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4\"/>
    </mc:Choice>
  </mc:AlternateContent>
  <xr:revisionPtr revIDLastSave="0" documentId="13_ncr:1_{E0CBF511-4322-4BED-938C-08E749C85DDD}"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Hoja1!$A$1:$F$93</definedName>
    <definedName name="OLE_LINK13" localSheetId="13">'F6'!$B$32</definedName>
    <definedName name="Print_Area" localSheetId="11">'F1'!$B$1:$BN$128</definedName>
    <definedName name="Print_Area" localSheetId="12">F1LDF!$B$1:$BN$122</definedName>
    <definedName name="Print_Titles" localSheetId="2">Balanza!$1:$2</definedName>
    <definedName name="Print_Titles" localSheetId="11">'F1'!$1:$5</definedName>
    <definedName name="Print_Titles" localSheetId="5">'F13'!$1:$6</definedName>
    <definedName name="Print_Titles" localSheetId="6">F18A!$1:$7</definedName>
    <definedName name="Print_Titles" localSheetId="12">F1LDF!$1:$5</definedName>
    <definedName name="Print_Titles" localSheetId="10">'F23'!$1:$8</definedName>
    <definedName name="Print_Titles" localSheetId="17">'F5'!$1:$5</definedName>
    <definedName name="Print_Titles" localSheetId="13">'F6'!$1:$5</definedName>
    <definedName name="Print_Titles" localSheetId="20">F7B!$1:$6</definedName>
    <definedName name="Print_Titles" localSheetId="22">F8B!$1:$6</definedName>
  </definedNames>
  <calcPr calcId="191029"/>
</workbook>
</file>

<file path=xl/calcChain.xml><?xml version="1.0" encoding="utf-8"?>
<calcChain xmlns="http://schemas.openxmlformats.org/spreadsheetml/2006/main">
  <c r="D45" i="35" l="1"/>
  <c r="B45" i="35"/>
  <c r="G39" i="35"/>
  <c r="F39" i="35"/>
  <c r="D39" i="35"/>
  <c r="C39" i="35"/>
  <c r="E39" i="35" s="1"/>
  <c r="H39" i="35" s="1"/>
  <c r="G38" i="35"/>
  <c r="F38" i="35"/>
  <c r="D38" i="35"/>
  <c r="C38" i="35"/>
  <c r="E38" i="35" s="1"/>
  <c r="H38" i="35" s="1"/>
  <c r="H37" i="35"/>
  <c r="G37" i="35"/>
  <c r="F37" i="35"/>
  <c r="D37" i="35"/>
  <c r="E37" i="35" s="1"/>
  <c r="C37" i="35"/>
  <c r="G36" i="35"/>
  <c r="F36" i="35"/>
  <c r="F35" i="35" s="1"/>
  <c r="D36" i="35"/>
  <c r="C36" i="35"/>
  <c r="E36" i="35" s="1"/>
  <c r="H36" i="35" s="1"/>
  <c r="G35" i="35"/>
  <c r="C35" i="35"/>
  <c r="G34" i="35"/>
  <c r="F34" i="35"/>
  <c r="D34" i="35"/>
  <c r="C34" i="35"/>
  <c r="E34" i="35" s="1"/>
  <c r="H34" i="35" s="1"/>
  <c r="G33" i="35"/>
  <c r="F33" i="35"/>
  <c r="D33" i="35"/>
  <c r="C33" i="35"/>
  <c r="G32" i="35"/>
  <c r="F32" i="35"/>
  <c r="D32" i="35"/>
  <c r="C32" i="35"/>
  <c r="E32" i="35" s="1"/>
  <c r="G31" i="35"/>
  <c r="F31" i="35"/>
  <c r="D31" i="35"/>
  <c r="C31" i="35"/>
  <c r="E31" i="35" s="1"/>
  <c r="H31" i="35" s="1"/>
  <c r="G30" i="35"/>
  <c r="F30" i="35"/>
  <c r="D30" i="35"/>
  <c r="C30" i="35"/>
  <c r="E30" i="35" s="1"/>
  <c r="G29" i="35"/>
  <c r="F29" i="35"/>
  <c r="D29" i="35"/>
  <c r="C29" i="35"/>
  <c r="E29" i="35" s="1"/>
  <c r="H29" i="35" s="1"/>
  <c r="G28" i="35"/>
  <c r="F28" i="35"/>
  <c r="D28" i="35"/>
  <c r="C28" i="35"/>
  <c r="E28" i="35" s="1"/>
  <c r="H28" i="35" s="1"/>
  <c r="G27" i="35"/>
  <c r="F27" i="35"/>
  <c r="D27" i="35"/>
  <c r="D25" i="35" s="1"/>
  <c r="C27" i="35"/>
  <c r="E27" i="35" s="1"/>
  <c r="H27" i="35" s="1"/>
  <c r="G26" i="35"/>
  <c r="F26" i="35"/>
  <c r="D26" i="35"/>
  <c r="C26" i="35"/>
  <c r="E26" i="35" s="1"/>
  <c r="H26" i="35" s="1"/>
  <c r="G25" i="35"/>
  <c r="C25" i="35"/>
  <c r="E25" i="35" s="1"/>
  <c r="G24" i="35"/>
  <c r="F24" i="35"/>
  <c r="D24" i="35"/>
  <c r="C24" i="35"/>
  <c r="E24" i="35" s="1"/>
  <c r="H24" i="35" s="1"/>
  <c r="G23" i="35"/>
  <c r="F23" i="35"/>
  <c r="D23" i="35"/>
  <c r="D17" i="35" s="1"/>
  <c r="C23" i="35"/>
  <c r="G22" i="35"/>
  <c r="F22" i="35"/>
  <c r="D22" i="35"/>
  <c r="C22" i="35"/>
  <c r="E22" i="35" s="1"/>
  <c r="H21" i="35"/>
  <c r="G21" i="35"/>
  <c r="F21" i="35"/>
  <c r="D21" i="35"/>
  <c r="E21" i="35" s="1"/>
  <c r="C21" i="35"/>
  <c r="G20" i="35"/>
  <c r="F20" i="35"/>
  <c r="D20" i="35"/>
  <c r="C20" i="35"/>
  <c r="E20" i="35" s="1"/>
  <c r="G19" i="35"/>
  <c r="F19" i="35"/>
  <c r="D19" i="35"/>
  <c r="C19" i="35"/>
  <c r="E19" i="35" s="1"/>
  <c r="H19" i="35" s="1"/>
  <c r="G18" i="35"/>
  <c r="F18" i="35"/>
  <c r="D18" i="35"/>
  <c r="C18" i="35"/>
  <c r="E18" i="35" s="1"/>
  <c r="H18" i="35" s="1"/>
  <c r="G17" i="35"/>
  <c r="C17" i="35"/>
  <c r="E17" i="35" s="1"/>
  <c r="G16" i="35"/>
  <c r="F16" i="35"/>
  <c r="D16" i="35"/>
  <c r="C16" i="35"/>
  <c r="E16" i="35" s="1"/>
  <c r="H16" i="35" s="1"/>
  <c r="G15" i="35"/>
  <c r="F15" i="35"/>
  <c r="D15" i="35"/>
  <c r="C15" i="35"/>
  <c r="G14" i="35"/>
  <c r="F14" i="35"/>
  <c r="D14" i="35"/>
  <c r="C14" i="35"/>
  <c r="E14" i="35" s="1"/>
  <c r="H14" i="35" s="1"/>
  <c r="G13" i="35"/>
  <c r="F13" i="35"/>
  <c r="D13" i="35"/>
  <c r="C13" i="35"/>
  <c r="G12" i="35"/>
  <c r="F12" i="35"/>
  <c r="D12" i="35"/>
  <c r="C12" i="35"/>
  <c r="E12" i="35" s="1"/>
  <c r="G11" i="35"/>
  <c r="F11" i="35"/>
  <c r="D11" i="35"/>
  <c r="C11" i="35"/>
  <c r="E11" i="35" s="1"/>
  <c r="H11" i="35" s="1"/>
  <c r="G10" i="35"/>
  <c r="F10" i="35"/>
  <c r="F8" i="35" s="1"/>
  <c r="D10" i="35"/>
  <c r="C10" i="35"/>
  <c r="E10" i="35" s="1"/>
  <c r="G9" i="35"/>
  <c r="F9" i="35"/>
  <c r="D9" i="35"/>
  <c r="C9" i="35"/>
  <c r="E9" i="35" s="1"/>
  <c r="H9" i="35" s="1"/>
  <c r="G8" i="35"/>
  <c r="G40" i="35" s="1"/>
  <c r="C8" i="35"/>
  <c r="A1" i="35"/>
  <c r="D64" i="34"/>
  <c r="A64" i="34"/>
  <c r="X32" i="34"/>
  <c r="L32" i="34"/>
  <c r="AN31" i="34"/>
  <c r="AO31" i="34" s="1"/>
  <c r="AE31" i="34"/>
  <c r="O31" i="34"/>
  <c r="L31" i="34"/>
  <c r="AF30" i="34"/>
  <c r="P30" i="34"/>
  <c r="L30" i="34"/>
  <c r="AN29" i="34"/>
  <c r="AO29" i="34" s="1"/>
  <c r="AA29" i="34"/>
  <c r="L29" i="34"/>
  <c r="AJ28" i="34"/>
  <c r="AC28" i="34"/>
  <c r="Y28" i="34"/>
  <c r="L28" i="34"/>
  <c r="AI27" i="34"/>
  <c r="AB27" i="34"/>
  <c r="L27" i="34"/>
  <c r="AH26" i="34"/>
  <c r="R26" i="34"/>
  <c r="L26" i="34"/>
  <c r="AI25" i="34"/>
  <c r="AF25" i="34"/>
  <c r="AA25" i="34"/>
  <c r="X25" i="34"/>
  <c r="S25" i="34"/>
  <c r="P25" i="34"/>
  <c r="L25" i="34"/>
  <c r="Y24" i="34"/>
  <c r="V24" i="34"/>
  <c r="L24" i="34"/>
  <c r="AF23" i="34"/>
  <c r="AE23" i="34"/>
  <c r="X23" i="34"/>
  <c r="W23" i="34"/>
  <c r="P23" i="34"/>
  <c r="O23" i="34"/>
  <c r="L23" i="34"/>
  <c r="AN22" i="34"/>
  <c r="AO22" i="34" s="1"/>
  <c r="AD22" i="34"/>
  <c r="AC22" i="34"/>
  <c r="N22" i="34"/>
  <c r="L22" i="34"/>
  <c r="L21" i="34"/>
  <c r="AH20" i="34"/>
  <c r="R20" i="34"/>
  <c r="M20" i="34"/>
  <c r="L20" i="34"/>
  <c r="AJ19" i="34"/>
  <c r="AA19" i="34"/>
  <c r="T19" i="34"/>
  <c r="L19" i="34"/>
  <c r="AI19" i="34" s="1"/>
  <c r="Z18" i="34"/>
  <c r="Q18" i="34"/>
  <c r="L18" i="34"/>
  <c r="AI17" i="34"/>
  <c r="AF17" i="34"/>
  <c r="AA17" i="34"/>
  <c r="Z17" i="34"/>
  <c r="V17" i="34"/>
  <c r="T17" i="34"/>
  <c r="P17" i="34"/>
  <c r="O17" i="34"/>
  <c r="L17" i="34"/>
  <c r="AF16" i="34"/>
  <c r="V16" i="34"/>
  <c r="U16" i="34"/>
  <c r="L16" i="34"/>
  <c r="AO15" i="34"/>
  <c r="AN15" i="34"/>
  <c r="AF15" i="34"/>
  <c r="AB15" i="34"/>
  <c r="AA15" i="34"/>
  <c r="R15" i="34"/>
  <c r="P15" i="34"/>
  <c r="L15" i="34"/>
  <c r="W15" i="34" s="1"/>
  <c r="AN14" i="34"/>
  <c r="AO14" i="34" s="1"/>
  <c r="AH14" i="34"/>
  <c r="AG14" i="34"/>
  <c r="AB14" i="34"/>
  <c r="X14" i="34"/>
  <c r="W14" i="34"/>
  <c r="S14" i="34"/>
  <c r="P14" i="34"/>
  <c r="O14" i="34"/>
  <c r="L14" i="34"/>
  <c r="T14" i="34" s="1"/>
  <c r="AN13" i="34"/>
  <c r="AO13" i="34" s="1"/>
  <c r="AD13" i="34"/>
  <c r="AC13" i="34"/>
  <c r="V13" i="34"/>
  <c r="N13" i="34"/>
  <c r="M13" i="34"/>
  <c r="L13" i="34"/>
  <c r="AB12" i="34"/>
  <c r="W12" i="34"/>
  <c r="L12" i="34"/>
  <c r="AN11" i="34"/>
  <c r="AO11" i="34" s="1"/>
  <c r="AK11" i="34"/>
  <c r="AH11" i="34"/>
  <c r="Z11" i="34"/>
  <c r="U11" i="34"/>
  <c r="R11" i="34"/>
  <c r="L11" i="34"/>
  <c r="L10" i="34"/>
  <c r="AH9" i="34"/>
  <c r="AG9" i="34"/>
  <c r="Z9" i="34"/>
  <c r="R9" i="34"/>
  <c r="Q9" i="34"/>
  <c r="L9" i="34"/>
  <c r="AI8" i="34"/>
  <c r="AF8" i="34"/>
  <c r="AA8" i="34"/>
  <c r="X8" i="34"/>
  <c r="S8" i="34"/>
  <c r="P8" i="34"/>
  <c r="L8" i="34"/>
  <c r="AE8" i="34" s="1"/>
  <c r="AK7" i="34"/>
  <c r="AJ7" i="34"/>
  <c r="AJ25" i="34" s="1"/>
  <c r="AI7" i="34"/>
  <c r="AH7" i="34"/>
  <c r="AG7" i="34"/>
  <c r="AF7" i="34"/>
  <c r="AF32" i="34" s="1"/>
  <c r="AE7" i="34"/>
  <c r="AD7" i="34"/>
  <c r="AC7" i="34"/>
  <c r="AB7" i="34"/>
  <c r="AB25" i="34" s="1"/>
  <c r="AA7" i="34"/>
  <c r="Z7" i="34"/>
  <c r="Y7" i="34"/>
  <c r="X7" i="34"/>
  <c r="W7" i="34"/>
  <c r="V7" i="34"/>
  <c r="U7" i="34"/>
  <c r="T7" i="34"/>
  <c r="T28" i="34" s="1"/>
  <c r="S7" i="34"/>
  <c r="R7" i="34"/>
  <c r="Q7" i="34"/>
  <c r="P7" i="34"/>
  <c r="P32" i="34" s="1"/>
  <c r="O7" i="34"/>
  <c r="N7" i="34"/>
  <c r="M7" i="34"/>
  <c r="A1" i="34"/>
  <c r="F20" i="33"/>
  <c r="B20" i="33"/>
  <c r="A1" i="33"/>
  <c r="D68" i="32"/>
  <c r="D62" i="32"/>
  <c r="A1" i="32"/>
  <c r="D35" i="31"/>
  <c r="B35" i="31"/>
  <c r="A1" i="31"/>
  <c r="F161" i="30"/>
  <c r="C161" i="30"/>
  <c r="G153" i="30"/>
  <c r="G152" i="30"/>
  <c r="G151" i="30"/>
  <c r="G150" i="30"/>
  <c r="G149" i="30"/>
  <c r="G148" i="30"/>
  <c r="G146" i="30" s="1"/>
  <c r="G147" i="30"/>
  <c r="G145" i="30"/>
  <c r="G144" i="30"/>
  <c r="G143" i="30"/>
  <c r="G142" i="30"/>
  <c r="G141" i="30"/>
  <c r="G140" i="30"/>
  <c r="G139" i="30"/>
  <c r="G138" i="30"/>
  <c r="G137" i="30"/>
  <c r="G136" i="30"/>
  <c r="G134" i="30" s="1"/>
  <c r="G135" i="30"/>
  <c r="G133" i="30"/>
  <c r="G132" i="30"/>
  <c r="G130" i="30" s="1"/>
  <c r="G131" i="30"/>
  <c r="G129" i="30"/>
  <c r="G128" i="30"/>
  <c r="G127" i="30"/>
  <c r="G126" i="30"/>
  <c r="G125" i="30"/>
  <c r="G124" i="30"/>
  <c r="G123" i="30"/>
  <c r="G122" i="30"/>
  <c r="G121" i="30"/>
  <c r="G119" i="30"/>
  <c r="G118" i="30"/>
  <c r="G117" i="30"/>
  <c r="G116" i="30"/>
  <c r="G115" i="30"/>
  <c r="G114" i="30"/>
  <c r="G113" i="30"/>
  <c r="G112" i="30"/>
  <c r="G111" i="30"/>
  <c r="G110" i="30"/>
  <c r="G109" i="30"/>
  <c r="G108" i="30"/>
  <c r="G107" i="30"/>
  <c r="G106" i="30"/>
  <c r="G105" i="30"/>
  <c r="G104" i="30"/>
  <c r="G103" i="30"/>
  <c r="G102" i="30"/>
  <c r="G100" i="30" s="1"/>
  <c r="G101" i="30"/>
  <c r="G99" i="30"/>
  <c r="G98" i="30"/>
  <c r="G97" i="30"/>
  <c r="G96" i="30"/>
  <c r="G95" i="30"/>
  <c r="G94" i="30"/>
  <c r="G93" i="30"/>
  <c r="G92" i="30"/>
  <c r="G91" i="30"/>
  <c r="G89" i="30"/>
  <c r="G88" i="30"/>
  <c r="G87" i="30"/>
  <c r="G86" i="30"/>
  <c r="G85" i="30"/>
  <c r="G84" i="30"/>
  <c r="G83" i="30"/>
  <c r="G79" i="30"/>
  <c r="G78" i="30"/>
  <c r="G77" i="30"/>
  <c r="G76" i="30"/>
  <c r="G75" i="30"/>
  <c r="G74" i="30"/>
  <c r="G73" i="30"/>
  <c r="G71" i="30"/>
  <c r="G70" i="30"/>
  <c r="G69" i="30"/>
  <c r="G67" i="30"/>
  <c r="G66" i="30"/>
  <c r="G65" i="30"/>
  <c r="G64" i="30"/>
  <c r="D64" i="30"/>
  <c r="G63" i="30"/>
  <c r="G62" i="30"/>
  <c r="G61" i="30"/>
  <c r="G60" i="30" s="1"/>
  <c r="G59" i="30"/>
  <c r="G58" i="30"/>
  <c r="G57" i="30"/>
  <c r="G55" i="30"/>
  <c r="G54" i="30"/>
  <c r="G53" i="30"/>
  <c r="G52" i="30"/>
  <c r="G51" i="30"/>
  <c r="G50" i="30"/>
  <c r="G49" i="30"/>
  <c r="G48" i="30"/>
  <c r="G47" i="30"/>
  <c r="G46" i="30" s="1"/>
  <c r="G45" i="30"/>
  <c r="G44" i="30"/>
  <c r="G43" i="30"/>
  <c r="G42" i="30"/>
  <c r="G41" i="30"/>
  <c r="G40" i="30"/>
  <c r="G39" i="30"/>
  <c r="G38" i="30"/>
  <c r="G37" i="30"/>
  <c r="G35" i="30"/>
  <c r="G34" i="30"/>
  <c r="G33" i="30"/>
  <c r="G32" i="30"/>
  <c r="G31" i="30"/>
  <c r="G30" i="30"/>
  <c r="G29" i="30"/>
  <c r="G28" i="30"/>
  <c r="G27" i="30"/>
  <c r="G25" i="30"/>
  <c r="H24" i="30"/>
  <c r="G24" i="30"/>
  <c r="G23" i="30"/>
  <c r="G22" i="30"/>
  <c r="G21" i="30"/>
  <c r="G20" i="30"/>
  <c r="G19" i="30"/>
  <c r="G18" i="30"/>
  <c r="G17" i="30"/>
  <c r="G15" i="30"/>
  <c r="G14" i="30"/>
  <c r="G13" i="30"/>
  <c r="G12" i="30"/>
  <c r="G11" i="30"/>
  <c r="G10" i="30"/>
  <c r="G9" i="30"/>
  <c r="B1" i="30"/>
  <c r="D84" i="29"/>
  <c r="B84" i="29"/>
  <c r="F79" i="29"/>
  <c r="F78" i="29"/>
  <c r="F77" i="29"/>
  <c r="F76" i="29"/>
  <c r="F75" i="29"/>
  <c r="F74" i="29"/>
  <c r="F72" i="29" s="1"/>
  <c r="F73" i="29"/>
  <c r="F10" i="33" s="1"/>
  <c r="F71" i="29"/>
  <c r="F70" i="29"/>
  <c r="F69" i="29"/>
  <c r="F12" i="33" s="1"/>
  <c r="F68" i="29"/>
  <c r="F67" i="29"/>
  <c r="F66" i="29"/>
  <c r="F65" i="29"/>
  <c r="F64" i="29"/>
  <c r="F63" i="29"/>
  <c r="F62" i="29"/>
  <c r="F61" i="29"/>
  <c r="F59" i="29"/>
  <c r="G58" i="29"/>
  <c r="F58" i="29"/>
  <c r="F57" i="29"/>
  <c r="F56" i="29"/>
  <c r="F55" i="29"/>
  <c r="F54" i="29"/>
  <c r="F53" i="29"/>
  <c r="F52" i="29"/>
  <c r="F51" i="29"/>
  <c r="F50" i="29"/>
  <c r="C13" i="24" s="1"/>
  <c r="F49" i="29"/>
  <c r="F48" i="29"/>
  <c r="F47" i="29"/>
  <c r="F45" i="29"/>
  <c r="F44" i="29"/>
  <c r="F43" i="29"/>
  <c r="F42" i="29"/>
  <c r="F41" i="29"/>
  <c r="F11" i="33" s="1"/>
  <c r="F40" i="29"/>
  <c r="F39" i="29"/>
  <c r="F38" i="29"/>
  <c r="F37" i="29"/>
  <c r="F35" i="29"/>
  <c r="F34" i="29"/>
  <c r="F33" i="29"/>
  <c r="F32" i="29"/>
  <c r="F26" i="29" s="1"/>
  <c r="F31" i="29"/>
  <c r="F30" i="29"/>
  <c r="F29" i="29"/>
  <c r="F28" i="29"/>
  <c r="F27" i="29"/>
  <c r="F25" i="29"/>
  <c r="F24" i="29"/>
  <c r="F23" i="29"/>
  <c r="F22" i="29"/>
  <c r="F21" i="29"/>
  <c r="F20" i="29"/>
  <c r="F19" i="29"/>
  <c r="G18" i="29"/>
  <c r="F18" i="29"/>
  <c r="F17" i="29"/>
  <c r="F16" i="29"/>
  <c r="F15" i="29"/>
  <c r="F14" i="29"/>
  <c r="F13" i="29"/>
  <c r="F12" i="29"/>
  <c r="F11" i="29"/>
  <c r="F10" i="29"/>
  <c r="F8" i="29" s="1"/>
  <c r="F9" i="29"/>
  <c r="A1" i="29"/>
  <c r="E74" i="28"/>
  <c r="B74" i="28"/>
  <c r="G67" i="28"/>
  <c r="F67" i="28"/>
  <c r="F66" i="28"/>
  <c r="F68" i="28" s="1"/>
  <c r="F63" i="28" s="1"/>
  <c r="H60" i="28"/>
  <c r="E60" i="28"/>
  <c r="F59" i="28"/>
  <c r="F58" i="28"/>
  <c r="F57" i="28"/>
  <c r="F56" i="28" s="1"/>
  <c r="F55" i="28"/>
  <c r="F54" i="28"/>
  <c r="F53" i="28"/>
  <c r="F52" i="28"/>
  <c r="H50" i="28"/>
  <c r="E50" i="28"/>
  <c r="H49" i="28"/>
  <c r="E49" i="28"/>
  <c r="H48" i="28"/>
  <c r="E48" i="28"/>
  <c r="H47" i="28"/>
  <c r="E47" i="28"/>
  <c r="F46" i="28"/>
  <c r="F45" i="28"/>
  <c r="F42" i="28" s="1"/>
  <c r="H44" i="28"/>
  <c r="E44" i="28"/>
  <c r="H43" i="28"/>
  <c r="E43" i="28"/>
  <c r="F38" i="28"/>
  <c r="F37" i="28"/>
  <c r="F36" i="28" s="1"/>
  <c r="F35" i="28"/>
  <c r="F34" i="28" s="1"/>
  <c r="F33" i="28"/>
  <c r="F32" i="28"/>
  <c r="F31" i="28"/>
  <c r="F30" i="28"/>
  <c r="F29" i="28"/>
  <c r="F27" i="28" s="1"/>
  <c r="F28" i="28"/>
  <c r="F26" i="28"/>
  <c r="F25" i="28"/>
  <c r="F24" i="28"/>
  <c r="F23" i="28"/>
  <c r="F22" i="28"/>
  <c r="F21" i="28"/>
  <c r="F20" i="28"/>
  <c r="F19" i="28"/>
  <c r="F18" i="28"/>
  <c r="F17" i="28"/>
  <c r="F16" i="28"/>
  <c r="A1" i="28"/>
  <c r="E31" i="27"/>
  <c r="C31" i="27"/>
  <c r="I20" i="27"/>
  <c r="F20" i="27"/>
  <c r="I18" i="27"/>
  <c r="F18" i="27"/>
  <c r="I17" i="27"/>
  <c r="F17" i="27"/>
  <c r="A1" i="27"/>
  <c r="D76" i="26"/>
  <c r="B76" i="26"/>
  <c r="G68" i="26"/>
  <c r="H68" i="26" s="1"/>
  <c r="F68" i="26"/>
  <c r="F67" i="26"/>
  <c r="F65" i="26"/>
  <c r="F64" i="26"/>
  <c r="F63" i="26"/>
  <c r="F62" i="26"/>
  <c r="F61" i="26"/>
  <c r="F60" i="26"/>
  <c r="F58" i="26" s="1"/>
  <c r="F59" i="26"/>
  <c r="F51" i="26"/>
  <c r="F50" i="26"/>
  <c r="F49" i="26"/>
  <c r="F48" i="26"/>
  <c r="F47" i="26"/>
  <c r="F46" i="26"/>
  <c r="F45" i="26"/>
  <c r="G44" i="26"/>
  <c r="F44" i="26"/>
  <c r="F43" i="26"/>
  <c r="F42" i="26"/>
  <c r="F41" i="26"/>
  <c r="F40" i="26"/>
  <c r="F39" i="26"/>
  <c r="F38" i="26"/>
  <c r="F36" i="26"/>
  <c r="F35" i="26"/>
  <c r="F34" i="26"/>
  <c r="F32" i="26"/>
  <c r="F31" i="26"/>
  <c r="F30" i="26"/>
  <c r="F29" i="26"/>
  <c r="F28" i="26"/>
  <c r="F27" i="26"/>
  <c r="F25" i="26"/>
  <c r="F24" i="26"/>
  <c r="F23" i="26" s="1"/>
  <c r="F22" i="26"/>
  <c r="F21" i="26"/>
  <c r="F20" i="26"/>
  <c r="F19" i="26"/>
  <c r="F18" i="26"/>
  <c r="F16" i="26"/>
  <c r="F15" i="26"/>
  <c r="F14" i="26"/>
  <c r="F13" i="26"/>
  <c r="F12" i="26"/>
  <c r="F11" i="26"/>
  <c r="F10" i="26"/>
  <c r="F9" i="26"/>
  <c r="F8" i="26"/>
  <c r="A1" i="26"/>
  <c r="F32" i="25"/>
  <c r="D32" i="25"/>
  <c r="E23" i="25"/>
  <c r="A1" i="25"/>
  <c r="B49" i="24"/>
  <c r="B43" i="24"/>
  <c r="C27" i="24"/>
  <c r="C26" i="24"/>
  <c r="C25" i="24"/>
  <c r="C24" i="24"/>
  <c r="C22" i="24"/>
  <c r="C21" i="24"/>
  <c r="C20" i="24"/>
  <c r="C19" i="24"/>
  <c r="C18" i="24"/>
  <c r="C17" i="24"/>
  <c r="C16" i="24"/>
  <c r="C15" i="24"/>
  <c r="C14" i="24"/>
  <c r="C12" i="24"/>
  <c r="C11" i="24"/>
  <c r="C10" i="24"/>
  <c r="C5" i="24"/>
  <c r="A1" i="24"/>
  <c r="B30" i="23"/>
  <c r="B24" i="23"/>
  <c r="C15" i="23"/>
  <c r="C9" i="23"/>
  <c r="C5" i="23"/>
  <c r="A1" i="23"/>
  <c r="D40" i="22"/>
  <c r="B40" i="22"/>
  <c r="A33" i="22"/>
  <c r="F32" i="22"/>
  <c r="F31" i="22"/>
  <c r="G31" i="22" s="1"/>
  <c r="A30" i="22"/>
  <c r="A24" i="22"/>
  <c r="C23" i="22"/>
  <c r="G23" i="22" s="1"/>
  <c r="G22" i="22"/>
  <c r="C22" i="22"/>
  <c r="C20" i="22" s="1"/>
  <c r="G20" i="22" s="1"/>
  <c r="C21" i="22"/>
  <c r="G21" i="22" s="1"/>
  <c r="A20" i="22"/>
  <c r="A19" i="22"/>
  <c r="G18" i="22"/>
  <c r="F18" i="22"/>
  <c r="F17" i="22"/>
  <c r="A16" i="22"/>
  <c r="G12" i="22"/>
  <c r="D12" i="22"/>
  <c r="A10" i="22"/>
  <c r="C9" i="22"/>
  <c r="G9" i="22" s="1"/>
  <c r="G8" i="22"/>
  <c r="C8" i="22"/>
  <c r="C7" i="22"/>
  <c r="G7" i="22" s="1"/>
  <c r="G6" i="22"/>
  <c r="C6" i="22"/>
  <c r="C19" i="22" s="1"/>
  <c r="A6" i="22"/>
  <c r="A1" i="22"/>
  <c r="AV548" i="20"/>
  <c r="P548" i="20"/>
  <c r="AY538" i="20"/>
  <c r="AY537" i="20"/>
  <c r="AY536" i="20" s="1"/>
  <c r="AY535" i="20"/>
  <c r="AY534" i="20"/>
  <c r="AY533" i="20"/>
  <c r="AY532" i="20"/>
  <c r="AY531" i="20"/>
  <c r="AY530" i="20"/>
  <c r="AY529" i="20"/>
  <c r="AY528" i="20"/>
  <c r="AY527" i="20"/>
  <c r="AY525" i="20"/>
  <c r="AX525" i="20"/>
  <c r="AY524" i="20"/>
  <c r="AX524" i="20"/>
  <c r="AY523" i="20"/>
  <c r="AX523" i="20"/>
  <c r="AY522" i="20"/>
  <c r="AX522" i="20"/>
  <c r="AX520" i="20" s="1"/>
  <c r="C32" i="24" s="1"/>
  <c r="AY521" i="20"/>
  <c r="AY520" i="20" s="1"/>
  <c r="AX521" i="20"/>
  <c r="AY519" i="20"/>
  <c r="AY518" i="20"/>
  <c r="AY517" i="20"/>
  <c r="AY516" i="20"/>
  <c r="AY515" i="20"/>
  <c r="AY514" i="20"/>
  <c r="AY513" i="20"/>
  <c r="AY512" i="20"/>
  <c r="AY511" i="20"/>
  <c r="AY510" i="20"/>
  <c r="AY509" i="20"/>
  <c r="AY506" i="20"/>
  <c r="AY505" i="20"/>
  <c r="AY504" i="20"/>
  <c r="AY503" i="20"/>
  <c r="AY502" i="20" s="1"/>
  <c r="AY501" i="20"/>
  <c r="AY500" i="20" s="1"/>
  <c r="AY499" i="20"/>
  <c r="AY498" i="20"/>
  <c r="AX498" i="20"/>
  <c r="AX497" i="20" s="1"/>
  <c r="AY497" i="20"/>
  <c r="AY496" i="20"/>
  <c r="AY495" i="20"/>
  <c r="AX494" i="20"/>
  <c r="AY493" i="20"/>
  <c r="AY492" i="20" s="1"/>
  <c r="AX493" i="20"/>
  <c r="AX492" i="20"/>
  <c r="AY491" i="20"/>
  <c r="AY490" i="20" s="1"/>
  <c r="AY489" i="20" s="1"/>
  <c r="AY488" i="20"/>
  <c r="AX488" i="20"/>
  <c r="AY487" i="20"/>
  <c r="AX487" i="20"/>
  <c r="AY486" i="20"/>
  <c r="AX486" i="20"/>
  <c r="AY485" i="20"/>
  <c r="AX485" i="20"/>
  <c r="AY484" i="20"/>
  <c r="AX484" i="20"/>
  <c r="AX483" i="20" s="1"/>
  <c r="AY483" i="20"/>
  <c r="AY482" i="20"/>
  <c r="AY481" i="20"/>
  <c r="AY479" i="20" s="1"/>
  <c r="AY478" i="20" s="1"/>
  <c r="AY480" i="20"/>
  <c r="AY476" i="20"/>
  <c r="AY475" i="20"/>
  <c r="AY474" i="20" s="1"/>
  <c r="AY473" i="20"/>
  <c r="AY472" i="20" s="1"/>
  <c r="AY471" i="20"/>
  <c r="AY470" i="20"/>
  <c r="AY469" i="20"/>
  <c r="AY463" i="20" s="1"/>
  <c r="AY468" i="20"/>
  <c r="AY467" i="20"/>
  <c r="AY466" i="20"/>
  <c r="AY465" i="20"/>
  <c r="AY462" i="20"/>
  <c r="AY461" i="20"/>
  <c r="AY460" i="20"/>
  <c r="AY459" i="20" s="1"/>
  <c r="AY458" i="20"/>
  <c r="AY457" i="20"/>
  <c r="AY456" i="20"/>
  <c r="AY452" i="20"/>
  <c r="AY451" i="20" s="1"/>
  <c r="AX451" i="20"/>
  <c r="AY450" i="20"/>
  <c r="AY448" i="20" s="1"/>
  <c r="AY447" i="20" s="1"/>
  <c r="AY449" i="20"/>
  <c r="AY446" i="20"/>
  <c r="AY445" i="20" s="1"/>
  <c r="AY444" i="20"/>
  <c r="AY443" i="20" s="1"/>
  <c r="AY442" i="20"/>
  <c r="AY441" i="20" s="1"/>
  <c r="AY440" i="20"/>
  <c r="AY439" i="20" s="1"/>
  <c r="AY438" i="20"/>
  <c r="AY437" i="20" s="1"/>
  <c r="AY435" i="20"/>
  <c r="AY434" i="20"/>
  <c r="AY433" i="20" s="1"/>
  <c r="AY432" i="20"/>
  <c r="AY431" i="20"/>
  <c r="AY430" i="20"/>
  <c r="AY429" i="20"/>
  <c r="AY427" i="20"/>
  <c r="AY426" i="20"/>
  <c r="AY424" i="20" s="1"/>
  <c r="AY425" i="20"/>
  <c r="AY422" i="20"/>
  <c r="AY421" i="20" s="1"/>
  <c r="AY420" i="20"/>
  <c r="AY419" i="20" s="1"/>
  <c r="AX419" i="20"/>
  <c r="AY418" i="20"/>
  <c r="AY417" i="20" s="1"/>
  <c r="AY416" i="20"/>
  <c r="AY415" i="20"/>
  <c r="AY414" i="20"/>
  <c r="AY413" i="20"/>
  <c r="AY412" i="20"/>
  <c r="AY411" i="20"/>
  <c r="AY410" i="20"/>
  <c r="AY409" i="20"/>
  <c r="AY408" i="20"/>
  <c r="AY407" i="20"/>
  <c r="AY406" i="20"/>
  <c r="AY405" i="20"/>
  <c r="AY404" i="20"/>
  <c r="AY402" i="20"/>
  <c r="AY401" i="20" s="1"/>
  <c r="AY400" i="20"/>
  <c r="AY399" i="20"/>
  <c r="AY398" i="20"/>
  <c r="AY397" i="20"/>
  <c r="AY396" i="20"/>
  <c r="AY395" i="20"/>
  <c r="AY394" i="20"/>
  <c r="AY393" i="20"/>
  <c r="AY389" i="20"/>
  <c r="AY388" i="20"/>
  <c r="AY386" i="20" s="1"/>
  <c r="AY387" i="20"/>
  <c r="AY384" i="20"/>
  <c r="AY383" i="20"/>
  <c r="AY382" i="20"/>
  <c r="AY381" i="20"/>
  <c r="AY380" i="20"/>
  <c r="AY379" i="20"/>
  <c r="AY378" i="20"/>
  <c r="AY377" i="20"/>
  <c r="AY376" i="20"/>
  <c r="AY374" i="20" s="1"/>
  <c r="AY373" i="20" s="1"/>
  <c r="AY375" i="20"/>
  <c r="AY371" i="20"/>
  <c r="AY370" i="20"/>
  <c r="AY369" i="20"/>
  <c r="AY368" i="20"/>
  <c r="AY362" i="20" s="1"/>
  <c r="AY367" i="20"/>
  <c r="AY366" i="20"/>
  <c r="AY365" i="20"/>
  <c r="AY364" i="20"/>
  <c r="AY363" i="20"/>
  <c r="AY361" i="20"/>
  <c r="AY360" i="20"/>
  <c r="AY356" i="20" s="1"/>
  <c r="AY359" i="20"/>
  <c r="AY358" i="20"/>
  <c r="AY357" i="20"/>
  <c r="AY355" i="20"/>
  <c r="AY354" i="20"/>
  <c r="AY353" i="20"/>
  <c r="AY352" i="20"/>
  <c r="AY351" i="20"/>
  <c r="AY350" i="20"/>
  <c r="AY349" i="20"/>
  <c r="AY348" i="20"/>
  <c r="AY346" i="20" s="1"/>
  <c r="AY347" i="20"/>
  <c r="AY345" i="20"/>
  <c r="AY344" i="20"/>
  <c r="AY343" i="20"/>
  <c r="AY342" i="20"/>
  <c r="AY341" i="20"/>
  <c r="AY340" i="20"/>
  <c r="AY338" i="20" s="1"/>
  <c r="AY339" i="20"/>
  <c r="AY337" i="20"/>
  <c r="AY336" i="20"/>
  <c r="AY328" i="20" s="1"/>
  <c r="AY335" i="20"/>
  <c r="AY334" i="20"/>
  <c r="AY333" i="20"/>
  <c r="AY332" i="20"/>
  <c r="AY331" i="20"/>
  <c r="AY330" i="20"/>
  <c r="AY329" i="20"/>
  <c r="AY327" i="20"/>
  <c r="AY326" i="20"/>
  <c r="AY325" i="20"/>
  <c r="AY324" i="20"/>
  <c r="AY323" i="20"/>
  <c r="AY322" i="20"/>
  <c r="AY321" i="20"/>
  <c r="AY320" i="20"/>
  <c r="AY319" i="20"/>
  <c r="AY317" i="20"/>
  <c r="AY316" i="20"/>
  <c r="AY315" i="20"/>
  <c r="AY314" i="20"/>
  <c r="AY313" i="20"/>
  <c r="AY312" i="20"/>
  <c r="AY308" i="20" s="1"/>
  <c r="AY311" i="20"/>
  <c r="AY310" i="20"/>
  <c r="AY309" i="20"/>
  <c r="AY307" i="20"/>
  <c r="AY306" i="20"/>
  <c r="AY305" i="20"/>
  <c r="AY304" i="20"/>
  <c r="AY303" i="20"/>
  <c r="AY302" i="20"/>
  <c r="AY301" i="20"/>
  <c r="AY300" i="20"/>
  <c r="AY299" i="20"/>
  <c r="AY298" i="20"/>
  <c r="AY297" i="20"/>
  <c r="AY296" i="20"/>
  <c r="AY295" i="20"/>
  <c r="AY294" i="20"/>
  <c r="AY293" i="20"/>
  <c r="AY292" i="20"/>
  <c r="AY291" i="20"/>
  <c r="AY290" i="20"/>
  <c r="AY289" i="20"/>
  <c r="AY286" i="20"/>
  <c r="AY285" i="20"/>
  <c r="AY284" i="20"/>
  <c r="AY283" i="20"/>
  <c r="AY282" i="20"/>
  <c r="AY281" i="20"/>
  <c r="AY280" i="20"/>
  <c r="AY279" i="20"/>
  <c r="AY278" i="20"/>
  <c r="AY276" i="20"/>
  <c r="AY275" i="20"/>
  <c r="AY274" i="20"/>
  <c r="AY272" i="20"/>
  <c r="AY271" i="20"/>
  <c r="AY270" i="20"/>
  <c r="AY269" i="20"/>
  <c r="AY268" i="20"/>
  <c r="AY266" i="20"/>
  <c r="AY264" i="20" s="1"/>
  <c r="AY265" i="20"/>
  <c r="AY263" i="20"/>
  <c r="AY262" i="20"/>
  <c r="AY261" i="20"/>
  <c r="AY260" i="20"/>
  <c r="AY259" i="20"/>
  <c r="AY258" i="20"/>
  <c r="AY257" i="20"/>
  <c r="AY256" i="20"/>
  <c r="AY255" i="20"/>
  <c r="AY254" i="20"/>
  <c r="AY253" i="20"/>
  <c r="AY252" i="20"/>
  <c r="AY251" i="20"/>
  <c r="AY250" i="20"/>
  <c r="AY249" i="20"/>
  <c r="AY248" i="20"/>
  <c r="AY246" i="20" s="1"/>
  <c r="AY247" i="20"/>
  <c r="AY245" i="20"/>
  <c r="AX245" i="20"/>
  <c r="AY244" i="20"/>
  <c r="AX244" i="20"/>
  <c r="AY243" i="20"/>
  <c r="AX243" i="20"/>
  <c r="AY242" i="20"/>
  <c r="AX242" i="20"/>
  <c r="AY241" i="20"/>
  <c r="AX241" i="20"/>
  <c r="AY240" i="20"/>
  <c r="AX240" i="20"/>
  <c r="AY239" i="20"/>
  <c r="AX239" i="20"/>
  <c r="AY238" i="20"/>
  <c r="AX238" i="20"/>
  <c r="AY237" i="20"/>
  <c r="AX237" i="20"/>
  <c r="AX236" i="20" s="1"/>
  <c r="AY236" i="20"/>
  <c r="AY235" i="20"/>
  <c r="AY234" i="20"/>
  <c r="AY232" i="20" s="1"/>
  <c r="AY233" i="20"/>
  <c r="AY231" i="20"/>
  <c r="AY230" i="20"/>
  <c r="AY229" i="20"/>
  <c r="AY228" i="20"/>
  <c r="AY227" i="20"/>
  <c r="AY226" i="20"/>
  <c r="AY225" i="20"/>
  <c r="AY224" i="20"/>
  <c r="AY223" i="20" s="1"/>
  <c r="AY221" i="20"/>
  <c r="AY220" i="20"/>
  <c r="AY219" i="20" s="1"/>
  <c r="AY218" i="20"/>
  <c r="AY217" i="20"/>
  <c r="AY216" i="20"/>
  <c r="AY215" i="20"/>
  <c r="AY214" i="20"/>
  <c r="AY213" i="20"/>
  <c r="AY212" i="20"/>
  <c r="AY211" i="20"/>
  <c r="AY210" i="20"/>
  <c r="AY209" i="20"/>
  <c r="AY208" i="20"/>
  <c r="AY207" i="20" s="1"/>
  <c r="AY206" i="20"/>
  <c r="AY205" i="20"/>
  <c r="AX205" i="20"/>
  <c r="AY204" i="20"/>
  <c r="AY203" i="20"/>
  <c r="AY202" i="20"/>
  <c r="AY201" i="20"/>
  <c r="AY200" i="20"/>
  <c r="AY199" i="20"/>
  <c r="AY197" i="20"/>
  <c r="AY196" i="20"/>
  <c r="AY195" i="20"/>
  <c r="AY194" i="20"/>
  <c r="AY193" i="20" s="1"/>
  <c r="AY192" i="20"/>
  <c r="AX192" i="20"/>
  <c r="AY191" i="20"/>
  <c r="AY190" i="20"/>
  <c r="AY188" i="20" s="1"/>
  <c r="AX190" i="20"/>
  <c r="AY189" i="20"/>
  <c r="AY183" i="20"/>
  <c r="AY182" i="20"/>
  <c r="AY181" i="20"/>
  <c r="AY180" i="20"/>
  <c r="AY179" i="20"/>
  <c r="AY178" i="20"/>
  <c r="AY177" i="20"/>
  <c r="AY174" i="20"/>
  <c r="AY173" i="20" s="1"/>
  <c r="AY172" i="20"/>
  <c r="AY171" i="20" s="1"/>
  <c r="AY165" i="20"/>
  <c r="AX165" i="20"/>
  <c r="AY164" i="20"/>
  <c r="AY163" i="20"/>
  <c r="AY162" i="20" s="1"/>
  <c r="AY160" i="20"/>
  <c r="AY159" i="20"/>
  <c r="AY157" i="20"/>
  <c r="AY156" i="20"/>
  <c r="AY154" i="20"/>
  <c r="AY153" i="20"/>
  <c r="AY151" i="20"/>
  <c r="AY150" i="20"/>
  <c r="AY148" i="20"/>
  <c r="AY147" i="20"/>
  <c r="AY146" i="20"/>
  <c r="AY145" i="20"/>
  <c r="AY144" i="20"/>
  <c r="AY143" i="20"/>
  <c r="AY142" i="20"/>
  <c r="AY141" i="20"/>
  <c r="AY140" i="20"/>
  <c r="AY139" i="20"/>
  <c r="AY138" i="20"/>
  <c r="AY137" i="20"/>
  <c r="AY136" i="20"/>
  <c r="AY134" i="20"/>
  <c r="AY133" i="20"/>
  <c r="AY132" i="20"/>
  <c r="AY131" i="20"/>
  <c r="AY130" i="20"/>
  <c r="AY129" i="20"/>
  <c r="AY128" i="20"/>
  <c r="AY127" i="20"/>
  <c r="AY126" i="20"/>
  <c r="AY125" i="20"/>
  <c r="AY124" i="20"/>
  <c r="AY123" i="20"/>
  <c r="AY122" i="20"/>
  <c r="AY121" i="20"/>
  <c r="AY120" i="20"/>
  <c r="AZ114" i="20"/>
  <c r="AY114" i="20"/>
  <c r="AX114" i="20"/>
  <c r="AY112" i="20"/>
  <c r="AY111" i="20" s="1"/>
  <c r="AY107" i="20"/>
  <c r="AY106" i="20" s="1"/>
  <c r="AY104" i="20"/>
  <c r="AY103" i="20" s="1"/>
  <c r="AY101" i="20"/>
  <c r="AY100" i="20"/>
  <c r="AY99" i="20"/>
  <c r="AY98" i="20"/>
  <c r="AY97" i="20"/>
  <c r="AY96" i="20"/>
  <c r="AY95" i="20"/>
  <c r="AY92" i="20"/>
  <c r="AY91" i="20"/>
  <c r="AY90" i="20"/>
  <c r="AY89" i="20"/>
  <c r="AY88" i="20"/>
  <c r="AY87" i="20"/>
  <c r="AY86" i="20"/>
  <c r="AY85" i="20"/>
  <c r="AY84" i="20"/>
  <c r="AY83" i="20"/>
  <c r="AY79" i="20"/>
  <c r="AY78" i="20" s="1"/>
  <c r="AY75" i="20"/>
  <c r="AY74" i="20"/>
  <c r="AY73" i="20"/>
  <c r="AY72" i="20" s="1"/>
  <c r="AY71" i="20"/>
  <c r="AY70" i="20" s="1"/>
  <c r="AY69" i="20"/>
  <c r="AY68" i="20" s="1"/>
  <c r="AY67" i="20"/>
  <c r="AY66" i="20"/>
  <c r="AY65" i="20"/>
  <c r="AY64" i="20"/>
  <c r="AY63" i="20"/>
  <c r="AY62" i="20" s="1"/>
  <c r="AY61" i="20"/>
  <c r="AY60" i="20"/>
  <c r="AY59" i="20"/>
  <c r="AY58" i="20"/>
  <c r="AY57" i="20"/>
  <c r="AY56" i="20"/>
  <c r="AY55" i="20"/>
  <c r="AX55" i="20"/>
  <c r="AY54" i="20"/>
  <c r="AY53" i="20"/>
  <c r="AY52" i="20"/>
  <c r="AY51" i="20"/>
  <c r="AY50" i="20"/>
  <c r="AY49" i="20"/>
  <c r="AY47" i="20" s="1"/>
  <c r="AY48" i="20"/>
  <c r="AY45" i="20"/>
  <c r="AY44" i="20"/>
  <c r="AY43" i="20"/>
  <c r="AY42" i="20"/>
  <c r="AY41" i="20" s="1"/>
  <c r="AY40" i="20"/>
  <c r="AY39" i="20"/>
  <c r="AY38" i="20"/>
  <c r="AY37" i="20"/>
  <c r="AY36" i="20"/>
  <c r="AY35" i="20" s="1"/>
  <c r="AY29" i="20"/>
  <c r="AX29" i="20"/>
  <c r="AY28" i="20"/>
  <c r="AY27" i="20"/>
  <c r="AY26" i="20"/>
  <c r="AY25" i="20"/>
  <c r="AY24" i="20"/>
  <c r="AY23" i="20"/>
  <c r="AY22" i="20"/>
  <c r="AY21" i="20"/>
  <c r="AY20" i="20"/>
  <c r="AY14" i="20"/>
  <c r="AY13" i="20"/>
  <c r="AY12" i="20"/>
  <c r="AY11" i="20"/>
  <c r="AY10" i="20"/>
  <c r="AY9" i="20"/>
  <c r="AY5" i="20"/>
  <c r="AX5" i="20"/>
  <c r="A3" i="20"/>
  <c r="A3" i="5" s="1"/>
  <c r="A1" i="20"/>
  <c r="AW76" i="19"/>
  <c r="Q76" i="19"/>
  <c r="BN68" i="19"/>
  <c r="BN66" i="19" s="1"/>
  <c r="BN67" i="19"/>
  <c r="BN62" i="19"/>
  <c r="BN59" i="19"/>
  <c r="BN58" i="19"/>
  <c r="BN56" i="19" s="1"/>
  <c r="BM58" i="19"/>
  <c r="BN57" i="19"/>
  <c r="BN44" i="19"/>
  <c r="AG44" i="19"/>
  <c r="BN43" i="19"/>
  <c r="BN41" i="19" s="1"/>
  <c r="BM43" i="19"/>
  <c r="AG43" i="19"/>
  <c r="BN42" i="19"/>
  <c r="AG42" i="19"/>
  <c r="AG41" i="19"/>
  <c r="BN40" i="19"/>
  <c r="AG40" i="19"/>
  <c r="BN39" i="19"/>
  <c r="BN37" i="19" s="1"/>
  <c r="AG39" i="19"/>
  <c r="BN38" i="19"/>
  <c r="AG38" i="19"/>
  <c r="AG37" i="19"/>
  <c r="BN36" i="19"/>
  <c r="BN30" i="19" s="1"/>
  <c r="AG36" i="19"/>
  <c r="BN35" i="19"/>
  <c r="AG35" i="19"/>
  <c r="AF35" i="19"/>
  <c r="BN34" i="19"/>
  <c r="AG34" i="19"/>
  <c r="AF34" i="19"/>
  <c r="BN33" i="19"/>
  <c r="AG33" i="19"/>
  <c r="AF33" i="19"/>
  <c r="BN32" i="19"/>
  <c r="AG32" i="19"/>
  <c r="AF32" i="19"/>
  <c r="BN31" i="19"/>
  <c r="AG31" i="19"/>
  <c r="AF31" i="19"/>
  <c r="AG30" i="19"/>
  <c r="AF30" i="19"/>
  <c r="BN29" i="19"/>
  <c r="AG29" i="19"/>
  <c r="BN28" i="19"/>
  <c r="AG28" i="19"/>
  <c r="BN27" i="19"/>
  <c r="AG27" i="19"/>
  <c r="BN26" i="19"/>
  <c r="AG26" i="19"/>
  <c r="AG25" i="19"/>
  <c r="BN24" i="19"/>
  <c r="AG24" i="19"/>
  <c r="BN23" i="19"/>
  <c r="AG23" i="19"/>
  <c r="BN22" i="19"/>
  <c r="AG22" i="19"/>
  <c r="BN21" i="19"/>
  <c r="AG21" i="19"/>
  <c r="BN20" i="19"/>
  <c r="AG20" i="19"/>
  <c r="BN19" i="19"/>
  <c r="AG19" i="19"/>
  <c r="BN18" i="19"/>
  <c r="AG18" i="19"/>
  <c r="BN17" i="19"/>
  <c r="AG17" i="19"/>
  <c r="BN16" i="19"/>
  <c r="AG16" i="19"/>
  <c r="BN15" i="19"/>
  <c r="AG15" i="19"/>
  <c r="BN14" i="19"/>
  <c r="AG14" i="19"/>
  <c r="BN13" i="19"/>
  <c r="AG13" i="19"/>
  <c r="BN12" i="19"/>
  <c r="AG12" i="19"/>
  <c r="BN11" i="19"/>
  <c r="AG11" i="19"/>
  <c r="BN10" i="19"/>
  <c r="AG10" i="19"/>
  <c r="BN9" i="19"/>
  <c r="BN8" i="19" s="1"/>
  <c r="AG9" i="19"/>
  <c r="AG8" i="19"/>
  <c r="AG45" i="19" s="1"/>
  <c r="BN5" i="19"/>
  <c r="BM5" i="19"/>
  <c r="AG5" i="19"/>
  <c r="AF5" i="19"/>
  <c r="B1" i="19"/>
  <c r="AW118" i="17"/>
  <c r="Q118" i="17"/>
  <c r="AG104" i="17"/>
  <c r="BN103" i="17"/>
  <c r="AG103" i="17"/>
  <c r="BN102" i="17"/>
  <c r="AG102" i="17"/>
  <c r="BN101" i="17"/>
  <c r="AG101" i="17"/>
  <c r="BN100" i="17"/>
  <c r="BN98" i="17" s="1"/>
  <c r="AG100" i="17"/>
  <c r="BN99" i="17"/>
  <c r="AG99" i="17"/>
  <c r="AG98" i="17"/>
  <c r="BN97" i="17"/>
  <c r="AG97" i="17"/>
  <c r="BN96" i="17"/>
  <c r="AG96" i="17"/>
  <c r="BN95" i="17"/>
  <c r="AG95" i="17"/>
  <c r="AG94" i="17"/>
  <c r="BN93" i="17"/>
  <c r="AG93" i="17"/>
  <c r="BN92" i="17"/>
  <c r="AG92" i="17"/>
  <c r="BN91" i="17"/>
  <c r="AG91" i="17"/>
  <c r="BN90" i="17"/>
  <c r="AG90" i="17"/>
  <c r="BN89" i="17"/>
  <c r="AG89" i="17"/>
  <c r="BN88" i="17"/>
  <c r="AG88" i="17"/>
  <c r="AG87" i="17"/>
  <c r="AG86" i="17"/>
  <c r="BN85" i="17"/>
  <c r="AG85" i="17"/>
  <c r="BN84" i="17"/>
  <c r="AG84" i="17"/>
  <c r="BN83" i="17"/>
  <c r="AG83" i="17"/>
  <c r="AG82" i="17"/>
  <c r="AG81" i="17"/>
  <c r="AG80" i="17"/>
  <c r="AG79" i="17"/>
  <c r="BN78" i="17"/>
  <c r="AG78" i="17"/>
  <c r="BN77" i="17"/>
  <c r="AG77" i="17"/>
  <c r="BN76" i="17"/>
  <c r="BN75" i="17"/>
  <c r="AG75" i="17"/>
  <c r="BN74" i="17"/>
  <c r="AG74" i="17"/>
  <c r="BN73" i="17"/>
  <c r="AG73" i="17"/>
  <c r="BN72" i="17"/>
  <c r="AG72" i="17"/>
  <c r="BN71" i="17"/>
  <c r="AG71" i="17"/>
  <c r="BN70" i="17"/>
  <c r="AG70" i="17"/>
  <c r="BN69" i="17"/>
  <c r="AG69" i="17"/>
  <c r="BN68" i="17"/>
  <c r="AG68" i="17"/>
  <c r="BN67" i="17"/>
  <c r="AG67" i="17"/>
  <c r="BN66" i="17"/>
  <c r="AG66" i="17"/>
  <c r="BN65" i="17"/>
  <c r="AG65" i="17"/>
  <c r="BN64" i="17"/>
  <c r="AG64" i="17"/>
  <c r="BN63" i="17"/>
  <c r="AG63" i="17"/>
  <c r="BN62" i="17"/>
  <c r="AG62" i="17"/>
  <c r="AG59" i="17" s="1"/>
  <c r="BN61" i="17"/>
  <c r="BM61" i="17"/>
  <c r="AG61" i="17"/>
  <c r="BN60" i="17"/>
  <c r="AG60" i="17"/>
  <c r="BN59" i="17"/>
  <c r="BM59" i="17"/>
  <c r="BN58" i="17"/>
  <c r="AG58" i="17"/>
  <c r="BN57" i="17"/>
  <c r="AG57" i="17"/>
  <c r="BN56" i="17"/>
  <c r="AG56" i="17"/>
  <c r="BN55" i="17"/>
  <c r="AG55" i="17"/>
  <c r="BN54" i="17"/>
  <c r="AG54" i="17"/>
  <c r="BN53" i="17"/>
  <c r="BN52" i="17"/>
  <c r="AG52" i="17"/>
  <c r="BN51" i="17"/>
  <c r="AG51" i="17"/>
  <c r="BN50" i="17"/>
  <c r="AG50" i="17"/>
  <c r="AG49" i="17"/>
  <c r="BN47" i="17"/>
  <c r="BN44" i="17" s="1"/>
  <c r="BN46" i="17"/>
  <c r="BN45" i="17"/>
  <c r="AG45" i="17"/>
  <c r="AG44" i="17"/>
  <c r="BN43" i="17"/>
  <c r="AG43" i="17"/>
  <c r="BN42" i="17"/>
  <c r="AG42" i="17"/>
  <c r="BN41" i="17"/>
  <c r="BN40" i="17"/>
  <c r="AG40" i="17"/>
  <c r="BN39" i="17"/>
  <c r="AG39" i="17"/>
  <c r="BN38" i="17"/>
  <c r="BN37" i="17"/>
  <c r="AG37" i="17"/>
  <c r="BN36" i="17"/>
  <c r="BM36" i="17"/>
  <c r="AG36" i="17"/>
  <c r="BN35" i="17"/>
  <c r="AG35" i="17"/>
  <c r="AF35" i="17"/>
  <c r="BN34" i="17"/>
  <c r="AG34" i="17"/>
  <c r="AF34" i="17"/>
  <c r="BN33" i="17"/>
  <c r="AG33" i="17"/>
  <c r="AF33" i="17"/>
  <c r="BN32" i="17"/>
  <c r="AG32" i="17"/>
  <c r="AF32" i="17"/>
  <c r="BN31" i="17"/>
  <c r="AG31" i="17"/>
  <c r="AF31" i="17"/>
  <c r="BN30" i="17"/>
  <c r="AF30" i="17"/>
  <c r="BN29" i="17"/>
  <c r="AG29" i="17"/>
  <c r="BN28" i="17"/>
  <c r="BM28" i="17"/>
  <c r="AG28" i="17"/>
  <c r="BN27" i="17"/>
  <c r="AG27" i="17"/>
  <c r="BN26" i="17"/>
  <c r="AG26" i="17"/>
  <c r="BN25" i="17"/>
  <c r="AG25" i="17"/>
  <c r="AG24" i="17" s="1"/>
  <c r="BN24" i="17"/>
  <c r="BM24" i="17"/>
  <c r="BN23" i="17"/>
  <c r="AG23" i="17"/>
  <c r="BN22" i="17"/>
  <c r="AG22" i="17"/>
  <c r="BN21" i="17"/>
  <c r="AG21" i="17"/>
  <c r="BN20" i="17"/>
  <c r="AG20" i="17"/>
  <c r="BN19" i="17"/>
  <c r="AG19" i="17"/>
  <c r="BN18" i="17"/>
  <c r="AG18" i="17"/>
  <c r="BN17" i="17"/>
  <c r="AG17" i="17"/>
  <c r="BN16" i="17"/>
  <c r="BN15" i="17"/>
  <c r="AG15" i="17"/>
  <c r="BN14" i="17"/>
  <c r="AG14" i="17"/>
  <c r="BN13" i="17"/>
  <c r="AG13" i="17"/>
  <c r="BN12" i="17"/>
  <c r="AG12" i="17"/>
  <c r="BN11" i="17"/>
  <c r="AG11" i="17"/>
  <c r="BN10" i="17"/>
  <c r="AG10" i="17"/>
  <c r="BN9" i="17"/>
  <c r="AG9" i="17"/>
  <c r="AG8" i="17" s="1"/>
  <c r="BN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F48" i="15"/>
  <c r="F47" i="15" s="1"/>
  <c r="G41" i="15"/>
  <c r="F41" i="15"/>
  <c r="F39" i="15"/>
  <c r="F32" i="15"/>
  <c r="F49" i="15" s="1"/>
  <c r="F31" i="15"/>
  <c r="F30" i="15"/>
  <c r="F29" i="15"/>
  <c r="F27" i="15" s="1"/>
  <c r="F33" i="15" s="1"/>
  <c r="F9" i="15" s="1"/>
  <c r="F28" i="15"/>
  <c r="F38" i="15" s="1"/>
  <c r="F23" i="15"/>
  <c r="F21" i="15" s="1"/>
  <c r="F22" i="15"/>
  <c r="G13" i="15"/>
  <c r="F13" i="15"/>
  <c r="E13" i="15"/>
  <c r="A1" i="15"/>
  <c r="F37" i="14"/>
  <c r="C37" i="14"/>
  <c r="I30" i="14"/>
  <c r="F30" i="14"/>
  <c r="F29" i="14"/>
  <c r="I29" i="14" s="1"/>
  <c r="I28" i="14"/>
  <c r="F28" i="14"/>
  <c r="H27" i="14"/>
  <c r="H31" i="14" s="1"/>
  <c r="L2027" i="2" s="1"/>
  <c r="G27" i="14"/>
  <c r="E27" i="14"/>
  <c r="D27" i="14"/>
  <c r="F27" i="14" s="1"/>
  <c r="I27" i="14" s="1"/>
  <c r="I26" i="14"/>
  <c r="F26" i="14"/>
  <c r="F25" i="14"/>
  <c r="I25" i="14" s="1"/>
  <c r="I24" i="14"/>
  <c r="F24" i="14"/>
  <c r="H23" i="14"/>
  <c r="G23" i="14"/>
  <c r="G31" i="14" s="1"/>
  <c r="E23" i="14"/>
  <c r="E31" i="14" s="1"/>
  <c r="D23" i="14"/>
  <c r="I22" i="14"/>
  <c r="F22" i="14"/>
  <c r="F21" i="14"/>
  <c r="I21" i="14" s="1"/>
  <c r="F18" i="14"/>
  <c r="I18" i="14" s="1"/>
  <c r="I17" i="14"/>
  <c r="F17" i="14"/>
  <c r="F16" i="14"/>
  <c r="I16" i="14" s="1"/>
  <c r="H15" i="14"/>
  <c r="G15" i="14"/>
  <c r="E15" i="14"/>
  <c r="E19" i="14" s="1"/>
  <c r="E32" i="14" s="1"/>
  <c r="D15" i="14"/>
  <c r="F14" i="14"/>
  <c r="I14" i="14" s="1"/>
  <c r="I13" i="14"/>
  <c r="F13" i="14"/>
  <c r="F12" i="14"/>
  <c r="I12" i="14" s="1"/>
  <c r="H11" i="14"/>
  <c r="H19" i="14" s="1"/>
  <c r="G11" i="14"/>
  <c r="G19" i="14" s="1"/>
  <c r="F11" i="14"/>
  <c r="I11" i="14" s="1"/>
  <c r="E11" i="14"/>
  <c r="D11" i="14"/>
  <c r="D19" i="14" s="1"/>
  <c r="F10" i="14"/>
  <c r="I10" i="14" s="1"/>
  <c r="I9" i="14"/>
  <c r="F9" i="14"/>
  <c r="A4" i="14"/>
  <c r="A1" i="14"/>
  <c r="E81" i="13"/>
  <c r="C81" i="13"/>
  <c r="D76" i="13"/>
  <c r="F74" i="13"/>
  <c r="I74" i="13" s="1"/>
  <c r="I73" i="13"/>
  <c r="F73" i="13"/>
  <c r="F72" i="13"/>
  <c r="I72" i="13" s="1"/>
  <c r="I71" i="13"/>
  <c r="F71" i="13"/>
  <c r="H70" i="13"/>
  <c r="G70" i="13"/>
  <c r="E70" i="13"/>
  <c r="D70" i="13"/>
  <c r="F70" i="13" s="1"/>
  <c r="I69" i="13"/>
  <c r="F69" i="13"/>
  <c r="F68" i="13"/>
  <c r="I68" i="13" s="1"/>
  <c r="I67" i="13"/>
  <c r="F67" i="13"/>
  <c r="F66" i="13"/>
  <c r="I66" i="13" s="1"/>
  <c r="I65" i="13"/>
  <c r="F65" i="13"/>
  <c r="F64" i="13"/>
  <c r="I64" i="13" s="1"/>
  <c r="I63" i="13"/>
  <c r="F63" i="13"/>
  <c r="F62" i="13"/>
  <c r="I62" i="13" s="1"/>
  <c r="I61" i="13"/>
  <c r="F61" i="13"/>
  <c r="H60" i="13"/>
  <c r="G60" i="13"/>
  <c r="E60" i="13"/>
  <c r="D60" i="13"/>
  <c r="F60" i="13" s="1"/>
  <c r="I60" i="13" s="1"/>
  <c r="I59" i="13"/>
  <c r="F59" i="13"/>
  <c r="F58" i="13"/>
  <c r="I58" i="13" s="1"/>
  <c r="I57" i="13"/>
  <c r="F57" i="13"/>
  <c r="F56" i="13"/>
  <c r="I56" i="13" s="1"/>
  <c r="I55" i="13"/>
  <c r="F55" i="13"/>
  <c r="F54" i="13"/>
  <c r="I54" i="13" s="1"/>
  <c r="I53" i="13"/>
  <c r="F53" i="13"/>
  <c r="H52" i="13"/>
  <c r="G52" i="13"/>
  <c r="E52" i="13"/>
  <c r="D52" i="13"/>
  <c r="F52" i="13" s="1"/>
  <c r="I51" i="13"/>
  <c r="F51" i="13"/>
  <c r="F50" i="13"/>
  <c r="I50" i="13" s="1"/>
  <c r="I49" i="13"/>
  <c r="F49" i="13"/>
  <c r="F48" i="13"/>
  <c r="I48" i="13" s="1"/>
  <c r="I47" i="13"/>
  <c r="F47" i="13"/>
  <c r="F46" i="13"/>
  <c r="I46" i="13" s="1"/>
  <c r="I45" i="13"/>
  <c r="F45" i="13"/>
  <c r="F44" i="13"/>
  <c r="I44" i="13" s="1"/>
  <c r="H43" i="13"/>
  <c r="H75" i="13" s="1"/>
  <c r="G43" i="13"/>
  <c r="E43" i="13"/>
  <c r="F43" i="13" s="1"/>
  <c r="I43" i="13" s="1"/>
  <c r="D43" i="13"/>
  <c r="D75" i="13" s="1"/>
  <c r="D41" i="13"/>
  <c r="I40" i="13"/>
  <c r="F40" i="13"/>
  <c r="F39" i="13"/>
  <c r="I39" i="13" s="1"/>
  <c r="I38" i="13"/>
  <c r="F38" i="13"/>
  <c r="F37" i="13"/>
  <c r="I37" i="13" s="1"/>
  <c r="H36" i="13"/>
  <c r="G36" i="13"/>
  <c r="E36" i="13"/>
  <c r="F36" i="13" s="1"/>
  <c r="I36" i="13" s="1"/>
  <c r="D36" i="13"/>
  <c r="F35" i="13"/>
  <c r="I35" i="13" s="1"/>
  <c r="I34" i="13"/>
  <c r="F34" i="13"/>
  <c r="F33" i="13"/>
  <c r="I33" i="13" s="1"/>
  <c r="I32" i="13"/>
  <c r="F32" i="13"/>
  <c r="F31" i="13"/>
  <c r="I31" i="13" s="1"/>
  <c r="I30" i="13"/>
  <c r="F30" i="13"/>
  <c r="F29" i="13"/>
  <c r="I29" i="13" s="1"/>
  <c r="I28" i="13"/>
  <c r="F28" i="13"/>
  <c r="F27" i="13"/>
  <c r="I27" i="13" s="1"/>
  <c r="H26" i="13"/>
  <c r="G26" i="13"/>
  <c r="F26" i="13"/>
  <c r="I26" i="13" s="1"/>
  <c r="E26" i="13"/>
  <c r="D26" i="13"/>
  <c r="F25" i="13"/>
  <c r="I25" i="13" s="1"/>
  <c r="I24" i="13"/>
  <c r="F24" i="13"/>
  <c r="F23" i="13"/>
  <c r="I23" i="13" s="1"/>
  <c r="I22" i="13"/>
  <c r="F22" i="13"/>
  <c r="F21" i="13"/>
  <c r="I21" i="13" s="1"/>
  <c r="I20" i="13"/>
  <c r="F20" i="13"/>
  <c r="F19" i="13"/>
  <c r="I19" i="13" s="1"/>
  <c r="H18" i="13"/>
  <c r="G18" i="13"/>
  <c r="F18" i="13"/>
  <c r="I18" i="13" s="1"/>
  <c r="E18" i="13"/>
  <c r="D18" i="13"/>
  <c r="F17" i="13"/>
  <c r="I17" i="13" s="1"/>
  <c r="I16" i="13"/>
  <c r="F16" i="13"/>
  <c r="F15" i="13"/>
  <c r="I15" i="13" s="1"/>
  <c r="I14" i="13"/>
  <c r="F14" i="13"/>
  <c r="F13" i="13"/>
  <c r="I13" i="13" s="1"/>
  <c r="I12" i="13"/>
  <c r="F12" i="13"/>
  <c r="F11" i="13"/>
  <c r="I11" i="13" s="1"/>
  <c r="I10" i="13"/>
  <c r="F10" i="13"/>
  <c r="H9" i="13"/>
  <c r="H41" i="13" s="1"/>
  <c r="G9" i="13"/>
  <c r="G41" i="13" s="1"/>
  <c r="E9" i="13"/>
  <c r="D9" i="13"/>
  <c r="F9" i="13" s="1"/>
  <c r="C4" i="13"/>
  <c r="B1" i="13"/>
  <c r="D68" i="12"/>
  <c r="A68" i="12"/>
  <c r="C62" i="12"/>
  <c r="F61" i="12"/>
  <c r="E61" i="12"/>
  <c r="C61" i="12"/>
  <c r="B61" i="12"/>
  <c r="G60" i="12"/>
  <c r="D60" i="12"/>
  <c r="D59" i="12"/>
  <c r="G58" i="12"/>
  <c r="D58" i="12"/>
  <c r="D57" i="12"/>
  <c r="G57" i="12" s="1"/>
  <c r="G56" i="12"/>
  <c r="D56" i="12"/>
  <c r="D55" i="12"/>
  <c r="G55" i="12" s="1"/>
  <c r="G54" i="12"/>
  <c r="D54" i="12"/>
  <c r="D53" i="12"/>
  <c r="G53" i="12" s="1"/>
  <c r="G52" i="12"/>
  <c r="D52" i="12"/>
  <c r="D51" i="12"/>
  <c r="G50" i="12"/>
  <c r="D50" i="12"/>
  <c r="D49" i="12"/>
  <c r="G49" i="12" s="1"/>
  <c r="G48" i="12"/>
  <c r="D48" i="12"/>
  <c r="D47" i="12"/>
  <c r="G47" i="12" s="1"/>
  <c r="G46" i="12"/>
  <c r="D46" i="12"/>
  <c r="D45" i="12"/>
  <c r="G45" i="12" s="1"/>
  <c r="G44" i="12"/>
  <c r="D44" i="12"/>
  <c r="D43" i="12"/>
  <c r="G42" i="12"/>
  <c r="D42" i="12"/>
  <c r="D41" i="12"/>
  <c r="G41" i="12" s="1"/>
  <c r="G40" i="12"/>
  <c r="D40" i="12"/>
  <c r="D39" i="12"/>
  <c r="G39" i="12" s="1"/>
  <c r="G38" i="12"/>
  <c r="D38" i="12"/>
  <c r="D37" i="12"/>
  <c r="G37" i="12" s="1"/>
  <c r="G36" i="12"/>
  <c r="D36" i="12"/>
  <c r="F34" i="12"/>
  <c r="F62" i="12" s="1"/>
  <c r="E34" i="12"/>
  <c r="C34" i="12"/>
  <c r="B34" i="12"/>
  <c r="B62" i="12" s="1"/>
  <c r="G33" i="12"/>
  <c r="N1869" i="2" s="1"/>
  <c r="D33" i="12"/>
  <c r="D32" i="12"/>
  <c r="G32" i="12" s="1"/>
  <c r="G31" i="12"/>
  <c r="D31" i="12"/>
  <c r="D30" i="12"/>
  <c r="G30" i="12" s="1"/>
  <c r="G29" i="12"/>
  <c r="D29" i="12"/>
  <c r="D28" i="12"/>
  <c r="G28" i="12" s="1"/>
  <c r="G27" i="12"/>
  <c r="D27" i="12"/>
  <c r="D26" i="12"/>
  <c r="G26" i="12" s="1"/>
  <c r="G25" i="12"/>
  <c r="D25" i="12"/>
  <c r="D24" i="12"/>
  <c r="G24" i="12" s="1"/>
  <c r="G23" i="12"/>
  <c r="D23" i="12"/>
  <c r="D22" i="12"/>
  <c r="G22" i="12" s="1"/>
  <c r="G21" i="12"/>
  <c r="D21" i="12"/>
  <c r="D20" i="12"/>
  <c r="G20" i="12" s="1"/>
  <c r="G19" i="12"/>
  <c r="D19" i="12"/>
  <c r="D18" i="12"/>
  <c r="G18" i="12" s="1"/>
  <c r="G17" i="12"/>
  <c r="D17" i="12"/>
  <c r="D16" i="12"/>
  <c r="G16" i="12" s="1"/>
  <c r="G15" i="12"/>
  <c r="D15" i="12"/>
  <c r="D14" i="12"/>
  <c r="G14" i="12" s="1"/>
  <c r="G13" i="12"/>
  <c r="D13" i="12"/>
  <c r="D12" i="12"/>
  <c r="G12" i="12" s="1"/>
  <c r="G11" i="12"/>
  <c r="D11" i="12"/>
  <c r="D10" i="12"/>
  <c r="G10" i="12" s="1"/>
  <c r="G9" i="12"/>
  <c r="G34" i="12" s="1"/>
  <c r="D9" i="12"/>
  <c r="A4" i="12"/>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c r="D668" i="11" a="1"/>
  <c r="D668" i="11" s="1"/>
  <c r="A668" i="11"/>
  <c r="E667" i="11" a="1"/>
  <c r="E667" i="1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D205" i="11" a="1"/>
  <c r="D205" i="11" s="1"/>
  <c r="J1731" i="2" s="1"/>
  <c r="A205" i="11"/>
  <c r="E204" i="11" a="1"/>
  <c r="E204" i="11" s="1"/>
  <c r="K1730" i="2" s="1"/>
  <c r="D204" i="11" a="1"/>
  <c r="D204" i="11" s="1"/>
  <c r="J1730" i="2" s="1"/>
  <c r="A204" i="11"/>
  <c r="E203" i="11" a="1"/>
  <c r="E203" i="11" s="1"/>
  <c r="K1729" i="2"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K1722" i="2" s="1"/>
  <c r="D196" i="11" a="1"/>
  <c r="D196" i="11" s="1"/>
  <c r="J1722" i="2"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K1718" i="2" s="1"/>
  <c r="D192" i="11" a="1"/>
  <c r="D192" i="11" s="1"/>
  <c r="J1718" i="2" s="1"/>
  <c r="A192" i="11"/>
  <c r="E191" i="11" a="1"/>
  <c r="E191" i="11" s="1"/>
  <c r="K1717" i="2" s="1"/>
  <c r="D191" i="11" a="1"/>
  <c r="D191" i="11" s="1"/>
  <c r="J1717" i="2" s="1"/>
  <c r="A191" i="11"/>
  <c r="E190" i="11" a="1"/>
  <c r="E190" i="11" s="1"/>
  <c r="K1716" i="2" s="1"/>
  <c r="D190" i="11" a="1"/>
  <c r="D190" i="11" s="1"/>
  <c r="J1716" i="2" s="1"/>
  <c r="A190" i="11"/>
  <c r="E189" i="11" a="1"/>
  <c r="E189" i="11" s="1"/>
  <c r="K1715" i="2" s="1"/>
  <c r="D189" i="11" a="1"/>
  <c r="D189" i="11" s="1"/>
  <c r="J1715" i="2" s="1"/>
  <c r="A189" i="11"/>
  <c r="E188" i="11" a="1"/>
  <c r="E188" i="11" s="1"/>
  <c r="K1714" i="2" s="1"/>
  <c r="D188" i="11" a="1"/>
  <c r="D188" i="11" s="1"/>
  <c r="J1714" i="2" s="1"/>
  <c r="A188" i="11"/>
  <c r="E187" i="11" a="1"/>
  <c r="E187" i="11" s="1"/>
  <c r="K1713" i="2" s="1"/>
  <c r="D187" i="11" a="1"/>
  <c r="D187" i="11" s="1"/>
  <c r="A187" i="11"/>
  <c r="E186" i="11" a="1"/>
  <c r="E186" i="11" s="1"/>
  <c r="K1712" i="2" s="1"/>
  <c r="D186" i="11" a="1"/>
  <c r="D186" i="11" s="1"/>
  <c r="J1712" i="2" s="1"/>
  <c r="A186" i="11"/>
  <c r="E185" i="11" a="1"/>
  <c r="E185" i="11" s="1"/>
  <c r="K1711" i="2" s="1"/>
  <c r="D185" i="11" a="1"/>
  <c r="D185" i="11" s="1"/>
  <c r="J1711" i="2" s="1"/>
  <c r="A185" i="11"/>
  <c r="E184" i="11" a="1"/>
  <c r="E184" i="11" s="1"/>
  <c r="K1710" i="2" s="1"/>
  <c r="D184" i="11" a="1"/>
  <c r="D184" i="11" s="1"/>
  <c r="A184" i="11"/>
  <c r="E183" i="11" a="1"/>
  <c r="E183" i="11" s="1"/>
  <c r="K1709" i="2" s="1"/>
  <c r="D183" i="11" a="1"/>
  <c r="D183" i="11" s="1"/>
  <c r="J1709" i="2" s="1"/>
  <c r="A183" i="11"/>
  <c r="E182" i="11" a="1"/>
  <c r="E182" i="11" s="1"/>
  <c r="K1708" i="2" s="1"/>
  <c r="D182" i="11" a="1"/>
  <c r="D182" i="11" s="1"/>
  <c r="J1708" i="2" s="1"/>
  <c r="A182" i="11"/>
  <c r="E181" i="11" a="1"/>
  <c r="E181" i="11" s="1"/>
  <c r="D181" i="11" a="1"/>
  <c r="D181" i="11" s="1"/>
  <c r="J1707" i="2" s="1"/>
  <c r="A181" i="11"/>
  <c r="E180" i="11" a="1"/>
  <c r="E180" i="11" s="1"/>
  <c r="K1706" i="2" s="1"/>
  <c r="D180" i="11" a="1"/>
  <c r="D180" i="11" s="1"/>
  <c r="J1706" i="2" s="1"/>
  <c r="A180" i="11"/>
  <c r="E179" i="11" a="1"/>
  <c r="E179" i="11" s="1"/>
  <c r="K1705" i="2" s="1"/>
  <c r="D179" i="11" a="1"/>
  <c r="D179" i="11" s="1"/>
  <c r="J1705" i="2" s="1"/>
  <c r="A179" i="11"/>
  <c r="E178" i="11" a="1"/>
  <c r="E178" i="11" s="1"/>
  <c r="K1704" i="2" s="1"/>
  <c r="D178" i="11" a="1"/>
  <c r="D178" i="11" s="1"/>
  <c r="J1704" i="2" s="1"/>
  <c r="A178" i="11"/>
  <c r="E177" i="11" a="1"/>
  <c r="E177" i="11" s="1"/>
  <c r="K1703" i="2" s="1"/>
  <c r="D177" i="11" a="1"/>
  <c r="D177" i="11" s="1"/>
  <c r="J1703" i="2" s="1"/>
  <c r="A177" i="11"/>
  <c r="E176" i="11" a="1"/>
  <c r="E176" i="11" s="1"/>
  <c r="K1702" i="2" s="1"/>
  <c r="D176" i="11" a="1"/>
  <c r="D176" i="11" s="1"/>
  <c r="J1702" i="2" s="1"/>
  <c r="A176" i="11"/>
  <c r="E175" i="11" a="1"/>
  <c r="E175" i="11" s="1"/>
  <c r="K1701" i="2" s="1"/>
  <c r="D175" i="11" a="1"/>
  <c r="D175" i="11" s="1"/>
  <c r="J1701" i="2" s="1"/>
  <c r="A175" i="11"/>
  <c r="E174" i="11" a="1"/>
  <c r="E174" i="11" s="1"/>
  <c r="K1700" i="2" s="1"/>
  <c r="D174" i="11" a="1"/>
  <c r="D174" i="11" s="1"/>
  <c r="J1700" i="2" s="1"/>
  <c r="A174" i="11"/>
  <c r="E173" i="11" a="1"/>
  <c r="E173" i="11" s="1"/>
  <c r="K1699" i="2" s="1"/>
  <c r="D173" i="11" a="1"/>
  <c r="D173" i="11" s="1"/>
  <c r="A173" i="11"/>
  <c r="E172" i="11" a="1"/>
  <c r="E172" i="11" s="1"/>
  <c r="K1698" i="2" s="1"/>
  <c r="D172" i="11" a="1"/>
  <c r="D172" i="11" s="1"/>
  <c r="J1698" i="2" s="1"/>
  <c r="A172" i="11"/>
  <c r="E171" i="11" a="1"/>
  <c r="E171" i="11" s="1"/>
  <c r="K1697" i="2" s="1"/>
  <c r="D171" i="11" a="1"/>
  <c r="D171" i="11" s="1"/>
  <c r="J1697" i="2" s="1"/>
  <c r="A171" i="11"/>
  <c r="E170" i="11" a="1"/>
  <c r="E170" i="11" s="1"/>
  <c r="K1696" i="2" s="1"/>
  <c r="D170" i="11" a="1"/>
  <c r="D170" i="11" s="1"/>
  <c r="J1696" i="2" s="1"/>
  <c r="A170" i="11"/>
  <c r="E169" i="11" a="1"/>
  <c r="E169" i="11" s="1"/>
  <c r="K1695" i="2" s="1"/>
  <c r="D169" i="11" a="1"/>
  <c r="D169" i="11" s="1"/>
  <c r="J1695" i="2" s="1"/>
  <c r="A169" i="11"/>
  <c r="E168" i="11" a="1"/>
  <c r="E168" i="11" s="1"/>
  <c r="K1694" i="2" s="1"/>
  <c r="D168" i="11" a="1"/>
  <c r="D168" i="11" s="1"/>
  <c r="J1694" i="2" s="1"/>
  <c r="A168" i="11"/>
  <c r="E167" i="11" a="1"/>
  <c r="E167" i="11" s="1"/>
  <c r="K1693" i="2" s="1"/>
  <c r="D167" i="11" a="1"/>
  <c r="D167" i="11" s="1"/>
  <c r="J1693" i="2" s="1"/>
  <c r="A167" i="11"/>
  <c r="E166" i="11" a="1"/>
  <c r="E166" i="11" s="1"/>
  <c r="K1692" i="2" s="1"/>
  <c r="D166" i="11" a="1"/>
  <c r="D166" i="11" s="1"/>
  <c r="J1692" i="2" s="1"/>
  <c r="A166" i="1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J1689" i="2" s="1"/>
  <c r="A163" i="11"/>
  <c r="E162" i="11" a="1"/>
  <c r="E162" i="11" s="1"/>
  <c r="K1688" i="2" s="1"/>
  <c r="D162" i="11" a="1"/>
  <c r="D162" i="11" s="1"/>
  <c r="J1688" i="2" s="1"/>
  <c r="A162" i="11"/>
  <c r="E161" i="11" a="1"/>
  <c r="E161" i="11" s="1"/>
  <c r="K1687" i="2" s="1"/>
  <c r="D161" i="11" a="1"/>
  <c r="D161" i="11" s="1"/>
  <c r="J1687" i="2" s="1"/>
  <c r="A161" i="11"/>
  <c r="E160" i="11" a="1"/>
  <c r="E160" i="11" s="1"/>
  <c r="K1686" i="2" s="1"/>
  <c r="D160" i="11" a="1"/>
  <c r="D160" i="11" s="1"/>
  <c r="J1686" i="2" s="1"/>
  <c r="A160" i="11"/>
  <c r="E159" i="11" a="1"/>
  <c r="E159" i="11" s="1"/>
  <c r="K1685" i="2" s="1"/>
  <c r="D159" i="11" a="1"/>
  <c r="D159" i="11" s="1"/>
  <c r="J1685" i="2" s="1"/>
  <c r="A159" i="11"/>
  <c r="E158" i="11" a="1"/>
  <c r="E158" i="11" s="1"/>
  <c r="K1684" i="2" s="1"/>
  <c r="D158" i="11" a="1"/>
  <c r="D158" i="11" s="1"/>
  <c r="J1684" i="2" s="1"/>
  <c r="A158" i="11"/>
  <c r="E157" i="11" a="1"/>
  <c r="E157" i="11" s="1"/>
  <c r="K1683" i="2"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J1680" i="2" s="1"/>
  <c r="A154" i="11"/>
  <c r="E153" i="11" a="1"/>
  <c r="E153" i="11" s="1"/>
  <c r="K1679" i="2" s="1"/>
  <c r="D153" i="11" a="1"/>
  <c r="D153" i="11" s="1"/>
  <c r="J1679" i="2" s="1"/>
  <c r="A153" i="11"/>
  <c r="E152" i="11" a="1"/>
  <c r="E152" i="11" s="1"/>
  <c r="K1678" i="2" s="1"/>
  <c r="D152" i="11" a="1"/>
  <c r="D152" i="11" s="1"/>
  <c r="J1678" i="2" s="1"/>
  <c r="A152" i="11"/>
  <c r="E151" i="11" a="1"/>
  <c r="E151" i="11" s="1"/>
  <c r="K1677" i="2" s="1"/>
  <c r="D151" i="11" a="1"/>
  <c r="D151" i="11" s="1"/>
  <c r="A151" i="11"/>
  <c r="E150" i="11" a="1"/>
  <c r="E150" i="11" s="1"/>
  <c r="K1676" i="2" s="1"/>
  <c r="D150" i="11" a="1"/>
  <c r="D150" i="11" s="1"/>
  <c r="J1676" i="2" s="1"/>
  <c r="A150" i="11"/>
  <c r="E149" i="11" a="1"/>
  <c r="E149" i="11" s="1"/>
  <c r="K1675" i="2" s="1"/>
  <c r="D149" i="11" a="1"/>
  <c r="D149" i="11" s="1"/>
  <c r="J1675" i="2" s="1"/>
  <c r="A149" i="11"/>
  <c r="E148" i="11" a="1"/>
  <c r="E148" i="11" s="1"/>
  <c r="D148" i="11" a="1"/>
  <c r="D148" i="11" s="1"/>
  <c r="J1674" i="2" s="1"/>
  <c r="A148" i="11"/>
  <c r="E147" i="11" a="1"/>
  <c r="E147" i="11" s="1"/>
  <c r="K1673" i="2" s="1"/>
  <c r="D147" i="11" a="1"/>
  <c r="D147" i="11" s="1"/>
  <c r="J1673" i="2" s="1"/>
  <c r="A147" i="11"/>
  <c r="E146" i="11" a="1"/>
  <c r="E146" i="11" s="1"/>
  <c r="K1672" i="2" s="1"/>
  <c r="D146" i="11" a="1"/>
  <c r="D146" i="11" s="1"/>
  <c r="J1672" i="2" s="1"/>
  <c r="A146" i="11"/>
  <c r="E145" i="11" a="1"/>
  <c r="E145" i="11" s="1"/>
  <c r="K1671" i="2" s="1"/>
  <c r="D145" i="11" a="1"/>
  <c r="D145" i="11" s="1"/>
  <c r="J1671" i="2" s="1"/>
  <c r="A145" i="11"/>
  <c r="E144" i="11" a="1"/>
  <c r="E144" i="11" s="1"/>
  <c r="K1670" i="2" s="1"/>
  <c r="D144" i="11" a="1"/>
  <c r="D144" i="11" s="1"/>
  <c r="J1670" i="2" s="1"/>
  <c r="A144" i="11"/>
  <c r="E143" i="11" a="1"/>
  <c r="E143" i="11" s="1"/>
  <c r="K1669" i="2" s="1"/>
  <c r="D143" i="11" a="1"/>
  <c r="D143" i="11" s="1"/>
  <c r="J1669" i="2" s="1"/>
  <c r="A143" i="11"/>
  <c r="E142" i="11" a="1"/>
  <c r="E142" i="11" s="1"/>
  <c r="K1668" i="2" s="1"/>
  <c r="D142" i="11" a="1"/>
  <c r="D142" i="11" s="1"/>
  <c r="J1668" i="2" s="1"/>
  <c r="A142" i="11"/>
  <c r="E141" i="11" a="1"/>
  <c r="E141" i="11" s="1"/>
  <c r="K1667" i="2" s="1"/>
  <c r="D141" i="11" a="1"/>
  <c r="D141" i="11" s="1"/>
  <c r="J1667" i="2" s="1"/>
  <c r="A141" i="11"/>
  <c r="E140" i="11" a="1"/>
  <c r="E140" i="11" s="1"/>
  <c r="K1666" i="2" s="1"/>
  <c r="D140" i="11" a="1"/>
  <c r="D140" i="11" s="1"/>
  <c r="J1666" i="2" s="1"/>
  <c r="A140" i="11"/>
  <c r="E139" i="11" a="1"/>
  <c r="E139" i="11" s="1"/>
  <c r="K1665" i="2" s="1"/>
  <c r="D139" i="11" a="1"/>
  <c r="D139" i="11" s="1"/>
  <c r="J1665" i="2" s="1"/>
  <c r="A139" i="11"/>
  <c r="E138" i="11" a="1"/>
  <c r="E138" i="11" s="1"/>
  <c r="K1664" i="2" s="1"/>
  <c r="D138" i="11" a="1"/>
  <c r="D138" i="11" s="1"/>
  <c r="J1664" i="2" s="1"/>
  <c r="A138" i="11"/>
  <c r="E137" i="11" a="1"/>
  <c r="E137" i="11" s="1"/>
  <c r="K1663" i="2" s="1"/>
  <c r="D137" i="11" a="1"/>
  <c r="D137" i="11" s="1"/>
  <c r="J1663" i="2" s="1"/>
  <c r="A137" i="11"/>
  <c r="E136" i="11" a="1"/>
  <c r="E136" i="11" s="1"/>
  <c r="K1662" i="2" s="1"/>
  <c r="D136" i="11" a="1"/>
  <c r="D136" i="11" s="1"/>
  <c r="J1662" i="2" s="1"/>
  <c r="A136" i="11"/>
  <c r="E135" i="11" a="1"/>
  <c r="E135" i="11" s="1"/>
  <c r="K1661" i="2" s="1"/>
  <c r="D135" i="11" a="1"/>
  <c r="D135" i="11" s="1"/>
  <c r="J1661" i="2"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J1656" i="2" s="1"/>
  <c r="A130" i="11"/>
  <c r="E129" i="11" a="1"/>
  <c r="E129" i="11" s="1"/>
  <c r="K1655" i="2" s="1"/>
  <c r="D129" i="11" a="1"/>
  <c r="D129" i="11" s="1"/>
  <c r="J1655" i="2" s="1"/>
  <c r="A129" i="11"/>
  <c r="E128" i="11" a="1"/>
  <c r="E128" i="11" s="1"/>
  <c r="K1654" i="2" s="1"/>
  <c r="D128" i="11" a="1"/>
  <c r="D128" i="11" s="1"/>
  <c r="J1654" i="2" s="1"/>
  <c r="A128" i="11"/>
  <c r="E127" i="11" a="1"/>
  <c r="E127" i="11" s="1"/>
  <c r="K1653" i="2" s="1"/>
  <c r="D127" i="11" a="1"/>
  <c r="D127" i="11" s="1"/>
  <c r="J1653" i="2" s="1"/>
  <c r="A127" i="11"/>
  <c r="E126" i="11" a="1"/>
  <c r="E126" i="11" s="1"/>
  <c r="K1652" i="2" s="1"/>
  <c r="D126" i="11" a="1"/>
  <c r="D126" i="11" s="1"/>
  <c r="J1652" i="2" s="1"/>
  <c r="A126" i="11"/>
  <c r="E125" i="11" a="1"/>
  <c r="E125" i="11" s="1"/>
  <c r="K1651" i="2" s="1"/>
  <c r="D125" i="11" a="1"/>
  <c r="D125" i="11" s="1"/>
  <c r="J1651" i="2" s="1"/>
  <c r="A125" i="11"/>
  <c r="E124" i="11" a="1"/>
  <c r="E124" i="11" s="1"/>
  <c r="K1650" i="2" s="1"/>
  <c r="D124" i="11" a="1"/>
  <c r="D124" i="11" s="1"/>
  <c r="J1650" i="2" s="1"/>
  <c r="A124" i="11"/>
  <c r="E123" i="11" a="1"/>
  <c r="E123" i="11" s="1"/>
  <c r="K1649" i="2" s="1"/>
  <c r="D123" i="11" a="1"/>
  <c r="D123" i="11" s="1"/>
  <c r="J1649" i="2" s="1"/>
  <c r="A123" i="11"/>
  <c r="E122" i="11" a="1"/>
  <c r="E122" i="11" s="1"/>
  <c r="K1648" i="2" s="1"/>
  <c r="D122" i="11" a="1"/>
  <c r="D122" i="11" s="1"/>
  <c r="J1648" i="2" s="1"/>
  <c r="A122" i="11"/>
  <c r="E121" i="11" a="1"/>
  <c r="E121" i="11" s="1"/>
  <c r="K1647" i="2" s="1"/>
  <c r="D121" i="11" a="1"/>
  <c r="D121" i="11" s="1"/>
  <c r="J1647" i="2" s="1"/>
  <c r="A121" i="11"/>
  <c r="E120" i="11" a="1"/>
  <c r="E120" i="11" s="1"/>
  <c r="K1646" i="2" s="1"/>
  <c r="D120" i="11" a="1"/>
  <c r="D120" i="11" s="1"/>
  <c r="J1646" i="2" s="1"/>
  <c r="A120" i="11"/>
  <c r="E119" i="11" a="1"/>
  <c r="E119" i="11" s="1"/>
  <c r="K1645" i="2" s="1"/>
  <c r="D119" i="11" a="1"/>
  <c r="D119" i="11" s="1"/>
  <c r="J1645" i="2"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A115" i="11"/>
  <c r="E114" i="11" a="1"/>
  <c r="E114" i="11" s="1"/>
  <c r="K1640" i="2" s="1"/>
  <c r="D114" i="11" a="1"/>
  <c r="D114" i="11" s="1"/>
  <c r="J1640" i="2" s="1"/>
  <c r="A114" i="11"/>
  <c r="E113" i="11" a="1"/>
  <c r="E113" i="11" s="1"/>
  <c r="K1639" i="2" s="1"/>
  <c r="D113" i="11" a="1"/>
  <c r="D113" i="11" s="1"/>
  <c r="J1639" i="2" s="1"/>
  <c r="A113" i="11"/>
  <c r="E112" i="11" a="1"/>
  <c r="E112" i="11" s="1"/>
  <c r="D112" i="11" a="1"/>
  <c r="D112" i="11" s="1"/>
  <c r="J1638" i="2" s="1"/>
  <c r="A112" i="11"/>
  <c r="E111" i="11" a="1"/>
  <c r="E111" i="11" s="1"/>
  <c r="K1637" i="2"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K1633" i="2" s="1"/>
  <c r="D107" i="11" a="1"/>
  <c r="D107" i="11" s="1"/>
  <c r="J1633" i="2" s="1"/>
  <c r="A107" i="11"/>
  <c r="E106" i="11" a="1"/>
  <c r="E106" i="11" s="1"/>
  <c r="K1632" i="2" s="1"/>
  <c r="D106" i="11" a="1"/>
  <c r="D106" i="11" s="1"/>
  <c r="J1632" i="2" s="1"/>
  <c r="A106" i="11"/>
  <c r="E105" i="11" a="1"/>
  <c r="E105" i="11" s="1"/>
  <c r="K1631" i="2" s="1"/>
  <c r="D105" i="11" a="1"/>
  <c r="D105" i="11" s="1"/>
  <c r="J1631" i="2" s="1"/>
  <c r="A105" i="11"/>
  <c r="E104" i="11" a="1"/>
  <c r="E104" i="11" s="1"/>
  <c r="K1630" i="2"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K1627" i="2" s="1"/>
  <c r="D101" i="11" a="1"/>
  <c r="D101" i="11" s="1"/>
  <c r="J1627" i="2" s="1"/>
  <c r="A101" i="11"/>
  <c r="E100" i="11" a="1"/>
  <c r="E100" i="11" s="1"/>
  <c r="K1626" i="2" s="1"/>
  <c r="D100" i="11" a="1"/>
  <c r="D100" i="11" s="1"/>
  <c r="J1626" i="2" s="1"/>
  <c r="A100" i="11"/>
  <c r="E99" i="11" a="1"/>
  <c r="E99" i="11" s="1"/>
  <c r="K1625" i="2" s="1"/>
  <c r="D99" i="11" a="1"/>
  <c r="D99" i="11" s="1"/>
  <c r="J1625" i="2" s="1"/>
  <c r="A99" i="11"/>
  <c r="E98" i="11" a="1"/>
  <c r="E98" i="11"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K1621" i="2" s="1"/>
  <c r="D95" i="11" a="1"/>
  <c r="D95" i="11" s="1"/>
  <c r="J1621" i="2" s="1"/>
  <c r="A95" i="11"/>
  <c r="E94" i="11" a="1"/>
  <c r="E94" i="11" s="1"/>
  <c r="K1620" i="2" s="1"/>
  <c r="D94" i="11" a="1"/>
  <c r="D94" i="11" s="1"/>
  <c r="J1620" i="2" s="1"/>
  <c r="A94" i="11"/>
  <c r="E93" i="11" a="1"/>
  <c r="E93" i="11" s="1"/>
  <c r="K1619" i="2" s="1"/>
  <c r="D93" i="11" a="1"/>
  <c r="D93" i="11" s="1"/>
  <c r="J1619" i="2" s="1"/>
  <c r="A93" i="11"/>
  <c r="E92" i="11" a="1"/>
  <c r="E92" i="11" s="1"/>
  <c r="K1618" i="2" s="1"/>
  <c r="D92" i="11" a="1"/>
  <c r="D92" i="11" s="1"/>
  <c r="J1618" i="2" s="1"/>
  <c r="A92" i="11"/>
  <c r="E91" i="11" a="1"/>
  <c r="E91" i="11" s="1"/>
  <c r="K1617" i="2" s="1"/>
  <c r="D91" i="11" a="1"/>
  <c r="D91" i="11" s="1"/>
  <c r="J1617" i="2" s="1"/>
  <c r="A91" i="11"/>
  <c r="E90" i="11" a="1"/>
  <c r="E90" i="11" s="1"/>
  <c r="D90" i="11" a="1"/>
  <c r="D90" i="11" s="1"/>
  <c r="J1616" i="2" s="1"/>
  <c r="A90" i="11"/>
  <c r="E89" i="11" a="1"/>
  <c r="E89" i="11" s="1"/>
  <c r="K1615" i="2" s="1"/>
  <c r="D89" i="11" a="1"/>
  <c r="D89" i="11" s="1"/>
  <c r="J1615" i="2" s="1"/>
  <c r="A89" i="11"/>
  <c r="E88" i="11" a="1"/>
  <c r="E88" i="11" s="1"/>
  <c r="K1614" i="2" s="1"/>
  <c r="D88" i="11" a="1"/>
  <c r="D88" i="11" s="1"/>
  <c r="J1614" i="2" s="1"/>
  <c r="A88" i="11"/>
  <c r="E87" i="11" a="1"/>
  <c r="E87" i="11" s="1"/>
  <c r="K1613" i="2"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J1610" i="2" s="1"/>
  <c r="A84" i="11"/>
  <c r="E83" i="11" a="1"/>
  <c r="E83" i="11" s="1"/>
  <c r="K1609" i="2" s="1"/>
  <c r="D83" i="11" a="1"/>
  <c r="D83" i="11" s="1"/>
  <c r="A83" i="11"/>
  <c r="E82" i="11" a="1"/>
  <c r="E82" i="11" s="1"/>
  <c r="K1608" i="2" s="1"/>
  <c r="D82" i="11" a="1"/>
  <c r="D82" i="11" s="1"/>
  <c r="J1608" i="2" s="1"/>
  <c r="A82" i="11"/>
  <c r="E81" i="11" a="1"/>
  <c r="E81" i="11" s="1"/>
  <c r="K1607" i="2" s="1"/>
  <c r="D81" i="11" a="1"/>
  <c r="D81" i="11" s="1"/>
  <c r="J1607" i="2" s="1"/>
  <c r="A81" i="11"/>
  <c r="E80" i="11" a="1"/>
  <c r="E80" i="11" s="1"/>
  <c r="D80" i="11" a="1"/>
  <c r="D80" i="11" s="1"/>
  <c r="J1606" i="2" s="1"/>
  <c r="A80" i="11"/>
  <c r="E79" i="11" a="1"/>
  <c r="E79" i="11" s="1"/>
  <c r="K1605" i="2" s="1"/>
  <c r="D79" i="11" a="1"/>
  <c r="D79" i="11" s="1"/>
  <c r="J1605" i="2" s="1"/>
  <c r="A79" i="11"/>
  <c r="E78" i="11" a="1"/>
  <c r="E78" i="11" s="1"/>
  <c r="K1604" i="2" s="1"/>
  <c r="D78" i="11" a="1"/>
  <c r="D78" i="11" s="1"/>
  <c r="A78" i="1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J1600" i="2" s="1"/>
  <c r="A74" i="11"/>
  <c r="E73" i="11" a="1"/>
  <c r="E73" i="11" s="1"/>
  <c r="K1599" i="2" s="1"/>
  <c r="D73" i="11" a="1"/>
  <c r="D73" i="11" s="1"/>
  <c r="J1599" i="2" s="1"/>
  <c r="A73" i="11"/>
  <c r="E72" i="11" a="1"/>
  <c r="E72" i="11" s="1"/>
  <c r="K1598" i="2" s="1"/>
  <c r="D72" i="11" a="1"/>
  <c r="D72" i="11" s="1"/>
  <c r="J1598" i="2" s="1"/>
  <c r="A72" i="11"/>
  <c r="E71" i="11" a="1"/>
  <c r="E71" i="11" s="1"/>
  <c r="K1597" i="2" s="1"/>
  <c r="D71" i="11" a="1"/>
  <c r="D71" i="11" s="1"/>
  <c r="A71" i="11"/>
  <c r="E70" i="11" a="1"/>
  <c r="E70" i="11" s="1"/>
  <c r="K1596" i="2"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K1592" i="2" s="1"/>
  <c r="D66" i="11" a="1"/>
  <c r="D66" i="11" s="1"/>
  <c r="J1592" i="2" s="1"/>
  <c r="A66" i="11"/>
  <c r="E65" i="11" a="1"/>
  <c r="E65" i="11" s="1"/>
  <c r="K1591" i="2" s="1"/>
  <c r="D65" i="11" a="1"/>
  <c r="D65" i="11" s="1"/>
  <c r="A65" i="11"/>
  <c r="E64" i="11" a="1"/>
  <c r="E64" i="11" s="1"/>
  <c r="K1590" i="2" s="1"/>
  <c r="D64" i="11" a="1"/>
  <c r="D64" i="11" s="1"/>
  <c r="J1590" i="2" s="1"/>
  <c r="A64" i="11"/>
  <c r="E63" i="11" a="1"/>
  <c r="E63" i="11" s="1"/>
  <c r="K1589" i="2" s="1"/>
  <c r="D63" i="11" a="1"/>
  <c r="D63" i="11" s="1"/>
  <c r="J1589" i="2" s="1"/>
  <c r="A63" i="11"/>
  <c r="E62" i="11" a="1"/>
  <c r="E62" i="11" s="1"/>
  <c r="K1588" i="2" s="1"/>
  <c r="D62" i="11" a="1"/>
  <c r="D62" i="11" s="1"/>
  <c r="J1588" i="2" s="1"/>
  <c r="A62" i="1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J1584" i="2" s="1"/>
  <c r="A58" i="11"/>
  <c r="E57" i="11" a="1"/>
  <c r="E57" i="11" s="1"/>
  <c r="D57" i="11" a="1"/>
  <c r="D57" i="11" s="1"/>
  <c r="A57" i="11"/>
  <c r="E56" i="11" a="1"/>
  <c r="E56" i="11" s="1"/>
  <c r="K1582" i="2" s="1"/>
  <c r="D56" i="11" a="1"/>
  <c r="D56" i="11" s="1"/>
  <c r="J1582" i="2" s="1"/>
  <c r="A56" i="11"/>
  <c r="E55" i="11" a="1"/>
  <c r="E55" i="11" s="1"/>
  <c r="K1581" i="2" s="1"/>
  <c r="D55" i="11" a="1"/>
  <c r="D55" i="11" s="1"/>
  <c r="J1581" i="2" s="1"/>
  <c r="A55" i="11"/>
  <c r="E54" i="11" a="1"/>
  <c r="E54" i="11" s="1"/>
  <c r="K1580" i="2" s="1"/>
  <c r="D54" i="11" a="1"/>
  <c r="D54" i="11" s="1"/>
  <c r="J1580" i="2" s="1"/>
  <c r="A54" i="11"/>
  <c r="E53" i="11" a="1"/>
  <c r="E53" i="11" s="1"/>
  <c r="K1579" i="2" s="1"/>
  <c r="D53" i="11" a="1"/>
  <c r="D53" i="11" s="1"/>
  <c r="J1579" i="2" s="1"/>
  <c r="A53" i="11"/>
  <c r="E52" i="11" a="1"/>
  <c r="E52" i="11" s="1"/>
  <c r="K1578" i="2" s="1"/>
  <c r="D52" i="11" a="1"/>
  <c r="D52" i="11" s="1"/>
  <c r="J1578" i="2" s="1"/>
  <c r="A52" i="11"/>
  <c r="E51" i="11" a="1"/>
  <c r="E51" i="11" s="1"/>
  <c r="K1577" i="2" s="1"/>
  <c r="D51" i="11" a="1"/>
  <c r="D51" i="11" s="1"/>
  <c r="J1577" i="2" s="1"/>
  <c r="A51" i="11"/>
  <c r="E50" i="11" a="1"/>
  <c r="E50" i="11" s="1"/>
  <c r="K1576" i="2" s="1"/>
  <c r="D50" i="11" a="1"/>
  <c r="D50" i="11" s="1"/>
  <c r="J1576" i="2" s="1"/>
  <c r="A50" i="11"/>
  <c r="E49" i="11" a="1"/>
  <c r="E49" i="11" s="1"/>
  <c r="K1575" i="2" s="1"/>
  <c r="D49" i="11" a="1"/>
  <c r="D49" i="11" s="1"/>
  <c r="J1575" i="2" s="1"/>
  <c r="A49" i="11"/>
  <c r="E48" i="11" a="1"/>
  <c r="E48" i="11" s="1"/>
  <c r="K1574" i="2" s="1"/>
  <c r="D48" i="11" a="1"/>
  <c r="D48" i="11" s="1"/>
  <c r="J1574" i="2" s="1"/>
  <c r="A48" i="11"/>
  <c r="E47" i="11" a="1"/>
  <c r="E47" i="11" s="1"/>
  <c r="K1573" i="2" s="1"/>
  <c r="D47" i="11" a="1"/>
  <c r="D47" i="11" s="1"/>
  <c r="A47" i="11"/>
  <c r="E46" i="11" a="1"/>
  <c r="E46" i="11" s="1"/>
  <c r="K1572" i="2" s="1"/>
  <c r="D46" i="11" a="1"/>
  <c r="D46" i="11" s="1"/>
  <c r="J1572" i="2" s="1"/>
  <c r="A46" i="11"/>
  <c r="E45" i="11" a="1"/>
  <c r="E45" i="11" s="1"/>
  <c r="K1571" i="2" s="1"/>
  <c r="D45" i="11" a="1"/>
  <c r="D45" i="11" s="1"/>
  <c r="J1571" i="2" s="1"/>
  <c r="A45" i="11"/>
  <c r="E44" i="11" a="1"/>
  <c r="E44" i="11" s="1"/>
  <c r="D44" i="11" a="1"/>
  <c r="D44" i="11" s="1"/>
  <c r="J1570" i="2" s="1"/>
  <c r="A44" i="11"/>
  <c r="E43" i="11" a="1"/>
  <c r="E43" i="11" s="1"/>
  <c r="K1569" i="2" s="1"/>
  <c r="D43" i="11" a="1"/>
  <c r="D43" i="11" s="1"/>
  <c r="J1569" i="2" s="1"/>
  <c r="A43" i="11"/>
  <c r="E42" i="11" a="1"/>
  <c r="E42" i="11" s="1"/>
  <c r="K1568" i="2" s="1"/>
  <c r="D42" i="11" a="1"/>
  <c r="D42" i="11" s="1"/>
  <c r="J1568" i="2" s="1"/>
  <c r="A42" i="11"/>
  <c r="E41" i="11" a="1"/>
  <c r="E41" i="11" s="1"/>
  <c r="D41" i="11" a="1"/>
  <c r="D41" i="11" s="1"/>
  <c r="J1567" i="2" s="1"/>
  <c r="A41" i="11"/>
  <c r="E40" i="11" a="1"/>
  <c r="E40" i="11" s="1"/>
  <c r="K1566" i="2" s="1"/>
  <c r="D40" i="11" a="1"/>
  <c r="D40" i="11" s="1"/>
  <c r="J1566" i="2" s="1"/>
  <c r="A40" i="11"/>
  <c r="E39" i="11" a="1"/>
  <c r="E39" i="11" s="1"/>
  <c r="K1565" i="2" s="1"/>
  <c r="D39" i="11" a="1"/>
  <c r="D39" i="11" s="1"/>
  <c r="J1565" i="2" s="1"/>
  <c r="A39" i="11"/>
  <c r="E38" i="11" a="1"/>
  <c r="E38" i="11" s="1"/>
  <c r="K1564" i="2" s="1"/>
  <c r="D38" i="11" a="1"/>
  <c r="D38" i="11" s="1"/>
  <c r="J1564" i="2" s="1"/>
  <c r="A38" i="11"/>
  <c r="E37" i="11" a="1"/>
  <c r="E37" i="11" s="1"/>
  <c r="K1563" i="2" s="1"/>
  <c r="D37" i="11" a="1"/>
  <c r="D37" i="11" s="1"/>
  <c r="J1563" i="2" s="1"/>
  <c r="A37" i="11"/>
  <c r="E36" i="11" a="1"/>
  <c r="E36" i="11" s="1"/>
  <c r="K1562" i="2" s="1"/>
  <c r="D36" i="11" a="1"/>
  <c r="D36" i="11" s="1"/>
  <c r="J1562" i="2" s="1"/>
  <c r="A36" i="11"/>
  <c r="E35" i="11" a="1"/>
  <c r="E35" i="11" s="1"/>
  <c r="K1561" i="2" s="1"/>
  <c r="D35" i="11" a="1"/>
  <c r="D35" i="11" s="1"/>
  <c r="J1561" i="2" s="1"/>
  <c r="A35" i="11"/>
  <c r="E34" i="11" a="1"/>
  <c r="E34" i="11" s="1"/>
  <c r="K1560" i="2" s="1"/>
  <c r="D34" i="11" a="1"/>
  <c r="D34" i="11" s="1"/>
  <c r="J1560" i="2" s="1"/>
  <c r="A34" i="11"/>
  <c r="E33" i="11" a="1"/>
  <c r="E33" i="11" s="1"/>
  <c r="K1559" i="2" s="1"/>
  <c r="D33" i="11" a="1"/>
  <c r="D33" i="11" s="1"/>
  <c r="J1559" i="2" s="1"/>
  <c r="A33" i="11"/>
  <c r="E32" i="11" a="1"/>
  <c r="E32" i="11" s="1"/>
  <c r="K1558" i="2" s="1"/>
  <c r="D32" i="11" a="1"/>
  <c r="D32" i="11" s="1"/>
  <c r="J1558" i="2" s="1"/>
  <c r="A32" i="11"/>
  <c r="E31" i="11" a="1"/>
  <c r="E31" i="11" s="1"/>
  <c r="K1557" i="2" s="1"/>
  <c r="D31" i="11" a="1"/>
  <c r="D31" i="11" s="1"/>
  <c r="J1557" i="2" s="1"/>
  <c r="A31" i="11"/>
  <c r="E30" i="11" a="1"/>
  <c r="E30" i="11" s="1"/>
  <c r="K1556" i="2" s="1"/>
  <c r="D30" i="11" a="1"/>
  <c r="D30" i="11" s="1"/>
  <c r="J1556" i="2" s="1"/>
  <c r="A30" i="11"/>
  <c r="E29" i="11" a="1"/>
  <c r="E29" i="11" s="1"/>
  <c r="K1555" i="2" s="1"/>
  <c r="D29" i="11" a="1"/>
  <c r="D29" i="11" s="1"/>
  <c r="J1555" i="2" s="1"/>
  <c r="A29" i="11"/>
  <c r="E28" i="11" a="1"/>
  <c r="E28" i="11" s="1"/>
  <c r="D28" i="11" a="1"/>
  <c r="D28" i="11" s="1"/>
  <c r="J1554" i="2" s="1"/>
  <c r="A28" i="11"/>
  <c r="E27" i="11" a="1"/>
  <c r="E27" i="11" s="1"/>
  <c r="K1553" i="2" s="1"/>
  <c r="D27" i="11" a="1"/>
  <c r="D27" i="11" s="1"/>
  <c r="J1553" i="2" s="1"/>
  <c r="A27" i="11"/>
  <c r="E26" i="11" a="1"/>
  <c r="E26" i="11" s="1"/>
  <c r="K1552" i="2" s="1"/>
  <c r="D26" i="11" a="1"/>
  <c r="D26" i="11" s="1"/>
  <c r="J1552" i="2" s="1"/>
  <c r="A26" i="11"/>
  <c r="E25" i="11" a="1"/>
  <c r="E25" i="11" s="1"/>
  <c r="K1551" i="2" s="1"/>
  <c r="D25" i="11" a="1"/>
  <c r="D25" i="11" s="1"/>
  <c r="J1551" i="2" s="1"/>
  <c r="A25" i="11"/>
  <c r="E24" i="11" a="1"/>
  <c r="E24" i="11" s="1"/>
  <c r="K1550" i="2" s="1"/>
  <c r="D24" i="11" a="1"/>
  <c r="D24" i="11" s="1"/>
  <c r="J1550" i="2" s="1"/>
  <c r="A24" i="11"/>
  <c r="E23" i="11" a="1"/>
  <c r="E23" i="11" s="1"/>
  <c r="K1549" i="2" s="1"/>
  <c r="D23" i="11" a="1"/>
  <c r="D23" i="11" s="1"/>
  <c r="J1549" i="2" s="1"/>
  <c r="A23" i="11"/>
  <c r="E22" i="11" a="1"/>
  <c r="E22" i="11" s="1"/>
  <c r="K1548" i="2" s="1"/>
  <c r="D22" i="11" a="1"/>
  <c r="D22" i="11" s="1"/>
  <c r="J1548" i="2" s="1"/>
  <c r="A22" i="11"/>
  <c r="E21" i="11" a="1"/>
  <c r="E21" i="11" s="1"/>
  <c r="K1547" i="2" s="1"/>
  <c r="D21" i="11" a="1"/>
  <c r="D21" i="11" s="1"/>
  <c r="J1547" i="2" s="1"/>
  <c r="A21" i="11"/>
  <c r="E20" i="11" a="1"/>
  <c r="E20" i="11" s="1"/>
  <c r="K1546" i="2" s="1"/>
  <c r="D20" i="11" a="1"/>
  <c r="D20" i="11" s="1"/>
  <c r="J1546" i="2" s="1"/>
  <c r="A20" i="11"/>
  <c r="E19" i="11" a="1"/>
  <c r="E19" i="11" s="1"/>
  <c r="K1545" i="2" s="1"/>
  <c r="D19" i="11" a="1"/>
  <c r="D19" i="11" s="1"/>
  <c r="J1545" i="2" s="1"/>
  <c r="A19" i="11"/>
  <c r="E18" i="11" a="1"/>
  <c r="E18" i="11" s="1"/>
  <c r="K1544" i="2" s="1"/>
  <c r="D18" i="11" a="1"/>
  <c r="D18" i="11" s="1"/>
  <c r="J1544" i="2"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A15" i="11"/>
  <c r="E14" i="11" a="1"/>
  <c r="E14" i="11" s="1"/>
  <c r="K1540" i="2" s="1"/>
  <c r="D14" i="11" a="1"/>
  <c r="D14" i="11" s="1"/>
  <c r="J1540" i="2" s="1"/>
  <c r="A14" i="11"/>
  <c r="E13" i="11" a="1"/>
  <c r="E13" i="11" s="1"/>
  <c r="K1539" i="2" s="1"/>
  <c r="D13" i="11" a="1"/>
  <c r="D13" i="11" s="1"/>
  <c r="J1539" i="2" s="1"/>
  <c r="A13" i="11"/>
  <c r="E12" i="11" a="1"/>
  <c r="E12" i="11" s="1"/>
  <c r="D12" i="11" a="1"/>
  <c r="D12" i="11" s="1"/>
  <c r="J1538" i="2" s="1"/>
  <c r="A12" i="11"/>
  <c r="E11" i="11" a="1"/>
  <c r="E11" i="11" s="1"/>
  <c r="K1537" i="2" s="1"/>
  <c r="D11" i="11" a="1"/>
  <c r="D11" i="11" s="1"/>
  <c r="J1537" i="2"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K1533" i="2" s="1"/>
  <c r="D7" i="11" a="1"/>
  <c r="D7" i="11" s="1"/>
  <c r="J1533" i="2" s="1"/>
  <c r="A7" i="11"/>
  <c r="AI6" i="11"/>
  <c r="AH6" i="11"/>
  <c r="AG6" i="11"/>
  <c r="AF6" i="11"/>
  <c r="AE6" i="11"/>
  <c r="AD6" i="11"/>
  <c r="AC6" i="11"/>
  <c r="AB6" i="11"/>
  <c r="AA6" i="11"/>
  <c r="X6" i="11"/>
  <c r="W6" i="11"/>
  <c r="V6" i="11"/>
  <c r="U6" i="11"/>
  <c r="T6" i="11"/>
  <c r="S6" i="11"/>
  <c r="R6" i="11"/>
  <c r="Q6" i="11"/>
  <c r="P6" i="11"/>
  <c r="A3" i="11"/>
  <c r="A1" i="11"/>
  <c r="E67" i="5"/>
  <c r="C67" i="5"/>
  <c r="G53" i="5"/>
  <c r="F53" i="5"/>
  <c r="G52" i="5"/>
  <c r="F52" i="5"/>
  <c r="G48" i="5"/>
  <c r="F48" i="5"/>
  <c r="G47" i="5"/>
  <c r="G57" i="5" s="1"/>
  <c r="F47" i="5"/>
  <c r="F57" i="5" s="1"/>
  <c r="G41" i="5"/>
  <c r="F41" i="5"/>
  <c r="G37" i="5"/>
  <c r="G45" i="5" s="1"/>
  <c r="F37" i="5"/>
  <c r="F45" i="5" s="1"/>
  <c r="G18" i="5"/>
  <c r="F18" i="5"/>
  <c r="G7" i="5"/>
  <c r="G35" i="5" s="1"/>
  <c r="F7" i="5"/>
  <c r="F35" i="5" s="1"/>
  <c r="F58" i="5" s="1"/>
  <c r="G5" i="5"/>
  <c r="F5" i="5"/>
  <c r="A1" i="5"/>
  <c r="D2222" i="4"/>
  <c r="C2222" i="4"/>
  <c r="G2221" i="4"/>
  <c r="G2220" i="4"/>
  <c r="G2218" i="4" s="1"/>
  <c r="G2219" i="4"/>
  <c r="F2218" i="4"/>
  <c r="E2218" i="4"/>
  <c r="G2217" i="4"/>
  <c r="H153" i="30" s="1"/>
  <c r="G2216" i="4"/>
  <c r="G2215" i="4"/>
  <c r="H152" i="30" s="1"/>
  <c r="G2214" i="4"/>
  <c r="G2213" i="4"/>
  <c r="H151" i="30" s="1"/>
  <c r="G2212" i="4"/>
  <c r="G2211" i="4"/>
  <c r="H150" i="30" s="1"/>
  <c r="G2210" i="4"/>
  <c r="G2209" i="4"/>
  <c r="H149" i="30" s="1"/>
  <c r="G2208" i="4"/>
  <c r="G2207" i="4"/>
  <c r="H148" i="30" s="1"/>
  <c r="G23" i="15" s="1"/>
  <c r="G2206" i="4"/>
  <c r="G2205" i="4"/>
  <c r="H147" i="30" s="1"/>
  <c r="G2204" i="4"/>
  <c r="F2203" i="4"/>
  <c r="E2203" i="4"/>
  <c r="G2202" i="4"/>
  <c r="H145" i="30" s="1"/>
  <c r="G2201" i="4"/>
  <c r="G2200" i="4"/>
  <c r="H144" i="30" s="1"/>
  <c r="G2199" i="4"/>
  <c r="G2198" i="4"/>
  <c r="H143" i="30" s="1"/>
  <c r="G2197" i="4"/>
  <c r="G2196" i="4"/>
  <c r="F2196" i="4"/>
  <c r="E2196" i="4"/>
  <c r="G2195" i="4"/>
  <c r="H141" i="30" s="1"/>
  <c r="G2194" i="4"/>
  <c r="G2193" i="4"/>
  <c r="H140" i="30" s="1"/>
  <c r="G2192" i="4"/>
  <c r="G2191" i="4"/>
  <c r="H139" i="30" s="1"/>
  <c r="G2190" i="4"/>
  <c r="G2189" i="4"/>
  <c r="H138" i="30" s="1"/>
  <c r="G2188" i="4"/>
  <c r="G2187" i="4"/>
  <c r="H137" i="30" s="1"/>
  <c r="G2186" i="4"/>
  <c r="G2185" i="4"/>
  <c r="H136" i="30" s="1"/>
  <c r="G2184" i="4"/>
  <c r="G2183" i="4"/>
  <c r="H135" i="30" s="1"/>
  <c r="H134" i="30" s="1"/>
  <c r="G2182" i="4"/>
  <c r="F2181" i="4"/>
  <c r="E2181" i="4"/>
  <c r="G2180" i="4"/>
  <c r="H133" i="30" s="1"/>
  <c r="G2179" i="4"/>
  <c r="G2178" i="4"/>
  <c r="H132" i="30" s="1"/>
  <c r="G2177" i="4"/>
  <c r="H58" i="30" s="1"/>
  <c r="G2176" i="4"/>
  <c r="G2175" i="4"/>
  <c r="F2174" i="4"/>
  <c r="E2174" i="4"/>
  <c r="G2173" i="4"/>
  <c r="H129" i="30" s="1"/>
  <c r="G2172" i="4"/>
  <c r="G2171" i="4"/>
  <c r="H128" i="30" s="1"/>
  <c r="G2170" i="4"/>
  <c r="G2169" i="4"/>
  <c r="H127" i="30" s="1"/>
  <c r="G2168" i="4"/>
  <c r="G2167" i="4"/>
  <c r="H126" i="30" s="1"/>
  <c r="G2166" i="4"/>
  <c r="G2165" i="4"/>
  <c r="H125" i="30" s="1"/>
  <c r="G2164" i="4"/>
  <c r="G2163" i="4"/>
  <c r="H124" i="30" s="1"/>
  <c r="G2162" i="4"/>
  <c r="G2161" i="4"/>
  <c r="H123" i="30" s="1"/>
  <c r="G2160" i="4"/>
  <c r="G2159" i="4"/>
  <c r="H122" i="30" s="1"/>
  <c r="G2158" i="4"/>
  <c r="G2157" i="4"/>
  <c r="H121" i="30" s="1"/>
  <c r="G2156" i="4"/>
  <c r="F2155" i="4"/>
  <c r="E2155" i="4"/>
  <c r="G2154" i="4"/>
  <c r="H119" i="30" s="1"/>
  <c r="G2153" i="4"/>
  <c r="G2152" i="4"/>
  <c r="H118" i="30" s="1"/>
  <c r="G2151" i="4"/>
  <c r="G2150" i="4"/>
  <c r="H117" i="30" s="1"/>
  <c r="G2149" i="4"/>
  <c r="G2148" i="4"/>
  <c r="H116" i="30" s="1"/>
  <c r="G2147" i="4"/>
  <c r="G2146" i="4"/>
  <c r="H115" i="30" s="1"/>
  <c r="G2145" i="4"/>
  <c r="G2144" i="4"/>
  <c r="H114" i="30" s="1"/>
  <c r="G2143" i="4"/>
  <c r="G2142" i="4"/>
  <c r="H113" i="30" s="1"/>
  <c r="G2141" i="4"/>
  <c r="G2140" i="4"/>
  <c r="H112" i="30" s="1"/>
  <c r="G2139" i="4"/>
  <c r="G2138" i="4"/>
  <c r="H111" i="30" s="1"/>
  <c r="G2137" i="4"/>
  <c r="G2136" i="4"/>
  <c r="F2136" i="4"/>
  <c r="E2136" i="4"/>
  <c r="G2135" i="4"/>
  <c r="H109" i="30" s="1"/>
  <c r="G2134" i="4"/>
  <c r="G2133" i="4"/>
  <c r="H108" i="30" s="1"/>
  <c r="G2132" i="4"/>
  <c r="H34" i="30" s="1"/>
  <c r="G2131" i="4"/>
  <c r="H107" i="30" s="1"/>
  <c r="G2130" i="4"/>
  <c r="G2129" i="4"/>
  <c r="H106" i="30" s="1"/>
  <c r="G2128" i="4"/>
  <c r="G2127" i="4"/>
  <c r="H105" i="30" s="1"/>
  <c r="G2126" i="4"/>
  <c r="G2125" i="4"/>
  <c r="H104" i="30" s="1"/>
  <c r="G2124" i="4"/>
  <c r="G2123" i="4"/>
  <c r="H103" i="30" s="1"/>
  <c r="G2122" i="4"/>
  <c r="G2121" i="4"/>
  <c r="H102" i="30" s="1"/>
  <c r="G2120" i="4"/>
  <c r="G2119" i="4"/>
  <c r="H101" i="30" s="1"/>
  <c r="G2118" i="4"/>
  <c r="F2117" i="4"/>
  <c r="E2117" i="4"/>
  <c r="G2116" i="4"/>
  <c r="H99" i="30" s="1"/>
  <c r="G2115" i="4"/>
  <c r="G2114" i="4"/>
  <c r="H98" i="30" s="1"/>
  <c r="G2113" i="4"/>
  <c r="G24" i="29" s="1"/>
  <c r="G2112" i="4"/>
  <c r="H97" i="30" s="1"/>
  <c r="G2111" i="4"/>
  <c r="G2110" i="4"/>
  <c r="H96" i="30" s="1"/>
  <c r="G2109" i="4"/>
  <c r="G2108" i="4"/>
  <c r="H95" i="30" s="1"/>
  <c r="G2107" i="4"/>
  <c r="G2106" i="4"/>
  <c r="H94" i="30" s="1"/>
  <c r="G2105" i="4"/>
  <c r="H20" i="30" s="1"/>
  <c r="G2104" i="4"/>
  <c r="H93" i="30" s="1"/>
  <c r="G2103" i="4"/>
  <c r="G2102" i="4"/>
  <c r="H92" i="30" s="1"/>
  <c r="G2101" i="4"/>
  <c r="H18" i="30" s="1"/>
  <c r="G2100" i="4"/>
  <c r="G2099" i="4"/>
  <c r="F2098" i="4"/>
  <c r="E2098" i="4"/>
  <c r="E2082" i="4" s="1"/>
  <c r="G2097" i="4"/>
  <c r="H89" i="30" s="1"/>
  <c r="G2096" i="4"/>
  <c r="G2095" i="4"/>
  <c r="H88" i="30" s="1"/>
  <c r="G2094" i="4"/>
  <c r="G2093" i="4"/>
  <c r="H87" i="30" s="1"/>
  <c r="G2092" i="4"/>
  <c r="G2091" i="4"/>
  <c r="H86" i="30" s="1"/>
  <c r="G2090" i="4"/>
  <c r="G2089" i="4"/>
  <c r="H85" i="30" s="1"/>
  <c r="G2088" i="4"/>
  <c r="G2087" i="4"/>
  <c r="H84" i="30" s="1"/>
  <c r="G2086" i="4"/>
  <c r="G2085" i="4"/>
  <c r="H83" i="30" s="1"/>
  <c r="G2084" i="4"/>
  <c r="F2083" i="4"/>
  <c r="E2083" i="4"/>
  <c r="G2081" i="4"/>
  <c r="G2080" i="4"/>
  <c r="G2079" i="4"/>
  <c r="G2078" i="4"/>
  <c r="G2077" i="4"/>
  <c r="G2076" i="4"/>
  <c r="G2075" i="4"/>
  <c r="G2074" i="4"/>
  <c r="G2073" i="4"/>
  <c r="G2072" i="4"/>
  <c r="G2071" i="4"/>
  <c r="G2070" i="4"/>
  <c r="G2067" i="4" s="1"/>
  <c r="G2069" i="4"/>
  <c r="G2068" i="4"/>
  <c r="F2067" i="4"/>
  <c r="E2067" i="4"/>
  <c r="G2066" i="4"/>
  <c r="G2065" i="4"/>
  <c r="G2064" i="4"/>
  <c r="G2063" i="4"/>
  <c r="G2062" i="4"/>
  <c r="G2061" i="4"/>
  <c r="G2060" i="4"/>
  <c r="F2060" i="4"/>
  <c r="E2060" i="4"/>
  <c r="G2059" i="4"/>
  <c r="G2058" i="4"/>
  <c r="G2057" i="4"/>
  <c r="G2056" i="4"/>
  <c r="G2055" i="4"/>
  <c r="G2054" i="4"/>
  <c r="G2053" i="4"/>
  <c r="G2052" i="4"/>
  <c r="G2051" i="4"/>
  <c r="G2050" i="4"/>
  <c r="G2049" i="4"/>
  <c r="G2048" i="4"/>
  <c r="G2047" i="4"/>
  <c r="G2046" i="4"/>
  <c r="G2045" i="4" s="1"/>
  <c r="F2045" i="4"/>
  <c r="E2045" i="4"/>
  <c r="G2044" i="4"/>
  <c r="G2043" i="4"/>
  <c r="G2042" i="4"/>
  <c r="G2041" i="4"/>
  <c r="G2040" i="4"/>
  <c r="G2038" i="4" s="1"/>
  <c r="G2039" i="4"/>
  <c r="F2038" i="4"/>
  <c r="E2038" i="4"/>
  <c r="E1946" i="4" s="1"/>
  <c r="G2037" i="4"/>
  <c r="G2036" i="4"/>
  <c r="G2035" i="4"/>
  <c r="G2034" i="4"/>
  <c r="G2033" i="4"/>
  <c r="G2032" i="4"/>
  <c r="G2031" i="4"/>
  <c r="G2030" i="4"/>
  <c r="G2029" i="4"/>
  <c r="G2028" i="4"/>
  <c r="G2027" i="4"/>
  <c r="G2026" i="4"/>
  <c r="G2025" i="4"/>
  <c r="G2024" i="4"/>
  <c r="G2023" i="4"/>
  <c r="G2022" i="4"/>
  <c r="G2019" i="4" s="1"/>
  <c r="G2021" i="4"/>
  <c r="G2020" i="4"/>
  <c r="F2019" i="4"/>
  <c r="E2019" i="4"/>
  <c r="G2018" i="4"/>
  <c r="G2017" i="4"/>
  <c r="G2016" i="4"/>
  <c r="G2015" i="4"/>
  <c r="G2014" i="4"/>
  <c r="G2013" i="4"/>
  <c r="G2012" i="4"/>
  <c r="G2011" i="4"/>
  <c r="G2010" i="4"/>
  <c r="G2009" i="4"/>
  <c r="G2008" i="4"/>
  <c r="G2007" i="4"/>
  <c r="G2006" i="4"/>
  <c r="G2005" i="4"/>
  <c r="G2004" i="4"/>
  <c r="G2003" i="4"/>
  <c r="G2002" i="4"/>
  <c r="G2001" i="4"/>
  <c r="G2000" i="4"/>
  <c r="F2000" i="4"/>
  <c r="E2000" i="4"/>
  <c r="G1999" i="4"/>
  <c r="G1998" i="4"/>
  <c r="G1997" i="4"/>
  <c r="G1996" i="4"/>
  <c r="G1995" i="4"/>
  <c r="G1994" i="4"/>
  <c r="G1993" i="4"/>
  <c r="G1992" i="4"/>
  <c r="G1991" i="4"/>
  <c r="G1990" i="4"/>
  <c r="G1989" i="4"/>
  <c r="G1988" i="4"/>
  <c r="G1987" i="4"/>
  <c r="G1986" i="4"/>
  <c r="G1985" i="4"/>
  <c r="G1984" i="4"/>
  <c r="G1983" i="4"/>
  <c r="G1982" i="4"/>
  <c r="G1981" i="4" s="1"/>
  <c r="F1981" i="4"/>
  <c r="E1981" i="4"/>
  <c r="G1980" i="4"/>
  <c r="G1979" i="4"/>
  <c r="G1978" i="4"/>
  <c r="G1977" i="4"/>
  <c r="G1976" i="4"/>
  <c r="G1975" i="4"/>
  <c r="G1974" i="4"/>
  <c r="G1973" i="4"/>
  <c r="G1972" i="4"/>
  <c r="G1971" i="4"/>
  <c r="G1970" i="4"/>
  <c r="G1969" i="4"/>
  <c r="G1968" i="4"/>
  <c r="G1967" i="4"/>
  <c r="G1966" i="4"/>
  <c r="G1965" i="4"/>
  <c r="G1964" i="4"/>
  <c r="G1962" i="4" s="1"/>
  <c r="G1963" i="4"/>
  <c r="F1962" i="4"/>
  <c r="E1962" i="4"/>
  <c r="G1961" i="4"/>
  <c r="G1960" i="4"/>
  <c r="G1959" i="4"/>
  <c r="G1958" i="4"/>
  <c r="G1957" i="4"/>
  <c r="G1956" i="4"/>
  <c r="G1955" i="4"/>
  <c r="G1954" i="4"/>
  <c r="G1953" i="4"/>
  <c r="G1952" i="4"/>
  <c r="G1951" i="4"/>
  <c r="G1950" i="4"/>
  <c r="G1947" i="4" s="1"/>
  <c r="G1949" i="4"/>
  <c r="G1948" i="4"/>
  <c r="F1947" i="4"/>
  <c r="F1946" i="4" s="1"/>
  <c r="E1947" i="4"/>
  <c r="G1945" i="4"/>
  <c r="G1944" i="4"/>
  <c r="G1943" i="4"/>
  <c r="G1942" i="4"/>
  <c r="G1941" i="4"/>
  <c r="G1940" i="4"/>
  <c r="G1939" i="4"/>
  <c r="G1938" i="4"/>
  <c r="G1937" i="4"/>
  <c r="G1936" i="4"/>
  <c r="G1935" i="4"/>
  <c r="G1934" i="4"/>
  <c r="G1931" i="4" s="1"/>
  <c r="G1933" i="4"/>
  <c r="G1932" i="4"/>
  <c r="F1931" i="4"/>
  <c r="E1931" i="4"/>
  <c r="F29" i="31" s="1"/>
  <c r="G1930" i="4"/>
  <c r="G1929" i="4"/>
  <c r="G1928" i="4"/>
  <c r="G1927" i="4"/>
  <c r="G1926" i="4"/>
  <c r="G1925" i="4"/>
  <c r="G1924" i="4"/>
  <c r="F1924" i="4"/>
  <c r="E1924" i="4"/>
  <c r="F28" i="31" s="1"/>
  <c r="G1923" i="4"/>
  <c r="G1922" i="4"/>
  <c r="G1921" i="4"/>
  <c r="G1920" i="4"/>
  <c r="G1919" i="4"/>
  <c r="G1918" i="4"/>
  <c r="G1917" i="4"/>
  <c r="G1916" i="4"/>
  <c r="G1915" i="4"/>
  <c r="G1914" i="4"/>
  <c r="G1913" i="4"/>
  <c r="G1912" i="4"/>
  <c r="G1911" i="4"/>
  <c r="G1910" i="4"/>
  <c r="G1909" i="4" s="1"/>
  <c r="F1909" i="4"/>
  <c r="E1909" i="4"/>
  <c r="F27" i="31" s="1"/>
  <c r="G1908" i="4"/>
  <c r="G1907" i="4"/>
  <c r="G1906" i="4"/>
  <c r="G1905" i="4"/>
  <c r="G1904" i="4"/>
  <c r="G1902" i="4" s="1"/>
  <c r="G1903" i="4"/>
  <c r="F1902" i="4"/>
  <c r="E1902" i="4"/>
  <c r="F26" i="31" s="1"/>
  <c r="G1901" i="4"/>
  <c r="G1900" i="4"/>
  <c r="G1899" i="4"/>
  <c r="G1898" i="4"/>
  <c r="G1897" i="4"/>
  <c r="G1896" i="4"/>
  <c r="G1895" i="4"/>
  <c r="G1894" i="4"/>
  <c r="G1893" i="4"/>
  <c r="G1892" i="4"/>
  <c r="G1891" i="4"/>
  <c r="G1890" i="4"/>
  <c r="G1889" i="4"/>
  <c r="G1888" i="4"/>
  <c r="G1887" i="4"/>
  <c r="G1886" i="4"/>
  <c r="G1883" i="4" s="1"/>
  <c r="G1885" i="4"/>
  <c r="G1884" i="4"/>
  <c r="F1883" i="4"/>
  <c r="E1883" i="4"/>
  <c r="F25" i="31" s="1"/>
  <c r="G1882" i="4"/>
  <c r="G1881" i="4"/>
  <c r="G1880" i="4"/>
  <c r="G1879" i="4"/>
  <c r="G1878" i="4"/>
  <c r="G1877" i="4"/>
  <c r="G1876" i="4"/>
  <c r="G1875" i="4"/>
  <c r="G1874" i="4"/>
  <c r="G1873" i="4"/>
  <c r="G1872" i="4"/>
  <c r="G1871" i="4"/>
  <c r="G1870" i="4"/>
  <c r="G1869" i="4"/>
  <c r="G1868" i="4"/>
  <c r="G1867" i="4"/>
  <c r="G1866" i="4"/>
  <c r="G1865" i="4"/>
  <c r="G1864" i="4"/>
  <c r="F1864" i="4"/>
  <c r="E1864" i="4"/>
  <c r="F24" i="31" s="1"/>
  <c r="G1863" i="4"/>
  <c r="G1862" i="4"/>
  <c r="G1861" i="4"/>
  <c r="G1860" i="4"/>
  <c r="G1859" i="4"/>
  <c r="G1858" i="4"/>
  <c r="G1857" i="4"/>
  <c r="G1856" i="4"/>
  <c r="G1855" i="4"/>
  <c r="G1854" i="4"/>
  <c r="G1853" i="4"/>
  <c r="G1852" i="4"/>
  <c r="G1851" i="4"/>
  <c r="G1850" i="4"/>
  <c r="G1849" i="4"/>
  <c r="G1848" i="4"/>
  <c r="G1847" i="4"/>
  <c r="G1846" i="4"/>
  <c r="G1845" i="4" s="1"/>
  <c r="F1845" i="4"/>
  <c r="E1845" i="4"/>
  <c r="F23" i="31" s="1"/>
  <c r="G1844" i="4"/>
  <c r="G1843" i="4"/>
  <c r="G1842" i="4"/>
  <c r="G1841" i="4"/>
  <c r="G1840" i="4"/>
  <c r="G1839" i="4"/>
  <c r="G1838" i="4"/>
  <c r="G1837" i="4"/>
  <c r="G1836" i="4"/>
  <c r="G1835" i="4"/>
  <c r="G1834" i="4"/>
  <c r="G1833" i="4"/>
  <c r="G1832" i="4"/>
  <c r="G1831" i="4"/>
  <c r="G1830" i="4"/>
  <c r="G1829" i="4"/>
  <c r="G1828" i="4"/>
  <c r="G1826" i="4" s="1"/>
  <c r="G1827" i="4"/>
  <c r="F1826" i="4"/>
  <c r="E1826" i="4"/>
  <c r="G1825" i="4"/>
  <c r="G1824" i="4"/>
  <c r="G1823" i="4"/>
  <c r="G1822" i="4"/>
  <c r="G1821" i="4"/>
  <c r="G1820" i="4"/>
  <c r="G1819" i="4"/>
  <c r="G1818" i="4"/>
  <c r="G1817" i="4"/>
  <c r="G1816" i="4"/>
  <c r="G1815" i="4"/>
  <c r="G1814" i="4"/>
  <c r="G1811" i="4" s="1"/>
  <c r="G1813" i="4"/>
  <c r="G1812" i="4"/>
  <c r="F1811" i="4"/>
  <c r="E1811" i="4"/>
  <c r="F21" i="31" s="1"/>
  <c r="G1809" i="4"/>
  <c r="G1808" i="4"/>
  <c r="G1807" i="4"/>
  <c r="G1806" i="4"/>
  <c r="G1805" i="4"/>
  <c r="G1804" i="4"/>
  <c r="G1803" i="4"/>
  <c r="G1802" i="4"/>
  <c r="G1801" i="4"/>
  <c r="G1800" i="4"/>
  <c r="G1799" i="4"/>
  <c r="G1798" i="4"/>
  <c r="G1795" i="4" s="1"/>
  <c r="G1797" i="4"/>
  <c r="G1796" i="4"/>
  <c r="F1795" i="4"/>
  <c r="E1795" i="4"/>
  <c r="G1794" i="4"/>
  <c r="G1793" i="4"/>
  <c r="G1792" i="4"/>
  <c r="G1791" i="4"/>
  <c r="G1790" i="4"/>
  <c r="G1789" i="4"/>
  <c r="G1788" i="4"/>
  <c r="F1788" i="4"/>
  <c r="E1788" i="4"/>
  <c r="G1787" i="4"/>
  <c r="G1786" i="4"/>
  <c r="G1785" i="4"/>
  <c r="G1784" i="4"/>
  <c r="G1783" i="4"/>
  <c r="G1782" i="4"/>
  <c r="G1781" i="4"/>
  <c r="G1780" i="4"/>
  <c r="G1779" i="4"/>
  <c r="G1778" i="4"/>
  <c r="G1777" i="4"/>
  <c r="G1776" i="4"/>
  <c r="G1775" i="4"/>
  <c r="G1774" i="4"/>
  <c r="G1773" i="4" s="1"/>
  <c r="F1773" i="4"/>
  <c r="E1773" i="4"/>
  <c r="G1772" i="4"/>
  <c r="G1771" i="4"/>
  <c r="G1770" i="4"/>
  <c r="G1769" i="4"/>
  <c r="G1768" i="4"/>
  <c r="G1766" i="4" s="1"/>
  <c r="G1767" i="4"/>
  <c r="F1766" i="4"/>
  <c r="E1766" i="4"/>
  <c r="G1765" i="4"/>
  <c r="G1764" i="4"/>
  <c r="G1763" i="4"/>
  <c r="G1762" i="4"/>
  <c r="G1761" i="4"/>
  <c r="G1760" i="4"/>
  <c r="G1759" i="4"/>
  <c r="G1758" i="4"/>
  <c r="G1757" i="4"/>
  <c r="G1756" i="4"/>
  <c r="G1755" i="4"/>
  <c r="G1754" i="4"/>
  <c r="G1753" i="4"/>
  <c r="G1752" i="4"/>
  <c r="G1751" i="4"/>
  <c r="G1750" i="4"/>
  <c r="G1747" i="4" s="1"/>
  <c r="G1749" i="4"/>
  <c r="G1748" i="4"/>
  <c r="F1747" i="4"/>
  <c r="E1747" i="4"/>
  <c r="G1746" i="4"/>
  <c r="G1745" i="4"/>
  <c r="G1744" i="4"/>
  <c r="G1743" i="4"/>
  <c r="G1742" i="4"/>
  <c r="G1741" i="4"/>
  <c r="G1740" i="4"/>
  <c r="G1739" i="4"/>
  <c r="G1738" i="4"/>
  <c r="G1737" i="4"/>
  <c r="G1736" i="4"/>
  <c r="G1735" i="4"/>
  <c r="G1734" i="4"/>
  <c r="G1733" i="4"/>
  <c r="G1732" i="4"/>
  <c r="G1731" i="4"/>
  <c r="G1730" i="4"/>
  <c r="G1729" i="4"/>
  <c r="G1728" i="4"/>
  <c r="F1728" i="4"/>
  <c r="E1728" i="4"/>
  <c r="G1727" i="4"/>
  <c r="G1726" i="4"/>
  <c r="G1725" i="4"/>
  <c r="G1724" i="4"/>
  <c r="G1723" i="4"/>
  <c r="G1722" i="4"/>
  <c r="G1721" i="4"/>
  <c r="G1720" i="4"/>
  <c r="G1719" i="4"/>
  <c r="G1718" i="4"/>
  <c r="G1717" i="4"/>
  <c r="G1716" i="4"/>
  <c r="G1715" i="4"/>
  <c r="G1714" i="4"/>
  <c r="G1713" i="4"/>
  <c r="G1712" i="4"/>
  <c r="G1711" i="4"/>
  <c r="G1710" i="4"/>
  <c r="G1709" i="4" s="1"/>
  <c r="F1709" i="4"/>
  <c r="E1709" i="4"/>
  <c r="G1708" i="4"/>
  <c r="G1707" i="4"/>
  <c r="G1706" i="4"/>
  <c r="G1705" i="4"/>
  <c r="G1704" i="4"/>
  <c r="G1703" i="4"/>
  <c r="G1702" i="4"/>
  <c r="G1701" i="4"/>
  <c r="G1700" i="4"/>
  <c r="G1699" i="4"/>
  <c r="G1698" i="4"/>
  <c r="G1697" i="4"/>
  <c r="G1696" i="4"/>
  <c r="G1695" i="4"/>
  <c r="G1694" i="4"/>
  <c r="G1693" i="4"/>
  <c r="G1692" i="4"/>
  <c r="G1690" i="4" s="1"/>
  <c r="G1691" i="4"/>
  <c r="F1690" i="4"/>
  <c r="E1690" i="4"/>
  <c r="G1689" i="4"/>
  <c r="G1688" i="4"/>
  <c r="G1687" i="4"/>
  <c r="G1686" i="4"/>
  <c r="G1685" i="4"/>
  <c r="G1684" i="4"/>
  <c r="G1683" i="4"/>
  <c r="G1682" i="4"/>
  <c r="G1681" i="4"/>
  <c r="G1680" i="4"/>
  <c r="G1679" i="4"/>
  <c r="G1678" i="4"/>
  <c r="G1675" i="4" s="1"/>
  <c r="G1677" i="4"/>
  <c r="G1676" i="4"/>
  <c r="F1675" i="4"/>
  <c r="E1675" i="4"/>
  <c r="E1674" i="4"/>
  <c r="H1673" i="4"/>
  <c r="E153" i="30" s="1"/>
  <c r="H1672" i="4"/>
  <c r="H1671" i="4"/>
  <c r="E152" i="30" s="1"/>
  <c r="H1670" i="4"/>
  <c r="H1669" i="4"/>
  <c r="E151" i="30" s="1"/>
  <c r="H1668" i="4"/>
  <c r="H1667" i="4"/>
  <c r="E150" i="30" s="1"/>
  <c r="H1666" i="4"/>
  <c r="H1665" i="4"/>
  <c r="E149" i="30" s="1"/>
  <c r="H1664" i="4"/>
  <c r="H1663" i="4"/>
  <c r="E148" i="30" s="1"/>
  <c r="H1662" i="4"/>
  <c r="H1661" i="4"/>
  <c r="E147" i="30" s="1"/>
  <c r="H1660" i="4"/>
  <c r="F1659" i="4"/>
  <c r="E1659" i="4"/>
  <c r="H1658" i="4"/>
  <c r="E145" i="30" s="1"/>
  <c r="H1657" i="4"/>
  <c r="H1656" i="4"/>
  <c r="E144" i="30" s="1"/>
  <c r="H1655" i="4"/>
  <c r="H1654" i="4"/>
  <c r="E143" i="30" s="1"/>
  <c r="H1653" i="4"/>
  <c r="H1652" i="4"/>
  <c r="D28" i="31" s="1"/>
  <c r="F1652" i="4"/>
  <c r="E1652" i="4"/>
  <c r="H1651" i="4"/>
  <c r="E141" i="30" s="1"/>
  <c r="H1650" i="4"/>
  <c r="H1649" i="4"/>
  <c r="E140" i="30" s="1"/>
  <c r="H1648" i="4"/>
  <c r="H1647" i="4"/>
  <c r="H1646" i="4"/>
  <c r="H1645" i="4"/>
  <c r="E138" i="30" s="1"/>
  <c r="H1644" i="4"/>
  <c r="H1643" i="4"/>
  <c r="E137" i="30" s="1"/>
  <c r="H1642" i="4"/>
  <c r="H1641" i="4"/>
  <c r="E136" i="30" s="1"/>
  <c r="H1640" i="4"/>
  <c r="H1639" i="4"/>
  <c r="E135" i="30" s="1"/>
  <c r="H1638" i="4"/>
  <c r="F1637" i="4"/>
  <c r="E1637" i="4"/>
  <c r="H1636" i="4"/>
  <c r="E133" i="30" s="1"/>
  <c r="H1635" i="4"/>
  <c r="H1634" i="4"/>
  <c r="E132" i="30" s="1"/>
  <c r="H1633" i="4"/>
  <c r="H1632" i="4"/>
  <c r="H1631" i="4"/>
  <c r="F1630" i="4"/>
  <c r="E1630" i="4"/>
  <c r="H1629" i="4"/>
  <c r="E129" i="30" s="1"/>
  <c r="H1628" i="4"/>
  <c r="E55" i="30" s="1"/>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H1612" i="4"/>
  <c r="F1611" i="4"/>
  <c r="E1611" i="4"/>
  <c r="H1610" i="4"/>
  <c r="E119" i="30" s="1"/>
  <c r="H1609" i="4"/>
  <c r="H1608" i="4"/>
  <c r="E118" i="30" s="1"/>
  <c r="H1607" i="4"/>
  <c r="H1606" i="4"/>
  <c r="E117" i="30" s="1"/>
  <c r="H1605" i="4"/>
  <c r="H1604" i="4"/>
  <c r="E116" i="30" s="1"/>
  <c r="H1603" i="4"/>
  <c r="H1602" i="4"/>
  <c r="E115" i="30" s="1"/>
  <c r="H1601" i="4"/>
  <c r="H1600" i="4"/>
  <c r="E114" i="30" s="1"/>
  <c r="H1599" i="4"/>
  <c r="H1598" i="4"/>
  <c r="E113" i="30" s="1"/>
  <c r="H1597" i="4"/>
  <c r="H1596" i="4"/>
  <c r="E112" i="30" s="1"/>
  <c r="H1595" i="4"/>
  <c r="H1594" i="4"/>
  <c r="E111" i="30" s="1"/>
  <c r="H1593" i="4"/>
  <c r="H1592" i="4"/>
  <c r="D24" i="31" s="1"/>
  <c r="F1592" i="4"/>
  <c r="E1592" i="4"/>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E101" i="30" s="1"/>
  <c r="E100" i="30" s="1"/>
  <c r="H1574" i="4"/>
  <c r="F1573" i="4"/>
  <c r="E1573" i="4"/>
  <c r="H1572" i="4"/>
  <c r="E99" i="30" s="1"/>
  <c r="H1571" i="4"/>
  <c r="H1570" i="4"/>
  <c r="E98" i="30" s="1"/>
  <c r="H1569" i="4"/>
  <c r="H1568" i="4"/>
  <c r="E97" i="30" s="1"/>
  <c r="H1567" i="4"/>
  <c r="H1566" i="4"/>
  <c r="E96" i="30" s="1"/>
  <c r="H1565" i="4"/>
  <c r="H1564" i="4"/>
  <c r="E95" i="30" s="1"/>
  <c r="H1563" i="4"/>
  <c r="H1562" i="4"/>
  <c r="E94" i="30" s="1"/>
  <c r="H1561" i="4"/>
  <c r="H1560" i="4"/>
  <c r="E93" i="30" s="1"/>
  <c r="H1559" i="4"/>
  <c r="H1558" i="4"/>
  <c r="E92" i="30" s="1"/>
  <c r="H1557" i="4"/>
  <c r="H1556" i="4"/>
  <c r="H1555" i="4"/>
  <c r="F1554" i="4"/>
  <c r="E1554" i="4"/>
  <c r="E1538" i="4" s="1"/>
  <c r="H1553" i="4"/>
  <c r="E89" i="30" s="1"/>
  <c r="H1552" i="4"/>
  <c r="E15" i="30" s="1"/>
  <c r="H1551" i="4"/>
  <c r="E88" i="30" s="1"/>
  <c r="H1550" i="4"/>
  <c r="H1549" i="4"/>
  <c r="E87" i="30" s="1"/>
  <c r="H1548" i="4"/>
  <c r="H1547" i="4"/>
  <c r="E86" i="30" s="1"/>
  <c r="H1546" i="4"/>
  <c r="H1545" i="4"/>
  <c r="E85" i="30" s="1"/>
  <c r="H1544" i="4"/>
  <c r="H1543" i="4"/>
  <c r="E84" i="30" s="1"/>
  <c r="H1542" i="4"/>
  <c r="H1541" i="4"/>
  <c r="E83" i="30" s="1"/>
  <c r="E82" i="30" s="1"/>
  <c r="H1540" i="4"/>
  <c r="F1539" i="4"/>
  <c r="E1539" i="4"/>
  <c r="G1537" i="4"/>
  <c r="G1536" i="4"/>
  <c r="G1535" i="4"/>
  <c r="G1534" i="4"/>
  <c r="G1533" i="4"/>
  <c r="G1532" i="4"/>
  <c r="G1531" i="4"/>
  <c r="G1530" i="4"/>
  <c r="G1529" i="4"/>
  <c r="G1528" i="4"/>
  <c r="G1527" i="4"/>
  <c r="G1526" i="4"/>
  <c r="G1523" i="4" s="1"/>
  <c r="G1525" i="4"/>
  <c r="G1524" i="4"/>
  <c r="F1523" i="4"/>
  <c r="E1523" i="4"/>
  <c r="G1522" i="4"/>
  <c r="G1521" i="4"/>
  <c r="G1520" i="4"/>
  <c r="G1519" i="4"/>
  <c r="G1518" i="4"/>
  <c r="G1517" i="4"/>
  <c r="G1516" i="4"/>
  <c r="F1516" i="4"/>
  <c r="E1516" i="4"/>
  <c r="G1515" i="4"/>
  <c r="G1514" i="4"/>
  <c r="G1513" i="4"/>
  <c r="G1512" i="4"/>
  <c r="G1511" i="4"/>
  <c r="G1510" i="4"/>
  <c r="G1509" i="4"/>
  <c r="G1508" i="4"/>
  <c r="G1507" i="4"/>
  <c r="G1506" i="4"/>
  <c r="G1505" i="4"/>
  <c r="G1504" i="4"/>
  <c r="G1503" i="4"/>
  <c r="G1502" i="4"/>
  <c r="G1501" i="4" s="1"/>
  <c r="F1501" i="4"/>
  <c r="E1501" i="4"/>
  <c r="G1500" i="4"/>
  <c r="G1499" i="4"/>
  <c r="G1498" i="4"/>
  <c r="G1497" i="4"/>
  <c r="G1496" i="4"/>
  <c r="G1494" i="4" s="1"/>
  <c r="G1495" i="4"/>
  <c r="F1494" i="4"/>
  <c r="E1494" i="4"/>
  <c r="G1493" i="4"/>
  <c r="G1492" i="4"/>
  <c r="G1491" i="4"/>
  <c r="G1490" i="4"/>
  <c r="G1489" i="4"/>
  <c r="G1488" i="4"/>
  <c r="G1487" i="4"/>
  <c r="G1486" i="4"/>
  <c r="G1485" i="4"/>
  <c r="G1484" i="4"/>
  <c r="G1483" i="4"/>
  <c r="G1482" i="4"/>
  <c r="G1481" i="4"/>
  <c r="G1480" i="4"/>
  <c r="G1479" i="4"/>
  <c r="G1478" i="4"/>
  <c r="G1475" i="4" s="1"/>
  <c r="G1477" i="4"/>
  <c r="G1476" i="4"/>
  <c r="F1475" i="4"/>
  <c r="E1475" i="4"/>
  <c r="G1474" i="4"/>
  <c r="G1473" i="4"/>
  <c r="G1472" i="4"/>
  <c r="G1471" i="4"/>
  <c r="G1470" i="4"/>
  <c r="G1469" i="4"/>
  <c r="G1468" i="4"/>
  <c r="G1467" i="4"/>
  <c r="G1466" i="4"/>
  <c r="G1465" i="4"/>
  <c r="G1464" i="4"/>
  <c r="G1463" i="4"/>
  <c r="G1462" i="4"/>
  <c r="G1461" i="4"/>
  <c r="G1460" i="4"/>
  <c r="G1459" i="4"/>
  <c r="G1458" i="4"/>
  <c r="G1457" i="4"/>
  <c r="G1456" i="4" s="1"/>
  <c r="F1456" i="4"/>
  <c r="E1456" i="4"/>
  <c r="G1455" i="4"/>
  <c r="G1454" i="4"/>
  <c r="G1453" i="4"/>
  <c r="G1452" i="4"/>
  <c r="G1451" i="4"/>
  <c r="G1450" i="4"/>
  <c r="G1449" i="4"/>
  <c r="G1448" i="4"/>
  <c r="G1447" i="4"/>
  <c r="G1446" i="4"/>
  <c r="G1445" i="4"/>
  <c r="G1444" i="4"/>
  <c r="G1443" i="4"/>
  <c r="G1442" i="4"/>
  <c r="G1441" i="4"/>
  <c r="G1440" i="4"/>
  <c r="G1439" i="4"/>
  <c r="G1438" i="4"/>
  <c r="F1437" i="4"/>
  <c r="E1437" i="4"/>
  <c r="G1436" i="4"/>
  <c r="G1435" i="4"/>
  <c r="G1434" i="4"/>
  <c r="G1433" i="4"/>
  <c r="G1432" i="4"/>
  <c r="G1431" i="4"/>
  <c r="G1430" i="4"/>
  <c r="G1429" i="4"/>
  <c r="G1428" i="4"/>
  <c r="G1427" i="4"/>
  <c r="G1426" i="4"/>
  <c r="G1425" i="4"/>
  <c r="G1424" i="4"/>
  <c r="G1423" i="4"/>
  <c r="G1422" i="4"/>
  <c r="G1421" i="4"/>
  <c r="G1420" i="4"/>
  <c r="G1418" i="4" s="1"/>
  <c r="G1419" i="4"/>
  <c r="F1418" i="4"/>
  <c r="F1402" i="4" s="1"/>
  <c r="E1418" i="4"/>
  <c r="G1417" i="4"/>
  <c r="G1416" i="4"/>
  <c r="G1415" i="4"/>
  <c r="G1414" i="4"/>
  <c r="G1413" i="4"/>
  <c r="G1412" i="4"/>
  <c r="G1411" i="4"/>
  <c r="G1410" i="4"/>
  <c r="G1409" i="4"/>
  <c r="G1408" i="4"/>
  <c r="G1407" i="4"/>
  <c r="G1406" i="4"/>
  <c r="G1405" i="4"/>
  <c r="G1404" i="4"/>
  <c r="G1403" i="4"/>
  <c r="F1403" i="4"/>
  <c r="E1403" i="4"/>
  <c r="E1402" i="4"/>
  <c r="G1402" i="4" s="1"/>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F149" i="30" s="1"/>
  <c r="I149" i="30" s="1"/>
  <c r="H1392" i="4"/>
  <c r="H1391" i="4"/>
  <c r="D148" i="30" s="1"/>
  <c r="H1390" i="4"/>
  <c r="H1389" i="4"/>
  <c r="D147" i="30" s="1"/>
  <c r="H1388" i="4"/>
  <c r="F1387" i="4"/>
  <c r="E1387" i="4"/>
  <c r="H1386" i="4"/>
  <c r="D145" i="30" s="1"/>
  <c r="F145" i="30" s="1"/>
  <c r="I145" i="30" s="1"/>
  <c r="H1385" i="4"/>
  <c r="H1384" i="4"/>
  <c r="D144" i="30" s="1"/>
  <c r="F144" i="30" s="1"/>
  <c r="I144" i="30" s="1"/>
  <c r="H1383" i="4"/>
  <c r="H1382" i="4"/>
  <c r="D143" i="30" s="1"/>
  <c r="H1381" i="4"/>
  <c r="H1380" i="4"/>
  <c r="C28" i="31" s="1"/>
  <c r="E28" i="31" s="1"/>
  <c r="F1380" i="4"/>
  <c r="E1380" i="4"/>
  <c r="H1379" i="4"/>
  <c r="D141" i="30" s="1"/>
  <c r="F141" i="30" s="1"/>
  <c r="I141" i="30" s="1"/>
  <c r="H1378" i="4"/>
  <c r="H1377" i="4"/>
  <c r="D140" i="30" s="1"/>
  <c r="F140" i="30" s="1"/>
  <c r="I140" i="30" s="1"/>
  <c r="H1376" i="4"/>
  <c r="H1375" i="4"/>
  <c r="D139" i="30" s="1"/>
  <c r="H1374" i="4"/>
  <c r="H1373" i="4"/>
  <c r="D138" i="30" s="1"/>
  <c r="F138" i="30" s="1"/>
  <c r="I138" i="30" s="1"/>
  <c r="H1372" i="4"/>
  <c r="C64" i="29" s="1"/>
  <c r="H1371" i="4"/>
  <c r="D137" i="30" s="1"/>
  <c r="F137" i="30" s="1"/>
  <c r="I137" i="30" s="1"/>
  <c r="H1370" i="4"/>
  <c r="H1369" i="4"/>
  <c r="D136" i="30" s="1"/>
  <c r="F136" i="30" s="1"/>
  <c r="I136" i="30" s="1"/>
  <c r="H1368" i="4"/>
  <c r="H1367" i="4"/>
  <c r="D135" i="30" s="1"/>
  <c r="H1366" i="4"/>
  <c r="F1365" i="4"/>
  <c r="E1365" i="4"/>
  <c r="H1364" i="4"/>
  <c r="D133" i="30" s="1"/>
  <c r="H1363" i="4"/>
  <c r="H1362" i="4"/>
  <c r="D132" i="30" s="1"/>
  <c r="F132" i="30" s="1"/>
  <c r="I132" i="30" s="1"/>
  <c r="H1361" i="4"/>
  <c r="H1360" i="4"/>
  <c r="H1359" i="4"/>
  <c r="F1358" i="4"/>
  <c r="E1358" i="4"/>
  <c r="H1357" i="4"/>
  <c r="D129" i="30" s="1"/>
  <c r="F129" i="30" s="1"/>
  <c r="I129" i="30" s="1"/>
  <c r="H1356" i="4"/>
  <c r="H1355" i="4"/>
  <c r="D128" i="30" s="1"/>
  <c r="F128" i="30" s="1"/>
  <c r="I128" i="30" s="1"/>
  <c r="H1354" i="4"/>
  <c r="H1353" i="4"/>
  <c r="D127" i="30" s="1"/>
  <c r="F127" i="30" s="1"/>
  <c r="I127" i="30" s="1"/>
  <c r="H1352" i="4"/>
  <c r="H1351" i="4"/>
  <c r="D126" i="30" s="1"/>
  <c r="F126" i="30" s="1"/>
  <c r="I126" i="30" s="1"/>
  <c r="H1350" i="4"/>
  <c r="H1349" i="4"/>
  <c r="D125" i="30" s="1"/>
  <c r="F125" i="30" s="1"/>
  <c r="I125" i="30" s="1"/>
  <c r="H1348" i="4"/>
  <c r="H1347" i="4"/>
  <c r="D124" i="30" s="1"/>
  <c r="F124" i="30" s="1"/>
  <c r="I124" i="30" s="1"/>
  <c r="H1346" i="4"/>
  <c r="H1345" i="4"/>
  <c r="D123" i="30" s="1"/>
  <c r="H1344" i="4"/>
  <c r="H1343" i="4"/>
  <c r="D122" i="30" s="1"/>
  <c r="F122" i="30" s="1"/>
  <c r="I122" i="30" s="1"/>
  <c r="H1342" i="4"/>
  <c r="H1341" i="4"/>
  <c r="D121" i="30" s="1"/>
  <c r="H1340" i="4"/>
  <c r="F1339" i="4"/>
  <c r="E1339" i="4"/>
  <c r="H1338" i="4"/>
  <c r="D119" i="30" s="1"/>
  <c r="F119" i="30" s="1"/>
  <c r="I119" i="30" s="1"/>
  <c r="H1337" i="4"/>
  <c r="H1336" i="4"/>
  <c r="D118" i="30" s="1"/>
  <c r="H1335" i="4"/>
  <c r="H1334" i="4"/>
  <c r="D117" i="30" s="1"/>
  <c r="F117" i="30" s="1"/>
  <c r="I117" i="30" s="1"/>
  <c r="H1333" i="4"/>
  <c r="H1332" i="4"/>
  <c r="D116" i="30" s="1"/>
  <c r="H1331" i="4"/>
  <c r="H1330" i="4"/>
  <c r="D115" i="30" s="1"/>
  <c r="F115" i="30" s="1"/>
  <c r="I115" i="30" s="1"/>
  <c r="H1329" i="4"/>
  <c r="H1328" i="4"/>
  <c r="D114" i="30" s="1"/>
  <c r="H1327" i="4"/>
  <c r="H1326" i="4"/>
  <c r="D113" i="30" s="1"/>
  <c r="F113" i="30" s="1"/>
  <c r="I113" i="30" s="1"/>
  <c r="H1325" i="4"/>
  <c r="H1324" i="4"/>
  <c r="D112" i="30" s="1"/>
  <c r="H1323" i="4"/>
  <c r="H1322" i="4"/>
  <c r="D111" i="30" s="1"/>
  <c r="H1321" i="4"/>
  <c r="H1320" i="4"/>
  <c r="C24" i="31" s="1"/>
  <c r="F1320" i="4"/>
  <c r="E1320" i="4"/>
  <c r="H1319" i="4"/>
  <c r="D109" i="30" s="1"/>
  <c r="F109" i="30" s="1"/>
  <c r="I109" i="30" s="1"/>
  <c r="H1318" i="4"/>
  <c r="H1317" i="4"/>
  <c r="D108" i="30" s="1"/>
  <c r="F108" i="30" s="1"/>
  <c r="I108" i="30" s="1"/>
  <c r="H1316" i="4"/>
  <c r="H1315" i="4"/>
  <c r="D107" i="30" s="1"/>
  <c r="F107" i="30" s="1"/>
  <c r="I107" i="30" s="1"/>
  <c r="H1314" i="4"/>
  <c r="H1313" i="4"/>
  <c r="D106" i="30" s="1"/>
  <c r="F106" i="30" s="1"/>
  <c r="I106" i="30" s="1"/>
  <c r="H1312" i="4"/>
  <c r="H1311" i="4"/>
  <c r="D105" i="30" s="1"/>
  <c r="F105" i="30" s="1"/>
  <c r="I105" i="30" s="1"/>
  <c r="H1310" i="4"/>
  <c r="H1309" i="4"/>
  <c r="D104" i="30" s="1"/>
  <c r="F104" i="30" s="1"/>
  <c r="I104" i="30" s="1"/>
  <c r="H1308" i="4"/>
  <c r="H1307" i="4"/>
  <c r="D103" i="30" s="1"/>
  <c r="F103" i="30" s="1"/>
  <c r="I103" i="30" s="1"/>
  <c r="H1306" i="4"/>
  <c r="H1305" i="4"/>
  <c r="D102" i="30" s="1"/>
  <c r="F102" i="30" s="1"/>
  <c r="I102" i="30" s="1"/>
  <c r="H1304" i="4"/>
  <c r="H1303" i="4"/>
  <c r="D101" i="30" s="1"/>
  <c r="H1302" i="4"/>
  <c r="F1301" i="4"/>
  <c r="E1301" i="4"/>
  <c r="H1300" i="4"/>
  <c r="D99" i="30" s="1"/>
  <c r="H1299" i="4"/>
  <c r="H1298" i="4"/>
  <c r="D98" i="30" s="1"/>
  <c r="F98" i="30" s="1"/>
  <c r="I98" i="30" s="1"/>
  <c r="H1297" i="4"/>
  <c r="H1296" i="4"/>
  <c r="D97" i="30" s="1"/>
  <c r="H1295" i="4"/>
  <c r="H1294" i="4"/>
  <c r="D96" i="30" s="1"/>
  <c r="F96" i="30" s="1"/>
  <c r="I96" i="30" s="1"/>
  <c r="H1293" i="4"/>
  <c r="H1292" i="4"/>
  <c r="D95" i="30" s="1"/>
  <c r="H1291" i="4"/>
  <c r="H1290" i="4"/>
  <c r="D94" i="30" s="1"/>
  <c r="F94" i="30" s="1"/>
  <c r="I94" i="30" s="1"/>
  <c r="H1289" i="4"/>
  <c r="H1288" i="4"/>
  <c r="D93" i="30" s="1"/>
  <c r="H1287" i="4"/>
  <c r="H1286" i="4"/>
  <c r="D92" i="30" s="1"/>
  <c r="F92" i="30" s="1"/>
  <c r="I92" i="30" s="1"/>
  <c r="H1285" i="4"/>
  <c r="H1284" i="4"/>
  <c r="H1283" i="4"/>
  <c r="F1282" i="4"/>
  <c r="E1282" i="4"/>
  <c r="E1266" i="4" s="1"/>
  <c r="H1281" i="4"/>
  <c r="D89" i="30" s="1"/>
  <c r="F89" i="30" s="1"/>
  <c r="I89" i="30" s="1"/>
  <c r="H1280" i="4"/>
  <c r="H1279" i="4"/>
  <c r="D88" i="30" s="1"/>
  <c r="F88" i="30" s="1"/>
  <c r="I88" i="30" s="1"/>
  <c r="H1278" i="4"/>
  <c r="H1277" i="4"/>
  <c r="D87" i="30" s="1"/>
  <c r="F87" i="30" s="1"/>
  <c r="I87" i="30" s="1"/>
  <c r="H1276" i="4"/>
  <c r="H1275" i="4"/>
  <c r="D86" i="30" s="1"/>
  <c r="F86" i="30" s="1"/>
  <c r="I86" i="30" s="1"/>
  <c r="H1274" i="4"/>
  <c r="H1273" i="4"/>
  <c r="D85" i="30" s="1"/>
  <c r="F85" i="30" s="1"/>
  <c r="I85" i="30" s="1"/>
  <c r="H1272" i="4"/>
  <c r="H1271" i="4"/>
  <c r="D84" i="30" s="1"/>
  <c r="F84" i="30" s="1"/>
  <c r="I84" i="30" s="1"/>
  <c r="H1270" i="4"/>
  <c r="H1269" i="4"/>
  <c r="D83" i="30" s="1"/>
  <c r="H1268" i="4"/>
  <c r="F1267" i="4"/>
  <c r="E1267" i="4"/>
  <c r="H1264" i="4"/>
  <c r="H1263" i="4"/>
  <c r="G66" i="28" s="1"/>
  <c r="H1262" i="4"/>
  <c r="G69" i="26" s="1"/>
  <c r="F1262" i="4"/>
  <c r="F1259" i="4" s="1"/>
  <c r="E1262" i="4"/>
  <c r="H1261" i="4"/>
  <c r="H1260" i="4"/>
  <c r="E1259" i="4"/>
  <c r="H1258" i="4"/>
  <c r="G65" i="26" s="1"/>
  <c r="H1257" i="4"/>
  <c r="G64" i="26" s="1"/>
  <c r="H1256" i="4"/>
  <c r="H1255" i="4"/>
  <c r="G62" i="26" s="1"/>
  <c r="H1254" i="4"/>
  <c r="H1253" i="4"/>
  <c r="G61" i="26" s="1"/>
  <c r="H1252" i="4"/>
  <c r="G60" i="26" s="1"/>
  <c r="H1251" i="4"/>
  <c r="H1250" i="4"/>
  <c r="H1249" i="4"/>
  <c r="H15" i="27" s="1"/>
  <c r="F1249" i="4"/>
  <c r="E1249" i="4"/>
  <c r="H1248" i="4"/>
  <c r="G58" i="28" s="1"/>
  <c r="H1247" i="4"/>
  <c r="F1246" i="4"/>
  <c r="E1246" i="4"/>
  <c r="H1245" i="4"/>
  <c r="G32" i="28" s="1"/>
  <c r="H1244" i="4"/>
  <c r="G31" i="28" s="1"/>
  <c r="H1243" i="4"/>
  <c r="G30" i="28" s="1"/>
  <c r="H1242" i="4"/>
  <c r="G29" i="28" s="1"/>
  <c r="H1241" i="4"/>
  <c r="F1240" i="4"/>
  <c r="E1240" i="4"/>
  <c r="H1239" i="4"/>
  <c r="G55" i="28" s="1"/>
  <c r="H1238" i="4"/>
  <c r="G54" i="28" s="1"/>
  <c r="H1237" i="4"/>
  <c r="G53" i="28" s="1"/>
  <c r="H1236" i="4"/>
  <c r="G52" i="28" s="1"/>
  <c r="H1235" i="4"/>
  <c r="F1235" i="4"/>
  <c r="E1235" i="4"/>
  <c r="H1234" i="4"/>
  <c r="H1233" i="4"/>
  <c r="H1232" i="4"/>
  <c r="G45" i="28" s="1"/>
  <c r="F1231" i="4"/>
  <c r="E1231" i="4"/>
  <c r="H1230" i="4"/>
  <c r="G37" i="28" s="1"/>
  <c r="H1229" i="4"/>
  <c r="G26" i="28" s="1"/>
  <c r="H1228" i="4"/>
  <c r="G25" i="28" s="1"/>
  <c r="H25" i="28" s="1"/>
  <c r="H1227" i="4"/>
  <c r="G24" i="28" s="1"/>
  <c r="H24" i="28" s="1"/>
  <c r="H1226" i="4"/>
  <c r="G23" i="28" s="1"/>
  <c r="H1225" i="4"/>
  <c r="G22" i="28" s="1"/>
  <c r="H1224" i="4"/>
  <c r="G21" i="28" s="1"/>
  <c r="H21" i="28" s="1"/>
  <c r="H1223" i="4"/>
  <c r="G20" i="28" s="1"/>
  <c r="H1222" i="4"/>
  <c r="G19" i="28" s="1"/>
  <c r="H1221" i="4"/>
  <c r="G18" i="28" s="1"/>
  <c r="H1220" i="4"/>
  <c r="G17" i="28" s="1"/>
  <c r="H17" i="28" s="1"/>
  <c r="H1219" i="4"/>
  <c r="F1218" i="4"/>
  <c r="E1218" i="4"/>
  <c r="H1216" i="4"/>
  <c r="G51" i="26" s="1"/>
  <c r="H51" i="26" s="1"/>
  <c r="H1215" i="4"/>
  <c r="G50" i="26" s="1"/>
  <c r="H1214" i="4"/>
  <c r="G49" i="26" s="1"/>
  <c r="H1213" i="4"/>
  <c r="G48" i="26" s="1"/>
  <c r="H1212" i="4"/>
  <c r="G47" i="26" s="1"/>
  <c r="H1211" i="4"/>
  <c r="G46" i="26" s="1"/>
  <c r="H1210" i="4"/>
  <c r="G45" i="26" s="1"/>
  <c r="H1209" i="4"/>
  <c r="H1208" i="4"/>
  <c r="G43" i="26" s="1"/>
  <c r="H1207" i="4"/>
  <c r="F1207" i="4"/>
  <c r="E1207" i="4"/>
  <c r="H1206" i="4"/>
  <c r="G41" i="26" s="1"/>
  <c r="H1205" i="4"/>
  <c r="G40" i="26" s="1"/>
  <c r="H1204" i="4"/>
  <c r="G39" i="26" s="1"/>
  <c r="H1203" i="4"/>
  <c r="G38" i="26" s="1"/>
  <c r="F1202" i="4"/>
  <c r="E1202" i="4"/>
  <c r="H1201" i="4"/>
  <c r="G36" i="26" s="1"/>
  <c r="H1200" i="4"/>
  <c r="G35" i="26" s="1"/>
  <c r="H1199" i="4"/>
  <c r="F1198" i="4"/>
  <c r="E1198" i="4"/>
  <c r="H1197" i="4"/>
  <c r="G32" i="26" s="1"/>
  <c r="H1196" i="4"/>
  <c r="G31" i="26" s="1"/>
  <c r="H31" i="26" s="1"/>
  <c r="H1195" i="4"/>
  <c r="G30" i="26" s="1"/>
  <c r="H1194" i="4"/>
  <c r="G29" i="26" s="1"/>
  <c r="H29" i="26" s="1"/>
  <c r="H1193" i="4"/>
  <c r="H1192" i="4"/>
  <c r="G27" i="26" s="1"/>
  <c r="F1191" i="4"/>
  <c r="E1191" i="4"/>
  <c r="H1190" i="4"/>
  <c r="G25" i="26" s="1"/>
  <c r="H1189" i="4"/>
  <c r="G24" i="26" s="1"/>
  <c r="H1188" i="4"/>
  <c r="F1188" i="4"/>
  <c r="E1188" i="4"/>
  <c r="H1187" i="4"/>
  <c r="G22" i="26" s="1"/>
  <c r="H1186" i="4"/>
  <c r="G21" i="26" s="1"/>
  <c r="H1185" i="4"/>
  <c r="H1184" i="4"/>
  <c r="G19" i="26" s="1"/>
  <c r="H1183" i="4"/>
  <c r="G18" i="26" s="1"/>
  <c r="F1182" i="4"/>
  <c r="E1182" i="4"/>
  <c r="H1181" i="4"/>
  <c r="G16" i="26" s="1"/>
  <c r="H1180" i="4"/>
  <c r="G15" i="26" s="1"/>
  <c r="H1179" i="4"/>
  <c r="G14" i="26" s="1"/>
  <c r="H14" i="26" s="1"/>
  <c r="H1178" i="4"/>
  <c r="G13" i="26" s="1"/>
  <c r="H1177" i="4"/>
  <c r="G12" i="26" s="1"/>
  <c r="H1176" i="4"/>
  <c r="G11" i="26" s="1"/>
  <c r="H1175" i="4"/>
  <c r="H1174" i="4"/>
  <c r="G9" i="26" s="1"/>
  <c r="H1173" i="4"/>
  <c r="G8" i="26" s="1"/>
  <c r="F1172" i="4"/>
  <c r="E1172" i="4"/>
  <c r="H1170" i="4"/>
  <c r="H1169" i="4"/>
  <c r="H1168" i="4"/>
  <c r="F1168" i="4"/>
  <c r="E1168" i="4"/>
  <c r="H1167" i="4"/>
  <c r="H1166" i="4"/>
  <c r="H1165" i="4" s="1"/>
  <c r="E1165" i="4"/>
  <c r="H1164" i="4"/>
  <c r="H1163" i="4"/>
  <c r="H1162" i="4"/>
  <c r="H1161" i="4"/>
  <c r="H1160" i="4"/>
  <c r="H1159" i="4"/>
  <c r="H1158" i="4"/>
  <c r="H1157" i="4"/>
  <c r="H1156" i="4"/>
  <c r="H1155" i="4"/>
  <c r="F1155" i="4"/>
  <c r="E1155" i="4"/>
  <c r="H1154" i="4"/>
  <c r="H1153" i="4"/>
  <c r="H1152" i="4" s="1"/>
  <c r="F1152" i="4"/>
  <c r="F57" i="26" s="1"/>
  <c r="E1152" i="4"/>
  <c r="H1151" i="4"/>
  <c r="H1150" i="4"/>
  <c r="H1149" i="4"/>
  <c r="H1148" i="4"/>
  <c r="H1147" i="4"/>
  <c r="F1146" i="4"/>
  <c r="F56" i="26" s="1"/>
  <c r="E1146" i="4"/>
  <c r="H1145" i="4"/>
  <c r="H1144" i="4"/>
  <c r="H1143" i="4"/>
  <c r="H1142" i="4"/>
  <c r="H1141" i="4"/>
  <c r="F1141" i="4"/>
  <c r="F55" i="26" s="1"/>
  <c r="E1141" i="4"/>
  <c r="H1140" i="4"/>
  <c r="H1139" i="4"/>
  <c r="H1137" i="4" s="1"/>
  <c r="H1138" i="4"/>
  <c r="F1137" i="4"/>
  <c r="F54" i="26" s="1"/>
  <c r="E1137" i="4"/>
  <c r="H1136" i="4"/>
  <c r="H1135" i="4"/>
  <c r="H1134" i="4"/>
  <c r="H1133" i="4"/>
  <c r="H1132" i="4"/>
  <c r="H1131" i="4"/>
  <c r="H1130" i="4"/>
  <c r="H1129" i="4"/>
  <c r="H1128" i="4"/>
  <c r="H1127" i="4"/>
  <c r="H1126" i="4"/>
  <c r="H1125" i="4"/>
  <c r="F1124" i="4"/>
  <c r="F53" i="26" s="1"/>
  <c r="E1124" i="4"/>
  <c r="H1122" i="4"/>
  <c r="H1121" i="4"/>
  <c r="H1120" i="4"/>
  <c r="H1119" i="4"/>
  <c r="H1118" i="4"/>
  <c r="H1117" i="4"/>
  <c r="H1116" i="4"/>
  <c r="H1115" i="4"/>
  <c r="H1114" i="4"/>
  <c r="H1113" i="4"/>
  <c r="F1113" i="4"/>
  <c r="E1113" i="4"/>
  <c r="H1112" i="4"/>
  <c r="H1111" i="4"/>
  <c r="H1108" i="4" s="1"/>
  <c r="H1110" i="4"/>
  <c r="H1109" i="4"/>
  <c r="F1108" i="4"/>
  <c r="E1108" i="4"/>
  <c r="H1107" i="4"/>
  <c r="H1106" i="4"/>
  <c r="H1105" i="4"/>
  <c r="H1104" i="4" s="1"/>
  <c r="F1104" i="4"/>
  <c r="E1104" i="4"/>
  <c r="H1103" i="4"/>
  <c r="H1102" i="4"/>
  <c r="H1101" i="4"/>
  <c r="H1100" i="4"/>
  <c r="H1099" i="4"/>
  <c r="H1098" i="4"/>
  <c r="F1097" i="4"/>
  <c r="E1097" i="4"/>
  <c r="H1096" i="4"/>
  <c r="H1095" i="4"/>
  <c r="H1094" i="4"/>
  <c r="F1094" i="4"/>
  <c r="E1094" i="4"/>
  <c r="H1093" i="4"/>
  <c r="H1092" i="4"/>
  <c r="H1091" i="4"/>
  <c r="H1090" i="4"/>
  <c r="H1089" i="4"/>
  <c r="H1088" i="4"/>
  <c r="F1088" i="4"/>
  <c r="E1088" i="4"/>
  <c r="H1087" i="4"/>
  <c r="H1086" i="4"/>
  <c r="H1085" i="4"/>
  <c r="H1084" i="4"/>
  <c r="H1083" i="4"/>
  <c r="H1082" i="4"/>
  <c r="H1081" i="4"/>
  <c r="H1080" i="4"/>
  <c r="H1079" i="4"/>
  <c r="H1078" i="4"/>
  <c r="F1078" i="4"/>
  <c r="E1078" i="4"/>
  <c r="G1076" i="4"/>
  <c r="D67" i="28" s="1"/>
  <c r="G1075" i="4"/>
  <c r="D66" i="28" s="1"/>
  <c r="D68" i="28" s="1"/>
  <c r="D63" i="28" s="1"/>
  <c r="G1074" i="4"/>
  <c r="D69" i="26" s="1"/>
  <c r="F1074" i="4"/>
  <c r="F1071" i="4" s="1"/>
  <c r="E1074" i="4"/>
  <c r="G1073" i="4"/>
  <c r="D68" i="26" s="1"/>
  <c r="G1072" i="4"/>
  <c r="E1071" i="4"/>
  <c r="G1070" i="4"/>
  <c r="D65" i="26" s="1"/>
  <c r="G1069" i="4"/>
  <c r="D64" i="26" s="1"/>
  <c r="G1068" i="4"/>
  <c r="D38" i="28" s="1"/>
  <c r="G1067" i="4"/>
  <c r="D62" i="26" s="1"/>
  <c r="G1066" i="4"/>
  <c r="G1065" i="4"/>
  <c r="D61" i="26" s="1"/>
  <c r="G1064" i="4"/>
  <c r="D60" i="26" s="1"/>
  <c r="G1063" i="4"/>
  <c r="G1062" i="4"/>
  <c r="G1061" i="4"/>
  <c r="F1061" i="4"/>
  <c r="E1061" i="4"/>
  <c r="G1060" i="4"/>
  <c r="D58" i="28" s="1"/>
  <c r="G1059" i="4"/>
  <c r="F1058" i="4"/>
  <c r="E1058" i="4"/>
  <c r="G1057" i="4"/>
  <c r="D32" i="28" s="1"/>
  <c r="G1056" i="4"/>
  <c r="D31" i="28" s="1"/>
  <c r="G1055" i="4"/>
  <c r="D30" i="28" s="1"/>
  <c r="G1054" i="4"/>
  <c r="D29" i="28" s="1"/>
  <c r="G1053" i="4"/>
  <c r="F1052" i="4"/>
  <c r="E1052" i="4"/>
  <c r="G1051" i="4"/>
  <c r="D55" i="28" s="1"/>
  <c r="G1050" i="4"/>
  <c r="D54" i="28" s="1"/>
  <c r="G1049" i="4"/>
  <c r="D53" i="28" s="1"/>
  <c r="G1048" i="4"/>
  <c r="D52" i="28" s="1"/>
  <c r="D51" i="28" s="1"/>
  <c r="F1047" i="4"/>
  <c r="E1047" i="4"/>
  <c r="G1046" i="4"/>
  <c r="G1045" i="4"/>
  <c r="G1044" i="4"/>
  <c r="D45" i="28" s="1"/>
  <c r="F1043" i="4"/>
  <c r="F1029" i="4" s="1"/>
  <c r="E1043" i="4"/>
  <c r="G1042" i="4"/>
  <c r="D37" i="28" s="1"/>
  <c r="D36" i="28" s="1"/>
  <c r="G1041" i="4"/>
  <c r="D26" i="28" s="1"/>
  <c r="G1040" i="4"/>
  <c r="D25" i="28" s="1"/>
  <c r="G1039" i="4"/>
  <c r="D24" i="28" s="1"/>
  <c r="G1038" i="4"/>
  <c r="D23" i="28" s="1"/>
  <c r="G1037" i="4"/>
  <c r="D22" i="28" s="1"/>
  <c r="G1036" i="4"/>
  <c r="D21" i="28" s="1"/>
  <c r="G1035" i="4"/>
  <c r="D20" i="28" s="1"/>
  <c r="G1034" i="4"/>
  <c r="D19" i="28" s="1"/>
  <c r="G1033" i="4"/>
  <c r="D18" i="28" s="1"/>
  <c r="G1032" i="4"/>
  <c r="D17" i="28" s="1"/>
  <c r="G1031" i="4"/>
  <c r="F1030" i="4"/>
  <c r="E1030" i="4"/>
  <c r="G1028" i="4"/>
  <c r="D51" i="26" s="1"/>
  <c r="G1027" i="4"/>
  <c r="D50" i="26" s="1"/>
  <c r="G1026" i="4"/>
  <c r="D49" i="26" s="1"/>
  <c r="G1025" i="4"/>
  <c r="D48" i="26" s="1"/>
  <c r="G1024" i="4"/>
  <c r="D47" i="26" s="1"/>
  <c r="G1023" i="4"/>
  <c r="D46" i="26" s="1"/>
  <c r="G1022" i="4"/>
  <c r="D45" i="26" s="1"/>
  <c r="G1021" i="4"/>
  <c r="D44" i="26" s="1"/>
  <c r="G1020" i="4"/>
  <c r="D43" i="26" s="1"/>
  <c r="D42" i="26" s="1"/>
  <c r="F1019" i="4"/>
  <c r="E1019" i="4"/>
  <c r="G1018" i="4"/>
  <c r="D41" i="26" s="1"/>
  <c r="G1017" i="4"/>
  <c r="D40" i="26" s="1"/>
  <c r="G1016" i="4"/>
  <c r="D39" i="26" s="1"/>
  <c r="G1015" i="4"/>
  <c r="D38" i="26" s="1"/>
  <c r="G1014" i="4"/>
  <c r="E13" i="27" s="1"/>
  <c r="F1014" i="4"/>
  <c r="E1014" i="4"/>
  <c r="G1013" i="4"/>
  <c r="D36" i="26" s="1"/>
  <c r="G1012" i="4"/>
  <c r="D35" i="26" s="1"/>
  <c r="G1011" i="4"/>
  <c r="F1010" i="4"/>
  <c r="E1010" i="4"/>
  <c r="G1009" i="4"/>
  <c r="D32" i="26" s="1"/>
  <c r="G1008" i="4"/>
  <c r="D31" i="26" s="1"/>
  <c r="G1007" i="4"/>
  <c r="D30" i="26" s="1"/>
  <c r="G1006" i="4"/>
  <c r="D29" i="26" s="1"/>
  <c r="G1005" i="4"/>
  <c r="G1004" i="4"/>
  <c r="D27" i="26" s="1"/>
  <c r="F1003" i="4"/>
  <c r="E1003" i="4"/>
  <c r="G1002" i="4"/>
  <c r="D25" i="26" s="1"/>
  <c r="G1001" i="4"/>
  <c r="D24" i="26" s="1"/>
  <c r="G1000" i="4"/>
  <c r="F1000" i="4"/>
  <c r="E1000" i="4"/>
  <c r="G999" i="4"/>
  <c r="D22" i="26" s="1"/>
  <c r="G998" i="4"/>
  <c r="D21" i="26" s="1"/>
  <c r="G997" i="4"/>
  <c r="G996" i="4"/>
  <c r="D19" i="26" s="1"/>
  <c r="G995" i="4"/>
  <c r="D18" i="26" s="1"/>
  <c r="F994" i="4"/>
  <c r="E994" i="4"/>
  <c r="G993" i="4"/>
  <c r="D16" i="26" s="1"/>
  <c r="G992" i="4"/>
  <c r="D15" i="26" s="1"/>
  <c r="G991" i="4"/>
  <c r="D14" i="26" s="1"/>
  <c r="G990" i="4"/>
  <c r="D13" i="26" s="1"/>
  <c r="G989" i="4"/>
  <c r="D12" i="26" s="1"/>
  <c r="G988" i="4"/>
  <c r="D11" i="26" s="1"/>
  <c r="G987" i="4"/>
  <c r="D10" i="26" s="1"/>
  <c r="G986" i="4"/>
  <c r="D9" i="26" s="1"/>
  <c r="G985" i="4"/>
  <c r="D8" i="26" s="1"/>
  <c r="F984" i="4"/>
  <c r="E984" i="4"/>
  <c r="H982" i="4"/>
  <c r="H981" i="4"/>
  <c r="H980" i="4"/>
  <c r="F980" i="4"/>
  <c r="F977" i="4" s="1"/>
  <c r="E980" i="4"/>
  <c r="H979" i="4"/>
  <c r="H978" i="4"/>
  <c r="H977" i="4" s="1"/>
  <c r="E977" i="4"/>
  <c r="H976" i="4"/>
  <c r="H975" i="4"/>
  <c r="H974" i="4"/>
  <c r="H973" i="4"/>
  <c r="H972" i="4"/>
  <c r="H971" i="4"/>
  <c r="H970" i="4"/>
  <c r="H969" i="4"/>
  <c r="H968" i="4"/>
  <c r="H967" i="4" s="1"/>
  <c r="F967" i="4"/>
  <c r="E967" i="4"/>
  <c r="H966" i="4"/>
  <c r="H965" i="4"/>
  <c r="F964" i="4"/>
  <c r="E964" i="4"/>
  <c r="E958" i="4" s="1"/>
  <c r="H963" i="4"/>
  <c r="H962" i="4"/>
  <c r="H961" i="4"/>
  <c r="H960" i="4"/>
  <c r="H959" i="4"/>
  <c r="F958" i="4"/>
  <c r="H957" i="4"/>
  <c r="H956" i="4"/>
  <c r="H955" i="4"/>
  <c r="H954" i="4"/>
  <c r="H953" i="4"/>
  <c r="F953" i="4"/>
  <c r="E953" i="4"/>
  <c r="H952" i="4"/>
  <c r="H951" i="4"/>
  <c r="H949" i="4" s="1"/>
  <c r="H950" i="4"/>
  <c r="F949" i="4"/>
  <c r="E949" i="4"/>
  <c r="H948" i="4"/>
  <c r="H947" i="4"/>
  <c r="H946" i="4"/>
  <c r="H945" i="4"/>
  <c r="H944" i="4"/>
  <c r="H943" i="4"/>
  <c r="H942" i="4"/>
  <c r="H941" i="4"/>
  <c r="H940" i="4"/>
  <c r="H939" i="4"/>
  <c r="H938" i="4"/>
  <c r="H937" i="4"/>
  <c r="F936" i="4"/>
  <c r="F935" i="4" s="1"/>
  <c r="E936" i="4"/>
  <c r="H934" i="4"/>
  <c r="H933" i="4"/>
  <c r="H932" i="4"/>
  <c r="H931" i="4"/>
  <c r="H930" i="4"/>
  <c r="H929" i="4"/>
  <c r="H928" i="4"/>
  <c r="H927" i="4"/>
  <c r="H926" i="4"/>
  <c r="H925" i="4"/>
  <c r="F925" i="4"/>
  <c r="E925" i="4"/>
  <c r="H924" i="4"/>
  <c r="H923" i="4"/>
  <c r="H920" i="4" s="1"/>
  <c r="H922" i="4"/>
  <c r="H921" i="4"/>
  <c r="F920" i="4"/>
  <c r="E920" i="4"/>
  <c r="H919" i="4"/>
  <c r="H918" i="4"/>
  <c r="H917" i="4"/>
  <c r="H916" i="4" s="1"/>
  <c r="F916" i="4"/>
  <c r="E916" i="4"/>
  <c r="H915" i="4"/>
  <c r="H914" i="4"/>
  <c r="H913" i="4"/>
  <c r="H912" i="4"/>
  <c r="H911" i="4"/>
  <c r="H910" i="4"/>
  <c r="H909" i="4" s="1"/>
  <c r="F909" i="4"/>
  <c r="E909" i="4"/>
  <c r="H908" i="4"/>
  <c r="H907" i="4"/>
  <c r="H906" i="4"/>
  <c r="F906" i="4"/>
  <c r="E906" i="4"/>
  <c r="H905" i="4"/>
  <c r="H904" i="4"/>
  <c r="H903" i="4"/>
  <c r="H902" i="4"/>
  <c r="H901" i="4"/>
  <c r="H900" i="4"/>
  <c r="F900" i="4"/>
  <c r="E900" i="4"/>
  <c r="H899" i="4"/>
  <c r="H898" i="4"/>
  <c r="H897" i="4"/>
  <c r="H896" i="4"/>
  <c r="H895" i="4"/>
  <c r="H894" i="4"/>
  <c r="H893" i="4"/>
  <c r="H892" i="4"/>
  <c r="H891" i="4"/>
  <c r="H890" i="4"/>
  <c r="F890" i="4"/>
  <c r="E890" i="4"/>
  <c r="F889" i="4"/>
  <c r="G888" i="4"/>
  <c r="C67" i="28" s="1"/>
  <c r="E67" i="28" s="1"/>
  <c r="G887" i="4"/>
  <c r="C66" i="28" s="1"/>
  <c r="G886" i="4"/>
  <c r="C69" i="26" s="1"/>
  <c r="F886" i="4"/>
  <c r="F883" i="4" s="1"/>
  <c r="E886" i="4"/>
  <c r="G885" i="4"/>
  <c r="C68" i="26" s="1"/>
  <c r="E68" i="26" s="1"/>
  <c r="G884" i="4"/>
  <c r="E883" i="4"/>
  <c r="G882" i="4"/>
  <c r="C65" i="26" s="1"/>
  <c r="E65" i="26" s="1"/>
  <c r="G881" i="4"/>
  <c r="C64" i="26" s="1"/>
  <c r="G880" i="4"/>
  <c r="G879" i="4"/>
  <c r="C62" i="26" s="1"/>
  <c r="E62" i="26" s="1"/>
  <c r="G878" i="4"/>
  <c r="G877" i="4"/>
  <c r="C61" i="26" s="1"/>
  <c r="G876" i="4"/>
  <c r="C60" i="26" s="1"/>
  <c r="E60" i="26" s="1"/>
  <c r="G875" i="4"/>
  <c r="C59" i="28" s="1"/>
  <c r="G874" i="4"/>
  <c r="G873" i="4"/>
  <c r="F873" i="4"/>
  <c r="E873" i="4"/>
  <c r="G872" i="4"/>
  <c r="C58" i="28" s="1"/>
  <c r="E58" i="28" s="1"/>
  <c r="G871" i="4"/>
  <c r="F870" i="4"/>
  <c r="E870" i="4"/>
  <c r="G869" i="4"/>
  <c r="C32" i="28" s="1"/>
  <c r="G868" i="4"/>
  <c r="C31" i="28" s="1"/>
  <c r="E31" i="28" s="1"/>
  <c r="G867" i="4"/>
  <c r="C30" i="28" s="1"/>
  <c r="E30" i="28" s="1"/>
  <c r="G866" i="4"/>
  <c r="C29" i="28" s="1"/>
  <c r="E29" i="28" s="1"/>
  <c r="G865" i="4"/>
  <c r="F864" i="4"/>
  <c r="E864" i="4"/>
  <c r="G863" i="4"/>
  <c r="C55" i="28" s="1"/>
  <c r="E55" i="28" s="1"/>
  <c r="G862" i="4"/>
  <c r="C54" i="28" s="1"/>
  <c r="E54" i="28" s="1"/>
  <c r="G861" i="4"/>
  <c r="C53" i="28" s="1"/>
  <c r="E53" i="28" s="1"/>
  <c r="G860" i="4"/>
  <c r="C52" i="28" s="1"/>
  <c r="F859" i="4"/>
  <c r="E859" i="4"/>
  <c r="E841" i="4" s="1"/>
  <c r="G858" i="4"/>
  <c r="G857" i="4"/>
  <c r="C46" i="28" s="1"/>
  <c r="G856" i="4"/>
  <c r="C45" i="28" s="1"/>
  <c r="G855" i="4"/>
  <c r="C54" i="26" s="1"/>
  <c r="F855" i="4"/>
  <c r="E855" i="4"/>
  <c r="G854" i="4"/>
  <c r="C37" i="28" s="1"/>
  <c r="G853" i="4"/>
  <c r="C26" i="28" s="1"/>
  <c r="E26" i="28" s="1"/>
  <c r="G852" i="4"/>
  <c r="C25" i="28" s="1"/>
  <c r="G851" i="4"/>
  <c r="C24" i="28" s="1"/>
  <c r="G850" i="4"/>
  <c r="C23" i="28" s="1"/>
  <c r="E23" i="28" s="1"/>
  <c r="G849" i="4"/>
  <c r="C22" i="28" s="1"/>
  <c r="E22" i="28" s="1"/>
  <c r="G848" i="4"/>
  <c r="C21" i="28" s="1"/>
  <c r="G847" i="4"/>
  <c r="C20" i="28" s="1"/>
  <c r="G846" i="4"/>
  <c r="C19" i="28" s="1"/>
  <c r="E19" i="28" s="1"/>
  <c r="G845" i="4"/>
  <c r="C18" i="28" s="1"/>
  <c r="E18" i="28" s="1"/>
  <c r="G844" i="4"/>
  <c r="C17" i="28" s="1"/>
  <c r="G843" i="4"/>
  <c r="C16" i="28" s="1"/>
  <c r="F842" i="4"/>
  <c r="F841" i="4" s="1"/>
  <c r="E842" i="4"/>
  <c r="G840" i="4"/>
  <c r="C51" i="26" s="1"/>
  <c r="E51" i="26" s="1"/>
  <c r="G839" i="4"/>
  <c r="C50" i="26" s="1"/>
  <c r="E50" i="26" s="1"/>
  <c r="G838" i="4"/>
  <c r="C49" i="26" s="1"/>
  <c r="E49" i="26" s="1"/>
  <c r="G837" i="4"/>
  <c r="C48" i="26" s="1"/>
  <c r="E48" i="26" s="1"/>
  <c r="G836" i="4"/>
  <c r="C47" i="26" s="1"/>
  <c r="E47" i="26" s="1"/>
  <c r="G835" i="4"/>
  <c r="C46" i="26" s="1"/>
  <c r="E46" i="26" s="1"/>
  <c r="G834" i="4"/>
  <c r="C45" i="26" s="1"/>
  <c r="E45" i="26" s="1"/>
  <c r="G833" i="4"/>
  <c r="C44" i="26" s="1"/>
  <c r="E44" i="26" s="1"/>
  <c r="G832" i="4"/>
  <c r="C43" i="26" s="1"/>
  <c r="F831" i="4"/>
  <c r="E831" i="4"/>
  <c r="G830" i="4"/>
  <c r="C41" i="26" s="1"/>
  <c r="E41" i="26" s="1"/>
  <c r="G829" i="4"/>
  <c r="C40" i="26" s="1"/>
  <c r="E40" i="26" s="1"/>
  <c r="G828" i="4"/>
  <c r="C39" i="26" s="1"/>
  <c r="E39" i="26" s="1"/>
  <c r="G827" i="4"/>
  <c r="F826" i="4"/>
  <c r="E826" i="4"/>
  <c r="G825" i="4"/>
  <c r="C36" i="26" s="1"/>
  <c r="E36" i="26" s="1"/>
  <c r="G824" i="4"/>
  <c r="C35" i="26" s="1"/>
  <c r="E35" i="26" s="1"/>
  <c r="G823" i="4"/>
  <c r="C34" i="26" s="1"/>
  <c r="F822" i="4"/>
  <c r="E822" i="4"/>
  <c r="G821" i="4"/>
  <c r="C32" i="26" s="1"/>
  <c r="G820" i="4"/>
  <c r="C31" i="26" s="1"/>
  <c r="E31" i="26" s="1"/>
  <c r="G819" i="4"/>
  <c r="C30" i="26" s="1"/>
  <c r="E30" i="26" s="1"/>
  <c r="G818" i="4"/>
  <c r="C29" i="26" s="1"/>
  <c r="G817" i="4"/>
  <c r="C28" i="26" s="1"/>
  <c r="G816" i="4"/>
  <c r="C27" i="26" s="1"/>
  <c r="E27" i="26" s="1"/>
  <c r="G815" i="4"/>
  <c r="F815" i="4"/>
  <c r="E815" i="4"/>
  <c r="G814" i="4"/>
  <c r="C25" i="26" s="1"/>
  <c r="E25" i="26" s="1"/>
  <c r="G813" i="4"/>
  <c r="F812" i="4"/>
  <c r="E812" i="4"/>
  <c r="G811" i="4"/>
  <c r="C22" i="26" s="1"/>
  <c r="E22" i="26" s="1"/>
  <c r="G810" i="4"/>
  <c r="C21" i="26" s="1"/>
  <c r="G809" i="4"/>
  <c r="C20" i="26" s="1"/>
  <c r="G808" i="4"/>
  <c r="C19" i="26" s="1"/>
  <c r="G807" i="4"/>
  <c r="F806" i="4"/>
  <c r="E806" i="4"/>
  <c r="G805" i="4"/>
  <c r="C16" i="26" s="1"/>
  <c r="E16" i="26" s="1"/>
  <c r="G804" i="4"/>
  <c r="C15" i="26" s="1"/>
  <c r="E15" i="26" s="1"/>
  <c r="G803" i="4"/>
  <c r="C14" i="26" s="1"/>
  <c r="G802" i="4"/>
  <c r="C13" i="26" s="1"/>
  <c r="E13" i="26" s="1"/>
  <c r="G801" i="4"/>
  <c r="C12" i="26" s="1"/>
  <c r="E12" i="26" s="1"/>
  <c r="G800" i="4"/>
  <c r="C11" i="26" s="1"/>
  <c r="E11" i="26" s="1"/>
  <c r="G799" i="4"/>
  <c r="C10" i="26" s="1"/>
  <c r="G798" i="4"/>
  <c r="C9" i="26" s="1"/>
  <c r="E9" i="26" s="1"/>
  <c r="G797" i="4"/>
  <c r="F796" i="4"/>
  <c r="E796" i="4"/>
  <c r="H791" i="4"/>
  <c r="G790" i="4"/>
  <c r="G789" i="4"/>
  <c r="G788" i="4"/>
  <c r="G787" i="4" s="1"/>
  <c r="H787" i="4"/>
  <c r="F787" i="4"/>
  <c r="E787" i="4"/>
  <c r="D787" i="4"/>
  <c r="C787" i="4"/>
  <c r="H786" i="4"/>
  <c r="G785" i="4"/>
  <c r="G782" i="4" s="1"/>
  <c r="H784" i="4"/>
  <c r="H782" i="4" s="1"/>
  <c r="G783" i="4"/>
  <c r="F782" i="4"/>
  <c r="E782" i="4"/>
  <c r="D782" i="4"/>
  <c r="C782" i="4"/>
  <c r="H781" i="4"/>
  <c r="H779" i="4" s="1"/>
  <c r="G780" i="4"/>
  <c r="G779" i="4"/>
  <c r="F779" i="4"/>
  <c r="E779" i="4"/>
  <c r="D779" i="4"/>
  <c r="C779" i="4"/>
  <c r="H778" i="4"/>
  <c r="H776" i="4" s="1"/>
  <c r="G777" i="4"/>
  <c r="G776" i="4"/>
  <c r="F776" i="4"/>
  <c r="E776" i="4"/>
  <c r="D776" i="4"/>
  <c r="C776" i="4"/>
  <c r="H775" i="4"/>
  <c r="G774" i="4"/>
  <c r="H773" i="4"/>
  <c r="G772" i="4"/>
  <c r="G769" i="4" s="1"/>
  <c r="G754" i="4" s="1"/>
  <c r="G792" i="4" s="1"/>
  <c r="H771" i="4"/>
  <c r="H769" i="4" s="1"/>
  <c r="G770" i="4"/>
  <c r="F769" i="4"/>
  <c r="E769" i="4"/>
  <c r="D769" i="4"/>
  <c r="C769" i="4"/>
  <c r="C754" i="4" s="1"/>
  <c r="C792" i="4" s="1"/>
  <c r="C67" i="3" s="1"/>
  <c r="H768" i="4"/>
  <c r="G766" i="4"/>
  <c r="H765" i="4"/>
  <c r="G763" i="4"/>
  <c r="G762" i="4" s="1"/>
  <c r="H762" i="4"/>
  <c r="F762" i="4"/>
  <c r="E762" i="4"/>
  <c r="D762" i="4"/>
  <c r="C762" i="4"/>
  <c r="H761" i="4"/>
  <c r="G760" i="4"/>
  <c r="H759" i="4"/>
  <c r="G758" i="4"/>
  <c r="H757" i="4"/>
  <c r="G756" i="4"/>
  <c r="G755" i="4" s="1"/>
  <c r="H755" i="4"/>
  <c r="F755" i="4"/>
  <c r="E755" i="4"/>
  <c r="E754" i="4" s="1"/>
  <c r="E792" i="4" s="1"/>
  <c r="D755" i="4"/>
  <c r="D754" i="4" s="1"/>
  <c r="D792" i="4" s="1"/>
  <c r="C755" i="4"/>
  <c r="F754" i="4"/>
  <c r="F792" i="4" s="1"/>
  <c r="G748" i="4"/>
  <c r="AX538" i="20" s="1"/>
  <c r="AX537" i="20" s="1"/>
  <c r="G747" i="4"/>
  <c r="F747" i="4"/>
  <c r="E747" i="4"/>
  <c r="C747" i="4"/>
  <c r="G746" i="4"/>
  <c r="F746" i="4"/>
  <c r="E746" i="4"/>
  <c r="C746" i="4"/>
  <c r="G745" i="4"/>
  <c r="AX535" i="20" s="1"/>
  <c r="G744" i="4"/>
  <c r="AX534" i="20" s="1"/>
  <c r="G743" i="4"/>
  <c r="AX533" i="20" s="1"/>
  <c r="G742" i="4"/>
  <c r="AX532" i="20" s="1"/>
  <c r="G741" i="4"/>
  <c r="AX531" i="20" s="1"/>
  <c r="G740" i="4"/>
  <c r="AX530" i="20" s="1"/>
  <c r="G739" i="4"/>
  <c r="AX529" i="20" s="1"/>
  <c r="G738" i="4"/>
  <c r="AX528" i="20" s="1"/>
  <c r="G737" i="4"/>
  <c r="F736" i="4"/>
  <c r="E736" i="4"/>
  <c r="C736" i="4"/>
  <c r="G734" i="4"/>
  <c r="F734" i="4"/>
  <c r="E734" i="4"/>
  <c r="C734" i="4"/>
  <c r="G732" i="4"/>
  <c r="F732" i="4"/>
  <c r="E732" i="4"/>
  <c r="C732" i="4"/>
  <c r="G726" i="4"/>
  <c r="F726" i="4"/>
  <c r="E726" i="4"/>
  <c r="C726" i="4"/>
  <c r="G725" i="4"/>
  <c r="AX519" i="20" s="1"/>
  <c r="G724" i="4"/>
  <c r="AX518" i="20" s="1"/>
  <c r="F723" i="4"/>
  <c r="E723" i="4"/>
  <c r="C723" i="4"/>
  <c r="G722" i="4"/>
  <c r="AX516" i="20" s="1"/>
  <c r="G721" i="4"/>
  <c r="AX515" i="20" s="1"/>
  <c r="G720" i="4"/>
  <c r="AX514" i="20" s="1"/>
  <c r="G719" i="4"/>
  <c r="AX513" i="20" s="1"/>
  <c r="G718" i="4"/>
  <c r="AX512" i="20" s="1"/>
  <c r="G717" i="4"/>
  <c r="AX511" i="20" s="1"/>
  <c r="G716" i="4"/>
  <c r="AX510" i="20" s="1"/>
  <c r="G715" i="4"/>
  <c r="AX509" i="20" s="1"/>
  <c r="F714" i="4"/>
  <c r="E714" i="4"/>
  <c r="C714" i="4"/>
  <c r="F713" i="4"/>
  <c r="E713" i="4"/>
  <c r="G712" i="4"/>
  <c r="AX506" i="20" s="1"/>
  <c r="AX505" i="20" s="1"/>
  <c r="G711" i="4"/>
  <c r="F711" i="4"/>
  <c r="F708" i="4" s="1"/>
  <c r="E711" i="4"/>
  <c r="E708" i="4" s="1"/>
  <c r="C711" i="4"/>
  <c r="G710" i="4"/>
  <c r="F709" i="4"/>
  <c r="E709" i="4"/>
  <c r="C709" i="4"/>
  <c r="C708" i="4"/>
  <c r="G707" i="4"/>
  <c r="AX501" i="20" s="1"/>
  <c r="AX500" i="20" s="1"/>
  <c r="AX499" i="20" s="1"/>
  <c r="F706" i="4"/>
  <c r="E706" i="4"/>
  <c r="C706" i="4"/>
  <c r="F705" i="4"/>
  <c r="E705" i="4"/>
  <c r="C705" i="4"/>
  <c r="G703" i="4"/>
  <c r="F703" i="4"/>
  <c r="E703" i="4"/>
  <c r="E700" i="4" s="1"/>
  <c r="C703" i="4"/>
  <c r="C700" i="4" s="1"/>
  <c r="G702" i="4"/>
  <c r="AX496" i="20" s="1"/>
  <c r="AX495" i="20" s="1"/>
  <c r="F701" i="4"/>
  <c r="F700" i="4" s="1"/>
  <c r="E701" i="4"/>
  <c r="C701" i="4"/>
  <c r="G698" i="4"/>
  <c r="F698" i="4"/>
  <c r="F695" i="4" s="1"/>
  <c r="E698" i="4"/>
  <c r="E695" i="4" s="1"/>
  <c r="C698" i="4"/>
  <c r="C695" i="4" s="1"/>
  <c r="G697" i="4"/>
  <c r="AX491" i="20" s="1"/>
  <c r="AX490" i="20" s="1"/>
  <c r="AX489" i="20" s="1"/>
  <c r="G696" i="4"/>
  <c r="F696" i="4"/>
  <c r="E696" i="4"/>
  <c r="C696" i="4"/>
  <c r="G695" i="4"/>
  <c r="G689" i="4"/>
  <c r="F689" i="4"/>
  <c r="E689" i="4"/>
  <c r="C689" i="4"/>
  <c r="G688" i="4"/>
  <c r="AX482" i="20" s="1"/>
  <c r="G687" i="4"/>
  <c r="AX481" i="20" s="1"/>
  <c r="G686" i="4"/>
  <c r="AX480" i="20" s="1"/>
  <c r="F685" i="4"/>
  <c r="E685" i="4"/>
  <c r="C685" i="4"/>
  <c r="F684" i="4"/>
  <c r="F683" i="4" s="1"/>
  <c r="E684" i="4"/>
  <c r="C684" i="4"/>
  <c r="G682" i="4"/>
  <c r="AX476" i="20" s="1"/>
  <c r="G681" i="4"/>
  <c r="F680" i="4"/>
  <c r="F677" i="4" s="1"/>
  <c r="E680" i="4"/>
  <c r="C680" i="4"/>
  <c r="C677" i="4" s="1"/>
  <c r="G679" i="4"/>
  <c r="AX473" i="20" s="1"/>
  <c r="AX472" i="20" s="1"/>
  <c r="F678" i="4"/>
  <c r="E678" i="4"/>
  <c r="E677" i="4" s="1"/>
  <c r="C678" i="4"/>
  <c r="G676" i="4"/>
  <c r="AX470" i="20" s="1"/>
  <c r="AX469" i="20" s="1"/>
  <c r="AX463" i="20" s="1"/>
  <c r="F675" i="4"/>
  <c r="F669" i="4" s="1"/>
  <c r="F659" i="4" s="1"/>
  <c r="E675" i="4"/>
  <c r="C675" i="4"/>
  <c r="G674" i="4"/>
  <c r="AX468" i="20" s="1"/>
  <c r="G673" i="4"/>
  <c r="AX467" i="20" s="1"/>
  <c r="G672" i="4"/>
  <c r="AX466" i="20" s="1"/>
  <c r="G671" i="4"/>
  <c r="AX465" i="20" s="1"/>
  <c r="F670" i="4"/>
  <c r="E670" i="4"/>
  <c r="C670" i="4"/>
  <c r="E669" i="4"/>
  <c r="C669" i="4"/>
  <c r="G668" i="4"/>
  <c r="AX462" i="20" s="1"/>
  <c r="G667" i="4"/>
  <c r="AX461" i="20" s="1"/>
  <c r="G666" i="4"/>
  <c r="AX460" i="20" s="1"/>
  <c r="F665" i="4"/>
  <c r="E665" i="4"/>
  <c r="E660" i="4" s="1"/>
  <c r="C665" i="4"/>
  <c r="G664" i="4"/>
  <c r="AX458" i="20" s="1"/>
  <c r="G663" i="4"/>
  <c r="AX457" i="20" s="1"/>
  <c r="G662" i="4"/>
  <c r="F661" i="4"/>
  <c r="E661" i="4"/>
  <c r="C661" i="4"/>
  <c r="C660" i="4" s="1"/>
  <c r="F660" i="4"/>
  <c r="G658" i="4"/>
  <c r="AX452" i="20" s="1"/>
  <c r="F657" i="4"/>
  <c r="E657" i="4"/>
  <c r="E653" i="4" s="1"/>
  <c r="C657" i="4"/>
  <c r="C653" i="4" s="1"/>
  <c r="G656" i="4"/>
  <c r="AX450" i="20" s="1"/>
  <c r="G655" i="4"/>
  <c r="AX449" i="20" s="1"/>
  <c r="G654" i="4"/>
  <c r="F654" i="4"/>
  <c r="E654" i="4"/>
  <c r="C654" i="4"/>
  <c r="F653" i="4"/>
  <c r="G652" i="4"/>
  <c r="F651" i="4"/>
  <c r="E651" i="4"/>
  <c r="C651" i="4"/>
  <c r="G650" i="4"/>
  <c r="AX444" i="20" s="1"/>
  <c r="AX443" i="20" s="1"/>
  <c r="F649" i="4"/>
  <c r="E649" i="4"/>
  <c r="C649" i="4"/>
  <c r="G648" i="4"/>
  <c r="AX442" i="20" s="1"/>
  <c r="AX441" i="20" s="1"/>
  <c r="F647" i="4"/>
  <c r="E647" i="4"/>
  <c r="C647" i="4"/>
  <c r="G646" i="4"/>
  <c r="AX440" i="20" s="1"/>
  <c r="AX439" i="20" s="1"/>
  <c r="G645" i="4"/>
  <c r="F645" i="4"/>
  <c r="E645" i="4"/>
  <c r="C645" i="4"/>
  <c r="G644" i="4"/>
  <c r="F643" i="4"/>
  <c r="E643" i="4"/>
  <c r="C643" i="4"/>
  <c r="C642" i="4"/>
  <c r="G641" i="4"/>
  <c r="AX435" i="20" s="1"/>
  <c r="AX434" i="20" s="1"/>
  <c r="AX433" i="20" s="1"/>
  <c r="F640" i="4"/>
  <c r="E640" i="4"/>
  <c r="E639" i="4" s="1"/>
  <c r="C640" i="4"/>
  <c r="F639" i="4"/>
  <c r="C639" i="4"/>
  <c r="G638" i="4"/>
  <c r="AX432" i="20" s="1"/>
  <c r="G637" i="4"/>
  <c r="AX431" i="20" s="1"/>
  <c r="G636" i="4"/>
  <c r="AX430" i="20" s="1"/>
  <c r="G635" i="4"/>
  <c r="AX429" i="20" s="1"/>
  <c r="F634" i="4"/>
  <c r="E634" i="4"/>
  <c r="E629" i="4" s="1"/>
  <c r="C634" i="4"/>
  <c r="G633" i="4"/>
  <c r="AX427" i="20" s="1"/>
  <c r="G632" i="4"/>
  <c r="AX426" i="20" s="1"/>
  <c r="G631" i="4"/>
  <c r="F630" i="4"/>
  <c r="E630" i="4"/>
  <c r="C630" i="4"/>
  <c r="C629" i="4" s="1"/>
  <c r="F629" i="4"/>
  <c r="G628" i="4"/>
  <c r="AX422" i="20" s="1"/>
  <c r="AX421" i="20" s="1"/>
  <c r="F627" i="4"/>
  <c r="E627" i="4"/>
  <c r="C627" i="4"/>
  <c r="G626" i="4"/>
  <c r="AX420" i="20" s="1"/>
  <c r="F625" i="4"/>
  <c r="F622" i="4" s="1"/>
  <c r="E625" i="4"/>
  <c r="E622" i="4" s="1"/>
  <c r="C625" i="4"/>
  <c r="C622" i="4" s="1"/>
  <c r="G624" i="4"/>
  <c r="AX418" i="20" s="1"/>
  <c r="AX417" i="20" s="1"/>
  <c r="G623" i="4"/>
  <c r="F623" i="4"/>
  <c r="E623" i="4"/>
  <c r="C623" i="4"/>
  <c r="G621" i="4"/>
  <c r="F620" i="4"/>
  <c r="E620" i="4"/>
  <c r="C620" i="4"/>
  <c r="G619" i="4"/>
  <c r="AX413" i="20" s="1"/>
  <c r="G618" i="4"/>
  <c r="AX412" i="20" s="1"/>
  <c r="G617" i="4"/>
  <c r="AX411" i="20" s="1"/>
  <c r="G616" i="4"/>
  <c r="AX410" i="20" s="1"/>
  <c r="G615" i="4"/>
  <c r="AX409" i="20" s="1"/>
  <c r="F614" i="4"/>
  <c r="E614" i="4"/>
  <c r="C614" i="4"/>
  <c r="G613" i="4"/>
  <c r="AX407" i="20" s="1"/>
  <c r="AX406" i="20" s="1"/>
  <c r="F612" i="4"/>
  <c r="F609" i="4" s="1"/>
  <c r="E612" i="4"/>
  <c r="E609" i="4" s="1"/>
  <c r="C612" i="4"/>
  <c r="C609" i="4" s="1"/>
  <c r="G611" i="4"/>
  <c r="AX405" i="20" s="1"/>
  <c r="AX404" i="20" s="1"/>
  <c r="G610" i="4"/>
  <c r="F610" i="4"/>
  <c r="E610" i="4"/>
  <c r="C610" i="4"/>
  <c r="G608" i="4"/>
  <c r="F607" i="4"/>
  <c r="E607" i="4"/>
  <c r="C607" i="4"/>
  <c r="G606" i="4"/>
  <c r="AX400" i="20" s="1"/>
  <c r="G605" i="4"/>
  <c r="AX399" i="20" s="1"/>
  <c r="G604" i="4"/>
  <c r="AX398" i="20" s="1"/>
  <c r="G603" i="4"/>
  <c r="AX397" i="20" s="1"/>
  <c r="G602" i="4"/>
  <c r="AX396" i="20" s="1"/>
  <c r="G601" i="4"/>
  <c r="AX395" i="20" s="1"/>
  <c r="G600" i="4"/>
  <c r="AX394" i="20" s="1"/>
  <c r="G599" i="4"/>
  <c r="F598" i="4"/>
  <c r="E598" i="4"/>
  <c r="C598" i="4"/>
  <c r="F597" i="4"/>
  <c r="E597" i="4"/>
  <c r="C597" i="4"/>
  <c r="G596" i="4"/>
  <c r="G595" i="4"/>
  <c r="G594" i="4" s="1"/>
  <c r="AX390" i="20" s="1"/>
  <c r="F594" i="4"/>
  <c r="F589" i="4" s="1"/>
  <c r="E594" i="4"/>
  <c r="C594" i="4"/>
  <c r="AY390" i="20" s="1"/>
  <c r="G593" i="4"/>
  <c r="AX389" i="20" s="1"/>
  <c r="G592" i="4"/>
  <c r="AX388" i="20" s="1"/>
  <c r="G591" i="4"/>
  <c r="AX387" i="20" s="1"/>
  <c r="F590" i="4"/>
  <c r="E590" i="4"/>
  <c r="C590" i="4"/>
  <c r="E589" i="4"/>
  <c r="C589" i="4"/>
  <c r="G588" i="4"/>
  <c r="AX384" i="20" s="1"/>
  <c r="G587" i="4"/>
  <c r="AX383" i="20" s="1"/>
  <c r="G586" i="4"/>
  <c r="AX382" i="20" s="1"/>
  <c r="G585" i="4"/>
  <c r="AX381" i="20" s="1"/>
  <c r="G584" i="4"/>
  <c r="AX380" i="20" s="1"/>
  <c r="G583" i="4"/>
  <c r="AX379" i="20" s="1"/>
  <c r="G582" i="4"/>
  <c r="AX378" i="20" s="1"/>
  <c r="G581" i="4"/>
  <c r="AX377" i="20" s="1"/>
  <c r="G580" i="4"/>
  <c r="AX376" i="20" s="1"/>
  <c r="G579" i="4"/>
  <c r="AX375" i="20" s="1"/>
  <c r="G578" i="4"/>
  <c r="G577" i="4" s="1"/>
  <c r="F577" i="4"/>
  <c r="E577" i="4"/>
  <c r="C577" i="4"/>
  <c r="G575" i="4"/>
  <c r="AX371" i="20" s="1"/>
  <c r="G574" i="4"/>
  <c r="AX370" i="20" s="1"/>
  <c r="G573" i="4"/>
  <c r="AX369" i="20" s="1"/>
  <c r="G572" i="4"/>
  <c r="AX368" i="20" s="1"/>
  <c r="G571" i="4"/>
  <c r="AX367" i="20" s="1"/>
  <c r="G570" i="4"/>
  <c r="AX366" i="20" s="1"/>
  <c r="G569" i="4"/>
  <c r="AX365" i="20" s="1"/>
  <c r="G568" i="4"/>
  <c r="AX364" i="20" s="1"/>
  <c r="G567" i="4"/>
  <c r="AX363" i="20" s="1"/>
  <c r="F566" i="4"/>
  <c r="E566" i="4"/>
  <c r="C566" i="4"/>
  <c r="G565" i="4"/>
  <c r="AX361" i="20" s="1"/>
  <c r="G564" i="4"/>
  <c r="AX360" i="20" s="1"/>
  <c r="G563" i="4"/>
  <c r="AX359" i="20" s="1"/>
  <c r="G562" i="4"/>
  <c r="AX358" i="20" s="1"/>
  <c r="G561" i="4"/>
  <c r="AX357" i="20" s="1"/>
  <c r="F560" i="4"/>
  <c r="E560" i="4"/>
  <c r="C560" i="4"/>
  <c r="G559" i="4"/>
  <c r="AX355" i="20" s="1"/>
  <c r="G558" i="4"/>
  <c r="AX354" i="20" s="1"/>
  <c r="G557" i="4"/>
  <c r="AX353" i="20" s="1"/>
  <c r="G556" i="4"/>
  <c r="AX352" i="20" s="1"/>
  <c r="G555" i="4"/>
  <c r="AX351" i="20" s="1"/>
  <c r="G554" i="4"/>
  <c r="AX350" i="20" s="1"/>
  <c r="G553" i="4"/>
  <c r="AX349" i="20" s="1"/>
  <c r="G552" i="4"/>
  <c r="AX348" i="20" s="1"/>
  <c r="G551" i="4"/>
  <c r="AX347" i="20" s="1"/>
  <c r="G550" i="4"/>
  <c r="F550" i="4"/>
  <c r="E550" i="4"/>
  <c r="C550" i="4"/>
  <c r="G549" i="4"/>
  <c r="AX345" i="20" s="1"/>
  <c r="G548" i="4"/>
  <c r="AX344" i="20" s="1"/>
  <c r="G547" i="4"/>
  <c r="AX343" i="20" s="1"/>
  <c r="G546" i="4"/>
  <c r="AX342" i="20" s="1"/>
  <c r="G545" i="4"/>
  <c r="AX341" i="20" s="1"/>
  <c r="G544" i="4"/>
  <c r="AX340" i="20" s="1"/>
  <c r="G543" i="4"/>
  <c r="AX339" i="20" s="1"/>
  <c r="F542" i="4"/>
  <c r="E542" i="4"/>
  <c r="C542" i="4"/>
  <c r="G541" i="4"/>
  <c r="AX337" i="20" s="1"/>
  <c r="G540" i="4"/>
  <c r="AX336" i="20" s="1"/>
  <c r="G539" i="4"/>
  <c r="AX335" i="20" s="1"/>
  <c r="G538" i="4"/>
  <c r="AX334" i="20" s="1"/>
  <c r="G537" i="4"/>
  <c r="AX333" i="20" s="1"/>
  <c r="G536" i="4"/>
  <c r="AX332" i="20" s="1"/>
  <c r="G535" i="4"/>
  <c r="AX331" i="20" s="1"/>
  <c r="G534" i="4"/>
  <c r="AX330" i="20" s="1"/>
  <c r="G533" i="4"/>
  <c r="AX329" i="20" s="1"/>
  <c r="G532" i="4"/>
  <c r="F532" i="4"/>
  <c r="E532" i="4"/>
  <c r="C532" i="4"/>
  <c r="G531" i="4"/>
  <c r="AX327" i="20" s="1"/>
  <c r="G530" i="4"/>
  <c r="AX326" i="20" s="1"/>
  <c r="G529" i="4"/>
  <c r="AX325" i="20" s="1"/>
  <c r="G528" i="4"/>
  <c r="AX324" i="20" s="1"/>
  <c r="G527" i="4"/>
  <c r="AX323" i="20" s="1"/>
  <c r="G526" i="4"/>
  <c r="AX322" i="20" s="1"/>
  <c r="G525" i="4"/>
  <c r="AX321" i="20" s="1"/>
  <c r="G524" i="4"/>
  <c r="AX320" i="20" s="1"/>
  <c r="G523" i="4"/>
  <c r="F522" i="4"/>
  <c r="E522" i="4"/>
  <c r="C522" i="4"/>
  <c r="G521" i="4"/>
  <c r="AX317" i="20" s="1"/>
  <c r="G520" i="4"/>
  <c r="AX316" i="20" s="1"/>
  <c r="G519" i="4"/>
  <c r="AX315" i="20" s="1"/>
  <c r="G518" i="4"/>
  <c r="AX314" i="20" s="1"/>
  <c r="G517" i="4"/>
  <c r="AX313" i="20" s="1"/>
  <c r="G516" i="4"/>
  <c r="AX312" i="20" s="1"/>
  <c r="G515" i="4"/>
  <c r="AX311" i="20" s="1"/>
  <c r="G514" i="4"/>
  <c r="AX310" i="20" s="1"/>
  <c r="G513" i="4"/>
  <c r="AX309" i="20" s="1"/>
  <c r="F512" i="4"/>
  <c r="E512" i="4"/>
  <c r="C512" i="4"/>
  <c r="G511" i="4"/>
  <c r="AX307" i="20" s="1"/>
  <c r="G510" i="4"/>
  <c r="AX306" i="20" s="1"/>
  <c r="G509" i="4"/>
  <c r="AX305" i="20" s="1"/>
  <c r="G508" i="4"/>
  <c r="AX304" i="20" s="1"/>
  <c r="G507" i="4"/>
  <c r="AX303" i="20" s="1"/>
  <c r="G506" i="4"/>
  <c r="AX302" i="20" s="1"/>
  <c r="G505" i="4"/>
  <c r="AX301" i="20" s="1"/>
  <c r="G504" i="4"/>
  <c r="AX300" i="20" s="1"/>
  <c r="G503" i="4"/>
  <c r="AX299" i="20" s="1"/>
  <c r="F502" i="4"/>
  <c r="E502" i="4"/>
  <c r="E491" i="4" s="1"/>
  <c r="C502" i="4"/>
  <c r="C491" i="4" s="1"/>
  <c r="G501" i="4"/>
  <c r="AX297" i="20" s="1"/>
  <c r="G500" i="4"/>
  <c r="AX296" i="20" s="1"/>
  <c r="G499" i="4"/>
  <c r="AX295" i="20" s="1"/>
  <c r="G498" i="4"/>
  <c r="AX294" i="20" s="1"/>
  <c r="G497" i="4"/>
  <c r="AX293" i="20" s="1"/>
  <c r="G496" i="4"/>
  <c r="AX292" i="20" s="1"/>
  <c r="G495" i="4"/>
  <c r="AX291" i="20" s="1"/>
  <c r="G494" i="4"/>
  <c r="AX290" i="20" s="1"/>
  <c r="G493" i="4"/>
  <c r="AX289" i="20" s="1"/>
  <c r="G492" i="4"/>
  <c r="F492" i="4"/>
  <c r="E492" i="4"/>
  <c r="C492" i="4"/>
  <c r="G490" i="4"/>
  <c r="AX286" i="20" s="1"/>
  <c r="G489" i="4"/>
  <c r="AX285" i="20" s="1"/>
  <c r="G488" i="4"/>
  <c r="AX284" i="20" s="1"/>
  <c r="G487" i="4"/>
  <c r="AX283" i="20" s="1"/>
  <c r="G486" i="4"/>
  <c r="AX282" i="20" s="1"/>
  <c r="G485" i="4"/>
  <c r="AX281" i="20" s="1"/>
  <c r="G484" i="4"/>
  <c r="AX280" i="20" s="1"/>
  <c r="G483" i="4"/>
  <c r="AX279" i="20" s="1"/>
  <c r="G482" i="4"/>
  <c r="F481" i="4"/>
  <c r="E481" i="4"/>
  <c r="C481" i="4"/>
  <c r="G480" i="4"/>
  <c r="AX276" i="20" s="1"/>
  <c r="G479" i="4"/>
  <c r="AX275" i="20" s="1"/>
  <c r="G478" i="4"/>
  <c r="AX274" i="20" s="1"/>
  <c r="G477" i="4"/>
  <c r="F477" i="4"/>
  <c r="E477" i="4"/>
  <c r="C477" i="4"/>
  <c r="G476" i="4"/>
  <c r="AX272" i="20" s="1"/>
  <c r="G475" i="4"/>
  <c r="AX271" i="20" s="1"/>
  <c r="G474" i="4"/>
  <c r="AX270" i="20" s="1"/>
  <c r="G473" i="4"/>
  <c r="AX269" i="20" s="1"/>
  <c r="G472" i="4"/>
  <c r="F471" i="4"/>
  <c r="E471" i="4"/>
  <c r="C471" i="4"/>
  <c r="C426" i="4" s="1"/>
  <c r="G470" i="4"/>
  <c r="AX266" i="20" s="1"/>
  <c r="G469" i="4"/>
  <c r="AX265" i="20" s="1"/>
  <c r="F468" i="4"/>
  <c r="E468" i="4"/>
  <c r="C468" i="4"/>
  <c r="G467" i="4"/>
  <c r="AX263" i="20" s="1"/>
  <c r="G466" i="4"/>
  <c r="AX262" i="20" s="1"/>
  <c r="G465" i="4"/>
  <c r="AX261" i="20" s="1"/>
  <c r="G464" i="4"/>
  <c r="AX260" i="20" s="1"/>
  <c r="G463" i="4"/>
  <c r="AX259" i="20" s="1"/>
  <c r="G462" i="4"/>
  <c r="AX258" i="20" s="1"/>
  <c r="G461" i="4"/>
  <c r="AX257" i="20" s="1"/>
  <c r="F460" i="4"/>
  <c r="E460" i="4"/>
  <c r="C460" i="4"/>
  <c r="G459" i="4"/>
  <c r="AX255" i="20" s="1"/>
  <c r="G458" i="4"/>
  <c r="AX254" i="20" s="1"/>
  <c r="G457" i="4"/>
  <c r="AX253" i="20" s="1"/>
  <c r="G456" i="4"/>
  <c r="AX252" i="20" s="1"/>
  <c r="G455" i="4"/>
  <c r="AX251" i="20" s="1"/>
  <c r="G454" i="4"/>
  <c r="AX250" i="20" s="1"/>
  <c r="G453" i="4"/>
  <c r="AX249" i="20" s="1"/>
  <c r="G452" i="4"/>
  <c r="AX248" i="20" s="1"/>
  <c r="G451" i="4"/>
  <c r="AX247" i="20" s="1"/>
  <c r="F450" i="4"/>
  <c r="E450" i="4"/>
  <c r="C450" i="4"/>
  <c r="G440" i="4"/>
  <c r="F440" i="4"/>
  <c r="E440" i="4"/>
  <c r="C440" i="4"/>
  <c r="G439" i="4"/>
  <c r="AX235" i="20" s="1"/>
  <c r="G438" i="4"/>
  <c r="AX234" i="20" s="1"/>
  <c r="G437" i="4"/>
  <c r="AX233" i="20" s="1"/>
  <c r="F436" i="4"/>
  <c r="E436" i="4"/>
  <c r="C436" i="4"/>
  <c r="G435" i="4"/>
  <c r="AX231" i="20" s="1"/>
  <c r="G434" i="4"/>
  <c r="AX230" i="20" s="1"/>
  <c r="G433" i="4"/>
  <c r="AX229" i="20" s="1"/>
  <c r="G432" i="4"/>
  <c r="AX228" i="20" s="1"/>
  <c r="G431" i="4"/>
  <c r="AX227" i="20" s="1"/>
  <c r="G430" i="4"/>
  <c r="AX226" i="20" s="1"/>
  <c r="G429" i="4"/>
  <c r="AX225" i="20" s="1"/>
  <c r="G428" i="4"/>
  <c r="AX224" i="20" s="1"/>
  <c r="F427" i="4"/>
  <c r="E427" i="4"/>
  <c r="E426" i="4" s="1"/>
  <c r="C427" i="4"/>
  <c r="G425" i="4"/>
  <c r="AX221" i="20" s="1"/>
  <c r="G424" i="4"/>
  <c r="AX220" i="20" s="1"/>
  <c r="G423" i="4"/>
  <c r="F423" i="4"/>
  <c r="E423" i="4"/>
  <c r="C423" i="4"/>
  <c r="G422" i="4"/>
  <c r="AX218" i="20" s="1"/>
  <c r="G421" i="4"/>
  <c r="AX217" i="20" s="1"/>
  <c r="G420" i="4"/>
  <c r="AX216" i="20" s="1"/>
  <c r="G419" i="4"/>
  <c r="AX215" i="20" s="1"/>
  <c r="G418" i="4"/>
  <c r="AX214" i="20" s="1"/>
  <c r="G417" i="4"/>
  <c r="AX213" i="20" s="1"/>
  <c r="F416" i="4"/>
  <c r="E416" i="4"/>
  <c r="C416" i="4"/>
  <c r="G415" i="4"/>
  <c r="AX211" i="20" s="1"/>
  <c r="G414" i="4"/>
  <c r="AX210" i="20" s="1"/>
  <c r="G413" i="4"/>
  <c r="AX209" i="20" s="1"/>
  <c r="G412" i="4"/>
  <c r="AX208" i="20" s="1"/>
  <c r="F411" i="4"/>
  <c r="E411" i="4"/>
  <c r="C411" i="4"/>
  <c r="G410" i="4"/>
  <c r="AX206" i="20" s="1"/>
  <c r="G409" i="4"/>
  <c r="G408" i="4"/>
  <c r="AX204" i="20" s="1"/>
  <c r="G407" i="4"/>
  <c r="AX203" i="20" s="1"/>
  <c r="G406" i="4"/>
  <c r="AX202" i="20" s="1"/>
  <c r="G405" i="4"/>
  <c r="AX201" i="20" s="1"/>
  <c r="G404" i="4"/>
  <c r="AX200" i="20" s="1"/>
  <c r="G403" i="4"/>
  <c r="AX199" i="20" s="1"/>
  <c r="F402" i="4"/>
  <c r="E402" i="4"/>
  <c r="C402" i="4"/>
  <c r="G401" i="4"/>
  <c r="AX197" i="20" s="1"/>
  <c r="G400" i="4"/>
  <c r="AX196" i="20" s="1"/>
  <c r="G399" i="4"/>
  <c r="AX195" i="20" s="1"/>
  <c r="G398" i="4"/>
  <c r="AX194" i="20" s="1"/>
  <c r="F397" i="4"/>
  <c r="E397" i="4"/>
  <c r="C397" i="4"/>
  <c r="C391" i="4" s="1"/>
  <c r="G395" i="4"/>
  <c r="AX191" i="20" s="1"/>
  <c r="G393" i="4"/>
  <c r="AX189" i="20" s="1"/>
  <c r="G392" i="4"/>
  <c r="F392" i="4"/>
  <c r="E392" i="4"/>
  <c r="C392" i="4"/>
  <c r="F391" i="4"/>
  <c r="H388" i="4"/>
  <c r="F387" i="4"/>
  <c r="E387" i="4"/>
  <c r="D387" i="4"/>
  <c r="H386" i="4"/>
  <c r="AX182" i="20" s="1"/>
  <c r="F385" i="4"/>
  <c r="E385" i="4"/>
  <c r="D385" i="4"/>
  <c r="H384" i="4"/>
  <c r="AX181" i="20" s="1"/>
  <c r="F383" i="4"/>
  <c r="E383" i="4"/>
  <c r="D383" i="4"/>
  <c r="H382" i="4"/>
  <c r="AX180" i="20" s="1"/>
  <c r="H381" i="4"/>
  <c r="F381" i="4"/>
  <c r="E381" i="4"/>
  <c r="D381" i="4"/>
  <c r="H380" i="4"/>
  <c r="F379" i="4"/>
  <c r="E379" i="4"/>
  <c r="D379" i="4"/>
  <c r="H378" i="4"/>
  <c r="AX178" i="20" s="1"/>
  <c r="F377" i="4"/>
  <c r="E377" i="4"/>
  <c r="E373" i="4" s="1"/>
  <c r="D377" i="4"/>
  <c r="H376" i="4"/>
  <c r="AX177" i="20" s="1"/>
  <c r="F375" i="4"/>
  <c r="F373" i="4" s="1"/>
  <c r="E375" i="4"/>
  <c r="D375" i="4"/>
  <c r="H372" i="4"/>
  <c r="AX174" i="20" s="1"/>
  <c r="AX173" i="20" s="1"/>
  <c r="C11" i="23" s="1"/>
  <c r="H371" i="4"/>
  <c r="F371" i="4"/>
  <c r="E371" i="4"/>
  <c r="D371" i="4"/>
  <c r="H370" i="4"/>
  <c r="F370" i="4"/>
  <c r="E370" i="4"/>
  <c r="D370" i="4"/>
  <c r="H369" i="4"/>
  <c r="F368" i="4"/>
  <c r="E368" i="4"/>
  <c r="D368" i="4"/>
  <c r="D367" i="4" s="1"/>
  <c r="F367" i="4"/>
  <c r="E367" i="4"/>
  <c r="H361" i="4"/>
  <c r="F361" i="4"/>
  <c r="E361" i="4"/>
  <c r="D361" i="4"/>
  <c r="H360" i="4"/>
  <c r="H359" i="4" s="1"/>
  <c r="F359" i="4"/>
  <c r="E359" i="4"/>
  <c r="E356" i="4" s="1"/>
  <c r="D359" i="4"/>
  <c r="D356" i="4" s="1"/>
  <c r="H358" i="4"/>
  <c r="AX163" i="20" s="1"/>
  <c r="F357" i="4"/>
  <c r="F356" i="4" s="1"/>
  <c r="F355" i="4" s="1"/>
  <c r="E357" i="4"/>
  <c r="D357" i="4"/>
  <c r="H354" i="4"/>
  <c r="AX160" i="20" s="1"/>
  <c r="AX159" i="20" s="1"/>
  <c r="H353" i="4"/>
  <c r="F353" i="4"/>
  <c r="E353" i="4"/>
  <c r="D353" i="4"/>
  <c r="H351" i="4"/>
  <c r="F350" i="4"/>
  <c r="E350" i="4"/>
  <c r="D350" i="4"/>
  <c r="H348" i="4"/>
  <c r="H347" i="4"/>
  <c r="H346" i="4" s="1"/>
  <c r="F346" i="4"/>
  <c r="F341" i="4" s="1"/>
  <c r="E346" i="4"/>
  <c r="E341" i="4" s="1"/>
  <c r="D346" i="4"/>
  <c r="H344" i="4"/>
  <c r="H343" i="4"/>
  <c r="F342" i="4"/>
  <c r="E342" i="4"/>
  <c r="D342" i="4"/>
  <c r="D341" i="4"/>
  <c r="H340" i="4"/>
  <c r="AX148" i="20" s="1"/>
  <c r="H339" i="4"/>
  <c r="AX147" i="20" s="1"/>
  <c r="F338" i="4"/>
  <c r="F308" i="4" s="1"/>
  <c r="E338" i="4"/>
  <c r="D338" i="4"/>
  <c r="H337" i="4"/>
  <c r="AX145" i="20" s="1"/>
  <c r="H336" i="4"/>
  <c r="AX144" i="20" s="1"/>
  <c r="H335" i="4"/>
  <c r="AX143" i="20" s="1"/>
  <c r="H334" i="4"/>
  <c r="AX142" i="20" s="1"/>
  <c r="H333" i="4"/>
  <c r="AX141" i="20" s="1"/>
  <c r="H332" i="4"/>
  <c r="F332" i="4"/>
  <c r="E332" i="4"/>
  <c r="D332" i="4"/>
  <c r="H331" i="4"/>
  <c r="H330" i="4"/>
  <c r="H329" i="4"/>
  <c r="H328" i="4"/>
  <c r="AX138" i="20" s="1"/>
  <c r="H327" i="4"/>
  <c r="AX137" i="20" s="1"/>
  <c r="H326" i="4"/>
  <c r="AX136" i="20" s="1"/>
  <c r="F325" i="4"/>
  <c r="E325" i="4"/>
  <c r="E308" i="4" s="1"/>
  <c r="D325" i="4"/>
  <c r="D308" i="4" s="1"/>
  <c r="H324" i="4"/>
  <c r="AX134" i="20" s="1"/>
  <c r="H323" i="4"/>
  <c r="AX133" i="20" s="1"/>
  <c r="H322" i="4"/>
  <c r="F322" i="4"/>
  <c r="E322" i="4"/>
  <c r="D322" i="4"/>
  <c r="H321" i="4"/>
  <c r="AX131" i="20" s="1"/>
  <c r="H320" i="4"/>
  <c r="AX130" i="20" s="1"/>
  <c r="H319" i="4"/>
  <c r="AX129" i="20" s="1"/>
  <c r="H318" i="4"/>
  <c r="AX128" i="20" s="1"/>
  <c r="H317" i="4"/>
  <c r="AX127" i="20" s="1"/>
  <c r="H316" i="4"/>
  <c r="AX126" i="20" s="1"/>
  <c r="H315" i="4"/>
  <c r="AX125" i="20" s="1"/>
  <c r="H314" i="4"/>
  <c r="AX124" i="20" s="1"/>
  <c r="H313" i="4"/>
  <c r="AX123" i="20" s="1"/>
  <c r="H312" i="4"/>
  <c r="AX122" i="20" s="1"/>
  <c r="H311" i="4"/>
  <c r="AX121" i="20" s="1"/>
  <c r="H310" i="4"/>
  <c r="AX120" i="20" s="1"/>
  <c r="H309" i="4"/>
  <c r="F309" i="4"/>
  <c r="E309" i="4"/>
  <c r="D309" i="4"/>
  <c r="H304" i="4"/>
  <c r="F304" i="4"/>
  <c r="E304" i="4"/>
  <c r="D304" i="4"/>
  <c r="H303" i="4"/>
  <c r="H302" i="4"/>
  <c r="AX112" i="20" s="1"/>
  <c r="AX111" i="20" s="1"/>
  <c r="F301" i="4"/>
  <c r="E301" i="4"/>
  <c r="D301" i="4"/>
  <c r="H300" i="4"/>
  <c r="H299" i="4"/>
  <c r="H298" i="4"/>
  <c r="H297" i="4"/>
  <c r="AX107" i="20" s="1"/>
  <c r="AX106" i="20" s="1"/>
  <c r="F296" i="4"/>
  <c r="E296" i="4"/>
  <c r="D296" i="4"/>
  <c r="D292" i="4" s="1"/>
  <c r="H295" i="4"/>
  <c r="H294" i="4"/>
  <c r="AX104" i="20" s="1"/>
  <c r="AX103" i="20" s="1"/>
  <c r="AX102" i="20" s="1"/>
  <c r="H293" i="4"/>
  <c r="F293" i="4"/>
  <c r="E293" i="4"/>
  <c r="D293" i="4"/>
  <c r="F292" i="4"/>
  <c r="H291" i="4"/>
  <c r="F290" i="4"/>
  <c r="E290" i="4"/>
  <c r="D290" i="4"/>
  <c r="H289" i="4"/>
  <c r="AX99" i="20" s="1"/>
  <c r="H288" i="4"/>
  <c r="AX98" i="20" s="1"/>
  <c r="H287" i="4"/>
  <c r="AX97" i="20" s="1"/>
  <c r="H286" i="4"/>
  <c r="AX96" i="20" s="1"/>
  <c r="H285" i="4"/>
  <c r="AX95" i="20" s="1"/>
  <c r="F284" i="4"/>
  <c r="E284" i="4"/>
  <c r="D284" i="4"/>
  <c r="H282" i="4"/>
  <c r="AX92" i="20" s="1"/>
  <c r="AX91" i="20" s="1"/>
  <c r="F281" i="4"/>
  <c r="E281" i="4"/>
  <c r="D281" i="4"/>
  <c r="H280" i="4"/>
  <c r="AX90" i="20" s="1"/>
  <c r="AX89" i="20" s="1"/>
  <c r="H279" i="4"/>
  <c r="F279" i="4"/>
  <c r="E279" i="4"/>
  <c r="D279" i="4"/>
  <c r="H278" i="4"/>
  <c r="F277" i="4"/>
  <c r="E277" i="4"/>
  <c r="D277" i="4"/>
  <c r="H276" i="4"/>
  <c r="AX86" i="20" s="1"/>
  <c r="AX85" i="20" s="1"/>
  <c r="F275" i="4"/>
  <c r="E275" i="4"/>
  <c r="E271" i="4" s="1"/>
  <c r="D275" i="4"/>
  <c r="D271" i="4" s="1"/>
  <c r="H274" i="4"/>
  <c r="AX84" i="20" s="1"/>
  <c r="AX83" i="20" s="1"/>
  <c r="F273" i="4"/>
  <c r="E273" i="4"/>
  <c r="D273" i="4"/>
  <c r="F271" i="4"/>
  <c r="H269" i="4"/>
  <c r="AX79" i="20" s="1"/>
  <c r="AX78" i="20" s="1"/>
  <c r="H268" i="4"/>
  <c r="F268" i="4"/>
  <c r="F262" i="4" s="1"/>
  <c r="E268" i="4"/>
  <c r="D268" i="4"/>
  <c r="H265" i="4"/>
  <c r="AX75" i="20" s="1"/>
  <c r="H264" i="4"/>
  <c r="AX74" i="20" s="1"/>
  <c r="F263" i="4"/>
  <c r="E263" i="4"/>
  <c r="D263" i="4"/>
  <c r="E262" i="4"/>
  <c r="D262" i="4"/>
  <c r="H261" i="4"/>
  <c r="AX71" i="20" s="1"/>
  <c r="AX70" i="20" s="1"/>
  <c r="F260" i="4"/>
  <c r="E260" i="4"/>
  <c r="D260" i="4"/>
  <c r="H259" i="4"/>
  <c r="AX69" i="20" s="1"/>
  <c r="AX68" i="20" s="1"/>
  <c r="H258" i="4"/>
  <c r="F258" i="4"/>
  <c r="E258" i="4"/>
  <c r="D258" i="4"/>
  <c r="H257" i="4"/>
  <c r="AX67" i="20" s="1"/>
  <c r="H256" i="4"/>
  <c r="AX66" i="20" s="1"/>
  <c r="H255" i="4"/>
  <c r="AX65" i="20" s="1"/>
  <c r="H254" i="4"/>
  <c r="AX64" i="20" s="1"/>
  <c r="H253" i="4"/>
  <c r="F252" i="4"/>
  <c r="E252" i="4"/>
  <c r="D252" i="4"/>
  <c r="D230" i="4" s="1"/>
  <c r="H251" i="4"/>
  <c r="AX61" i="20" s="1"/>
  <c r="H250" i="4"/>
  <c r="AX60" i="20" s="1"/>
  <c r="H249" i="4"/>
  <c r="AX59" i="20" s="1"/>
  <c r="H248" i="4"/>
  <c r="AX58" i="20" s="1"/>
  <c r="H247" i="4"/>
  <c r="AX57" i="20" s="1"/>
  <c r="H246" i="4"/>
  <c r="AX56" i="20" s="1"/>
  <c r="H245" i="4"/>
  <c r="H244" i="4"/>
  <c r="AX54" i="20" s="1"/>
  <c r="H243" i="4"/>
  <c r="AX53" i="20" s="1"/>
  <c r="H242" i="4"/>
  <c r="AX52" i="20" s="1"/>
  <c r="H241" i="4"/>
  <c r="AX51" i="20" s="1"/>
  <c r="H240" i="4"/>
  <c r="AX50" i="20" s="1"/>
  <c r="H239" i="4"/>
  <c r="AX49" i="20" s="1"/>
  <c r="H238" i="4"/>
  <c r="AX48" i="20" s="1"/>
  <c r="F237" i="4"/>
  <c r="E237" i="4"/>
  <c r="D237" i="4"/>
  <c r="H235" i="4"/>
  <c r="AX45" i="20" s="1"/>
  <c r="H234" i="4"/>
  <c r="AX44" i="20" s="1"/>
  <c r="H233" i="4"/>
  <c r="AX43" i="20" s="1"/>
  <c r="H232" i="4"/>
  <c r="AX42" i="20" s="1"/>
  <c r="F231" i="4"/>
  <c r="F230" i="4" s="1"/>
  <c r="E231" i="4"/>
  <c r="D231" i="4"/>
  <c r="E230" i="4"/>
  <c r="H229" i="4"/>
  <c r="AX39" i="20" s="1"/>
  <c r="AX38" i="20" s="1"/>
  <c r="H228" i="4"/>
  <c r="F228" i="4"/>
  <c r="F225" i="4" s="1"/>
  <c r="E228" i="4"/>
  <c r="E225" i="4" s="1"/>
  <c r="D228" i="4"/>
  <c r="H227" i="4"/>
  <c r="F226" i="4"/>
  <c r="E226" i="4"/>
  <c r="D226" i="4"/>
  <c r="D225" i="4"/>
  <c r="H219" i="4"/>
  <c r="F219" i="4"/>
  <c r="E219" i="4"/>
  <c r="D219" i="4"/>
  <c r="H218" i="4"/>
  <c r="AX28" i="20" s="1"/>
  <c r="AX27" i="20" s="1"/>
  <c r="F217" i="4"/>
  <c r="E217" i="4"/>
  <c r="D217" i="4"/>
  <c r="H216" i="4"/>
  <c r="AX26" i="20" s="1"/>
  <c r="AX25" i="20" s="1"/>
  <c r="F215" i="4"/>
  <c r="E215" i="4"/>
  <c r="D215" i="4"/>
  <c r="H214" i="4"/>
  <c r="AX24" i="20" s="1"/>
  <c r="H213" i="4"/>
  <c r="AX23" i="20" s="1"/>
  <c r="H212" i="4"/>
  <c r="AX22" i="20" s="1"/>
  <c r="H211" i="4"/>
  <c r="AX21" i="20" s="1"/>
  <c r="H210" i="4"/>
  <c r="AX20" i="20" s="1"/>
  <c r="H209" i="4"/>
  <c r="F209" i="4"/>
  <c r="E209" i="4"/>
  <c r="D209" i="4"/>
  <c r="H208" i="4"/>
  <c r="H207" i="4"/>
  <c r="H206" i="4"/>
  <c r="H205" i="4"/>
  <c r="H204" i="4"/>
  <c r="AX14" i="20" s="1"/>
  <c r="H203" i="4"/>
  <c r="AX13" i="20" s="1"/>
  <c r="H202" i="4"/>
  <c r="AX12" i="20" s="1"/>
  <c r="F201" i="4"/>
  <c r="E201" i="4"/>
  <c r="E198" i="4" s="1"/>
  <c r="D201" i="4"/>
  <c r="D198" i="4" s="1"/>
  <c r="H200" i="4"/>
  <c r="AX10" i="20" s="1"/>
  <c r="AX9" i="20" s="1"/>
  <c r="H199" i="4"/>
  <c r="F199" i="4"/>
  <c r="E199" i="4"/>
  <c r="D199" i="4"/>
  <c r="H195" i="4"/>
  <c r="H194" i="4"/>
  <c r="H193" i="4" s="1"/>
  <c r="F193" i="4"/>
  <c r="E193" i="4"/>
  <c r="D193" i="4"/>
  <c r="H192" i="4"/>
  <c r="BM100" i="17" s="1"/>
  <c r="H191" i="4"/>
  <c r="BM99" i="17" s="1"/>
  <c r="H190" i="4"/>
  <c r="F190" i="4"/>
  <c r="E29" i="22" s="1"/>
  <c r="G29" i="22" s="1"/>
  <c r="E190" i="4"/>
  <c r="D190" i="4"/>
  <c r="H189" i="4"/>
  <c r="BM97" i="17" s="1"/>
  <c r="H188" i="4"/>
  <c r="BM96" i="17" s="1"/>
  <c r="H187" i="4"/>
  <c r="BM95" i="17" s="1"/>
  <c r="F186" i="4"/>
  <c r="E28" i="22" s="1"/>
  <c r="G28" i="22" s="1"/>
  <c r="E186" i="4"/>
  <c r="D186" i="4"/>
  <c r="H185" i="4"/>
  <c r="BM93" i="17" s="1"/>
  <c r="H184" i="4"/>
  <c r="BM92" i="17" s="1"/>
  <c r="H183" i="4"/>
  <c r="BM91" i="17" s="1"/>
  <c r="H182" i="4"/>
  <c r="BM90" i="17" s="1"/>
  <c r="F181" i="4"/>
  <c r="E27" i="22" s="1"/>
  <c r="G27" i="22" s="1"/>
  <c r="E181" i="4"/>
  <c r="D181" i="4"/>
  <c r="H177" i="4"/>
  <c r="H176" i="4"/>
  <c r="BM84" i="17" s="1"/>
  <c r="E45" i="32" s="1"/>
  <c r="H175" i="4"/>
  <c r="F174" i="4"/>
  <c r="E174" i="4"/>
  <c r="D174" i="4"/>
  <c r="H172" i="4"/>
  <c r="BM78" i="17" s="1"/>
  <c r="H171" i="4"/>
  <c r="BM77" i="17" s="1"/>
  <c r="H170" i="4"/>
  <c r="BM76" i="17" s="1"/>
  <c r="H169" i="4"/>
  <c r="BM75" i="17" s="1"/>
  <c r="F168" i="4"/>
  <c r="E168" i="4"/>
  <c r="D168" i="4"/>
  <c r="H167" i="4"/>
  <c r="BM73" i="17" s="1"/>
  <c r="H166" i="4"/>
  <c r="BM72" i="17" s="1"/>
  <c r="H165" i="4"/>
  <c r="BM71" i="17" s="1"/>
  <c r="H164" i="4"/>
  <c r="BM70" i="17" s="1"/>
  <c r="H163" i="4"/>
  <c r="BM69" i="17" s="1"/>
  <c r="H162" i="4"/>
  <c r="F161" i="4"/>
  <c r="E161" i="4"/>
  <c r="D161" i="4"/>
  <c r="H160" i="4"/>
  <c r="BM66" i="17" s="1"/>
  <c r="H159" i="4"/>
  <c r="BM65" i="17" s="1"/>
  <c r="H158" i="4"/>
  <c r="BM64" i="17" s="1"/>
  <c r="H157" i="4"/>
  <c r="F157" i="4"/>
  <c r="E157" i="4"/>
  <c r="D157" i="4"/>
  <c r="H156" i="4"/>
  <c r="BM62" i="17" s="1"/>
  <c r="A62" i="3" s="1"/>
  <c r="H154" i="4"/>
  <c r="BM60" i="17" s="1"/>
  <c r="H152" i="4"/>
  <c r="BM58" i="17" s="1"/>
  <c r="F151" i="4"/>
  <c r="E151" i="4"/>
  <c r="D151" i="4"/>
  <c r="H150" i="4"/>
  <c r="BM56" i="17" s="1"/>
  <c r="H149" i="4"/>
  <c r="BM55" i="17" s="1"/>
  <c r="H148" i="4"/>
  <c r="BM54" i="17" s="1"/>
  <c r="F147" i="4"/>
  <c r="E147" i="4"/>
  <c r="E143" i="4" s="1"/>
  <c r="D147" i="4"/>
  <c r="D143" i="4" s="1"/>
  <c r="H146" i="4"/>
  <c r="BM52" i="17" s="1"/>
  <c r="H145" i="4"/>
  <c r="BM51" i="17" s="1"/>
  <c r="H144" i="4"/>
  <c r="F144" i="4"/>
  <c r="E144" i="4"/>
  <c r="D144" i="4"/>
  <c r="H142" i="4"/>
  <c r="H141" i="4"/>
  <c r="BM46" i="17" s="1"/>
  <c r="H140" i="4"/>
  <c r="H139" i="4" s="1"/>
  <c r="F139" i="4"/>
  <c r="E139" i="4"/>
  <c r="D139" i="4"/>
  <c r="H138" i="4"/>
  <c r="H137" i="4"/>
  <c r="H136" i="4"/>
  <c r="BM41" i="17" s="1"/>
  <c r="F135" i="4"/>
  <c r="E135" i="4"/>
  <c r="D135" i="4"/>
  <c r="H134" i="4"/>
  <c r="H133" i="4"/>
  <c r="H132" i="4"/>
  <c r="H131" i="4"/>
  <c r="BM33" i="19" s="1"/>
  <c r="H130" i="4"/>
  <c r="H129" i="4"/>
  <c r="H128" i="4"/>
  <c r="F128" i="4"/>
  <c r="E128" i="4"/>
  <c r="D128" i="4"/>
  <c r="H127" i="4"/>
  <c r="H126" i="4"/>
  <c r="H125" i="4"/>
  <c r="F124" i="4"/>
  <c r="E124" i="4"/>
  <c r="D124" i="4"/>
  <c r="H122" i="4"/>
  <c r="BM27" i="17" s="1"/>
  <c r="BM26" i="17" s="1"/>
  <c r="E30" i="32" s="1"/>
  <c r="H121" i="4"/>
  <c r="F121" i="4"/>
  <c r="E121" i="4"/>
  <c r="D121" i="4"/>
  <c r="H120" i="4"/>
  <c r="H118" i="4"/>
  <c r="BM23" i="19" s="1"/>
  <c r="F117" i="4"/>
  <c r="E117" i="4"/>
  <c r="D117" i="4"/>
  <c r="H116" i="4"/>
  <c r="H115" i="4"/>
  <c r="H114" i="4"/>
  <c r="F113" i="4"/>
  <c r="E113" i="4"/>
  <c r="D113" i="4"/>
  <c r="H112" i="4"/>
  <c r="BM17" i="17" s="1"/>
  <c r="H111" i="4"/>
  <c r="H110" i="4"/>
  <c r="H109" i="4"/>
  <c r="H108" i="4"/>
  <c r="H107" i="4"/>
  <c r="H106" i="4"/>
  <c r="H105" i="4"/>
  <c r="H104" i="4"/>
  <c r="BM9" i="17" s="1"/>
  <c r="F103" i="4"/>
  <c r="E103" i="4"/>
  <c r="E102" i="4" s="1"/>
  <c r="E101" i="4" s="1"/>
  <c r="D103" i="4"/>
  <c r="G100" i="4"/>
  <c r="AF104" i="17" s="1"/>
  <c r="G99" i="4"/>
  <c r="AF103" i="17" s="1"/>
  <c r="G98" i="4"/>
  <c r="F97" i="4"/>
  <c r="G24" i="25" s="1"/>
  <c r="E97" i="4"/>
  <c r="F24" i="25" s="1"/>
  <c r="C97" i="4"/>
  <c r="H96" i="4"/>
  <c r="AF100" i="17" s="1"/>
  <c r="H95" i="4"/>
  <c r="AF99" i="17" s="1"/>
  <c r="H94" i="4"/>
  <c r="AF98" i="17" s="1"/>
  <c r="H93" i="4"/>
  <c r="AF97" i="17" s="1"/>
  <c r="H92" i="4"/>
  <c r="AF96" i="17" s="1"/>
  <c r="F91" i="4"/>
  <c r="G23" i="25" s="1"/>
  <c r="E91" i="4"/>
  <c r="F23" i="25" s="1"/>
  <c r="H23" i="25" s="1"/>
  <c r="I23" i="25" s="1"/>
  <c r="D91" i="4"/>
  <c r="H91" i="4" s="1"/>
  <c r="G90" i="4"/>
  <c r="AF94" i="17" s="1"/>
  <c r="G89" i="4"/>
  <c r="AF93" i="17" s="1"/>
  <c r="G88" i="4"/>
  <c r="AF92" i="17" s="1"/>
  <c r="G87" i="4"/>
  <c r="AF91" i="17" s="1"/>
  <c r="G86" i="4"/>
  <c r="AF90" i="17" s="1"/>
  <c r="G85" i="4"/>
  <c r="AF89" i="17" s="1"/>
  <c r="G84" i="4"/>
  <c r="F84" i="4"/>
  <c r="G22" i="25" s="1"/>
  <c r="E84" i="4"/>
  <c r="F22" i="25" s="1"/>
  <c r="C84" i="4"/>
  <c r="H83" i="4"/>
  <c r="AF87" i="17" s="1"/>
  <c r="H82" i="4"/>
  <c r="AF86" i="17" s="1"/>
  <c r="H81" i="4"/>
  <c r="AF85" i="17" s="1"/>
  <c r="H80" i="4"/>
  <c r="AF84" i="17" s="1"/>
  <c r="H79" i="4"/>
  <c r="AF83" i="17" s="1"/>
  <c r="AF82" i="17" s="1"/>
  <c r="F78" i="4"/>
  <c r="G21" i="25" s="1"/>
  <c r="E78" i="4"/>
  <c r="F21" i="25" s="1"/>
  <c r="D78" i="4"/>
  <c r="G77" i="4"/>
  <c r="AF81" i="17" s="1"/>
  <c r="G76" i="4"/>
  <c r="AF80" i="17" s="1"/>
  <c r="G75" i="4"/>
  <c r="AF79" i="17" s="1"/>
  <c r="G74" i="4"/>
  <c r="AF78" i="17" s="1"/>
  <c r="G73" i="4"/>
  <c r="AF77" i="17" s="1"/>
  <c r="F72" i="4"/>
  <c r="G20" i="25" s="1"/>
  <c r="E72" i="4"/>
  <c r="F20" i="25" s="1"/>
  <c r="C72" i="4"/>
  <c r="G71" i="4"/>
  <c r="AF75" i="17" s="1"/>
  <c r="G70" i="4"/>
  <c r="AF74" i="17" s="1"/>
  <c r="G69" i="4"/>
  <c r="AF73" i="17" s="1"/>
  <c r="G68" i="4"/>
  <c r="AF72" i="17" s="1"/>
  <c r="G67" i="4"/>
  <c r="AF71" i="17" s="1"/>
  <c r="G66" i="4"/>
  <c r="AF70" i="17" s="1"/>
  <c r="G65" i="4"/>
  <c r="AF69" i="17" s="1"/>
  <c r="G64" i="4"/>
  <c r="AF68" i="17" s="1"/>
  <c r="F63" i="4"/>
  <c r="G19" i="25" s="1"/>
  <c r="E63" i="4"/>
  <c r="F19" i="25" s="1"/>
  <c r="C63" i="4"/>
  <c r="G62" i="4"/>
  <c r="AF66" i="17" s="1"/>
  <c r="G61" i="4"/>
  <c r="AF65" i="17" s="1"/>
  <c r="G60" i="4"/>
  <c r="AF64" i="17" s="1"/>
  <c r="G59" i="4"/>
  <c r="AF63" i="17" s="1"/>
  <c r="G58" i="4"/>
  <c r="AF62" i="17" s="1"/>
  <c r="G57" i="4"/>
  <c r="AF61" i="17" s="1"/>
  <c r="G56" i="4"/>
  <c r="F55" i="4"/>
  <c r="G18" i="25" s="1"/>
  <c r="E55" i="4"/>
  <c r="F18" i="25" s="1"/>
  <c r="C55" i="4"/>
  <c r="G54" i="4"/>
  <c r="AF58" i="17" s="1"/>
  <c r="G53" i="4"/>
  <c r="AF57" i="17" s="1"/>
  <c r="G52" i="4"/>
  <c r="AF56" i="17" s="1"/>
  <c r="G51" i="4"/>
  <c r="AF55" i="17" s="1"/>
  <c r="G50" i="4"/>
  <c r="AF54" i="17" s="1"/>
  <c r="F49" i="4"/>
  <c r="G17" i="25" s="1"/>
  <c r="E49" i="4"/>
  <c r="F17" i="25" s="1"/>
  <c r="C49" i="4"/>
  <c r="G48" i="4"/>
  <c r="AF52" i="17" s="1"/>
  <c r="G47" i="4"/>
  <c r="AF51" i="17" s="1"/>
  <c r="G46" i="4"/>
  <c r="AF50" i="17" s="1"/>
  <c r="G45" i="4"/>
  <c r="AF49" i="17" s="1"/>
  <c r="AF48" i="17" s="1"/>
  <c r="F44" i="4"/>
  <c r="G16" i="25" s="1"/>
  <c r="E44" i="4"/>
  <c r="C44" i="4"/>
  <c r="F43" i="4"/>
  <c r="G42" i="4"/>
  <c r="G41" i="4"/>
  <c r="G40" i="4"/>
  <c r="G39" i="4"/>
  <c r="G38" i="4"/>
  <c r="F38" i="4"/>
  <c r="G14" i="25" s="1"/>
  <c r="E38" i="4"/>
  <c r="F14" i="25" s="1"/>
  <c r="C38" i="4"/>
  <c r="G37" i="4"/>
  <c r="G36" i="4"/>
  <c r="F35" i="4"/>
  <c r="G13" i="25" s="1"/>
  <c r="E35" i="4"/>
  <c r="F13" i="25" s="1"/>
  <c r="C35" i="4"/>
  <c r="G34" i="4"/>
  <c r="G33" i="4" s="1"/>
  <c r="F33" i="4"/>
  <c r="G12" i="25" s="1"/>
  <c r="E33" i="4"/>
  <c r="F12" i="25" s="1"/>
  <c r="C33" i="4"/>
  <c r="G27" i="4"/>
  <c r="F27" i="4"/>
  <c r="G11" i="25" s="1"/>
  <c r="E27" i="4"/>
  <c r="F11" i="25" s="1"/>
  <c r="C27" i="4"/>
  <c r="G26" i="4"/>
  <c r="G25" i="4"/>
  <c r="G24" i="4"/>
  <c r="G23" i="4"/>
  <c r="G22" i="4"/>
  <c r="G21" i="4"/>
  <c r="F21" i="4"/>
  <c r="G10" i="25" s="1"/>
  <c r="E21" i="4"/>
  <c r="F10" i="25" s="1"/>
  <c r="C21" i="4"/>
  <c r="G20" i="4"/>
  <c r="G19" i="4"/>
  <c r="G18" i="4"/>
  <c r="G17" i="4"/>
  <c r="G16" i="4"/>
  <c r="G15" i="4"/>
  <c r="G14" i="4"/>
  <c r="G13" i="4" s="1"/>
  <c r="F13" i="4"/>
  <c r="E13" i="4"/>
  <c r="F9" i="25" s="1"/>
  <c r="C13" i="4"/>
  <c r="G12" i="4"/>
  <c r="G11" i="4"/>
  <c r="G10" i="4"/>
  <c r="G9" i="4"/>
  <c r="G8" i="4"/>
  <c r="G7" i="4"/>
  <c r="G6" i="4"/>
  <c r="G5" i="4" s="1"/>
  <c r="F5" i="4"/>
  <c r="G8" i="25" s="1"/>
  <c r="E5" i="4"/>
  <c r="F8" i="25" s="1"/>
  <c r="F7" i="25" s="1"/>
  <c r="C5" i="4"/>
  <c r="C4"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2" i="3"/>
  <c r="C181" i="3"/>
  <c r="C180" i="3"/>
  <c r="C179" i="3"/>
  <c r="C178" i="3"/>
  <c r="C177" i="3"/>
  <c r="C175" i="3"/>
  <c r="C70" i="3"/>
  <c r="M61" i="3"/>
  <c r="A60" i="3"/>
  <c r="M59" i="3"/>
  <c r="A59" i="3"/>
  <c r="A58" i="3"/>
  <c r="M57" i="3"/>
  <c r="M49" i="3"/>
  <c r="A49" i="3"/>
  <c r="A47" i="3"/>
  <c r="A44" i="3"/>
  <c r="A43" i="3"/>
  <c r="A33" i="3"/>
  <c r="A32" i="3"/>
  <c r="A22" i="3"/>
  <c r="AM11" i="3"/>
  <c r="AG1" i="3"/>
  <c r="J2071" i="2"/>
  <c r="I2071" i="2"/>
  <c r="H2071" i="2"/>
  <c r="I2069" i="2"/>
  <c r="I2068" i="2"/>
  <c r="I2067" i="2"/>
  <c r="J2062" i="2"/>
  <c r="I2062" i="2"/>
  <c r="H2062" i="2"/>
  <c r="I2060" i="2"/>
  <c r="I2059" i="2"/>
  <c r="I2055" i="2"/>
  <c r="I2054" i="2"/>
  <c r="I2053" i="2"/>
  <c r="I2052" i="2"/>
  <c r="I2051" i="2"/>
  <c r="I2050" i="2"/>
  <c r="I2049" i="2"/>
  <c r="J2046" i="2"/>
  <c r="I2046" i="2"/>
  <c r="I2045" i="2"/>
  <c r="I2044" i="2"/>
  <c r="J2039" i="2"/>
  <c r="I2039" i="2"/>
  <c r="H2039" i="2"/>
  <c r="J2038" i="2"/>
  <c r="I2038" i="2"/>
  <c r="H2038" i="2"/>
  <c r="J2037" i="2"/>
  <c r="I2037" i="2"/>
  <c r="H2037" i="2"/>
  <c r="I2033" i="2"/>
  <c r="I2028" i="2"/>
  <c r="K2027" i="2"/>
  <c r="I2027" i="2"/>
  <c r="M2026" i="2"/>
  <c r="L2026" i="2"/>
  <c r="K2026" i="2"/>
  <c r="J2026" i="2"/>
  <c r="I2026" i="2"/>
  <c r="H2026" i="2"/>
  <c r="M2025" i="2"/>
  <c r="L2025" i="2"/>
  <c r="K2025" i="2"/>
  <c r="J2025" i="2"/>
  <c r="I2025" i="2"/>
  <c r="H2025" i="2"/>
  <c r="M2024" i="2"/>
  <c r="L2024" i="2"/>
  <c r="K2024" i="2"/>
  <c r="J2024" i="2"/>
  <c r="I2024" i="2"/>
  <c r="H2024" i="2"/>
  <c r="M2023" i="2"/>
  <c r="L2023" i="2"/>
  <c r="K2023" i="2"/>
  <c r="J2023" i="2"/>
  <c r="I2023" i="2"/>
  <c r="H2023" i="2"/>
  <c r="M2022" i="2"/>
  <c r="L2022" i="2"/>
  <c r="K2022" i="2"/>
  <c r="J2022" i="2"/>
  <c r="I2022" i="2"/>
  <c r="H2022" i="2"/>
  <c r="M2021" i="2"/>
  <c r="L2021" i="2"/>
  <c r="K2021" i="2"/>
  <c r="J2021" i="2"/>
  <c r="I2021" i="2"/>
  <c r="H2021" i="2"/>
  <c r="M2020" i="2"/>
  <c r="L2020" i="2"/>
  <c r="K2020" i="2"/>
  <c r="J2020" i="2"/>
  <c r="I2020" i="2"/>
  <c r="H2020" i="2"/>
  <c r="L2019" i="2"/>
  <c r="K2019" i="2"/>
  <c r="I2019" i="2"/>
  <c r="H2019" i="2"/>
  <c r="M2018" i="2"/>
  <c r="L2018" i="2"/>
  <c r="K2018" i="2"/>
  <c r="J2018" i="2"/>
  <c r="I2018" i="2"/>
  <c r="H2018" i="2"/>
  <c r="M2017" i="2"/>
  <c r="L2017" i="2"/>
  <c r="K2017" i="2"/>
  <c r="J2017" i="2"/>
  <c r="I2017" i="2"/>
  <c r="H2017" i="2"/>
  <c r="L2015" i="2"/>
  <c r="K2015" i="2"/>
  <c r="I2015" i="2"/>
  <c r="H2015" i="2"/>
  <c r="M2014" i="2"/>
  <c r="L2014" i="2"/>
  <c r="K2014" i="2"/>
  <c r="J2014" i="2"/>
  <c r="I2014" i="2"/>
  <c r="H2014" i="2"/>
  <c r="M2013" i="2"/>
  <c r="L2013" i="2"/>
  <c r="K2013" i="2"/>
  <c r="J2013" i="2"/>
  <c r="I2013" i="2"/>
  <c r="H2013" i="2"/>
  <c r="M2012" i="2"/>
  <c r="L2012" i="2"/>
  <c r="K2012" i="2"/>
  <c r="J2012" i="2"/>
  <c r="I2012" i="2"/>
  <c r="H2012" i="2"/>
  <c r="L2011" i="2"/>
  <c r="K2011" i="2"/>
  <c r="I2011" i="2"/>
  <c r="H2011" i="2"/>
  <c r="M2010" i="2"/>
  <c r="L2010" i="2"/>
  <c r="K2010" i="2"/>
  <c r="J2010" i="2"/>
  <c r="I2010" i="2"/>
  <c r="H2010" i="2"/>
  <c r="M2009" i="2"/>
  <c r="L2009" i="2"/>
  <c r="K2009" i="2"/>
  <c r="J2009" i="2"/>
  <c r="I2009" i="2"/>
  <c r="H2009" i="2"/>
  <c r="M2008" i="2"/>
  <c r="L2008" i="2"/>
  <c r="K2008" i="2"/>
  <c r="J2008" i="2"/>
  <c r="I2008" i="2"/>
  <c r="H2008" i="2"/>
  <c r="M2007" i="2"/>
  <c r="L2007" i="2"/>
  <c r="K2007" i="2"/>
  <c r="J2007" i="2"/>
  <c r="I2007" i="2"/>
  <c r="H2007" i="2"/>
  <c r="M2006" i="2"/>
  <c r="L2006" i="2"/>
  <c r="K2006" i="2"/>
  <c r="J2006" i="2"/>
  <c r="I2006" i="2"/>
  <c r="H2006" i="2"/>
  <c r="M2005" i="2"/>
  <c r="L2005" i="2"/>
  <c r="K2005" i="2"/>
  <c r="J2005" i="2"/>
  <c r="I2005" i="2"/>
  <c r="H2005" i="2"/>
  <c r="L2001" i="2"/>
  <c r="H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L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M1969" i="2"/>
  <c r="L1969" i="2"/>
  <c r="K1969" i="2"/>
  <c r="J1969" i="2"/>
  <c r="I1969" i="2"/>
  <c r="H1969" i="2"/>
  <c r="K1967" i="2"/>
  <c r="H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M1962" i="2"/>
  <c r="L1962" i="2"/>
  <c r="K1962" i="2"/>
  <c r="J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M1952" i="2"/>
  <c r="L1952" i="2"/>
  <c r="K1952" i="2"/>
  <c r="J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M1944" i="2"/>
  <c r="L1944" i="2"/>
  <c r="K1944" i="2"/>
  <c r="J1944" i="2"/>
  <c r="I1944" i="2"/>
  <c r="H1944" i="2"/>
  <c r="M1943" i="2"/>
  <c r="L1943" i="2"/>
  <c r="K1943" i="2"/>
  <c r="J1943" i="2"/>
  <c r="I1943" i="2"/>
  <c r="H1943" i="2"/>
  <c r="M1942" i="2"/>
  <c r="L1942" i="2"/>
  <c r="K1942" i="2"/>
  <c r="J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L1935" i="2"/>
  <c r="K1935" i="2"/>
  <c r="J1935" i="2"/>
  <c r="I1935" i="2"/>
  <c r="H1935" i="2"/>
  <c r="L1932" i="2"/>
  <c r="M1931" i="2"/>
  <c r="L1931" i="2"/>
  <c r="K1931" i="2"/>
  <c r="J1931" i="2"/>
  <c r="I1931" i="2"/>
  <c r="H1931" i="2"/>
  <c r="M1930" i="2"/>
  <c r="L1930" i="2"/>
  <c r="K1930" i="2"/>
  <c r="J1930" i="2"/>
  <c r="I1930" i="2"/>
  <c r="H1930" i="2"/>
  <c r="M1929" i="2"/>
  <c r="L1929" i="2"/>
  <c r="K1929" i="2"/>
  <c r="J1929" i="2"/>
  <c r="I1929" i="2"/>
  <c r="H1929" i="2"/>
  <c r="M1928" i="2"/>
  <c r="L1928" i="2"/>
  <c r="K1928" i="2"/>
  <c r="J1928" i="2"/>
  <c r="I1928" i="2"/>
  <c r="H1928" i="2"/>
  <c r="L1927" i="2"/>
  <c r="K1927" i="2"/>
  <c r="H1927" i="2"/>
  <c r="M1926" i="2"/>
  <c r="L1926" i="2"/>
  <c r="K1926" i="2"/>
  <c r="J1926" i="2"/>
  <c r="I1926" i="2"/>
  <c r="H1926" i="2"/>
  <c r="L1925" i="2"/>
  <c r="K1925" i="2"/>
  <c r="I1925" i="2"/>
  <c r="H1925" i="2"/>
  <c r="L1924" i="2"/>
  <c r="K1924" i="2"/>
  <c r="J1924" i="2"/>
  <c r="I1924" i="2"/>
  <c r="H1924" i="2"/>
  <c r="M1923" i="2"/>
  <c r="L1923" i="2"/>
  <c r="K1923" i="2"/>
  <c r="J1923" i="2"/>
  <c r="I1923" i="2"/>
  <c r="H1923" i="2"/>
  <c r="L1922" i="2"/>
  <c r="K1922" i="2"/>
  <c r="J1922" i="2"/>
  <c r="I1922" i="2"/>
  <c r="H1922" i="2"/>
  <c r="M1921" i="2"/>
  <c r="L1921" i="2"/>
  <c r="K1921" i="2"/>
  <c r="J1921" i="2"/>
  <c r="I1921" i="2"/>
  <c r="H1921" i="2"/>
  <c r="M1920" i="2"/>
  <c r="L1920" i="2"/>
  <c r="K1920" i="2"/>
  <c r="J1920" i="2"/>
  <c r="I1920" i="2"/>
  <c r="H1920" i="2"/>
  <c r="M1919" i="2"/>
  <c r="L1919" i="2"/>
  <c r="K1919" i="2"/>
  <c r="J1919" i="2"/>
  <c r="I1919" i="2"/>
  <c r="H1919" i="2"/>
  <c r="M1918" i="2"/>
  <c r="L1918" i="2"/>
  <c r="K1918" i="2"/>
  <c r="J1918" i="2"/>
  <c r="I1918" i="2"/>
  <c r="H1918" i="2"/>
  <c r="L1917" i="2"/>
  <c r="J1917" i="2"/>
  <c r="I1917" i="2"/>
  <c r="H1917" i="2"/>
  <c r="M1916" i="2"/>
  <c r="L1916" i="2"/>
  <c r="K1916" i="2"/>
  <c r="J1916" i="2"/>
  <c r="I1916" i="2"/>
  <c r="H1916" i="2"/>
  <c r="L1915" i="2"/>
  <c r="K1915" i="2"/>
  <c r="I1915" i="2"/>
  <c r="H1915" i="2"/>
  <c r="L1914" i="2"/>
  <c r="K1914" i="2"/>
  <c r="J1914" i="2"/>
  <c r="I1914" i="2"/>
  <c r="H1914" i="2"/>
  <c r="M1913" i="2"/>
  <c r="L1913" i="2"/>
  <c r="K1913" i="2"/>
  <c r="J1913" i="2"/>
  <c r="I1913" i="2"/>
  <c r="H1913" i="2"/>
  <c r="L1912" i="2"/>
  <c r="K1912" i="2"/>
  <c r="J1912" i="2"/>
  <c r="I1912" i="2"/>
  <c r="H1912" i="2"/>
  <c r="M1911" i="2"/>
  <c r="L1911" i="2"/>
  <c r="K1911" i="2"/>
  <c r="J1911" i="2"/>
  <c r="I1911" i="2"/>
  <c r="H1911" i="2"/>
  <c r="M1910" i="2"/>
  <c r="L1910" i="2"/>
  <c r="K1910" i="2"/>
  <c r="J1910" i="2"/>
  <c r="I1910" i="2"/>
  <c r="H1910" i="2"/>
  <c r="L1909" i="2"/>
  <c r="J1909" i="2"/>
  <c r="I1909" i="2"/>
  <c r="H1909" i="2"/>
  <c r="M1908" i="2"/>
  <c r="L1908" i="2"/>
  <c r="K1908" i="2"/>
  <c r="J1908" i="2"/>
  <c r="I1908" i="2"/>
  <c r="H1908" i="2"/>
  <c r="L1907" i="2"/>
  <c r="K1907" i="2"/>
  <c r="I1907" i="2"/>
  <c r="H1907" i="2"/>
  <c r="M1906" i="2"/>
  <c r="L1906" i="2"/>
  <c r="K1906" i="2"/>
  <c r="J1906" i="2"/>
  <c r="I1906" i="2"/>
  <c r="H1906" i="2"/>
  <c r="L1905" i="2"/>
  <c r="K1905" i="2"/>
  <c r="I1905" i="2"/>
  <c r="H1905" i="2"/>
  <c r="L1904" i="2"/>
  <c r="K1904" i="2"/>
  <c r="J1904" i="2"/>
  <c r="I1904" i="2"/>
  <c r="H1904" i="2"/>
  <c r="M1903" i="2"/>
  <c r="L1903" i="2"/>
  <c r="K1903" i="2"/>
  <c r="J1903" i="2"/>
  <c r="I1903" i="2"/>
  <c r="H1903" i="2"/>
  <c r="L1902" i="2"/>
  <c r="K1902" i="2"/>
  <c r="J1902" i="2"/>
  <c r="I1902" i="2"/>
  <c r="H1902" i="2"/>
  <c r="M1901" i="2"/>
  <c r="L1901" i="2"/>
  <c r="K1901" i="2"/>
  <c r="J1901" i="2"/>
  <c r="I1901" i="2"/>
  <c r="H1901" i="2"/>
  <c r="L1900" i="2"/>
  <c r="K1900" i="2"/>
  <c r="H1900" i="2"/>
  <c r="J1898" i="2"/>
  <c r="I1898" i="2"/>
  <c r="M1897" i="2"/>
  <c r="L1897" i="2"/>
  <c r="J1897" i="2"/>
  <c r="I1897" i="2"/>
  <c r="N1896" i="2"/>
  <c r="M1896" i="2"/>
  <c r="L1896" i="2"/>
  <c r="K1896" i="2"/>
  <c r="J1896" i="2"/>
  <c r="I1896" i="2"/>
  <c r="H1896" i="2"/>
  <c r="M1895" i="2"/>
  <c r="L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M1887" i="2"/>
  <c r="L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M1879" i="2"/>
  <c r="L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N1870" i="2"/>
  <c r="M1870" i="2"/>
  <c r="L1870" i="2"/>
  <c r="J1870" i="2"/>
  <c r="I1870"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N1845" i="2"/>
  <c r="M1845" i="2"/>
  <c r="L1845" i="2"/>
  <c r="K1845" i="2"/>
  <c r="J1845" i="2"/>
  <c r="I1845" i="2"/>
  <c r="H1845" i="2"/>
  <c r="K1789" i="2"/>
  <c r="K1788" i="2"/>
  <c r="K1787" i="2"/>
  <c r="H1773" i="2"/>
  <c r="H1758"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K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J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J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K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J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J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K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J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K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K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K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J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K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J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J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J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K1583" i="2"/>
  <c r="J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J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K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K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K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J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K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I1533" i="2"/>
  <c r="H1533" i="2"/>
  <c r="G1533" i="2"/>
  <c r="K1530" i="2"/>
  <c r="K1529" i="2"/>
  <c r="J1529" i="2"/>
  <c r="I1529" i="2"/>
  <c r="H1529" i="2"/>
  <c r="K1528" i="2"/>
  <c r="K1527" i="2"/>
  <c r="K1526" i="2"/>
  <c r="K1525" i="2"/>
  <c r="I1525" i="2"/>
  <c r="H1525" i="2"/>
  <c r="K1524" i="2"/>
  <c r="K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N1477" i="2"/>
  <c r="K1477" i="2"/>
  <c r="N1476" i="2"/>
  <c r="J1476" i="2"/>
  <c r="M1475" i="2"/>
  <c r="I1475" i="2"/>
  <c r="K1473" i="2"/>
  <c r="N1472" i="2"/>
  <c r="J1472" i="2"/>
  <c r="M1471" i="2"/>
  <c r="I1471"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K1237" i="2"/>
  <c r="M1236" i="2"/>
  <c r="L1236" i="2"/>
  <c r="K1236" i="2"/>
  <c r="J1236" i="2"/>
  <c r="I1236" i="2"/>
  <c r="H1236" i="2"/>
  <c r="M1235" i="2"/>
  <c r="L1235" i="2"/>
  <c r="K1235" i="2"/>
  <c r="J1235" i="2"/>
  <c r="I1235" i="2"/>
  <c r="H1235" i="2"/>
  <c r="L1234" i="2"/>
  <c r="K1234" i="2"/>
  <c r="I1234" i="2"/>
  <c r="H1234" i="2"/>
  <c r="K1233" i="2"/>
  <c r="M1232" i="2"/>
  <c r="L1232" i="2"/>
  <c r="K1232" i="2"/>
  <c r="J1232" i="2"/>
  <c r="I1232" i="2"/>
  <c r="H1232" i="2"/>
  <c r="M1231" i="2"/>
  <c r="L1231" i="2"/>
  <c r="K1231" i="2"/>
  <c r="J1231" i="2"/>
  <c r="I1231" i="2"/>
  <c r="H1231" i="2"/>
  <c r="L1230" i="2"/>
  <c r="K1230" i="2"/>
  <c r="H1230" i="2"/>
  <c r="M1229" i="2"/>
  <c r="L1229" i="2"/>
  <c r="K1229" i="2"/>
  <c r="J1229" i="2"/>
  <c r="I1229" i="2"/>
  <c r="H1229" i="2"/>
  <c r="M1228" i="2"/>
  <c r="L1228" i="2"/>
  <c r="K1228" i="2"/>
  <c r="J1228" i="2"/>
  <c r="I1228" i="2"/>
  <c r="H1228" i="2"/>
  <c r="M1227" i="2"/>
  <c r="L1227" i="2"/>
  <c r="K1227" i="2"/>
  <c r="J1227" i="2"/>
  <c r="I1227" i="2"/>
  <c r="H1227" i="2"/>
  <c r="L1226" i="2"/>
  <c r="K1226" i="2"/>
  <c r="I1226" i="2"/>
  <c r="H1226" i="2"/>
  <c r="L1225" i="2"/>
  <c r="K1225" i="2"/>
  <c r="L1224" i="2"/>
  <c r="K1224" i="2"/>
  <c r="I1224" i="2"/>
  <c r="H1224" i="2"/>
  <c r="M1223" i="2"/>
  <c r="L1223" i="2"/>
  <c r="K1223" i="2"/>
  <c r="J1223" i="2"/>
  <c r="I1223" i="2"/>
  <c r="H1223" i="2"/>
  <c r="K1222" i="2"/>
  <c r="K1221" i="2"/>
  <c r="M1220"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L1214" i="2"/>
  <c r="K1214" i="2"/>
  <c r="I1214" i="2"/>
  <c r="H1214" i="2"/>
  <c r="M1213" i="2"/>
  <c r="L1213" i="2"/>
  <c r="K1213" i="2"/>
  <c r="J1213" i="2"/>
  <c r="I1213" i="2"/>
  <c r="H1213" i="2"/>
  <c r="L1212" i="2"/>
  <c r="K1212" i="2"/>
  <c r="I1212" i="2"/>
  <c r="H1212" i="2"/>
  <c r="M1210" i="2"/>
  <c r="L1210" i="2"/>
  <c r="K1210" i="2"/>
  <c r="J1210" i="2"/>
  <c r="I1210" i="2"/>
  <c r="H1210" i="2"/>
  <c r="L1209" i="2"/>
  <c r="K1209" i="2"/>
  <c r="I1209" i="2"/>
  <c r="H1209" i="2"/>
  <c r="M1208" i="2"/>
  <c r="L1208" i="2"/>
  <c r="K1208" i="2"/>
  <c r="J1208" i="2"/>
  <c r="I1208" i="2"/>
  <c r="H1208" i="2"/>
  <c r="L1207" i="2"/>
  <c r="K1207" i="2"/>
  <c r="I1207" i="2"/>
  <c r="H1207" i="2"/>
  <c r="M1206" i="2"/>
  <c r="L1206" i="2"/>
  <c r="K1206" i="2"/>
  <c r="J1206" i="2"/>
  <c r="I1206" i="2"/>
  <c r="H1206" i="2"/>
  <c r="L1205" i="2"/>
  <c r="K1205" i="2"/>
  <c r="I1205" i="2"/>
  <c r="H1205" i="2"/>
  <c r="M1204" i="2"/>
  <c r="L1204" i="2"/>
  <c r="K1204" i="2"/>
  <c r="J1204" i="2"/>
  <c r="I1204" i="2"/>
  <c r="H1204" i="2"/>
  <c r="L1203" i="2"/>
  <c r="K1203" i="2"/>
  <c r="I1203" i="2"/>
  <c r="H1203" i="2"/>
  <c r="L1202" i="2"/>
  <c r="K1202" i="2"/>
  <c r="I1202" i="2"/>
  <c r="H1202" i="2"/>
  <c r="K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K1191" i="2"/>
  <c r="I1191" i="2"/>
  <c r="L1190" i="2"/>
  <c r="K1190" i="2"/>
  <c r="I1190" i="2"/>
  <c r="H1190" i="2"/>
  <c r="M1189" i="2"/>
  <c r="L1189" i="2"/>
  <c r="K1189" i="2"/>
  <c r="J1189" i="2"/>
  <c r="I1189" i="2"/>
  <c r="H1189" i="2"/>
  <c r="L1188" i="2"/>
  <c r="K1188" i="2"/>
  <c r="I1188" i="2"/>
  <c r="H1188" i="2"/>
  <c r="M1187" i="2"/>
  <c r="L1187" i="2"/>
  <c r="K1187" i="2"/>
  <c r="J1187" i="2"/>
  <c r="I1187" i="2"/>
  <c r="H1187" i="2"/>
  <c r="L1186" i="2"/>
  <c r="K1186" i="2"/>
  <c r="I1186" i="2"/>
  <c r="H1186" i="2"/>
  <c r="M1185" i="2"/>
  <c r="L1185" i="2"/>
  <c r="K1185" i="2"/>
  <c r="J1185" i="2"/>
  <c r="I1185" i="2"/>
  <c r="H1185" i="2"/>
  <c r="L1184" i="2"/>
  <c r="K1184" i="2"/>
  <c r="I1184" i="2"/>
  <c r="H1184" i="2"/>
  <c r="M1183" i="2"/>
  <c r="L1183" i="2"/>
  <c r="K1183" i="2"/>
  <c r="J1183" i="2"/>
  <c r="I1183" i="2"/>
  <c r="H1183" i="2"/>
  <c r="K1182"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I1173" i="2"/>
  <c r="K1170" i="2"/>
  <c r="K1169" i="2"/>
  <c r="K1168" i="2"/>
  <c r="K1167" i="2"/>
  <c r="K1166" i="2"/>
  <c r="K1165" i="2"/>
  <c r="K1164" i="2"/>
  <c r="K1162" i="2"/>
  <c r="K1161" i="2"/>
  <c r="K1160" i="2"/>
  <c r="K1158" i="2"/>
  <c r="K1157" i="2"/>
  <c r="K1156" i="2"/>
  <c r="K1155" i="2"/>
  <c r="H1155" i="2"/>
  <c r="K1154" i="2"/>
  <c r="K1153" i="2"/>
  <c r="K1152" i="2"/>
  <c r="K1151" i="2"/>
  <c r="K1150" i="2"/>
  <c r="L1149" i="2"/>
  <c r="K1149" i="2"/>
  <c r="K1148" i="2"/>
  <c r="K1146" i="2"/>
  <c r="I1146" i="2"/>
  <c r="K1145" i="2"/>
  <c r="K1144" i="2"/>
  <c r="K1143" i="2"/>
  <c r="K1142" i="2"/>
  <c r="K1141" i="2"/>
  <c r="K1140" i="2"/>
  <c r="K1139" i="2"/>
  <c r="K1138" i="2"/>
  <c r="K1137" i="2"/>
  <c r="K1136" i="2"/>
  <c r="K1135" i="2"/>
  <c r="K1134" i="2"/>
  <c r="K1133" i="2"/>
  <c r="K1132" i="2"/>
  <c r="K1131" i="2"/>
  <c r="K1130" i="2"/>
  <c r="K1129" i="2"/>
  <c r="K1128" i="2"/>
  <c r="K1126" i="2"/>
  <c r="L1125" i="2"/>
  <c r="K1125" i="2"/>
  <c r="K1124" i="2"/>
  <c r="K1123" i="2"/>
  <c r="K1122" i="2"/>
  <c r="K1121" i="2"/>
  <c r="K1120" i="2"/>
  <c r="K1119" i="2"/>
  <c r="K1118" i="2"/>
  <c r="K1116" i="2"/>
  <c r="L1115" i="2"/>
  <c r="K1115" i="2"/>
  <c r="K1114" i="2"/>
  <c r="K1113" i="2"/>
  <c r="K1112" i="2"/>
  <c r="L1111" i="2"/>
  <c r="K1111" i="2"/>
  <c r="K1110" i="2"/>
  <c r="L1109" i="2"/>
  <c r="K1109" i="2"/>
  <c r="K1108" i="2"/>
  <c r="K1106" i="2"/>
  <c r="I1106" i="2"/>
  <c r="K1105" i="2"/>
  <c r="K1104" i="2"/>
  <c r="K1103" i="2"/>
  <c r="K1102" i="2"/>
  <c r="K1101" i="2"/>
  <c r="K1100" i="2"/>
  <c r="K1095" i="2"/>
  <c r="K1094" i="2"/>
  <c r="K1093" i="2"/>
  <c r="K1092" i="2"/>
  <c r="K1091" i="2"/>
  <c r="K1090" i="2"/>
  <c r="K1089" i="2"/>
  <c r="K1088" i="2"/>
  <c r="K1087" i="2"/>
  <c r="K1086" i="2"/>
  <c r="K1085" i="2"/>
  <c r="K1084" i="2"/>
  <c r="K1083" i="2"/>
  <c r="K1082" i="2"/>
  <c r="K1081" i="2"/>
  <c r="K1080" i="2"/>
  <c r="H1080" i="2"/>
  <c r="K1079" i="2"/>
  <c r="K1078" i="2"/>
  <c r="K1077" i="2"/>
  <c r="K1075" i="2"/>
  <c r="L1074" i="2"/>
  <c r="K1074" i="2"/>
  <c r="K1073" i="2"/>
  <c r="K1072" i="2"/>
  <c r="K1071" i="2"/>
  <c r="K1070" i="2"/>
  <c r="K1069" i="2"/>
  <c r="K1068" i="2"/>
  <c r="K1067" i="2"/>
  <c r="K1066" i="2"/>
  <c r="K1065" i="2"/>
  <c r="K1064" i="2"/>
  <c r="K1063" i="2"/>
  <c r="K1061" i="2"/>
  <c r="K1060" i="2"/>
  <c r="K1059" i="2"/>
  <c r="K1058" i="2"/>
  <c r="K1057" i="2"/>
  <c r="K1056" i="2"/>
  <c r="K1055" i="2"/>
  <c r="K1054" i="2"/>
  <c r="K1053" i="2"/>
  <c r="K1051" i="2"/>
  <c r="K1050" i="2"/>
  <c r="K1049" i="2"/>
  <c r="K1048" i="2"/>
  <c r="K1047" i="2"/>
  <c r="K1046" i="2"/>
  <c r="K1045" i="2"/>
  <c r="K1044" i="2"/>
  <c r="K1043" i="2"/>
  <c r="K1042" i="2"/>
  <c r="K1041" i="2"/>
  <c r="L1040" i="2"/>
  <c r="K1040" i="2"/>
  <c r="K1039" i="2"/>
  <c r="K1038" i="2"/>
  <c r="K1037" i="2"/>
  <c r="K1036" i="2"/>
  <c r="K1035" i="2"/>
  <c r="L1034" i="2"/>
  <c r="K1034" i="2"/>
  <c r="K1033" i="2"/>
  <c r="K1032" i="2"/>
  <c r="K1031" i="2"/>
  <c r="K1030" i="2"/>
  <c r="K1029" i="2"/>
  <c r="K1028" i="2"/>
  <c r="K1027" i="2"/>
  <c r="K1026" i="2"/>
  <c r="K1025" i="2"/>
  <c r="K1024" i="2"/>
  <c r="K1022" i="2"/>
  <c r="I1022" i="2"/>
  <c r="L1021" i="2"/>
  <c r="K1021" i="2"/>
  <c r="J1021" i="2"/>
  <c r="I1021" i="2"/>
  <c r="H1021" i="2"/>
  <c r="L1020" i="2"/>
  <c r="K1020" i="2"/>
  <c r="I1020" i="2"/>
  <c r="H1020" i="2"/>
  <c r="M1019" i="2"/>
  <c r="L1019" i="2"/>
  <c r="K1019" i="2"/>
  <c r="J1019" i="2"/>
  <c r="I1019" i="2"/>
  <c r="H1019" i="2"/>
  <c r="K1017" i="2"/>
  <c r="I1017" i="2"/>
  <c r="M1016" i="2"/>
  <c r="L1016" i="2"/>
  <c r="K1016" i="2"/>
  <c r="J1016" i="2"/>
  <c r="I1016" i="2"/>
  <c r="H1016" i="2"/>
  <c r="M1014" i="2"/>
  <c r="L1014" i="2"/>
  <c r="K1014" i="2"/>
  <c r="J1014" i="2"/>
  <c r="I1014" i="2"/>
  <c r="H1014" i="2"/>
  <c r="K1013" i="2"/>
  <c r="H1013" i="2"/>
  <c r="L1012" i="2"/>
  <c r="K1012" i="2"/>
  <c r="J1012" i="2"/>
  <c r="I1012" i="2"/>
  <c r="H1012" i="2"/>
  <c r="K1011" i="2"/>
  <c r="K1010" i="2"/>
  <c r="L1009" i="2"/>
  <c r="K1009" i="2"/>
  <c r="J1009" i="2"/>
  <c r="I1009" i="2"/>
  <c r="H1009" i="2"/>
  <c r="L1008" i="2"/>
  <c r="K1008" i="2"/>
  <c r="J1008" i="2"/>
  <c r="I1008" i="2"/>
  <c r="H1008" i="2"/>
  <c r="L1007" i="2"/>
  <c r="K1007" i="2"/>
  <c r="J1007" i="2"/>
  <c r="I1007" i="2"/>
  <c r="H1007" i="2"/>
  <c r="L1006" i="2"/>
  <c r="K1006" i="2"/>
  <c r="I1006" i="2"/>
  <c r="H1006" i="2"/>
  <c r="I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K1000" i="2"/>
  <c r="H1000" i="2"/>
  <c r="L999" i="2"/>
  <c r="K999" i="2"/>
  <c r="I999" i="2"/>
  <c r="H999" i="2"/>
  <c r="M998" i="2"/>
  <c r="L998" i="2"/>
  <c r="K998" i="2"/>
  <c r="J998" i="2"/>
  <c r="I998" i="2"/>
  <c r="H998" i="2"/>
  <c r="M997" i="2"/>
  <c r="L997" i="2"/>
  <c r="K997" i="2"/>
  <c r="J997" i="2"/>
  <c r="I997" i="2"/>
  <c r="H997" i="2"/>
  <c r="K996" i="2"/>
  <c r="K993" i="2"/>
  <c r="I993" i="2"/>
  <c r="L992" i="2"/>
  <c r="K992" i="2"/>
  <c r="I992" i="2"/>
  <c r="H992" i="2"/>
  <c r="K991" i="2"/>
  <c r="I991" i="2"/>
  <c r="K990" i="2"/>
  <c r="K989" i="2"/>
  <c r="K988" i="2"/>
  <c r="L987" i="2"/>
  <c r="K987" i="2"/>
  <c r="I987" i="2"/>
  <c r="H987" i="2"/>
  <c r="L986" i="2"/>
  <c r="K986" i="2"/>
  <c r="J986" i="2"/>
  <c r="I986" i="2"/>
  <c r="H986" i="2"/>
  <c r="L985" i="2"/>
  <c r="K985" i="2"/>
  <c r="J985" i="2"/>
  <c r="I985" i="2"/>
  <c r="H985" i="2"/>
  <c r="L984" i="2"/>
  <c r="K984" i="2"/>
  <c r="J984" i="2"/>
  <c r="I984" i="2"/>
  <c r="H984" i="2"/>
  <c r="K983" i="2"/>
  <c r="K982" i="2"/>
  <c r="L981" i="2"/>
  <c r="K981" i="2"/>
  <c r="J981" i="2"/>
  <c r="I981" i="2"/>
  <c r="H981" i="2"/>
  <c r="M980" i="2"/>
  <c r="L980" i="2"/>
  <c r="K980" i="2"/>
  <c r="I980" i="2"/>
  <c r="H980" i="2"/>
  <c r="M979" i="2"/>
  <c r="L979" i="2"/>
  <c r="K979" i="2"/>
  <c r="I979" i="2"/>
  <c r="H979" i="2"/>
  <c r="L978" i="2"/>
  <c r="K978" i="2"/>
  <c r="J978" i="2"/>
  <c r="I978" i="2"/>
  <c r="H978" i="2"/>
  <c r="L977" i="2"/>
  <c r="K977" i="2"/>
  <c r="J977" i="2"/>
  <c r="I977" i="2"/>
  <c r="H977" i="2"/>
  <c r="M976" i="2"/>
  <c r="L976" i="2"/>
  <c r="K976" i="2"/>
  <c r="I976" i="2"/>
  <c r="H976" i="2"/>
  <c r="L975" i="2"/>
  <c r="K975" i="2"/>
  <c r="I975" i="2"/>
  <c r="H975" i="2"/>
  <c r="L974" i="2"/>
  <c r="K974" i="2"/>
  <c r="J974" i="2"/>
  <c r="I974" i="2"/>
  <c r="H974" i="2"/>
  <c r="L973" i="2"/>
  <c r="K973" i="2"/>
  <c r="J973" i="2"/>
  <c r="I973" i="2"/>
  <c r="H973" i="2"/>
  <c r="M972" i="2"/>
  <c r="L972" i="2"/>
  <c r="K972" i="2"/>
  <c r="I972" i="2"/>
  <c r="H972" i="2"/>
  <c r="K971" i="2"/>
  <c r="H971" i="2"/>
  <c r="M957" i="2"/>
  <c r="L957" i="2"/>
  <c r="K957" i="2"/>
  <c r="J957" i="2"/>
  <c r="I957" i="2"/>
  <c r="H957" i="2"/>
  <c r="M955" i="2"/>
  <c r="L955" i="2"/>
  <c r="K955" i="2"/>
  <c r="J955" i="2"/>
  <c r="I955" i="2"/>
  <c r="H955" i="2"/>
  <c r="M954" i="2"/>
  <c r="L954" i="2"/>
  <c r="K954" i="2"/>
  <c r="J954" i="2"/>
  <c r="I954" i="2"/>
  <c r="H954" i="2"/>
  <c r="L952" i="2"/>
  <c r="I950" i="2"/>
  <c r="L941" i="2"/>
  <c r="I941" i="2"/>
  <c r="H941" i="2"/>
  <c r="M940" i="2"/>
  <c r="L940" i="2"/>
  <c r="K940" i="2"/>
  <c r="J940" i="2"/>
  <c r="I940" i="2"/>
  <c r="H940" i="2"/>
  <c r="K939" i="2"/>
  <c r="L937" i="2"/>
  <c r="K937" i="2"/>
  <c r="J937" i="2"/>
  <c r="I937" i="2"/>
  <c r="H937" i="2"/>
  <c r="L936" i="2"/>
  <c r="K936" i="2"/>
  <c r="I936" i="2"/>
  <c r="H936" i="2"/>
  <c r="K935" i="2"/>
  <c r="L934" i="2"/>
  <c r="K934" i="2"/>
  <c r="J934" i="2"/>
  <c r="I934" i="2"/>
  <c r="H934" i="2"/>
  <c r="L933" i="2"/>
  <c r="K933" i="2"/>
  <c r="I933" i="2"/>
  <c r="H933" i="2"/>
  <c r="L932" i="2"/>
  <c r="K932" i="2"/>
  <c r="J932" i="2"/>
  <c r="I932" i="2"/>
  <c r="H932" i="2"/>
  <c r="K931" i="2"/>
  <c r="K930" i="2"/>
  <c r="K929" i="2"/>
  <c r="K928" i="2"/>
  <c r="K927" i="2"/>
  <c r="K926" i="2"/>
  <c r="H926" i="2"/>
  <c r="K925" i="2"/>
  <c r="M923" i="2"/>
  <c r="L923" i="2"/>
  <c r="K923" i="2"/>
  <c r="J923" i="2"/>
  <c r="I923" i="2"/>
  <c r="H923" i="2"/>
  <c r="L922" i="2"/>
  <c r="K922" i="2"/>
  <c r="J922" i="2"/>
  <c r="I922" i="2"/>
  <c r="H922" i="2"/>
  <c r="L921" i="2"/>
  <c r="K921" i="2"/>
  <c r="J921" i="2"/>
  <c r="I921" i="2"/>
  <c r="H921" i="2"/>
  <c r="L920" i="2"/>
  <c r="K920" i="2"/>
  <c r="J920" i="2"/>
  <c r="I920" i="2"/>
  <c r="H920" i="2"/>
  <c r="L919" i="2"/>
  <c r="K919" i="2"/>
  <c r="J919" i="2"/>
  <c r="I919" i="2"/>
  <c r="H919" i="2"/>
  <c r="L918" i="2"/>
  <c r="K918" i="2"/>
  <c r="J918" i="2"/>
  <c r="I918" i="2"/>
  <c r="H918" i="2"/>
  <c r="L917" i="2"/>
  <c r="K917" i="2"/>
  <c r="J917" i="2"/>
  <c r="I917" i="2"/>
  <c r="H917" i="2"/>
  <c r="L916" i="2"/>
  <c r="K916" i="2"/>
  <c r="J916" i="2"/>
  <c r="I916" i="2"/>
  <c r="H916" i="2"/>
  <c r="L915" i="2"/>
  <c r="K915" i="2"/>
  <c r="I915" i="2"/>
  <c r="H915" i="2"/>
  <c r="K914" i="2"/>
  <c r="I914" i="2"/>
  <c r="L913" i="2"/>
  <c r="K913" i="2"/>
  <c r="J913" i="2"/>
  <c r="I913" i="2"/>
  <c r="H913" i="2"/>
  <c r="L912" i="2"/>
  <c r="K912" i="2"/>
  <c r="J912" i="2"/>
  <c r="I912" i="2"/>
  <c r="H912" i="2"/>
  <c r="L911" i="2"/>
  <c r="K911" i="2"/>
  <c r="J911" i="2"/>
  <c r="I911" i="2"/>
  <c r="H911" i="2"/>
  <c r="L910" i="2"/>
  <c r="K910" i="2"/>
  <c r="I910" i="2"/>
  <c r="L908" i="2"/>
  <c r="K908" i="2"/>
  <c r="J908" i="2"/>
  <c r="I908" i="2"/>
  <c r="H908" i="2"/>
  <c r="L907" i="2"/>
  <c r="K907" i="2"/>
  <c r="J907" i="2"/>
  <c r="I907" i="2"/>
  <c r="H907" i="2"/>
  <c r="K906" i="2"/>
  <c r="H906" i="2"/>
  <c r="L904" i="2"/>
  <c r="K904" i="2"/>
  <c r="I904" i="2"/>
  <c r="H904" i="2"/>
  <c r="M903" i="2"/>
  <c r="L903" i="2"/>
  <c r="K903" i="2"/>
  <c r="J903" i="2"/>
  <c r="I903" i="2"/>
  <c r="H903" i="2"/>
  <c r="L902" i="2"/>
  <c r="K902" i="2"/>
  <c r="J902" i="2"/>
  <c r="I902" i="2"/>
  <c r="H902" i="2"/>
  <c r="M901" i="2"/>
  <c r="L901" i="2"/>
  <c r="K901" i="2"/>
  <c r="I901" i="2"/>
  <c r="H901" i="2"/>
  <c r="K900" i="2"/>
  <c r="H900" i="2"/>
  <c r="L899" i="2"/>
  <c r="K899" i="2"/>
  <c r="J899" i="2"/>
  <c r="I899" i="2"/>
  <c r="H899" i="2"/>
  <c r="L897" i="2"/>
  <c r="K897" i="2"/>
  <c r="J897" i="2"/>
  <c r="I897" i="2"/>
  <c r="H897" i="2"/>
  <c r="L896" i="2"/>
  <c r="K896" i="2"/>
  <c r="I896" i="2"/>
  <c r="K895" i="2"/>
  <c r="L894" i="2"/>
  <c r="K894" i="2"/>
  <c r="J894" i="2"/>
  <c r="I894" i="2"/>
  <c r="H894" i="2"/>
  <c r="L893" i="2"/>
  <c r="K893" i="2"/>
  <c r="I893" i="2"/>
  <c r="H893" i="2"/>
  <c r="K892" i="2"/>
  <c r="H892" i="2"/>
  <c r="L891" i="2"/>
  <c r="K891" i="2"/>
  <c r="I891" i="2"/>
  <c r="H891" i="2"/>
  <c r="L890" i="2"/>
  <c r="K890" i="2"/>
  <c r="I890" i="2"/>
  <c r="L888" i="2"/>
  <c r="K888" i="2"/>
  <c r="J888" i="2"/>
  <c r="I888" i="2"/>
  <c r="H888" i="2"/>
  <c r="L887" i="2"/>
  <c r="K887" i="2"/>
  <c r="J887" i="2"/>
  <c r="I887" i="2"/>
  <c r="H887" i="2"/>
  <c r="M886" i="2"/>
  <c r="L886" i="2"/>
  <c r="K886" i="2"/>
  <c r="I886" i="2"/>
  <c r="H886" i="2"/>
  <c r="L885" i="2"/>
  <c r="K885" i="2"/>
  <c r="J885" i="2"/>
  <c r="I885" i="2"/>
  <c r="H885" i="2"/>
  <c r="L884" i="2"/>
  <c r="K884" i="2"/>
  <c r="J884" i="2"/>
  <c r="I884" i="2"/>
  <c r="H884" i="2"/>
  <c r="L883" i="2"/>
  <c r="K883" i="2"/>
  <c r="J883" i="2"/>
  <c r="I883" i="2"/>
  <c r="H883" i="2"/>
  <c r="K882" i="2"/>
  <c r="I882" i="2"/>
  <c r="H882" i="2"/>
  <c r="L881" i="2"/>
  <c r="K881" i="2"/>
  <c r="J881" i="2"/>
  <c r="I881" i="2"/>
  <c r="H881" i="2"/>
  <c r="L880" i="2"/>
  <c r="K880" i="2"/>
  <c r="I880" i="2"/>
  <c r="J877" i="2"/>
  <c r="I877" i="2"/>
  <c r="L876" i="2"/>
  <c r="K876" i="2"/>
  <c r="J876" i="2"/>
  <c r="I876" i="2"/>
  <c r="H876" i="2"/>
  <c r="J875" i="2"/>
  <c r="I875" i="2"/>
  <c r="J874" i="2"/>
  <c r="I874" i="2"/>
  <c r="J873" i="2"/>
  <c r="I873" i="2"/>
  <c r="J872" i="2"/>
  <c r="I872" i="2"/>
  <c r="J871" i="2"/>
  <c r="I871" i="2"/>
  <c r="J870" i="2"/>
  <c r="I870" i="2"/>
  <c r="J869" i="2"/>
  <c r="J867" i="2"/>
  <c r="I867" i="2"/>
  <c r="J866" i="2"/>
  <c r="I866" i="2"/>
  <c r="J865" i="2"/>
  <c r="I865" i="2"/>
  <c r="J864" i="2"/>
  <c r="I864" i="2"/>
  <c r="J863" i="2"/>
  <c r="I863" i="2"/>
  <c r="I862" i="2"/>
  <c r="J861" i="2"/>
  <c r="I861" i="2"/>
  <c r="I860" i="2"/>
  <c r="H856" i="2"/>
  <c r="H855" i="2"/>
  <c r="H852" i="2"/>
  <c r="H848" i="2"/>
  <c r="H847" i="2"/>
  <c r="H846" i="2"/>
  <c r="H845" i="2"/>
  <c r="H844" i="2"/>
  <c r="H842" i="2"/>
  <c r="H841" i="2"/>
  <c r="H840" i="2"/>
  <c r="H839" i="2"/>
  <c r="H838" i="2"/>
  <c r="H837" i="2"/>
  <c r="H836" i="2"/>
  <c r="H835" i="2"/>
  <c r="H834" i="2"/>
  <c r="H833" i="2"/>
  <c r="H832" i="2"/>
  <c r="H831" i="2"/>
  <c r="H830" i="2"/>
  <c r="H829" i="2"/>
  <c r="H828" i="2"/>
  <c r="H823" i="2"/>
  <c r="H821" i="2"/>
  <c r="H819" i="2"/>
  <c r="H817" i="2"/>
  <c r="H815" i="2"/>
  <c r="H808" i="2"/>
  <c r="H807" i="2"/>
  <c r="H806" i="2"/>
  <c r="H805" i="2"/>
  <c r="H804" i="2"/>
  <c r="H803" i="2"/>
  <c r="H802" i="2"/>
  <c r="H801" i="2"/>
  <c r="H800" i="2"/>
  <c r="H799" i="2"/>
  <c r="H798" i="2"/>
  <c r="H797" i="2"/>
  <c r="H795" i="2"/>
  <c r="H794" i="2"/>
  <c r="H793" i="2"/>
  <c r="H792" i="2"/>
  <c r="H791" i="2"/>
  <c r="H790" i="2"/>
  <c r="H789" i="2"/>
  <c r="H788" i="2"/>
  <c r="H787"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K753" i="2"/>
  <c r="J753" i="2"/>
  <c r="I753" i="2"/>
  <c r="H753" i="2"/>
  <c r="L752" i="2"/>
  <c r="K752" i="2"/>
  <c r="J752" i="2"/>
  <c r="I752" i="2"/>
  <c r="H752" i="2"/>
  <c r="J751" i="2"/>
  <c r="I751" i="2"/>
  <c r="H751" i="2"/>
  <c r="L750" i="2"/>
  <c r="K750" i="2"/>
  <c r="J750" i="2"/>
  <c r="I750" i="2"/>
  <c r="H750" i="2"/>
  <c r="L749" i="2"/>
  <c r="K749" i="2"/>
  <c r="J749" i="2"/>
  <c r="I749" i="2"/>
  <c r="H749" i="2"/>
  <c r="L748" i="2"/>
  <c r="K748" i="2"/>
  <c r="J748" i="2"/>
  <c r="I748" i="2"/>
  <c r="H748" i="2"/>
  <c r="K747" i="2"/>
  <c r="H747" i="2"/>
  <c r="K746" i="2"/>
  <c r="I746" i="2"/>
  <c r="H746" i="2"/>
  <c r="K745" i="2"/>
  <c r="H745" i="2"/>
  <c r="L744" i="2"/>
  <c r="K744" i="2"/>
  <c r="J744" i="2"/>
  <c r="I744" i="2"/>
  <c r="H744" i="2"/>
  <c r="L743" i="2"/>
  <c r="K743" i="2"/>
  <c r="J743" i="2"/>
  <c r="I743" i="2"/>
  <c r="H743" i="2"/>
  <c r="L742" i="2"/>
  <c r="K742" i="2"/>
  <c r="J742" i="2"/>
  <c r="I742" i="2"/>
  <c r="H742" i="2"/>
  <c r="L741" i="2"/>
  <c r="K741" i="2"/>
  <c r="J741" i="2"/>
  <c r="I741" i="2"/>
  <c r="H741" i="2"/>
  <c r="H740" i="2"/>
  <c r="L739" i="2"/>
  <c r="K739" i="2"/>
  <c r="J739" i="2"/>
  <c r="I739" i="2"/>
  <c r="H739" i="2"/>
  <c r="K738" i="2"/>
  <c r="J738" i="2"/>
  <c r="I738" i="2"/>
  <c r="H738"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L729" i="2"/>
  <c r="K729" i="2"/>
  <c r="J729" i="2"/>
  <c r="I729" i="2"/>
  <c r="H729" i="2"/>
  <c r="L728" i="2"/>
  <c r="K728" i="2"/>
  <c r="J728" i="2"/>
  <c r="I728" i="2"/>
  <c r="H728" i="2"/>
  <c r="L727" i="2"/>
  <c r="K727" i="2"/>
  <c r="J727" i="2"/>
  <c r="I727" i="2"/>
  <c r="H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F690" i="2"/>
  <c r="E690" i="2"/>
  <c r="D690" i="2"/>
  <c r="C690" i="2"/>
  <c r="B690" i="2"/>
  <c r="A690" i="2"/>
  <c r="F689" i="2"/>
  <c r="E689" i="2"/>
  <c r="D689" i="2"/>
  <c r="C689" i="2"/>
  <c r="B689" i="2"/>
  <c r="A689"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F661" i="2"/>
  <c r="E661" i="2"/>
  <c r="D661" i="2"/>
  <c r="C661" i="2"/>
  <c r="B661" i="2"/>
  <c r="A661"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H647"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F642" i="2"/>
  <c r="E642" i="2"/>
  <c r="D642" i="2"/>
  <c r="C642" i="2"/>
  <c r="B642" i="2"/>
  <c r="A642"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F632" i="2"/>
  <c r="E632" i="2"/>
  <c r="D632" i="2"/>
  <c r="C632" i="2"/>
  <c r="B632" i="2"/>
  <c r="A632"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F624" i="2"/>
  <c r="E624" i="2"/>
  <c r="D624" i="2"/>
  <c r="C624" i="2"/>
  <c r="B624" i="2"/>
  <c r="A624"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H616"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F611" i="2"/>
  <c r="E611" i="2"/>
  <c r="D611" i="2"/>
  <c r="C611" i="2"/>
  <c r="B611" i="2"/>
  <c r="A611"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F602" i="2"/>
  <c r="E602" i="2"/>
  <c r="D602" i="2"/>
  <c r="C602" i="2"/>
  <c r="B602" i="2"/>
  <c r="A602" i="2"/>
  <c r="F601" i="2"/>
  <c r="E601" i="2"/>
  <c r="D601" i="2"/>
  <c r="C601" i="2"/>
  <c r="B601" i="2"/>
  <c r="A601"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H596"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F588" i="2"/>
  <c r="E588" i="2"/>
  <c r="D588" i="2"/>
  <c r="C588" i="2"/>
  <c r="B588" i="2"/>
  <c r="A588"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F579" i="2"/>
  <c r="E579" i="2"/>
  <c r="D579" i="2"/>
  <c r="C579" i="2"/>
  <c r="B579" i="2"/>
  <c r="A579" i="2"/>
  <c r="F578" i="2"/>
  <c r="E578" i="2"/>
  <c r="D578" i="2"/>
  <c r="C578" i="2"/>
  <c r="B578" i="2"/>
  <c r="A578" i="2"/>
  <c r="F577" i="2"/>
  <c r="E577" i="2"/>
  <c r="D577" i="2"/>
  <c r="C577" i="2"/>
  <c r="B577" i="2"/>
  <c r="A577" i="2"/>
  <c r="H576" i="2"/>
  <c r="F576" i="2"/>
  <c r="E576" i="2"/>
  <c r="D576" i="2"/>
  <c r="C576" i="2"/>
  <c r="B576" i="2"/>
  <c r="A576" i="2"/>
  <c r="H575" i="2"/>
  <c r="F575" i="2"/>
  <c r="E575" i="2"/>
  <c r="D575" i="2"/>
  <c r="C575" i="2"/>
  <c r="B575" i="2"/>
  <c r="A575" i="2"/>
  <c r="H574" i="2"/>
  <c r="F574" i="2"/>
  <c r="E574" i="2"/>
  <c r="D574" i="2"/>
  <c r="C574" i="2"/>
  <c r="B574" i="2"/>
  <c r="A574" i="2"/>
  <c r="H573"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H550"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F505" i="2"/>
  <c r="E505" i="2"/>
  <c r="D505" i="2"/>
  <c r="C505" i="2"/>
  <c r="B505" i="2"/>
  <c r="A505"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H496"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H486"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H444"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H434"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H420" i="2"/>
  <c r="F420" i="2"/>
  <c r="E420" i="2"/>
  <c r="D420" i="2"/>
  <c r="C420" i="2"/>
  <c r="B420" i="2"/>
  <c r="A420" i="2"/>
  <c r="H419"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H411" i="2"/>
  <c r="F411" i="2"/>
  <c r="E411" i="2"/>
  <c r="D411" i="2"/>
  <c r="C411" i="2"/>
  <c r="B411" i="2"/>
  <c r="A411" i="2"/>
  <c r="H410"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H400" i="2"/>
  <c r="F400" i="2"/>
  <c r="E400" i="2"/>
  <c r="D400" i="2"/>
  <c r="C400" i="2"/>
  <c r="B400" i="2"/>
  <c r="A400" i="2"/>
  <c r="H399"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H395" i="2"/>
  <c r="F395" i="2"/>
  <c r="E395" i="2"/>
  <c r="D395" i="2"/>
  <c r="C395" i="2"/>
  <c r="B395" i="2"/>
  <c r="A395" i="2"/>
  <c r="H394"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H386" i="2"/>
  <c r="F386" i="2"/>
  <c r="E386" i="2"/>
  <c r="D386" i="2"/>
  <c r="C386" i="2"/>
  <c r="B386" i="2"/>
  <c r="A386" i="2"/>
  <c r="H385"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H381" i="2"/>
  <c r="F381" i="2"/>
  <c r="E381" i="2"/>
  <c r="D381" i="2"/>
  <c r="C381" i="2"/>
  <c r="B381" i="2"/>
  <c r="A381" i="2"/>
  <c r="H380"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F374" i="2"/>
  <c r="E374" i="2"/>
  <c r="D374" i="2"/>
  <c r="C374" i="2"/>
  <c r="B374" i="2"/>
  <c r="A374" i="2"/>
  <c r="F373" i="2"/>
  <c r="E373" i="2"/>
  <c r="D373" i="2"/>
  <c r="C373" i="2"/>
  <c r="B373" i="2"/>
  <c r="A373" i="2"/>
  <c r="F372" i="2"/>
  <c r="E372" i="2"/>
  <c r="D372" i="2"/>
  <c r="C372" i="2"/>
  <c r="B372" i="2"/>
  <c r="A372" i="2"/>
  <c r="F371" i="2"/>
  <c r="E371" i="2"/>
  <c r="D371" i="2"/>
  <c r="C371" i="2"/>
  <c r="B371" i="2"/>
  <c r="A371" i="2"/>
  <c r="F370" i="2"/>
  <c r="E370" i="2"/>
  <c r="D370" i="2"/>
  <c r="C370" i="2"/>
  <c r="B370" i="2"/>
  <c r="A370" i="2"/>
  <c r="H369" i="2"/>
  <c r="F369" i="2"/>
  <c r="E369" i="2"/>
  <c r="D369" i="2"/>
  <c r="C369" i="2"/>
  <c r="B369" i="2"/>
  <c r="A369" i="2"/>
  <c r="H368" i="2"/>
  <c r="F368" i="2"/>
  <c r="E368" i="2"/>
  <c r="D368" i="2"/>
  <c r="C368" i="2"/>
  <c r="B368" i="2"/>
  <c r="A368" i="2"/>
  <c r="H367" i="2"/>
  <c r="F367" i="2"/>
  <c r="E367" i="2"/>
  <c r="D367" i="2"/>
  <c r="C367" i="2"/>
  <c r="B367" i="2"/>
  <c r="A367"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F359" i="2"/>
  <c r="E359" i="2"/>
  <c r="D359" i="2"/>
  <c r="C359" i="2"/>
  <c r="B359" i="2"/>
  <c r="A359"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F344" i="2"/>
  <c r="E344" i="2"/>
  <c r="D344" i="2"/>
  <c r="C344" i="2"/>
  <c r="B344" i="2"/>
  <c r="A344" i="2"/>
  <c r="F343" i="2"/>
  <c r="E343" i="2"/>
  <c r="D343" i="2"/>
  <c r="C343" i="2"/>
  <c r="B343" i="2"/>
  <c r="A343" i="2"/>
  <c r="H342" i="2"/>
  <c r="F342" i="2"/>
  <c r="E342" i="2"/>
  <c r="D342" i="2"/>
  <c r="C342" i="2"/>
  <c r="B342" i="2"/>
  <c r="A342" i="2"/>
  <c r="F341" i="2"/>
  <c r="E341" i="2"/>
  <c r="D341" i="2"/>
  <c r="C341" i="2"/>
  <c r="B341" i="2"/>
  <c r="A341" i="2"/>
  <c r="F340" i="2"/>
  <c r="E340" i="2"/>
  <c r="D340" i="2"/>
  <c r="C340" i="2"/>
  <c r="B340" i="2"/>
  <c r="A340" i="2"/>
  <c r="H339" i="2"/>
  <c r="F339" i="2"/>
  <c r="E339" i="2"/>
  <c r="D339" i="2"/>
  <c r="C339" i="2"/>
  <c r="B339" i="2"/>
  <c r="A339" i="2"/>
  <c r="F338" i="2"/>
  <c r="E338" i="2"/>
  <c r="D338" i="2"/>
  <c r="C338" i="2"/>
  <c r="B338" i="2"/>
  <c r="A338" i="2"/>
  <c r="F337" i="2"/>
  <c r="E337" i="2"/>
  <c r="D337" i="2"/>
  <c r="C337" i="2"/>
  <c r="B337" i="2"/>
  <c r="A337" i="2"/>
  <c r="F336" i="2"/>
  <c r="E336" i="2"/>
  <c r="D336" i="2"/>
  <c r="C336" i="2"/>
  <c r="B336" i="2"/>
  <c r="A336" i="2"/>
  <c r="H335" i="2"/>
  <c r="F335" i="2"/>
  <c r="E335" i="2"/>
  <c r="D335" i="2"/>
  <c r="C335" i="2"/>
  <c r="B335" i="2"/>
  <c r="A335" i="2"/>
  <c r="H334" i="2"/>
  <c r="F334" i="2"/>
  <c r="E334" i="2"/>
  <c r="D334" i="2"/>
  <c r="C334" i="2"/>
  <c r="B334" i="2"/>
  <c r="A334"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H324"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H292" i="2"/>
  <c r="F292" i="2"/>
  <c r="E292" i="2"/>
  <c r="D292" i="2"/>
  <c r="C292" i="2"/>
  <c r="B292" i="2"/>
  <c r="A292" i="2"/>
  <c r="F291" i="2"/>
  <c r="E291" i="2"/>
  <c r="D291" i="2"/>
  <c r="C291" i="2"/>
  <c r="B291" i="2"/>
  <c r="A291"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H286"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F278" i="2"/>
  <c r="E278" i="2"/>
  <c r="D278" i="2"/>
  <c r="C278" i="2"/>
  <c r="B278" i="2"/>
  <c r="A278" i="2"/>
  <c r="F277" i="2"/>
  <c r="E277" i="2"/>
  <c r="D277" i="2"/>
  <c r="C277" i="2"/>
  <c r="B277" i="2"/>
  <c r="A277" i="2"/>
  <c r="H276" i="2"/>
  <c r="F276" i="2"/>
  <c r="E276" i="2"/>
  <c r="D276" i="2"/>
  <c r="C276" i="2"/>
  <c r="B276" i="2"/>
  <c r="A276" i="2"/>
  <c r="H275"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H265" i="2"/>
  <c r="F265" i="2"/>
  <c r="E265" i="2"/>
  <c r="D265" i="2"/>
  <c r="C265" i="2"/>
  <c r="B265" i="2"/>
  <c r="A265" i="2"/>
  <c r="H264"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H234"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F227" i="2"/>
  <c r="E227" i="2"/>
  <c r="D227" i="2"/>
  <c r="C227" i="2"/>
  <c r="B227" i="2"/>
  <c r="A227" i="2"/>
  <c r="F226" i="2"/>
  <c r="E226" i="2"/>
  <c r="D226" i="2"/>
  <c r="C226" i="2"/>
  <c r="B226" i="2"/>
  <c r="A226"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H218" i="2"/>
  <c r="F218" i="2"/>
  <c r="E218" i="2"/>
  <c r="D218" i="2"/>
  <c r="C218" i="2"/>
  <c r="B218" i="2"/>
  <c r="A218" i="2"/>
  <c r="H217"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H202"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H175"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H162" i="2"/>
  <c r="F162" i="2"/>
  <c r="E162" i="2"/>
  <c r="D162" i="2"/>
  <c r="C162" i="2"/>
  <c r="B162" i="2"/>
  <c r="A162" i="2"/>
  <c r="F161" i="2"/>
  <c r="E161" i="2"/>
  <c r="D161" i="2"/>
  <c r="C161" i="2"/>
  <c r="B161" i="2"/>
  <c r="A161" i="2"/>
  <c r="F160" i="2"/>
  <c r="E160" i="2"/>
  <c r="D160" i="2"/>
  <c r="C160" i="2"/>
  <c r="B160" i="2"/>
  <c r="A160" i="2"/>
  <c r="H159" i="2"/>
  <c r="F159" i="2"/>
  <c r="E159" i="2"/>
  <c r="D159" i="2"/>
  <c r="C159" i="2"/>
  <c r="B159" i="2"/>
  <c r="A159" i="2"/>
  <c r="H158" i="2"/>
  <c r="F158" i="2"/>
  <c r="E158" i="2"/>
  <c r="D158" i="2"/>
  <c r="C158" i="2"/>
  <c r="B158" i="2"/>
  <c r="A158" i="2"/>
  <c r="H157" i="2"/>
  <c r="F157" i="2"/>
  <c r="E157" i="2"/>
  <c r="D157" i="2"/>
  <c r="C157" i="2"/>
  <c r="B157" i="2"/>
  <c r="A157"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F150" i="2"/>
  <c r="E150" i="2"/>
  <c r="D150" i="2"/>
  <c r="C150" i="2"/>
  <c r="B150" i="2"/>
  <c r="A150" i="2"/>
  <c r="H149" i="2"/>
  <c r="F149" i="2"/>
  <c r="E149" i="2"/>
  <c r="D149" i="2"/>
  <c r="C149" i="2"/>
  <c r="B149" i="2"/>
  <c r="A149" i="2"/>
  <c r="H148" i="2"/>
  <c r="F148" i="2"/>
  <c r="E148" i="2"/>
  <c r="D148" i="2"/>
  <c r="C148" i="2"/>
  <c r="B148" i="2"/>
  <c r="A148" i="2"/>
  <c r="H147" i="2"/>
  <c r="F147" i="2"/>
  <c r="E147" i="2"/>
  <c r="D147" i="2"/>
  <c r="C147" i="2"/>
  <c r="B147" i="2"/>
  <c r="A147" i="2"/>
  <c r="F146" i="2"/>
  <c r="E146" i="2"/>
  <c r="D146" i="2"/>
  <c r="C146" i="2"/>
  <c r="B146" i="2"/>
  <c r="A146" i="2"/>
  <c r="H145" i="2"/>
  <c r="F145" i="2"/>
  <c r="E145" i="2"/>
  <c r="D145" i="2"/>
  <c r="C145" i="2"/>
  <c r="B145" i="2"/>
  <c r="A145" i="2"/>
  <c r="H144" i="2"/>
  <c r="F144" i="2"/>
  <c r="E144" i="2"/>
  <c r="D144" i="2"/>
  <c r="C144" i="2"/>
  <c r="B144" i="2"/>
  <c r="A144" i="2"/>
  <c r="F143" i="2"/>
  <c r="E143" i="2"/>
  <c r="D143" i="2"/>
  <c r="C143" i="2"/>
  <c r="B143" i="2"/>
  <c r="A143" i="2"/>
  <c r="F142" i="2"/>
  <c r="E142" i="2"/>
  <c r="D142" i="2"/>
  <c r="C142" i="2"/>
  <c r="B142" i="2"/>
  <c r="A142" i="2"/>
  <c r="F141" i="2"/>
  <c r="E141" i="2"/>
  <c r="D141" i="2"/>
  <c r="C141" i="2"/>
  <c r="B141" i="2"/>
  <c r="A141" i="2"/>
  <c r="H140"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H135"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H130"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H111"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H103"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H98" i="2"/>
  <c r="F98" i="2"/>
  <c r="E98" i="2"/>
  <c r="D98" i="2"/>
  <c r="C98" i="2"/>
  <c r="B98" i="2"/>
  <c r="A98"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H77" i="2"/>
  <c r="F77" i="2"/>
  <c r="E77" i="2"/>
  <c r="D77" i="2"/>
  <c r="C77" i="2"/>
  <c r="B77" i="2"/>
  <c r="A77" i="2"/>
  <c r="H76" i="2"/>
  <c r="F76" i="2"/>
  <c r="E76" i="2"/>
  <c r="D76" i="2"/>
  <c r="C76" i="2"/>
  <c r="B76" i="2"/>
  <c r="A76" i="2"/>
  <c r="H75" i="2"/>
  <c r="F75" i="2"/>
  <c r="E75" i="2"/>
  <c r="D75" i="2"/>
  <c r="C75" i="2"/>
  <c r="B75" i="2"/>
  <c r="A75" i="2"/>
  <c r="H74" i="2"/>
  <c r="F74" i="2"/>
  <c r="E74" i="2"/>
  <c r="D74" i="2"/>
  <c r="C74" i="2"/>
  <c r="B74" i="2"/>
  <c r="A74" i="2"/>
  <c r="H73"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H64"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F55" i="2"/>
  <c r="E55" i="2"/>
  <c r="D55" i="2"/>
  <c r="C55" i="2"/>
  <c r="B55" i="2"/>
  <c r="A55" i="2"/>
  <c r="F54" i="2"/>
  <c r="E54" i="2"/>
  <c r="D54" i="2"/>
  <c r="C54" i="2"/>
  <c r="B54" i="2"/>
  <c r="A54" i="2"/>
  <c r="H53" i="2"/>
  <c r="F53" i="2"/>
  <c r="E53" i="2"/>
  <c r="D53" i="2"/>
  <c r="C53" i="2"/>
  <c r="B53" i="2"/>
  <c r="A53" i="2"/>
  <c r="H52" i="2"/>
  <c r="F52" i="2"/>
  <c r="E52" i="2"/>
  <c r="D52" i="2"/>
  <c r="C52" i="2"/>
  <c r="B52" i="2"/>
  <c r="A52" i="2"/>
  <c r="H51" i="2"/>
  <c r="F51" i="2"/>
  <c r="E51" i="2"/>
  <c r="D51" i="2"/>
  <c r="C51" i="2"/>
  <c r="B51" i="2"/>
  <c r="A51" i="2"/>
  <c r="H50" i="2"/>
  <c r="F50" i="2"/>
  <c r="E50" i="2"/>
  <c r="D50" i="2"/>
  <c r="C50" i="2"/>
  <c r="B50" i="2"/>
  <c r="A50" i="2"/>
  <c r="H49" i="2"/>
  <c r="F49" i="2"/>
  <c r="E49" i="2"/>
  <c r="D49" i="2"/>
  <c r="C49" i="2"/>
  <c r="B49" i="2"/>
  <c r="A49" i="2"/>
  <c r="F48" i="2"/>
  <c r="E48" i="2"/>
  <c r="D48" i="2"/>
  <c r="C48" i="2"/>
  <c r="B48" i="2"/>
  <c r="A48" i="2"/>
  <c r="H47" i="2"/>
  <c r="F47" i="2"/>
  <c r="E47" i="2"/>
  <c r="D47" i="2"/>
  <c r="C47" i="2"/>
  <c r="B47" i="2"/>
  <c r="A47" i="2"/>
  <c r="H46" i="2"/>
  <c r="F46" i="2"/>
  <c r="E46" i="2"/>
  <c r="D46" i="2"/>
  <c r="C46" i="2"/>
  <c r="B46" i="2"/>
  <c r="A46" i="2"/>
  <c r="H45" i="2"/>
  <c r="F45" i="2"/>
  <c r="E45" i="2"/>
  <c r="D45" i="2"/>
  <c r="C45" i="2"/>
  <c r="B45" i="2"/>
  <c r="A45" i="2"/>
  <c r="H44" i="2"/>
  <c r="F44" i="2"/>
  <c r="E44" i="2"/>
  <c r="D44" i="2"/>
  <c r="C44" i="2"/>
  <c r="B44" i="2"/>
  <c r="A44" i="2"/>
  <c r="H43" i="2"/>
  <c r="F43" i="2"/>
  <c r="E43" i="2"/>
  <c r="D43" i="2"/>
  <c r="C43" i="2"/>
  <c r="B43" i="2"/>
  <c r="A43" i="2"/>
  <c r="F42" i="2"/>
  <c r="E42" i="2"/>
  <c r="D42" i="2"/>
  <c r="C42" i="2"/>
  <c r="B42" i="2"/>
  <c r="A42" i="2"/>
  <c r="F41" i="2"/>
  <c r="E41" i="2"/>
  <c r="D41" i="2"/>
  <c r="C41" i="2"/>
  <c r="B41" i="2"/>
  <c r="A41"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F17" i="2"/>
  <c r="E17" i="2"/>
  <c r="D17" i="2"/>
  <c r="C17" i="2"/>
  <c r="B17" i="2"/>
  <c r="A17"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F8" i="2"/>
  <c r="E8" i="2"/>
  <c r="D8" i="2"/>
  <c r="C8" i="2"/>
  <c r="B8" i="2"/>
  <c r="A8" i="2"/>
  <c r="F7" i="2"/>
  <c r="E7" i="2"/>
  <c r="D7" i="2"/>
  <c r="C7" i="2"/>
  <c r="B7" i="2"/>
  <c r="A7" i="2"/>
  <c r="F6" i="2"/>
  <c r="E6" i="2"/>
  <c r="D6" i="2"/>
  <c r="C6" i="2"/>
  <c r="B6" i="2"/>
  <c r="A6" i="2"/>
  <c r="F5" i="2"/>
  <c r="E5" i="2"/>
  <c r="D5" i="2"/>
  <c r="C5" i="2"/>
  <c r="B5" i="2"/>
  <c r="A5" i="2"/>
  <c r="F4" i="2"/>
  <c r="E4" i="2"/>
  <c r="D4" i="2"/>
  <c r="C4" i="2"/>
  <c r="B4" i="2"/>
  <c r="A4" i="2"/>
  <c r="F3" i="2"/>
  <c r="E3" i="2"/>
  <c r="D3" i="2"/>
  <c r="C3" i="2"/>
  <c r="B3" i="2"/>
  <c r="A3" i="2"/>
  <c r="E2" i="2"/>
  <c r="D2" i="2"/>
  <c r="C2" i="2"/>
  <c r="B2" i="2"/>
  <c r="A2" i="2"/>
  <c r="A3" i="15" l="1"/>
  <c r="C659" i="4"/>
  <c r="C576" i="4"/>
  <c r="AG49" i="19"/>
  <c r="E18" i="25"/>
  <c r="F21" i="32"/>
  <c r="I1749" i="2" s="1"/>
  <c r="E21" i="32"/>
  <c r="H1749" i="2" s="1"/>
  <c r="AF53" i="19"/>
  <c r="BM32" i="17"/>
  <c r="H126" i="2" s="1"/>
  <c r="BM29" i="19"/>
  <c r="BM37" i="17"/>
  <c r="H131" i="2" s="1"/>
  <c r="BM34" i="19"/>
  <c r="BM68" i="17"/>
  <c r="H161" i="4"/>
  <c r="F198" i="4"/>
  <c r="F197" i="4" s="1"/>
  <c r="F196" i="4" s="1"/>
  <c r="AX19" i="20"/>
  <c r="H209" i="2" s="1"/>
  <c r="AX63" i="20"/>
  <c r="H252" i="4"/>
  <c r="D307" i="4"/>
  <c r="F307" i="4"/>
  <c r="AX278" i="20"/>
  <c r="G481" i="4"/>
  <c r="AX402" i="20"/>
  <c r="G607" i="4"/>
  <c r="AX446" i="20"/>
  <c r="G651" i="4"/>
  <c r="C683" i="4"/>
  <c r="AX504" i="20"/>
  <c r="G709" i="4"/>
  <c r="G708" i="4" s="1"/>
  <c r="C713" i="4"/>
  <c r="H754" i="4"/>
  <c r="H792" i="4" s="1"/>
  <c r="C69" i="3" s="1"/>
  <c r="C24" i="26"/>
  <c r="G812" i="4"/>
  <c r="D11" i="27"/>
  <c r="C10" i="31"/>
  <c r="C11" i="28"/>
  <c r="F795" i="4"/>
  <c r="C67" i="26"/>
  <c r="G883" i="4"/>
  <c r="E69" i="26"/>
  <c r="J941" i="2" s="1"/>
  <c r="F983" i="4"/>
  <c r="G984" i="4"/>
  <c r="D57" i="28"/>
  <c r="G1058" i="4"/>
  <c r="D57" i="26" s="1"/>
  <c r="I929" i="2" s="1"/>
  <c r="D15" i="31"/>
  <c r="I1519" i="2" s="1"/>
  <c r="E15" i="27"/>
  <c r="I952" i="2" s="1"/>
  <c r="G10" i="26"/>
  <c r="H1172" i="4"/>
  <c r="D61" i="30"/>
  <c r="C61" i="29"/>
  <c r="H1365" i="4"/>
  <c r="C27" i="31" s="1"/>
  <c r="D63" i="30"/>
  <c r="C63" i="29"/>
  <c r="D65" i="30"/>
  <c r="C65" i="29"/>
  <c r="D67" i="30"/>
  <c r="C67" i="29"/>
  <c r="G28" i="31"/>
  <c r="C173" i="3"/>
  <c r="E27" i="30"/>
  <c r="D27" i="29"/>
  <c r="H1573" i="4"/>
  <c r="D23" i="31" s="1"/>
  <c r="I1524" i="2" s="1"/>
  <c r="E29" i="30"/>
  <c r="I1120" i="2" s="1"/>
  <c r="D29" i="29"/>
  <c r="I1045" i="2" s="1"/>
  <c r="E31" i="30"/>
  <c r="I1122" i="2" s="1"/>
  <c r="D31" i="29"/>
  <c r="I1047" i="2" s="1"/>
  <c r="E33" i="30"/>
  <c r="I1124" i="2" s="1"/>
  <c r="D33" i="29"/>
  <c r="I1049" i="2" s="1"/>
  <c r="E35" i="30"/>
  <c r="I1126" i="2" s="1"/>
  <c r="D35" i="29"/>
  <c r="I1051" i="2" s="1"/>
  <c r="E74" i="30"/>
  <c r="I1165" i="2" s="1"/>
  <c r="D74" i="29"/>
  <c r="I1090" i="2" s="1"/>
  <c r="H1659" i="4"/>
  <c r="D29" i="31" s="1"/>
  <c r="I1530" i="2" s="1"/>
  <c r="D76" i="29"/>
  <c r="I1092" i="2" s="1"/>
  <c r="E76" i="30"/>
  <c r="I1167" i="2" s="1"/>
  <c r="D78" i="29"/>
  <c r="I1094" i="2" s="1"/>
  <c r="E78" i="30"/>
  <c r="I1169" i="2" s="1"/>
  <c r="BM25" i="19"/>
  <c r="E4" i="4"/>
  <c r="AF19" i="17"/>
  <c r="H15" i="2" s="1"/>
  <c r="AF19" i="19"/>
  <c r="AF23" i="17"/>
  <c r="H19" i="2" s="1"/>
  <c r="AF23" i="19"/>
  <c r="AF28" i="17"/>
  <c r="H24" i="2" s="1"/>
  <c r="AF28" i="19"/>
  <c r="E21" i="25"/>
  <c r="AG52" i="19"/>
  <c r="H78" i="4"/>
  <c r="D43" i="4"/>
  <c r="C43" i="4" s="1"/>
  <c r="C3" i="4" s="1"/>
  <c r="F102" i="4"/>
  <c r="BM25" i="17"/>
  <c r="BM24" i="19"/>
  <c r="BM50" i="19"/>
  <c r="BN51" i="19"/>
  <c r="H174" i="4"/>
  <c r="BM103" i="17"/>
  <c r="BM68" i="19"/>
  <c r="AX37" i="20"/>
  <c r="H226" i="4"/>
  <c r="H225" i="4" s="1"/>
  <c r="C85" i="3" s="1"/>
  <c r="E292" i="4"/>
  <c r="E307" i="4"/>
  <c r="AX157" i="20"/>
  <c r="H350" i="4"/>
  <c r="AX179" i="20"/>
  <c r="H366" i="2" s="1"/>
  <c r="H379" i="4"/>
  <c r="C390" i="4"/>
  <c r="C389" i="4" s="1"/>
  <c r="F426" i="4"/>
  <c r="AX268" i="20"/>
  <c r="G471" i="4"/>
  <c r="F491" i="4"/>
  <c r="G598" i="4"/>
  <c r="G597" i="4" s="1"/>
  <c r="AX393" i="20"/>
  <c r="E642" i="4"/>
  <c r="E683" i="4"/>
  <c r="C18" i="26"/>
  <c r="G806" i="4"/>
  <c r="C57" i="28"/>
  <c r="G870" i="4"/>
  <c r="C57" i="26" s="1"/>
  <c r="C15" i="31"/>
  <c r="D15" i="27"/>
  <c r="E61" i="26"/>
  <c r="J933" i="2" s="1"/>
  <c r="E64" i="26"/>
  <c r="J936" i="2" s="1"/>
  <c r="G35" i="28"/>
  <c r="G67" i="26"/>
  <c r="H1259" i="4"/>
  <c r="H22" i="27" s="1"/>
  <c r="H69" i="26"/>
  <c r="M941" i="2" s="1"/>
  <c r="D10" i="30"/>
  <c r="C10" i="29"/>
  <c r="C12" i="29"/>
  <c r="D12" i="30"/>
  <c r="D14" i="30"/>
  <c r="C14" i="29"/>
  <c r="C18" i="29"/>
  <c r="D18" i="30"/>
  <c r="D20" i="30"/>
  <c r="C20" i="29"/>
  <c r="D22" i="30"/>
  <c r="C22" i="29"/>
  <c r="D24" i="30"/>
  <c r="C24" i="29"/>
  <c r="H27" i="30"/>
  <c r="G27" i="29"/>
  <c r="G2117" i="4"/>
  <c r="H29" i="30"/>
  <c r="L1120" i="2" s="1"/>
  <c r="G29" i="29"/>
  <c r="L1045" i="2" s="1"/>
  <c r="H31" i="30"/>
  <c r="L1122" i="2" s="1"/>
  <c r="G31" i="29"/>
  <c r="L1047" i="2" s="1"/>
  <c r="H33" i="30"/>
  <c r="L1124" i="2" s="1"/>
  <c r="G33" i="29"/>
  <c r="L1049" i="2" s="1"/>
  <c r="H35" i="30"/>
  <c r="L1126" i="2" s="1"/>
  <c r="G35" i="29"/>
  <c r="L1051" i="2" s="1"/>
  <c r="G74" i="29"/>
  <c r="L1090" i="2" s="1"/>
  <c r="H74" i="30"/>
  <c r="G2203" i="4"/>
  <c r="H76" i="30"/>
  <c r="L1167" i="2" s="1"/>
  <c r="G76" i="29"/>
  <c r="L1092" i="2" s="1"/>
  <c r="H78" i="30"/>
  <c r="L1169" i="2" s="1"/>
  <c r="G78" i="29"/>
  <c r="L1094" i="2" s="1"/>
  <c r="G32" i="22"/>
  <c r="L753" i="2" s="1"/>
  <c r="F30" i="22"/>
  <c r="AF10" i="17"/>
  <c r="H6" i="2" s="1"/>
  <c r="AF10" i="19"/>
  <c r="AF14" i="17"/>
  <c r="H10" i="2" s="1"/>
  <c r="AF14" i="19"/>
  <c r="G9" i="25"/>
  <c r="J862" i="2" s="1"/>
  <c r="F4" i="4"/>
  <c r="F3" i="4" s="1"/>
  <c r="G35" i="4"/>
  <c r="F16" i="25"/>
  <c r="E43" i="4"/>
  <c r="AF102" i="17"/>
  <c r="G97" i="4"/>
  <c r="BM19" i="19"/>
  <c r="BM19" i="17"/>
  <c r="H113" i="4"/>
  <c r="H124" i="4"/>
  <c r="BM47" i="17"/>
  <c r="H141" i="2" s="1"/>
  <c r="BM44" i="19"/>
  <c r="F143" i="4"/>
  <c r="BM65" i="19"/>
  <c r="D197" i="4"/>
  <c r="AX88" i="20"/>
  <c r="H277" i="4"/>
  <c r="E355" i="4"/>
  <c r="D373" i="4"/>
  <c r="AX183" i="20"/>
  <c r="H370" i="2" s="1"/>
  <c r="H387" i="4"/>
  <c r="E391" i="4"/>
  <c r="E390" i="4" s="1"/>
  <c r="AX319" i="20"/>
  <c r="G522" i="4"/>
  <c r="AX415" i="20"/>
  <c r="G620" i="4"/>
  <c r="AX425" i="20"/>
  <c r="G630" i="4"/>
  <c r="F642" i="4"/>
  <c r="F576" i="4" s="1"/>
  <c r="AX475" i="20"/>
  <c r="G680" i="4"/>
  <c r="C68" i="3"/>
  <c r="C8" i="26"/>
  <c r="G796" i="4"/>
  <c r="C38" i="26"/>
  <c r="G826" i="4"/>
  <c r="D20" i="26"/>
  <c r="I892" i="2" s="1"/>
  <c r="G994" i="4"/>
  <c r="F12" i="31"/>
  <c r="K1516" i="2" s="1"/>
  <c r="F13" i="28"/>
  <c r="K968" i="2" s="1"/>
  <c r="G13" i="27"/>
  <c r="K950" i="2" s="1"/>
  <c r="G57" i="28"/>
  <c r="H1246" i="4"/>
  <c r="G57" i="26" s="1"/>
  <c r="I15" i="27"/>
  <c r="M952" i="2" s="1"/>
  <c r="H61" i="26"/>
  <c r="M933" i="2" s="1"/>
  <c r="H64" i="26"/>
  <c r="M936" i="2" s="1"/>
  <c r="F1266" i="4"/>
  <c r="H1267" i="4"/>
  <c r="C21" i="31" s="1"/>
  <c r="G1946" i="4"/>
  <c r="B3" i="17" a="1"/>
  <c r="B3" i="17" s="1"/>
  <c r="B3" i="19" a="1"/>
  <c r="B3" i="19" s="1"/>
  <c r="AF40" i="17"/>
  <c r="H36" i="2" s="1"/>
  <c r="AF39" i="19"/>
  <c r="AF45" i="17"/>
  <c r="H41" i="2" s="1"/>
  <c r="AF44" i="19"/>
  <c r="AF60" i="17"/>
  <c r="G55" i="4"/>
  <c r="AF54" i="19"/>
  <c r="AG55" i="19"/>
  <c r="E24" i="25"/>
  <c r="BM10" i="19"/>
  <c r="BM10" i="17"/>
  <c r="H104" i="2" s="1"/>
  <c r="BM14" i="19"/>
  <c r="BM14" i="17"/>
  <c r="H108" i="2" s="1"/>
  <c r="D102" i="4"/>
  <c r="D101" i="4" s="1"/>
  <c r="BM42" i="17"/>
  <c r="H136" i="2" s="1"/>
  <c r="BM39" i="19"/>
  <c r="BM47" i="19"/>
  <c r="BM85" i="17"/>
  <c r="BM59" i="19"/>
  <c r="E197" i="4"/>
  <c r="E196" i="4" s="1"/>
  <c r="AX101" i="20"/>
  <c r="H290" i="4"/>
  <c r="AX151" i="20"/>
  <c r="H342" i="4"/>
  <c r="H341" i="4" s="1"/>
  <c r="C91" i="3" s="1"/>
  <c r="AX172" i="20"/>
  <c r="H368" i="4"/>
  <c r="H367" i="4" s="1"/>
  <c r="E576" i="4"/>
  <c r="AX438" i="20"/>
  <c r="G643" i="4"/>
  <c r="AX456" i="20"/>
  <c r="G661" i="4"/>
  <c r="E659" i="4"/>
  <c r="AX527" i="20"/>
  <c r="G736" i="4"/>
  <c r="E795" i="4"/>
  <c r="D67" i="26"/>
  <c r="G1071" i="4"/>
  <c r="G20" i="26"/>
  <c r="H1182" i="4"/>
  <c r="H36" i="26"/>
  <c r="M908" i="2" s="1"/>
  <c r="D74" i="30"/>
  <c r="C74" i="29"/>
  <c r="H1387" i="4"/>
  <c r="C29" i="31" s="1"/>
  <c r="C76" i="29"/>
  <c r="D76" i="30"/>
  <c r="D78" i="30"/>
  <c r="C78" i="29"/>
  <c r="F22" i="31"/>
  <c r="E1810" i="4"/>
  <c r="G2082" i="4"/>
  <c r="M1898" i="2"/>
  <c r="G43" i="12"/>
  <c r="N1879" i="2" s="1"/>
  <c r="K1879" i="2"/>
  <c r="G51" i="12"/>
  <c r="N1887" i="2" s="1"/>
  <c r="K1887" i="2"/>
  <c r="G59" i="12"/>
  <c r="N1895" i="2" s="1"/>
  <c r="K1895" i="2"/>
  <c r="H76" i="13"/>
  <c r="L1967" i="2"/>
  <c r="H2002" i="2"/>
  <c r="H44" i="26"/>
  <c r="M916" i="2" s="1"/>
  <c r="G7" i="25"/>
  <c r="AF11" i="17"/>
  <c r="H7" i="2" s="1"/>
  <c r="AF11" i="19"/>
  <c r="AF15" i="17"/>
  <c r="H11" i="2" s="1"/>
  <c r="AF15" i="19"/>
  <c r="AF20" i="17"/>
  <c r="H16" i="2" s="1"/>
  <c r="AF20" i="19"/>
  <c r="E10" i="25"/>
  <c r="AF25" i="17"/>
  <c r="AF25" i="19"/>
  <c r="AF29" i="17"/>
  <c r="H25" i="2" s="1"/>
  <c r="AF29" i="19"/>
  <c r="E14" i="25"/>
  <c r="AF42" i="17"/>
  <c r="AF41" i="19"/>
  <c r="G15" i="25"/>
  <c r="J868" i="2" s="1"/>
  <c r="AG53" i="19"/>
  <c r="E22" i="25"/>
  <c r="AF88" i="17"/>
  <c r="BM11" i="19"/>
  <c r="BM11" i="17"/>
  <c r="H105" i="2" s="1"/>
  <c r="BM15" i="19"/>
  <c r="BM15" i="17"/>
  <c r="H109" i="2" s="1"/>
  <c r="BM20" i="17"/>
  <c r="H114" i="2" s="1"/>
  <c r="BM20" i="19"/>
  <c r="BN25" i="19"/>
  <c r="BN45" i="19" s="1"/>
  <c r="BN54" i="19" s="1"/>
  <c r="BM34" i="17"/>
  <c r="BM31" i="19"/>
  <c r="BM38" i="17"/>
  <c r="H132" i="2" s="1"/>
  <c r="BM35" i="19"/>
  <c r="BM40" i="19"/>
  <c r="BM43" i="17"/>
  <c r="H137" i="2" s="1"/>
  <c r="BN47" i="19"/>
  <c r="BN53" i="19" s="1"/>
  <c r="BM50" i="17"/>
  <c r="H151" i="4"/>
  <c r="BN50" i="19"/>
  <c r="BM63" i="17"/>
  <c r="H168" i="4"/>
  <c r="H181" i="4"/>
  <c r="H186" i="4"/>
  <c r="BN65" i="19"/>
  <c r="D15" i="22"/>
  <c r="BM98" i="17"/>
  <c r="H201" i="4"/>
  <c r="H215" i="4"/>
  <c r="H231" i="4"/>
  <c r="H230" i="4" s="1"/>
  <c r="H237" i="4"/>
  <c r="H260" i="4"/>
  <c r="H273" i="4"/>
  <c r="H281" i="4"/>
  <c r="AX119" i="20"/>
  <c r="AX132" i="20"/>
  <c r="H319" i="2" s="1"/>
  <c r="AX140" i="20"/>
  <c r="H327" i="2" s="1"/>
  <c r="H338" i="4"/>
  <c r="H357" i="4"/>
  <c r="H356" i="4" s="1"/>
  <c r="H375" i="4"/>
  <c r="H383" i="4"/>
  <c r="AX188" i="20"/>
  <c r="AX219" i="20"/>
  <c r="H405" i="2" s="1"/>
  <c r="G450" i="4"/>
  <c r="G468" i="4"/>
  <c r="AX273" i="20"/>
  <c r="H459" i="2" s="1"/>
  <c r="AX288" i="20"/>
  <c r="G502" i="4"/>
  <c r="AX328" i="20"/>
  <c r="H514" i="2" s="1"/>
  <c r="G542" i="4"/>
  <c r="AX346" i="20"/>
  <c r="H532" i="2" s="1"/>
  <c r="G560" i="4"/>
  <c r="AX374" i="20"/>
  <c r="G612" i="4"/>
  <c r="G609" i="4" s="1"/>
  <c r="AX416" i="20"/>
  <c r="H602" i="2" s="1"/>
  <c r="G625" i="4"/>
  <c r="G647" i="4"/>
  <c r="AX448" i="20"/>
  <c r="G670" i="4"/>
  <c r="G675" i="4"/>
  <c r="G685" i="4"/>
  <c r="G684" i="4" s="1"/>
  <c r="G701" i="4"/>
  <c r="G700" i="4" s="1"/>
  <c r="G714" i="4"/>
  <c r="G723" i="4"/>
  <c r="C34" i="24"/>
  <c r="H854" i="2" s="1"/>
  <c r="AX536" i="20"/>
  <c r="H722" i="2" s="1"/>
  <c r="E19" i="26"/>
  <c r="J891" i="2" s="1"/>
  <c r="G822" i="4"/>
  <c r="G842" i="4"/>
  <c r="E37" i="28"/>
  <c r="E45" i="28"/>
  <c r="C42" i="28"/>
  <c r="C28" i="28"/>
  <c r="G864" i="4"/>
  <c r="C56" i="26" s="1"/>
  <c r="E32" i="28"/>
  <c r="J987" i="2" s="1"/>
  <c r="C59" i="26"/>
  <c r="C33" i="28"/>
  <c r="H936" i="4"/>
  <c r="D9" i="31"/>
  <c r="I1513" i="2" s="1"/>
  <c r="E10" i="27"/>
  <c r="I947" i="2" s="1"/>
  <c r="D10" i="28"/>
  <c r="I965" i="2" s="1"/>
  <c r="E1029" i="4"/>
  <c r="E983" i="4" s="1"/>
  <c r="G983" i="4" s="1"/>
  <c r="D28" i="28"/>
  <c r="G1052" i="4"/>
  <c r="D56" i="26" s="1"/>
  <c r="I928" i="2" s="1"/>
  <c r="D33" i="28"/>
  <c r="I988" i="2" s="1"/>
  <c r="D59" i="26"/>
  <c r="H1097" i="4"/>
  <c r="H1124" i="4"/>
  <c r="F69" i="26"/>
  <c r="F1165" i="4"/>
  <c r="H11" i="26"/>
  <c r="M883" i="2" s="1"/>
  <c r="H15" i="26"/>
  <c r="M887" i="2" s="1"/>
  <c r="H21" i="26"/>
  <c r="M893" i="2" s="1"/>
  <c r="G10" i="28"/>
  <c r="H10" i="27"/>
  <c r="H45" i="26"/>
  <c r="M917" i="2" s="1"/>
  <c r="E1217" i="4"/>
  <c r="E1171" i="4" s="1"/>
  <c r="G28" i="28"/>
  <c r="H1240" i="4"/>
  <c r="G56" i="26" s="1"/>
  <c r="H32" i="28"/>
  <c r="M987" i="2" s="1"/>
  <c r="H58" i="28"/>
  <c r="M1012" i="2" s="1"/>
  <c r="G33" i="28"/>
  <c r="L988" i="2" s="1"/>
  <c r="G59" i="26"/>
  <c r="H65" i="26"/>
  <c r="M937" i="2" s="1"/>
  <c r="D131" i="30"/>
  <c r="H1358" i="4"/>
  <c r="C26" i="31" s="1"/>
  <c r="F133" i="30"/>
  <c r="F135" i="30"/>
  <c r="D134" i="30"/>
  <c r="D69" i="30"/>
  <c r="C69" i="29"/>
  <c r="D71" i="30"/>
  <c r="C71" i="29"/>
  <c r="F148" i="30"/>
  <c r="E23" i="15"/>
  <c r="H2046" i="2" s="1"/>
  <c r="G1437" i="4"/>
  <c r="E91" i="30"/>
  <c r="H1554" i="4"/>
  <c r="D22" i="31" s="1"/>
  <c r="I1523" i="2" s="1"/>
  <c r="E61" i="30"/>
  <c r="D61" i="29"/>
  <c r="H1637" i="4"/>
  <c r="D27" i="31" s="1"/>
  <c r="I1528" i="2" s="1"/>
  <c r="E63" i="30"/>
  <c r="I1154" i="2" s="1"/>
  <c r="D63" i="29"/>
  <c r="I1079" i="2" s="1"/>
  <c r="E65" i="30"/>
  <c r="I1156" i="2" s="1"/>
  <c r="D65" i="29"/>
  <c r="I1081" i="2" s="1"/>
  <c r="E139" i="30"/>
  <c r="I1230" i="2" s="1"/>
  <c r="E67" i="30"/>
  <c r="I1158" i="2" s="1"/>
  <c r="D67" i="29"/>
  <c r="I1083" i="2" s="1"/>
  <c r="F1810" i="4"/>
  <c r="H91" i="30"/>
  <c r="G2098" i="4"/>
  <c r="H61" i="30"/>
  <c r="G61" i="29"/>
  <c r="G2181" i="4"/>
  <c r="H63" i="30"/>
  <c r="L1154" i="2" s="1"/>
  <c r="G63" i="29"/>
  <c r="L1079" i="2" s="1"/>
  <c r="H65" i="30"/>
  <c r="L1156" i="2" s="1"/>
  <c r="G65" i="29"/>
  <c r="L1081" i="2" s="1"/>
  <c r="H67" i="30"/>
  <c r="L1158" i="2" s="1"/>
  <c r="G67" i="29"/>
  <c r="L1083" i="2" s="1"/>
  <c r="G58" i="5"/>
  <c r="G60" i="5" s="1"/>
  <c r="I1474" i="2"/>
  <c r="F23" i="14"/>
  <c r="D31" i="14"/>
  <c r="AG30" i="17"/>
  <c r="AX164" i="20"/>
  <c r="H351" i="2" s="1"/>
  <c r="H67" i="28"/>
  <c r="M1021" i="2" s="1"/>
  <c r="G29" i="15"/>
  <c r="AF12" i="17"/>
  <c r="H8" i="2" s="1"/>
  <c r="AF12" i="19"/>
  <c r="E9" i="25"/>
  <c r="AF17" i="17"/>
  <c r="AF17" i="19"/>
  <c r="AF21" i="17"/>
  <c r="H17" i="2" s="1"/>
  <c r="AF21" i="19"/>
  <c r="AF26" i="17"/>
  <c r="H22" i="2" s="1"/>
  <c r="AF26" i="19"/>
  <c r="E11" i="25"/>
  <c r="E12" i="25"/>
  <c r="AF37" i="17"/>
  <c r="AF36" i="19"/>
  <c r="AF43" i="17"/>
  <c r="H39" i="2" s="1"/>
  <c r="AF42" i="19"/>
  <c r="G44" i="4"/>
  <c r="G49" i="4"/>
  <c r="G63" i="4"/>
  <c r="G72" i="4"/>
  <c r="H103" i="4"/>
  <c r="BM12" i="17"/>
  <c r="H106" i="2" s="1"/>
  <c r="BM12" i="19"/>
  <c r="BM16" i="17"/>
  <c r="H110" i="2" s="1"/>
  <c r="BM16" i="19"/>
  <c r="BM21" i="17"/>
  <c r="H115" i="2" s="1"/>
  <c r="BM21" i="19"/>
  <c r="H117" i="4"/>
  <c r="BM27" i="19"/>
  <c r="BM30" i="17"/>
  <c r="BM35" i="17"/>
  <c r="H129" i="2" s="1"/>
  <c r="BM32" i="19"/>
  <c r="BM36" i="19"/>
  <c r="BM39" i="17"/>
  <c r="H133" i="2" s="1"/>
  <c r="H135" i="4"/>
  <c r="BM45" i="17"/>
  <c r="BM42" i="19"/>
  <c r="BM41" i="19" s="1"/>
  <c r="H147" i="4"/>
  <c r="BN49" i="19"/>
  <c r="BM57" i="17"/>
  <c r="BN52" i="19"/>
  <c r="BM74" i="17"/>
  <c r="BM83" i="17"/>
  <c r="BM57" i="19"/>
  <c r="BM56" i="19" s="1"/>
  <c r="BN63" i="19"/>
  <c r="D13" i="22"/>
  <c r="BM89" i="17"/>
  <c r="F50" i="32" s="1"/>
  <c r="I1778" i="2" s="1"/>
  <c r="D14" i="22"/>
  <c r="BN64" i="19"/>
  <c r="BM94" i="17"/>
  <c r="AX11" i="20"/>
  <c r="H201" i="2" s="1"/>
  <c r="H217" i="4"/>
  <c r="AX41" i="20"/>
  <c r="AX47" i="20"/>
  <c r="H237" i="2" s="1"/>
  <c r="H263" i="4"/>
  <c r="H262" i="4" s="1"/>
  <c r="H275" i="4"/>
  <c r="H284" i="4"/>
  <c r="H296" i="4"/>
  <c r="H301" i="4"/>
  <c r="H325" i="4"/>
  <c r="AX139" i="20"/>
  <c r="H326" i="2" s="1"/>
  <c r="AX146" i="20"/>
  <c r="H333" i="2" s="1"/>
  <c r="AX154" i="20"/>
  <c r="AX162" i="20"/>
  <c r="AX175" i="20"/>
  <c r="H377" i="4"/>
  <c r="H385" i="4"/>
  <c r="G397" i="4"/>
  <c r="G402" i="4"/>
  <c r="G411" i="4"/>
  <c r="G416" i="4"/>
  <c r="G427" i="4"/>
  <c r="G436" i="4"/>
  <c r="AX246" i="20"/>
  <c r="H432" i="2" s="1"/>
  <c r="G460" i="4"/>
  <c r="AX264" i="20"/>
  <c r="H450" i="2" s="1"/>
  <c r="AX298" i="20"/>
  <c r="H484" i="2" s="1"/>
  <c r="G512" i="4"/>
  <c r="AX338" i="20"/>
  <c r="H524" i="2" s="1"/>
  <c r="AX356" i="20"/>
  <c r="H542" i="2" s="1"/>
  <c r="G566" i="4"/>
  <c r="G590" i="4"/>
  <c r="G589" i="4" s="1"/>
  <c r="G614" i="4"/>
  <c r="G627" i="4"/>
  <c r="G634" i="4"/>
  <c r="G640" i="4"/>
  <c r="G639" i="4" s="1"/>
  <c r="G649" i="4"/>
  <c r="G657" i="4"/>
  <c r="G653" i="4" s="1"/>
  <c r="G665" i="4"/>
  <c r="G678" i="4"/>
  <c r="G677" i="4" s="1"/>
  <c r="AX479" i="20"/>
  <c r="G706" i="4"/>
  <c r="G705" i="4" s="1"/>
  <c r="AX508" i="20"/>
  <c r="AX517" i="20"/>
  <c r="E10" i="26"/>
  <c r="J882" i="2" s="1"/>
  <c r="E14" i="26"/>
  <c r="J886" i="2" s="1"/>
  <c r="E20" i="26"/>
  <c r="J892" i="2" s="1"/>
  <c r="E32" i="26"/>
  <c r="J904" i="2" s="1"/>
  <c r="C33" i="26"/>
  <c r="G831" i="4"/>
  <c r="E16" i="28"/>
  <c r="C15" i="28"/>
  <c r="H970" i="2" s="1"/>
  <c r="E20" i="28"/>
  <c r="J975" i="2" s="1"/>
  <c r="E24" i="28"/>
  <c r="J979" i="2" s="1"/>
  <c r="E46" i="28"/>
  <c r="J1000" i="2" s="1"/>
  <c r="G859" i="4"/>
  <c r="H964" i="4"/>
  <c r="D34" i="26"/>
  <c r="E34" i="26" s="1"/>
  <c r="J906" i="2" s="1"/>
  <c r="G1010" i="4"/>
  <c r="G1019" i="4"/>
  <c r="D46" i="28"/>
  <c r="I1000" i="2" s="1"/>
  <c r="G1043" i="4"/>
  <c r="D54" i="26" s="1"/>
  <c r="I926" i="2" s="1"/>
  <c r="G1047" i="4"/>
  <c r="F7" i="31"/>
  <c r="G8" i="27"/>
  <c r="F8" i="28"/>
  <c r="F8" i="31"/>
  <c r="K1512" i="2" s="1"/>
  <c r="G9" i="27"/>
  <c r="K946" i="2" s="1"/>
  <c r="F9" i="28"/>
  <c r="K964" i="2" s="1"/>
  <c r="F9" i="31"/>
  <c r="K1513" i="2" s="1"/>
  <c r="F10" i="28"/>
  <c r="K965" i="2" s="1"/>
  <c r="G10" i="27"/>
  <c r="K947" i="2" s="1"/>
  <c r="G23" i="26"/>
  <c r="H24" i="26"/>
  <c r="M896" i="2" s="1"/>
  <c r="G34" i="26"/>
  <c r="H1198" i="4"/>
  <c r="H40" i="26"/>
  <c r="M912" i="2" s="1"/>
  <c r="G14" i="28"/>
  <c r="H19" i="27"/>
  <c r="H46" i="26"/>
  <c r="M918" i="2" s="1"/>
  <c r="H50" i="26"/>
  <c r="M922" i="2" s="1"/>
  <c r="F1217" i="4"/>
  <c r="F1171" i="4" s="1"/>
  <c r="H1171" i="4" s="1"/>
  <c r="G46" i="28"/>
  <c r="H1231" i="4"/>
  <c r="G54" i="26" s="1"/>
  <c r="H55" i="28"/>
  <c r="M1009" i="2" s="1"/>
  <c r="H29" i="28"/>
  <c r="M984" i="2" s="1"/>
  <c r="D27" i="30"/>
  <c r="C27" i="29"/>
  <c r="H1301" i="4"/>
  <c r="C23" i="31" s="1"/>
  <c r="D29" i="30"/>
  <c r="C29" i="29"/>
  <c r="D31" i="30"/>
  <c r="C31" i="29"/>
  <c r="D33" i="30"/>
  <c r="C33" i="29"/>
  <c r="D35" i="30"/>
  <c r="C35" i="29"/>
  <c r="E24" i="31"/>
  <c r="F112" i="30"/>
  <c r="F114" i="30"/>
  <c r="F116" i="30"/>
  <c r="F118" i="30"/>
  <c r="D48" i="30"/>
  <c r="C48" i="29"/>
  <c r="C50" i="29"/>
  <c r="D50" i="30"/>
  <c r="D52" i="30"/>
  <c r="C52" i="29"/>
  <c r="D54" i="30"/>
  <c r="C54" i="29"/>
  <c r="D58" i="30"/>
  <c r="C58" i="29"/>
  <c r="E10" i="30"/>
  <c r="I1101" i="2" s="1"/>
  <c r="D10" i="29"/>
  <c r="I1026" i="2" s="1"/>
  <c r="H1539" i="4"/>
  <c r="D21" i="31" s="1"/>
  <c r="D12" i="29"/>
  <c r="I1028" i="2" s="1"/>
  <c r="E12" i="30"/>
  <c r="I1103" i="2" s="1"/>
  <c r="D14" i="29"/>
  <c r="I1030" i="2" s="1"/>
  <c r="E14" i="30"/>
  <c r="I1105" i="2" s="1"/>
  <c r="E131" i="30"/>
  <c r="H1630" i="4"/>
  <c r="D26" i="31" s="1"/>
  <c r="I1527" i="2" s="1"/>
  <c r="F1674" i="4"/>
  <c r="G1674" i="4" s="1"/>
  <c r="G10" i="29"/>
  <c r="L1026" i="2" s="1"/>
  <c r="H10" i="30"/>
  <c r="L1101" i="2" s="1"/>
  <c r="G2083" i="4"/>
  <c r="H12" i="30"/>
  <c r="L1103" i="2" s="1"/>
  <c r="G12" i="29"/>
  <c r="L1028" i="2" s="1"/>
  <c r="H14" i="30"/>
  <c r="L1105" i="2" s="1"/>
  <c r="G14" i="29"/>
  <c r="L1030" i="2" s="1"/>
  <c r="H131" i="30"/>
  <c r="G2174" i="4"/>
  <c r="AG16" i="17"/>
  <c r="AG46" i="17" s="1"/>
  <c r="BM9" i="19"/>
  <c r="BM38" i="19"/>
  <c r="BM37" i="19" s="1"/>
  <c r="AY187" i="20"/>
  <c r="AY436" i="20"/>
  <c r="E8" i="25"/>
  <c r="AF9" i="17"/>
  <c r="AF9" i="19"/>
  <c r="AF13" i="17"/>
  <c r="H9" i="2" s="1"/>
  <c r="AF13" i="19"/>
  <c r="AF18" i="17"/>
  <c r="H14" i="2" s="1"/>
  <c r="AF18" i="19"/>
  <c r="AF22" i="17"/>
  <c r="H18" i="2" s="1"/>
  <c r="AF22" i="19"/>
  <c r="AF27" i="17"/>
  <c r="H23" i="2" s="1"/>
  <c r="AF27" i="19"/>
  <c r="E13" i="25"/>
  <c r="AF39" i="17"/>
  <c r="AF38" i="19"/>
  <c r="AF37" i="19" s="1"/>
  <c r="AF44" i="17"/>
  <c r="H40" i="2" s="1"/>
  <c r="AF43" i="19"/>
  <c r="AG47" i="19"/>
  <c r="E16" i="25"/>
  <c r="E17" i="25"/>
  <c r="AG48" i="19"/>
  <c r="AF53" i="17"/>
  <c r="AG50" i="19"/>
  <c r="E19" i="25"/>
  <c r="AF67" i="17"/>
  <c r="E19" i="32" s="1"/>
  <c r="H1747" i="2" s="1"/>
  <c r="AG51" i="19"/>
  <c r="E20" i="25"/>
  <c r="AF76" i="17"/>
  <c r="AG54" i="19"/>
  <c r="AF95" i="17"/>
  <c r="BM13" i="17"/>
  <c r="H107" i="2" s="1"/>
  <c r="BM13" i="19"/>
  <c r="BM22" i="19"/>
  <c r="BM31" i="17"/>
  <c r="H125" i="2" s="1"/>
  <c r="BM28" i="19"/>
  <c r="BM40" i="17"/>
  <c r="BN48" i="19"/>
  <c r="BM53" i="17"/>
  <c r="BM102" i="17"/>
  <c r="BM67" i="19"/>
  <c r="BM66" i="19" s="1"/>
  <c r="AX73" i="20"/>
  <c r="AX94" i="20"/>
  <c r="H284" i="2" s="1"/>
  <c r="AX193" i="20"/>
  <c r="H379" i="2" s="1"/>
  <c r="AX198" i="20"/>
  <c r="H384" i="2" s="1"/>
  <c r="AX207" i="20"/>
  <c r="H393" i="2" s="1"/>
  <c r="AX212" i="20"/>
  <c r="H398" i="2" s="1"/>
  <c r="AX223" i="20"/>
  <c r="AX232" i="20"/>
  <c r="H418" i="2" s="1"/>
  <c r="AX256" i="20"/>
  <c r="H442" i="2" s="1"/>
  <c r="AX308" i="20"/>
  <c r="H494" i="2" s="1"/>
  <c r="AX362" i="20"/>
  <c r="H548" i="2" s="1"/>
  <c r="AX386" i="20"/>
  <c r="AX408" i="20"/>
  <c r="H594" i="2" s="1"/>
  <c r="AX428" i="20"/>
  <c r="H614" i="2" s="1"/>
  <c r="AX459" i="20"/>
  <c r="H645" i="2" s="1"/>
  <c r="E21" i="26"/>
  <c r="J893" i="2" s="1"/>
  <c r="E29" i="26"/>
  <c r="J901" i="2" s="1"/>
  <c r="E43" i="26"/>
  <c r="J915" i="2" s="1"/>
  <c r="C42" i="26"/>
  <c r="E17" i="28"/>
  <c r="J972" i="2" s="1"/>
  <c r="E21" i="28"/>
  <c r="J976" i="2" s="1"/>
  <c r="E25" i="28"/>
  <c r="J980" i="2" s="1"/>
  <c r="C35" i="28"/>
  <c r="C55" i="26"/>
  <c r="E52" i="28"/>
  <c r="C51" i="28"/>
  <c r="H1005" i="2" s="1"/>
  <c r="E935" i="4"/>
  <c r="E889" i="4" s="1"/>
  <c r="H889" i="4" s="1"/>
  <c r="H958" i="4"/>
  <c r="D28" i="26"/>
  <c r="I900" i="2" s="1"/>
  <c r="G1003" i="4"/>
  <c r="D12" i="31"/>
  <c r="I1516" i="2" s="1"/>
  <c r="D13" i="28"/>
  <c r="I968" i="2" s="1"/>
  <c r="G1030" i="4"/>
  <c r="D16" i="28"/>
  <c r="D35" i="28"/>
  <c r="D55" i="26"/>
  <c r="I927" i="2" s="1"/>
  <c r="F10" i="31"/>
  <c r="K1514" i="2" s="1"/>
  <c r="F11" i="28"/>
  <c r="K966" i="2" s="1"/>
  <c r="G11" i="27"/>
  <c r="K948" i="2" s="1"/>
  <c r="E1123" i="4"/>
  <c r="E1077" i="4" s="1"/>
  <c r="H1146" i="4"/>
  <c r="H25" i="26"/>
  <c r="M897" i="2" s="1"/>
  <c r="G28" i="26"/>
  <c r="H1191" i="4"/>
  <c r="H32" i="26"/>
  <c r="M904" i="2" s="1"/>
  <c r="H35" i="26"/>
  <c r="M907" i="2" s="1"/>
  <c r="H1202" i="4"/>
  <c r="H41" i="26"/>
  <c r="M913" i="2" s="1"/>
  <c r="H43" i="26"/>
  <c r="M915" i="2" s="1"/>
  <c r="G42" i="26"/>
  <c r="H47" i="26"/>
  <c r="M919" i="2" s="1"/>
  <c r="G16" i="28"/>
  <c r="H1218" i="4"/>
  <c r="H20" i="28"/>
  <c r="M975" i="2" s="1"/>
  <c r="G55" i="26"/>
  <c r="H52" i="28"/>
  <c r="G51" i="28"/>
  <c r="L1005" i="2" s="1"/>
  <c r="H1282" i="4"/>
  <c r="C22" i="31" s="1"/>
  <c r="D91" i="30"/>
  <c r="F93" i="30"/>
  <c r="F95" i="30"/>
  <c r="F97" i="30"/>
  <c r="F99" i="30"/>
  <c r="F101" i="30"/>
  <c r="D100" i="30"/>
  <c r="D37" i="30"/>
  <c r="C37" i="29"/>
  <c r="D39" i="30"/>
  <c r="C39" i="29"/>
  <c r="D41" i="30"/>
  <c r="C41" i="29"/>
  <c r="D43" i="30"/>
  <c r="C43" i="29"/>
  <c r="D45" i="30"/>
  <c r="C45" i="29"/>
  <c r="H1339" i="4"/>
  <c r="C25" i="31" s="1"/>
  <c r="F147" i="30"/>
  <c r="D146" i="30"/>
  <c r="E32" i="15"/>
  <c r="F1538" i="4"/>
  <c r="H1538" i="4" s="1"/>
  <c r="E48" i="30"/>
  <c r="I1139" i="2" s="1"/>
  <c r="D48" i="29"/>
  <c r="I1064" i="2" s="1"/>
  <c r="H1611" i="4"/>
  <c r="D25" i="31" s="1"/>
  <c r="I1526" i="2" s="1"/>
  <c r="E50" i="30"/>
  <c r="I1141" i="2" s="1"/>
  <c r="D50" i="29"/>
  <c r="I1066" i="2" s="1"/>
  <c r="D52" i="29"/>
  <c r="I1068" i="2" s="1"/>
  <c r="E52" i="30"/>
  <c r="I1143" i="2" s="1"/>
  <c r="D54" i="29"/>
  <c r="I1070" i="2" s="1"/>
  <c r="E54" i="30"/>
  <c r="I1145" i="2" s="1"/>
  <c r="F2082" i="4"/>
  <c r="H48" i="30"/>
  <c r="L1139" i="2" s="1"/>
  <c r="G48" i="29"/>
  <c r="L1064" i="2" s="1"/>
  <c r="G2155" i="4"/>
  <c r="H50" i="30"/>
  <c r="L1141" i="2" s="1"/>
  <c r="G50" i="29"/>
  <c r="L1066" i="2" s="1"/>
  <c r="H52" i="30"/>
  <c r="L1143" i="2" s="1"/>
  <c r="G52" i="29"/>
  <c r="L1068" i="2" s="1"/>
  <c r="H54" i="30"/>
  <c r="L1145" i="2" s="1"/>
  <c r="G54" i="29"/>
  <c r="L1070" i="2" s="1"/>
  <c r="F37" i="15"/>
  <c r="I2058" i="2" s="1"/>
  <c r="BM23" i="17"/>
  <c r="BM17" i="19"/>
  <c r="C26" i="26"/>
  <c r="D18" i="29"/>
  <c r="I1034" i="2" s="1"/>
  <c r="E18" i="30"/>
  <c r="I1109" i="2" s="1"/>
  <c r="D20" i="29"/>
  <c r="I1036" i="2" s="1"/>
  <c r="E20" i="30"/>
  <c r="I1111" i="2" s="1"/>
  <c r="E22" i="30"/>
  <c r="I1113" i="2" s="1"/>
  <c r="D22" i="29"/>
  <c r="I1038" i="2" s="1"/>
  <c r="E24" i="30"/>
  <c r="I1115" i="2" s="1"/>
  <c r="D24" i="29"/>
  <c r="I1040" i="2" s="1"/>
  <c r="E37" i="30"/>
  <c r="D37" i="29"/>
  <c r="E39" i="30"/>
  <c r="I1130" i="2" s="1"/>
  <c r="D39" i="29"/>
  <c r="I1055" i="2" s="1"/>
  <c r="E41" i="30"/>
  <c r="I1132" i="2" s="1"/>
  <c r="D41" i="29"/>
  <c r="E43" i="30"/>
  <c r="I1134" i="2" s="1"/>
  <c r="D43" i="29"/>
  <c r="I1059" i="2" s="1"/>
  <c r="E45" i="30"/>
  <c r="I1136" i="2" s="1"/>
  <c r="D45" i="29"/>
  <c r="I1061" i="2" s="1"/>
  <c r="D58" i="29"/>
  <c r="I1074" i="2" s="1"/>
  <c r="E58" i="30"/>
  <c r="I1149" i="2" s="1"/>
  <c r="E134" i="30"/>
  <c r="I1225" i="2" s="1"/>
  <c r="E69" i="30"/>
  <c r="D69" i="29"/>
  <c r="E71" i="30"/>
  <c r="I1162" i="2" s="1"/>
  <c r="D71" i="29"/>
  <c r="I1087" i="2" s="1"/>
  <c r="G22" i="29"/>
  <c r="L1038" i="2" s="1"/>
  <c r="H22" i="30"/>
  <c r="L1113" i="2" s="1"/>
  <c r="H100" i="30"/>
  <c r="L1191" i="2" s="1"/>
  <c r="H37" i="30"/>
  <c r="G37" i="29"/>
  <c r="H39" i="30"/>
  <c r="L1130" i="2" s="1"/>
  <c r="G39" i="29"/>
  <c r="L1055" i="2" s="1"/>
  <c r="H41" i="30"/>
  <c r="L1132" i="2" s="1"/>
  <c r="G41" i="29"/>
  <c r="H43" i="30"/>
  <c r="L1134" i="2" s="1"/>
  <c r="G43" i="29"/>
  <c r="L1059" i="2" s="1"/>
  <c r="H45" i="30"/>
  <c r="L1136" i="2" s="1"/>
  <c r="G45" i="29"/>
  <c r="L1061" i="2" s="1"/>
  <c r="H69" i="30"/>
  <c r="G69" i="29"/>
  <c r="H71" i="30"/>
  <c r="L1162" i="2" s="1"/>
  <c r="G71" i="29"/>
  <c r="L1087" i="2" s="1"/>
  <c r="K1472" i="2"/>
  <c r="K1476" i="2"/>
  <c r="D61" i="12"/>
  <c r="E75" i="13"/>
  <c r="I2001" i="2" s="1"/>
  <c r="G32" i="14"/>
  <c r="K2028" i="2" s="1"/>
  <c r="E29" i="15"/>
  <c r="F46" i="32"/>
  <c r="I1774" i="2" s="1"/>
  <c r="AY102" i="20"/>
  <c r="C68" i="28"/>
  <c r="E66" i="28"/>
  <c r="J1020" i="2" s="1"/>
  <c r="D7" i="26"/>
  <c r="D17" i="26"/>
  <c r="I889" i="2" s="1"/>
  <c r="D23" i="26"/>
  <c r="I895" i="2" s="1"/>
  <c r="D37" i="26"/>
  <c r="I909" i="2" s="1"/>
  <c r="D59" i="28"/>
  <c r="I1013" i="2" s="1"/>
  <c r="F12" i="28"/>
  <c r="K967" i="2" s="1"/>
  <c r="G12" i="27"/>
  <c r="K949" i="2" s="1"/>
  <c r="F52" i="26"/>
  <c r="G7" i="26"/>
  <c r="H8" i="26"/>
  <c r="M880" i="2" s="1"/>
  <c r="H12" i="26"/>
  <c r="M884" i="2" s="1"/>
  <c r="H16" i="26"/>
  <c r="M888" i="2" s="1"/>
  <c r="G17" i="26"/>
  <c r="H18" i="26"/>
  <c r="M890" i="2" s="1"/>
  <c r="H22" i="26"/>
  <c r="M894" i="2" s="1"/>
  <c r="H30" i="26"/>
  <c r="M902" i="2" s="1"/>
  <c r="G37" i="26"/>
  <c r="H38" i="26"/>
  <c r="M910" i="2" s="1"/>
  <c r="H48" i="26"/>
  <c r="M920" i="2" s="1"/>
  <c r="H18" i="28"/>
  <c r="M973" i="2" s="1"/>
  <c r="H22" i="28"/>
  <c r="M977" i="2" s="1"/>
  <c r="H26" i="28"/>
  <c r="M981" i="2" s="1"/>
  <c r="H53" i="28"/>
  <c r="M1007" i="2" s="1"/>
  <c r="H30" i="28"/>
  <c r="M985" i="2" s="1"/>
  <c r="G59" i="28"/>
  <c r="H62" i="26"/>
  <c r="M934" i="2" s="1"/>
  <c r="G68" i="28"/>
  <c r="H66" i="28"/>
  <c r="M1020" i="2" s="1"/>
  <c r="G28" i="15"/>
  <c r="C9" i="29"/>
  <c r="D9" i="30"/>
  <c r="D11" i="30"/>
  <c r="C11" i="29"/>
  <c r="D13" i="30"/>
  <c r="C13" i="29"/>
  <c r="D15" i="30"/>
  <c r="C15" i="29"/>
  <c r="D28" i="30"/>
  <c r="C28" i="29"/>
  <c r="D30" i="30"/>
  <c r="C30" i="29"/>
  <c r="D32" i="30"/>
  <c r="C32" i="29"/>
  <c r="D34" i="30"/>
  <c r="C34" i="29"/>
  <c r="F111" i="30"/>
  <c r="D110" i="30"/>
  <c r="D47" i="30"/>
  <c r="C47" i="29"/>
  <c r="D49" i="30"/>
  <c r="C49" i="29"/>
  <c r="D51" i="30"/>
  <c r="C51" i="29"/>
  <c r="D53" i="30"/>
  <c r="C53" i="29"/>
  <c r="D55" i="30"/>
  <c r="C55" i="29"/>
  <c r="C62" i="29"/>
  <c r="D62" i="30"/>
  <c r="D66" i="30"/>
  <c r="C66" i="29"/>
  <c r="F143" i="30"/>
  <c r="D142" i="30"/>
  <c r="D73" i="30"/>
  <c r="C73" i="29"/>
  <c r="D75" i="30"/>
  <c r="C75" i="29"/>
  <c r="D77" i="30"/>
  <c r="C77" i="29"/>
  <c r="D79" i="30"/>
  <c r="C79" i="29"/>
  <c r="E9" i="30"/>
  <c r="D9" i="29"/>
  <c r="E11" i="30"/>
  <c r="I1102" i="2" s="1"/>
  <c r="D11" i="29"/>
  <c r="I1027" i="2" s="1"/>
  <c r="E13" i="30"/>
  <c r="I1104" i="2" s="1"/>
  <c r="D13" i="29"/>
  <c r="I1029" i="2" s="1"/>
  <c r="E28" i="30"/>
  <c r="I1119" i="2" s="1"/>
  <c r="D28" i="29"/>
  <c r="I1044" i="2" s="1"/>
  <c r="E30" i="30"/>
  <c r="I1121" i="2" s="1"/>
  <c r="D30" i="29"/>
  <c r="I1046" i="2" s="1"/>
  <c r="D32" i="29"/>
  <c r="I1048" i="2" s="1"/>
  <c r="E32" i="30"/>
  <c r="I1123" i="2" s="1"/>
  <c r="D34" i="29"/>
  <c r="I1050" i="2" s="1"/>
  <c r="E34" i="30"/>
  <c r="I1125" i="2" s="1"/>
  <c r="E110" i="30"/>
  <c r="I1201" i="2" s="1"/>
  <c r="E47" i="30"/>
  <c r="D47" i="29"/>
  <c r="E49" i="30"/>
  <c r="I1140" i="2" s="1"/>
  <c r="D49" i="29"/>
  <c r="I1065" i="2" s="1"/>
  <c r="E51" i="30"/>
  <c r="I1142" i="2" s="1"/>
  <c r="D51" i="29"/>
  <c r="I1067" i="2" s="1"/>
  <c r="E53" i="30"/>
  <c r="I1144" i="2" s="1"/>
  <c r="D53" i="29"/>
  <c r="I1069" i="2" s="1"/>
  <c r="E62" i="30"/>
  <c r="I1153" i="2" s="1"/>
  <c r="D62" i="29"/>
  <c r="I1078" i="2" s="1"/>
  <c r="D64" i="29"/>
  <c r="I1080" i="2" s="1"/>
  <c r="E64" i="30"/>
  <c r="I1155" i="2" s="1"/>
  <c r="D66" i="29"/>
  <c r="I1082" i="2" s="1"/>
  <c r="E66" i="30"/>
  <c r="I1157" i="2" s="1"/>
  <c r="E142" i="30"/>
  <c r="I1233" i="2" s="1"/>
  <c r="E73" i="30"/>
  <c r="D73" i="29"/>
  <c r="E75" i="30"/>
  <c r="I1166" i="2" s="1"/>
  <c r="D75" i="29"/>
  <c r="I1091" i="2" s="1"/>
  <c r="E77" i="30"/>
  <c r="I1168" i="2" s="1"/>
  <c r="D77" i="29"/>
  <c r="I1093" i="2" s="1"/>
  <c r="E79" i="30"/>
  <c r="I1170" i="2" s="1"/>
  <c r="D79" i="29"/>
  <c r="I1095" i="2" s="1"/>
  <c r="H9" i="30"/>
  <c r="G9" i="29"/>
  <c r="H11" i="30"/>
  <c r="L1102" i="2" s="1"/>
  <c r="G11" i="29"/>
  <c r="L1027" i="2" s="1"/>
  <c r="H13" i="30"/>
  <c r="L1104" i="2" s="1"/>
  <c r="G13" i="29"/>
  <c r="L1029" i="2" s="1"/>
  <c r="H15" i="30"/>
  <c r="L1106" i="2" s="1"/>
  <c r="G15" i="29"/>
  <c r="L1031" i="2" s="1"/>
  <c r="H28" i="30"/>
  <c r="L1119" i="2" s="1"/>
  <c r="G28" i="29"/>
  <c r="L1044" i="2" s="1"/>
  <c r="G30" i="29"/>
  <c r="L1046" i="2" s="1"/>
  <c r="H30" i="30"/>
  <c r="L1121" i="2" s="1"/>
  <c r="H32" i="30"/>
  <c r="L1123" i="2" s="1"/>
  <c r="G32" i="29"/>
  <c r="L1048" i="2" s="1"/>
  <c r="H110" i="30"/>
  <c r="L1201" i="2" s="1"/>
  <c r="H47" i="30"/>
  <c r="G47" i="29"/>
  <c r="H49" i="30"/>
  <c r="L1140" i="2" s="1"/>
  <c r="G49" i="29"/>
  <c r="L1065" i="2" s="1"/>
  <c r="H51" i="30"/>
  <c r="L1142" i="2" s="1"/>
  <c r="G51" i="29"/>
  <c r="L1067" i="2" s="1"/>
  <c r="H53" i="30"/>
  <c r="L1144" i="2" s="1"/>
  <c r="G53" i="29"/>
  <c r="L1069" i="2" s="1"/>
  <c r="H55" i="30"/>
  <c r="L1146" i="2" s="1"/>
  <c r="G55" i="29"/>
  <c r="L1071" i="2" s="1"/>
  <c r="G62" i="29"/>
  <c r="L1078" i="2" s="1"/>
  <c r="H62" i="30"/>
  <c r="L1153" i="2" s="1"/>
  <c r="H64" i="30"/>
  <c r="L1155" i="2" s="1"/>
  <c r="G64" i="29"/>
  <c r="L1080" i="2" s="1"/>
  <c r="H66" i="30"/>
  <c r="L1157" i="2" s="1"/>
  <c r="G66" i="29"/>
  <c r="L1082" i="2" s="1"/>
  <c r="H142" i="30"/>
  <c r="L1233" i="2" s="1"/>
  <c r="H73" i="30"/>
  <c r="G73" i="29"/>
  <c r="H75" i="30"/>
  <c r="L1166" i="2" s="1"/>
  <c r="G75" i="29"/>
  <c r="L1091" i="2" s="1"/>
  <c r="H77" i="30"/>
  <c r="L1168" i="2" s="1"/>
  <c r="G77" i="29"/>
  <c r="L1093" i="2" s="1"/>
  <c r="H79" i="30"/>
  <c r="L1170" i="2" s="1"/>
  <c r="G79" i="29"/>
  <c r="I1473" i="2"/>
  <c r="M1473" i="2"/>
  <c r="I1477" i="2"/>
  <c r="M1477" i="2"/>
  <c r="G61" i="12"/>
  <c r="N1897" i="2" s="1"/>
  <c r="I9" i="13"/>
  <c r="M1935" i="2" s="1"/>
  <c r="I52" i="13"/>
  <c r="M1978" i="2" s="1"/>
  <c r="D32" i="14"/>
  <c r="H2028" i="2" s="1"/>
  <c r="H32" i="14"/>
  <c r="L2028" i="2" s="1"/>
  <c r="F15" i="14"/>
  <c r="AG38" i="17"/>
  <c r="AG48" i="17"/>
  <c r="BN94" i="17"/>
  <c r="F51" i="32" s="1"/>
  <c r="I1779" i="2" s="1"/>
  <c r="AY94" i="20"/>
  <c r="AY198" i="20"/>
  <c r="AY385" i="20"/>
  <c r="AY372" i="20" s="1"/>
  <c r="F33" i="26"/>
  <c r="C38" i="28"/>
  <c r="C63" i="26"/>
  <c r="D26" i="26"/>
  <c r="I898" i="2" s="1"/>
  <c r="D42" i="28"/>
  <c r="F13" i="31"/>
  <c r="K1517" i="2" s="1"/>
  <c r="F14" i="28"/>
  <c r="K969" i="2" s="1"/>
  <c r="G19" i="27"/>
  <c r="F1123" i="4"/>
  <c r="F15" i="31"/>
  <c r="K1519" i="2" s="1"/>
  <c r="G15" i="27"/>
  <c r="K952" i="2" s="1"/>
  <c r="H9" i="26"/>
  <c r="M881" i="2" s="1"/>
  <c r="H13" i="26"/>
  <c r="M885" i="2" s="1"/>
  <c r="H19" i="26"/>
  <c r="M891" i="2" s="1"/>
  <c r="H27" i="26"/>
  <c r="M899" i="2" s="1"/>
  <c r="G26" i="26"/>
  <c r="H39" i="26"/>
  <c r="M911" i="2" s="1"/>
  <c r="H49" i="26"/>
  <c r="M921" i="2" s="1"/>
  <c r="H19" i="28"/>
  <c r="M974" i="2" s="1"/>
  <c r="H23" i="28"/>
  <c r="M978" i="2" s="1"/>
  <c r="H37" i="28"/>
  <c r="G42" i="28"/>
  <c r="H45" i="28"/>
  <c r="H54" i="28"/>
  <c r="M1008" i="2" s="1"/>
  <c r="H31" i="28"/>
  <c r="M986" i="2" s="1"/>
  <c r="H60" i="26"/>
  <c r="M932" i="2" s="1"/>
  <c r="G38" i="28"/>
  <c r="G36" i="28" s="1"/>
  <c r="L991" i="2" s="1"/>
  <c r="G63" i="26"/>
  <c r="F83" i="30"/>
  <c r="D82" i="30"/>
  <c r="D17" i="30"/>
  <c r="C17" i="29"/>
  <c r="D19" i="30"/>
  <c r="C19" i="29"/>
  <c r="D21" i="30"/>
  <c r="C21" i="29"/>
  <c r="D23" i="30"/>
  <c r="C23" i="29"/>
  <c r="D25" i="30"/>
  <c r="C25" i="29"/>
  <c r="C38" i="29"/>
  <c r="D38" i="30"/>
  <c r="D40" i="30"/>
  <c r="C40" i="29"/>
  <c r="D42" i="30"/>
  <c r="C42" i="29"/>
  <c r="C44" i="29"/>
  <c r="D44" i="30"/>
  <c r="F121" i="30"/>
  <c r="D120" i="30"/>
  <c r="F123" i="30"/>
  <c r="D57" i="30"/>
  <c r="C57" i="29"/>
  <c r="D59" i="30"/>
  <c r="C59" i="29"/>
  <c r="D70" i="30"/>
  <c r="C70" i="29"/>
  <c r="E17" i="30"/>
  <c r="D17" i="29"/>
  <c r="E19" i="30"/>
  <c r="I1110" i="2" s="1"/>
  <c r="D19" i="29"/>
  <c r="I1035" i="2" s="1"/>
  <c r="E21" i="30"/>
  <c r="I1112" i="2" s="1"/>
  <c r="D21" i="29"/>
  <c r="I1037" i="2" s="1"/>
  <c r="E23" i="30"/>
  <c r="I1114" i="2" s="1"/>
  <c r="D23" i="29"/>
  <c r="I1039" i="2" s="1"/>
  <c r="E25" i="30"/>
  <c r="I1116" i="2" s="1"/>
  <c r="D25" i="29"/>
  <c r="I1041" i="2" s="1"/>
  <c r="D38" i="29"/>
  <c r="I1054" i="2" s="1"/>
  <c r="E38" i="30"/>
  <c r="I1129" i="2" s="1"/>
  <c r="D40" i="29"/>
  <c r="I1056" i="2" s="1"/>
  <c r="E40" i="30"/>
  <c r="I1131" i="2" s="1"/>
  <c r="E42" i="30"/>
  <c r="I1133" i="2" s="1"/>
  <c r="D42" i="29"/>
  <c r="I1058" i="2" s="1"/>
  <c r="E44" i="30"/>
  <c r="I1135" i="2" s="1"/>
  <c r="D44" i="29"/>
  <c r="I1060" i="2" s="1"/>
  <c r="E120" i="30"/>
  <c r="I1211" i="2" s="1"/>
  <c r="E57" i="30"/>
  <c r="D57" i="29"/>
  <c r="E59" i="30"/>
  <c r="I1150" i="2" s="1"/>
  <c r="D59" i="29"/>
  <c r="I1075" i="2" s="1"/>
  <c r="D70" i="29"/>
  <c r="I1086" i="2" s="1"/>
  <c r="E70" i="30"/>
  <c r="I1161" i="2" s="1"/>
  <c r="E146" i="30"/>
  <c r="I1237" i="2" s="1"/>
  <c r="H82" i="30"/>
  <c r="H17" i="30"/>
  <c r="G17" i="29"/>
  <c r="H19" i="30"/>
  <c r="L1110" i="2" s="1"/>
  <c r="G19" i="29"/>
  <c r="L1035" i="2" s="1"/>
  <c r="H21" i="30"/>
  <c r="L1112" i="2" s="1"/>
  <c r="G21" i="29"/>
  <c r="L1037" i="2" s="1"/>
  <c r="H23" i="30"/>
  <c r="L1114" i="2" s="1"/>
  <c r="G23" i="29"/>
  <c r="L1039" i="2" s="1"/>
  <c r="H25" i="30"/>
  <c r="L1116" i="2" s="1"/>
  <c r="G25" i="29"/>
  <c r="L1041" i="2" s="1"/>
  <c r="H38" i="30"/>
  <c r="L1129" i="2" s="1"/>
  <c r="G38" i="29"/>
  <c r="L1054" i="2" s="1"/>
  <c r="H40" i="30"/>
  <c r="L1131" i="2" s="1"/>
  <c r="G40" i="29"/>
  <c r="L1056" i="2" s="1"/>
  <c r="H42" i="30"/>
  <c r="L1133" i="2" s="1"/>
  <c r="G42" i="29"/>
  <c r="L1058" i="2" s="1"/>
  <c r="H44" i="30"/>
  <c r="L1135" i="2" s="1"/>
  <c r="G44" i="29"/>
  <c r="L1060" i="2" s="1"/>
  <c r="H120" i="30"/>
  <c r="L1211" i="2" s="1"/>
  <c r="H57" i="30"/>
  <c r="G57" i="29"/>
  <c r="H59" i="30"/>
  <c r="L1150" i="2" s="1"/>
  <c r="G59" i="29"/>
  <c r="L1075" i="2" s="1"/>
  <c r="H70" i="30"/>
  <c r="L1161" i="2" s="1"/>
  <c r="G70" i="29"/>
  <c r="L1086" i="2" s="1"/>
  <c r="H146" i="30"/>
  <c r="L1237" i="2" s="1"/>
  <c r="G32" i="15"/>
  <c r="I1472" i="2"/>
  <c r="M1472" i="2"/>
  <c r="J1473" i="2"/>
  <c r="N1473" i="2"/>
  <c r="I1476" i="2"/>
  <c r="M1476" i="2"/>
  <c r="J1477" i="2"/>
  <c r="D34" i="12"/>
  <c r="E62" i="12"/>
  <c r="E41" i="13"/>
  <c r="F41" i="13" s="1"/>
  <c r="G75" i="13"/>
  <c r="I70" i="13"/>
  <c r="M1996" i="2" s="1"/>
  <c r="F19" i="14"/>
  <c r="E28" i="15"/>
  <c r="AG41" i="17"/>
  <c r="BN48" i="17"/>
  <c r="AG53" i="17"/>
  <c r="E17" i="32" s="1"/>
  <c r="H1745" i="2" s="1"/>
  <c r="AG76" i="17"/>
  <c r="E20" i="32" s="1"/>
  <c r="H1748" i="2" s="1"/>
  <c r="F45" i="32"/>
  <c r="I1773" i="2" s="1"/>
  <c r="BN82" i="17"/>
  <c r="F52" i="32"/>
  <c r="I1780" i="2" s="1"/>
  <c r="AY19" i="20"/>
  <c r="AY8" i="20" s="1"/>
  <c r="AY7" i="20" s="1"/>
  <c r="AY184" i="20" s="1"/>
  <c r="AY288" i="20"/>
  <c r="AY526" i="20"/>
  <c r="D63" i="26"/>
  <c r="I935" i="2" s="1"/>
  <c r="D15" i="29"/>
  <c r="I1031" i="2" s="1"/>
  <c r="G20" i="29"/>
  <c r="L1036" i="2" s="1"/>
  <c r="G34" i="29"/>
  <c r="L1050" i="2" s="1"/>
  <c r="D55" i="29"/>
  <c r="I1071" i="2" s="1"/>
  <c r="F11" i="31"/>
  <c r="K1515" i="2" s="1"/>
  <c r="F39" i="32"/>
  <c r="I1767" i="2" s="1"/>
  <c r="F44" i="32"/>
  <c r="F55" i="32"/>
  <c r="I1783" i="2" s="1"/>
  <c r="AY135" i="20"/>
  <c r="AY149" i="20"/>
  <c r="AY175" i="20"/>
  <c r="AY161" i="20" s="1"/>
  <c r="AY277" i="20"/>
  <c r="AY318" i="20"/>
  <c r="AY392" i="20"/>
  <c r="AY391" i="20" s="1"/>
  <c r="AY428" i="20"/>
  <c r="AY423" i="20" s="1"/>
  <c r="AY508" i="20"/>
  <c r="F7" i="26"/>
  <c r="F26" i="26"/>
  <c r="F8" i="33"/>
  <c r="AJ21" i="34"/>
  <c r="T21" i="34"/>
  <c r="AE21" i="34"/>
  <c r="O21" i="34"/>
  <c r="AB21" i="34"/>
  <c r="W21" i="34"/>
  <c r="F54" i="32"/>
  <c r="B4" i="35"/>
  <c r="A4" i="34"/>
  <c r="A4" i="33"/>
  <c r="A3" i="32"/>
  <c r="A3" i="31"/>
  <c r="B3" i="30"/>
  <c r="A4" i="29"/>
  <c r="A3" i="25"/>
  <c r="A3" i="24"/>
  <c r="A3" i="23"/>
  <c r="A3" i="16"/>
  <c r="A3" i="28"/>
  <c r="A3" i="27"/>
  <c r="A3" i="26"/>
  <c r="A3" i="22"/>
  <c r="AY81" i="20"/>
  <c r="AY119" i="20"/>
  <c r="AY118" i="20" s="1"/>
  <c r="AY117" i="20" s="1"/>
  <c r="C33" i="22"/>
  <c r="F15" i="28"/>
  <c r="K970" i="2" s="1"/>
  <c r="F51" i="28"/>
  <c r="K1005" i="2" s="1"/>
  <c r="F36" i="29"/>
  <c r="F60" i="29"/>
  <c r="K1076" i="2" s="1"/>
  <c r="AF10" i="34"/>
  <c r="X10" i="34"/>
  <c r="P10" i="34"/>
  <c r="AE10" i="34"/>
  <c r="W10" i="34"/>
  <c r="O10" i="34"/>
  <c r="AJ10" i="34"/>
  <c r="T10" i="34"/>
  <c r="AI10" i="34"/>
  <c r="S10" i="34"/>
  <c r="AB10" i="34"/>
  <c r="AA10" i="34"/>
  <c r="F37" i="26"/>
  <c r="F46" i="29"/>
  <c r="G120" i="30"/>
  <c r="K1211" i="2" s="1"/>
  <c r="AY267" i="20"/>
  <c r="AY222" i="20" s="1"/>
  <c r="AY273" i="20"/>
  <c r="AY403" i="20"/>
  <c r="AY455" i="20"/>
  <c r="AY454" i="20" s="1"/>
  <c r="AY453" i="20" s="1"/>
  <c r="AY494" i="20"/>
  <c r="AY477" i="20" s="1"/>
  <c r="F16" i="22"/>
  <c r="G17" i="22"/>
  <c r="L738" i="2" s="1"/>
  <c r="C23" i="24"/>
  <c r="H843" i="2" s="1"/>
  <c r="F17" i="26"/>
  <c r="F61" i="28"/>
  <c r="G82" i="30"/>
  <c r="F30" i="32"/>
  <c r="I1758" i="2" s="1"/>
  <c r="F33" i="32"/>
  <c r="I1761" i="2" s="1"/>
  <c r="F36" i="32"/>
  <c r="F37" i="32"/>
  <c r="I1765" i="2" s="1"/>
  <c r="F38" i="32"/>
  <c r="I1766" i="2" s="1"/>
  <c r="F41" i="32"/>
  <c r="I1769" i="2" s="1"/>
  <c r="BN79" i="17"/>
  <c r="E22" i="32"/>
  <c r="H1750" i="2" s="1"/>
  <c r="E23" i="32"/>
  <c r="H1751" i="2" s="1"/>
  <c r="G8" i="30"/>
  <c r="G26" i="30"/>
  <c r="K1117" i="2" s="1"/>
  <c r="G72" i="30"/>
  <c r="K1163" i="2" s="1"/>
  <c r="G90" i="30"/>
  <c r="K1181" i="2" s="1"/>
  <c r="X21" i="34"/>
  <c r="AI12" i="34"/>
  <c r="AA12" i="34"/>
  <c r="S12" i="34"/>
  <c r="AF12" i="34"/>
  <c r="X12" i="34"/>
  <c r="P12" i="34"/>
  <c r="AJ12" i="34"/>
  <c r="T12" i="34"/>
  <c r="AE12" i="34"/>
  <c r="O12" i="34"/>
  <c r="M31" i="34"/>
  <c r="M29" i="34"/>
  <c r="M32" i="34"/>
  <c r="M27" i="34"/>
  <c r="M25" i="34"/>
  <c r="M23" i="34"/>
  <c r="M21" i="34"/>
  <c r="M19" i="34"/>
  <c r="M17" i="34"/>
  <c r="M15" i="34"/>
  <c r="M28" i="34"/>
  <c r="M24" i="34"/>
  <c r="AN8" i="34"/>
  <c r="AO8" i="34" s="1"/>
  <c r="M26" i="34"/>
  <c r="M18" i="34"/>
  <c r="M16" i="34"/>
  <c r="M14" i="34"/>
  <c r="M12" i="34"/>
  <c r="M10" i="34"/>
  <c r="M8" i="34"/>
  <c r="M30" i="34"/>
  <c r="M9" i="34"/>
  <c r="Q31" i="34"/>
  <c r="Q29" i="34"/>
  <c r="Q28" i="34"/>
  <c r="Q30" i="34"/>
  <c r="Q27" i="34"/>
  <c r="Q25" i="34"/>
  <c r="Q23" i="34"/>
  <c r="Q21" i="34"/>
  <c r="Q19" i="34"/>
  <c r="Q17" i="34"/>
  <c r="Q15" i="34"/>
  <c r="Q32" i="34"/>
  <c r="Q20" i="34"/>
  <c r="AN12" i="34"/>
  <c r="AO12" i="34" s="1"/>
  <c r="Q22" i="34"/>
  <c r="Q14" i="34"/>
  <c r="Q12" i="34"/>
  <c r="Q10" i="34"/>
  <c r="Q8" i="34"/>
  <c r="Q26" i="34"/>
  <c r="Q24" i="34"/>
  <c r="Q16" i="34"/>
  <c r="Q11" i="34"/>
  <c r="Q13" i="34"/>
  <c r="U31" i="34"/>
  <c r="U29" i="34"/>
  <c r="U32" i="34"/>
  <c r="U28" i="34"/>
  <c r="U27" i="34"/>
  <c r="U25" i="34"/>
  <c r="U23" i="34"/>
  <c r="U21" i="34"/>
  <c r="U19" i="34"/>
  <c r="U17" i="34"/>
  <c r="U15" i="34"/>
  <c r="U24" i="34"/>
  <c r="U30" i="34"/>
  <c r="U26" i="34"/>
  <c r="U18" i="34"/>
  <c r="U14" i="34"/>
  <c r="U12" i="34"/>
  <c r="U10" i="34"/>
  <c r="U8" i="34"/>
  <c r="AN16" i="34"/>
  <c r="AO16" i="34" s="1"/>
  <c r="U22" i="34"/>
  <c r="U20" i="34"/>
  <c r="U9" i="34"/>
  <c r="Y31" i="34"/>
  <c r="Y29" i="34"/>
  <c r="Y30" i="34"/>
  <c r="Y27" i="34"/>
  <c r="Y25" i="34"/>
  <c r="Y23" i="34"/>
  <c r="Y21" i="34"/>
  <c r="Y19" i="34"/>
  <c r="Y17" i="34"/>
  <c r="Y15" i="34"/>
  <c r="Y20" i="34"/>
  <c r="Y16" i="34"/>
  <c r="Y22" i="34"/>
  <c r="AN20" i="34"/>
  <c r="AO20" i="34" s="1"/>
  <c r="Y14" i="34"/>
  <c r="Y12" i="34"/>
  <c r="Y10" i="34"/>
  <c r="Y8" i="34"/>
  <c r="Y18" i="34"/>
  <c r="Y11" i="34"/>
  <c r="Y13" i="34"/>
  <c r="AC31" i="34"/>
  <c r="AC29" i="34"/>
  <c r="AC32" i="34"/>
  <c r="AC27" i="34"/>
  <c r="AC25" i="34"/>
  <c r="AC23" i="34"/>
  <c r="AC21" i="34"/>
  <c r="AC19" i="34"/>
  <c r="AC17" i="34"/>
  <c r="AC15" i="34"/>
  <c r="AC24" i="34"/>
  <c r="AC26" i="34"/>
  <c r="AC18" i="34"/>
  <c r="AC16" i="34"/>
  <c r="AC12" i="34"/>
  <c r="AC10" i="34"/>
  <c r="AC8" i="34"/>
  <c r="AC14" i="34"/>
  <c r="AC9" i="34"/>
  <c r="AG31" i="34"/>
  <c r="AG29" i="34"/>
  <c r="AN28" i="34"/>
  <c r="AO28" i="34" s="1"/>
  <c r="AG28" i="34"/>
  <c r="AG30" i="34"/>
  <c r="AG27" i="34"/>
  <c r="AG25" i="34"/>
  <c r="AG23" i="34"/>
  <c r="AG21" i="34"/>
  <c r="AG19" i="34"/>
  <c r="AG17" i="34"/>
  <c r="AG15" i="34"/>
  <c r="AG32" i="34"/>
  <c r="AG20" i="34"/>
  <c r="AG22" i="34"/>
  <c r="AG12" i="34"/>
  <c r="AG10" i="34"/>
  <c r="AG8" i="34"/>
  <c r="AG26" i="34"/>
  <c r="AG24" i="34"/>
  <c r="AG11" i="34"/>
  <c r="AG13" i="34"/>
  <c r="AK31" i="34"/>
  <c r="AK29" i="34"/>
  <c r="AK27" i="34"/>
  <c r="AN32" i="34"/>
  <c r="AO32" i="34" s="1"/>
  <c r="AK32" i="34"/>
  <c r="AK28" i="34"/>
  <c r="AK25" i="34"/>
  <c r="AK23" i="34"/>
  <c r="AK21" i="34"/>
  <c r="AK19" i="34"/>
  <c r="AK17" i="34"/>
  <c r="AK15" i="34"/>
  <c r="AK24" i="34"/>
  <c r="AK14" i="34"/>
  <c r="AK30" i="34"/>
  <c r="AK26" i="34"/>
  <c r="AK18" i="34"/>
  <c r="AK12" i="34"/>
  <c r="AK10" i="34"/>
  <c r="AK8" i="34"/>
  <c r="AK22" i="34"/>
  <c r="AK20" i="34"/>
  <c r="AK16" i="34"/>
  <c r="AK9" i="34"/>
  <c r="Y9" i="34"/>
  <c r="U13" i="34"/>
  <c r="AK13" i="34"/>
  <c r="AC20" i="34"/>
  <c r="AN24" i="34"/>
  <c r="AO24" i="34" s="1"/>
  <c r="AA27" i="34"/>
  <c r="AJ27" i="34"/>
  <c r="T27" i="34"/>
  <c r="AC30" i="34"/>
  <c r="G16" i="30"/>
  <c r="K1107" i="2" s="1"/>
  <c r="G36" i="30"/>
  <c r="K1127" i="2" s="1"/>
  <c r="G56" i="30"/>
  <c r="K1147" i="2" s="1"/>
  <c r="G68" i="30"/>
  <c r="K1159" i="2" s="1"/>
  <c r="M11" i="34"/>
  <c r="AC11" i="34"/>
  <c r="AB16" i="34"/>
  <c r="P16" i="34"/>
  <c r="AG16" i="34"/>
  <c r="AG18" i="34"/>
  <c r="M22" i="34"/>
  <c r="Y26" i="34"/>
  <c r="S27" i="34"/>
  <c r="Y32" i="34"/>
  <c r="N32" i="34"/>
  <c r="N30" i="34"/>
  <c r="N27" i="34"/>
  <c r="N25" i="34"/>
  <c r="N23" i="34"/>
  <c r="N21" i="34"/>
  <c r="N19" i="34"/>
  <c r="N31" i="34"/>
  <c r="N26" i="34"/>
  <c r="N18" i="34"/>
  <c r="N17" i="34"/>
  <c r="N16" i="34"/>
  <c r="N14" i="34"/>
  <c r="N12" i="34"/>
  <c r="N10" i="34"/>
  <c r="N8" i="34"/>
  <c r="N29" i="34"/>
  <c r="N20" i="34"/>
  <c r="K20" i="34" s="1"/>
  <c r="AN45" i="34" s="1"/>
  <c r="AO45" i="34" s="1"/>
  <c r="N15" i="34"/>
  <c r="R32" i="34"/>
  <c r="R30" i="34"/>
  <c r="R29" i="34"/>
  <c r="R27" i="34"/>
  <c r="R25" i="34"/>
  <c r="R23" i="34"/>
  <c r="R21" i="34"/>
  <c r="R19" i="34"/>
  <c r="R31" i="34"/>
  <c r="R22" i="34"/>
  <c r="R14" i="34"/>
  <c r="R12" i="34"/>
  <c r="R10" i="34"/>
  <c r="R8" i="34"/>
  <c r="R24" i="34"/>
  <c r="R17" i="34"/>
  <c r="R16" i="34"/>
  <c r="V32" i="34"/>
  <c r="V30" i="34"/>
  <c r="V28" i="34"/>
  <c r="V27" i="34"/>
  <c r="V25" i="34"/>
  <c r="V23" i="34"/>
  <c r="V21" i="34"/>
  <c r="V19" i="34"/>
  <c r="AN17" i="34"/>
  <c r="AO17" i="34" s="1"/>
  <c r="V26" i="34"/>
  <c r="V18" i="34"/>
  <c r="V14" i="34"/>
  <c r="V12" i="34"/>
  <c r="V10" i="34"/>
  <c r="V8" i="34"/>
  <c r="V20" i="34"/>
  <c r="Z32" i="34"/>
  <c r="Z30" i="34"/>
  <c r="Z29" i="34"/>
  <c r="Z27" i="34"/>
  <c r="Z25" i="34"/>
  <c r="Z23" i="34"/>
  <c r="AN21" i="34"/>
  <c r="AO21" i="34" s="1"/>
  <c r="Z21" i="34"/>
  <c r="Z19" i="34"/>
  <c r="Z31" i="34"/>
  <c r="Z28" i="34"/>
  <c r="Z22" i="34"/>
  <c r="Z15" i="34"/>
  <c r="Z14" i="34"/>
  <c r="Z12" i="34"/>
  <c r="Z10" i="34"/>
  <c r="Z8" i="34"/>
  <c r="Z24" i="34"/>
  <c r="AD32" i="34"/>
  <c r="AD30" i="34"/>
  <c r="AD27" i="34"/>
  <c r="AN25" i="34"/>
  <c r="AO25" i="34" s="1"/>
  <c r="AD25" i="34"/>
  <c r="AD23" i="34"/>
  <c r="AD21" i="34"/>
  <c r="AD19" i="34"/>
  <c r="AD17" i="34"/>
  <c r="AD31" i="34"/>
  <c r="AD26" i="34"/>
  <c r="AD18" i="34"/>
  <c r="AD16" i="34"/>
  <c r="AD12" i="34"/>
  <c r="AD10" i="34"/>
  <c r="AD8" i="34"/>
  <c r="AD29" i="34"/>
  <c r="AD28" i="34"/>
  <c r="AD20" i="34"/>
  <c r="AD15" i="34"/>
  <c r="AD14" i="34"/>
  <c r="AH32" i="34"/>
  <c r="AH30" i="34"/>
  <c r="AH29" i="34"/>
  <c r="AH27" i="34"/>
  <c r="AH25" i="34"/>
  <c r="AH23" i="34"/>
  <c r="AH21" i="34"/>
  <c r="AH19" i="34"/>
  <c r="AH17" i="34"/>
  <c r="AH31" i="34"/>
  <c r="AH28" i="34"/>
  <c r="AH22" i="34"/>
  <c r="AH12" i="34"/>
  <c r="AH10" i="34"/>
  <c r="AH8" i="34"/>
  <c r="AH24" i="34"/>
  <c r="AH16" i="34"/>
  <c r="T8" i="34"/>
  <c r="AB8" i="34"/>
  <c r="AJ8" i="34"/>
  <c r="N11" i="34"/>
  <c r="V11" i="34"/>
  <c r="AD11" i="34"/>
  <c r="V15" i="34"/>
  <c r="Z16" i="34"/>
  <c r="R18" i="34"/>
  <c r="AH18" i="34"/>
  <c r="AB19" i="34"/>
  <c r="N24" i="34"/>
  <c r="AD24" i="34"/>
  <c r="Z26" i="34"/>
  <c r="N28" i="34"/>
  <c r="V29" i="34"/>
  <c r="O8" i="34"/>
  <c r="W8" i="34"/>
  <c r="N9" i="34"/>
  <c r="V9" i="34"/>
  <c r="AD9" i="34"/>
  <c r="AN9" i="34"/>
  <c r="AO9" i="34" s="1"/>
  <c r="R13" i="34"/>
  <c r="Z13" i="34"/>
  <c r="AH13" i="34"/>
  <c r="AH15" i="34"/>
  <c r="S19" i="34"/>
  <c r="Z20" i="34"/>
  <c r="V22" i="34"/>
  <c r="R28" i="34"/>
  <c r="V31" i="34"/>
  <c r="O32" i="34"/>
  <c r="O30" i="34"/>
  <c r="O28" i="34"/>
  <c r="O29" i="34"/>
  <c r="O26" i="34"/>
  <c r="O24" i="34"/>
  <c r="O22" i="34"/>
  <c r="O20" i="34"/>
  <c r="O18" i="34"/>
  <c r="O16" i="34"/>
  <c r="S32" i="34"/>
  <c r="S30" i="34"/>
  <c r="S28" i="34"/>
  <c r="S31" i="34"/>
  <c r="S26" i="34"/>
  <c r="S24" i="34"/>
  <c r="S22" i="34"/>
  <c r="S20" i="34"/>
  <c r="S18" i="34"/>
  <c r="S16" i="34"/>
  <c r="W32" i="34"/>
  <c r="W30" i="34"/>
  <c r="W28" i="34"/>
  <c r="W29" i="34"/>
  <c r="W26" i="34"/>
  <c r="W24" i="34"/>
  <c r="W22" i="34"/>
  <c r="W20" i="34"/>
  <c r="W18" i="34"/>
  <c r="W16" i="34"/>
  <c r="AA32" i="34"/>
  <c r="AA30" i="34"/>
  <c r="AA28" i="34"/>
  <c r="AA31" i="34"/>
  <c r="AA26" i="34"/>
  <c r="AA24" i="34"/>
  <c r="AA22" i="34"/>
  <c r="AA20" i="34"/>
  <c r="AA18" i="34"/>
  <c r="AA16" i="34"/>
  <c r="AA14" i="34"/>
  <c r="AE32" i="34"/>
  <c r="AE30" i="34"/>
  <c r="AE28" i="34"/>
  <c r="AE29" i="34"/>
  <c r="AE26" i="34"/>
  <c r="AE24" i="34"/>
  <c r="AE22" i="34"/>
  <c r="AE20" i="34"/>
  <c r="AE18" i="34"/>
  <c r="AE16" i="34"/>
  <c r="AE14" i="34"/>
  <c r="AI32" i="34"/>
  <c r="AI30" i="34"/>
  <c r="AI28" i="34"/>
  <c r="AN30" i="34"/>
  <c r="AO30" i="34" s="1"/>
  <c r="AI31" i="34"/>
  <c r="AI26" i="34"/>
  <c r="AI24" i="34"/>
  <c r="AI22" i="34"/>
  <c r="AI20" i="34"/>
  <c r="AI18" i="34"/>
  <c r="AI16" i="34"/>
  <c r="AI14" i="34"/>
  <c r="O9" i="34"/>
  <c r="S9" i="34"/>
  <c r="W9" i="34"/>
  <c r="AA9" i="34"/>
  <c r="AE9" i="34"/>
  <c r="AI9" i="34"/>
  <c r="O11" i="34"/>
  <c r="S11" i="34"/>
  <c r="W11" i="34"/>
  <c r="AA11" i="34"/>
  <c r="AE11" i="34"/>
  <c r="AI11" i="34"/>
  <c r="O13" i="34"/>
  <c r="K13" i="34" s="1"/>
  <c r="AN38" i="34" s="1"/>
  <c r="AO38" i="34" s="1"/>
  <c r="S13" i="34"/>
  <c r="W13" i="34"/>
  <c r="AA13" i="34"/>
  <c r="AE13" i="34"/>
  <c r="AI13" i="34"/>
  <c r="AJ14" i="34"/>
  <c r="S15" i="34"/>
  <c r="X15" i="34"/>
  <c r="AI15" i="34"/>
  <c r="X16" i="34"/>
  <c r="W17" i="34"/>
  <c r="AB17" i="34"/>
  <c r="AJ17" i="34"/>
  <c r="O19" i="34"/>
  <c r="W19" i="34"/>
  <c r="AE19" i="34"/>
  <c r="P21" i="34"/>
  <c r="AF21" i="34"/>
  <c r="S23" i="34"/>
  <c r="AA23" i="34"/>
  <c r="AI23" i="34"/>
  <c r="T25" i="34"/>
  <c r="O27" i="34"/>
  <c r="W27" i="34"/>
  <c r="AE27" i="34"/>
  <c r="W31" i="34"/>
  <c r="P31" i="34"/>
  <c r="P29" i="34"/>
  <c r="P26" i="34"/>
  <c r="P24" i="34"/>
  <c r="P22" i="34"/>
  <c r="P20" i="34"/>
  <c r="P18" i="34"/>
  <c r="P28" i="34"/>
  <c r="T31" i="34"/>
  <c r="T29" i="34"/>
  <c r="T30" i="34"/>
  <c r="T26" i="34"/>
  <c r="T24" i="34"/>
  <c r="T22" i="34"/>
  <c r="T20" i="34"/>
  <c r="T18" i="34"/>
  <c r="T32" i="34"/>
  <c r="X31" i="34"/>
  <c r="X29" i="34"/>
  <c r="X26" i="34"/>
  <c r="X24" i="34"/>
  <c r="X22" i="34"/>
  <c r="X20" i="34"/>
  <c r="AN19" i="34"/>
  <c r="AO19" i="34" s="1"/>
  <c r="X18" i="34"/>
  <c r="AB31" i="34"/>
  <c r="AB29" i="34"/>
  <c r="AB30" i="34"/>
  <c r="AB28" i="34"/>
  <c r="AB26" i="34"/>
  <c r="AB24" i="34"/>
  <c r="AN23" i="34"/>
  <c r="AO23" i="34" s="1"/>
  <c r="AB22" i="34"/>
  <c r="AB20" i="34"/>
  <c r="AB18" i="34"/>
  <c r="AB32" i="34"/>
  <c r="AF31" i="34"/>
  <c r="AF29" i="34"/>
  <c r="AF26" i="34"/>
  <c r="AF24" i="34"/>
  <c r="AF22" i="34"/>
  <c r="AF20" i="34"/>
  <c r="AF18" i="34"/>
  <c r="AF28" i="34"/>
  <c r="AN27" i="34"/>
  <c r="AO27" i="34" s="1"/>
  <c r="AJ31" i="34"/>
  <c r="AJ29" i="34"/>
  <c r="AJ30" i="34"/>
  <c r="AJ26" i="34"/>
  <c r="AJ24" i="34"/>
  <c r="AJ22" i="34"/>
  <c r="AJ20" i="34"/>
  <c r="AJ18" i="34"/>
  <c r="AJ32" i="34"/>
  <c r="P9" i="34"/>
  <c r="T9" i="34"/>
  <c r="X9" i="34"/>
  <c r="AB9" i="34"/>
  <c r="AF9" i="34"/>
  <c r="AJ9" i="34"/>
  <c r="AN10" i="34"/>
  <c r="AO10" i="34" s="1"/>
  <c r="P11" i="34"/>
  <c r="T11" i="34"/>
  <c r="X11" i="34"/>
  <c r="AB11" i="34"/>
  <c r="AF11" i="34"/>
  <c r="AJ11" i="34"/>
  <c r="P13" i="34"/>
  <c r="T13" i="34"/>
  <c r="X13" i="34"/>
  <c r="AB13" i="34"/>
  <c r="AF13" i="34"/>
  <c r="AJ13" i="34"/>
  <c r="AF14" i="34"/>
  <c r="O15" i="34"/>
  <c r="T15" i="34"/>
  <c r="AE15" i="34"/>
  <c r="AJ15" i="34"/>
  <c r="T16" i="34"/>
  <c r="AJ16" i="34"/>
  <c r="S17" i="34"/>
  <c r="X17" i="34"/>
  <c r="AE17" i="34"/>
  <c r="AN18" i="34"/>
  <c r="AO18" i="34" s="1"/>
  <c r="P19" i="34"/>
  <c r="X19" i="34"/>
  <c r="AF19" i="34"/>
  <c r="S21" i="34"/>
  <c r="AA21" i="34"/>
  <c r="AI21" i="34"/>
  <c r="T23" i="34"/>
  <c r="AB23" i="34"/>
  <c r="AJ23" i="34"/>
  <c r="O25" i="34"/>
  <c r="W25" i="34"/>
  <c r="AE25" i="34"/>
  <c r="AN26" i="34"/>
  <c r="AO26" i="34" s="1"/>
  <c r="P27" i="34"/>
  <c r="X27" i="34"/>
  <c r="AF27" i="34"/>
  <c r="X28" i="34"/>
  <c r="S29" i="34"/>
  <c r="AI29" i="34"/>
  <c r="X30" i="34"/>
  <c r="E15" i="35"/>
  <c r="D35" i="35"/>
  <c r="I1927" i="2" s="1"/>
  <c r="D8" i="35"/>
  <c r="H10" i="35"/>
  <c r="M1902" i="2" s="1"/>
  <c r="H20" i="35"/>
  <c r="M1912" i="2" s="1"/>
  <c r="F25" i="35"/>
  <c r="K1917" i="2" s="1"/>
  <c r="H30" i="35"/>
  <c r="M1922" i="2" s="1"/>
  <c r="H12" i="35"/>
  <c r="M1904" i="2" s="1"/>
  <c r="E13" i="35"/>
  <c r="F17" i="35"/>
  <c r="K1909" i="2" s="1"/>
  <c r="H22" i="35"/>
  <c r="M1914" i="2" s="1"/>
  <c r="E23" i="35"/>
  <c r="H32" i="35"/>
  <c r="M1924" i="2" s="1"/>
  <c r="E33" i="35"/>
  <c r="C40" i="35"/>
  <c r="M53" i="3" l="1"/>
  <c r="I41" i="13"/>
  <c r="J1967" i="2"/>
  <c r="H13" i="35"/>
  <c r="M1905" i="2" s="1"/>
  <c r="J1905" i="2"/>
  <c r="K12" i="34"/>
  <c r="AN37" i="34" s="1"/>
  <c r="AO37" i="34" s="1"/>
  <c r="K29" i="34"/>
  <c r="AN54" i="34" s="1"/>
  <c r="AO54" i="34" s="1"/>
  <c r="G16" i="22"/>
  <c r="F19" i="22"/>
  <c r="K737" i="2"/>
  <c r="K909" i="2"/>
  <c r="H23" i="35"/>
  <c r="M1915" i="2" s="1"/>
  <c r="J1915" i="2"/>
  <c r="H15" i="35"/>
  <c r="M1907" i="2" s="1"/>
  <c r="J1907" i="2"/>
  <c r="K11" i="34"/>
  <c r="AN36" i="34" s="1"/>
  <c r="AO36" i="34" s="1"/>
  <c r="K30" i="34"/>
  <c r="AN55" i="34" s="1"/>
  <c r="AO55" i="34" s="1"/>
  <c r="K14" i="34"/>
  <c r="AN39" i="34" s="1"/>
  <c r="AO39" i="34" s="1"/>
  <c r="K17" i="34"/>
  <c r="AN42" i="34" s="1"/>
  <c r="AO42" i="34" s="1"/>
  <c r="K25" i="34"/>
  <c r="AN50" i="34" s="1"/>
  <c r="AO50" i="34" s="1"/>
  <c r="K31" i="34"/>
  <c r="AN56" i="34" s="1"/>
  <c r="AO56" i="34" s="1"/>
  <c r="I1764" i="2"/>
  <c r="C84" i="3"/>
  <c r="K889" i="2"/>
  <c r="H754" i="2"/>
  <c r="C86" i="3"/>
  <c r="K898" i="2"/>
  <c r="AY287" i="20"/>
  <c r="J2015" i="2"/>
  <c r="I19" i="14"/>
  <c r="M2015" i="2" s="1"/>
  <c r="L1898" i="2"/>
  <c r="G16" i="29"/>
  <c r="L1032" i="2" s="1"/>
  <c r="L1033" i="2"/>
  <c r="D56" i="29"/>
  <c r="I1072" i="2" s="1"/>
  <c r="I1073" i="2"/>
  <c r="E16" i="30"/>
  <c r="I1107" i="2" s="1"/>
  <c r="I1108" i="2"/>
  <c r="F59" i="30"/>
  <c r="H1150" i="2"/>
  <c r="F120" i="30"/>
  <c r="H1211" i="2"/>
  <c r="E42" i="29"/>
  <c r="H1058" i="2"/>
  <c r="F38" i="30"/>
  <c r="H1129" i="2"/>
  <c r="E23" i="29"/>
  <c r="H1039" i="2"/>
  <c r="E19" i="29"/>
  <c r="H1035" i="2"/>
  <c r="F82" i="30"/>
  <c r="H1173" i="2"/>
  <c r="L996" i="2"/>
  <c r="E63" i="26"/>
  <c r="J935" i="2" s="1"/>
  <c r="H935" i="2"/>
  <c r="E16" i="32"/>
  <c r="AG105" i="17"/>
  <c r="AG106" i="17" s="1"/>
  <c r="M50" i="3" s="1"/>
  <c r="G10" i="33"/>
  <c r="L1787" i="2" s="1"/>
  <c r="L1095" i="2"/>
  <c r="H46" i="30"/>
  <c r="L1137" i="2" s="1"/>
  <c r="L1138" i="2"/>
  <c r="D8" i="29"/>
  <c r="I1025" i="2"/>
  <c r="E77" i="29"/>
  <c r="H1093" i="2"/>
  <c r="C10" i="33"/>
  <c r="C72" i="29"/>
  <c r="E73" i="29"/>
  <c r="H1089" i="2"/>
  <c r="E66" i="29"/>
  <c r="H1082" i="2"/>
  <c r="E62" i="29"/>
  <c r="H1078" i="2"/>
  <c r="F53" i="30"/>
  <c r="H1144" i="2"/>
  <c r="F49" i="30"/>
  <c r="H1140" i="2"/>
  <c r="I111" i="30"/>
  <c r="M1202" i="2" s="1"/>
  <c r="J1202" i="2"/>
  <c r="F32" i="30"/>
  <c r="H1123" i="2"/>
  <c r="F28" i="30"/>
  <c r="H1119" i="2"/>
  <c r="F13" i="30"/>
  <c r="H1104" i="2"/>
  <c r="E9" i="29"/>
  <c r="C8" i="29"/>
  <c r="H1025" i="2"/>
  <c r="H36" i="30"/>
  <c r="L1127" i="2" s="1"/>
  <c r="L1128" i="2"/>
  <c r="E36" i="30"/>
  <c r="I1127" i="2" s="1"/>
  <c r="I1128" i="2"/>
  <c r="BM22" i="17"/>
  <c r="A57" i="3"/>
  <c r="H117" i="2"/>
  <c r="E49" i="15"/>
  <c r="H2069" i="2" s="1"/>
  <c r="H2054" i="2"/>
  <c r="E45" i="29"/>
  <c r="H1061" i="2"/>
  <c r="C11" i="33"/>
  <c r="E41" i="29"/>
  <c r="H1057" i="2"/>
  <c r="E37" i="29"/>
  <c r="C36" i="29"/>
  <c r="H1053" i="2"/>
  <c r="I99" i="30"/>
  <c r="M1190" i="2" s="1"/>
  <c r="J1190" i="2"/>
  <c r="F91" i="30"/>
  <c r="D90" i="30"/>
  <c r="H1182" i="2"/>
  <c r="H55" i="26"/>
  <c r="M927" i="2" s="1"/>
  <c r="L927" i="2"/>
  <c r="H13" i="27"/>
  <c r="G13" i="28"/>
  <c r="H28" i="26"/>
  <c r="M900" i="2" s="1"/>
  <c r="L900" i="2"/>
  <c r="D34" i="28"/>
  <c r="I989" i="2" s="1"/>
  <c r="I990" i="2"/>
  <c r="E35" i="28"/>
  <c r="C34" i="28"/>
  <c r="H989" i="2" s="1"/>
  <c r="H990" i="2"/>
  <c r="E42" i="26"/>
  <c r="J914" i="2" s="1"/>
  <c r="H914" i="2"/>
  <c r="AX385" i="20"/>
  <c r="H571" i="2" s="1"/>
  <c r="H572" i="2"/>
  <c r="BM8" i="17"/>
  <c r="H17" i="25"/>
  <c r="H870" i="2"/>
  <c r="M1474" i="2"/>
  <c r="F54" i="30"/>
  <c r="H1145" i="2"/>
  <c r="E50" i="29"/>
  <c r="H1066" i="2"/>
  <c r="I116" i="30"/>
  <c r="M1207" i="2" s="1"/>
  <c r="J1207" i="2"/>
  <c r="E35" i="29"/>
  <c r="H1051" i="2"/>
  <c r="E31" i="29"/>
  <c r="H1047" i="2"/>
  <c r="E23" i="31"/>
  <c r="H1524" i="2"/>
  <c r="L895" i="2"/>
  <c r="K945" i="2"/>
  <c r="C13" i="31"/>
  <c r="C14" i="28"/>
  <c r="D19" i="27"/>
  <c r="E28" i="26"/>
  <c r="J900" i="2" s="1"/>
  <c r="C31" i="24"/>
  <c r="H851" i="2" s="1"/>
  <c r="H703" i="2"/>
  <c r="AX478" i="20"/>
  <c r="H665" i="2"/>
  <c r="G426" i="4"/>
  <c r="C94" i="3" s="1"/>
  <c r="G391" i="4"/>
  <c r="C8" i="23"/>
  <c r="H349" i="2"/>
  <c r="H308" i="4"/>
  <c r="H231" i="2"/>
  <c r="BM82" i="17"/>
  <c r="E44" i="32"/>
  <c r="H174" i="2"/>
  <c r="BM48" i="19"/>
  <c r="H143" i="4"/>
  <c r="BM29" i="17"/>
  <c r="H124" i="2"/>
  <c r="AF48" i="19"/>
  <c r="H11" i="25"/>
  <c r="H864" i="2"/>
  <c r="G48" i="15"/>
  <c r="J2051" i="2"/>
  <c r="F31" i="14"/>
  <c r="F32" i="14" s="1"/>
  <c r="H2027" i="2"/>
  <c r="F59" i="5"/>
  <c r="C102" i="3"/>
  <c r="H90" i="30"/>
  <c r="L1181" i="2" s="1"/>
  <c r="L1182" i="2"/>
  <c r="C12" i="33"/>
  <c r="E69" i="29"/>
  <c r="C68" i="29"/>
  <c r="H1085" i="2"/>
  <c r="I135" i="30"/>
  <c r="M1226" i="2" s="1"/>
  <c r="J1226" i="2"/>
  <c r="H1123" i="4"/>
  <c r="C58" i="26"/>
  <c r="E59" i="26"/>
  <c r="J931" i="2" s="1"/>
  <c r="H931" i="2"/>
  <c r="H996" i="2"/>
  <c r="C53" i="26"/>
  <c r="G841" i="4"/>
  <c r="G683" i="4"/>
  <c r="AX373" i="20"/>
  <c r="H560" i="2"/>
  <c r="H271" i="4"/>
  <c r="C88" i="3" s="1"/>
  <c r="BM63" i="19"/>
  <c r="H22" i="25"/>
  <c r="H875" i="2"/>
  <c r="AF40" i="19"/>
  <c r="H10" i="25"/>
  <c r="H863" i="2"/>
  <c r="G6" i="25"/>
  <c r="J859" i="2" s="1"/>
  <c r="J860" i="2"/>
  <c r="G1810" i="4"/>
  <c r="G1265" i="4" s="1"/>
  <c r="G2222" i="4" s="1"/>
  <c r="F78" i="30"/>
  <c r="H1169" i="2"/>
  <c r="E74" i="29"/>
  <c r="H1090" i="2"/>
  <c r="H9" i="27"/>
  <c r="G9" i="28"/>
  <c r="AX437" i="20"/>
  <c r="H624" i="2"/>
  <c r="AX135" i="20"/>
  <c r="H322" i="2" s="1"/>
  <c r="C30" i="31"/>
  <c r="H1531" i="2" s="1"/>
  <c r="E21" i="31"/>
  <c r="H1522" i="2"/>
  <c r="C7" i="31"/>
  <c r="C8" i="28"/>
  <c r="D8" i="27"/>
  <c r="AX474" i="20"/>
  <c r="H661" i="2"/>
  <c r="AX318" i="20"/>
  <c r="H504" i="2" s="1"/>
  <c r="H505" i="2"/>
  <c r="AF101" i="17"/>
  <c r="H97" i="2"/>
  <c r="E24" i="29"/>
  <c r="H1040" i="2"/>
  <c r="E20" i="29"/>
  <c r="H1036" i="2"/>
  <c r="E1265" i="4"/>
  <c r="E12" i="29"/>
  <c r="H1028" i="2"/>
  <c r="H21" i="27"/>
  <c r="L959" i="2"/>
  <c r="E57" i="26"/>
  <c r="J929" i="2" s="1"/>
  <c r="H929" i="2"/>
  <c r="D355" i="4"/>
  <c r="D196" i="4" s="1"/>
  <c r="AF52" i="19"/>
  <c r="H43" i="4"/>
  <c r="E26" i="30"/>
  <c r="I1117" i="2" s="1"/>
  <c r="I1118" i="2"/>
  <c r="F67" i="30"/>
  <c r="H1158" i="2"/>
  <c r="F63" i="30"/>
  <c r="H1154" i="2"/>
  <c r="G8" i="28"/>
  <c r="H8" i="27"/>
  <c r="H966" i="2"/>
  <c r="E24" i="26"/>
  <c r="J896" i="2" s="1"/>
  <c r="C23" i="26"/>
  <c r="H23" i="26" s="1"/>
  <c r="M895" i="2" s="1"/>
  <c r="H896" i="2"/>
  <c r="AX62" i="20"/>
  <c r="H252" i="2" s="1"/>
  <c r="H253" i="2"/>
  <c r="BM67" i="17"/>
  <c r="H161" i="2"/>
  <c r="K9" i="34"/>
  <c r="AN34" i="34" s="1"/>
  <c r="AO34" i="34" s="1"/>
  <c r="K23" i="34"/>
  <c r="AN48" i="34" s="1"/>
  <c r="AO48" i="34" s="1"/>
  <c r="H1932" i="2"/>
  <c r="D40" i="35"/>
  <c r="I1932" i="2" s="1"/>
  <c r="I1900" i="2"/>
  <c r="E35" i="35"/>
  <c r="K8" i="34"/>
  <c r="AN33" i="34" s="1"/>
  <c r="AO33" i="34" s="1"/>
  <c r="AQ55" i="34" s="1"/>
  <c r="AR55" i="34" s="1"/>
  <c r="A55" i="34" s="1"/>
  <c r="K16" i="34"/>
  <c r="AN41" i="34" s="1"/>
  <c r="AO41" i="34" s="1"/>
  <c r="K24" i="34"/>
  <c r="AN49" i="34" s="1"/>
  <c r="AO49" i="34" s="1"/>
  <c r="K19" i="34"/>
  <c r="AN44" i="34" s="1"/>
  <c r="AO44" i="34" s="1"/>
  <c r="K27" i="34"/>
  <c r="AN52" i="34" s="1"/>
  <c r="AO52" i="34" s="1"/>
  <c r="K879" i="2"/>
  <c r="K1870" i="2"/>
  <c r="D62" i="12"/>
  <c r="K1898" i="2" s="1"/>
  <c r="H1474" i="2"/>
  <c r="S58" i="3"/>
  <c r="H1475" i="2"/>
  <c r="G56" i="29"/>
  <c r="L1072" i="2" s="1"/>
  <c r="L1073" i="2"/>
  <c r="H16" i="30"/>
  <c r="L1107" i="2" s="1"/>
  <c r="L1108" i="2"/>
  <c r="E56" i="30"/>
  <c r="I1147" i="2" s="1"/>
  <c r="I1148" i="2"/>
  <c r="E70" i="29"/>
  <c r="H1086" i="2"/>
  <c r="C56" i="29"/>
  <c r="E57" i="29"/>
  <c r="H1073" i="2"/>
  <c r="I121" i="30"/>
  <c r="M1212" i="2" s="1"/>
  <c r="J1212" i="2"/>
  <c r="F42" i="30"/>
  <c r="H1133" i="2"/>
  <c r="E38" i="29"/>
  <c r="H1054" i="2"/>
  <c r="F23" i="30"/>
  <c r="H1114" i="2"/>
  <c r="F19" i="30"/>
  <c r="H1110" i="2"/>
  <c r="I83" i="30"/>
  <c r="M1174" i="2" s="1"/>
  <c r="J1174" i="2"/>
  <c r="M992" i="2"/>
  <c r="E38" i="28"/>
  <c r="J993" i="2" s="1"/>
  <c r="H993" i="2"/>
  <c r="D46" i="29"/>
  <c r="I1063" i="2"/>
  <c r="E8" i="30"/>
  <c r="I1100" i="2"/>
  <c r="F77" i="30"/>
  <c r="H1168" i="2"/>
  <c r="F73" i="30"/>
  <c r="D72" i="30"/>
  <c r="E31" i="15"/>
  <c r="H1164" i="2"/>
  <c r="F66" i="30"/>
  <c r="H1157" i="2"/>
  <c r="E55" i="29"/>
  <c r="H1071" i="2"/>
  <c r="E51" i="29"/>
  <c r="H1067" i="2"/>
  <c r="E47" i="29"/>
  <c r="C46" i="29"/>
  <c r="H1063" i="2"/>
  <c r="E34" i="29"/>
  <c r="H1050" i="2"/>
  <c r="E30" i="29"/>
  <c r="H1046" i="2"/>
  <c r="E15" i="29"/>
  <c r="H1031" i="2"/>
  <c r="E11" i="29"/>
  <c r="H1027" i="2"/>
  <c r="G38" i="15"/>
  <c r="G27" i="15"/>
  <c r="J2050" i="2"/>
  <c r="H59" i="28"/>
  <c r="M1013" i="2" s="1"/>
  <c r="L1013" i="2"/>
  <c r="L909" i="2"/>
  <c r="L889" i="2"/>
  <c r="L879" i="2"/>
  <c r="I879" i="2"/>
  <c r="N1474" i="2"/>
  <c r="N1475" i="2"/>
  <c r="N1471" i="2"/>
  <c r="G12" i="33"/>
  <c r="L1789" i="2" s="1"/>
  <c r="G68" i="29"/>
  <c r="L1084" i="2" s="1"/>
  <c r="L1085" i="2"/>
  <c r="E26" i="26"/>
  <c r="J898" i="2" s="1"/>
  <c r="H898" i="2"/>
  <c r="F146" i="30"/>
  <c r="H1237" i="2"/>
  <c r="F45" i="30"/>
  <c r="H1136" i="2"/>
  <c r="F41" i="30"/>
  <c r="H1132" i="2"/>
  <c r="F37" i="30"/>
  <c r="D36" i="30"/>
  <c r="H1128" i="2"/>
  <c r="I97" i="30"/>
  <c r="M1188" i="2" s="1"/>
  <c r="J1188" i="2"/>
  <c r="E22" i="31"/>
  <c r="H1523" i="2"/>
  <c r="H42" i="26"/>
  <c r="M914" i="2" s="1"/>
  <c r="L914" i="2"/>
  <c r="D15" i="28"/>
  <c r="I970" i="2" s="1"/>
  <c r="I971" i="2"/>
  <c r="D10" i="31"/>
  <c r="I1514" i="2" s="1"/>
  <c r="E11" i="27"/>
  <c r="I948" i="2" s="1"/>
  <c r="D11" i="28"/>
  <c r="I966" i="2" s="1"/>
  <c r="H409" i="2"/>
  <c r="E54" i="32"/>
  <c r="BM101" i="17"/>
  <c r="H192" i="2" s="1"/>
  <c r="H193" i="2"/>
  <c r="F20" i="32"/>
  <c r="I1748" i="2" s="1"/>
  <c r="H71" i="2"/>
  <c r="F19" i="32"/>
  <c r="I1747" i="2" s="1"/>
  <c r="H62" i="2"/>
  <c r="F17" i="32"/>
  <c r="I1745" i="2" s="1"/>
  <c r="H48" i="2"/>
  <c r="H13" i="25"/>
  <c r="H866" i="2"/>
  <c r="E7" i="25"/>
  <c r="H8" i="25"/>
  <c r="H861" i="2"/>
  <c r="BM8" i="19"/>
  <c r="E130" i="30"/>
  <c r="I1221" i="2" s="1"/>
  <c r="I1222" i="2"/>
  <c r="E58" i="29"/>
  <c r="H1074" i="2"/>
  <c r="E52" i="29"/>
  <c r="H1068" i="2"/>
  <c r="E48" i="29"/>
  <c r="H1064" i="2"/>
  <c r="I114" i="30"/>
  <c r="M1205" i="2" s="1"/>
  <c r="J1205" i="2"/>
  <c r="F35" i="30"/>
  <c r="H1126" i="2"/>
  <c r="F31" i="30"/>
  <c r="H1122" i="2"/>
  <c r="E27" i="29"/>
  <c r="C26" i="29"/>
  <c r="H1043" i="2"/>
  <c r="H54" i="26"/>
  <c r="M926" i="2" s="1"/>
  <c r="L926" i="2"/>
  <c r="G12" i="28"/>
  <c r="H12" i="27"/>
  <c r="K1511" i="2"/>
  <c r="D13" i="31"/>
  <c r="I1517" i="2" s="1"/>
  <c r="E19" i="27"/>
  <c r="D14" i="28"/>
  <c r="I969" i="2" s="1"/>
  <c r="E59" i="28"/>
  <c r="J1013" i="2" s="1"/>
  <c r="H905" i="2"/>
  <c r="C30" i="24"/>
  <c r="H694" i="2"/>
  <c r="AX153" i="20"/>
  <c r="H340" i="2" s="1"/>
  <c r="H341" i="2"/>
  <c r="D10" i="22"/>
  <c r="G13" i="22"/>
  <c r="L734" i="2" s="1"/>
  <c r="I734" i="2"/>
  <c r="E38" i="32"/>
  <c r="H1766" i="2" s="1"/>
  <c r="H150" i="2"/>
  <c r="BM26" i="19"/>
  <c r="H102" i="4"/>
  <c r="H101" i="4" s="1"/>
  <c r="AF47" i="19"/>
  <c r="G43" i="4"/>
  <c r="AF36" i="17"/>
  <c r="H33" i="2"/>
  <c r="H9" i="25"/>
  <c r="H862" i="2"/>
  <c r="I23" i="14"/>
  <c r="M2019" i="2" s="1"/>
  <c r="J2019" i="2"/>
  <c r="G60" i="29"/>
  <c r="L1076" i="2" s="1"/>
  <c r="L1077" i="2"/>
  <c r="E90" i="30"/>
  <c r="I1182" i="2"/>
  <c r="I148" i="30"/>
  <c r="M1239" i="2" s="1"/>
  <c r="J1239" i="2"/>
  <c r="F69" i="30"/>
  <c r="D68" i="30"/>
  <c r="H1160" i="2"/>
  <c r="I133" i="30"/>
  <c r="M1224" i="2" s="1"/>
  <c r="J1224" i="2"/>
  <c r="H59" i="26"/>
  <c r="M931" i="2" s="1"/>
  <c r="G58" i="26"/>
  <c r="L931" i="2"/>
  <c r="H56" i="26"/>
  <c r="M928" i="2" s="1"/>
  <c r="L928" i="2"/>
  <c r="L947" i="2"/>
  <c r="D27" i="28"/>
  <c r="I982" i="2" s="1"/>
  <c r="I983" i="2"/>
  <c r="E42" i="28"/>
  <c r="J999" i="2"/>
  <c r="C11" i="31"/>
  <c r="C12" i="28"/>
  <c r="D12" i="27"/>
  <c r="G622" i="4"/>
  <c r="G491" i="4"/>
  <c r="C95" i="3" s="1"/>
  <c r="H373" i="4"/>
  <c r="H198" i="4"/>
  <c r="G15" i="22"/>
  <c r="L736" i="2" s="1"/>
  <c r="I736" i="2"/>
  <c r="BM52" i="19"/>
  <c r="BM49" i="19"/>
  <c r="BM30" i="19"/>
  <c r="AF41" i="17"/>
  <c r="E14" i="32" s="1"/>
  <c r="H1742" i="2" s="1"/>
  <c r="H38" i="2"/>
  <c r="L2002" i="2"/>
  <c r="C139" i="3"/>
  <c r="C176" i="3"/>
  <c r="F30" i="31"/>
  <c r="K1531" i="2" s="1"/>
  <c r="K1523" i="2"/>
  <c r="F76" i="30"/>
  <c r="H1167" i="2"/>
  <c r="F74" i="30"/>
  <c r="E22" i="15"/>
  <c r="H1165" i="2"/>
  <c r="H20" i="26"/>
  <c r="M892" i="2" s="1"/>
  <c r="L892" i="2"/>
  <c r="E794" i="4"/>
  <c r="E793" i="4" s="1"/>
  <c r="G795" i="4"/>
  <c r="G794" i="4" s="1"/>
  <c r="G660" i="4"/>
  <c r="AX171" i="20"/>
  <c r="H359" i="2"/>
  <c r="E46" i="32"/>
  <c r="H1774" i="2" s="1"/>
  <c r="H176" i="2"/>
  <c r="H1266" i="4"/>
  <c r="H1265" i="4" s="1"/>
  <c r="F1265" i="4"/>
  <c r="H57" i="26"/>
  <c r="M929" i="2" s="1"/>
  <c r="L929" i="2"/>
  <c r="E54" i="26"/>
  <c r="J926" i="2" s="1"/>
  <c r="E8" i="26"/>
  <c r="J880" i="2" s="1"/>
  <c r="C7" i="26"/>
  <c r="H880" i="2"/>
  <c r="AX414" i="20"/>
  <c r="H600" i="2" s="1"/>
  <c r="H601" i="2"/>
  <c r="E389" i="4"/>
  <c r="BM18" i="17"/>
  <c r="H113" i="2"/>
  <c r="F24" i="30"/>
  <c r="H1115" i="2"/>
  <c r="F20" i="30"/>
  <c r="H1111" i="2"/>
  <c r="E14" i="29"/>
  <c r="H1030" i="2"/>
  <c r="E10" i="29"/>
  <c r="H1026" i="2"/>
  <c r="H67" i="26"/>
  <c r="M939" i="2" s="1"/>
  <c r="G66" i="26"/>
  <c r="L939" i="2"/>
  <c r="E57" i="28"/>
  <c r="C56" i="28"/>
  <c r="H1010" i="2" s="1"/>
  <c r="H1011" i="2"/>
  <c r="A61" i="3"/>
  <c r="H119" i="2"/>
  <c r="E3" i="4"/>
  <c r="E65" i="29"/>
  <c r="H1081" i="2"/>
  <c r="E27" i="31"/>
  <c r="H1528" i="2"/>
  <c r="H10" i="26"/>
  <c r="M882" i="2" s="1"/>
  <c r="L882" i="2"/>
  <c r="D56" i="28"/>
  <c r="I1010" i="2" s="1"/>
  <c r="I1011" i="2"/>
  <c r="D22" i="27"/>
  <c r="C16" i="31"/>
  <c r="E10" i="31"/>
  <c r="H1514" i="2"/>
  <c r="AX503" i="20"/>
  <c r="H690" i="2"/>
  <c r="AX445" i="20"/>
  <c r="H631" i="2" s="1"/>
  <c r="H632" i="2"/>
  <c r="H18" i="25"/>
  <c r="H871" i="2"/>
  <c r="F16" i="32"/>
  <c r="K15" i="34"/>
  <c r="AN40" i="34" s="1"/>
  <c r="AO40" i="34" s="1"/>
  <c r="F8" i="15"/>
  <c r="C131" i="3"/>
  <c r="K1015" i="2"/>
  <c r="H33" i="35"/>
  <c r="M1925" i="2" s="1"/>
  <c r="J1925" i="2"/>
  <c r="E8" i="35"/>
  <c r="F40" i="35"/>
  <c r="K1932" i="2" s="1"/>
  <c r="H17" i="35"/>
  <c r="M1909" i="2" s="1"/>
  <c r="H25" i="35"/>
  <c r="M1917" i="2" s="1"/>
  <c r="K22" i="34"/>
  <c r="AN47" i="34" s="1"/>
  <c r="AO47" i="34" s="1"/>
  <c r="K10" i="34"/>
  <c r="AN35" i="34" s="1"/>
  <c r="AO35" i="34" s="1"/>
  <c r="K18" i="34"/>
  <c r="AN43" i="34" s="1"/>
  <c r="AO43" i="34" s="1"/>
  <c r="K28" i="34"/>
  <c r="AN53" i="34" s="1"/>
  <c r="AO53" i="34" s="1"/>
  <c r="K21" i="34"/>
  <c r="AN46" i="34" s="1"/>
  <c r="AO46" i="34" s="1"/>
  <c r="K32" i="34"/>
  <c r="AN57" i="34" s="1"/>
  <c r="AO57" i="34" s="1"/>
  <c r="G154" i="30"/>
  <c r="K1173" i="2"/>
  <c r="F9" i="33"/>
  <c r="K1786" i="2" s="1"/>
  <c r="K1062" i="2"/>
  <c r="K1052" i="2"/>
  <c r="D7" i="24"/>
  <c r="H827" i="2" s="1"/>
  <c r="F53" i="32"/>
  <c r="I1781" i="2" s="1"/>
  <c r="I1782" i="2"/>
  <c r="F80" i="29"/>
  <c r="AY507" i="20"/>
  <c r="K2001" i="2"/>
  <c r="S57" i="3"/>
  <c r="C107" i="3" s="1"/>
  <c r="H1471" i="2"/>
  <c r="H56" i="30"/>
  <c r="L1147" i="2" s="1"/>
  <c r="L1148" i="2"/>
  <c r="L1173" i="2"/>
  <c r="F70" i="30"/>
  <c r="H1161" i="2"/>
  <c r="F57" i="30"/>
  <c r="D56" i="30"/>
  <c r="H1148" i="2"/>
  <c r="F44" i="30"/>
  <c r="H1135" i="2"/>
  <c r="E40" i="29"/>
  <c r="H1056" i="2"/>
  <c r="E25" i="29"/>
  <c r="H1041" i="2"/>
  <c r="E21" i="29"/>
  <c r="H1037" i="2"/>
  <c r="C16" i="29"/>
  <c r="E17" i="29"/>
  <c r="H1033" i="2"/>
  <c r="H63" i="26"/>
  <c r="M935" i="2" s="1"/>
  <c r="L935" i="2"/>
  <c r="F14" i="31"/>
  <c r="K1518" i="2" s="1"/>
  <c r="G14" i="27"/>
  <c r="K951" i="2" s="1"/>
  <c r="F1077" i="4"/>
  <c r="H1077" i="4" s="1"/>
  <c r="H794" i="4" s="1"/>
  <c r="H793" i="4" s="1"/>
  <c r="D61" i="28"/>
  <c r="I1015" i="2" s="1"/>
  <c r="I996" i="2"/>
  <c r="C87" i="3"/>
  <c r="K905" i="2"/>
  <c r="I15" i="14"/>
  <c r="M2011" i="2" s="1"/>
  <c r="J2011" i="2"/>
  <c r="S60" i="3"/>
  <c r="H1476" i="2"/>
  <c r="S59" i="3"/>
  <c r="H1472" i="2"/>
  <c r="G72" i="29"/>
  <c r="L1088" i="2" s="1"/>
  <c r="L1089" i="2"/>
  <c r="G8" i="29"/>
  <c r="L1025" i="2"/>
  <c r="D10" i="33"/>
  <c r="I1787" i="2" s="1"/>
  <c r="D72" i="29"/>
  <c r="I1088" i="2" s="1"/>
  <c r="I1089" i="2"/>
  <c r="E46" i="30"/>
  <c r="I1137" i="2" s="1"/>
  <c r="I1138" i="2"/>
  <c r="E79" i="29"/>
  <c r="H1095" i="2"/>
  <c r="E75" i="29"/>
  <c r="H1091" i="2"/>
  <c r="F142" i="30"/>
  <c r="H1233" i="2"/>
  <c r="E64" i="29"/>
  <c r="F55" i="30"/>
  <c r="H1146" i="2"/>
  <c r="F51" i="30"/>
  <c r="H1142" i="2"/>
  <c r="D46" i="30"/>
  <c r="F47" i="30"/>
  <c r="H1138" i="2"/>
  <c r="F34" i="30"/>
  <c r="H1125" i="2"/>
  <c r="F30" i="30"/>
  <c r="H1121" i="2"/>
  <c r="F15" i="30"/>
  <c r="H1106" i="2"/>
  <c r="F11" i="30"/>
  <c r="H1102" i="2"/>
  <c r="K924" i="2"/>
  <c r="E48" i="15"/>
  <c r="H2051" i="2"/>
  <c r="K1897" i="2"/>
  <c r="J1474" i="2"/>
  <c r="J1475" i="2"/>
  <c r="J1471" i="2"/>
  <c r="H68" i="30"/>
  <c r="L1159" i="2" s="1"/>
  <c r="L1160" i="2"/>
  <c r="D68" i="29"/>
  <c r="I1084" i="2" s="1"/>
  <c r="D12" i="33"/>
  <c r="I1789" i="2" s="1"/>
  <c r="I1085" i="2"/>
  <c r="G76" i="13"/>
  <c r="I147" i="30"/>
  <c r="M1238" i="2" s="1"/>
  <c r="J1238" i="2"/>
  <c r="E43" i="29"/>
  <c r="H1059" i="2"/>
  <c r="E39" i="29"/>
  <c r="H1055" i="2"/>
  <c r="F100" i="30"/>
  <c r="H1191" i="2"/>
  <c r="I95" i="30"/>
  <c r="M1186" i="2" s="1"/>
  <c r="J1186" i="2"/>
  <c r="G53" i="26"/>
  <c r="H1217" i="4"/>
  <c r="H14" i="27" s="1"/>
  <c r="D53" i="26"/>
  <c r="G1029" i="4"/>
  <c r="E51" i="28"/>
  <c r="J1005" i="2" s="1"/>
  <c r="J1006" i="2"/>
  <c r="E33" i="32"/>
  <c r="H1761" i="2" s="1"/>
  <c r="H134" i="2"/>
  <c r="F23" i="32"/>
  <c r="I1751" i="2" s="1"/>
  <c r="H90" i="2"/>
  <c r="H19" i="25"/>
  <c r="H872" i="2"/>
  <c r="H16" i="25"/>
  <c r="E15" i="25"/>
  <c r="H869" i="2"/>
  <c r="AF8" i="19"/>
  <c r="D30" i="31"/>
  <c r="I1531" i="2" s="1"/>
  <c r="I1522" i="2"/>
  <c r="F58" i="30"/>
  <c r="H1149" i="2"/>
  <c r="F52" i="30"/>
  <c r="H1143" i="2"/>
  <c r="F48" i="30"/>
  <c r="H1139" i="2"/>
  <c r="I112" i="30"/>
  <c r="M1203" i="2" s="1"/>
  <c r="J1203" i="2"/>
  <c r="E33" i="29"/>
  <c r="H1049" i="2"/>
  <c r="E29" i="29"/>
  <c r="H1045" i="2"/>
  <c r="D26" i="30"/>
  <c r="F27" i="30"/>
  <c r="H1118" i="2"/>
  <c r="H46" i="28"/>
  <c r="M1000" i="2" s="1"/>
  <c r="L1000" i="2"/>
  <c r="H16" i="27"/>
  <c r="I19" i="27"/>
  <c r="M956" i="2" s="1"/>
  <c r="L956" i="2"/>
  <c r="G33" i="26"/>
  <c r="H34" i="26"/>
  <c r="M906" i="2" s="1"/>
  <c r="L906" i="2"/>
  <c r="D11" i="31"/>
  <c r="I1515" i="2" s="1"/>
  <c r="E12" i="27"/>
  <c r="I949" i="2" s="1"/>
  <c r="D12" i="28"/>
  <c r="I967" i="2" s="1"/>
  <c r="H292" i="4"/>
  <c r="C89" i="3" s="1"/>
  <c r="G14" i="22"/>
  <c r="L735" i="2" s="1"/>
  <c r="I735" i="2"/>
  <c r="E41" i="32"/>
  <c r="H1769" i="2" s="1"/>
  <c r="H167" i="2"/>
  <c r="BM44" i="17"/>
  <c r="H139" i="2"/>
  <c r="AF51" i="19"/>
  <c r="AF16" i="19"/>
  <c r="F75" i="13"/>
  <c r="H60" i="30"/>
  <c r="L1151" i="2" s="1"/>
  <c r="L1152" i="2"/>
  <c r="D60" i="29"/>
  <c r="I1076" i="2" s="1"/>
  <c r="I1077" i="2"/>
  <c r="E71" i="29"/>
  <c r="H1087" i="2"/>
  <c r="F139" i="30"/>
  <c r="E26" i="31"/>
  <c r="H1527" i="2"/>
  <c r="H28" i="28"/>
  <c r="G27" i="28"/>
  <c r="L982" i="2" s="1"/>
  <c r="L983" i="2"/>
  <c r="L965" i="2"/>
  <c r="F16" i="31"/>
  <c r="K1520" i="2" s="1"/>
  <c r="G22" i="27"/>
  <c r="D58" i="26"/>
  <c r="I930" i="2" s="1"/>
  <c r="I931" i="2"/>
  <c r="H935" i="4"/>
  <c r="E56" i="26"/>
  <c r="J928" i="2" s="1"/>
  <c r="H928" i="2"/>
  <c r="C36" i="28"/>
  <c r="H991" i="2" s="1"/>
  <c r="G713" i="4"/>
  <c r="G669" i="4"/>
  <c r="AX287" i="20"/>
  <c r="H473" i="2" s="1"/>
  <c r="H474" i="2"/>
  <c r="H355" i="4"/>
  <c r="AX118" i="20"/>
  <c r="H306" i="2"/>
  <c r="AX8" i="20"/>
  <c r="E39" i="32"/>
  <c r="H1767" i="2" s="1"/>
  <c r="H156" i="2"/>
  <c r="E36" i="32"/>
  <c r="BM79" i="17"/>
  <c r="H142" i="2" s="1"/>
  <c r="H143" i="2"/>
  <c r="BM33" i="17"/>
  <c r="H128" i="2"/>
  <c r="H14" i="25"/>
  <c r="H867" i="2"/>
  <c r="AF24" i="19"/>
  <c r="C136" i="3"/>
  <c r="G62" i="12"/>
  <c r="E76" i="29"/>
  <c r="H1092" i="2"/>
  <c r="D16" i="31"/>
  <c r="I1520" i="2" s="1"/>
  <c r="E22" i="27"/>
  <c r="AX455" i="20"/>
  <c r="H642" i="2"/>
  <c r="AX100" i="20"/>
  <c r="H290" i="2" s="1"/>
  <c r="H291" i="2"/>
  <c r="H24" i="25"/>
  <c r="H877" i="2"/>
  <c r="AF49" i="19"/>
  <c r="G56" i="28"/>
  <c r="L1010" i="2" s="1"/>
  <c r="H57" i="28"/>
  <c r="L1011" i="2"/>
  <c r="C12" i="31"/>
  <c r="D13" i="27"/>
  <c r="C13" i="28"/>
  <c r="G629" i="4"/>
  <c r="AX403" i="20"/>
  <c r="H589" i="2" s="1"/>
  <c r="BM18" i="19"/>
  <c r="F15" i="25"/>
  <c r="I869" i="2"/>
  <c r="G30" i="22"/>
  <c r="L751" i="2" s="1"/>
  <c r="K751" i="2"/>
  <c r="G26" i="29"/>
  <c r="L1042" i="2" s="1"/>
  <c r="L1043" i="2"/>
  <c r="E22" i="29"/>
  <c r="H1038" i="2"/>
  <c r="F18" i="30"/>
  <c r="H1109" i="2"/>
  <c r="F14" i="30"/>
  <c r="H1105" i="2"/>
  <c r="F10" i="30"/>
  <c r="H1101" i="2"/>
  <c r="G34" i="28"/>
  <c r="H35" i="28"/>
  <c r="M990" i="2" s="1"/>
  <c r="L990" i="2"/>
  <c r="F15" i="27"/>
  <c r="J952" i="2" s="1"/>
  <c r="H952" i="2"/>
  <c r="C8" i="31"/>
  <c r="C9" i="28"/>
  <c r="D9" i="27"/>
  <c r="AX392" i="20"/>
  <c r="H579" i="2"/>
  <c r="AX267" i="20"/>
  <c r="H453" i="2" s="1"/>
  <c r="H454" i="2"/>
  <c r="E55" i="32"/>
  <c r="H1783" i="2" s="1"/>
  <c r="H194" i="2"/>
  <c r="F101" i="4"/>
  <c r="H28" i="31"/>
  <c r="M1529" i="2" s="1"/>
  <c r="L1529" i="2"/>
  <c r="F65" i="30"/>
  <c r="H1156" i="2"/>
  <c r="E61" i="29"/>
  <c r="C60" i="29"/>
  <c r="H1077" i="2"/>
  <c r="D7" i="31"/>
  <c r="D8" i="28"/>
  <c r="E8" i="27"/>
  <c r="E67" i="26"/>
  <c r="J939" i="2" s="1"/>
  <c r="C66" i="26"/>
  <c r="H939" i="2"/>
  <c r="F11" i="27"/>
  <c r="J948" i="2" s="1"/>
  <c r="H948" i="2"/>
  <c r="K26" i="34"/>
  <c r="AN51" i="34" s="1"/>
  <c r="AO51" i="34" s="1"/>
  <c r="G80" i="30"/>
  <c r="K1099" i="2"/>
  <c r="F13" i="33"/>
  <c r="K1790" i="2" s="1"/>
  <c r="K1785" i="2"/>
  <c r="F43" i="32"/>
  <c r="I1772" i="2"/>
  <c r="C77" i="3"/>
  <c r="BN80" i="17"/>
  <c r="E27" i="15"/>
  <c r="E38" i="15"/>
  <c r="H2050" i="2"/>
  <c r="E76" i="13"/>
  <c r="I2002" i="2" s="1"/>
  <c r="I1967" i="2"/>
  <c r="G49" i="15"/>
  <c r="J2069" i="2" s="1"/>
  <c r="J2054" i="2"/>
  <c r="D16" i="29"/>
  <c r="I1032" i="2" s="1"/>
  <c r="I1033" i="2"/>
  <c r="E59" i="29"/>
  <c r="H1075" i="2"/>
  <c r="I123" i="30"/>
  <c r="M1214" i="2" s="1"/>
  <c r="J1214" i="2"/>
  <c r="E44" i="29"/>
  <c r="H1060" i="2"/>
  <c r="F40" i="30"/>
  <c r="H1131" i="2"/>
  <c r="F25" i="30"/>
  <c r="H1116" i="2"/>
  <c r="F21" i="30"/>
  <c r="H1112" i="2"/>
  <c r="F17" i="30"/>
  <c r="D16" i="30"/>
  <c r="H1108" i="2"/>
  <c r="H38" i="28"/>
  <c r="M993" i="2" s="1"/>
  <c r="L993" i="2"/>
  <c r="H42" i="28"/>
  <c r="M999" i="2"/>
  <c r="H26" i="26"/>
  <c r="M898" i="2" s="1"/>
  <c r="L898" i="2"/>
  <c r="G16" i="27"/>
  <c r="K953" i="2" s="1"/>
  <c r="K956" i="2"/>
  <c r="K1474" i="2"/>
  <c r="K1475" i="2"/>
  <c r="K1471" i="2"/>
  <c r="H72" i="30"/>
  <c r="L1163" i="2" s="1"/>
  <c r="G31" i="15"/>
  <c r="L1164" i="2"/>
  <c r="G46" i="29"/>
  <c r="L1063" i="2"/>
  <c r="H8" i="30"/>
  <c r="L1100" i="2"/>
  <c r="E72" i="30"/>
  <c r="I1163" i="2" s="1"/>
  <c r="I1164" i="2"/>
  <c r="F79" i="30"/>
  <c r="H1170" i="2"/>
  <c r="F75" i="30"/>
  <c r="H1166" i="2"/>
  <c r="I143" i="30"/>
  <c r="M1234" i="2" s="1"/>
  <c r="J1234" i="2"/>
  <c r="F62" i="30"/>
  <c r="H1153" i="2"/>
  <c r="E53" i="29"/>
  <c r="H1069" i="2"/>
  <c r="E49" i="29"/>
  <c r="H1065" i="2"/>
  <c r="F110" i="30"/>
  <c r="H1201" i="2"/>
  <c r="E32" i="29"/>
  <c r="H1048" i="2"/>
  <c r="E28" i="29"/>
  <c r="H1044" i="2"/>
  <c r="E13" i="29"/>
  <c r="H1029" i="2"/>
  <c r="F9" i="30"/>
  <c r="D8" i="30"/>
  <c r="H1100" i="2"/>
  <c r="G63" i="28"/>
  <c r="H68" i="28"/>
  <c r="M1022" i="2" s="1"/>
  <c r="L1022" i="2"/>
  <c r="C63" i="28"/>
  <c r="E68" i="28"/>
  <c r="J1022" i="2" s="1"/>
  <c r="H1022" i="2"/>
  <c r="S62" i="3"/>
  <c r="H1477" i="2"/>
  <c r="S61" i="3"/>
  <c r="H1473" i="2"/>
  <c r="G11" i="33"/>
  <c r="L1788" i="2" s="1"/>
  <c r="L1057" i="2"/>
  <c r="G36" i="29"/>
  <c r="L1052" i="2" s="1"/>
  <c r="L1053" i="2"/>
  <c r="E68" i="30"/>
  <c r="I1159" i="2" s="1"/>
  <c r="I1160" i="2"/>
  <c r="D11" i="33"/>
  <c r="I1788" i="2" s="1"/>
  <c r="I1057" i="2"/>
  <c r="D36" i="29"/>
  <c r="I1052" i="2" s="1"/>
  <c r="I1053" i="2"/>
  <c r="E25" i="31"/>
  <c r="H1526" i="2"/>
  <c r="F43" i="30"/>
  <c r="H1134" i="2"/>
  <c r="F39" i="30"/>
  <c r="H1130" i="2"/>
  <c r="I101" i="30"/>
  <c r="M1192" i="2" s="1"/>
  <c r="J1192" i="2"/>
  <c r="I93" i="30"/>
  <c r="M1184" i="2" s="1"/>
  <c r="J1184" i="2"/>
  <c r="H51" i="28"/>
  <c r="M1005" i="2" s="1"/>
  <c r="M1006" i="2"/>
  <c r="G15" i="28"/>
  <c r="L970" i="2" s="1"/>
  <c r="H16" i="28"/>
  <c r="L971" i="2"/>
  <c r="G11" i="28"/>
  <c r="H11" i="27"/>
  <c r="E55" i="26"/>
  <c r="J927" i="2" s="1"/>
  <c r="H927" i="2"/>
  <c r="AX72" i="20"/>
  <c r="H262" i="2" s="1"/>
  <c r="H263" i="2"/>
  <c r="E37" i="32"/>
  <c r="H1765" i="2" s="1"/>
  <c r="H146" i="2"/>
  <c r="H20" i="25"/>
  <c r="H873" i="2"/>
  <c r="AG56" i="19"/>
  <c r="AG57" i="19" s="1"/>
  <c r="AF38" i="17"/>
  <c r="H35" i="2"/>
  <c r="AF8" i="17"/>
  <c r="H5" i="2"/>
  <c r="AY186" i="20"/>
  <c r="AY539" i="20" s="1"/>
  <c r="M54" i="3" s="1"/>
  <c r="H130" i="30"/>
  <c r="L1221" i="2" s="1"/>
  <c r="L1222" i="2"/>
  <c r="E54" i="29"/>
  <c r="H1070" i="2"/>
  <c r="F50" i="30"/>
  <c r="H1141" i="2"/>
  <c r="I118" i="30"/>
  <c r="M1209" i="2" s="1"/>
  <c r="J1209" i="2"/>
  <c r="G24" i="31"/>
  <c r="C169" i="3"/>
  <c r="J1525" i="2"/>
  <c r="F33" i="30"/>
  <c r="H1124" i="2"/>
  <c r="F29" i="30"/>
  <c r="H1120" i="2"/>
  <c r="H14" i="28"/>
  <c r="M969" i="2" s="1"/>
  <c r="L969" i="2"/>
  <c r="F39" i="28"/>
  <c r="K963" i="2"/>
  <c r="D33" i="26"/>
  <c r="I905" i="2" s="1"/>
  <c r="I906" i="2"/>
  <c r="E15" i="28"/>
  <c r="J970" i="2" s="1"/>
  <c r="J971" i="2"/>
  <c r="C12" i="23"/>
  <c r="H818" i="2" s="1"/>
  <c r="H362" i="2"/>
  <c r="E51" i="32"/>
  <c r="H1779" i="2" s="1"/>
  <c r="H185" i="2"/>
  <c r="E50" i="32"/>
  <c r="H180" i="2"/>
  <c r="AF50" i="19"/>
  <c r="H12" i="25"/>
  <c r="H865" i="2"/>
  <c r="AF16" i="17"/>
  <c r="E9" i="32" s="1"/>
  <c r="H1737" i="2" s="1"/>
  <c r="H13" i="2"/>
  <c r="E11" i="32"/>
  <c r="H1739" i="2" s="1"/>
  <c r="F11" i="32"/>
  <c r="I1739" i="2" s="1"/>
  <c r="E60" i="30"/>
  <c r="I1151" i="2" s="1"/>
  <c r="I1152" i="2"/>
  <c r="F71" i="30"/>
  <c r="H1162" i="2"/>
  <c r="F134" i="30"/>
  <c r="H1225" i="2"/>
  <c r="F131" i="30"/>
  <c r="D130" i="30"/>
  <c r="H1222" i="2"/>
  <c r="F66" i="26"/>
  <c r="K941" i="2"/>
  <c r="E33" i="28"/>
  <c r="J988" i="2" s="1"/>
  <c r="H33" i="28"/>
  <c r="M988" i="2" s="1"/>
  <c r="H988" i="2"/>
  <c r="C27" i="28"/>
  <c r="H982" i="2" s="1"/>
  <c r="E28" i="28"/>
  <c r="H983" i="2"/>
  <c r="E36" i="28"/>
  <c r="J991" i="2" s="1"/>
  <c r="J992" i="2"/>
  <c r="AX447" i="20"/>
  <c r="H633" i="2" s="1"/>
  <c r="H634" i="2"/>
  <c r="AX187" i="20"/>
  <c r="H374" i="2"/>
  <c r="E52" i="32"/>
  <c r="H1780" i="2" s="1"/>
  <c r="H189" i="2"/>
  <c r="BM64" i="19"/>
  <c r="F22" i="32"/>
  <c r="I1750" i="2" s="1"/>
  <c r="H83" i="2"/>
  <c r="AF24" i="17"/>
  <c r="H21" i="2"/>
  <c r="E78" i="29"/>
  <c r="H1094" i="2"/>
  <c r="E29" i="31"/>
  <c r="H1530" i="2"/>
  <c r="D66" i="26"/>
  <c r="I938" i="2" s="1"/>
  <c r="I939" i="2"/>
  <c r="AX526" i="20"/>
  <c r="H713" i="2"/>
  <c r="G642" i="4"/>
  <c r="C96" i="3"/>
  <c r="AX150" i="20"/>
  <c r="H338" i="2"/>
  <c r="H1478" i="2"/>
  <c r="AF59" i="17"/>
  <c r="AF105" i="17" s="1"/>
  <c r="H42" i="2" s="1"/>
  <c r="H55" i="2"/>
  <c r="D8" i="31"/>
  <c r="I1512" i="2" s="1"/>
  <c r="E9" i="27"/>
  <c r="I946" i="2" s="1"/>
  <c r="D9" i="28"/>
  <c r="I964" i="2" s="1"/>
  <c r="E38" i="26"/>
  <c r="J910" i="2" s="1"/>
  <c r="C37" i="26"/>
  <c r="H37" i="26" s="1"/>
  <c r="M909" i="2" s="1"/>
  <c r="H910" i="2"/>
  <c r="AX424" i="20"/>
  <c r="H611" i="2"/>
  <c r="AX87" i="20"/>
  <c r="H278" i="2"/>
  <c r="AF55" i="19"/>
  <c r="G22" i="15"/>
  <c r="L1165" i="2"/>
  <c r="H26" i="30"/>
  <c r="L1117" i="2" s="1"/>
  <c r="L1118" i="2"/>
  <c r="F22" i="30"/>
  <c r="H1113" i="2"/>
  <c r="E18" i="29"/>
  <c r="H1034" i="2"/>
  <c r="F12" i="30"/>
  <c r="H1103" i="2"/>
  <c r="E15" i="31"/>
  <c r="H1519" i="2"/>
  <c r="E18" i="26"/>
  <c r="J890" i="2" s="1"/>
  <c r="C17" i="26"/>
  <c r="H890" i="2"/>
  <c r="F390" i="4"/>
  <c r="F389" i="4" s="1"/>
  <c r="E751" i="4" s="1"/>
  <c r="AX156" i="20"/>
  <c r="H343" i="2" s="1"/>
  <c r="H344" i="2"/>
  <c r="AX36" i="20"/>
  <c r="H227" i="2"/>
  <c r="H21" i="25"/>
  <c r="H874" i="2"/>
  <c r="G4" i="4"/>
  <c r="G3" i="4" s="1"/>
  <c r="F64" i="30"/>
  <c r="D26" i="29"/>
  <c r="I1042" i="2" s="1"/>
  <c r="I1043" i="2"/>
  <c r="E67" i="29"/>
  <c r="H1083" i="2"/>
  <c r="E63" i="29"/>
  <c r="H1079" i="2"/>
  <c r="F61" i="30"/>
  <c r="D60" i="30"/>
  <c r="H1152" i="2"/>
  <c r="F794" i="4"/>
  <c r="F793" i="4" s="1"/>
  <c r="C9" i="31"/>
  <c r="C10" i="28"/>
  <c r="D10" i="27"/>
  <c r="AX401" i="20"/>
  <c r="H587" i="2" s="1"/>
  <c r="H588" i="2"/>
  <c r="AX277" i="20"/>
  <c r="H463" i="2" s="1"/>
  <c r="H464" i="2"/>
  <c r="BM51" i="19"/>
  <c r="BM53" i="19" s="1"/>
  <c r="C109" i="3" l="1"/>
  <c r="I32" i="14"/>
  <c r="M2028" i="2" s="1"/>
  <c r="J2028" i="2"/>
  <c r="A39" i="3"/>
  <c r="F179" i="4"/>
  <c r="G751" i="4"/>
  <c r="G749" i="4" s="1"/>
  <c r="E749" i="4"/>
  <c r="C751" i="4"/>
  <c r="D752" i="4"/>
  <c r="D749" i="4" s="1"/>
  <c r="F55" i="34"/>
  <c r="M1839" i="2" s="1"/>
  <c r="B55" i="34"/>
  <c r="E55" i="34"/>
  <c r="L1839" i="2" s="1"/>
  <c r="C55" i="34"/>
  <c r="J1839" i="2" s="1"/>
  <c r="H1839" i="2"/>
  <c r="H63" i="29"/>
  <c r="M1079" i="2" s="1"/>
  <c r="J1079" i="2"/>
  <c r="E17" i="26"/>
  <c r="J889" i="2" s="1"/>
  <c r="H889" i="2"/>
  <c r="AX149" i="20"/>
  <c r="H336" i="2" s="1"/>
  <c r="H337" i="2"/>
  <c r="C33" i="24"/>
  <c r="H853" i="2" s="1"/>
  <c r="H712" i="2"/>
  <c r="G29" i="31"/>
  <c r="C174" i="3"/>
  <c r="J1530" i="2"/>
  <c r="F10" i="32"/>
  <c r="I1738" i="2" s="1"/>
  <c r="H20" i="2"/>
  <c r="E10" i="32"/>
  <c r="H1738" i="2" s="1"/>
  <c r="H373" i="2"/>
  <c r="C16" i="23"/>
  <c r="K938" i="2"/>
  <c r="C98" i="3"/>
  <c r="H1778" i="2"/>
  <c r="I33" i="30"/>
  <c r="M1124" i="2" s="1"/>
  <c r="J1124" i="2"/>
  <c r="I20" i="25"/>
  <c r="L873" i="2" s="1"/>
  <c r="K873" i="2"/>
  <c r="H11" i="28"/>
  <c r="M966" i="2" s="1"/>
  <c r="L966" i="2"/>
  <c r="G61" i="3"/>
  <c r="C114" i="3" s="1"/>
  <c r="L1473" i="2"/>
  <c r="I9" i="30"/>
  <c r="M1100" i="2" s="1"/>
  <c r="J1100" i="2"/>
  <c r="H28" i="29"/>
  <c r="M1044" i="2" s="1"/>
  <c r="J1044" i="2"/>
  <c r="I110" i="30"/>
  <c r="M1201" i="2" s="1"/>
  <c r="J1201" i="2"/>
  <c r="H53" i="29"/>
  <c r="M1069" i="2" s="1"/>
  <c r="J1069" i="2"/>
  <c r="I79" i="30"/>
  <c r="M1170" i="2" s="1"/>
  <c r="J1170" i="2"/>
  <c r="H80" i="30"/>
  <c r="L1099" i="2"/>
  <c r="G39" i="15"/>
  <c r="J2060" i="2" s="1"/>
  <c r="G30" i="15"/>
  <c r="J2052" i="2" s="1"/>
  <c r="J2053" i="2"/>
  <c r="I17" i="30"/>
  <c r="M1108" i="2" s="1"/>
  <c r="J1108" i="2"/>
  <c r="I25" i="30"/>
  <c r="M1116" i="2" s="1"/>
  <c r="J1116" i="2"/>
  <c r="H44" i="29"/>
  <c r="M1060" i="2" s="1"/>
  <c r="J1060" i="2"/>
  <c r="H59" i="29"/>
  <c r="M1075" i="2" s="1"/>
  <c r="J1075" i="2"/>
  <c r="H2059" i="2"/>
  <c r="E66" i="26"/>
  <c r="J938" i="2" s="1"/>
  <c r="H938" i="2"/>
  <c r="I1511" i="2"/>
  <c r="E9" i="28"/>
  <c r="J964" i="2" s="1"/>
  <c r="H964" i="2"/>
  <c r="I10" i="30"/>
  <c r="M1101" i="2" s="1"/>
  <c r="J1101" i="2"/>
  <c r="I18" i="30"/>
  <c r="M1109" i="2" s="1"/>
  <c r="J1109" i="2"/>
  <c r="I868" i="2"/>
  <c r="F6" i="25"/>
  <c r="I859" i="2" s="1"/>
  <c r="E13" i="28"/>
  <c r="J968" i="2" s="1"/>
  <c r="H968" i="2"/>
  <c r="H56" i="28"/>
  <c r="M1010" i="2" s="1"/>
  <c r="M1011" i="2"/>
  <c r="E21" i="27"/>
  <c r="I958" i="2" s="1"/>
  <c r="I959" i="2"/>
  <c r="N1898" i="2"/>
  <c r="A37" i="3"/>
  <c r="I14" i="25"/>
  <c r="L867" i="2" s="1"/>
  <c r="K867" i="2"/>
  <c r="H198" i="2"/>
  <c r="G21" i="27"/>
  <c r="K958" i="2" s="1"/>
  <c r="K959" i="2"/>
  <c r="G26" i="31"/>
  <c r="C171" i="3"/>
  <c r="J1527" i="2"/>
  <c r="I75" i="13"/>
  <c r="M2001" i="2" s="1"/>
  <c r="J2001" i="2"/>
  <c r="H33" i="26"/>
  <c r="M905" i="2" s="1"/>
  <c r="L905" i="2"/>
  <c r="F26" i="30"/>
  <c r="H1117" i="2"/>
  <c r="H33" i="29"/>
  <c r="M1049" i="2" s="1"/>
  <c r="J1049" i="2"/>
  <c r="I48" i="30"/>
  <c r="M1139" i="2" s="1"/>
  <c r="J1139" i="2"/>
  <c r="I58" i="30"/>
  <c r="M1149" i="2" s="1"/>
  <c r="J1149" i="2"/>
  <c r="I19" i="25"/>
  <c r="L872" i="2" s="1"/>
  <c r="K872" i="2"/>
  <c r="D52" i="26"/>
  <c r="I924" i="2" s="1"/>
  <c r="I925" i="2"/>
  <c r="H39" i="29"/>
  <c r="M1055" i="2" s="1"/>
  <c r="J1055" i="2"/>
  <c r="J1479" i="2"/>
  <c r="J1470" i="2"/>
  <c r="I15" i="30"/>
  <c r="M1106" i="2" s="1"/>
  <c r="J1106" i="2"/>
  <c r="I34" i="30"/>
  <c r="M1125" i="2" s="1"/>
  <c r="J1125" i="2"/>
  <c r="H64" i="29"/>
  <c r="M1080" i="2" s="1"/>
  <c r="J1080" i="2"/>
  <c r="H75" i="29"/>
  <c r="M1091" i="2" s="1"/>
  <c r="J1091" i="2"/>
  <c r="I70" i="30"/>
  <c r="M1161" i="2" s="1"/>
  <c r="J1161" i="2"/>
  <c r="G57" i="3"/>
  <c r="C110" i="3" s="1"/>
  <c r="L1471" i="2"/>
  <c r="D6" i="24"/>
  <c r="C123" i="3"/>
  <c r="K1096" i="2"/>
  <c r="F46" i="15"/>
  <c r="I2032" i="2"/>
  <c r="I18" i="25"/>
  <c r="L871" i="2" s="1"/>
  <c r="K871" i="2"/>
  <c r="AX502" i="20"/>
  <c r="H688" i="2" s="1"/>
  <c r="H689" i="2"/>
  <c r="F22" i="27"/>
  <c r="J959" i="2" s="1"/>
  <c r="D21" i="27"/>
  <c r="H959" i="2"/>
  <c r="H65" i="29"/>
  <c r="M1081" i="2" s="1"/>
  <c r="J1081" i="2"/>
  <c r="E56" i="28"/>
  <c r="J1010" i="2" s="1"/>
  <c r="J1011" i="2"/>
  <c r="F2222" i="4"/>
  <c r="E21" i="15"/>
  <c r="H2044" i="2" s="1"/>
  <c r="H2045" i="2"/>
  <c r="E11" i="31"/>
  <c r="H1515" i="2"/>
  <c r="I69" i="30"/>
  <c r="M1160" i="2" s="1"/>
  <c r="J1160" i="2"/>
  <c r="I1181" i="2"/>
  <c r="E154" i="30"/>
  <c r="I1245" i="2" s="1"/>
  <c r="F12" i="32"/>
  <c r="I1740" i="2" s="1"/>
  <c r="H32" i="2"/>
  <c r="E12" i="32"/>
  <c r="H1740" i="2" s="1"/>
  <c r="D19" i="22"/>
  <c r="I731" i="2"/>
  <c r="D29" i="24"/>
  <c r="H849" i="2" s="1"/>
  <c r="H850" i="2"/>
  <c r="H27" i="29"/>
  <c r="M1043" i="2" s="1"/>
  <c r="J1043" i="2"/>
  <c r="I35" i="30"/>
  <c r="M1126" i="2" s="1"/>
  <c r="J1126" i="2"/>
  <c r="H48" i="29"/>
  <c r="M1064" i="2" s="1"/>
  <c r="J1064" i="2"/>
  <c r="H58" i="29"/>
  <c r="M1074" i="2" s="1"/>
  <c r="J1074" i="2"/>
  <c r="BM45" i="19"/>
  <c r="BM54" i="19" s="1"/>
  <c r="E53" i="32"/>
  <c r="H1782" i="2"/>
  <c r="I37" i="30"/>
  <c r="M1128" i="2" s="1"/>
  <c r="J1128" i="2"/>
  <c r="I45" i="30"/>
  <c r="M1136" i="2" s="1"/>
  <c r="J1136" i="2"/>
  <c r="G33" i="15"/>
  <c r="J2049" i="2"/>
  <c r="H47" i="29"/>
  <c r="M1063" i="2" s="1"/>
  <c r="J1063" i="2"/>
  <c r="H55" i="29"/>
  <c r="M1071" i="2" s="1"/>
  <c r="J1071" i="2"/>
  <c r="E30" i="15"/>
  <c r="H2052" i="2" s="1"/>
  <c r="E39" i="15"/>
  <c r="H2060" i="2" s="1"/>
  <c r="H2053" i="2"/>
  <c r="I77" i="30"/>
  <c r="M1168" i="2" s="1"/>
  <c r="J1168" i="2"/>
  <c r="D9" i="33"/>
  <c r="I1786" i="2" s="1"/>
  <c r="I1062" i="2"/>
  <c r="E56" i="29"/>
  <c r="H1072" i="2"/>
  <c r="G58" i="3"/>
  <c r="C111" i="3" s="1"/>
  <c r="L1474" i="2"/>
  <c r="L1475" i="2"/>
  <c r="E11" i="28"/>
  <c r="J966" i="2" s="1"/>
  <c r="I63" i="30"/>
  <c r="M1154" i="2" s="1"/>
  <c r="J1154" i="2"/>
  <c r="H20" i="29"/>
  <c r="M1036" i="2" s="1"/>
  <c r="J1036" i="2"/>
  <c r="C39" i="28"/>
  <c r="E8" i="28"/>
  <c r="H963" i="2"/>
  <c r="AX436" i="20"/>
  <c r="H622" i="2" s="1"/>
  <c r="H623" i="2"/>
  <c r="H74" i="29"/>
  <c r="M1090" i="2" s="1"/>
  <c r="J1090" i="2"/>
  <c r="H559" i="2"/>
  <c r="E53" i="26"/>
  <c r="J925" i="2" s="1"/>
  <c r="C52" i="26"/>
  <c r="H925" i="2"/>
  <c r="E12" i="33"/>
  <c r="H1789" i="2"/>
  <c r="H809" i="2"/>
  <c r="F60" i="5"/>
  <c r="G47" i="15"/>
  <c r="J2067" i="2" s="1"/>
  <c r="J2068" i="2"/>
  <c r="H173" i="2"/>
  <c r="E13" i="31"/>
  <c r="H1517" i="2"/>
  <c r="H31" i="29"/>
  <c r="M1047" i="2" s="1"/>
  <c r="J1047" i="2"/>
  <c r="I54" i="30"/>
  <c r="M1145" i="2" s="1"/>
  <c r="J1145" i="2"/>
  <c r="I17" i="25"/>
  <c r="L870" i="2" s="1"/>
  <c r="K870" i="2"/>
  <c r="E34" i="28"/>
  <c r="J989" i="2" s="1"/>
  <c r="J990" i="2"/>
  <c r="H37" i="29"/>
  <c r="M1053" i="2" s="1"/>
  <c r="J1053" i="2"/>
  <c r="E8" i="29"/>
  <c r="C8" i="33"/>
  <c r="C80" i="29"/>
  <c r="H1024" i="2"/>
  <c r="E72" i="29"/>
  <c r="H1088" i="2"/>
  <c r="H19" i="29"/>
  <c r="M1035" i="2" s="1"/>
  <c r="J1035" i="2"/>
  <c r="I38" i="30"/>
  <c r="M1129" i="2" s="1"/>
  <c r="J1129" i="2"/>
  <c r="I120" i="30"/>
  <c r="M1211" i="2" s="1"/>
  <c r="J1211" i="2"/>
  <c r="AQ12" i="34"/>
  <c r="AR12" i="34" s="1"/>
  <c r="A12" i="34" s="1"/>
  <c r="AQ14" i="34"/>
  <c r="AR14" i="34" s="1"/>
  <c r="A14" i="34" s="1"/>
  <c r="AQ16" i="34"/>
  <c r="AR16" i="34" s="1"/>
  <c r="A16" i="34" s="1"/>
  <c r="AQ9" i="34"/>
  <c r="AR9" i="34" s="1"/>
  <c r="A9" i="34" s="1"/>
  <c r="AQ30" i="34"/>
  <c r="AR30" i="34" s="1"/>
  <c r="A30" i="34" s="1"/>
  <c r="AQ22" i="34"/>
  <c r="AR22" i="34" s="1"/>
  <c r="A22" i="34" s="1"/>
  <c r="AQ29" i="34"/>
  <c r="AR29" i="34" s="1"/>
  <c r="A29" i="34" s="1"/>
  <c r="AQ38" i="34"/>
  <c r="AR38" i="34" s="1"/>
  <c r="A38" i="34" s="1"/>
  <c r="AQ45" i="34"/>
  <c r="AR45" i="34" s="1"/>
  <c r="A45" i="34" s="1"/>
  <c r="AQ36" i="34"/>
  <c r="AR36" i="34" s="1"/>
  <c r="A36" i="34" s="1"/>
  <c r="AQ52" i="34"/>
  <c r="AR52" i="34" s="1"/>
  <c r="A52" i="34" s="1"/>
  <c r="AQ43" i="34"/>
  <c r="AR43" i="34" s="1"/>
  <c r="A43" i="34" s="1"/>
  <c r="F76" i="13"/>
  <c r="AX35" i="20"/>
  <c r="H225" i="2" s="1"/>
  <c r="H226" i="2"/>
  <c r="F60" i="30"/>
  <c r="H1151" i="2"/>
  <c r="G21" i="15"/>
  <c r="J2044" i="2" s="1"/>
  <c r="J2045" i="2"/>
  <c r="I134" i="30"/>
  <c r="M1225" i="2" s="1"/>
  <c r="J1225" i="2"/>
  <c r="F9" i="32"/>
  <c r="I1737" i="2" s="1"/>
  <c r="H12" i="2"/>
  <c r="H54" i="29"/>
  <c r="M1070" i="2" s="1"/>
  <c r="J1070" i="2"/>
  <c r="F13" i="32"/>
  <c r="I1741" i="2" s="1"/>
  <c r="H34" i="2"/>
  <c r="I43" i="30"/>
  <c r="M1134" i="2" s="1"/>
  <c r="J1134" i="2"/>
  <c r="H63" i="28"/>
  <c r="M1017" i="2" s="1"/>
  <c r="L1017" i="2"/>
  <c r="E33" i="15"/>
  <c r="H2049" i="2"/>
  <c r="I65" i="30"/>
  <c r="M1156" i="2" s="1"/>
  <c r="J1156" i="2"/>
  <c r="E8" i="31"/>
  <c r="H1512" i="2"/>
  <c r="F13" i="27"/>
  <c r="J950" i="2" s="1"/>
  <c r="H950" i="2"/>
  <c r="G576" i="4"/>
  <c r="E35" i="32"/>
  <c r="H1763" i="2" s="1"/>
  <c r="H1764" i="2"/>
  <c r="I139" i="30"/>
  <c r="M1230" i="2" s="1"/>
  <c r="J1230" i="2"/>
  <c r="E34" i="32"/>
  <c r="H1762" i="2" s="1"/>
  <c r="H138" i="2"/>
  <c r="F34" i="32"/>
  <c r="I1762" i="2" s="1"/>
  <c r="H15" i="25"/>
  <c r="H868" i="2"/>
  <c r="L951" i="2"/>
  <c r="K2002" i="2"/>
  <c r="C138" i="3"/>
  <c r="I51" i="30"/>
  <c r="M1142" i="2" s="1"/>
  <c r="J1142" i="2"/>
  <c r="G8" i="33"/>
  <c r="G80" i="29"/>
  <c r="L1096" i="2" s="1"/>
  <c r="L1024" i="2"/>
  <c r="C108" i="3"/>
  <c r="G60" i="3"/>
  <c r="C113" i="3" s="1"/>
  <c r="L1476" i="2"/>
  <c r="H21" i="29"/>
  <c r="M1037" i="2" s="1"/>
  <c r="J1037" i="2"/>
  <c r="H40" i="29"/>
  <c r="M1056" i="2" s="1"/>
  <c r="J1056" i="2"/>
  <c r="F56" i="30"/>
  <c r="H1147" i="2"/>
  <c r="F12" i="15"/>
  <c r="C158" i="3"/>
  <c r="K1245" i="2"/>
  <c r="H10" i="29"/>
  <c r="M1026" i="2" s="1"/>
  <c r="J1026" i="2"/>
  <c r="I20" i="30"/>
  <c r="M1111" i="2" s="1"/>
  <c r="J1111" i="2"/>
  <c r="E28" i="32"/>
  <c r="H1756" i="2" s="1"/>
  <c r="H112" i="2"/>
  <c r="F28" i="32"/>
  <c r="I1756" i="2" s="1"/>
  <c r="H2222" i="4"/>
  <c r="C72" i="3" s="1"/>
  <c r="C10" i="23"/>
  <c r="H816" i="2" s="1"/>
  <c r="H358" i="2"/>
  <c r="I74" i="30"/>
  <c r="M1165" i="2" s="1"/>
  <c r="J1165" i="2"/>
  <c r="AX507" i="20"/>
  <c r="H693" i="2" s="1"/>
  <c r="F17" i="31"/>
  <c r="K1521" i="2" s="1"/>
  <c r="I13" i="25"/>
  <c r="L866" i="2" s="1"/>
  <c r="K866" i="2"/>
  <c r="N1479" i="2"/>
  <c r="N1470" i="2"/>
  <c r="D70" i="26"/>
  <c r="G37" i="15"/>
  <c r="J2058" i="2" s="1"/>
  <c r="J2059" i="2"/>
  <c r="H15" i="29"/>
  <c r="M1031" i="2" s="1"/>
  <c r="J1031" i="2"/>
  <c r="H34" i="29"/>
  <c r="M1050" i="2" s="1"/>
  <c r="J1050" i="2"/>
  <c r="F72" i="30"/>
  <c r="H1163" i="2"/>
  <c r="E13" i="32"/>
  <c r="H1741" i="2" s="1"/>
  <c r="H36" i="28"/>
  <c r="M991" i="2" s="1"/>
  <c r="I19" i="30"/>
  <c r="M1110" i="2" s="1"/>
  <c r="J1110" i="2"/>
  <c r="H38" i="29"/>
  <c r="M1054" i="2" s="1"/>
  <c r="J1054" i="2"/>
  <c r="H35" i="35"/>
  <c r="M1927" i="2" s="1"/>
  <c r="J1927" i="2"/>
  <c r="E40" i="35"/>
  <c r="E40" i="32"/>
  <c r="H1768" i="2" s="1"/>
  <c r="H160" i="2"/>
  <c r="F40" i="32"/>
  <c r="E23" i="26"/>
  <c r="J895" i="2" s="1"/>
  <c r="H895" i="2"/>
  <c r="H7" i="27"/>
  <c r="I8" i="27"/>
  <c r="M945" i="2" s="1"/>
  <c r="L945" i="2"/>
  <c r="H12" i="29"/>
  <c r="M1028" i="2" s="1"/>
  <c r="J1028" i="2"/>
  <c r="F24" i="32"/>
  <c r="I1752" i="2" s="1"/>
  <c r="H96" i="2"/>
  <c r="E24" i="32"/>
  <c r="H1752" i="2" s="1"/>
  <c r="E7" i="31"/>
  <c r="H1511" i="2"/>
  <c r="H9" i="28"/>
  <c r="M964" i="2" s="1"/>
  <c r="L964" i="2"/>
  <c r="E58" i="26"/>
  <c r="J930" i="2" s="1"/>
  <c r="H930" i="2"/>
  <c r="AX161" i="20"/>
  <c r="H348" i="2" s="1"/>
  <c r="E27" i="32"/>
  <c r="BM48" i="17"/>
  <c r="F27" i="32"/>
  <c r="H102" i="2"/>
  <c r="H13" i="28"/>
  <c r="M968" i="2" s="1"/>
  <c r="L968" i="2"/>
  <c r="H45" i="29"/>
  <c r="M1061" i="2" s="1"/>
  <c r="J1061" i="2"/>
  <c r="H9" i="29"/>
  <c r="M1025" i="2" s="1"/>
  <c r="J1025" i="2"/>
  <c r="I28" i="30"/>
  <c r="M1119" i="2" s="1"/>
  <c r="J1119" i="2"/>
  <c r="I53" i="30"/>
  <c r="M1144" i="2" s="1"/>
  <c r="J1144" i="2"/>
  <c r="H66" i="29"/>
  <c r="M1082" i="2" s="1"/>
  <c r="J1082" i="2"/>
  <c r="E10" i="33"/>
  <c r="H1787" i="2"/>
  <c r="D8" i="33"/>
  <c r="D80" i="29"/>
  <c r="I1024" i="2"/>
  <c r="I82" i="30"/>
  <c r="M1173" i="2" s="1"/>
  <c r="J1173" i="2"/>
  <c r="AQ23" i="34"/>
  <c r="AR23" i="34" s="1"/>
  <c r="A23" i="34" s="1"/>
  <c r="AQ25" i="34"/>
  <c r="AR25" i="34" s="1"/>
  <c r="A25" i="34" s="1"/>
  <c r="AQ21" i="34"/>
  <c r="AR21" i="34" s="1"/>
  <c r="A21" i="34" s="1"/>
  <c r="AQ11" i="34"/>
  <c r="AR11" i="34" s="1"/>
  <c r="A11" i="34" s="1"/>
  <c r="AQ34" i="34"/>
  <c r="AR34" i="34" s="1"/>
  <c r="A34" i="34" s="1"/>
  <c r="AQ24" i="34"/>
  <c r="AR24" i="34" s="1"/>
  <c r="A24" i="34" s="1"/>
  <c r="AQ31" i="34"/>
  <c r="AR31" i="34" s="1"/>
  <c r="A31" i="34" s="1"/>
  <c r="AQ54" i="34"/>
  <c r="AR54" i="34" s="1"/>
  <c r="A54" i="34" s="1"/>
  <c r="AQ49" i="34"/>
  <c r="AR49" i="34" s="1"/>
  <c r="A49" i="34" s="1"/>
  <c r="AQ40" i="34"/>
  <c r="AR40" i="34" s="1"/>
  <c r="A40" i="34" s="1"/>
  <c r="AQ56" i="34"/>
  <c r="AR56" i="34" s="1"/>
  <c r="A56" i="34" s="1"/>
  <c r="AQ47" i="34"/>
  <c r="AR47" i="34" s="1"/>
  <c r="A47" i="34" s="1"/>
  <c r="F10" i="27"/>
  <c r="J947" i="2" s="1"/>
  <c r="H947" i="2"/>
  <c r="I21" i="25"/>
  <c r="L874" i="2" s="1"/>
  <c r="K874" i="2"/>
  <c r="E10" i="28"/>
  <c r="J965" i="2" s="1"/>
  <c r="H965" i="2"/>
  <c r="I64" i="30"/>
  <c r="M1155" i="2" s="1"/>
  <c r="J1155" i="2"/>
  <c r="I12" i="30"/>
  <c r="M1103" i="2" s="1"/>
  <c r="J1103" i="2"/>
  <c r="I22" i="30"/>
  <c r="M1113" i="2" s="1"/>
  <c r="J1113" i="2"/>
  <c r="H277" i="2"/>
  <c r="AX81" i="20"/>
  <c r="H271" i="2" s="1"/>
  <c r="E37" i="26"/>
  <c r="J909" i="2" s="1"/>
  <c r="H909" i="2"/>
  <c r="E9" i="31"/>
  <c r="H1513" i="2"/>
  <c r="I61" i="30"/>
  <c r="M1152" i="2" s="1"/>
  <c r="J1152" i="2"/>
  <c r="H67" i="29"/>
  <c r="M1083" i="2" s="1"/>
  <c r="J1083" i="2"/>
  <c r="H78" i="29"/>
  <c r="M1094" i="2" s="1"/>
  <c r="J1094" i="2"/>
  <c r="E27" i="28"/>
  <c r="J982" i="2" s="1"/>
  <c r="J983" i="2"/>
  <c r="F130" i="30"/>
  <c r="H1221" i="2"/>
  <c r="F64" i="28"/>
  <c r="K1018" i="2" s="1"/>
  <c r="F7" i="15"/>
  <c r="C130" i="3"/>
  <c r="K994" i="2"/>
  <c r="I29" i="30"/>
  <c r="M1120" i="2" s="1"/>
  <c r="J1120" i="2"/>
  <c r="H15" i="28"/>
  <c r="M970" i="2" s="1"/>
  <c r="M971" i="2"/>
  <c r="E63" i="28"/>
  <c r="J1017" i="2" s="1"/>
  <c r="H1017" i="2"/>
  <c r="H13" i="29"/>
  <c r="M1029" i="2" s="1"/>
  <c r="J1029" i="2"/>
  <c r="H32" i="29"/>
  <c r="M1048" i="2" s="1"/>
  <c r="J1048" i="2"/>
  <c r="H49" i="29"/>
  <c r="M1065" i="2" s="1"/>
  <c r="J1065" i="2"/>
  <c r="I62" i="30"/>
  <c r="M1153" i="2" s="1"/>
  <c r="J1153" i="2"/>
  <c r="I75" i="30"/>
  <c r="M1166" i="2" s="1"/>
  <c r="J1166" i="2"/>
  <c r="G9" i="33"/>
  <c r="L1786" i="2" s="1"/>
  <c r="L1062" i="2"/>
  <c r="I21" i="30"/>
  <c r="M1112" i="2" s="1"/>
  <c r="J1112" i="2"/>
  <c r="I40" i="30"/>
  <c r="M1131" i="2" s="1"/>
  <c r="J1131" i="2"/>
  <c r="M51" i="3"/>
  <c r="I1771" i="2"/>
  <c r="G155" i="30"/>
  <c r="F11" i="15"/>
  <c r="C154" i="3"/>
  <c r="C142" i="3"/>
  <c r="K1171" i="2"/>
  <c r="I945" i="2"/>
  <c r="E60" i="29"/>
  <c r="H1076" i="2"/>
  <c r="AX391" i="20"/>
  <c r="H577" i="2" s="1"/>
  <c r="H578" i="2"/>
  <c r="H34" i="28"/>
  <c r="M989" i="2" s="1"/>
  <c r="L989" i="2"/>
  <c r="I14" i="30"/>
  <c r="M1105" i="2" s="1"/>
  <c r="J1105" i="2"/>
  <c r="H22" i="29"/>
  <c r="M1038" i="2" s="1"/>
  <c r="J1038" i="2"/>
  <c r="E12" i="31"/>
  <c r="H1516" i="2"/>
  <c r="M1479" i="2"/>
  <c r="M1470" i="2"/>
  <c r="I24" i="25"/>
  <c r="L877" i="2" s="1"/>
  <c r="K877" i="2"/>
  <c r="E32" i="32"/>
  <c r="H1760" i="2" s="1"/>
  <c r="H127" i="2"/>
  <c r="F32" i="32"/>
  <c r="I1760" i="2" s="1"/>
  <c r="AX117" i="20"/>
  <c r="H304" i="2" s="1"/>
  <c r="H305" i="2"/>
  <c r="H27" i="28"/>
  <c r="M982" i="2" s="1"/>
  <c r="M983" i="2"/>
  <c r="H29" i="29"/>
  <c r="M1045" i="2" s="1"/>
  <c r="J1045" i="2"/>
  <c r="I52" i="30"/>
  <c r="M1143" i="2" s="1"/>
  <c r="J1143" i="2"/>
  <c r="I16" i="25"/>
  <c r="L869" i="2" s="1"/>
  <c r="K869" i="2"/>
  <c r="H53" i="26"/>
  <c r="M925" i="2" s="1"/>
  <c r="G52" i="26"/>
  <c r="L925" i="2"/>
  <c r="I100" i="30"/>
  <c r="M1191" i="2" s="1"/>
  <c r="J1191" i="2"/>
  <c r="H43" i="29"/>
  <c r="M1059" i="2" s="1"/>
  <c r="J1059" i="2"/>
  <c r="E47" i="15"/>
  <c r="H2067" i="2" s="1"/>
  <c r="H2068" i="2"/>
  <c r="I11" i="30"/>
  <c r="M1102" i="2" s="1"/>
  <c r="J1102" i="2"/>
  <c r="I30" i="30"/>
  <c r="M1121" i="2" s="1"/>
  <c r="J1121" i="2"/>
  <c r="I47" i="30"/>
  <c r="M1138" i="2" s="1"/>
  <c r="J1138" i="2"/>
  <c r="I142" i="30"/>
  <c r="M1233" i="2" s="1"/>
  <c r="J1233" i="2"/>
  <c r="H79" i="29"/>
  <c r="M1095" i="2" s="1"/>
  <c r="J1095" i="2"/>
  <c r="G59" i="3"/>
  <c r="C112" i="3" s="1"/>
  <c r="L1472" i="2"/>
  <c r="H17" i="29"/>
  <c r="M1033" i="2" s="1"/>
  <c r="J1033" i="2"/>
  <c r="I57" i="30"/>
  <c r="M1148" i="2" s="1"/>
  <c r="J1148" i="2"/>
  <c r="H154" i="30"/>
  <c r="H1470" i="2"/>
  <c r="C146" i="3"/>
  <c r="I1744" i="2"/>
  <c r="G10" i="31"/>
  <c r="J1514" i="2"/>
  <c r="G27" i="31"/>
  <c r="C172" i="3"/>
  <c r="J1528" i="2"/>
  <c r="H66" i="26"/>
  <c r="M938" i="2" s="1"/>
  <c r="L938" i="2"/>
  <c r="G659" i="4"/>
  <c r="F14" i="32"/>
  <c r="I1742" i="2" s="1"/>
  <c r="H37" i="2"/>
  <c r="H197" i="4"/>
  <c r="F12" i="27"/>
  <c r="J949" i="2" s="1"/>
  <c r="H949" i="2"/>
  <c r="E61" i="28"/>
  <c r="J1015" i="2" s="1"/>
  <c r="J996" i="2"/>
  <c r="I10" i="27"/>
  <c r="M947" i="2" s="1"/>
  <c r="H58" i="26"/>
  <c r="M930" i="2" s="1"/>
  <c r="L930" i="2"/>
  <c r="I9" i="25"/>
  <c r="L862" i="2" s="1"/>
  <c r="K862" i="2"/>
  <c r="AF56" i="19"/>
  <c r="E16" i="27"/>
  <c r="I953" i="2" s="1"/>
  <c r="I956" i="2"/>
  <c r="I12" i="27"/>
  <c r="M949" i="2" s="1"/>
  <c r="L949" i="2"/>
  <c r="I31" i="30"/>
  <c r="M1122" i="2" s="1"/>
  <c r="J1122" i="2"/>
  <c r="H52" i="29"/>
  <c r="M1068" i="2" s="1"/>
  <c r="J1068" i="2"/>
  <c r="I8" i="25"/>
  <c r="L861" i="2" s="1"/>
  <c r="K861" i="2"/>
  <c r="AX222" i="20"/>
  <c r="H408" i="2" s="1"/>
  <c r="I41" i="30"/>
  <c r="M1132" i="2" s="1"/>
  <c r="J1132" i="2"/>
  <c r="I146" i="30"/>
  <c r="M1237" i="2" s="1"/>
  <c r="J1237" i="2"/>
  <c r="H17" i="26"/>
  <c r="M889" i="2" s="1"/>
  <c r="H51" i="29"/>
  <c r="M1067" i="2" s="1"/>
  <c r="J1067" i="2"/>
  <c r="I66" i="30"/>
  <c r="M1157" i="2" s="1"/>
  <c r="J1157" i="2"/>
  <c r="I73" i="30"/>
  <c r="M1164" i="2" s="1"/>
  <c r="J1164" i="2"/>
  <c r="E80" i="30"/>
  <c r="I1099" i="2"/>
  <c r="H70" i="29"/>
  <c r="M1086" i="2" s="1"/>
  <c r="J1086" i="2"/>
  <c r="G39" i="28"/>
  <c r="H8" i="28"/>
  <c r="L963" i="2"/>
  <c r="I67" i="30"/>
  <c r="M1158" i="2" s="1"/>
  <c r="J1158" i="2"/>
  <c r="I22" i="27"/>
  <c r="M959" i="2" s="1"/>
  <c r="E2222" i="4"/>
  <c r="C71" i="3" s="1"/>
  <c r="H24" i="29"/>
  <c r="M1040" i="2" s="1"/>
  <c r="J1040" i="2"/>
  <c r="H660" i="2"/>
  <c r="AX471" i="20"/>
  <c r="H657" i="2" s="1"/>
  <c r="I9" i="27"/>
  <c r="M946" i="2" s="1"/>
  <c r="L946" i="2"/>
  <c r="I78" i="30"/>
  <c r="M1169" i="2" s="1"/>
  <c r="J1169" i="2"/>
  <c r="I22" i="25"/>
  <c r="L875" i="2" s="1"/>
  <c r="K875" i="2"/>
  <c r="C61" i="28"/>
  <c r="E68" i="29"/>
  <c r="H1084" i="2"/>
  <c r="I31" i="14"/>
  <c r="M2027" i="2" s="1"/>
  <c r="J2027" i="2"/>
  <c r="I11" i="25"/>
  <c r="L864" i="2" s="1"/>
  <c r="K864" i="2"/>
  <c r="E31" i="32"/>
  <c r="H1759" i="2" s="1"/>
  <c r="H123" i="2"/>
  <c r="F31" i="32"/>
  <c r="I1759" i="2" s="1"/>
  <c r="AX40" i="20"/>
  <c r="H230" i="2" s="1"/>
  <c r="D7" i="23"/>
  <c r="H813" i="2" s="1"/>
  <c r="H814" i="2"/>
  <c r="AX477" i="20"/>
  <c r="H663" i="2" s="1"/>
  <c r="H664" i="2"/>
  <c r="F19" i="27"/>
  <c r="J956" i="2" s="1"/>
  <c r="D16" i="27"/>
  <c r="H956" i="2"/>
  <c r="G7" i="27"/>
  <c r="G23" i="31"/>
  <c r="C168" i="3"/>
  <c r="J1524" i="2"/>
  <c r="H35" i="29"/>
  <c r="M1051" i="2" s="1"/>
  <c r="J1051" i="2"/>
  <c r="H50" i="29"/>
  <c r="M1066" i="2" s="1"/>
  <c r="J1066" i="2"/>
  <c r="I13" i="27"/>
  <c r="M950" i="2" s="1"/>
  <c r="L950" i="2"/>
  <c r="F90" i="30"/>
  <c r="H1181" i="2"/>
  <c r="H41" i="29"/>
  <c r="M1057" i="2" s="1"/>
  <c r="J1057" i="2"/>
  <c r="E29" i="32"/>
  <c r="H1757" i="2" s="1"/>
  <c r="H116" i="2"/>
  <c r="F29" i="32"/>
  <c r="I1757" i="2" s="1"/>
  <c r="D154" i="30"/>
  <c r="H23" i="29"/>
  <c r="M1039" i="2" s="1"/>
  <c r="J1039" i="2"/>
  <c r="H42" i="29"/>
  <c r="M1058" i="2" s="1"/>
  <c r="J1058" i="2"/>
  <c r="I59" i="30"/>
  <c r="M1150" i="2" s="1"/>
  <c r="J1150" i="2"/>
  <c r="AQ8" i="34"/>
  <c r="AR8" i="34" s="1"/>
  <c r="A8" i="34" s="1"/>
  <c r="AQ32" i="34"/>
  <c r="AR32" i="34" s="1"/>
  <c r="A32" i="34" s="1"/>
  <c r="AQ28" i="34"/>
  <c r="AR28" i="34" s="1"/>
  <c r="A28" i="34" s="1"/>
  <c r="AQ27" i="34"/>
  <c r="AR27" i="34" s="1"/>
  <c r="A27" i="34" s="1"/>
  <c r="AQ13" i="34"/>
  <c r="AR13" i="34" s="1"/>
  <c r="A13" i="34" s="1"/>
  <c r="AQ18" i="34"/>
  <c r="AR18" i="34" s="1"/>
  <c r="A18" i="34" s="1"/>
  <c r="AQ26" i="34"/>
  <c r="AR26" i="34" s="1"/>
  <c r="A26" i="34" s="1"/>
  <c r="AQ42" i="34"/>
  <c r="AR42" i="34" s="1"/>
  <c r="A42" i="34" s="1"/>
  <c r="AQ37" i="34"/>
  <c r="AR37" i="34" s="1"/>
  <c r="A37" i="34" s="1"/>
  <c r="AQ53" i="34"/>
  <c r="AR53" i="34" s="1"/>
  <c r="A53" i="34" s="1"/>
  <c r="AQ44" i="34"/>
  <c r="AR44" i="34" s="1"/>
  <c r="A44" i="34" s="1"/>
  <c r="AQ35" i="34"/>
  <c r="AR35" i="34" s="1"/>
  <c r="A35" i="34" s="1"/>
  <c r="AQ51" i="34"/>
  <c r="AR51" i="34" s="1"/>
  <c r="A51" i="34" s="1"/>
  <c r="F33" i="22"/>
  <c r="K754" i="2" s="1"/>
  <c r="K740" i="2"/>
  <c r="G15" i="31"/>
  <c r="J1519" i="2"/>
  <c r="H18" i="29"/>
  <c r="M1034" i="2" s="1"/>
  <c r="J1034" i="2"/>
  <c r="AX423" i="20"/>
  <c r="H609" i="2" s="1"/>
  <c r="H610" i="2"/>
  <c r="F18" i="32"/>
  <c r="I1746" i="2" s="1"/>
  <c r="H54" i="2"/>
  <c r="E18" i="32"/>
  <c r="H1746" i="2" s="1"/>
  <c r="I131" i="30"/>
  <c r="M1222" i="2" s="1"/>
  <c r="J1222" i="2"/>
  <c r="I71" i="30"/>
  <c r="M1162" i="2" s="1"/>
  <c r="J1162" i="2"/>
  <c r="I12" i="25"/>
  <c r="L865" i="2" s="1"/>
  <c r="K865" i="2"/>
  <c r="H24" i="31"/>
  <c r="M1525" i="2" s="1"/>
  <c r="L1525" i="2"/>
  <c r="I50" i="30"/>
  <c r="M1141" i="2" s="1"/>
  <c r="J1141" i="2"/>
  <c r="F8" i="32"/>
  <c r="AF46" i="17"/>
  <c r="H4" i="2"/>
  <c r="E8" i="32"/>
  <c r="I11" i="27"/>
  <c r="M948" i="2" s="1"/>
  <c r="L948" i="2"/>
  <c r="I39" i="30"/>
  <c r="M1130" i="2" s="1"/>
  <c r="J1130" i="2"/>
  <c r="G25" i="31"/>
  <c r="C170" i="3"/>
  <c r="J1526" i="2"/>
  <c r="G62" i="3"/>
  <c r="C115" i="3" s="1"/>
  <c r="L1477" i="2"/>
  <c r="D80" i="30"/>
  <c r="F8" i="30"/>
  <c r="H1099" i="2"/>
  <c r="K1479" i="2"/>
  <c r="K1470" i="2"/>
  <c r="H61" i="28"/>
  <c r="M1015" i="2" s="1"/>
  <c r="M996" i="2"/>
  <c r="F16" i="30"/>
  <c r="H1107" i="2"/>
  <c r="D39" i="28"/>
  <c r="I963" i="2"/>
  <c r="H61" i="29"/>
  <c r="M1077" i="2" s="1"/>
  <c r="J1077" i="2"/>
  <c r="F9" i="27"/>
  <c r="J946" i="2" s="1"/>
  <c r="H946" i="2"/>
  <c r="AX454" i="20"/>
  <c r="H641" i="2"/>
  <c r="H76" i="29"/>
  <c r="M1092" i="2" s="1"/>
  <c r="J1092" i="2"/>
  <c r="H10" i="28"/>
  <c r="M965" i="2" s="1"/>
  <c r="H71" i="29"/>
  <c r="M1087" i="2" s="1"/>
  <c r="J1087" i="2"/>
  <c r="I16" i="27"/>
  <c r="M953" i="2" s="1"/>
  <c r="L953" i="2"/>
  <c r="I27" i="30"/>
  <c r="M1118" i="2" s="1"/>
  <c r="J1118" i="2"/>
  <c r="AF45" i="19"/>
  <c r="AF57" i="19" s="1"/>
  <c r="E14" i="27"/>
  <c r="I951" i="2" s="1"/>
  <c r="D14" i="31"/>
  <c r="I1518" i="2" s="1"/>
  <c r="F46" i="30"/>
  <c r="H1137" i="2"/>
  <c r="I55" i="30"/>
  <c r="M1146" i="2" s="1"/>
  <c r="J1146" i="2"/>
  <c r="E16" i="29"/>
  <c r="H1032" i="2"/>
  <c r="H25" i="29"/>
  <c r="M1041" i="2" s="1"/>
  <c r="J1041" i="2"/>
  <c r="I44" i="30"/>
  <c r="M1135" i="2" s="1"/>
  <c r="J1135" i="2"/>
  <c r="H8" i="35"/>
  <c r="M1900" i="2" s="1"/>
  <c r="J1900" i="2"/>
  <c r="E16" i="31"/>
  <c r="H1520" i="2"/>
  <c r="H14" i="29"/>
  <c r="M1030" i="2" s="1"/>
  <c r="J1030" i="2"/>
  <c r="I24" i="30"/>
  <c r="M1115" i="2" s="1"/>
  <c r="J1115" i="2"/>
  <c r="F752" i="4"/>
  <c r="C70" i="26"/>
  <c r="E7" i="26"/>
  <c r="J879" i="2" s="1"/>
  <c r="H879" i="2"/>
  <c r="G793" i="4"/>
  <c r="I76" i="30"/>
  <c r="M1167" i="2" s="1"/>
  <c r="J1167" i="2"/>
  <c r="E12" i="28"/>
  <c r="J967" i="2" s="1"/>
  <c r="H967" i="2"/>
  <c r="F68" i="30"/>
  <c r="H1159" i="2"/>
  <c r="E33" i="26"/>
  <c r="J905" i="2" s="1"/>
  <c r="H12" i="28"/>
  <c r="M967" i="2" s="1"/>
  <c r="L967" i="2"/>
  <c r="E26" i="29"/>
  <c r="H1042" i="2"/>
  <c r="I1479" i="2"/>
  <c r="I1470" i="2"/>
  <c r="H7" i="25"/>
  <c r="E6" i="25"/>
  <c r="H860" i="2"/>
  <c r="G22" i="31"/>
  <c r="C167" i="3"/>
  <c r="J1523" i="2"/>
  <c r="F36" i="30"/>
  <c r="H1127" i="2"/>
  <c r="H7" i="26"/>
  <c r="M879" i="2" s="1"/>
  <c r="H11" i="29"/>
  <c r="M1027" i="2" s="1"/>
  <c r="J1027" i="2"/>
  <c r="H30" i="29"/>
  <c r="M1046" i="2" s="1"/>
  <c r="J1046" i="2"/>
  <c r="C9" i="33"/>
  <c r="E46" i="29"/>
  <c r="H1062" i="2"/>
  <c r="I23" i="30"/>
  <c r="M1114" i="2" s="1"/>
  <c r="J1114" i="2"/>
  <c r="I42" i="30"/>
  <c r="M1133" i="2" s="1"/>
  <c r="J1133" i="2"/>
  <c r="H57" i="29"/>
  <c r="M1073" i="2" s="1"/>
  <c r="J1073" i="2"/>
  <c r="F70" i="26"/>
  <c r="I21" i="27"/>
  <c r="M958" i="2" s="1"/>
  <c r="L958" i="2"/>
  <c r="F8" i="27"/>
  <c r="J945" i="2" s="1"/>
  <c r="H945" i="2"/>
  <c r="G21" i="31"/>
  <c r="E30" i="31"/>
  <c r="C166" i="3"/>
  <c r="J1522" i="2"/>
  <c r="I10" i="25"/>
  <c r="L863" i="2" s="1"/>
  <c r="K863" i="2"/>
  <c r="C14" i="31"/>
  <c r="C17" i="31" s="1"/>
  <c r="H1521" i="2" s="1"/>
  <c r="D14" i="27"/>
  <c r="D7" i="27" s="1"/>
  <c r="H69" i="29"/>
  <c r="M1085" i="2" s="1"/>
  <c r="J1085" i="2"/>
  <c r="E43" i="32"/>
  <c r="H1772" i="2"/>
  <c r="H307" i="4"/>
  <c r="G390" i="4"/>
  <c r="G389" i="4" s="1"/>
  <c r="G753" i="4" s="1"/>
  <c r="E14" i="28"/>
  <c r="J969" i="2" s="1"/>
  <c r="H969" i="2"/>
  <c r="I91" i="30"/>
  <c r="M1182" i="2" s="1"/>
  <c r="J1182" i="2"/>
  <c r="E36" i="29"/>
  <c r="H1052" i="2"/>
  <c r="E11" i="33"/>
  <c r="H1788" i="2"/>
  <c r="I13" i="30"/>
  <c r="M1104" i="2" s="1"/>
  <c r="J1104" i="2"/>
  <c r="I32" i="30"/>
  <c r="M1123" i="2" s="1"/>
  <c r="J1123" i="2"/>
  <c r="I49" i="30"/>
  <c r="M1140" i="2" s="1"/>
  <c r="J1140" i="2"/>
  <c r="H62" i="29"/>
  <c r="M1078" i="2" s="1"/>
  <c r="J1078" i="2"/>
  <c r="H73" i="29"/>
  <c r="M1089" i="2" s="1"/>
  <c r="J1089" i="2"/>
  <c r="H77" i="29"/>
  <c r="M1093" i="2" s="1"/>
  <c r="J1093" i="2"/>
  <c r="E15" i="32"/>
  <c r="H1743" i="2" s="1"/>
  <c r="H1744" i="2"/>
  <c r="G61" i="28"/>
  <c r="AQ17" i="34"/>
  <c r="AR17" i="34" s="1"/>
  <c r="A17" i="34" s="1"/>
  <c r="AQ10" i="34"/>
  <c r="AR10" i="34" s="1"/>
  <c r="A10" i="34" s="1"/>
  <c r="AQ15" i="34"/>
  <c r="AR15" i="34" s="1"/>
  <c r="A15" i="34" s="1"/>
  <c r="AQ50" i="34"/>
  <c r="AR50" i="34" s="1"/>
  <c r="A50" i="34" s="1"/>
  <c r="AQ19" i="34"/>
  <c r="AR19" i="34" s="1"/>
  <c r="A19" i="34" s="1"/>
  <c r="AQ20" i="34"/>
  <c r="AR20" i="34" s="1"/>
  <c r="A20" i="34" s="1"/>
  <c r="AQ46" i="34"/>
  <c r="AR46" i="34" s="1"/>
  <c r="A46" i="34" s="1"/>
  <c r="AQ33" i="34"/>
  <c r="AR33" i="34" s="1"/>
  <c r="A33" i="34" s="1"/>
  <c r="AQ41" i="34"/>
  <c r="AR41" i="34" s="1"/>
  <c r="A41" i="34" s="1"/>
  <c r="AQ57" i="34"/>
  <c r="AR57" i="34" s="1"/>
  <c r="A57" i="34" s="1"/>
  <c r="AQ48" i="34"/>
  <c r="AR48" i="34" s="1"/>
  <c r="A48" i="34" s="1"/>
  <c r="AQ39" i="34"/>
  <c r="AR39" i="34" s="1"/>
  <c r="A39" i="34" s="1"/>
  <c r="C79" i="3"/>
  <c r="L737" i="2"/>
  <c r="I76" i="13"/>
  <c r="M2002" i="2" s="1"/>
  <c r="M1967" i="2"/>
  <c r="AY540" i="20"/>
  <c r="D23" i="27" l="1"/>
  <c r="H944" i="2"/>
  <c r="H25" i="31"/>
  <c r="M1526" i="2" s="1"/>
  <c r="L1526" i="2"/>
  <c r="H68" i="29"/>
  <c r="M1084" i="2" s="1"/>
  <c r="J1084" i="2"/>
  <c r="C25" i="34"/>
  <c r="J1809" i="2" s="1"/>
  <c r="F25" i="34"/>
  <c r="M1809" i="2" s="1"/>
  <c r="B25" i="34"/>
  <c r="E25" i="34"/>
  <c r="L1809" i="2" s="1"/>
  <c r="H1809" i="2"/>
  <c r="H10" i="33"/>
  <c r="M1787" i="2" s="1"/>
  <c r="J1787" i="2"/>
  <c r="BM80" i="17"/>
  <c r="H101" i="2"/>
  <c r="H40" i="35"/>
  <c r="M1932" i="2" s="1"/>
  <c r="A29" i="3"/>
  <c r="J1932" i="2"/>
  <c r="C41" i="34"/>
  <c r="J1825" i="2" s="1"/>
  <c r="F41" i="34"/>
  <c r="M1825" i="2" s="1"/>
  <c r="B41" i="34"/>
  <c r="E41" i="34"/>
  <c r="L1825" i="2" s="1"/>
  <c r="H1825" i="2"/>
  <c r="E7" i="32"/>
  <c r="H1736" i="2"/>
  <c r="C101" i="3"/>
  <c r="C53" i="34"/>
  <c r="J1837" i="2" s="1"/>
  <c r="F53" i="34"/>
  <c r="M1837" i="2" s="1"/>
  <c r="B53" i="34"/>
  <c r="E53" i="34"/>
  <c r="L1837" i="2" s="1"/>
  <c r="H1837" i="2"/>
  <c r="E18" i="34"/>
  <c r="L1802" i="2" s="1"/>
  <c r="F18" i="34"/>
  <c r="M1802" i="2" s="1"/>
  <c r="C18" i="34"/>
  <c r="J1802" i="2" s="1"/>
  <c r="B18" i="34"/>
  <c r="H1802" i="2"/>
  <c r="C32" i="34"/>
  <c r="J1816" i="2" s="1"/>
  <c r="B32" i="34"/>
  <c r="E32" i="34"/>
  <c r="L1816" i="2" s="1"/>
  <c r="F32" i="34"/>
  <c r="M1816" i="2" s="1"/>
  <c r="H1816" i="2"/>
  <c r="F154" i="30"/>
  <c r="E12" i="15"/>
  <c r="C156" i="3"/>
  <c r="C144" i="3"/>
  <c r="H1245" i="2"/>
  <c r="F16" i="27"/>
  <c r="J953" i="2" s="1"/>
  <c r="H953" i="2"/>
  <c r="E8" i="15"/>
  <c r="C129" i="3"/>
  <c r="H1015" i="2"/>
  <c r="H39" i="28"/>
  <c r="M963" i="2"/>
  <c r="H27" i="31"/>
  <c r="M1528" i="2" s="1"/>
  <c r="L1528" i="2"/>
  <c r="F15" i="32"/>
  <c r="I1743" i="2" s="1"/>
  <c r="G12" i="15"/>
  <c r="C147" i="3"/>
  <c r="C159" i="3"/>
  <c r="L1245" i="2"/>
  <c r="H52" i="26"/>
  <c r="M924" i="2" s="1"/>
  <c r="L924" i="2"/>
  <c r="G12" i="31"/>
  <c r="J1516" i="2"/>
  <c r="E7" i="27"/>
  <c r="F7" i="27" s="1"/>
  <c r="J944" i="2" s="1"/>
  <c r="F10" i="15"/>
  <c r="F40" i="15"/>
  <c r="I2061" i="2" s="1"/>
  <c r="I2035" i="2"/>
  <c r="G9" i="31"/>
  <c r="J1513" i="2"/>
  <c r="C49" i="34"/>
  <c r="J1833" i="2" s="1"/>
  <c r="F49" i="34"/>
  <c r="M1833" i="2" s="1"/>
  <c r="B49" i="34"/>
  <c r="E49" i="34"/>
  <c r="L1833" i="2" s="1"/>
  <c r="H1833" i="2"/>
  <c r="E34" i="34"/>
  <c r="L1818" i="2" s="1"/>
  <c r="C34" i="34"/>
  <c r="J1818" i="2" s="1"/>
  <c r="B34" i="34"/>
  <c r="F34" i="34"/>
  <c r="M1818" i="2" s="1"/>
  <c r="H1818" i="2"/>
  <c r="C23" i="34"/>
  <c r="J1807" i="2" s="1"/>
  <c r="F23" i="34"/>
  <c r="M1807" i="2" s="1"/>
  <c r="B23" i="34"/>
  <c r="E23" i="34"/>
  <c r="L1807" i="2" s="1"/>
  <c r="H1807" i="2"/>
  <c r="C122" i="3"/>
  <c r="I1096" i="2"/>
  <c r="E26" i="32"/>
  <c r="H1755" i="2"/>
  <c r="I1768" i="2"/>
  <c r="F35" i="32"/>
  <c r="I1763" i="2" s="1"/>
  <c r="I942" i="2"/>
  <c r="F50" i="15"/>
  <c r="I2070" i="2" s="1"/>
  <c r="I2036" i="2"/>
  <c r="G13" i="33"/>
  <c r="L1790" i="2" s="1"/>
  <c r="L1785" i="2"/>
  <c r="I15" i="25"/>
  <c r="L868" i="2" s="1"/>
  <c r="K868" i="2"/>
  <c r="G8" i="31"/>
  <c r="J1512" i="2"/>
  <c r="C137" i="3"/>
  <c r="A38" i="3"/>
  <c r="J2002" i="2"/>
  <c r="C45" i="34"/>
  <c r="J1829" i="2" s="1"/>
  <c r="F45" i="34"/>
  <c r="M1829" i="2" s="1"/>
  <c r="B45" i="34"/>
  <c r="E45" i="34"/>
  <c r="L1829" i="2" s="1"/>
  <c r="H1829" i="2"/>
  <c r="C30" i="34"/>
  <c r="J1814" i="2" s="1"/>
  <c r="F30" i="34"/>
  <c r="M1814" i="2" s="1"/>
  <c r="E30" i="34"/>
  <c r="L1814" i="2" s="1"/>
  <c r="B30" i="34"/>
  <c r="H1814" i="2"/>
  <c r="C12" i="34"/>
  <c r="J1796" i="2" s="1"/>
  <c r="F12" i="34"/>
  <c r="M1796" i="2" s="1"/>
  <c r="B12" i="34"/>
  <c r="E12" i="34"/>
  <c r="L1796" i="2" s="1"/>
  <c r="H1796" i="2"/>
  <c r="H72" i="29"/>
  <c r="M1088" i="2" s="1"/>
  <c r="J1088" i="2"/>
  <c r="E80" i="29"/>
  <c r="H8" i="29"/>
  <c r="J1024" i="2"/>
  <c r="G13" i="31"/>
  <c r="J1517" i="2"/>
  <c r="H12" i="33"/>
  <c r="M1789" i="2" s="1"/>
  <c r="J1789" i="2"/>
  <c r="C64" i="28"/>
  <c r="H1018" i="2" s="1"/>
  <c r="E7" i="15"/>
  <c r="C128" i="3"/>
  <c r="H994" i="2"/>
  <c r="G9" i="15"/>
  <c r="J2033" i="2" s="1"/>
  <c r="J2055" i="2"/>
  <c r="G11" i="31"/>
  <c r="J1515" i="2"/>
  <c r="F52" i="15"/>
  <c r="I2066" i="2"/>
  <c r="I26" i="30"/>
  <c r="M1117" i="2" s="1"/>
  <c r="J1117" i="2"/>
  <c r="H26" i="31"/>
  <c r="M1527" i="2" s="1"/>
  <c r="L1527" i="2"/>
  <c r="AX7" i="20"/>
  <c r="D17" i="31"/>
  <c r="I1521" i="2" s="1"/>
  <c r="E37" i="15"/>
  <c r="H2058" i="2" s="1"/>
  <c r="D55" i="34"/>
  <c r="I1839" i="2"/>
  <c r="E20" i="34"/>
  <c r="L1804" i="2" s="1"/>
  <c r="F20" i="34"/>
  <c r="M1804" i="2" s="1"/>
  <c r="C20" i="34"/>
  <c r="J1804" i="2" s="1"/>
  <c r="B20" i="34"/>
  <c r="H1804" i="2"/>
  <c r="C90" i="3"/>
  <c r="H26" i="29"/>
  <c r="M1042" i="2" s="1"/>
  <c r="J1042" i="2"/>
  <c r="F7" i="32"/>
  <c r="I1736" i="2"/>
  <c r="C28" i="34"/>
  <c r="J1812" i="2" s="1"/>
  <c r="B28" i="34"/>
  <c r="E28" i="34"/>
  <c r="L1812" i="2" s="1"/>
  <c r="F28" i="34"/>
  <c r="M1812" i="2" s="1"/>
  <c r="H1812" i="2"/>
  <c r="I90" i="30"/>
  <c r="M1181" i="2" s="1"/>
  <c r="J1181" i="2"/>
  <c r="E24" i="34"/>
  <c r="L1808" i="2" s="1"/>
  <c r="C24" i="34"/>
  <c r="J1808" i="2" s="1"/>
  <c r="B24" i="34"/>
  <c r="F24" i="34"/>
  <c r="M1808" i="2" s="1"/>
  <c r="H1808" i="2"/>
  <c r="M55" i="3"/>
  <c r="C19" i="34"/>
  <c r="J1803" i="2" s="1"/>
  <c r="F19" i="34"/>
  <c r="M1803" i="2" s="1"/>
  <c r="B19" i="34"/>
  <c r="E19" i="34"/>
  <c r="L1803" i="2" s="1"/>
  <c r="H1803" i="2"/>
  <c r="H22" i="31"/>
  <c r="M1523" i="2" s="1"/>
  <c r="L1523" i="2"/>
  <c r="F39" i="34"/>
  <c r="M1823" i="2" s="1"/>
  <c r="B39" i="34"/>
  <c r="E39" i="34"/>
  <c r="L1823" i="2" s="1"/>
  <c r="C39" i="34"/>
  <c r="J1823" i="2" s="1"/>
  <c r="H1823" i="2"/>
  <c r="F33" i="34"/>
  <c r="M1817" i="2" s="1"/>
  <c r="B33" i="34"/>
  <c r="E33" i="34"/>
  <c r="L1817" i="2" s="1"/>
  <c r="C33" i="34"/>
  <c r="J1817" i="2" s="1"/>
  <c r="H1817" i="2"/>
  <c r="E50" i="34"/>
  <c r="L1834" i="2" s="1"/>
  <c r="C50" i="34"/>
  <c r="J1834" i="2" s="1"/>
  <c r="F50" i="34"/>
  <c r="M1834" i="2" s="1"/>
  <c r="B50" i="34"/>
  <c r="H1834" i="2"/>
  <c r="G8" i="15"/>
  <c r="L1015" i="2"/>
  <c r="H11" i="33"/>
  <c r="M1788" i="2" s="1"/>
  <c r="J1788" i="2"/>
  <c r="C93" i="3"/>
  <c r="C97" i="3"/>
  <c r="H1771" i="2"/>
  <c r="E14" i="31"/>
  <c r="H1518" i="2"/>
  <c r="D6" i="23"/>
  <c r="C161" i="3"/>
  <c r="C120" i="3"/>
  <c r="C126" i="3"/>
  <c r="K942" i="2"/>
  <c r="H46" i="29"/>
  <c r="M1062" i="2" s="1"/>
  <c r="J1062" i="2"/>
  <c r="I36" i="30"/>
  <c r="M1127" i="2" s="1"/>
  <c r="J1127" i="2"/>
  <c r="I68" i="30"/>
  <c r="M1159" i="2" s="1"/>
  <c r="J1159" i="2"/>
  <c r="E70" i="26"/>
  <c r="H70" i="26"/>
  <c r="M942" i="2" s="1"/>
  <c r="C124" i="3"/>
  <c r="C118" i="3"/>
  <c r="H942" i="2"/>
  <c r="G16" i="31"/>
  <c r="J1520" i="2"/>
  <c r="H16" i="29"/>
  <c r="M1032" i="2" s="1"/>
  <c r="J1032" i="2"/>
  <c r="I46" i="30"/>
  <c r="M1137" i="2" s="1"/>
  <c r="J1137" i="2"/>
  <c r="D64" i="28"/>
  <c r="I1018" i="2" s="1"/>
  <c r="I994" i="2"/>
  <c r="I8" i="30"/>
  <c r="M1099" i="2" s="1"/>
  <c r="J1099" i="2"/>
  <c r="F51" i="34"/>
  <c r="M1835" i="2" s="1"/>
  <c r="B51" i="34"/>
  <c r="E51" i="34"/>
  <c r="L1835" i="2" s="1"/>
  <c r="C51" i="34"/>
  <c r="J1835" i="2" s="1"/>
  <c r="H1835" i="2"/>
  <c r="C37" i="34"/>
  <c r="J1821" i="2" s="1"/>
  <c r="F37" i="34"/>
  <c r="M1821" i="2" s="1"/>
  <c r="B37" i="34"/>
  <c r="E37" i="34"/>
  <c r="L1821" i="2" s="1"/>
  <c r="H1821" i="2"/>
  <c r="E13" i="34"/>
  <c r="L1797" i="2" s="1"/>
  <c r="B13" i="34"/>
  <c r="F13" i="34"/>
  <c r="M1797" i="2" s="1"/>
  <c r="C13" i="34"/>
  <c r="J1797" i="2" s="1"/>
  <c r="H1797" i="2"/>
  <c r="C8" i="34"/>
  <c r="F8" i="34"/>
  <c r="B8" i="34"/>
  <c r="E8" i="34"/>
  <c r="H1792" i="2"/>
  <c r="H23" i="31"/>
  <c r="M1524" i="2" s="1"/>
  <c r="L1524" i="2"/>
  <c r="G64" i="28"/>
  <c r="L1018" i="2" s="1"/>
  <c r="G7" i="15"/>
  <c r="L994" i="2"/>
  <c r="E155" i="30"/>
  <c r="I1246" i="2" s="1"/>
  <c r="I1171" i="2"/>
  <c r="C134" i="3"/>
  <c r="K1246" i="2"/>
  <c r="I130" i="30"/>
  <c r="M1221" i="2" s="1"/>
  <c r="J1221" i="2"/>
  <c r="F47" i="34"/>
  <c r="M1831" i="2" s="1"/>
  <c r="B47" i="34"/>
  <c r="E47" i="34"/>
  <c r="L1831" i="2" s="1"/>
  <c r="C47" i="34"/>
  <c r="J1831" i="2" s="1"/>
  <c r="H1831" i="2"/>
  <c r="E54" i="34"/>
  <c r="L1838" i="2" s="1"/>
  <c r="C54" i="34"/>
  <c r="J1838" i="2" s="1"/>
  <c r="F54" i="34"/>
  <c r="M1838" i="2" s="1"/>
  <c r="B54" i="34"/>
  <c r="H1838" i="2"/>
  <c r="E11" i="34"/>
  <c r="L1795" i="2" s="1"/>
  <c r="F11" i="34"/>
  <c r="M1795" i="2" s="1"/>
  <c r="C11" i="34"/>
  <c r="J1795" i="2" s="1"/>
  <c r="B11" i="34"/>
  <c r="H1795" i="2"/>
  <c r="D13" i="33"/>
  <c r="I1790" i="2" s="1"/>
  <c r="I1785" i="2"/>
  <c r="H23" i="27"/>
  <c r="L960" i="2" s="1"/>
  <c r="I7" i="27"/>
  <c r="M944" i="2" s="1"/>
  <c r="L944" i="2"/>
  <c r="I72" i="30"/>
  <c r="M1163" i="2" s="1"/>
  <c r="J1163" i="2"/>
  <c r="E9" i="15"/>
  <c r="H2033" i="2" s="1"/>
  <c r="H2055" i="2"/>
  <c r="I60" i="30"/>
  <c r="M1151" i="2" s="1"/>
  <c r="J1151" i="2"/>
  <c r="F43" i="34"/>
  <c r="M1827" i="2" s="1"/>
  <c r="B43" i="34"/>
  <c r="E43" i="34"/>
  <c r="L1827" i="2" s="1"/>
  <c r="C43" i="34"/>
  <c r="J1827" i="2" s="1"/>
  <c r="H1827" i="2"/>
  <c r="E38" i="34"/>
  <c r="L1822" i="2" s="1"/>
  <c r="C38" i="34"/>
  <c r="J1822" i="2" s="1"/>
  <c r="F38" i="34"/>
  <c r="M1822" i="2" s="1"/>
  <c r="B38" i="34"/>
  <c r="H1822" i="2"/>
  <c r="E9" i="34"/>
  <c r="L1793" i="2" s="1"/>
  <c r="F9" i="34"/>
  <c r="M1793" i="2" s="1"/>
  <c r="C9" i="34"/>
  <c r="J1793" i="2" s="1"/>
  <c r="B9" i="34"/>
  <c r="H1793" i="2"/>
  <c r="A16" i="3"/>
  <c r="C103" i="3"/>
  <c r="H810" i="2"/>
  <c r="AX372" i="20"/>
  <c r="H558" i="2" s="1"/>
  <c r="G70" i="26"/>
  <c r="I740" i="2"/>
  <c r="F21" i="27"/>
  <c r="J958" i="2" s="1"/>
  <c r="H958" i="2"/>
  <c r="H155" i="30"/>
  <c r="G11" i="15"/>
  <c r="C155" i="3"/>
  <c r="C143" i="3"/>
  <c r="L1171" i="2"/>
  <c r="AX186" i="20"/>
  <c r="C57" i="34"/>
  <c r="J1841" i="2" s="1"/>
  <c r="F57" i="34"/>
  <c r="M1841" i="2" s="1"/>
  <c r="B57" i="34"/>
  <c r="E57" i="34"/>
  <c r="L1841" i="2" s="1"/>
  <c r="H1841" i="2"/>
  <c r="I7" i="25"/>
  <c r="L860" i="2" s="1"/>
  <c r="K860" i="2"/>
  <c r="I16" i="30"/>
  <c r="M1107" i="2" s="1"/>
  <c r="J1107" i="2"/>
  <c r="E26" i="34"/>
  <c r="L1810" i="2" s="1"/>
  <c r="F26" i="34"/>
  <c r="M1810" i="2" s="1"/>
  <c r="C26" i="34"/>
  <c r="J1810" i="2" s="1"/>
  <c r="B26" i="34"/>
  <c r="H1810" i="2"/>
  <c r="C83" i="3"/>
  <c r="C116" i="3"/>
  <c r="H1479" i="2"/>
  <c r="C40" i="34"/>
  <c r="J1824" i="2" s="1"/>
  <c r="F40" i="34"/>
  <c r="M1824" i="2" s="1"/>
  <c r="B40" i="34"/>
  <c r="E40" i="34"/>
  <c r="L1824" i="2" s="1"/>
  <c r="H1824" i="2"/>
  <c r="F17" i="34"/>
  <c r="M1801" i="2" s="1"/>
  <c r="B17" i="34"/>
  <c r="E17" i="34"/>
  <c r="L1801" i="2" s="1"/>
  <c r="C17" i="34"/>
  <c r="J1801" i="2" s="1"/>
  <c r="H1801" i="2"/>
  <c r="F14" i="27"/>
  <c r="J951" i="2" s="1"/>
  <c r="H951" i="2"/>
  <c r="C48" i="34"/>
  <c r="J1832" i="2" s="1"/>
  <c r="F48" i="34"/>
  <c r="M1832" i="2" s="1"/>
  <c r="B48" i="34"/>
  <c r="E48" i="34"/>
  <c r="L1832" i="2" s="1"/>
  <c r="H1832" i="2"/>
  <c r="E46" i="34"/>
  <c r="L1830" i="2" s="1"/>
  <c r="C46" i="34"/>
  <c r="J1830" i="2" s="1"/>
  <c r="B46" i="34"/>
  <c r="F46" i="34"/>
  <c r="M1830" i="2" s="1"/>
  <c r="H1830" i="2"/>
  <c r="F15" i="34"/>
  <c r="M1799" i="2" s="1"/>
  <c r="B15" i="34"/>
  <c r="E15" i="34"/>
  <c r="L1799" i="2" s="1"/>
  <c r="C15" i="34"/>
  <c r="J1799" i="2" s="1"/>
  <c r="H1799" i="2"/>
  <c r="G30" i="31"/>
  <c r="A46" i="3"/>
  <c r="J1531" i="2"/>
  <c r="E9" i="33"/>
  <c r="H1786" i="2"/>
  <c r="H6" i="25"/>
  <c r="C104" i="3"/>
  <c r="H859" i="2"/>
  <c r="E179" i="4"/>
  <c r="E178" i="4" s="1"/>
  <c r="E173" i="4" s="1"/>
  <c r="E753" i="4" s="1"/>
  <c r="H752" i="4"/>
  <c r="H749" i="4" s="1"/>
  <c r="F749" i="4"/>
  <c r="F80" i="30"/>
  <c r="D155" i="30"/>
  <c r="E11" i="15"/>
  <c r="C152" i="3"/>
  <c r="C140" i="3"/>
  <c r="H1171" i="2"/>
  <c r="AF106" i="17"/>
  <c r="H3" i="2"/>
  <c r="H15" i="31"/>
  <c r="M1519" i="2" s="1"/>
  <c r="L1519" i="2"/>
  <c r="F35" i="34"/>
  <c r="M1819" i="2" s="1"/>
  <c r="B35" i="34"/>
  <c r="C35" i="34"/>
  <c r="J1819" i="2" s="1"/>
  <c r="E35" i="34"/>
  <c r="L1819" i="2" s="1"/>
  <c r="H1819" i="2"/>
  <c r="E42" i="34"/>
  <c r="L1826" i="2" s="1"/>
  <c r="C42" i="34"/>
  <c r="J1826" i="2" s="1"/>
  <c r="F42" i="34"/>
  <c r="M1826" i="2" s="1"/>
  <c r="B42" i="34"/>
  <c r="H1826" i="2"/>
  <c r="C27" i="34"/>
  <c r="J1811" i="2" s="1"/>
  <c r="F27" i="34"/>
  <c r="M1811" i="2" s="1"/>
  <c r="B27" i="34"/>
  <c r="E27" i="34"/>
  <c r="L1811" i="2" s="1"/>
  <c r="H1811" i="2"/>
  <c r="G23" i="27"/>
  <c r="K960" i="2" s="1"/>
  <c r="K944" i="2"/>
  <c r="H196" i="4"/>
  <c r="H10" i="31"/>
  <c r="M1514" i="2" s="1"/>
  <c r="L1514" i="2"/>
  <c r="H60" i="29"/>
  <c r="M1076" i="2" s="1"/>
  <c r="J1076" i="2"/>
  <c r="F6" i="15"/>
  <c r="F36" i="15"/>
  <c r="I2031" i="2"/>
  <c r="C56" i="34"/>
  <c r="J1840" i="2" s="1"/>
  <c r="F56" i="34"/>
  <c r="M1840" i="2" s="1"/>
  <c r="B56" i="34"/>
  <c r="E56" i="34"/>
  <c r="L1840" i="2" s="1"/>
  <c r="H1840" i="2"/>
  <c r="F31" i="34"/>
  <c r="M1815" i="2" s="1"/>
  <c r="B31" i="34"/>
  <c r="E31" i="34"/>
  <c r="L1815" i="2" s="1"/>
  <c r="C31" i="34"/>
  <c r="J1815" i="2" s="1"/>
  <c r="H1815" i="2"/>
  <c r="C21" i="34"/>
  <c r="J1805" i="2" s="1"/>
  <c r="F21" i="34"/>
  <c r="M1805" i="2" s="1"/>
  <c r="B21" i="34"/>
  <c r="E21" i="34"/>
  <c r="L1805" i="2" s="1"/>
  <c r="H1805" i="2"/>
  <c r="F26" i="32"/>
  <c r="I1755" i="2"/>
  <c r="I56" i="30"/>
  <c r="M1147" i="2" s="1"/>
  <c r="J1147" i="2"/>
  <c r="I14" i="27"/>
  <c r="M951" i="2" s="1"/>
  <c r="C52" i="34"/>
  <c r="J1836" i="2" s="1"/>
  <c r="F52" i="34"/>
  <c r="M1836" i="2" s="1"/>
  <c r="B52" i="34"/>
  <c r="E52" i="34"/>
  <c r="L1836" i="2" s="1"/>
  <c r="H1836" i="2"/>
  <c r="F29" i="34"/>
  <c r="M1813" i="2" s="1"/>
  <c r="B29" i="34"/>
  <c r="C29" i="34"/>
  <c r="J1813" i="2" s="1"/>
  <c r="E29" i="34"/>
  <c r="L1813" i="2" s="1"/>
  <c r="H1813" i="2"/>
  <c r="F16" i="34"/>
  <c r="M1800" i="2" s="1"/>
  <c r="E16" i="34"/>
  <c r="L1800" i="2" s="1"/>
  <c r="C16" i="34"/>
  <c r="J1800" i="2" s="1"/>
  <c r="B16" i="34"/>
  <c r="H1800" i="2"/>
  <c r="C121" i="3"/>
  <c r="H1096" i="2"/>
  <c r="E52" i="26"/>
  <c r="J924" i="2" s="1"/>
  <c r="H924" i="2"/>
  <c r="H56" i="29"/>
  <c r="M1072" i="2" s="1"/>
  <c r="J1072" i="2"/>
  <c r="L1470" i="2"/>
  <c r="C10" i="34"/>
  <c r="J1794" i="2" s="1"/>
  <c r="F10" i="34"/>
  <c r="M1794" i="2" s="1"/>
  <c r="B10" i="34"/>
  <c r="E10" i="34"/>
  <c r="L1794" i="2" s="1"/>
  <c r="H1794" i="2"/>
  <c r="H36" i="29"/>
  <c r="M1052" i="2" s="1"/>
  <c r="J1052" i="2"/>
  <c r="H21" i="31"/>
  <c r="M1522" i="2" s="1"/>
  <c r="L1522" i="2"/>
  <c r="AX453" i="20"/>
  <c r="H639" i="2" s="1"/>
  <c r="H640" i="2"/>
  <c r="C44" i="34"/>
  <c r="J1828" i="2" s="1"/>
  <c r="F44" i="34"/>
  <c r="M1828" i="2" s="1"/>
  <c r="B44" i="34"/>
  <c r="E44" i="34"/>
  <c r="L1828" i="2" s="1"/>
  <c r="H1828" i="2"/>
  <c r="G7" i="31"/>
  <c r="E17" i="31"/>
  <c r="J1511" i="2"/>
  <c r="C36" i="34"/>
  <c r="J1820" i="2" s="1"/>
  <c r="F36" i="34"/>
  <c r="M1820" i="2" s="1"/>
  <c r="B36" i="34"/>
  <c r="E36" i="34"/>
  <c r="L1820" i="2" s="1"/>
  <c r="H1820" i="2"/>
  <c r="E22" i="34"/>
  <c r="L1806" i="2" s="1"/>
  <c r="B22" i="34"/>
  <c r="F22" i="34"/>
  <c r="M1806" i="2" s="1"/>
  <c r="C22" i="34"/>
  <c r="J1806" i="2" s="1"/>
  <c r="H1806" i="2"/>
  <c r="C14" i="34"/>
  <c r="J1798" i="2" s="1"/>
  <c r="F14" i="34"/>
  <c r="M1798" i="2" s="1"/>
  <c r="B14" i="34"/>
  <c r="E14" i="34"/>
  <c r="L1798" i="2" s="1"/>
  <c r="H1798" i="2"/>
  <c r="C13" i="33"/>
  <c r="E8" i="33"/>
  <c r="H1785" i="2"/>
  <c r="E39" i="28"/>
  <c r="J963" i="2"/>
  <c r="C100" i="3"/>
  <c r="H1781" i="2"/>
  <c r="L1478" i="2"/>
  <c r="D37" i="24"/>
  <c r="H826" i="2"/>
  <c r="H822" i="2"/>
  <c r="D14" i="23"/>
  <c r="H820" i="2" s="1"/>
  <c r="H29" i="31"/>
  <c r="M1530" i="2" s="1"/>
  <c r="L1530" i="2"/>
  <c r="C749" i="4"/>
  <c r="C753" i="4" s="1"/>
  <c r="D179" i="4"/>
  <c r="F178" i="4"/>
  <c r="F173" i="4" s="1"/>
  <c r="F753" i="4" s="1"/>
  <c r="H179" i="4"/>
  <c r="C117" i="3" l="1"/>
  <c r="F25" i="32"/>
  <c r="I1753" i="2" s="1"/>
  <c r="I1754" i="2"/>
  <c r="D27" i="34"/>
  <c r="I1811" i="2"/>
  <c r="E40" i="15"/>
  <c r="H2061" i="2" s="1"/>
  <c r="E10" i="15"/>
  <c r="H2035" i="2"/>
  <c r="C135" i="3"/>
  <c r="L1246" i="2"/>
  <c r="D43" i="34"/>
  <c r="I1827" i="2"/>
  <c r="H16" i="31"/>
  <c r="M1520" i="2" s="1"/>
  <c r="L1520" i="2"/>
  <c r="D18" i="23"/>
  <c r="H812" i="2"/>
  <c r="D33" i="34"/>
  <c r="I1817" i="2"/>
  <c r="BM87" i="17"/>
  <c r="BM61" i="19"/>
  <c r="E25" i="22"/>
  <c r="H8" i="33"/>
  <c r="J1785" i="2"/>
  <c r="D14" i="34"/>
  <c r="I1798" i="2"/>
  <c r="D29" i="34"/>
  <c r="I1813" i="2"/>
  <c r="D52" i="34"/>
  <c r="I1836" i="2"/>
  <c r="D31" i="34"/>
  <c r="I1815" i="2"/>
  <c r="D56" i="34"/>
  <c r="I1840" i="2"/>
  <c r="F42" i="15"/>
  <c r="I2057" i="2"/>
  <c r="F155" i="30"/>
  <c r="C132" i="3"/>
  <c r="H1246" i="2"/>
  <c r="C65" i="3"/>
  <c r="H30" i="31"/>
  <c r="M1531" i="2" s="1"/>
  <c r="L1531" i="2"/>
  <c r="D15" i="34"/>
  <c r="I1799" i="2"/>
  <c r="D46" i="34"/>
  <c r="I1830" i="2"/>
  <c r="D38" i="34"/>
  <c r="I1822" i="2"/>
  <c r="B58" i="34"/>
  <c r="D8" i="34"/>
  <c r="I1792" i="2"/>
  <c r="D51" i="34"/>
  <c r="I1835" i="2"/>
  <c r="A24" i="3"/>
  <c r="J942" i="2"/>
  <c r="D50" i="34"/>
  <c r="I1834" i="2"/>
  <c r="D39" i="34"/>
  <c r="I1823" i="2"/>
  <c r="F6" i="32"/>
  <c r="I1735" i="2"/>
  <c r="F53" i="15"/>
  <c r="I2073" i="2" s="1"/>
  <c r="I2072" i="2"/>
  <c r="E36" i="15"/>
  <c r="H2031" i="2"/>
  <c r="E6" i="15"/>
  <c r="A26" i="3"/>
  <c r="J1096" i="2"/>
  <c r="C125" i="3"/>
  <c r="E25" i="32"/>
  <c r="H1753" i="2" s="1"/>
  <c r="H1754" i="2"/>
  <c r="H64" i="28"/>
  <c r="M1018" i="2" s="1"/>
  <c r="M994" i="2"/>
  <c r="E6" i="32"/>
  <c r="H1735" i="2"/>
  <c r="D42" i="34"/>
  <c r="I1826" i="2"/>
  <c r="A50" i="3"/>
  <c r="H2" i="2"/>
  <c r="D57" i="34"/>
  <c r="I1841" i="2"/>
  <c r="E13" i="33"/>
  <c r="H1790" i="2"/>
  <c r="F16" i="15"/>
  <c r="I2030" i="2"/>
  <c r="I80" i="30"/>
  <c r="M1171" i="2" s="1"/>
  <c r="J1171" i="2"/>
  <c r="C153" i="3"/>
  <c r="C141" i="3"/>
  <c r="H9" i="33"/>
  <c r="M1786" i="2" s="1"/>
  <c r="J1786" i="2"/>
  <c r="D48" i="34"/>
  <c r="I1832" i="2"/>
  <c r="D17" i="34"/>
  <c r="I1801" i="2"/>
  <c r="D40" i="34"/>
  <c r="I1824" i="2"/>
  <c r="D26" i="34"/>
  <c r="I1810" i="2"/>
  <c r="C127" i="3"/>
  <c r="L942" i="2"/>
  <c r="C162" i="3"/>
  <c r="D11" i="34"/>
  <c r="I1795" i="2"/>
  <c r="D47" i="34"/>
  <c r="I1831" i="2"/>
  <c r="F58" i="34"/>
  <c r="M1792" i="2"/>
  <c r="G14" i="31"/>
  <c r="J1518" i="2"/>
  <c r="D24" i="34"/>
  <c r="I1808" i="2"/>
  <c r="D28" i="34"/>
  <c r="I1812" i="2"/>
  <c r="H13" i="31"/>
  <c r="M1517" i="2" s="1"/>
  <c r="L1517" i="2"/>
  <c r="D12" i="34"/>
  <c r="I1796" i="2"/>
  <c r="D30" i="34"/>
  <c r="I1814" i="2"/>
  <c r="D23" i="34"/>
  <c r="I1807" i="2"/>
  <c r="H12" i="31"/>
  <c r="M1516" i="2" s="1"/>
  <c r="L1516" i="2"/>
  <c r="E50" i="15"/>
  <c r="H2070" i="2" s="1"/>
  <c r="H2036" i="2"/>
  <c r="D18" i="34"/>
  <c r="I1802" i="2"/>
  <c r="H7" i="31"/>
  <c r="M1511" i="2" s="1"/>
  <c r="L1511" i="2"/>
  <c r="I6" i="25"/>
  <c r="C105" i="3"/>
  <c r="A19" i="3"/>
  <c r="K859" i="2"/>
  <c r="D9" i="34"/>
  <c r="I1793" i="2"/>
  <c r="E58" i="34"/>
  <c r="L1792" i="2"/>
  <c r="A18" i="3"/>
  <c r="H857" i="2"/>
  <c r="D10" i="34"/>
  <c r="I1794" i="2"/>
  <c r="D16" i="34"/>
  <c r="I1800" i="2"/>
  <c r="E26" i="22"/>
  <c r="J747" i="2" s="1"/>
  <c r="BN61" i="19"/>
  <c r="BN60" i="19" s="1"/>
  <c r="BN69" i="19" s="1"/>
  <c r="BN70" i="19" s="1"/>
  <c r="E11" i="22"/>
  <c r="BN87" i="17"/>
  <c r="H180" i="4"/>
  <c r="D178" i="4"/>
  <c r="D173" i="4" s="1"/>
  <c r="D753" i="4" s="1"/>
  <c r="C64" i="3" s="1"/>
  <c r="E64" i="28"/>
  <c r="J994" i="2"/>
  <c r="D22" i="34"/>
  <c r="I1806" i="2"/>
  <c r="D36" i="34"/>
  <c r="I1820" i="2"/>
  <c r="G17" i="31"/>
  <c r="J1521" i="2"/>
  <c r="D44" i="34"/>
  <c r="I1828" i="2"/>
  <c r="D21" i="34"/>
  <c r="I1805" i="2"/>
  <c r="D35" i="34"/>
  <c r="I1819" i="2"/>
  <c r="AX539" i="20"/>
  <c r="H372" i="2"/>
  <c r="G10" i="15"/>
  <c r="G40" i="15"/>
  <c r="J2061" i="2" s="1"/>
  <c r="J2035" i="2"/>
  <c r="D54" i="34"/>
  <c r="I1838" i="2"/>
  <c r="G6" i="15"/>
  <c r="G36" i="15"/>
  <c r="J2031" i="2"/>
  <c r="C58" i="34"/>
  <c r="J1792" i="2"/>
  <c r="D13" i="34"/>
  <c r="I1797" i="2"/>
  <c r="D37" i="34"/>
  <c r="I1821" i="2"/>
  <c r="G46" i="15"/>
  <c r="J2032" i="2"/>
  <c r="D19" i="34"/>
  <c r="I1803" i="2"/>
  <c r="D20" i="34"/>
  <c r="I1804" i="2"/>
  <c r="AX184" i="20"/>
  <c r="H197" i="2"/>
  <c r="H11" i="31"/>
  <c r="M1515" i="2" s="1"/>
  <c r="L1515" i="2"/>
  <c r="H8" i="31"/>
  <c r="M1512" i="2" s="1"/>
  <c r="L1512" i="2"/>
  <c r="D34" i="34"/>
  <c r="I1818" i="2"/>
  <c r="A34" i="3"/>
  <c r="C164" i="3"/>
  <c r="I2034" i="2"/>
  <c r="I154" i="30"/>
  <c r="M1245" i="2" s="1"/>
  <c r="J1245" i="2"/>
  <c r="C157" i="3"/>
  <c r="C145" i="3"/>
  <c r="D32" i="34"/>
  <c r="I1816" i="2"/>
  <c r="A51" i="3"/>
  <c r="H100" i="2"/>
  <c r="I23" i="27"/>
  <c r="M960" i="2" s="1"/>
  <c r="H960" i="2"/>
  <c r="G55" i="34"/>
  <c r="N1839" i="2" s="1"/>
  <c r="K1839" i="2"/>
  <c r="H80" i="29"/>
  <c r="M1096" i="2" s="1"/>
  <c r="M1024" i="2"/>
  <c r="D45" i="34"/>
  <c r="I1829" i="2"/>
  <c r="C119" i="3"/>
  <c r="D49" i="34"/>
  <c r="I1833" i="2"/>
  <c r="H9" i="31"/>
  <c r="M1513" i="2" s="1"/>
  <c r="L1513" i="2"/>
  <c r="E23" i="27"/>
  <c r="I960" i="2" s="1"/>
  <c r="I944" i="2"/>
  <c r="G50" i="15"/>
  <c r="J2070" i="2" s="1"/>
  <c r="J2036" i="2"/>
  <c r="E46" i="15"/>
  <c r="H2032" i="2"/>
  <c r="D53" i="34"/>
  <c r="I1837" i="2"/>
  <c r="D41" i="34"/>
  <c r="I1825" i="2"/>
  <c r="D25" i="34"/>
  <c r="I1809" i="2"/>
  <c r="C160" i="3"/>
  <c r="L1479" i="2" l="1"/>
  <c r="G25" i="34"/>
  <c r="N1809" i="2" s="1"/>
  <c r="K1809" i="2"/>
  <c r="G53" i="34"/>
  <c r="N1837" i="2" s="1"/>
  <c r="K1837" i="2"/>
  <c r="F23" i="27"/>
  <c r="AX540" i="20"/>
  <c r="A53" i="3"/>
  <c r="H196" i="2"/>
  <c r="G19" i="34"/>
  <c r="N1803" i="2" s="1"/>
  <c r="K1803" i="2"/>
  <c r="G37" i="34"/>
  <c r="N1821" i="2" s="1"/>
  <c r="K1821" i="2"/>
  <c r="C149" i="3"/>
  <c r="J1842" i="2"/>
  <c r="C165" i="3"/>
  <c r="J2034" i="2"/>
  <c r="G35" i="34"/>
  <c r="N1819" i="2" s="1"/>
  <c r="K1819" i="2"/>
  <c r="G44" i="34"/>
  <c r="N1828" i="2" s="1"/>
  <c r="K1828" i="2"/>
  <c r="G36" i="34"/>
  <c r="N1820" i="2" s="1"/>
  <c r="K1820" i="2"/>
  <c r="A35" i="3"/>
  <c r="J1018" i="2"/>
  <c r="F48" i="32"/>
  <c r="BN86" i="17"/>
  <c r="BN104" i="17" s="1"/>
  <c r="C75" i="3"/>
  <c r="L1842" i="2"/>
  <c r="C150" i="3"/>
  <c r="G23" i="34"/>
  <c r="N1807" i="2" s="1"/>
  <c r="K1807" i="2"/>
  <c r="G12" i="34"/>
  <c r="N1796" i="2" s="1"/>
  <c r="K1796" i="2"/>
  <c r="G28" i="34"/>
  <c r="N1812" i="2" s="1"/>
  <c r="K1812" i="2"/>
  <c r="H14" i="31"/>
  <c r="M1518" i="2" s="1"/>
  <c r="L1518" i="2"/>
  <c r="G47" i="34"/>
  <c r="N1831" i="2" s="1"/>
  <c r="K1831" i="2"/>
  <c r="E42" i="15"/>
  <c r="H2057" i="2"/>
  <c r="I1734" i="2"/>
  <c r="G50" i="34"/>
  <c r="N1834" i="2" s="1"/>
  <c r="K1834" i="2"/>
  <c r="G51" i="34"/>
  <c r="N1835" i="2" s="1"/>
  <c r="K1835" i="2"/>
  <c r="G33" i="34"/>
  <c r="N1817" i="2" s="1"/>
  <c r="K1817" i="2"/>
  <c r="G45" i="34"/>
  <c r="N1829" i="2" s="1"/>
  <c r="K1829" i="2"/>
  <c r="G32" i="34"/>
  <c r="N1816" i="2" s="1"/>
  <c r="K1816" i="2"/>
  <c r="G54" i="34"/>
  <c r="N1838" i="2" s="1"/>
  <c r="K1838" i="2"/>
  <c r="E10" i="22"/>
  <c r="G11" i="22"/>
  <c r="L732" i="2" s="1"/>
  <c r="J732" i="2"/>
  <c r="G16" i="34"/>
  <c r="N1800" i="2" s="1"/>
  <c r="K1800" i="2"/>
  <c r="G40" i="34"/>
  <c r="N1824" i="2" s="1"/>
  <c r="K1824" i="2"/>
  <c r="G48" i="34"/>
  <c r="N1832" i="2" s="1"/>
  <c r="K1832" i="2"/>
  <c r="F17" i="15"/>
  <c r="I2040" i="2"/>
  <c r="J1790" i="2"/>
  <c r="A27" i="3"/>
  <c r="G38" i="34"/>
  <c r="N1822" i="2" s="1"/>
  <c r="K1822" i="2"/>
  <c r="G15" i="34"/>
  <c r="N1799" i="2" s="1"/>
  <c r="K1799" i="2"/>
  <c r="F43" i="15"/>
  <c r="I2064" i="2" s="1"/>
  <c r="I2063" i="2"/>
  <c r="G31" i="34"/>
  <c r="N1815" i="2" s="1"/>
  <c r="K1815" i="2"/>
  <c r="G29" i="34"/>
  <c r="N1813" i="2" s="1"/>
  <c r="K1813" i="2"/>
  <c r="H13" i="33"/>
  <c r="M1790" i="2" s="1"/>
  <c r="M1785" i="2"/>
  <c r="E48" i="32"/>
  <c r="H178" i="2"/>
  <c r="G27" i="34"/>
  <c r="N1811" i="2" s="1"/>
  <c r="K1811" i="2"/>
  <c r="G41" i="34"/>
  <c r="N1825" i="2" s="1"/>
  <c r="K1825" i="2"/>
  <c r="E52" i="15"/>
  <c r="H2066" i="2"/>
  <c r="G49" i="34"/>
  <c r="N1833" i="2" s="1"/>
  <c r="K1833" i="2"/>
  <c r="G34" i="34"/>
  <c r="N1818" i="2" s="1"/>
  <c r="K1818" i="2"/>
  <c r="G20" i="34"/>
  <c r="N1804" i="2" s="1"/>
  <c r="K1804" i="2"/>
  <c r="G52" i="15"/>
  <c r="J2066" i="2"/>
  <c r="G13" i="34"/>
  <c r="N1797" i="2" s="1"/>
  <c r="K1797" i="2"/>
  <c r="G42" i="15"/>
  <c r="J2057" i="2"/>
  <c r="A54" i="3"/>
  <c r="H371" i="2"/>
  <c r="G21" i="34"/>
  <c r="N1805" i="2" s="1"/>
  <c r="K1805" i="2"/>
  <c r="H17" i="31"/>
  <c r="M1521" i="2" s="1"/>
  <c r="L1521" i="2"/>
  <c r="G22" i="34"/>
  <c r="N1806" i="2" s="1"/>
  <c r="K1806" i="2"/>
  <c r="BM88" i="17"/>
  <c r="D26" i="22"/>
  <c r="BM62" i="19"/>
  <c r="BM60" i="19" s="1"/>
  <c r="BM69" i="19" s="1"/>
  <c r="BM70" i="19" s="1"/>
  <c r="C92" i="3"/>
  <c r="G9" i="34"/>
  <c r="N1793" i="2" s="1"/>
  <c r="K1793" i="2"/>
  <c r="C106" i="3"/>
  <c r="L859" i="2"/>
  <c r="G18" i="34"/>
  <c r="N1802" i="2" s="1"/>
  <c r="K1802" i="2"/>
  <c r="G30" i="34"/>
  <c r="N1814" i="2" s="1"/>
  <c r="K1814" i="2"/>
  <c r="G24" i="34"/>
  <c r="N1808" i="2" s="1"/>
  <c r="K1808" i="2"/>
  <c r="C151" i="3"/>
  <c r="M1842" i="2"/>
  <c r="G11" i="34"/>
  <c r="N1795" i="2" s="1"/>
  <c r="K1795" i="2"/>
  <c r="H1734" i="2"/>
  <c r="E16" i="15"/>
  <c r="H2030" i="2"/>
  <c r="G39" i="34"/>
  <c r="N1823" i="2" s="1"/>
  <c r="K1823" i="2"/>
  <c r="D58" i="34"/>
  <c r="G8" i="34"/>
  <c r="K1792" i="2"/>
  <c r="H178" i="4"/>
  <c r="H173" i="4" s="1"/>
  <c r="H753" i="4" s="1"/>
  <c r="C66" i="3" s="1"/>
  <c r="C82" i="3"/>
  <c r="A17" i="3"/>
  <c r="H824" i="2"/>
  <c r="G43" i="34"/>
  <c r="N1827" i="2" s="1"/>
  <c r="K1827" i="2"/>
  <c r="H2034" i="2"/>
  <c r="C163" i="3"/>
  <c r="G16" i="15"/>
  <c r="J2030" i="2"/>
  <c r="G10" i="34"/>
  <c r="N1794" i="2" s="1"/>
  <c r="K1794" i="2"/>
  <c r="G26" i="34"/>
  <c r="N1810" i="2" s="1"/>
  <c r="K1810" i="2"/>
  <c r="G17" i="34"/>
  <c r="N1801" i="2" s="1"/>
  <c r="K1801" i="2"/>
  <c r="G57" i="34"/>
  <c r="N1841" i="2" s="1"/>
  <c r="K1841" i="2"/>
  <c r="G42" i="34"/>
  <c r="N1826" i="2" s="1"/>
  <c r="K1826" i="2"/>
  <c r="C148" i="3"/>
  <c r="I1842" i="2"/>
  <c r="G46" i="34"/>
  <c r="N1830" i="2" s="1"/>
  <c r="K1830" i="2"/>
  <c r="I155" i="30"/>
  <c r="M1246" i="2" s="1"/>
  <c r="C133" i="3"/>
  <c r="A36" i="3"/>
  <c r="J1246" i="2"/>
  <c r="G56" i="34"/>
  <c r="N1840" i="2" s="1"/>
  <c r="K1840" i="2"/>
  <c r="G52" i="34"/>
  <c r="N1836" i="2" s="1"/>
  <c r="K1836" i="2"/>
  <c r="G14" i="34"/>
  <c r="N1798" i="2" s="1"/>
  <c r="K1798" i="2"/>
  <c r="E24" i="22"/>
  <c r="J745" i="2" s="1"/>
  <c r="G25" i="22"/>
  <c r="L746" i="2" s="1"/>
  <c r="J746" i="2"/>
  <c r="G17" i="15" l="1"/>
  <c r="J2040" i="2"/>
  <c r="A28" i="3"/>
  <c r="K1842" i="2"/>
  <c r="E17" i="15"/>
  <c r="H2040" i="2"/>
  <c r="G26" i="22"/>
  <c r="L747" i="2" s="1"/>
  <c r="D24" i="22"/>
  <c r="I747" i="2"/>
  <c r="E43" i="15"/>
  <c r="H2064" i="2" s="1"/>
  <c r="H2063" i="2"/>
  <c r="E49" i="32"/>
  <c r="H179" i="2"/>
  <c r="F49" i="32"/>
  <c r="I1777" i="2" s="1"/>
  <c r="BM86" i="17"/>
  <c r="A20" i="3"/>
  <c r="A42" i="3"/>
  <c r="E47" i="32"/>
  <c r="H1776" i="2"/>
  <c r="F18" i="15"/>
  <c r="I2041" i="2"/>
  <c r="M52" i="3"/>
  <c r="C73" i="3" s="1"/>
  <c r="BN106" i="17"/>
  <c r="A55" i="3"/>
  <c r="C76" i="3"/>
  <c r="H725" i="2"/>
  <c r="G58" i="34"/>
  <c r="N1842" i="2" s="1"/>
  <c r="N1792" i="2"/>
  <c r="J2063" i="2"/>
  <c r="G43" i="15"/>
  <c r="J2064" i="2" s="1"/>
  <c r="G53" i="15"/>
  <c r="J2073" i="2" s="1"/>
  <c r="J2072" i="2"/>
  <c r="E53" i="15"/>
  <c r="H2073" i="2" s="1"/>
  <c r="H2072" i="2"/>
  <c r="E19" i="22"/>
  <c r="J731" i="2"/>
  <c r="G10" i="22"/>
  <c r="F47" i="32"/>
  <c r="I1776" i="2"/>
  <c r="A25" i="3"/>
  <c r="J960" i="2"/>
  <c r="F24" i="15" l="1"/>
  <c r="I2047" i="2" s="1"/>
  <c r="I2042" i="2"/>
  <c r="C99" i="3"/>
  <c r="H1777" i="2"/>
  <c r="G24" i="22"/>
  <c r="L745" i="2" s="1"/>
  <c r="I745" i="2"/>
  <c r="D33" i="22"/>
  <c r="E33" i="22"/>
  <c r="J754" i="2" s="1"/>
  <c r="J740" i="2"/>
  <c r="G19" i="22"/>
  <c r="H177" i="2"/>
  <c r="BM104" i="17"/>
  <c r="H1775" i="2"/>
  <c r="E42" i="32"/>
  <c r="I1775" i="2"/>
  <c r="F42" i="32"/>
  <c r="C78" i="3"/>
  <c r="L731" i="2"/>
  <c r="E18" i="15"/>
  <c r="H2041" i="2"/>
  <c r="G18" i="15"/>
  <c r="J2041" i="2"/>
  <c r="I1770" i="2" l="1"/>
  <c r="F4" i="32"/>
  <c r="A52" i="3"/>
  <c r="H172" i="2"/>
  <c r="BM106" i="17"/>
  <c r="G24" i="15"/>
  <c r="J2047" i="2" s="1"/>
  <c r="J2042" i="2"/>
  <c r="E24" i="15"/>
  <c r="H2047" i="2" s="1"/>
  <c r="H2042" i="2"/>
  <c r="I754" i="2"/>
  <c r="G33" i="22"/>
  <c r="H1770" i="2"/>
  <c r="E4" i="32"/>
  <c r="A21" i="3" s="1"/>
  <c r="C80" i="3"/>
  <c r="L740" i="2"/>
  <c r="C81" i="3" l="1"/>
  <c r="A15" i="3"/>
  <c r="L754" i="2"/>
  <c r="A41" i="3"/>
  <c r="A14" i="3"/>
  <c r="C74" i="3"/>
  <c r="A31" i="3"/>
</calcChain>
</file>

<file path=xl/sharedStrings.xml><?xml version="1.0" encoding="utf-8"?>
<sst xmlns="http://schemas.openxmlformats.org/spreadsheetml/2006/main" count="9565" uniqueCount="5981">
  <si>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</si>
  <si>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</si>
  <si>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</si>
  <si>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</si>
  <si>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</si>
  <si>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</si>
  <si>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</si>
  <si>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</si>
  <si>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</si>
  <si>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</si>
  <si>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</si>
  <si>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</si>
  <si>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</si>
  <si>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</si>
  <si>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</si>
  <si>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</si>
  <si>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</si>
  <si>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</si>
  <si>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</si>
  <si>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</si>
  <si>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</si>
  <si>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</si>
  <si>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</si>
  <si>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</si>
  <si>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</si>
  <si>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</si>
  <si>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</si>
  <si>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</si>
  <si>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</si>
  <si>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</si>
  <si>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</si>
  <si>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</si>
  <si>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</si>
  <si>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</si>
  <si>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</si>
  <si>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</si>
  <si>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</si>
  <si>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</si>
  <si>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</si>
  <si>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</si>
  <si>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</si>
  <si>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</si>
  <si>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</si>
  <si>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</si>
  <si>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</si>
  <si>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</si>
  <si>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</si>
  <si>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</si>
  <si>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</si>
  <si>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</si>
  <si>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</si>
  <si>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</si>
  <si>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</si>
  <si>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</si>
  <si>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</si>
  <si>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</si>
  <si>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</si>
  <si>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</si>
  <si>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</si>
  <si>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</si>
  <si>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</si>
  <si>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</si>
  <si>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</si>
  <si>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</si>
  <si>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</si>
  <si>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</si>
  <si>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</si>
  <si>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</si>
  <si>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</si>
  <si>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</si>
  <si>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</si>
  <si>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</si>
  <si>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</si>
  <si>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</si>
  <si>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</si>
  <si>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</si>
  <si>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</si>
  <si>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</si>
  <si>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</si>
  <si>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</si>
  <si>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</si>
  <si>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</si>
  <si>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</si>
  <si>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</si>
  <si>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</si>
  <si>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</si>
  <si>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</si>
  <si>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</si>
  <si>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</si>
  <si>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</si>
  <si>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</si>
  <si>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</si>
  <si>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</si>
  <si>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</si>
  <si>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</si>
  <si>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</si>
  <si>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</si>
  <si>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</si>
  <si>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</si>
  <si>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</si>
  <si>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</si>
  <si>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</si>
  <si>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</si>
  <si>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</si>
  <si>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</si>
  <si>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</si>
  <si>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</si>
  <si>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</si>
  <si>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</si>
  <si>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</si>
  <si>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</si>
  <si>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</si>
  <si>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</si>
  <si>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</si>
  <si>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</si>
  <si>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</si>
  <si>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</si>
  <si>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</si>
  <si>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</si>
  <si>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</si>
  <si>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</si>
  <si>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</si>
  <si>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</si>
  <si>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</si>
  <si>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</si>
  <si>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</si>
  <si>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</si>
  <si>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</si>
  <si>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</si>
  <si>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</si>
  <si>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</si>
  <si>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</si>
  <si>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</si>
  <si>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</si>
  <si>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</si>
  <si>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</si>
  <si>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</si>
  <si>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</si>
  <si>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</si>
  <si>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</si>
  <si>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</si>
  <si>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</si>
  <si>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</si>
  <si>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</si>
  <si>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</si>
  <si>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</si>
  <si>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</si>
  <si>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</si>
  <si>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</si>
  <si>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</si>
  <si>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</si>
  <si>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</si>
  <si>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</si>
  <si>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</si>
  <si>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</si>
  <si>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</si>
  <si>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</si>
  <si>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</si>
  <si>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</si>
  <si>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</si>
  <si>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</si>
  <si>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</si>
  <si>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</si>
  <si>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</si>
  <si>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</si>
  <si>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</si>
  <si>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</si>
  <si>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</si>
  <si>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</si>
  <si>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</si>
  <si>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</si>
  <si>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</si>
  <si>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</si>
  <si>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</si>
  <si>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</si>
  <si>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</si>
  <si>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</si>
  <si>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</si>
  <si>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</si>
  <si>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</si>
  <si>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</si>
  <si>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</si>
  <si>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</si>
  <si>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</si>
  <si>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</si>
  <si>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</si>
  <si>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</si>
  <si>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</si>
  <si>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</si>
  <si>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</si>
  <si>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</si>
  <si>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</si>
  <si>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</si>
  <si>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</si>
  <si>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</si>
  <si>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</si>
  <si>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</si>
  <si>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</si>
  <si>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</si>
  <si>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</si>
  <si>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</si>
  <si>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</si>
  <si>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</si>
  <si>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</si>
  <si>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</si>
  <si>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</si>
  <si>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</si>
  <si>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</si>
  <si>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</si>
  <si>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</si>
  <si>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</si>
  <si>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</si>
  <si>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</si>
  <si>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</si>
  <si>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</si>
  <si>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</si>
  <si>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</si>
  <si>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</si>
  <si>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</si>
  <si>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</si>
  <si>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</si>
  <si>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</si>
  <si>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</si>
  <si>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</si>
  <si>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</si>
  <si>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</si>
  <si>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</si>
  <si>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</si>
  <si>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</si>
  <si>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</si>
  <si>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</si>
  <si>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</si>
  <si>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</si>
  <si>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</si>
  <si>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</si>
  <si>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</si>
  <si>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</si>
  <si>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</si>
  <si>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</si>
  <si>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</si>
  <si>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</si>
  <si>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</si>
  <si>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</si>
  <si>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</si>
  <si>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</si>
  <si>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</si>
  <si>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</si>
  <si>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</si>
  <si>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</si>
  <si>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</si>
  <si>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</si>
  <si>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</si>
  <si>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</si>
  <si>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</si>
  <si>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</si>
  <si>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</si>
  <si>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</si>
  <si>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</si>
  <si>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</si>
  <si>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</si>
  <si>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</si>
  <si>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</si>
  <si>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</si>
  <si>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</si>
  <si>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</si>
  <si>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</si>
  <si>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</si>
  <si>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</si>
  <si>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</si>
  <si>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</si>
  <si>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</si>
  <si>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</si>
  <si>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</si>
  <si>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</si>
  <si>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</si>
  <si>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</si>
  <si>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</si>
  <si>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</si>
  <si>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</si>
  <si>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</si>
  <si>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</si>
  <si>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</si>
  <si>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</si>
  <si>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</si>
  <si>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</si>
  <si>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</si>
  <si>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</si>
  <si>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</si>
  <si>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</si>
  <si>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</si>
  <si>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</si>
  <si>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</si>
  <si>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</si>
  <si>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</si>
  <si>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</si>
  <si>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</si>
  <si>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</si>
  <si>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</si>
  <si>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</si>
  <si>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</si>
  <si>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</si>
  <si>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</si>
  <si>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</si>
  <si>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</si>
  <si>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</si>
  <si>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</si>
  <si>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</si>
  <si>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</si>
  <si>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</si>
  <si>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</si>
  <si>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</si>
  <si>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</si>
  <si>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</si>
  <si>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</si>
  <si>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</si>
  <si>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</si>
  <si>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</si>
  <si>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</si>
  <si>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</si>
  <si>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</si>
  <si>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</si>
  <si>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</si>
  <si>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</si>
  <si>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</si>
  <si>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</si>
  <si>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</si>
  <si>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</si>
  <si>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</si>
  <si>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</si>
  <si>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</si>
  <si>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</si>
  <si>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</si>
  <si>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</si>
  <si>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</si>
  <si>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</si>
  <si>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</si>
  <si>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</si>
  <si>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</si>
  <si>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</si>
  <si>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</si>
  <si>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</si>
  <si>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</si>
  <si>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</si>
  <si>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</si>
  <si>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</si>
  <si>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</si>
  <si>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</si>
  <si>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</si>
  <si>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</si>
  <si>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</si>
  <si>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</si>
  <si>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</si>
  <si>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</si>
  <si>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</si>
  <si>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</si>
  <si>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</si>
  <si>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</si>
  <si>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</si>
  <si>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</si>
  <si>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</si>
  <si>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</si>
  <si>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</si>
  <si>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</si>
  <si>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</si>
  <si>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</si>
  <si>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</si>
  <si>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</si>
  <si>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</si>
  <si>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</si>
  <si>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</si>
  <si>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</si>
  <si>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</si>
  <si>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</si>
  <si>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</si>
  <si>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</si>
  <si>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</si>
  <si>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</si>
  <si>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</si>
  <si>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</si>
  <si>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</si>
  <si>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</si>
  <si>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</si>
  <si>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</si>
  <si>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</si>
  <si>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</si>
  <si>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</si>
  <si>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</si>
  <si>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</si>
  <si>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</si>
  <si>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</si>
  <si>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</si>
  <si>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</si>
  <si>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</si>
  <si>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</si>
  <si>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</si>
  <si>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</si>
  <si>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</si>
  <si>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</si>
  <si>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</si>
  <si>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</si>
  <si>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</si>
  <si>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</si>
  <si>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</si>
  <si>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</si>
  <si>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</si>
  <si>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</si>
  <si>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</si>
  <si>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</si>
  <si>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</si>
  <si>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</si>
  <si>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</si>
  <si>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</si>
  <si>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</si>
  <si>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</si>
  <si>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</si>
  <si>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</si>
  <si>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</si>
  <si>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</si>
  <si>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</si>
  <si>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</si>
  <si>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</si>
  <si>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</si>
  <si>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</si>
  <si>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</si>
  <si>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</si>
  <si>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</si>
  <si>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</si>
  <si>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</si>
  <si>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</si>
  <si>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</si>
  <si>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</si>
  <si>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</si>
  <si>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</si>
  <si>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</si>
  <si>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</si>
  <si>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</si>
  <si>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</si>
  <si>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</si>
  <si>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</si>
  <si>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</si>
  <si>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</si>
  <si>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</si>
  <si>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</si>
  <si>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</si>
  <si>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</si>
  <si>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</si>
  <si>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</si>
  <si>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</si>
  <si>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</si>
  <si>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</si>
  <si>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</si>
  <si>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</si>
  <si>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</si>
  <si>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</si>
  <si>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</si>
  <si>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</si>
  <si>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</si>
  <si>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</si>
  <si>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</si>
  <si>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</si>
  <si>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</si>
  <si>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</si>
  <si>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</si>
  <si>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</si>
  <si>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</si>
  <si>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</si>
  <si>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</si>
  <si>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</si>
  <si>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</si>
  <si>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</si>
  <si>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</si>
  <si>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</si>
  <si>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</si>
  <si>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</si>
  <si>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</si>
  <si>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</si>
  <si>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</si>
  <si>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</si>
  <si>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</si>
  <si>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</si>
  <si>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</si>
  <si>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</si>
  <si>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</si>
  <si>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</si>
  <si>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</si>
  <si>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</si>
  <si>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</si>
  <si>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</si>
  <si>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</si>
  <si>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</si>
  <si>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</si>
  <si>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</si>
  <si>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</si>
  <si>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</si>
  <si>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</si>
  <si>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</si>
  <si>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</si>
  <si>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</si>
  <si>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</si>
  <si>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</si>
  <si>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</si>
  <si>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</si>
  <si>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</si>
  <si>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</si>
  <si>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</si>
  <si>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</si>
  <si>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</si>
  <si>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</si>
  <si>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</si>
  <si>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</si>
  <si>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</si>
  <si>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</si>
  <si>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</si>
  <si>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</si>
  <si>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</si>
  <si>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</si>
  <si>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</si>
  <si>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</si>
  <si>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</si>
  <si>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</si>
  <si>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</si>
  <si>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</si>
  <si>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</si>
  <si>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</si>
  <si>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</si>
  <si>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</si>
  <si>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</si>
  <si>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</si>
  <si>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</si>
  <si>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</si>
  <si>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</si>
  <si>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</si>
  <si>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</si>
  <si>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</si>
  <si>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</si>
  <si>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</si>
  <si>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</si>
  <si>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</si>
  <si>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</si>
  <si>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</si>
  <si>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</si>
  <si>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</si>
  <si>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</si>
  <si>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</si>
  <si>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</si>
  <si>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</si>
  <si>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</si>
  <si>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</si>
  <si>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</si>
  <si>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</si>
  <si>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</si>
  <si>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</si>
  <si>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</si>
  <si>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</si>
  <si>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</si>
  <si>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</si>
  <si>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</si>
  <si>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</si>
  <si>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</si>
  <si>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</si>
  <si>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</si>
  <si>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</si>
  <si>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</si>
  <si>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</si>
  <si>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</si>
  <si>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</si>
  <si>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</si>
  <si>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</si>
  <si>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</si>
  <si>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</si>
  <si>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</si>
  <si>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</si>
  <si>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</si>
  <si>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</si>
  <si>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</si>
  <si>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</si>
  <si>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</si>
  <si>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</si>
  <si>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</si>
  <si>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</si>
  <si>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</si>
  <si>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</si>
  <si>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</si>
  <si>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</si>
  <si>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</si>
  <si>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</si>
  <si>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</si>
  <si>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</si>
  <si>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</si>
  <si>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</si>
  <si>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</si>
  <si>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</si>
  <si>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</si>
  <si>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</si>
  <si>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</si>
  <si>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</si>
  <si>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</si>
  <si>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</si>
  <si>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</si>
  <si>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</si>
  <si>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</si>
  <si>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</si>
  <si>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</si>
  <si>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</si>
  <si>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</si>
  <si>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</si>
  <si>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</si>
  <si>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</si>
  <si>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</si>
  <si>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</si>
  <si>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</si>
  <si>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</si>
  <si>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</si>
  <si>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</si>
  <si>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</si>
  <si>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</si>
  <si>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</si>
  <si>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</si>
  <si>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</si>
  <si>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</si>
  <si>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</si>
  <si>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</si>
  <si>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</si>
  <si>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</si>
  <si>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</si>
  <si>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</si>
  <si>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</si>
  <si>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</si>
  <si>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</si>
  <si>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</si>
  <si>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</si>
  <si>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</si>
  <si>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</si>
  <si>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</si>
  <si>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</si>
  <si>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</si>
  <si>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</si>
  <si>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</si>
  <si>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</si>
  <si>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</si>
  <si>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</si>
  <si>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</si>
  <si>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</si>
  <si>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</si>
  <si>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</si>
  <si>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</si>
  <si>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</si>
  <si>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</si>
  <si>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</si>
  <si>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</si>
  <si>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</si>
  <si>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</si>
  <si>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</si>
  <si>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</si>
  <si>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</si>
  <si>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</si>
  <si>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</si>
  <si>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</si>
  <si>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</si>
  <si>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</si>
  <si>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</si>
  <si>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</si>
  <si>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</si>
  <si>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</si>
  <si>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</si>
  <si>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</si>
  <si>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</si>
  <si>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</si>
  <si>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</si>
  <si>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</si>
  <si>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</si>
  <si>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</si>
  <si>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</si>
  <si>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</si>
  <si>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</si>
  <si>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</si>
  <si>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</si>
  <si>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</si>
  <si>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</si>
  <si>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</si>
  <si>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</si>
  <si>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</si>
  <si>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</si>
  <si>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</si>
  <si>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</si>
  <si>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</si>
  <si>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</si>
  <si>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</si>
  <si>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</si>
  <si>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</si>
  <si>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</si>
  <si>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</si>
  <si>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</si>
  <si>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</si>
  <si>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</si>
  <si>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</si>
  <si>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</si>
  <si>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</si>
  <si>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</si>
  <si>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</si>
  <si>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</si>
  <si>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</si>
  <si>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</si>
  <si>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</si>
  <si>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</si>
  <si>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</si>
  <si>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</si>
  <si>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</si>
  <si>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</si>
  <si>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</si>
  <si>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</si>
  <si>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</si>
  <si>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</si>
  <si>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</si>
  <si>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</si>
  <si>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</si>
  <si>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</si>
  <si>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</si>
  <si>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</si>
  <si>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</si>
  <si>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</si>
  <si>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</si>
  <si>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</si>
  <si>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</si>
  <si>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</si>
  <si>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</si>
  <si>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</si>
  <si>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</si>
  <si>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</si>
  <si>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</si>
  <si>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</si>
  <si>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</si>
  <si>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</si>
  <si>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</si>
  <si>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</si>
  <si>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</si>
  <si>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</si>
  <si>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</si>
  <si>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</si>
  <si>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</si>
  <si>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</si>
  <si>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</si>
  <si>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</si>
  <si>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</si>
  <si>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</si>
  <si>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</si>
  <si>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</si>
  <si>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</si>
  <si>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</si>
  <si>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</si>
  <si>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</si>
  <si>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</si>
  <si>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</si>
  <si>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</si>
  <si>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</si>
  <si>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</si>
  <si>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</si>
  <si>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</si>
  <si>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</si>
  <si>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</si>
  <si>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</si>
  <si>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</si>
  <si>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</si>
  <si>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</si>
  <si>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</si>
  <si>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</si>
  <si>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</si>
  <si>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</si>
  <si>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</si>
  <si>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</si>
  <si>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</si>
  <si>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</si>
  <si>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</si>
  <si>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</si>
  <si>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</si>
  <si>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</si>
  <si>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</si>
  <si>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</si>
  <si>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</si>
  <si>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</si>
  <si>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</si>
  <si>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</si>
  <si>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</si>
  <si>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</si>
  <si>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</si>
  <si>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</si>
  <si>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</si>
  <si>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</si>
  <si>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</si>
  <si>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</si>
  <si>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</si>
  <si>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</si>
  <si>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</si>
  <si>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</si>
  <si>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</si>
  <si>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</si>
  <si>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</si>
  <si>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</si>
  <si>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</si>
  <si>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</si>
  <si>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</si>
  <si>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</si>
  <si>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</si>
  <si>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</si>
  <si>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</si>
  <si>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</si>
  <si>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</si>
  <si>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</si>
  <si>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LIC. JOSÉ MIGUEL GOMEZ LOPEZ</t>
  </si>
  <si>
    <t>Nombre del encargado de la hacienda pública o finanzas de la entidad pública</t>
  </si>
  <si>
    <t>LIC. BERTHA MARCELA GONGORA JIMENEZ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</si>
  <si>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</si>
  <si>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</si>
  <si>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</si>
  <si>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</si>
  <si>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</si>
  <si>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</si>
  <si>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</si>
  <si>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</si>
  <si>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</si>
  <si>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</si>
  <si>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</si>
  <si>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</si>
  <si>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</si>
  <si>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</si>
  <si>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</si>
  <si>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</si>
  <si>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</si>
  <si>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</si>
  <si>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</si>
  <si>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</si>
  <si>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</si>
  <si>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</si>
  <si>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</si>
  <si>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</si>
  <si>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</si>
  <si>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</si>
  <si>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</si>
  <si>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</si>
  <si>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</si>
  <si>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</si>
  <si>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</si>
  <si>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</si>
  <si>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</si>
  <si>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</si>
  <si>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</si>
  <si>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</si>
  <si>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</si>
  <si>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</si>
  <si>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</si>
  <si>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</si>
  <si>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</si>
  <si>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</si>
  <si>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</si>
  <si>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</si>
  <si>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</si>
  <si>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</si>
  <si>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</si>
  <si>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</si>
  <si>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</si>
  <si>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</si>
  <si>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</si>
  <si>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</si>
  <si>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</si>
  <si>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</si>
  <si>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</si>
  <si>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</si>
  <si>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</si>
  <si>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</si>
  <si>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</si>
  <si>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</si>
  <si>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</si>
  <si>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</si>
  <si>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</si>
  <si>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</si>
  <si>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</si>
  <si>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</si>
  <si>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</si>
  <si>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</si>
  <si>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</si>
  <si>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</si>
  <si>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</si>
  <si>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</si>
  <si>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</si>
  <si>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</si>
  <si>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</si>
  <si>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</si>
  <si>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</si>
  <si>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</si>
  <si>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</si>
  <si>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</si>
  <si>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</si>
  <si>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</si>
  <si>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</si>
  <si>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</si>
  <si>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DICIEMBRE, 2do. Informe de Avance de Gestión Financiera y Corte Anual</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</si>
  <si>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</si>
  <si>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</si>
  <si>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</si>
  <si>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</si>
  <si>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</si>
  <si>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</si>
  <si>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</si>
  <si>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</si>
  <si>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</si>
  <si>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</si>
  <si>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</si>
  <si>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</si>
  <si>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</si>
  <si>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</si>
  <si>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</si>
  <si>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</si>
  <si>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</si>
  <si>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</si>
  <si>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</si>
  <si>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</si>
  <si>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</si>
  <si>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</si>
  <si>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</si>
  <si>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</si>
  <si>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</si>
  <si>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</si>
  <si>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</si>
  <si>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</si>
  <si>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</si>
  <si>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</si>
  <si>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</si>
  <si>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</si>
  <si>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</si>
  <si>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</si>
  <si>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</si>
  <si>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</si>
  <si>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</si>
  <si>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</si>
  <si>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</si>
  <si>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</si>
  <si>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</si>
  <si>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</si>
  <si>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</si>
  <si>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</si>
  <si>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</si>
  <si>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</si>
  <si>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</si>
  <si>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</si>
  <si>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</si>
  <si>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</si>
  <si>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</si>
  <si>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</si>
  <si>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</si>
  <si>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</si>
  <si>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</si>
  <si>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</si>
  <si>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</si>
  <si>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</si>
  <si>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</si>
  <si>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</si>
  <si>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</si>
  <si>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</si>
  <si>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</si>
  <si>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</si>
  <si>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</si>
  <si>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</si>
  <si>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</si>
  <si>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</si>
  <si>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</si>
  <si>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</si>
  <si>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</si>
  <si>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</si>
  <si>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</si>
  <si>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</si>
  <si>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</si>
  <si>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</si>
  <si>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</si>
  <si>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</si>
  <si>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</si>
  <si>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</si>
  <si>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</si>
  <si>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</si>
  <si>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</si>
  <si>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</si>
  <si>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</si>
  <si>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</si>
  <si>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</si>
  <si>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</si>
  <si>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</si>
  <si>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</si>
  <si>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</si>
  <si>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</si>
  <si>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</si>
  <si>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</si>
  <si>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</si>
  <si>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</si>
  <si>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</si>
  <si>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</si>
  <si>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</si>
  <si>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</si>
  <si>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</si>
  <si>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</si>
  <si>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</si>
  <si>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</si>
  <si>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</si>
  <si>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</si>
  <si>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</si>
  <si>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</si>
  <si>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</si>
  <si>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</si>
  <si>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</si>
  <si>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</si>
  <si>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</si>
  <si>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</si>
  <si>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</si>
  <si>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</si>
  <si>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</si>
  <si>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</si>
  <si>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</si>
  <si>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</si>
  <si>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</si>
  <si>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</si>
  <si>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</si>
  <si>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</si>
  <si>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</si>
  <si>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</si>
  <si>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</si>
  <si>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</si>
  <si>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</si>
  <si>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</si>
  <si>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</si>
  <si>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</si>
  <si>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</si>
  <si>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</si>
  <si>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</si>
  <si>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</si>
  <si>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</si>
  <si>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</si>
  <si>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</si>
  <si>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</si>
  <si>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</si>
  <si>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</si>
  <si>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</si>
  <si>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</si>
  <si>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</si>
  <si>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</si>
  <si>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</si>
  <si>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</si>
  <si>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</si>
  <si>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</si>
  <si>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</si>
  <si>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</si>
  <si>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</si>
  <si>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</si>
  <si>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</si>
  <si>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</si>
  <si>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</si>
  <si>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</si>
  <si>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</si>
  <si>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</si>
  <si>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</si>
  <si>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</si>
  <si>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</si>
  <si>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</si>
  <si>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</si>
  <si>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</si>
  <si>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</si>
  <si>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</si>
  <si>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</si>
  <si>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</si>
  <si>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</si>
  <si>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</si>
  <si>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</si>
  <si>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</si>
  <si>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</si>
  <si>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</si>
  <si>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</si>
  <si>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</si>
  <si>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</si>
  <si>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</si>
  <si>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</si>
  <si>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</si>
  <si>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</si>
  <si>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</si>
  <si>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</si>
  <si>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</si>
  <si>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</si>
  <si>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</si>
  <si>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</si>
  <si>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</si>
  <si>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</si>
  <si>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</si>
  <si>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</si>
  <si>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</si>
  <si>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</si>
  <si>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</si>
  <si>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</si>
  <si>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</si>
  <si>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</si>
  <si>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</si>
  <si>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</si>
  <si>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</si>
  <si>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</si>
  <si>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</si>
  <si>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</si>
  <si>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</si>
  <si>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</si>
  <si>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</si>
  <si>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</si>
  <si>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</si>
  <si>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</si>
  <si>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</si>
  <si>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</si>
  <si>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</si>
  <si>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</si>
  <si>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</si>
  <si>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</si>
  <si>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</si>
  <si>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</si>
  <si>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</si>
  <si>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</si>
  <si>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</si>
  <si>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</si>
  <si>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</si>
  <si>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</si>
  <si>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</si>
  <si>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</si>
  <si>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</si>
  <si>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</si>
  <si>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</si>
  <si>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</si>
  <si>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</si>
  <si>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</si>
  <si>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</si>
  <si>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</si>
  <si>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</si>
  <si>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</si>
  <si>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</si>
  <si>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</si>
  <si>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</si>
  <si>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</si>
  <si>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</si>
  <si>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</si>
  <si>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</si>
  <si>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</si>
  <si>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</si>
  <si>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</si>
  <si>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</si>
  <si>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</si>
  <si>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</si>
  <si>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</si>
  <si>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</si>
  <si>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</si>
  <si>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</si>
  <si>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</si>
  <si>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</si>
  <si>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</si>
  <si>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</si>
  <si>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</si>
  <si>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</si>
  <si>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</si>
  <si>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</si>
  <si>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</si>
  <si>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</si>
  <si>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</si>
  <si>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</si>
  <si>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</si>
  <si>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</si>
  <si>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</si>
  <si>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</si>
  <si>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</si>
  <si>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</si>
  <si>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</si>
  <si>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</si>
  <si>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</si>
  <si>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</si>
  <si>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</si>
  <si>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</si>
  <si>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</si>
  <si>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</si>
  <si>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</si>
  <si>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</si>
  <si>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</si>
  <si>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</si>
  <si>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</si>
  <si>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</si>
  <si>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</si>
  <si>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</si>
  <si>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</si>
  <si>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</si>
  <si>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</si>
  <si>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</si>
  <si>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</si>
  <si>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</si>
  <si>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</si>
  <si>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</si>
  <si>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</si>
  <si>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</si>
  <si>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</si>
  <si>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</si>
  <si>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</si>
  <si>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</si>
  <si>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</si>
  <si>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</si>
  <si>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</si>
  <si>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</si>
  <si>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</si>
  <si>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</si>
  <si>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</si>
  <si>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</si>
  <si>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</si>
  <si>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</si>
  <si>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</si>
  <si>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</si>
  <si>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</si>
  <si>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</si>
  <si>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</si>
  <si>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</si>
  <si>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</si>
  <si>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</si>
  <si>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</si>
  <si>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</si>
  <si>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</si>
  <si>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</si>
  <si>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</si>
  <si>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</si>
  <si>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</si>
  <si>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</si>
  <si>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</si>
  <si>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</si>
  <si>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</si>
  <si>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</si>
  <si>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</si>
  <si>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</si>
  <si>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</si>
  <si>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</si>
  <si>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</si>
  <si>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</si>
  <si>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</si>
  <si>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</si>
  <si>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</si>
  <si>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</si>
  <si>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</si>
  <si>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</si>
  <si>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</si>
  <si>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</si>
  <si>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</si>
  <si>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</si>
  <si>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</si>
  <si>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</si>
  <si>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</si>
  <si>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</si>
  <si>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</si>
  <si>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</si>
  <si>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</si>
  <si>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</si>
  <si>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</si>
  <si>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</si>
  <si>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</si>
  <si>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</si>
  <si>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</si>
  <si>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</si>
  <si>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</si>
  <si>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</si>
  <si>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</si>
  <si>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</si>
  <si>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</si>
  <si>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</si>
  <si>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</si>
  <si>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</si>
  <si>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</si>
  <si>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</si>
  <si>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</si>
  <si>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</si>
  <si>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</si>
  <si>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</si>
  <si>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</si>
  <si>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</si>
  <si>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</si>
  <si>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</si>
  <si>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</si>
  <si>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</si>
  <si>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</si>
  <si>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</si>
  <si>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</si>
  <si>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</si>
  <si>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</si>
  <si>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</si>
  <si>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</si>
  <si>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</si>
  <si>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</si>
  <si>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</si>
  <si>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</si>
  <si>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</si>
  <si>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</si>
  <si>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</si>
  <si>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</si>
  <si>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</si>
  <si>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</si>
  <si>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</si>
  <si>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</si>
  <si>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</si>
  <si>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</si>
  <si>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</si>
  <si>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</si>
  <si>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</si>
  <si>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</si>
  <si>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</si>
  <si>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</si>
  <si>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</si>
  <si>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</si>
  <si>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</si>
  <si>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</si>
  <si>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</si>
  <si>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</si>
  <si>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</si>
  <si>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</si>
  <si>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</si>
  <si>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</si>
  <si>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</si>
  <si>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</si>
  <si>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</si>
  <si>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</si>
  <si>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</si>
  <si>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</si>
  <si>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</si>
  <si>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</si>
  <si>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</si>
  <si>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</si>
  <si>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</si>
  <si>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</si>
  <si>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</si>
  <si>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</si>
  <si>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</si>
  <si>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</si>
  <si>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</si>
  <si>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</si>
  <si>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</si>
  <si>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</si>
  <si>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</si>
  <si>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</si>
  <si>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</si>
  <si>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</si>
  <si>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</si>
  <si>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</si>
  <si>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</si>
  <si>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</si>
  <si>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</si>
  <si>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</si>
  <si>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</si>
  <si>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</si>
  <si>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</si>
  <si>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</si>
  <si>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</si>
  <si>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</si>
  <si>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</si>
  <si>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</si>
  <si>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</si>
  <si>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</si>
  <si>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</si>
  <si>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</si>
  <si>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</si>
  <si>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</si>
  <si>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</si>
  <si>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</si>
  <si>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</si>
  <si>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</si>
  <si>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</si>
  <si>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</si>
  <si>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</si>
  <si>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</si>
  <si>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</si>
  <si>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</si>
  <si>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</si>
  <si>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</si>
  <si>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</si>
  <si>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</si>
  <si>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</si>
  <si>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</si>
  <si>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</si>
  <si>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</si>
  <si>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</si>
  <si>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</si>
  <si>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</si>
  <si>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</si>
  <si>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</si>
  <si>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</si>
  <si>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</si>
  <si>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</si>
  <si>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</si>
  <si>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</si>
  <si>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</si>
  <si>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</si>
  <si>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</si>
  <si>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</si>
  <si>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</si>
  <si>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</si>
  <si>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</si>
  <si>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</si>
  <si>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</si>
  <si>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</si>
  <si>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</si>
  <si>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</si>
  <si>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</si>
  <si>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</si>
  <si>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</si>
  <si>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</si>
  <si>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</si>
  <si>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</si>
  <si>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</si>
  <si>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</si>
  <si>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</si>
  <si>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</si>
  <si>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</si>
  <si>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</si>
  <si>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</si>
  <si>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</si>
  <si>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</si>
  <si>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</si>
  <si>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</si>
  <si>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</si>
  <si>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</si>
  <si>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</si>
  <si>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</si>
  <si>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</si>
  <si>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</si>
  <si>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</si>
  <si>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</si>
  <si>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</si>
  <si>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</si>
  <si>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</si>
  <si>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</si>
  <si>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</si>
  <si>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</si>
  <si>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</si>
  <si>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</si>
  <si>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</si>
  <si>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</si>
  <si>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</si>
  <si>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</si>
  <si>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</si>
  <si>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</si>
  <si>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</si>
  <si>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</si>
  <si>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</si>
  <si>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</si>
  <si>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</si>
  <si>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</si>
  <si>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</si>
  <si>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</si>
  <si>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</si>
  <si>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</si>
  <si>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</si>
  <si>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</si>
  <si>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</si>
  <si>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</si>
  <si>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</si>
  <si>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</si>
  <si>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</si>
  <si>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</si>
  <si>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</si>
  <si>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</si>
  <si>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</si>
  <si>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</si>
  <si>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</si>
  <si>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</si>
  <si>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</si>
  <si>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</si>
  <si>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</si>
  <si>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</si>
  <si>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</si>
  <si>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</si>
  <si>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</si>
  <si>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</si>
  <si>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</si>
  <si>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</si>
  <si>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</si>
  <si>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</si>
  <si>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</si>
  <si>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</si>
  <si>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</si>
  <si>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</si>
  <si>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</si>
  <si>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</si>
  <si>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</si>
  <si>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</si>
  <si>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</si>
  <si>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</si>
  <si>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</si>
  <si>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</si>
  <si>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</si>
  <si>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</si>
  <si>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</si>
  <si>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</si>
  <si>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</si>
  <si>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</si>
  <si>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</si>
  <si>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</si>
  <si>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</si>
  <si>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</si>
  <si>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</si>
  <si>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</si>
  <si>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</si>
  <si>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</si>
  <si>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</si>
  <si>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</si>
  <si>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</si>
  <si>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</si>
  <si>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</si>
  <si>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</si>
  <si>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</si>
  <si>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</si>
  <si>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</si>
  <si>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</si>
  <si>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</si>
  <si>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</si>
  <si>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</si>
  <si>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</si>
  <si>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</si>
  <si>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</si>
  <si>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</si>
  <si>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</si>
  <si>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</si>
  <si>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</si>
  <si>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</si>
  <si>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</si>
  <si>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</si>
  <si>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</si>
  <si>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</si>
  <si>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</si>
  <si>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</si>
  <si>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</si>
  <si>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</si>
  <si>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</si>
  <si>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</si>
  <si>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</si>
  <si>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</si>
  <si>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</si>
  <si>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</si>
  <si>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</si>
  <si>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</si>
  <si>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</si>
  <si>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</si>
  <si>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</si>
  <si>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</si>
  <si>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</si>
  <si>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</si>
  <si>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</si>
  <si>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</si>
  <si>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</si>
  <si>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</si>
  <si>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</si>
  <si>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</si>
  <si>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</si>
  <si>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</si>
  <si>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</si>
  <si>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</si>
  <si>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</si>
  <si>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</si>
  <si>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</si>
  <si>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</si>
  <si>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</si>
  <si>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</si>
  <si>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</si>
  <si>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</si>
  <si>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</si>
  <si>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</si>
  <si>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</si>
  <si>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</si>
  <si>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</si>
  <si>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</si>
  <si>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</si>
  <si>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</si>
  <si>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</si>
  <si>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</si>
  <si>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</si>
  <si>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</si>
  <si>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</si>
  <si>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</si>
  <si>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</si>
  <si>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</si>
  <si>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</si>
  <si>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</si>
  <si>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</si>
  <si>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</si>
  <si>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</si>
  <si>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</si>
  <si>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</si>
  <si>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</si>
  <si>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</si>
  <si>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</si>
  <si>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</si>
  <si>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</si>
  <si>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</si>
  <si>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</si>
  <si>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</si>
  <si>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</si>
  <si>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</si>
  <si>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</si>
  <si>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</si>
  <si>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</si>
  <si>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</si>
  <si>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</si>
  <si>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</si>
  <si>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</si>
  <si>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</si>
  <si>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</si>
  <si>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</si>
  <si>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</si>
  <si>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</si>
  <si>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</si>
  <si>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</si>
  <si>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</si>
  <si>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</si>
  <si>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</si>
  <si>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</si>
  <si>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</si>
  <si>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</si>
  <si>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</si>
  <si>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</si>
  <si>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</si>
  <si>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</si>
  <si>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</si>
  <si>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</si>
  <si>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</si>
  <si>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</si>
  <si>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</si>
  <si>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</si>
  <si>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</si>
  <si>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</si>
  <si>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</si>
  <si>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</si>
  <si>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</si>
  <si>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</si>
  <si>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</si>
  <si>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</si>
  <si>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</si>
  <si>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</si>
  <si>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</si>
  <si>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</si>
  <si>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</si>
  <si>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</si>
  <si>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</si>
  <si>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</si>
  <si>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</si>
  <si>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</si>
  <si>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</si>
  <si>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</si>
  <si>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</si>
  <si>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</si>
  <si>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</si>
  <si>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</si>
  <si>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</si>
  <si>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</si>
  <si>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</si>
  <si>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</si>
  <si>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</si>
  <si>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</si>
  <si>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</si>
  <si>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</si>
  <si>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</si>
  <si>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</si>
  <si>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</si>
  <si>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</si>
  <si>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</si>
  <si>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</si>
  <si>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</si>
  <si>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</si>
  <si>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</si>
  <si>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</si>
  <si>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</si>
  <si>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</si>
  <si>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</si>
  <si>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</si>
  <si>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</si>
  <si>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</si>
  <si>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</si>
  <si>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</si>
  <si>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</si>
  <si>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</si>
  <si>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</si>
  <si>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</si>
  <si>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</si>
  <si>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</si>
  <si>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</si>
  <si>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</si>
  <si>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</si>
  <si>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</si>
  <si>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</si>
  <si>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</si>
  <si>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</si>
  <si>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</si>
  <si>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</si>
  <si>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</si>
  <si>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</si>
  <si>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</si>
  <si>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</si>
  <si>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</si>
  <si>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</si>
  <si>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</si>
  <si>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</si>
  <si>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</si>
  <si>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</si>
  <si>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</si>
  <si>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</si>
  <si>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</si>
  <si>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</si>
  <si>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</si>
  <si>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</si>
  <si>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</si>
  <si>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</si>
  <si>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</si>
  <si>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</si>
  <si>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</si>
  <si>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</si>
  <si>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</si>
  <si>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</si>
  <si>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</si>
  <si>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</si>
  <si>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</si>
  <si>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</si>
  <si>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</si>
  <si>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</si>
  <si>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</si>
  <si>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</si>
  <si>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</si>
  <si>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</si>
  <si>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</si>
  <si>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</si>
  <si>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</si>
  <si>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</si>
  <si>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</si>
  <si>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</si>
  <si>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</si>
  <si>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</si>
  <si>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</si>
  <si>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</si>
  <si>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</si>
  <si>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</si>
  <si>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</si>
  <si>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</si>
  <si>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</si>
  <si>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</si>
  <si>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</si>
  <si>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</si>
  <si>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</si>
  <si>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</si>
  <si>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</si>
  <si>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</si>
  <si>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</si>
  <si>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</si>
  <si>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</si>
  <si>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</si>
  <si>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</si>
  <si>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</si>
  <si>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</si>
  <si>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</si>
  <si>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</si>
  <si>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</si>
  <si>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</si>
  <si>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</si>
  <si>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</si>
  <si>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</si>
  <si>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</si>
  <si>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</si>
  <si>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</si>
  <si>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</si>
  <si>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</si>
  <si>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</si>
  <si>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</si>
  <si>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</si>
  <si>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</si>
  <si>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</si>
  <si>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</si>
  <si>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</si>
  <si>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</si>
  <si>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</si>
  <si>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</si>
  <si>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</si>
  <si>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</si>
  <si>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</si>
  <si>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</si>
  <si>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</si>
  <si>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</si>
  <si>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</si>
  <si>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</si>
  <si>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</si>
  <si>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</si>
  <si>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</si>
  <si>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</si>
  <si>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</si>
  <si>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</si>
  <si>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</si>
  <si>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</si>
  <si>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</si>
  <si>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</si>
  <si>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</si>
  <si>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</si>
  <si>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</si>
  <si>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</si>
  <si>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</si>
  <si>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</si>
  <si>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</si>
  <si>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</si>
  <si>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</si>
  <si>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</si>
  <si>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</si>
  <si>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</si>
  <si>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</si>
  <si>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</si>
  <si>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</si>
  <si>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</si>
  <si>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</si>
  <si>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</si>
  <si>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</si>
  <si>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</si>
  <si>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</si>
  <si>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</si>
  <si>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</si>
  <si>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</si>
  <si>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</si>
  <si>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</si>
  <si>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</si>
  <si>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</si>
  <si>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</si>
  <si>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</si>
  <si>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</si>
  <si>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</si>
  <si>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</si>
  <si>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</si>
  <si>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</si>
  <si>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</si>
  <si>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</si>
  <si>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</si>
  <si>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</si>
  <si>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</si>
  <si>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</si>
  <si>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</si>
  <si>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</si>
  <si>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</si>
  <si>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</si>
  <si>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</si>
  <si>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</si>
  <si>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</si>
  <si>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</si>
  <si>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</si>
  <si>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</si>
  <si>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</si>
  <si>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</si>
  <si>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</si>
  <si>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</si>
  <si>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</si>
  <si>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</si>
  <si>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</si>
  <si>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</si>
  <si>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</si>
  <si>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</si>
  <si>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</si>
  <si>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</si>
  <si>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</si>
  <si>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</si>
  <si>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</si>
  <si>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</si>
  <si>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</si>
  <si>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</si>
  <si>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</si>
  <si>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</si>
  <si>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</si>
  <si>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</si>
  <si>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</si>
  <si>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</si>
  <si>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</si>
  <si>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</si>
  <si>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</si>
  <si>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</si>
  <si>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</si>
  <si>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</si>
  <si>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</si>
  <si>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</si>
  <si>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</si>
  <si>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</si>
  <si>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</si>
  <si>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</si>
  <si>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</si>
  <si>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</si>
  <si>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</si>
  <si>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</si>
  <si>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</si>
  <si>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</si>
  <si>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</si>
  <si>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</si>
  <si>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</si>
  <si>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</si>
  <si>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</si>
  <si>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</si>
  <si>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</si>
  <si>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</si>
  <si>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</si>
  <si>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</si>
  <si>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</si>
  <si>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</si>
  <si>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</si>
  <si>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</si>
  <si>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</si>
  <si>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</si>
  <si>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</si>
  <si>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</si>
  <si>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</si>
  <si>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</si>
  <si>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</si>
  <si>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</si>
  <si>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</si>
  <si>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</si>
  <si>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</si>
  <si>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</si>
  <si>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</si>
  <si>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</si>
  <si>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</si>
  <si>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</si>
  <si>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</si>
  <si>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</si>
  <si>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</si>
  <si>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</si>
  <si>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</si>
  <si>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</si>
  <si>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</si>
  <si>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</si>
  <si>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</si>
  <si>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</si>
  <si>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</si>
  <si>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</si>
  <si>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</si>
  <si>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</si>
  <si>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</si>
  <si>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</si>
  <si>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</si>
  <si>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</si>
  <si>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</si>
  <si>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</si>
  <si>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</si>
  <si>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</si>
  <si>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</si>
  <si>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</si>
  <si>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</si>
  <si>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</si>
  <si>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</si>
  <si>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</si>
  <si>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</si>
  <si>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</si>
  <si>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</si>
  <si>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</si>
  <si>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</si>
  <si>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</si>
  <si>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</si>
  <si>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</si>
  <si>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</si>
  <si>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</si>
  <si>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</si>
  <si>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</si>
  <si>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</si>
  <si>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</si>
  <si>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</si>
  <si>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</si>
  <si>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</si>
  <si>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</si>
  <si>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</si>
  <si>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</si>
  <si>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</si>
  <si>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</si>
  <si>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</si>
  <si>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</si>
  <si>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</si>
  <si>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</si>
  <si>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</si>
  <si>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</si>
  <si>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</si>
  <si>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</si>
  <si>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</si>
  <si>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</si>
  <si>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</si>
  <si>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</si>
  <si>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</si>
  <si>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</si>
  <si>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</si>
  <si>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</si>
  <si>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</si>
  <si>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</si>
  <si>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</si>
  <si>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</si>
  <si>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</si>
  <si>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</si>
  <si>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</si>
  <si>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</si>
  <si>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</si>
  <si>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</si>
  <si>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</si>
  <si>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</si>
  <si>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</si>
  <si>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</si>
  <si>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</si>
  <si>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</si>
  <si>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</si>
  <si>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</si>
  <si>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</si>
  <si>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</si>
  <si>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</si>
  <si>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</si>
  <si>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</si>
  <si>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</si>
  <si>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</si>
  <si>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</si>
  <si>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</si>
  <si>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</si>
  <si>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</si>
  <si>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</si>
  <si>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</si>
  <si>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</si>
  <si>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</si>
  <si>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</si>
  <si>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</si>
  <si>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</si>
  <si>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</si>
  <si>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</si>
  <si>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</si>
  <si>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</si>
  <si>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</si>
  <si>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</si>
  <si>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</si>
  <si>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</si>
  <si>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</si>
  <si>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</si>
  <si>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</si>
  <si>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</si>
  <si>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</si>
  <si>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</si>
  <si>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</si>
  <si>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</si>
  <si>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</si>
  <si>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</si>
  <si>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</si>
  <si>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</si>
  <si>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</si>
  <si>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</si>
  <si>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</si>
  <si>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</si>
  <si>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</si>
  <si>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</si>
  <si>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</si>
  <si>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</si>
  <si>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</si>
  <si>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</si>
  <si>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</si>
  <si>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</si>
  <si>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</si>
  <si>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</si>
  <si>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</si>
  <si>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</si>
  <si>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</si>
  <si>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</si>
  <si>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</si>
  <si>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</si>
  <si>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</si>
  <si>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</si>
  <si>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</si>
  <si>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</si>
  <si>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</si>
  <si>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</si>
  <si>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</si>
  <si>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</si>
  <si>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</si>
  <si>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</si>
  <si>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</si>
  <si>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</si>
  <si>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</si>
  <si>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</si>
  <si>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</si>
  <si>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</si>
  <si>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</si>
  <si>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</si>
  <si>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</si>
  <si>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</si>
  <si>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</si>
  <si>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</si>
  <si>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</si>
  <si>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</si>
  <si>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</si>
  <si>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</si>
  <si>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</si>
  <si>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</si>
  <si>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</si>
  <si>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</si>
  <si>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</si>
  <si>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</si>
  <si>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</si>
  <si>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</si>
  <si>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</si>
  <si>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</si>
  <si>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</si>
  <si>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</si>
  <si>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</si>
  <si>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</si>
  <si>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</si>
  <si>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</si>
  <si>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</si>
  <si>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</si>
  <si>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</si>
  <si>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</si>
  <si>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</si>
  <si>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</si>
  <si>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</si>
  <si>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</si>
  <si>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</si>
  <si>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</si>
  <si>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</si>
  <si>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</si>
  <si>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</si>
  <si>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</si>
  <si>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</si>
  <si>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</si>
  <si>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</si>
  <si>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</si>
  <si>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</si>
  <si>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</si>
  <si>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</si>
  <si>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</si>
  <si>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</si>
  <si>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</si>
  <si>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</si>
  <si>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</si>
  <si>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</si>
  <si>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</si>
  <si>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</si>
  <si>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</si>
  <si>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</si>
  <si>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</si>
  <si>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</si>
  <si>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</si>
  <si>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</si>
  <si>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</si>
  <si>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</si>
  <si>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</si>
  <si>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</si>
  <si>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</si>
  <si>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</si>
  <si>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</si>
  <si>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</si>
  <si>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</si>
  <si>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</si>
  <si>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</si>
  <si>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</si>
  <si>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</si>
  <si>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</si>
  <si>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</si>
  <si>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</si>
  <si>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</si>
  <si>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</si>
  <si>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</si>
  <si>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</si>
  <si>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</si>
  <si>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</si>
  <si>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</si>
  <si>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</si>
  <si>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</si>
  <si>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</si>
  <si>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</si>
  <si>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</si>
  <si>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</si>
  <si>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</si>
  <si>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</si>
  <si>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</si>
  <si>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</si>
  <si>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</si>
  <si>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</si>
  <si>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</si>
  <si>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</si>
  <si>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</si>
  <si>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</si>
  <si>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</si>
  <si>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</si>
  <si>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</si>
  <si>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</si>
  <si>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</si>
  <si>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</si>
  <si>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</si>
  <si>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</si>
  <si>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</si>
  <si>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</si>
  <si>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</si>
  <si>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</si>
  <si>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</si>
  <si>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</si>
  <si>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</si>
  <si>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</si>
  <si>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</si>
  <si>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</si>
  <si>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</si>
  <si>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</si>
  <si>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</si>
  <si>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</si>
  <si>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</si>
  <si>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</si>
  <si>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</si>
  <si>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</si>
  <si>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</si>
  <si>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</si>
  <si>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</si>
  <si>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</si>
  <si>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</si>
  <si>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</si>
  <si>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</si>
  <si>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</si>
  <si>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</si>
  <si>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</si>
  <si>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</si>
  <si>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</si>
  <si>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</si>
  <si>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</si>
  <si>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</si>
  <si>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</si>
  <si>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</si>
  <si>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</si>
  <si>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</si>
  <si>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</si>
  <si>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</si>
  <si>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</si>
  <si>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</si>
  <si>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</si>
  <si>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</si>
  <si>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</si>
  <si>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</si>
  <si>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</si>
  <si>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</si>
  <si>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</si>
  <si>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</si>
  <si>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</si>
  <si>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</si>
  <si>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</si>
  <si>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</si>
  <si>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</si>
  <si>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</si>
  <si>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</si>
  <si>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</si>
  <si>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</si>
  <si>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</si>
  <si>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</si>
  <si>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</si>
  <si>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</si>
  <si>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</si>
  <si>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</si>
  <si>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</si>
  <si>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</si>
  <si>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</si>
  <si>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</si>
  <si>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</si>
  <si>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</si>
  <si>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</si>
  <si>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</si>
  <si>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</si>
  <si>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</si>
  <si>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</si>
  <si>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</si>
  <si>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</si>
  <si>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</si>
  <si>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</si>
  <si>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</si>
  <si>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</si>
  <si>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</si>
  <si>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</si>
  <si>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</si>
  <si>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</si>
  <si>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</si>
  <si>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</si>
  <si>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</si>
  <si>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</si>
  <si>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</si>
  <si>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</si>
  <si>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</si>
  <si>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</si>
  <si>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</si>
  <si>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</si>
  <si>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</si>
  <si>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</si>
  <si>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</si>
  <si>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</si>
  <si>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</si>
  <si>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</si>
  <si>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</si>
  <si>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</si>
  <si>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</si>
  <si>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</si>
  <si>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</si>
  <si>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</si>
  <si>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</si>
  <si>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</si>
  <si>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</si>
  <si>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</si>
  <si>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</si>
  <si>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</si>
  <si>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</si>
  <si>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</si>
  <si>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</si>
  <si>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</si>
  <si>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</si>
  <si>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</si>
  <si>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</si>
  <si>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</si>
  <si>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</si>
  <si>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</si>
  <si>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</si>
  <si>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</si>
  <si>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</si>
  <si>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</si>
  <si>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</si>
  <si>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</si>
  <si>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</si>
  <si>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</si>
  <si>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</si>
  <si>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</si>
  <si>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</si>
  <si>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</si>
  <si>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</si>
  <si>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</si>
  <si>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</si>
  <si>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</si>
  <si>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</si>
  <si>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</si>
  <si>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</si>
  <si>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</si>
  <si>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</si>
  <si>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</si>
  <si>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</si>
  <si>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</si>
  <si>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</si>
  <si>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</si>
  <si>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</si>
  <si>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</si>
  <si>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</si>
  <si>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</si>
  <si>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</si>
  <si>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</si>
  <si>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</si>
  <si>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</si>
  <si>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</si>
  <si>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</si>
  <si>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</si>
  <si>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</si>
  <si>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</si>
  <si>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</si>
  <si>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</si>
  <si>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</si>
  <si>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</si>
  <si>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</si>
  <si>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</si>
  <si>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</si>
  <si>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</si>
  <si>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</si>
  <si>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</si>
  <si>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</si>
  <si>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</si>
  <si>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</si>
  <si>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</si>
  <si>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</si>
  <si>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</si>
  <si>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</si>
  <si>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</si>
  <si>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</si>
  <si>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</si>
  <si>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</si>
  <si>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</si>
  <si>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</si>
  <si>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</si>
  <si>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</si>
  <si>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</si>
  <si>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</si>
  <si>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</si>
  <si>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</si>
  <si>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</si>
  <si>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</si>
  <si>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</si>
  <si>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</si>
  <si>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</si>
  <si>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</si>
  <si>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</si>
  <si>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</si>
  <si>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</si>
  <si>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</si>
  <si>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</si>
  <si>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</si>
  <si>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</si>
  <si>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</si>
  <si>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</si>
  <si>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</si>
  <si>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</si>
  <si>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</si>
  <si>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</si>
  <si>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</si>
  <si>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</si>
  <si>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</si>
  <si>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</si>
  <si>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</si>
  <si>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</si>
  <si>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</si>
  <si>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</si>
  <si>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</si>
  <si>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</si>
  <si>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</si>
  <si>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</si>
  <si>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</si>
  <si>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</si>
  <si>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</si>
  <si>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</si>
  <si>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</si>
  <si>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</si>
  <si>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</si>
  <si>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</si>
  <si>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</si>
  <si>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</si>
  <si>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</si>
  <si>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</si>
  <si>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</si>
  <si>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</si>
  <si>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</si>
  <si>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</si>
  <si>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</si>
  <si>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</si>
  <si>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</si>
  <si>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</si>
  <si>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</si>
  <si>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</si>
  <si>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</si>
  <si>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</si>
  <si>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</si>
  <si>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</si>
  <si>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</si>
  <si>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</si>
  <si>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</si>
  <si>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</si>
  <si>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</si>
  <si>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</si>
  <si>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</si>
  <si>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</si>
  <si>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</si>
  <si>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</si>
  <si>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</si>
  <si>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</si>
  <si>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</si>
  <si>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</si>
  <si>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</si>
  <si>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</si>
  <si>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</si>
  <si>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</si>
  <si>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</si>
  <si>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</si>
  <si>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</si>
  <si>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</si>
  <si>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</si>
  <si>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</si>
  <si>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</si>
  <si>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</si>
  <si>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</si>
  <si>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</si>
  <si>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</si>
  <si>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</si>
  <si>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</si>
  <si>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</si>
  <si>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</si>
  <si>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</si>
  <si>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</si>
  <si>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</si>
  <si>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</si>
  <si>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</si>
  <si>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</si>
  <si>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</si>
  <si>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</si>
  <si>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</si>
  <si>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</si>
  <si>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</si>
  <si>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</si>
  <si>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</si>
  <si>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</si>
  <si>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</si>
  <si>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</si>
  <si>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</si>
  <si>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</si>
  <si>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</si>
  <si>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</si>
  <si>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</si>
  <si>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</si>
  <si>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</si>
  <si>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</si>
  <si>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</si>
  <si>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</si>
  <si>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</si>
  <si>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</si>
  <si>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</si>
  <si>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</si>
  <si>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</si>
  <si>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</si>
  <si>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</si>
  <si>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</si>
  <si>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</si>
  <si>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</si>
  <si>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</si>
  <si>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</si>
  <si>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</si>
  <si>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</si>
  <si>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</si>
  <si>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</si>
  <si>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</si>
  <si>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</si>
  <si>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</si>
  <si>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</si>
  <si>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</si>
  <si>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</si>
  <si>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</si>
  <si>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</si>
  <si>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</si>
  <si>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</si>
  <si>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</si>
  <si>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</si>
  <si>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</si>
  <si>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</si>
  <si>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</si>
  <si>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</si>
  <si>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</si>
  <si>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</si>
  <si>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</si>
  <si>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</si>
  <si>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</si>
  <si>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</si>
  <si>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</si>
  <si>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</si>
  <si>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</si>
  <si>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</si>
  <si>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</si>
  <si>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</si>
  <si>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</si>
  <si>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</si>
  <si>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</si>
  <si>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</si>
  <si>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</si>
  <si>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</si>
  <si>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</si>
  <si>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</si>
  <si>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</si>
  <si>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</si>
  <si>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</si>
  <si>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</si>
  <si>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</si>
  <si>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</si>
  <si>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</si>
  <si>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</si>
  <si>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</si>
  <si>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</si>
  <si>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</si>
  <si>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</si>
  <si>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</si>
  <si>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</si>
  <si>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</si>
  <si>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</si>
  <si>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</si>
  <si>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</si>
  <si>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</si>
  <si>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</si>
  <si>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</si>
  <si>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</si>
  <si>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</si>
  <si>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</si>
  <si>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</si>
  <si>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</si>
  <si>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</si>
  <si>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</si>
  <si>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</si>
  <si>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</si>
  <si>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</si>
  <si>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</si>
  <si>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</si>
  <si>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</si>
  <si>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</si>
  <si>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</si>
  <si>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</si>
  <si>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</si>
  <si>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</si>
  <si>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</si>
  <si>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</si>
  <si>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</si>
  <si>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</si>
  <si>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</si>
  <si>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</si>
  <si>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</si>
  <si>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</si>
  <si>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</si>
  <si>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</si>
  <si>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</si>
  <si>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</si>
  <si>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</si>
  <si>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</si>
  <si>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</si>
  <si>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</si>
  <si>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</si>
  <si>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</si>
  <si>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</si>
  <si>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</si>
  <si>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</si>
  <si>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</si>
  <si>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</si>
  <si>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</si>
  <si>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</si>
  <si>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</si>
  <si>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</si>
  <si>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</si>
  <si>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</si>
  <si>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</si>
  <si>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</si>
  <si>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</si>
  <si>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</si>
  <si>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</si>
  <si>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</si>
  <si>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</si>
  <si>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</si>
  <si>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</si>
  <si>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</si>
  <si>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</si>
  <si>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</si>
  <si>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</si>
  <si>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</si>
  <si>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</si>
  <si>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</si>
  <si>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</si>
  <si>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</si>
  <si>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</si>
  <si>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</si>
  <si>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</si>
  <si>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</si>
  <si>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</si>
  <si>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</si>
  <si>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</si>
  <si>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</si>
  <si>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</si>
  <si>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</si>
  <si>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</si>
  <si>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</si>
  <si>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</si>
  <si>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</si>
  <si>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</si>
  <si>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</si>
  <si>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</si>
  <si>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</si>
  <si>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</si>
  <si>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</si>
  <si>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</si>
  <si>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</si>
  <si>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</si>
  <si>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</si>
  <si>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</si>
  <si>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</si>
  <si>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</si>
  <si>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</si>
  <si>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</si>
  <si>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</si>
  <si>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</si>
  <si>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</si>
  <si>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</si>
  <si>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</si>
  <si>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</si>
  <si>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</si>
  <si>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</si>
  <si>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</si>
  <si>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</si>
  <si>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</si>
  <si>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</si>
  <si>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</si>
  <si>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</si>
  <si>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</si>
  <si>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</si>
  <si>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</si>
  <si>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</si>
  <si>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</si>
  <si>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</si>
  <si>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</si>
  <si>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</si>
  <si>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</si>
  <si>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</si>
  <si>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</si>
  <si>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</si>
  <si>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</si>
  <si>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</si>
  <si>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</si>
  <si>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</si>
  <si>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</si>
  <si>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</si>
  <si>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</si>
  <si>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</si>
  <si>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</si>
  <si>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</si>
  <si>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</si>
  <si>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</si>
  <si>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</si>
  <si>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</si>
  <si>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</si>
  <si>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</si>
  <si>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</si>
  <si>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</si>
  <si>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</si>
  <si>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</si>
  <si>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</si>
  <si>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</si>
  <si>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</si>
  <si>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</si>
  <si>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</si>
  <si>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</si>
  <si>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</si>
  <si>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</si>
  <si>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</si>
  <si>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</si>
  <si>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</si>
  <si>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</si>
  <si>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</si>
  <si>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</si>
  <si>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</si>
  <si>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</si>
  <si>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</si>
  <si>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</si>
  <si>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</si>
  <si>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</si>
  <si>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</si>
  <si>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</si>
  <si>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</si>
  <si>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</si>
  <si>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</si>
  <si>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</si>
  <si>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</si>
  <si>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</si>
  <si>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</si>
  <si>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</si>
  <si>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</si>
  <si>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</si>
  <si>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</si>
  <si>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</si>
  <si>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</si>
  <si>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</si>
  <si>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</si>
  <si>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</si>
  <si>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</si>
  <si>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</si>
  <si>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</si>
  <si>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</si>
  <si>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</si>
  <si>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</si>
  <si>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</si>
  <si>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</si>
  <si>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</si>
  <si>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</si>
  <si>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</si>
  <si>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</si>
  <si>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</si>
  <si>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</si>
  <si>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</si>
  <si>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</si>
  <si>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</si>
  <si>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</si>
  <si>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</si>
  <si>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</si>
  <si>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</si>
  <si>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</si>
  <si>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</si>
  <si>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</si>
  <si>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</si>
  <si>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</si>
  <si>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</si>
  <si>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</si>
  <si>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</si>
  <si>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</si>
  <si>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</si>
  <si>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</si>
  <si>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</si>
  <si>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</si>
  <si>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</si>
  <si>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</si>
  <si>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</si>
  <si>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</si>
  <si>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</si>
  <si>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</si>
  <si>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</si>
  <si>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</si>
  <si>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</si>
  <si>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</si>
  <si>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</si>
  <si>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</si>
  <si>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</si>
  <si>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</si>
  <si>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</si>
  <si>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</si>
  <si>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</si>
  <si>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</si>
  <si>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</si>
  <si>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</si>
  <si>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</si>
  <si>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</si>
  <si>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</si>
  <si>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</si>
  <si>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</si>
  <si>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</si>
  <si>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</si>
  <si>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</si>
  <si>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</si>
  <si>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</si>
  <si>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</si>
  <si>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</si>
  <si>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</si>
  <si>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</si>
  <si>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</si>
  <si>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</si>
  <si>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</si>
  <si>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</si>
  <si>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</si>
  <si>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</si>
  <si>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</si>
  <si>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</si>
  <si>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</si>
  <si>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</si>
  <si>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</si>
  <si>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</si>
  <si>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</si>
  <si>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</si>
  <si>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</si>
  <si>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</si>
  <si>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</si>
  <si>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</si>
  <si>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</si>
  <si>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</si>
  <si>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</si>
  <si>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</si>
  <si>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</si>
  <si>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</si>
  <si>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</si>
  <si>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</si>
  <si>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</si>
  <si>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</si>
  <si>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</si>
  <si>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</si>
  <si>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</si>
  <si>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</si>
  <si>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</si>
  <si>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</si>
  <si>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</si>
  <si>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</si>
  <si>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</si>
  <si>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</si>
  <si>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</si>
  <si>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</si>
  <si>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</si>
  <si>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</si>
  <si>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</si>
  <si>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</si>
  <si>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</si>
  <si>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</si>
  <si>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</si>
  <si>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</si>
  <si>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</si>
  <si>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</si>
  <si>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</si>
  <si>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</si>
  <si>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</si>
  <si>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</si>
  <si>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</si>
  <si>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</si>
  <si>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</si>
  <si>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</si>
  <si>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</si>
  <si>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</si>
  <si>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</si>
  <si>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</si>
  <si>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</si>
  <si>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</si>
  <si>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</si>
  <si>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</si>
  <si>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</si>
  <si>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</si>
  <si>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</si>
  <si>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</si>
  <si>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</si>
  <si>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</si>
  <si>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</si>
  <si>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</si>
  <si>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</si>
  <si>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</si>
  <si>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</si>
  <si>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</si>
  <si>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</si>
  <si>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</si>
  <si>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</si>
  <si>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</si>
  <si>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</si>
  <si>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</si>
  <si>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</si>
  <si>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</si>
  <si>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</si>
  <si>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</si>
  <si>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</si>
  <si>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</si>
  <si>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</si>
  <si>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</si>
  <si>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</si>
  <si>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</si>
  <si>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</si>
  <si>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</si>
  <si>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</si>
  <si>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</si>
  <si>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</si>
  <si>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</si>
  <si>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</si>
  <si>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</si>
  <si>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</si>
  <si>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</si>
  <si>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</si>
  <si>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</si>
  <si>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</si>
  <si>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</si>
  <si>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</si>
  <si>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</si>
  <si>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</si>
  <si>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</si>
  <si>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</si>
  <si>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</si>
  <si>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</si>
  <si>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</si>
  <si>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</si>
  <si>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</si>
  <si>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</si>
  <si>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</si>
  <si>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</si>
  <si>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</si>
  <si>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</si>
  <si>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</si>
  <si>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</si>
  <si>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</si>
  <si>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</si>
  <si>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</si>
  <si>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</si>
  <si>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</si>
  <si>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</si>
  <si>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</si>
  <si>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</si>
  <si>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</si>
  <si>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</si>
  <si>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</si>
  <si>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</si>
  <si>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</si>
  <si>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</si>
  <si>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</si>
  <si>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</si>
  <si>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</si>
  <si>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</si>
  <si>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</si>
  <si>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</si>
  <si>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</si>
  <si>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</si>
  <si>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</si>
  <si>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</si>
  <si>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</si>
  <si>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</si>
  <si>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</si>
  <si>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</si>
  <si>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</si>
  <si>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</si>
  <si>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</si>
  <si>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</si>
  <si>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</si>
  <si>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</si>
  <si>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</si>
  <si>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</si>
  <si>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</si>
  <si>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</si>
  <si>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</si>
  <si>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</si>
  <si>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</si>
  <si>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</si>
  <si>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</si>
  <si>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</si>
  <si>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</si>
  <si>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</si>
  <si>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</si>
  <si>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</si>
  <si>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</si>
  <si>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</si>
  <si>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</si>
  <si>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</si>
  <si>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</si>
  <si>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</si>
  <si>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</si>
  <si>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</si>
  <si>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</si>
  <si>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</si>
  <si>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</si>
  <si>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</si>
  <si>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</si>
  <si>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</si>
  <si>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</si>
  <si>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</si>
  <si>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</si>
  <si>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</si>
  <si>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</si>
  <si>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</si>
  <si>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</si>
  <si>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</si>
  <si>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</si>
  <si>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</si>
  <si>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</si>
  <si>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</si>
  <si>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</si>
  <si>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</si>
  <si>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</si>
  <si>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</si>
  <si>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</si>
  <si>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</si>
  <si>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</si>
  <si>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</si>
  <si>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</si>
  <si>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</si>
  <si>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</si>
  <si>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</si>
  <si>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</si>
  <si>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</si>
  <si>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</si>
  <si>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</si>
  <si>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</si>
  <si>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</si>
  <si>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</si>
  <si>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</si>
  <si>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</si>
  <si>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</si>
  <si>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</si>
  <si>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</si>
  <si>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</si>
  <si>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</si>
  <si>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</si>
  <si>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</si>
  <si>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</si>
  <si>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</si>
  <si>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</si>
  <si>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</si>
  <si>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</si>
  <si>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</si>
  <si>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</si>
  <si>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</si>
  <si>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</si>
  <si>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</si>
  <si>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</si>
  <si>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</si>
  <si>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</si>
  <si>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</si>
  <si>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</si>
  <si>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</si>
  <si>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</si>
  <si>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</si>
  <si>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</si>
  <si>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</si>
  <si>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</si>
  <si>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</si>
  <si>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</si>
  <si>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</si>
  <si>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</si>
  <si>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</si>
  <si>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</si>
  <si>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</si>
  <si>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</si>
  <si>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</si>
  <si>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</si>
  <si>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</si>
  <si>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</si>
  <si>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</si>
  <si>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</si>
  <si>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</si>
  <si>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</si>
  <si>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</si>
  <si>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</si>
  <si>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</si>
  <si>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</si>
  <si>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</si>
  <si>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</si>
  <si>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</si>
  <si>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</si>
  <si>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</si>
  <si>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</si>
  <si>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</si>
  <si>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</si>
  <si>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</si>
  <si>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</si>
  <si>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</si>
  <si>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</si>
  <si>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</si>
  <si>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</si>
  <si>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</si>
  <si>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</si>
  <si>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</si>
  <si>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</si>
  <si>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</si>
  <si>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</si>
  <si>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</si>
  <si>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</si>
  <si>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</si>
  <si>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</si>
  <si>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</si>
  <si>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</si>
  <si>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</si>
  <si>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</si>
  <si>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</si>
  <si>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</si>
  <si>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</si>
  <si>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</si>
  <si>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</si>
  <si>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</si>
  <si>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</si>
  <si>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</si>
  <si>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</si>
  <si>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</si>
  <si>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</si>
  <si>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</si>
  <si>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</si>
  <si>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</si>
  <si>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</si>
  <si>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</si>
  <si>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</si>
  <si>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</si>
  <si>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</si>
  <si>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</si>
  <si>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</si>
  <si>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</si>
  <si>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</si>
  <si>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</si>
  <si>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</si>
  <si>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</si>
  <si>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</si>
  <si>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</si>
  <si>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</si>
  <si>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</si>
  <si>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</si>
  <si>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</si>
  <si>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</si>
  <si>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</si>
  <si>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</si>
  <si>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</si>
  <si>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</si>
  <si>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</si>
  <si>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</si>
  <si>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</si>
  <si>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</si>
  <si>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</si>
  <si>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</si>
  <si>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</si>
  <si>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</si>
  <si>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</si>
  <si>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</si>
  <si>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</si>
  <si>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</si>
  <si>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</si>
  <si>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</si>
  <si>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</si>
  <si>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</si>
  <si>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</si>
  <si>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</si>
  <si>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</si>
  <si>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</si>
  <si>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</si>
  <si>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</si>
  <si>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</si>
  <si>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</si>
  <si>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</si>
  <si>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</si>
  <si>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</si>
  <si>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</si>
  <si>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</si>
  <si>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</si>
  <si>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</si>
  <si>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</si>
  <si>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</si>
  <si>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</si>
  <si>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</si>
  <si>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</si>
  <si>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</si>
  <si>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</si>
  <si>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</si>
  <si>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</si>
  <si>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</si>
  <si>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</si>
  <si>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</si>
  <si>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</si>
  <si>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</si>
  <si>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</si>
  <si>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</si>
  <si>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</si>
  <si>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</si>
  <si>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</si>
  <si>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</si>
  <si>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</si>
  <si>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</si>
  <si>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</si>
  <si>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</si>
  <si>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</si>
  <si>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</si>
  <si>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</si>
  <si>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</si>
  <si>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</si>
  <si>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</si>
  <si>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</si>
  <si>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</si>
  <si>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</si>
  <si>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</si>
  <si>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</si>
  <si>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</si>
  <si>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</si>
  <si>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</si>
  <si>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</si>
  <si>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</si>
  <si>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</si>
  <si>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</si>
  <si>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</si>
  <si>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</si>
  <si>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</si>
  <si>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</si>
  <si>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</si>
  <si>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</si>
  <si>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</si>
  <si>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</si>
  <si>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</si>
  <si>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</si>
  <si>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</si>
  <si>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</si>
  <si>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</si>
  <si>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</si>
  <si>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</si>
  <si>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</si>
  <si>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</si>
  <si>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</si>
  <si>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</si>
  <si>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</si>
  <si>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</si>
  <si>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</si>
  <si>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</si>
  <si>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</si>
  <si>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</si>
  <si>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</si>
  <si>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</si>
  <si>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</si>
  <si>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</si>
  <si>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</si>
  <si>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</si>
  <si>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</si>
  <si>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</si>
  <si>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</si>
  <si>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</si>
  <si>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</si>
  <si>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</si>
  <si>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</si>
  <si>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</si>
  <si>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</si>
  <si>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</si>
  <si>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</si>
  <si>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</si>
  <si>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</si>
  <si>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</si>
  <si>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</si>
  <si>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</si>
  <si>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</si>
  <si>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</si>
  <si>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</si>
  <si>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</si>
  <si>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</si>
  <si>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</si>
  <si>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</si>
  <si>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</si>
  <si>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</si>
  <si>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</si>
  <si>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</si>
  <si>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</si>
  <si>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</si>
  <si>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</si>
  <si>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</si>
  <si>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</si>
  <si>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</si>
  <si>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</si>
  <si>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</si>
  <si>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</si>
  <si>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</si>
  <si>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</si>
  <si>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</si>
  <si>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</si>
  <si>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</si>
  <si>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</si>
  <si>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</si>
  <si>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</si>
  <si>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</si>
  <si>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</si>
  <si>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</si>
  <si>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</si>
  <si>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</si>
  <si>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</si>
  <si>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</si>
  <si>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</si>
  <si>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</si>
  <si>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</si>
  <si>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</si>
  <si>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</si>
  <si>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</si>
  <si>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</si>
  <si>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</si>
  <si>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</si>
  <si>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</si>
  <si>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</si>
  <si>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</si>
  <si>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</si>
  <si>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</si>
  <si>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</si>
  <si>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</si>
  <si>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</si>
  <si>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</si>
  <si>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</si>
  <si>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</si>
  <si>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</si>
  <si>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</si>
  <si>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</si>
  <si>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</si>
  <si>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</si>
  <si>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</si>
  <si>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</si>
  <si>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</si>
  <si>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</si>
  <si>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</si>
  <si>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</si>
  <si>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</si>
  <si>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</si>
  <si>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</si>
  <si>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</si>
  <si>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</si>
  <si>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</si>
  <si>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</si>
  <si>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</si>
  <si>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</si>
  <si>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</si>
  <si>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</si>
  <si>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</si>
  <si>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</si>
  <si>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</si>
  <si>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</si>
  <si>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</si>
  <si>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</si>
  <si>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</si>
  <si>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</si>
  <si>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</si>
  <si>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</si>
  <si>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</si>
  <si>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</si>
  <si>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</si>
  <si>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</si>
  <si>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</si>
  <si>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</si>
  <si>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</si>
  <si>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</si>
  <si>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</si>
  <si>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</si>
  <si>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</si>
  <si>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</si>
  <si>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</si>
  <si>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</si>
  <si>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</si>
  <si>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</si>
  <si>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</si>
  <si>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</si>
  <si>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</si>
  <si>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</si>
  <si>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</si>
  <si>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</si>
  <si>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</si>
  <si>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</si>
  <si>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</si>
  <si>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</si>
  <si>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</si>
  <si>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</si>
  <si>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</si>
  <si>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</si>
  <si>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</si>
  <si>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</si>
  <si>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</si>
  <si>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</si>
  <si>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</si>
  <si>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</si>
  <si>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</si>
  <si>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</si>
  <si>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</si>
  <si>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</si>
  <si>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</si>
  <si>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</si>
  <si>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</si>
  <si>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</si>
  <si>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</si>
  <si>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</si>
  <si>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</si>
  <si>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</si>
  <si>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</si>
  <si>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</si>
  <si>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</si>
  <si>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</si>
  <si>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</si>
  <si>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</si>
  <si>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</si>
  <si>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</si>
  <si>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</si>
  <si>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</si>
  <si>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</si>
  <si>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</si>
  <si>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</si>
  <si>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</si>
  <si>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</si>
  <si>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</si>
  <si>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</si>
  <si>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</si>
  <si>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</si>
  <si>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</si>
  <si>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</si>
  <si>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</si>
  <si>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</si>
  <si>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</si>
  <si>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</si>
  <si>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</si>
  <si>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</si>
  <si>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</si>
  <si>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</si>
  <si>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</si>
  <si>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</si>
  <si>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</si>
  <si>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</si>
  <si>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</si>
  <si>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</si>
  <si>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</si>
  <si>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</si>
  <si>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</si>
  <si>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</si>
  <si>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</si>
  <si>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</si>
  <si>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</si>
  <si>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</si>
  <si>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</si>
  <si>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</si>
  <si>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</si>
  <si>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</si>
  <si>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</si>
  <si>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</si>
  <si>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</si>
  <si>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</si>
  <si>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</si>
  <si>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</si>
  <si>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</si>
  <si>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</si>
  <si>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</si>
  <si>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</si>
  <si>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</si>
  <si>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</si>
  <si>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</si>
  <si>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</si>
  <si>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</si>
  <si>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</si>
  <si>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</si>
  <si>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</si>
  <si>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</si>
  <si>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</si>
  <si>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</si>
  <si>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</si>
  <si>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</si>
  <si>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</si>
  <si>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</si>
  <si>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</si>
  <si>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</si>
  <si>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</si>
  <si>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</si>
  <si>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</si>
  <si>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</si>
  <si>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</si>
  <si>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</si>
  <si>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</si>
  <si>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</si>
  <si>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</si>
  <si>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</si>
  <si>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</si>
  <si>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</si>
  <si>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</si>
  <si>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</si>
  <si>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</si>
  <si>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</si>
  <si>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</si>
  <si>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</si>
  <si>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</si>
  <si>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</si>
  <si>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</si>
  <si>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</si>
  <si>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</si>
  <si>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</si>
  <si>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</si>
  <si>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</si>
  <si>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</si>
  <si>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</si>
  <si>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</si>
  <si>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</si>
  <si>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</si>
  <si>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</si>
  <si>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</si>
  <si>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</si>
  <si>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</si>
  <si>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</si>
  <si>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</si>
  <si>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</si>
  <si>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</si>
  <si>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</si>
  <si>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</si>
  <si>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</si>
  <si>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</si>
  <si>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</si>
  <si>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</si>
  <si>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</si>
  <si>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</si>
  <si>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</si>
  <si>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</si>
  <si>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</si>
  <si>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</si>
  <si>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</si>
  <si>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</si>
  <si>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</si>
  <si>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</si>
  <si>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</si>
  <si>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</si>
  <si>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</si>
  <si>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</si>
  <si>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</si>
  <si>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</si>
  <si>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</si>
  <si>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</si>
  <si>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</si>
  <si>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</si>
  <si>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</si>
  <si>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</si>
  <si>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</si>
  <si>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</si>
  <si>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</si>
  <si>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</si>
  <si>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</si>
  <si>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</si>
  <si>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</si>
  <si>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</si>
  <si>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</si>
  <si>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</si>
  <si>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</si>
  <si>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</si>
  <si>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</si>
  <si>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</si>
  <si>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</si>
  <si>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</si>
  <si>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</si>
  <si>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</si>
  <si>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</si>
  <si>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</si>
  <si>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</si>
  <si>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</si>
  <si>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</si>
  <si>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</si>
  <si>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</si>
  <si>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</si>
  <si>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</si>
  <si>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</si>
  <si>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</si>
  <si>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</si>
  <si>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</si>
  <si>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</si>
  <si>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</si>
  <si>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</si>
  <si>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</si>
  <si>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</si>
  <si>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</si>
  <si>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</si>
  <si>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</si>
  <si>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</si>
  <si>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</si>
  <si>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</si>
  <si>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</si>
  <si>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</si>
  <si>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</si>
  <si>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</si>
  <si>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</si>
  <si>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</si>
  <si>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</si>
  <si>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</si>
  <si>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</si>
  <si>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</si>
  <si>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</si>
  <si>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</si>
  <si>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</si>
  <si>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</si>
  <si>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</si>
  <si>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</si>
  <si>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</si>
  <si>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</si>
  <si>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</si>
  <si>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</si>
  <si>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</si>
  <si>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</si>
  <si>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</si>
  <si>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</si>
  <si>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</si>
  <si>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</si>
  <si>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</si>
  <si>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</si>
  <si>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</si>
  <si>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</si>
  <si>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</si>
  <si>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</si>
  <si>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</si>
  <si>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</si>
  <si>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</si>
  <si>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</si>
  <si>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</si>
  <si>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</si>
  <si>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</si>
  <si>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</si>
  <si>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</si>
  <si>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</si>
  <si>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</si>
  <si>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</si>
  <si>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</si>
  <si>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</si>
  <si>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</si>
  <si>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</si>
  <si>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</si>
  <si>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</si>
  <si>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</si>
  <si>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</si>
  <si>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</si>
  <si>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</si>
  <si>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</si>
  <si>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</si>
  <si>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</si>
  <si>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</si>
  <si>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</si>
  <si>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</si>
  <si>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</si>
  <si>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</si>
  <si>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</si>
  <si>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</si>
  <si>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</si>
  <si>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</si>
  <si>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</si>
  <si>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</si>
  <si>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</si>
  <si>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</si>
  <si>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</si>
  <si>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</si>
  <si>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</si>
  <si>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</si>
  <si>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</si>
  <si>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</si>
  <si>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</si>
  <si>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</si>
  <si>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</si>
  <si>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</si>
  <si>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</si>
  <si>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</si>
  <si>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</si>
  <si>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</si>
  <si>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</si>
  <si>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</si>
  <si>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</si>
  <si>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</si>
  <si>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</si>
  <si>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</si>
  <si>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</si>
  <si>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</si>
  <si>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</si>
  <si>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</si>
  <si>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</si>
  <si>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</si>
  <si>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</si>
  <si>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</si>
  <si>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</si>
  <si>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</si>
  <si>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</si>
  <si>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</si>
  <si>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</si>
  <si>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</si>
  <si>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</si>
  <si>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</si>
  <si>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</si>
  <si>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</si>
  <si>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</si>
  <si>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</si>
  <si>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</si>
  <si>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</si>
  <si>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</si>
  <si>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</si>
  <si>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</si>
  <si>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</si>
  <si>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</si>
  <si>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</si>
  <si>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</si>
  <si>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</si>
  <si>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</si>
  <si>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</si>
  <si>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</si>
  <si>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</si>
  <si>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</si>
  <si>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</si>
  <si>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</si>
  <si>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</si>
  <si>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</si>
  <si>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</si>
  <si>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</si>
  <si>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</si>
  <si>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</si>
  <si>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</si>
  <si>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</si>
  <si>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</si>
  <si>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</si>
  <si>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</si>
  <si>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</si>
  <si>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</si>
  <si>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</si>
  <si>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</si>
  <si>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</si>
  <si>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</si>
  <si>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</si>
  <si>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</si>
  <si>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</si>
  <si>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</si>
  <si>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</si>
  <si>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</si>
  <si>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</si>
  <si>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</si>
  <si>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</si>
  <si>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</si>
  <si>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</si>
  <si>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</si>
  <si>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</si>
  <si>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</si>
  <si>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</si>
  <si>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</si>
  <si>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</si>
  <si>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</si>
  <si>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</si>
  <si>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</si>
  <si>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</si>
  <si>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</si>
  <si>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</si>
  <si>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</si>
  <si>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</si>
  <si>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</si>
  <si>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</si>
  <si>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</si>
  <si>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</si>
  <si>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</si>
  <si>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</si>
  <si>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</si>
  <si>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</si>
  <si>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</si>
  <si>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</si>
  <si>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</si>
  <si>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</si>
  <si>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</si>
  <si>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</si>
  <si>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</si>
  <si>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</si>
  <si>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</si>
  <si>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</si>
  <si>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</si>
  <si>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</si>
  <si>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</si>
  <si>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</si>
  <si>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</si>
  <si>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</si>
  <si>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</si>
  <si>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</si>
  <si>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</si>
  <si>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</si>
  <si>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</si>
  <si>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</si>
  <si>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</si>
  <si>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</si>
  <si>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</si>
  <si>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</si>
  <si>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</si>
  <si>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</si>
  <si>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</si>
  <si>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</si>
  <si>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</si>
  <si>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</si>
  <si>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</si>
  <si>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</si>
  <si>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</si>
  <si>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</si>
  <si>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</si>
  <si>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</si>
  <si>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</si>
  <si>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</si>
  <si>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</si>
  <si>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</si>
  <si>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</si>
  <si>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</si>
  <si>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</si>
  <si>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</si>
  <si>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</si>
  <si>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</si>
  <si>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</si>
  <si>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</si>
  <si>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</si>
  <si>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</si>
  <si>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</si>
  <si>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</si>
  <si>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</si>
  <si>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</si>
  <si>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</si>
  <si>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</si>
  <si>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</si>
  <si>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</si>
  <si>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</si>
  <si>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</si>
  <si>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</si>
  <si>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</si>
  <si>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</si>
  <si>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</si>
  <si>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</si>
  <si>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</si>
  <si>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</si>
  <si>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</si>
  <si>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</si>
  <si>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</si>
  <si>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</si>
  <si>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</si>
  <si>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</si>
  <si>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</si>
  <si>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</si>
  <si>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</si>
  <si>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</si>
  <si>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</si>
  <si>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</si>
  <si>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</si>
  <si>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</si>
  <si>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</si>
  <si>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</si>
  <si>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</si>
  <si>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</si>
  <si>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</si>
  <si>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</si>
  <si>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</si>
  <si>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</si>
  <si>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</si>
  <si>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</si>
  <si>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</si>
  <si>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</si>
  <si>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</si>
  <si>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</si>
  <si>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</si>
  <si>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</si>
  <si>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</si>
  <si>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</si>
  <si>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</si>
  <si>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</si>
  <si>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</si>
  <si>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</si>
  <si>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</si>
  <si>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</si>
  <si>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</si>
  <si>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</si>
  <si>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</si>
  <si>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</si>
  <si>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</si>
  <si>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</si>
  <si>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</si>
  <si>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</si>
  <si>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</si>
  <si>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</si>
  <si>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</si>
  <si>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</si>
  <si>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</si>
  <si>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</si>
  <si>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</si>
  <si>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</si>
  <si>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</si>
  <si>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</si>
  <si>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</si>
  <si>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</si>
  <si>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</si>
  <si>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</si>
  <si>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</si>
  <si>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</si>
  <si>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</si>
  <si>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</si>
  <si>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</si>
  <si>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</si>
  <si>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</si>
  <si>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</si>
  <si>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</si>
  <si>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</si>
  <si>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</si>
  <si>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</si>
  <si>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</si>
  <si>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</si>
  <si>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</si>
  <si>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</si>
  <si>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</si>
  <si>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</si>
  <si>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</si>
  <si>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</si>
  <si>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</si>
  <si>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</si>
  <si>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</si>
  <si>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</si>
  <si>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</si>
  <si>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</si>
  <si>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</si>
  <si>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</si>
  <si>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</si>
  <si>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</si>
  <si>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</si>
  <si>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</si>
  <si>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</si>
  <si>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</si>
  <si>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</si>
  <si>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</si>
  <si>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</si>
  <si>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</si>
  <si>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</si>
  <si>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</si>
  <si>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</si>
  <si>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</si>
  <si>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</si>
  <si>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</si>
  <si>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</si>
  <si>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</si>
  <si>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</si>
  <si>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</si>
  <si>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</si>
  <si>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</si>
  <si>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</si>
  <si>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</si>
  <si>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</si>
  <si>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</si>
  <si>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</si>
  <si>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</si>
  <si>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</si>
  <si>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</si>
  <si>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</si>
  <si>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</si>
  <si>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</si>
  <si>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</si>
  <si>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</si>
  <si>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</si>
  <si>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</si>
  <si>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</si>
  <si>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</si>
  <si>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</si>
  <si>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</si>
  <si>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</si>
  <si>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</si>
  <si>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</si>
  <si>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</si>
  <si>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</si>
  <si>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</si>
  <si>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</si>
  <si>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</si>
  <si>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</si>
  <si>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</si>
  <si>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</si>
  <si>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</si>
  <si>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</si>
  <si>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</si>
  <si>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</si>
  <si>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</si>
  <si>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</si>
  <si>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</si>
  <si>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</si>
  <si>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</si>
  <si>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</si>
  <si>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</si>
  <si>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</si>
  <si>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</si>
  <si>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</si>
  <si>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</si>
  <si>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</si>
  <si>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</si>
  <si>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</si>
  <si>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</si>
  <si>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</si>
  <si>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</si>
  <si>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</si>
  <si>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</si>
  <si>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</si>
  <si>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</si>
  <si>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</si>
  <si>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</si>
  <si>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</si>
  <si>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</si>
  <si>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</si>
  <si>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</si>
  <si>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</si>
  <si>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</si>
  <si>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</si>
  <si>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</si>
  <si>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</si>
  <si>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</si>
  <si>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</si>
  <si>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</si>
  <si>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</si>
  <si>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</si>
  <si>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</si>
  <si>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</si>
  <si>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</si>
  <si>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</si>
  <si>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</si>
  <si>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</si>
  <si>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</si>
  <si>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</si>
  <si>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</si>
  <si>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</si>
  <si>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</si>
  <si>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</si>
  <si>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</si>
  <si>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</si>
  <si>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</si>
  <si>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</si>
  <si>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</si>
  <si>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</si>
  <si>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</si>
  <si>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</si>
  <si>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</si>
  <si>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</si>
  <si>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</si>
  <si>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</si>
  <si>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</si>
  <si>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</si>
  <si>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</si>
  <si>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</si>
  <si>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</si>
  <si>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</si>
  <si>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</si>
  <si>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</si>
  <si>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</si>
  <si>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</si>
  <si>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</si>
  <si>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</si>
  <si>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</si>
  <si>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</si>
  <si>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</si>
  <si>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</si>
  <si>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</si>
  <si>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</si>
  <si>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</si>
  <si>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</si>
  <si>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</si>
  <si>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</si>
  <si>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</si>
  <si>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</si>
  <si>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</si>
  <si>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</si>
  <si>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</si>
  <si>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</si>
  <si>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</si>
  <si>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</si>
  <si>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</si>
  <si>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</si>
  <si>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</si>
  <si>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</si>
  <si>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</si>
  <si>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</si>
  <si>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</si>
  <si>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</si>
  <si>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</si>
  <si>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</si>
  <si>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</si>
  <si>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</si>
  <si>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</si>
  <si>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</si>
  <si>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</si>
  <si>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</si>
  <si>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</si>
  <si>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</si>
  <si>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</si>
  <si>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</si>
  <si>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</si>
  <si>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</si>
  <si>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</si>
  <si>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</si>
  <si>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</si>
  <si>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</si>
  <si>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</si>
  <si>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</si>
  <si>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</si>
  <si>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</si>
  <si>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</si>
  <si>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</si>
  <si>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</si>
  <si>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</si>
  <si>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</si>
  <si>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</si>
  <si>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</si>
  <si>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</si>
  <si>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</si>
  <si>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</si>
  <si>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</si>
  <si>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</si>
  <si>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</si>
  <si>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</si>
  <si>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</si>
  <si>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</si>
  <si>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</si>
  <si>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</si>
  <si>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</si>
  <si>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</si>
  <si>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</si>
  <si>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</si>
  <si>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</si>
  <si>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</si>
  <si>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</si>
  <si>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</si>
  <si>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</si>
  <si>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</si>
  <si>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</si>
  <si>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</si>
  <si>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</si>
  <si>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</si>
  <si>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</si>
  <si>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</si>
  <si>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</si>
  <si>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</si>
  <si>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</si>
  <si>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</si>
  <si>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</si>
  <si>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</si>
  <si>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</si>
  <si>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</si>
  <si>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</si>
  <si>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</si>
  <si>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</si>
  <si>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</si>
  <si>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</si>
  <si>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</si>
  <si>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</si>
  <si>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</si>
  <si>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</si>
  <si>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</si>
  <si>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</si>
  <si>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</si>
  <si>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</si>
  <si>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</si>
  <si>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</si>
  <si>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</si>
  <si>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</si>
  <si>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</si>
  <si>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</si>
  <si>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</si>
  <si>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</si>
  <si>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</si>
  <si>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</si>
  <si>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</si>
  <si>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</si>
  <si>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</si>
  <si>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</si>
  <si>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</si>
  <si>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</si>
  <si>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</si>
  <si>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</si>
  <si>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</si>
  <si>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</si>
  <si>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</si>
  <si>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</si>
  <si>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</si>
  <si>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</si>
  <si>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</si>
  <si>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</si>
  <si>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</si>
  <si>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</si>
  <si>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</si>
  <si>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</si>
  <si>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</si>
  <si>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</si>
  <si>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</si>
  <si>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</si>
  <si>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</si>
  <si>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</si>
  <si>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</si>
  <si>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</si>
  <si>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</si>
  <si>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</si>
  <si>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</si>
  <si>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</si>
  <si>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</si>
  <si>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</si>
  <si>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</si>
  <si>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</si>
  <si>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</si>
  <si>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</si>
  <si>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</si>
  <si>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</si>
  <si>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</si>
  <si>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</si>
  <si>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</si>
  <si>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</si>
  <si>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</si>
  <si>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</si>
  <si>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</si>
  <si>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</si>
  <si>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</si>
  <si>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</si>
  <si>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</si>
  <si>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</si>
  <si>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</si>
  <si>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</si>
  <si>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</si>
  <si>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</si>
  <si>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</si>
  <si>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</si>
  <si>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</si>
  <si>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</si>
  <si>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</si>
  <si>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</si>
  <si>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</si>
  <si>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</si>
  <si>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</si>
  <si>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</si>
  <si>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</si>
  <si>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</si>
  <si>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</si>
  <si>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</si>
  <si>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</si>
  <si>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</si>
  <si>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</si>
  <si>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</si>
  <si>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</si>
  <si>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</si>
  <si>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</si>
  <si>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</si>
  <si>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</si>
  <si>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</si>
  <si>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</si>
  <si>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</si>
  <si>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</si>
  <si>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</si>
  <si>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</si>
  <si>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</si>
  <si>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</si>
  <si>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</si>
  <si>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</si>
  <si>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</si>
  <si>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</si>
  <si>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</si>
  <si>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</si>
  <si>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</si>
  <si>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</si>
  <si>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</si>
  <si>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</si>
  <si>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</si>
  <si>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</si>
  <si>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</si>
  <si>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</si>
  <si>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</si>
  <si>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</si>
  <si>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</si>
  <si>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</si>
  <si>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</si>
  <si>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</si>
  <si>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</si>
  <si>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</si>
  <si>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</si>
  <si>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</si>
  <si>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</si>
  <si>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</si>
  <si>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</si>
  <si>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</si>
  <si>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</si>
  <si>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</si>
  <si>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</si>
  <si>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</si>
  <si>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</si>
  <si>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</si>
  <si>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</si>
  <si>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</si>
  <si>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</si>
  <si>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</si>
  <si>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</si>
  <si>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</si>
  <si>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</si>
  <si>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</si>
  <si>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</si>
  <si>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</si>
  <si>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</si>
  <si>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</si>
  <si>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</si>
  <si>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</si>
  <si>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</si>
  <si>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</si>
  <si>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</si>
  <si>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</si>
  <si>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</si>
  <si>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</si>
  <si>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</si>
  <si>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</si>
  <si>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</si>
  <si>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</si>
  <si>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</si>
  <si>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</si>
  <si>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</si>
  <si>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</si>
  <si>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</si>
  <si>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</si>
  <si>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</si>
  <si>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</si>
  <si>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</si>
  <si>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</si>
  <si>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</si>
  <si>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</si>
  <si>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</si>
  <si>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</si>
  <si>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</si>
  <si>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</si>
  <si>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</si>
  <si>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</si>
  <si>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</si>
  <si>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</si>
  <si>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</si>
  <si>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</si>
  <si>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</si>
  <si>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</si>
  <si>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</si>
  <si>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</si>
  <si>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</si>
  <si>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</si>
  <si>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</si>
  <si>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</si>
  <si>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</si>
  <si>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</si>
  <si>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</si>
  <si>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</si>
  <si>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</si>
  <si>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</si>
  <si>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</si>
  <si>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</si>
  <si>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</si>
  <si>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</si>
  <si>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</si>
  <si>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</si>
  <si>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</si>
  <si>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</si>
  <si>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</si>
  <si>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</si>
  <si>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</si>
  <si>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</si>
  <si>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</si>
  <si>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</si>
  <si>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</si>
  <si>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</si>
  <si>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</si>
  <si>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</si>
  <si>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</si>
  <si>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</si>
  <si>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</si>
  <si>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</si>
  <si>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</si>
  <si>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</si>
  <si>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</si>
  <si>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</si>
  <si>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</si>
  <si>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</si>
  <si>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</si>
  <si>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</si>
  <si>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</si>
  <si>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</si>
  <si>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</si>
  <si>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</si>
  <si>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</si>
  <si>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</si>
  <si>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</si>
  <si>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</si>
  <si>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</si>
  <si>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</si>
  <si>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</si>
  <si>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</si>
  <si>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</si>
  <si>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</si>
  <si>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</si>
  <si>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</si>
  <si>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</si>
  <si>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</si>
  <si>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</si>
  <si>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</si>
  <si>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</si>
  <si>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</si>
  <si>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</si>
  <si>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</si>
  <si>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</si>
  <si>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</si>
  <si>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</si>
  <si>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</si>
  <si>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</si>
  <si>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</si>
  <si>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</si>
  <si>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</si>
  <si>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</si>
  <si>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</si>
  <si>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</si>
  <si>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</si>
  <si>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</si>
  <si>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</si>
  <si>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</si>
  <si>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</si>
  <si>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</si>
  <si>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</si>
  <si>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</si>
  <si>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</si>
  <si>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</si>
  <si>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</si>
  <si>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</si>
  <si>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</si>
  <si>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</si>
  <si>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</si>
  <si>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</si>
  <si>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</si>
  <si>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</si>
  <si>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</si>
  <si>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</si>
  <si>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</si>
  <si>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</si>
  <si>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</si>
  <si>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</si>
  <si>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</si>
  <si>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</si>
  <si>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</si>
  <si>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</si>
  <si>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</si>
  <si>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</si>
  <si>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</si>
  <si>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</si>
  <si>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</si>
  <si>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</si>
  <si>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</si>
  <si>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</si>
  <si>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</si>
  <si>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</si>
  <si>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</si>
  <si>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</si>
  <si>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</si>
  <si>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</si>
  <si>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</si>
  <si>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</si>
  <si>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</si>
  <si>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</si>
  <si>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</si>
  <si>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</si>
  <si>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</si>
  <si>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</si>
  <si>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</si>
  <si>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</si>
  <si>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</si>
  <si>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</si>
  <si>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</si>
  <si>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</si>
  <si>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</si>
  <si>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</si>
  <si>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</si>
  <si>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</si>
  <si>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</si>
  <si>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</si>
  <si>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</si>
  <si>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</si>
  <si>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</si>
  <si>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</si>
  <si>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</si>
  <si>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</si>
  <si>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</si>
  <si>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</si>
  <si>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</si>
  <si>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</si>
  <si>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</si>
  <si>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</si>
  <si>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</si>
  <si>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</si>
  <si>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</si>
  <si>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</si>
  <si>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</si>
  <si>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</si>
  <si>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</si>
  <si>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</si>
  <si>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</si>
  <si>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</si>
  <si>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</si>
  <si>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</si>
  <si>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</si>
  <si>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</si>
  <si>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</si>
  <si>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</si>
  <si>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</si>
  <si>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</si>
  <si>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</si>
  <si>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</si>
  <si>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</si>
  <si>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</si>
  <si>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</si>
  <si>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</si>
  <si>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</si>
  <si>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</si>
  <si>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</si>
  <si>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</si>
  <si>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</si>
  <si>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</si>
  <si>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</si>
  <si>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</si>
  <si>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</si>
  <si>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</si>
  <si>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</si>
  <si>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</si>
  <si>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</si>
  <si>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</si>
  <si>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</si>
  <si>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</si>
  <si>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</si>
  <si>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</si>
  <si>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</si>
  <si>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</si>
  <si>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</si>
  <si>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</si>
  <si>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</si>
  <si>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</si>
  <si>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</si>
  <si>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</si>
  <si>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</si>
  <si>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</si>
  <si>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</si>
  <si>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</si>
  <si>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</si>
  <si>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</si>
  <si>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</si>
  <si>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</si>
  <si>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</si>
  <si>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</si>
  <si>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</si>
  <si>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</si>
  <si>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</si>
  <si>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</si>
  <si>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</si>
  <si>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</si>
  <si>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</si>
  <si>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</si>
  <si>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</si>
  <si>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</si>
  <si>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</si>
  <si>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</si>
  <si>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</si>
  <si>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</si>
  <si>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</si>
  <si>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</si>
  <si>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</si>
  <si>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</si>
  <si>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</si>
  <si>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</si>
  <si>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</si>
  <si>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</si>
  <si>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</si>
  <si>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</si>
  <si>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</si>
  <si>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</si>
  <si>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</si>
  <si>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</si>
  <si>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</si>
  <si>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</si>
  <si>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</si>
  <si>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</si>
  <si>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</si>
  <si>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</si>
  <si>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</si>
  <si>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</si>
  <si>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</si>
  <si>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</si>
  <si>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</si>
  <si>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</si>
  <si>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</si>
  <si>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</si>
  <si>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</si>
  <si>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</si>
  <si>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</si>
  <si>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</si>
  <si>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</si>
  <si>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</si>
  <si>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</si>
  <si>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</si>
  <si>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</si>
  <si>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</si>
  <si>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</si>
  <si>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</si>
  <si>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</si>
  <si>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</si>
  <si>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</si>
  <si>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</si>
  <si>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</si>
  <si>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</si>
  <si>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</si>
  <si>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</si>
  <si>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</si>
  <si>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</si>
  <si>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</si>
  <si>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</si>
  <si>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</si>
  <si>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</si>
  <si>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</si>
  <si>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</si>
  <si>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</si>
  <si>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</si>
  <si>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</si>
  <si>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</si>
  <si>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</si>
  <si>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</si>
  <si>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</si>
  <si>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</si>
  <si>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</si>
  <si>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</si>
  <si>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</si>
  <si>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</si>
  <si>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</si>
  <si>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</si>
  <si>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</si>
  <si>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</si>
  <si>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</si>
  <si>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</si>
  <si>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</si>
  <si>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</si>
  <si>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</si>
  <si>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</si>
  <si>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</si>
  <si>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</si>
  <si>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</si>
  <si>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</si>
  <si>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</si>
  <si>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</si>
  <si>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</si>
  <si>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</si>
  <si>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</si>
  <si>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</si>
  <si>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</si>
  <si>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</si>
  <si>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</si>
  <si>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</si>
  <si>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</si>
  <si>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</si>
  <si>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</si>
  <si>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</si>
  <si>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</si>
  <si>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</si>
  <si>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</si>
  <si>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</si>
  <si>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</si>
  <si>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</si>
  <si>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</si>
  <si>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</si>
  <si>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</si>
  <si>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</si>
  <si>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</si>
  <si>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</si>
  <si>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</si>
  <si>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</si>
  <si>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</si>
  <si>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</si>
  <si>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</si>
  <si>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</si>
  <si>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</si>
  <si>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</si>
  <si>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</si>
  <si>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</si>
  <si>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</si>
  <si>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</si>
  <si>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</si>
  <si>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</si>
  <si>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</si>
  <si>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</si>
  <si>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</si>
  <si>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</si>
  <si>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</si>
  <si>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</si>
  <si>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</si>
  <si>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</si>
  <si>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</si>
  <si>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</si>
  <si>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</si>
  <si>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</si>
  <si>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</si>
  <si>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</si>
  <si>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</si>
  <si>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</si>
  <si>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</si>
  <si>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</si>
  <si>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</si>
  <si>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</si>
  <si>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</si>
  <si>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</si>
  <si>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</si>
  <si>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</si>
  <si>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</si>
  <si>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</si>
  <si>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</si>
  <si>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</si>
  <si>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</si>
  <si>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</si>
  <si>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</si>
  <si>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</si>
  <si>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</si>
  <si>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</si>
  <si>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</si>
  <si>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</si>
  <si>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</si>
  <si>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</si>
  <si>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</si>
  <si>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</si>
  <si>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</si>
  <si>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</si>
  <si>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</si>
  <si>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</si>
  <si>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</si>
  <si>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</si>
  <si>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</si>
  <si>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</si>
  <si>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</si>
  <si>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</si>
  <si>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</si>
  <si>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</si>
  <si>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</si>
  <si>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</si>
  <si>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</si>
  <si>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</si>
  <si>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</si>
  <si>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</si>
  <si>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</si>
  <si>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</si>
  <si>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</si>
  <si>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</si>
  <si>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</si>
  <si>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</si>
  <si>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</si>
  <si>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</si>
  <si>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</si>
  <si>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</si>
  <si>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</si>
  <si>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</si>
  <si>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</si>
  <si>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</si>
  <si>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</si>
  <si>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</si>
  <si>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</si>
  <si>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</si>
  <si>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</si>
  <si>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</si>
  <si>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</si>
  <si>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</si>
  <si>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</si>
  <si>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</si>
  <si>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</si>
  <si>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</si>
  <si>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</si>
  <si>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</si>
  <si>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</si>
  <si>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</si>
  <si>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</si>
  <si>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</si>
  <si>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</si>
  <si>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</si>
  <si>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</si>
  <si>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</si>
  <si>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</si>
  <si>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</si>
  <si>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</si>
  <si>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</si>
  <si>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</si>
  <si>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</si>
  <si>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</si>
  <si>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</si>
  <si>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</si>
  <si>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</si>
  <si>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</si>
  <si>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</si>
  <si>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</si>
  <si>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</si>
  <si>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</si>
  <si>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</si>
  <si>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</si>
  <si>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</si>
  <si>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</si>
  <si>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</si>
  <si>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</si>
  <si>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</si>
  <si>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</si>
  <si>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</si>
  <si>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</si>
  <si>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</si>
  <si>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</si>
  <si>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</si>
  <si>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</si>
  <si>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</si>
  <si>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</si>
  <si>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</si>
  <si>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</si>
  <si>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</si>
  <si>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</si>
  <si>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</si>
  <si>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</si>
  <si>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</si>
  <si>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</si>
  <si>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</si>
  <si>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</si>
  <si>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</si>
  <si>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</si>
  <si>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</si>
  <si>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</si>
  <si>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</si>
  <si>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</si>
  <si>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</si>
  <si>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</si>
  <si>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</si>
  <si>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</si>
  <si>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</si>
  <si>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</si>
  <si>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</si>
  <si>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</si>
  <si>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</si>
  <si>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</si>
  <si>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</si>
  <si>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</si>
  <si>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</si>
  <si>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</si>
  <si>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</si>
  <si>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</si>
  <si>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</si>
  <si>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</si>
  <si>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</si>
  <si>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</si>
  <si>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</si>
  <si>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</si>
  <si>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</si>
  <si>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</si>
  <si>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</si>
  <si>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</si>
  <si>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</si>
  <si>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</si>
  <si>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</si>
  <si>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</si>
  <si>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</si>
  <si>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</si>
  <si>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</si>
  <si>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</si>
  <si>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</si>
  <si>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</si>
  <si>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</si>
  <si>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</si>
  <si>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</si>
  <si>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</si>
  <si>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</si>
  <si>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</si>
  <si>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</si>
  <si>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</si>
  <si>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</si>
  <si>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</si>
  <si>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</si>
  <si>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</si>
  <si>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</si>
  <si>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</si>
  <si>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</si>
  <si>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</si>
  <si>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</si>
  <si>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</si>
  <si>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</si>
  <si>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</si>
  <si>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</si>
  <si>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</si>
  <si>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</si>
  <si>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</si>
  <si>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</si>
  <si>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</si>
  <si>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</si>
  <si>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</si>
  <si>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</si>
  <si>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</si>
  <si>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</si>
  <si>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</si>
  <si>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</si>
  <si>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</si>
  <si>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</si>
  <si>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</si>
  <si>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</si>
  <si>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</si>
  <si>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</si>
  <si>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</si>
  <si>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</si>
  <si>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</si>
  <si>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</si>
  <si>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</si>
  <si>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</si>
  <si>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</si>
  <si>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</si>
  <si>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</si>
  <si>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</si>
  <si>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</si>
  <si>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</si>
  <si>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</si>
  <si>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</si>
  <si>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</si>
  <si>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</si>
  <si>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Automotriz Rosete SA de CV</t>
  </si>
  <si>
    <t>Ana Rosa Rayo Hernandez</t>
  </si>
  <si>
    <t>Tracsa SAPI SA de CV</t>
  </si>
  <si>
    <t>Luis Fernando Huerta Melchor</t>
  </si>
  <si>
    <t>Juan Fernando Delgado Cervantes</t>
  </si>
  <si>
    <t>Luz Emitida por Diodos de Mexico</t>
  </si>
  <si>
    <t>Esteban Molina Vazquez</t>
  </si>
  <si>
    <t>Carla Patricia Ibarra Ibarra</t>
  </si>
  <si>
    <t>Miguel Ernesto Cuenca Garcia</t>
  </si>
  <si>
    <t>Blanca Lizbeth Espinal Perez</t>
  </si>
  <si>
    <t>Gobpay SA de CV</t>
  </si>
  <si>
    <t>Grafisma Editores SA de CV</t>
  </si>
  <si>
    <t>Infra, SA de CV</t>
  </si>
  <si>
    <t>Alejandro Zuñiga Chavez</t>
  </si>
  <si>
    <t>Rodrigo Peregrina Calva</t>
  </si>
  <si>
    <t>Impulsora del Comercio Muna SA de CV</t>
  </si>
  <si>
    <t>Qualitas Compañia de Seguros, SA de CV</t>
  </si>
  <si>
    <t>Terracerias y Pavimentos de la Ribiera SA de CV</t>
  </si>
  <si>
    <t>Maquinaria y Herramientas Profesionales de Zamora, SA de CV</t>
  </si>
  <si>
    <t>Eduardo Ventura Padilla</t>
  </si>
  <si>
    <t>Desarrolladora Farar SA de CV</t>
  </si>
  <si>
    <t>Jose Raul Gongora Olmedo</t>
  </si>
  <si>
    <t>Servicio el Chante SA de CV</t>
  </si>
  <si>
    <t>Publishing Company Igety SA de CV</t>
  </si>
  <si>
    <t>Sergio Cabrera</t>
  </si>
  <si>
    <t>Grupo Integral de Recoleccion y Reciclados de Occidente SA de CV</t>
  </si>
  <si>
    <t>San Jose Electronicos SA de CV</t>
  </si>
  <si>
    <t>Victor Roman Aguilar Amial</t>
  </si>
  <si>
    <t>Federico Hernandez Vargas</t>
  </si>
  <si>
    <t>Ernesto Espinoza Sanchez</t>
  </si>
  <si>
    <t>Arturo Perez Castillo</t>
  </si>
  <si>
    <t>Victor Manuel Salgado Romero</t>
  </si>
  <si>
    <t>Consultores Avance Profesional SA de CV</t>
  </si>
  <si>
    <t>Aceros Murillo, SA de CV</t>
  </si>
  <si>
    <t>Edificaciones Gradina SA de CV</t>
  </si>
  <si>
    <t>Urbaubika de Occidente y Urbaniza SA de CV</t>
  </si>
  <si>
    <t>Juan Jose Moran Rodriguez</t>
  </si>
  <si>
    <t>Daniela Garavito Chacon</t>
  </si>
  <si>
    <t>Luis Francisco Rosas Vergara</t>
  </si>
  <si>
    <t>Cesar Omar Tellez Hurtado</t>
  </si>
  <si>
    <t>Marco Antonio Paredes Rodriguez</t>
  </si>
  <si>
    <t>Alma Delia Camarena Flores</t>
  </si>
  <si>
    <t>Alejandro Gutierrez Robles</t>
  </si>
  <si>
    <t>Saray Aide Camarena Flores</t>
  </si>
  <si>
    <t>Servicios Especializados Gaclo, SC</t>
  </si>
  <si>
    <t>Jorge Cristo Montes Macias</t>
  </si>
  <si>
    <t>F&amp;G Comunicaciones SA de CV</t>
  </si>
  <si>
    <t>Magnocentro Ferretero SA de CV</t>
  </si>
  <si>
    <t>Maria de Jesus Ibañez Ramos</t>
  </si>
  <si>
    <t>Zgrl Comercializadora SA de CV</t>
  </si>
  <si>
    <t>Rogelio Laureano Verdia</t>
  </si>
  <si>
    <t>Logistica en Movimiento GDL SA de CV</t>
  </si>
  <si>
    <t>Xavier Sandoval Gonzalez</t>
  </si>
  <si>
    <t>Octava Cuatro Vistas SA de CV</t>
  </si>
  <si>
    <t>Ingenieria Global Kalinera SA de V</t>
  </si>
  <si>
    <t>David  Gamaliel Aguilar Cortez</t>
  </si>
  <si>
    <t>Perforaciones Tepatitlan SA de CV</t>
  </si>
  <si>
    <t>Dinago SA de CV</t>
  </si>
  <si>
    <t>Mytmaq Constructores, Maquinarias y Materiales</t>
  </si>
  <si>
    <t>J Jesus Gomez Flores</t>
  </si>
  <si>
    <t>Sociedad Ecologica para el Manejo de Residuos, SA</t>
  </si>
  <si>
    <t>Manuel Olmedo Cuevas</t>
  </si>
  <si>
    <t>Obras y Proyectos Bonetar SA de CV</t>
  </si>
  <si>
    <t>Moises Preciado Iñiguez</t>
  </si>
  <si>
    <t>Uriel Palos Cuevas</t>
  </si>
  <si>
    <t>Eva Gomez Navarro</t>
  </si>
  <si>
    <t>Solec Energy SAS de CV</t>
  </si>
  <si>
    <t>QUATER IUS SC</t>
  </si>
  <si>
    <t>Servicios y Asistencia Medica Jigen SA de CV</t>
  </si>
  <si>
    <t>Daniela Ferrer Lopez</t>
  </si>
  <si>
    <t>Jose Manuel Larios Alvarez</t>
  </si>
  <si>
    <t>Copiadoras Ochoa SA de CV</t>
  </si>
  <si>
    <t>Comercializadora Industrial de Zapopan SA de CV</t>
  </si>
  <si>
    <t>Jorge Andrés Mancilla Castillo</t>
  </si>
  <si>
    <t>Acrox Construcciones</t>
  </si>
  <si>
    <t>J. Felix Renteria</t>
  </si>
  <si>
    <t>Promotora Ambiental de la Laguna SA de CV</t>
  </si>
  <si>
    <t>Sergio Anaya Diaz</t>
  </si>
  <si>
    <t>Raul Sanchez Garcia</t>
  </si>
  <si>
    <t>Refugio Aceves Gomez</t>
  </si>
  <si>
    <t>Doria y Sampier Constructora SA de CV</t>
  </si>
  <si>
    <t>Gustavo Enrique Trujilo Guerrero</t>
  </si>
  <si>
    <t>Leslie Dahen Gonzalez Gonzalez</t>
  </si>
  <si>
    <t>Jorge Benavides Rodriguez</t>
  </si>
  <si>
    <t>Jose Francisco Padilla Miranda</t>
  </si>
  <si>
    <t>Maria Alejandra Aviña Hernandez</t>
  </si>
  <si>
    <t>Jesus Contreras Martinez</t>
  </si>
  <si>
    <t>Jose Quiroz Briseño</t>
  </si>
  <si>
    <t>SYC Motors SA de CV</t>
  </si>
  <si>
    <t>Antonio Mora Ocampo</t>
  </si>
  <si>
    <t>Roberto Carlos Perez Delgadillo</t>
  </si>
  <si>
    <t>Vamsa Niños Heroes, S.A. de C.V.</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</si>
  <si>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</si>
  <si>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</si>
  <si>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</si>
  <si>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</si>
  <si>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</si>
  <si>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</si>
  <si>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</si>
  <si>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</si>
  <si>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</si>
  <si>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</si>
  <si>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</si>
  <si>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</si>
  <si>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</si>
  <si>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</si>
  <si>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</si>
  <si>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</si>
  <si>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</si>
  <si>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</si>
  <si>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</si>
  <si>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</si>
  <si>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</si>
  <si>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</si>
  <si>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</si>
  <si>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</si>
  <si>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</si>
  <si>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</si>
  <si>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</si>
  <si>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</si>
  <si>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</si>
  <si>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</si>
  <si>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</si>
  <si>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</si>
  <si>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</si>
  <si>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</si>
  <si>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</si>
  <si>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</si>
  <si>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</si>
  <si>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</si>
  <si>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</si>
  <si>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</si>
  <si>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</si>
  <si>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</si>
  <si>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</si>
  <si>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</si>
  <si>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</si>
  <si>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</si>
  <si>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</si>
  <si>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</si>
  <si>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</si>
  <si>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</si>
  <si>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</si>
  <si>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</si>
  <si>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</si>
  <si>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</si>
  <si>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</si>
  <si>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</si>
  <si>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</si>
  <si>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</si>
  <si>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</si>
  <si>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</si>
  <si>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</si>
  <si>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</si>
  <si>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</si>
  <si>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</si>
  <si>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</si>
  <si>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</si>
  <si>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</si>
  <si>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</si>
  <si>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</si>
  <si>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</si>
  <si>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</si>
  <si>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</si>
  <si>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</si>
  <si>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</si>
  <si>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</si>
  <si>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</si>
  <si>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</si>
  <si>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</si>
  <si>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</si>
  <si>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</si>
  <si>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</si>
  <si>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</si>
  <si>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</si>
  <si>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</si>
  <si>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</si>
  <si>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</si>
  <si>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</si>
  <si>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</si>
  <si>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</si>
  <si>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</si>
  <si>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</si>
  <si>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</si>
  <si>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</si>
  <si>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</si>
  <si>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</si>
  <si>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</si>
  <si>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</si>
  <si>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</si>
  <si>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</si>
  <si>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</si>
  <si>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</si>
  <si>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</si>
  <si>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</si>
  <si>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</si>
  <si>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</si>
  <si>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</si>
  <si>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</si>
  <si>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</si>
  <si>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</si>
  <si>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</si>
  <si>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</si>
  <si>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</si>
  <si>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</si>
  <si>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</si>
  <si>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</si>
  <si>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</si>
  <si>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</si>
  <si>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</si>
  <si>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</si>
  <si>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</si>
  <si>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</si>
  <si>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</si>
  <si>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</si>
  <si>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</si>
  <si>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</si>
  <si>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</si>
  <si>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</si>
  <si>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</si>
  <si>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</si>
  <si>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</si>
  <si>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</si>
  <si>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</si>
  <si>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</si>
  <si>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</si>
  <si>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</si>
  <si>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</si>
  <si>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</si>
  <si>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</si>
  <si>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</si>
  <si>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</si>
  <si>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</si>
  <si>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</si>
  <si>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</si>
  <si>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</si>
  <si>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</si>
  <si>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</si>
  <si>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</si>
  <si>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</si>
  <si>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</si>
  <si>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</si>
  <si>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</si>
  <si>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</si>
  <si>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</si>
  <si>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</si>
  <si>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</si>
  <si>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</si>
  <si>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</si>
  <si>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</si>
  <si>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</si>
  <si>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</si>
  <si>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</si>
  <si>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</si>
  <si>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</si>
  <si>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</si>
  <si>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</si>
  <si>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</si>
  <si>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</si>
  <si>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</si>
  <si>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</si>
  <si>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</si>
  <si>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</si>
  <si>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</si>
  <si>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</si>
  <si>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</si>
  <si>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</si>
  <si>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</si>
  <si>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</si>
  <si>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</si>
  <si>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</si>
  <si>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</si>
  <si>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</si>
  <si>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</si>
  <si>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</si>
  <si>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</si>
  <si>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</si>
  <si>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</si>
  <si>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</si>
  <si>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</si>
  <si>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</si>
  <si>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</si>
  <si>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</si>
  <si>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</si>
  <si>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</si>
  <si>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</si>
  <si>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</si>
  <si>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</si>
  <si>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</si>
  <si>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</si>
  <si>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</si>
  <si>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</si>
  <si>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</si>
  <si>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</si>
  <si>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</si>
  <si>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</si>
  <si>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</si>
  <si>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</si>
  <si>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</si>
  <si>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</si>
  <si>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</si>
  <si>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</si>
  <si>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</si>
  <si>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</si>
  <si>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</si>
  <si>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</si>
  <si>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</si>
  <si>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</si>
  <si>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</si>
  <si>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</si>
  <si>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</si>
  <si>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</si>
  <si>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</si>
  <si>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</si>
  <si>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</si>
  <si>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</si>
  <si>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</si>
  <si>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</si>
  <si>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</si>
  <si>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</si>
  <si>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</si>
  <si>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</si>
  <si>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</si>
  <si>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</si>
  <si>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</si>
  <si>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</si>
  <si>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</si>
  <si>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</si>
  <si>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</si>
  <si>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</si>
  <si>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</si>
  <si>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</si>
  <si>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</si>
  <si>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</si>
  <si>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</si>
  <si>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</si>
  <si>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</si>
  <si>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</si>
  <si>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</si>
  <si>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</si>
  <si>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</si>
  <si>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</si>
  <si>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</si>
  <si>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</si>
  <si>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</si>
  <si>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</si>
  <si>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</si>
  <si>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</si>
  <si>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</si>
  <si>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</si>
  <si>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</si>
  <si>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</si>
  <si>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</si>
  <si>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</si>
  <si>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</si>
  <si>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</si>
  <si>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</si>
  <si>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</si>
  <si>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</si>
  <si>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</si>
  <si>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</si>
  <si>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</si>
  <si>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</si>
  <si>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</si>
  <si>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</si>
  <si>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</si>
  <si>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</si>
  <si>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</si>
  <si>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</si>
  <si>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</si>
  <si>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</si>
  <si>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</si>
  <si>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</si>
  <si>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</si>
  <si>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</si>
  <si>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</si>
  <si>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</si>
  <si>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</si>
  <si>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</si>
  <si>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</si>
  <si>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</si>
  <si>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</si>
  <si>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</si>
  <si>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</si>
  <si>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</si>
  <si>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</si>
  <si>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</si>
  <si>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</si>
  <si>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</si>
  <si>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</si>
  <si>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</si>
  <si>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</si>
  <si>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</si>
  <si>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</si>
  <si>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</si>
  <si>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</si>
  <si>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</si>
  <si>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</si>
  <si>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</si>
  <si>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</si>
  <si>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</si>
  <si>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</si>
  <si>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</si>
  <si>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</si>
  <si>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</si>
  <si>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</si>
  <si>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</si>
  <si>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</si>
  <si>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</si>
  <si>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</si>
  <si>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</si>
  <si>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</si>
  <si>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</si>
  <si>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</si>
  <si>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</si>
  <si>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</si>
  <si>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</si>
  <si>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</si>
  <si>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</si>
  <si>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</si>
  <si>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</si>
  <si>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</si>
  <si>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</si>
  <si>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</si>
  <si>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</si>
  <si>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</si>
  <si>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</si>
  <si>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</si>
  <si>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</si>
  <si>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</si>
  <si>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</si>
  <si>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</si>
  <si>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</si>
  <si>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</si>
  <si>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</si>
  <si>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</si>
  <si>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</si>
  <si>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</si>
  <si>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</si>
  <si>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</si>
  <si>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</si>
  <si>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</si>
  <si>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</si>
  <si>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</si>
  <si>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</si>
  <si>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</si>
  <si>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</si>
  <si>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</si>
  <si>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</si>
  <si>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</si>
  <si>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</si>
  <si>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</si>
  <si>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</si>
  <si>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</si>
  <si>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</si>
  <si>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</si>
  <si>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</si>
  <si>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</si>
  <si>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</si>
  <si>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</si>
  <si>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</si>
  <si>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</si>
  <si>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</si>
  <si>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</si>
  <si>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</si>
  <si>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</si>
  <si>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</si>
  <si>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</si>
  <si>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</si>
  <si>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</si>
  <si>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TOTAL DE ACTIVOS NO CIRCULANTES</t>
  </si>
  <si>
    <t xml:space="preserve">   Revalúos</t>
  </si>
  <si>
    <t xml:space="preserve">   Reservas</t>
  </si>
  <si>
    <t>ESTADO DE SITUACIÓN FINANCIERA DETALLADO - LDF</t>
  </si>
  <si>
    <t xml:space="preserve">    Activos intangibles</t>
  </si>
  <si>
    <t xml:space="preserve">    Otros activos no circulantes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</si>
  <si>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</si>
  <si>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</si>
  <si>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</si>
  <si>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</si>
  <si>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</si>
  <si>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</si>
  <si>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</si>
  <si>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</si>
  <si>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</si>
  <si>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</si>
  <si>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</si>
  <si>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</si>
  <si>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</si>
  <si>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</si>
  <si>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</si>
  <si>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</si>
  <si>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</si>
  <si>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</si>
  <si>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</si>
  <si>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</si>
  <si>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</si>
  <si>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</si>
  <si>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</si>
  <si>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</si>
  <si>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</si>
  <si>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</si>
  <si>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</si>
  <si>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</si>
  <si>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</si>
  <si>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</si>
  <si>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</si>
  <si>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</si>
  <si>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</si>
  <si>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</si>
  <si>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</si>
  <si>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</si>
  <si>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</si>
  <si>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</si>
  <si>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</si>
  <si>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</si>
  <si>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</si>
  <si>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</si>
  <si>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</si>
  <si>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</si>
  <si>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</si>
  <si>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</si>
  <si>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</si>
  <si>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</si>
  <si>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</si>
  <si>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</si>
  <si>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</si>
  <si>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</si>
  <si>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</si>
  <si>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</si>
  <si>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</si>
  <si>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</si>
  <si>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</si>
  <si>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</si>
  <si>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</si>
  <si>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</si>
  <si>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</si>
  <si>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</si>
  <si>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</si>
  <si>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</si>
  <si>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</si>
  <si>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</si>
  <si>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</si>
  <si>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</si>
  <si>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</si>
  <si>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</si>
  <si>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</si>
  <si>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</si>
  <si>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</si>
  <si>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</si>
  <si>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</si>
  <si>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</si>
  <si>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</si>
  <si>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</si>
  <si>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</si>
  <si>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</si>
  <si>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</si>
  <si>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</si>
  <si>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</si>
  <si>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</si>
  <si>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</si>
  <si>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</si>
  <si>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</si>
  <si>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</si>
  <si>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</si>
  <si>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</si>
  <si>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</si>
  <si>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</si>
  <si>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</si>
  <si>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</si>
  <si>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</si>
  <si>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</si>
  <si>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</si>
  <si>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</si>
  <si>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</si>
  <si>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</si>
  <si>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</si>
  <si>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</si>
  <si>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</si>
  <si>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</si>
  <si>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</si>
  <si>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</si>
  <si>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</si>
  <si>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</si>
  <si>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</si>
  <si>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</si>
  <si>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</si>
  <si>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</si>
  <si>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</si>
  <si>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</si>
  <si>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</si>
  <si>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</si>
  <si>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</si>
  <si>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</si>
  <si>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</si>
  <si>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</si>
  <si>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</si>
  <si>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</si>
  <si>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</si>
  <si>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</si>
  <si>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</si>
  <si>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</si>
  <si>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</si>
  <si>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</si>
  <si>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</si>
  <si>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</si>
  <si>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</si>
  <si>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</si>
  <si>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</si>
  <si>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</si>
  <si>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</si>
  <si>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</si>
  <si>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</si>
  <si>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</si>
  <si>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</si>
  <si>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</si>
  <si>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</si>
  <si>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</si>
  <si>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</si>
  <si>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</si>
  <si>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</si>
  <si>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</si>
  <si>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</si>
  <si>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</si>
  <si>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</si>
  <si>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</si>
  <si>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</si>
  <si>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</si>
  <si>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</si>
  <si>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</si>
  <si>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</si>
  <si>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</si>
  <si>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</si>
  <si>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</si>
  <si>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</si>
  <si>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</si>
  <si>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</si>
  <si>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</si>
  <si>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</si>
  <si>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</si>
  <si>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</si>
  <si>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</si>
  <si>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</si>
  <si>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</si>
  <si>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</si>
  <si>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</si>
  <si>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</si>
  <si>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</si>
  <si>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</si>
  <si>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</si>
  <si>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</si>
  <si>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</si>
  <si>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</si>
  <si>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</si>
  <si>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</si>
  <si>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</si>
  <si>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</si>
  <si>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</si>
  <si>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</si>
  <si>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</si>
  <si>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</si>
  <si>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</si>
  <si>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</si>
  <si>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</si>
  <si>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</si>
  <si>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</si>
  <si>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</si>
  <si>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</si>
  <si>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</si>
  <si>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</si>
  <si>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</si>
  <si>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</si>
  <si>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</si>
  <si>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</si>
  <si>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</si>
  <si>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</si>
  <si>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</si>
  <si>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</si>
  <si>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</si>
  <si>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</si>
  <si>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</si>
  <si>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</si>
  <si>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</si>
  <si>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</si>
  <si>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</si>
  <si>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</si>
  <si>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</si>
  <si>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</si>
  <si>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</si>
  <si>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</si>
  <si>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</si>
  <si>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</si>
  <si>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</si>
  <si>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</si>
  <si>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</si>
  <si>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</si>
  <si>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</si>
  <si>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</si>
  <si>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</si>
  <si>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</si>
  <si>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</si>
  <si>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</si>
  <si>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</si>
  <si>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</si>
  <si>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</si>
  <si>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</si>
  <si>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</si>
  <si>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</si>
  <si>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</si>
  <si>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</si>
  <si>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</si>
  <si>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</si>
  <si>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</si>
  <si>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</si>
  <si>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</si>
  <si>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</si>
  <si>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</si>
  <si>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</si>
  <si>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</si>
  <si>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</si>
  <si>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</si>
  <si>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</si>
  <si>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</si>
  <si>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</si>
  <si>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</si>
  <si>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</si>
  <si>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</si>
  <si>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</si>
  <si>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</si>
  <si>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</si>
  <si>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</si>
  <si>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</si>
  <si>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</si>
  <si>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</si>
  <si>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</si>
  <si>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</si>
  <si>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</si>
  <si>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</si>
  <si>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</si>
  <si>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</si>
  <si>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</si>
  <si>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</si>
  <si>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</si>
  <si>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</si>
  <si>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</si>
  <si>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</si>
  <si>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</si>
  <si>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</si>
  <si>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</si>
  <si>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</si>
  <si>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</si>
  <si>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</si>
  <si>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</si>
  <si>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</si>
  <si>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</si>
  <si>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</si>
  <si>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</si>
  <si>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</si>
  <si>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</si>
  <si>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</si>
  <si>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</si>
  <si>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</si>
  <si>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</si>
  <si>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</si>
  <si>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</si>
  <si>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</si>
  <si>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</si>
  <si>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</si>
  <si>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</si>
  <si>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</si>
  <si>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</si>
  <si>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</si>
  <si>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</si>
  <si>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</si>
  <si>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</si>
  <si>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</si>
  <si>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</si>
  <si>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</si>
  <si>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</si>
  <si>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</si>
  <si>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</si>
  <si>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</si>
  <si>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</si>
  <si>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</si>
  <si>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</si>
  <si>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</si>
  <si>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</si>
  <si>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</si>
  <si>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</si>
  <si>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</si>
  <si>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</si>
  <si>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</si>
  <si>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</si>
  <si>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</si>
  <si>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</si>
  <si>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</si>
  <si>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</si>
  <si>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</si>
  <si>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</si>
  <si>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</si>
  <si>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</si>
  <si>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</si>
  <si>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</si>
  <si>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</si>
  <si>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</si>
  <si>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</si>
  <si>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</si>
  <si>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</si>
  <si>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</si>
  <si>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</si>
  <si>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</si>
  <si>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</si>
  <si>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</si>
  <si>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</si>
  <si>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</si>
  <si>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</si>
  <si>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</si>
  <si>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</si>
  <si>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</si>
  <si>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</si>
  <si>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</si>
  <si>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</si>
  <si>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</si>
  <si>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</si>
  <si>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</si>
  <si>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</si>
  <si>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</si>
  <si>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</si>
  <si>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</si>
  <si>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</si>
  <si>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</si>
  <si>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</si>
  <si>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</si>
  <si>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</si>
  <si>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</si>
  <si>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</si>
  <si>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</si>
  <si>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</si>
  <si>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</si>
  <si>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</si>
  <si>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</si>
  <si>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</si>
  <si>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</si>
  <si>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</si>
  <si>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</si>
  <si>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</si>
  <si>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</si>
  <si>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</si>
  <si>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</si>
  <si>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</si>
  <si>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</si>
  <si>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</si>
  <si>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</si>
  <si>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</si>
  <si>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</si>
  <si>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</si>
  <si>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</si>
  <si>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</si>
  <si>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</si>
  <si>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</si>
  <si>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</si>
  <si>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</si>
  <si>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</si>
  <si>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</si>
  <si>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</si>
  <si>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</si>
  <si>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</si>
  <si>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</si>
  <si>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</si>
  <si>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</si>
  <si>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</si>
  <si>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</si>
  <si>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</si>
  <si>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CODIGO</t>
  </si>
  <si>
    <t>RFC</t>
  </si>
  <si>
    <t>DOMICLIO FISCAL</t>
  </si>
  <si>
    <t>CONTACTO</t>
  </si>
  <si>
    <t>GIRO</t>
  </si>
  <si>
    <t>ARO******T14</t>
  </si>
  <si>
    <t>Moctezuma 4782 Mirador del Sol, Zapopan Jalisco, 45054</t>
  </si>
  <si>
    <t>RAHA******2U3</t>
  </si>
  <si>
    <t>Miguel Arana 247, Jocotepec Jalisco, 45800</t>
  </si>
  <si>
    <t>TRA******S25</t>
  </si>
  <si>
    <t>Rio Mascota 152, , San Pedro Tlaquepaque, 45601</t>
  </si>
  <si>
    <t>HUML******3W0</t>
  </si>
  <si>
    <t>Conocido, Jocotepec Jalisco, 45800</t>
  </si>
  <si>
    <t>DECJ******G55</t>
  </si>
  <si>
    <t>Conocido, Guadalajara Jalisco, 44100</t>
  </si>
  <si>
    <t>LED******H83</t>
  </si>
  <si>
    <t>C. Paseo de Estela, Jardines de Bugambilias, 0</t>
  </si>
  <si>
    <t>MOVE******V5A</t>
  </si>
  <si>
    <t>Diez de Mayo 16, Guadalajara Jalisco, 44970</t>
  </si>
  <si>
    <t>IAIC******CQ6</t>
  </si>
  <si>
    <t>Miguel Arana Ote 326A, Jocotepec Jalisco, 45800</t>
  </si>
  <si>
    <t>CUGM******AL7</t>
  </si>
  <si>
    <t>Guadalupe Victoria Sur 96, Jocotepec Jalisco, 45800</t>
  </si>
  <si>
    <t>EIPB******JH1</t>
  </si>
  <si>
    <t>Conocido, Tonalá Jalisco, 45410</t>
  </si>
  <si>
    <t>GOB******5T5</t>
  </si>
  <si>
    <t>Av. Lopez Mateos No. 477 Piso 7 Ladron de Guevara, Guadalajara Jalisco, 44500</t>
  </si>
  <si>
    <t>GED******RB2</t>
  </si>
  <si>
    <t>Jaime Nuño 670 Sta Teresita, Guadalajara Jalisco, 44600</t>
  </si>
  <si>
    <t>INF******LT4</t>
  </si>
  <si>
    <t>Dr R Michel 1709 Col Atlas , Guadalajara Jalisco, 44870</t>
  </si>
  <si>
    <t>ZUCA******MN0</t>
  </si>
  <si>
    <t>Juarez Ote 78, Jocotepec Jalisco, 45800</t>
  </si>
  <si>
    <t>PECR******DL2</t>
  </si>
  <si>
    <t>Analco 330 B, Guadalajara Jalisco, 44450</t>
  </si>
  <si>
    <t>ICM******LJ5</t>
  </si>
  <si>
    <t>QCS******G49</t>
  </si>
  <si>
    <t>Moctezuma 95, Ocotlán Centro, 47800</t>
  </si>
  <si>
    <t>TPR******8C0</t>
  </si>
  <si>
    <t>MHP******EQ6</t>
  </si>
  <si>
    <t>Vicente Gro Pte 139 C, Jocotepec Jalisco, 45800</t>
  </si>
  <si>
    <t>VEPE******JM7</t>
  </si>
  <si>
    <t>Fco I Madero 22 La Ribera, Ayotlán Jalisco, 47940</t>
  </si>
  <si>
    <t>DFA******FR3</t>
  </si>
  <si>
    <t>Conocido, Guadalajara Jalisco, 44630</t>
  </si>
  <si>
    <t>GOOR******R27</t>
  </si>
  <si>
    <t>Hidalgo 177, Jocotepec Jalisco, 45800</t>
  </si>
  <si>
    <t>SCA******TZ4</t>
  </si>
  <si>
    <t>Carr Jocotepec-chapala 208, Chantepec Jalisco, 45825</t>
  </si>
  <si>
    <t>PIG******PMA</t>
  </si>
  <si>
    <t>Miguel Blanco 1114 No. Int A Centro, Guadalajara Jalisco, 44100</t>
  </si>
  <si>
    <t>CASE******C89</t>
  </si>
  <si>
    <t>Hda De La Sabila 120 Hacienda Real, Tonalá Jalisco, 45425</t>
  </si>
  <si>
    <t>GIR******N71</t>
  </si>
  <si>
    <t>Carr. Mezcales San Vicente 93, Bahia de Banderas Nayarit, 63738</t>
  </si>
  <si>
    <t>SJE******P1A</t>
  </si>
  <si>
    <t>AUAV******6P3</t>
  </si>
  <si>
    <t>HEVF******97A</t>
  </si>
  <si>
    <t>Conocido, Guadalajara Jalisco, 44270</t>
  </si>
  <si>
    <t>EISE******KC5</t>
  </si>
  <si>
    <t>Conocido, Chapala Jalisco, 45922</t>
  </si>
  <si>
    <t>PECA******518</t>
  </si>
  <si>
    <t>Rivera del Lago 11 A, Jocotepec Jalisco, 45800</t>
  </si>
  <si>
    <t>SARV******IV9</t>
  </si>
  <si>
    <t>CAP******9ZA</t>
  </si>
  <si>
    <t>Constituyente Jose Manzano No. 699 Jardines Alcalde, Guadalajara Jalisco, 44298</t>
  </si>
  <si>
    <t>AMU******4M6</t>
  </si>
  <si>
    <t>Miguel Arana 13, Jocotepec Jalisco, 45800</t>
  </si>
  <si>
    <t>EGR******EC7</t>
  </si>
  <si>
    <t>Conocido, Mazatlán Sinaloa, 82185</t>
  </si>
  <si>
    <t>UOU******TRA</t>
  </si>
  <si>
    <t>Conocido, Zapopan Jalisco, 45040</t>
  </si>
  <si>
    <t>MORJ******EAA</t>
  </si>
  <si>
    <t>Santa Mercedes 1243 Tuzania, Zapopan Jalisco, 45070</t>
  </si>
  <si>
    <t>GACD******A54</t>
  </si>
  <si>
    <t>Hidalgo Nte 89, Jocotepec Jalisco, 45800</t>
  </si>
  <si>
    <t>ROVL******R93</t>
  </si>
  <si>
    <t>Carr. Guadalajara barra de navidad km 30, Acatlán de Juarez, 45700</t>
  </si>
  <si>
    <t>TEHC******563</t>
  </si>
  <si>
    <t>Antonio Bravo Sanchez 102, Guadalajara Jalisco, 44460</t>
  </si>
  <si>
    <t>PARM******TC7</t>
  </si>
  <si>
    <t>Conocido, Tlaquepaque Jalisco, 45530</t>
  </si>
  <si>
    <t>CAFA******8A5</t>
  </si>
  <si>
    <t>GURA******V31</t>
  </si>
  <si>
    <t>Miguel Arana 126, Jocotepec Jalisco, 45800</t>
  </si>
  <si>
    <t>CAFS******HU2</t>
  </si>
  <si>
    <t>Hidalgo Sur 69, Jocotepec Jalisco, 45800</t>
  </si>
  <si>
    <t>SEG******HG2</t>
  </si>
  <si>
    <t>Alfonso Sanchez 2914A Lomas De Polanco , Guadalajara Jalisco, 44600</t>
  </si>
  <si>
    <t>MOMJ******3M3</t>
  </si>
  <si>
    <t>Conocido, Tlaquepaque Jalisco, 45580</t>
  </si>
  <si>
    <t>FCO******PZ8</t>
  </si>
  <si>
    <t>Conocido, Guadalajara Jalisco, 44950</t>
  </si>
  <si>
    <t>MFE******267</t>
  </si>
  <si>
    <t>Conocido, Chapala Jalisco, 45920</t>
  </si>
  <si>
    <t>IARJ******IQ8</t>
  </si>
  <si>
    <t>ZCO******E36</t>
  </si>
  <si>
    <t>Conocido, Sahuayo Michoacán, 59010</t>
  </si>
  <si>
    <t>LAVR******2L2</t>
  </si>
  <si>
    <t>Conocido, Chantepec Jalisco, 45825</t>
  </si>
  <si>
    <t>LMG******IJA</t>
  </si>
  <si>
    <t>Conocido, Zapopan Jalisco, 45070</t>
  </si>
  <si>
    <t>SAGX******DK6</t>
  </si>
  <si>
    <t>Vicente Guerrero Ote 459, Jocotepec Jalisco, 45800</t>
  </si>
  <si>
    <t>OCV******UH4</t>
  </si>
  <si>
    <t>IGK******6E0</t>
  </si>
  <si>
    <t>AUCD******JH7</t>
  </si>
  <si>
    <t>Gonzalez Ortega 3, Jocotepec Jalisco, 45800</t>
  </si>
  <si>
    <t>PTE******342</t>
  </si>
  <si>
    <t>Conocido, Tepatitlán de Morelos, 47600</t>
  </si>
  <si>
    <t>DIN******33A</t>
  </si>
  <si>
    <t>Conocido, Chapala Jalisco, 45900</t>
  </si>
  <si>
    <t>MCM******7V4</t>
  </si>
  <si>
    <t>GOFJ******A28</t>
  </si>
  <si>
    <t>Conocido, Sahuayo Michoacán, 59050</t>
  </si>
  <si>
    <t>EMR******TA7</t>
  </si>
  <si>
    <t>Av Del Pinar 3010 Int 10 Col Pinar De La Calma, Zapopan Jalisco, 45080</t>
  </si>
  <si>
    <t>OECM******HJC</t>
  </si>
  <si>
    <t>Jose Santana 431, Jocotepec Jalisco, 45800</t>
  </si>
  <si>
    <t>OPB******IP1</t>
  </si>
  <si>
    <t>Conocido, Guadalajara Jalisco, 44130</t>
  </si>
  <si>
    <t>PEIM******IY7</t>
  </si>
  <si>
    <t>Zaragoza 36 A Sta Cruz de las Flores, Tlajomulco de Zuñiga, 45640</t>
  </si>
  <si>
    <t>PACU******Q76</t>
  </si>
  <si>
    <t>Carretera libre a Guadalajara N.- 108, Chapala Jalisco, 45903</t>
  </si>
  <si>
    <t>GONE******943</t>
  </si>
  <si>
    <t>SEN******6M0</t>
  </si>
  <si>
    <t>Conocido, Guadalajara Jalisco, 44987</t>
  </si>
  <si>
    <t>QIU******2L9</t>
  </si>
  <si>
    <t>SAM******FJ5</t>
  </si>
  <si>
    <t>7C Zona Prima Plaza Bonita, Guadalajara Jalisco, 44670</t>
  </si>
  <si>
    <t>FELD******LI4</t>
  </si>
  <si>
    <t>Conocido, Tlajomulco de Zuñiga, 45645</t>
  </si>
  <si>
    <t>LAAM******3U0</t>
  </si>
  <si>
    <t>20 de Noviembre 167, Jocotepec Jalisco, 45800</t>
  </si>
  <si>
    <t>COC******JV0</t>
  </si>
  <si>
    <t>Cruz verde 521, Guadalajara Jalisco, 44200</t>
  </si>
  <si>
    <t>CIZ******FL4</t>
  </si>
  <si>
    <t>Privada Abel Salgado Velazco 35 Arroyo Hondo, Zapopan Jalisco, 45180</t>
  </si>
  <si>
    <t>MACJ******4U6</t>
  </si>
  <si>
    <t>Conocido, Tlajomulco de Zuñiga, 45653</t>
  </si>
  <si>
    <t>ACO******UL1</t>
  </si>
  <si>
    <t>Conocido, Guadalajara Jalisco, 44600</t>
  </si>
  <si>
    <t>REJX******T77</t>
  </si>
  <si>
    <t>Carr. Chapala-Jocotepec 149, Chantepec Jalisco, 45825</t>
  </si>
  <si>
    <t>PAL******AG1</t>
  </si>
  <si>
    <t>Conocido, Guadalajara Jalisco, 44440</t>
  </si>
  <si>
    <t>AADS******MX5</t>
  </si>
  <si>
    <t>Conocido, Guadalajara Jalisco, 44860</t>
  </si>
  <si>
    <t>SAGR******PK9</t>
  </si>
  <si>
    <t>Conocido, Cd de México, 10600</t>
  </si>
  <si>
    <t>AEGR******NF3</t>
  </si>
  <si>
    <t>Hidalgo Sur 190, Jocotepec Jalisco, 45800</t>
  </si>
  <si>
    <t>DAS******779</t>
  </si>
  <si>
    <t>Conocido, Guadalajara Jalisco, 44680</t>
  </si>
  <si>
    <t>TUGG******733</t>
  </si>
  <si>
    <t>GOGL******G32</t>
  </si>
  <si>
    <t>Misioneros 2199 Jardines del Country, Guadalajara Jalisco, 44210</t>
  </si>
  <si>
    <t>BERJ******PJ7</t>
  </si>
  <si>
    <t>Vidrio 1552 A Col. San Antonio Moderna, Guadalajara Jalisco, 44190</t>
  </si>
  <si>
    <t>PAMF******BC6</t>
  </si>
  <si>
    <t>AIHA******J63</t>
  </si>
  <si>
    <t>Conocido, San Juan Cosala, 45820</t>
  </si>
  <si>
    <t>COMJ******GD7</t>
  </si>
  <si>
    <t>Conocido, Tlajomulco de Zuñiga, 45654</t>
  </si>
  <si>
    <t>QUBJ******4A4</t>
  </si>
  <si>
    <t>Conocido, La Barca Jalisco, 47910</t>
  </si>
  <si>
    <t>SMO******HI5</t>
  </si>
  <si>
    <t>MOOA******919</t>
  </si>
  <si>
    <t>Hidalgo Nte 54, Jocotepec Jalisco, 45800</t>
  </si>
  <si>
    <t>PEDR******L65</t>
  </si>
  <si>
    <t>Conocido, Jocotepec Jalisco, 45830</t>
  </si>
  <si>
    <t>VNH******L91</t>
  </si>
  <si>
    <t>Av. Niños Heroes 963, Guadalajara Jalisco, 44190</t>
  </si>
  <si>
    <t>EN PROCESO</t>
  </si>
  <si>
    <t>Alimentos</t>
  </si>
  <si>
    <t>Materiales para construccion</t>
  </si>
  <si>
    <t>Ferreteria</t>
  </si>
  <si>
    <t>Formas impresas</t>
  </si>
  <si>
    <t>Arrendamiento Inmuebles</t>
  </si>
  <si>
    <t>Medicamentos,Mat.Curacion</t>
  </si>
  <si>
    <t>Herreria</t>
  </si>
  <si>
    <t>Materiales de Oficina</t>
  </si>
  <si>
    <t>Aseguradoras</t>
  </si>
  <si>
    <t>Prestador Serv. Honorarios</t>
  </si>
  <si>
    <t>Materiales de Jardineria</t>
  </si>
  <si>
    <t>Arrendamiento de maquinaria</t>
  </si>
  <si>
    <t>Energia Electrica</t>
  </si>
  <si>
    <t>Refacciones y Reparaciones</t>
  </si>
  <si>
    <t>Mat.Quim. y de Limpieza</t>
  </si>
  <si>
    <t>Contratista</t>
  </si>
  <si>
    <t>COMERCIO</t>
  </si>
  <si>
    <t>CONSTRUCCION</t>
  </si>
  <si>
    <t>RESTAURANTE</t>
  </si>
  <si>
    <t>SERVICIOS</t>
  </si>
  <si>
    <t>PAPELERIA</t>
  </si>
  <si>
    <t>IMPRENTA</t>
  </si>
  <si>
    <t>SALUD</t>
  </si>
  <si>
    <t>RESIDUOS</t>
  </si>
  <si>
    <t>TRANSPORTE</t>
  </si>
  <si>
    <t>ENTRETENIMIENTO</t>
  </si>
  <si>
    <t>FLETES</t>
  </si>
  <si>
    <t>POZOS</t>
  </si>
  <si>
    <t>AMBIENTE</t>
  </si>
  <si>
    <t>COMBUSTIBLE</t>
  </si>
  <si>
    <t>SUMINISTROS DE LIMPIEZA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</si>
</sst>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48">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sz val="11"/>
      <color theme="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1">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9" fillId="0" borderId="0" xfId="0" applyFont="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2" fillId="0" borderId="26" xfId="0" applyNumberFormat="1" applyFont="1" applyBorder="1" applyAlignment="1">
      <alignment horizontal="center" vertical="center"/>
    </xf>
    <xf numFmtId="0" fontId="12" fillId="0" borderId="0" xfId="0" applyFont="1" applyAlignment="1">
      <alignment horizontal="center"/>
    </xf>
    <xf numFmtId="0" fontId="13" fillId="9" borderId="26" xfId="0" applyFont="1" applyFill="1" applyBorder="1" applyAlignment="1">
      <alignment horizontal="center" vertical="center" wrapText="1"/>
    </xf>
    <xf numFmtId="0" fontId="13" fillId="9" borderId="26" xfId="0" applyFont="1" applyFill="1" applyBorder="1" applyAlignment="1">
      <alignment vertical="center" wrapText="1"/>
    </xf>
    <xf numFmtId="4" fontId="13" fillId="9" borderId="26" xfId="0" applyNumberFormat="1" applyFont="1" applyFill="1" applyBorder="1" applyAlignment="1">
      <alignment vertical="center" wrapText="1"/>
    </xf>
    <xf numFmtId="4" fontId="13"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4" fillId="0" borderId="26" xfId="0" applyFont="1" applyBorder="1" applyAlignment="1">
      <alignment vertical="center"/>
    </xf>
    <xf numFmtId="0" fontId="13"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15" fillId="0" borderId="26" xfId="0" applyFont="1" applyBorder="1" applyAlignment="1">
      <alignment horizontal="center" vertical="center" wrapText="1"/>
    </xf>
    <xf numFmtId="0" fontId="15" fillId="0" borderId="26" xfId="0" applyFont="1" applyBorder="1" applyAlignment="1">
      <alignment vertical="center" wrapText="1"/>
    </xf>
    <xf numFmtId="4" fontId="15" fillId="0" borderId="26" xfId="0" applyNumberFormat="1" applyFont="1" applyBorder="1" applyAlignment="1">
      <alignment vertical="center" wrapText="1"/>
    </xf>
    <xf numFmtId="4" fontId="15" fillId="0" borderId="26" xfId="0" applyNumberFormat="1" applyFont="1" applyBorder="1" applyAlignment="1">
      <alignment horizontal="right" vertical="center" wrapText="1"/>
    </xf>
    <xf numFmtId="0" fontId="3" fillId="0" borderId="26" xfId="0" applyFont="1" applyBorder="1" applyAlignment="1">
      <alignment vertical="center"/>
    </xf>
    <xf numFmtId="0" fontId="15" fillId="0" borderId="22" xfId="0" applyFont="1" applyBorder="1" applyAlignment="1">
      <alignment vertical="center" wrapText="1"/>
    </xf>
    <xf numFmtId="0" fontId="15" fillId="0" borderId="25" xfId="0" applyFont="1" applyBorder="1" applyAlignment="1">
      <alignment vertical="center" wrapText="1"/>
    </xf>
    <xf numFmtId="0" fontId="15" fillId="0" borderId="23" xfId="0" applyFont="1" applyBorder="1" applyAlignment="1">
      <alignment horizontal="center" vertical="center" wrapText="1"/>
    </xf>
    <xf numFmtId="4" fontId="15" fillId="0" borderId="24" xfId="0" applyNumberFormat="1" applyFont="1" applyBorder="1" applyAlignment="1">
      <alignment vertical="center" wrapText="1"/>
    </xf>
    <xf numFmtId="0" fontId="14" fillId="0" borderId="26" xfId="0" applyFont="1" applyBorder="1" applyAlignment="1">
      <alignment vertical="center" wrapText="1"/>
    </xf>
    <xf numFmtId="0" fontId="3" fillId="0" borderId="0" xfId="0" applyFont="1" applyAlignment="1">
      <alignment vertical="center"/>
    </xf>
    <xf numFmtId="4" fontId="16" fillId="0" borderId="24" xfId="0" applyNumberFormat="1" applyFont="1" applyBorder="1" applyAlignment="1">
      <alignment vertical="center" wrapText="1"/>
    </xf>
    <xf numFmtId="4" fontId="16" fillId="0" borderId="26" xfId="0" applyNumberFormat="1" applyFont="1" applyBorder="1" applyAlignment="1">
      <alignment vertical="center" wrapText="1"/>
    </xf>
    <xf numFmtId="0" fontId="15"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17" fillId="0" borderId="26" xfId="0" applyFont="1" applyBorder="1" applyAlignment="1">
      <alignment vertical="center" wrapText="1"/>
    </xf>
    <xf numFmtId="0" fontId="15" fillId="0" borderId="26" xfId="0" applyFont="1" applyBorder="1" applyAlignment="1">
      <alignment vertical="center"/>
    </xf>
    <xf numFmtId="0" fontId="14" fillId="0" borderId="0" xfId="0" applyFont="1" applyAlignment="1">
      <alignment vertical="center" wrapText="1"/>
    </xf>
    <xf numFmtId="0" fontId="15"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16" fillId="12" borderId="33" xfId="0" applyNumberFormat="1" applyFont="1" applyFill="1" applyBorder="1" applyAlignment="1">
      <alignment vertical="center" wrapText="1"/>
    </xf>
    <xf numFmtId="0" fontId="15" fillId="0" borderId="22" xfId="0" applyFont="1" applyBorder="1" applyAlignment="1">
      <alignment vertical="center"/>
    </xf>
    <xf numFmtId="4" fontId="16" fillId="0" borderId="24" xfId="0" applyNumberFormat="1" applyFont="1" applyBorder="1" applyAlignment="1">
      <alignment vertical="center"/>
    </xf>
    <xf numFmtId="4" fontId="16"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3"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4" fillId="0" borderId="0" xfId="0" applyFont="1" applyAlignment="1">
      <alignment vertical="center"/>
    </xf>
    <xf numFmtId="0" fontId="15" fillId="0" borderId="24" xfId="0" applyFont="1" applyBorder="1" applyAlignment="1">
      <alignment vertical="center" wrapText="1"/>
    </xf>
    <xf numFmtId="0" fontId="18" fillId="0" borderId="0" xfId="0" applyFont="1" applyAlignment="1">
      <alignment vertical="center" wrapText="1"/>
    </xf>
    <xf numFmtId="0" fontId="19" fillId="2" borderId="31" xfId="0" applyFont="1" applyFill="1" applyBorder="1"/>
    <xf numFmtId="0" fontId="4" fillId="2" borderId="33" xfId="0" applyFont="1" applyFill="1" applyBorder="1" applyAlignment="1">
      <alignment horizontal="right" vertical="center"/>
    </xf>
    <xf numFmtId="4" fontId="20"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1" fillId="0" borderId="26" xfId="0" applyFont="1" applyBorder="1" applyAlignment="1">
      <alignment vertical="center" wrapText="1"/>
    </xf>
    <xf numFmtId="4" fontId="3" fillId="0" borderId="26" xfId="0" applyNumberFormat="1" applyFont="1" applyBorder="1" applyAlignment="1">
      <alignment vertical="center"/>
    </xf>
    <xf numFmtId="0" fontId="15" fillId="0" borderId="26" xfId="0" applyFont="1" applyBorder="1" applyAlignment="1">
      <alignment horizontal="center" vertical="center"/>
    </xf>
    <xf numFmtId="4" fontId="15" fillId="0" borderId="26" xfId="0" applyNumberFormat="1" applyFont="1" applyBorder="1" applyAlignment="1">
      <alignment vertical="center"/>
    </xf>
    <xf numFmtId="0" fontId="21" fillId="0" borderId="26" xfId="0" applyFont="1" applyBorder="1" applyAlignment="1">
      <alignment horizontal="left" vertical="center" wrapText="1"/>
    </xf>
    <xf numFmtId="0" fontId="15" fillId="0" borderId="23" xfId="0" applyFont="1" applyBorder="1" applyAlignment="1">
      <alignment horizontal="center" vertical="center"/>
    </xf>
    <xf numFmtId="4" fontId="15" fillId="0" borderId="24" xfId="0" applyNumberFormat="1" applyFont="1" applyBorder="1" applyAlignment="1">
      <alignment vertical="center"/>
    </xf>
    <xf numFmtId="0" fontId="21" fillId="0" borderId="22" xfId="0" applyFont="1" applyBorder="1" applyAlignment="1">
      <alignment vertical="center" wrapText="1"/>
    </xf>
    <xf numFmtId="0" fontId="21" fillId="0" borderId="32" xfId="0" applyFont="1" applyBorder="1" applyAlignment="1">
      <alignment vertical="center" wrapText="1"/>
    </xf>
    <xf numFmtId="0" fontId="21" fillId="0" borderId="25" xfId="0" applyFont="1" applyBorder="1" applyAlignment="1">
      <alignment vertical="center" wrapText="1"/>
    </xf>
    <xf numFmtId="0" fontId="3" fillId="13" borderId="21" xfId="0" applyFont="1" applyFill="1" applyBorder="1"/>
    <xf numFmtId="170" fontId="23"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3"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4"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26"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0"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1" fillId="0" borderId="0" xfId="0" applyFont="1"/>
    <xf numFmtId="0" fontId="11" fillId="0" borderId="0" xfId="0" applyFont="1" applyAlignment="1">
      <alignment horizontal="center" vertical="center"/>
    </xf>
    <xf numFmtId="0" fontId="3" fillId="0" borderId="0" xfId="0" applyFont="1" applyAlignment="1">
      <alignment horizontal="center" vertical="center"/>
    </xf>
    <xf numFmtId="4" fontId="11" fillId="0" borderId="0" xfId="0" applyNumberFormat="1" applyFont="1"/>
    <xf numFmtId="49" fontId="11" fillId="0" borderId="0" xfId="0" applyNumberFormat="1" applyFont="1" applyAlignment="1">
      <alignment horizontal="center"/>
    </xf>
    <xf numFmtId="49" fontId="11" fillId="0" borderId="0" xfId="0" applyNumberFormat="1" applyFont="1"/>
    <xf numFmtId="0" fontId="23" fillId="0" borderId="37" xfId="0" applyFont="1" applyBorder="1" applyAlignment="1">
      <alignment horizontal="center"/>
    </xf>
    <xf numFmtId="0" fontId="25" fillId="0" borderId="0" xfId="0" applyFont="1" applyAlignment="1">
      <alignment horizontal="left" vertical="center" wrapText="1"/>
    </xf>
    <xf numFmtId="0" fontId="1" fillId="0" borderId="0" xfId="0" applyFont="1" applyAlignment="1">
      <alignment horizontal="center" vertical="center" wrapText="1"/>
    </xf>
    <xf numFmtId="0" fontId="22" fillId="0" borderId="0" xfId="0" applyFont="1" applyAlignment="1">
      <alignment horizontal="left"/>
    </xf>
    <xf numFmtId="0" fontId="21" fillId="0" borderId="0" xfId="0" applyFont="1"/>
    <xf numFmtId="0" fontId="6" fillId="0" borderId="0" xfId="0" applyFont="1" applyAlignment="1">
      <alignment horizontal="left"/>
    </xf>
    <xf numFmtId="0" fontId="27" fillId="2" borderId="26" xfId="0" applyFont="1" applyFill="1" applyBorder="1" applyAlignment="1">
      <alignment horizontal="center" vertical="center" wrapText="1"/>
    </xf>
    <xf numFmtId="0" fontId="27" fillId="15" borderId="26" xfId="0" applyFont="1" applyFill="1" applyBorder="1" applyAlignment="1">
      <alignment horizontal="center" vertical="center" wrapText="1"/>
    </xf>
    <xf numFmtId="0" fontId="21" fillId="0" borderId="0" xfId="0" applyFont="1" applyAlignment="1">
      <alignment wrapText="1"/>
    </xf>
    <xf numFmtId="4" fontId="27" fillId="2" borderId="26" xfId="0" applyNumberFormat="1" applyFont="1" applyFill="1" applyBorder="1" applyAlignment="1">
      <alignment horizontal="right" vertical="center" wrapText="1"/>
    </xf>
    <xf numFmtId="4" fontId="27" fillId="15" borderId="26" xfId="0" applyNumberFormat="1" applyFont="1" applyFill="1" applyBorder="1" applyAlignment="1">
      <alignment horizontal="right" vertical="center" wrapText="1"/>
    </xf>
    <xf numFmtId="168" fontId="21" fillId="0" borderId="26" xfId="0" applyNumberFormat="1" applyFont="1" applyBorder="1" applyAlignment="1">
      <alignment horizontal="center"/>
    </xf>
    <xf numFmtId="0" fontId="21" fillId="0" borderId="26" xfId="0" applyFont="1" applyBorder="1"/>
    <xf numFmtId="0" fontId="21" fillId="0" borderId="26" xfId="0" applyFont="1" applyBorder="1" applyAlignment="1">
      <alignment horizontal="center"/>
    </xf>
    <xf numFmtId="4" fontId="21" fillId="0" borderId="26" xfId="0" applyNumberFormat="1" applyFont="1" applyBorder="1"/>
    <xf numFmtId="0" fontId="13" fillId="0" borderId="0" xfId="0" applyFont="1" applyAlignment="1">
      <alignment horizontal="center"/>
    </xf>
    <xf numFmtId="171" fontId="28"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28"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4"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4"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4"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2" fillId="0" borderId="38" xfId="0" applyNumberFormat="1" applyFont="1" applyBorder="1" applyAlignment="1">
      <alignment vertical="center" wrapText="1"/>
    </xf>
    <xf numFmtId="4" fontId="12"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2" fillId="0" borderId="44" xfId="0" applyNumberFormat="1" applyFont="1" applyBorder="1" applyAlignment="1">
      <alignment vertical="center" wrapText="1"/>
    </xf>
    <xf numFmtId="170" fontId="1" fillId="0" borderId="0" xfId="0" applyNumberFormat="1" applyFont="1" applyAlignment="1">
      <alignment horizontal="center" vertical="center"/>
    </xf>
    <xf numFmtId="170" fontId="13"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29" fillId="0" borderId="42" xfId="0" applyFont="1" applyBorder="1" applyAlignment="1">
      <alignment horizontal="left" vertical="center"/>
    </xf>
    <xf numFmtId="171" fontId="28" fillId="0" borderId="38" xfId="0" applyNumberFormat="1" applyFont="1" applyBorder="1" applyAlignment="1">
      <alignment horizontal="center" vertical="center" wrapText="1"/>
    </xf>
    <xf numFmtId="0" fontId="14"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4" fillId="10" borderId="58" xfId="0" applyFont="1" applyFill="1" applyBorder="1" applyAlignment="1">
      <alignment vertical="center"/>
    </xf>
    <xf numFmtId="0" fontId="14"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28"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5" fillId="0" borderId="0" xfId="0" applyFont="1"/>
    <xf numFmtId="0" fontId="13" fillId="0" borderId="0" xfId="0" applyFont="1" applyAlignment="1">
      <alignment horizontal="center" wrapText="1"/>
    </xf>
    <xf numFmtId="170" fontId="13" fillId="0" borderId="0" xfId="0" applyNumberFormat="1" applyFont="1" applyAlignment="1">
      <alignment vertical="center"/>
    </xf>
    <xf numFmtId="170" fontId="28" fillId="0" borderId="37" xfId="0" applyNumberFormat="1" applyFont="1" applyBorder="1" applyAlignment="1">
      <alignment horizontal="center" vertical="center"/>
    </xf>
    <xf numFmtId="170" fontId="28"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2" fillId="0" borderId="40" xfId="0" applyFont="1" applyBorder="1" applyAlignment="1">
      <alignment vertical="center" wrapText="1"/>
    </xf>
    <xf numFmtId="0" fontId="3" fillId="0" borderId="39" xfId="0" applyFont="1" applyBorder="1" applyAlignment="1">
      <alignment horizontal="center" vertical="top"/>
    </xf>
    <xf numFmtId="0" fontId="14"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1" fillId="0" borderId="0" xfId="0" applyFont="1" applyAlignment="1">
      <alignment horizontal="center" vertical="top"/>
    </xf>
    <xf numFmtId="0" fontId="31" fillId="0" borderId="0" xfId="0" applyFont="1" applyAlignment="1">
      <alignment vertical="top"/>
    </xf>
    <xf numFmtId="172" fontId="31" fillId="0" borderId="0" xfId="0" applyNumberFormat="1" applyFont="1" applyAlignment="1">
      <alignment horizontal="right" vertical="top"/>
    </xf>
    <xf numFmtId="0" fontId="31" fillId="0" borderId="0" xfId="0" applyFont="1"/>
    <xf numFmtId="171" fontId="3" fillId="0" borderId="0" xfId="0" applyNumberFormat="1" applyFont="1"/>
    <xf numFmtId="170" fontId="26" fillId="0" borderId="0" xfId="0" applyNumberFormat="1" applyFont="1" applyAlignment="1">
      <alignment horizontal="center" vertical="center"/>
    </xf>
    <xf numFmtId="170" fontId="26" fillId="0" borderId="0" xfId="0" applyNumberFormat="1" applyFont="1" applyAlignment="1">
      <alignment horizontal="center" vertical="center" wrapText="1"/>
    </xf>
    <xf numFmtId="0" fontId="1" fillId="0" borderId="0" xfId="0" applyFont="1" applyAlignment="1">
      <alignment horizontal="left" vertical="center" wrapText="1"/>
    </xf>
    <xf numFmtId="3" fontId="31" fillId="0" borderId="0" xfId="0" applyNumberFormat="1" applyFont="1" applyAlignment="1">
      <alignment horizontal="left" vertical="center" wrapText="1"/>
    </xf>
    <xf numFmtId="0" fontId="28" fillId="0" borderId="0" xfId="0" applyFont="1" applyAlignment="1">
      <alignment horizontal="center" vertical="top" wrapText="1"/>
    </xf>
    <xf numFmtId="0" fontId="28" fillId="0" borderId="0" xfId="0" applyFont="1" applyAlignment="1">
      <alignment vertical="top" wrapText="1"/>
    </xf>
    <xf numFmtId="172" fontId="28" fillId="0" borderId="0" xfId="0" applyNumberFormat="1" applyFont="1" applyAlignment="1">
      <alignment horizontal="right" vertical="top"/>
    </xf>
    <xf numFmtId="0" fontId="31" fillId="0" borderId="0" xfId="0" applyFont="1" applyAlignment="1">
      <alignment horizontal="left" vertical="top"/>
    </xf>
    <xf numFmtId="3" fontId="31" fillId="0" borderId="0" xfId="0" applyNumberFormat="1" applyFont="1" applyAlignment="1">
      <alignment horizontal="right" vertical="top" wrapText="1"/>
    </xf>
    <xf numFmtId="0" fontId="26" fillId="0" borderId="0" xfId="0" applyFont="1" applyAlignment="1">
      <alignment horizontal="center" vertical="top" wrapText="1"/>
    </xf>
    <xf numFmtId="0" fontId="26" fillId="0" borderId="0" xfId="0" applyFont="1" applyAlignment="1">
      <alignment vertical="top" wrapText="1"/>
    </xf>
    <xf numFmtId="3" fontId="31" fillId="0" borderId="0" xfId="0" applyNumberFormat="1" applyFont="1" applyAlignment="1">
      <alignment horizontal="right" vertical="top"/>
    </xf>
    <xf numFmtId="0" fontId="31" fillId="0" borderId="0" xfId="0" applyFont="1" applyAlignment="1">
      <alignment horizontal="right" vertical="top"/>
    </xf>
    <xf numFmtId="0" fontId="3" fillId="0" borderId="0" xfId="0" applyFont="1" applyAlignment="1">
      <alignment horizontal="right" vertical="center" wrapText="1"/>
    </xf>
    <xf numFmtId="171" fontId="32" fillId="0" borderId="0" xfId="0" applyNumberFormat="1" applyFont="1" applyAlignment="1">
      <alignment horizontal="center"/>
    </xf>
    <xf numFmtId="171" fontId="3" fillId="0" borderId="0" xfId="0" applyNumberFormat="1" applyFont="1" applyAlignment="1">
      <alignment horizontal="center"/>
    </xf>
    <xf numFmtId="171" fontId="33"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2" fillId="0" borderId="0" xfId="0" applyFont="1" applyAlignment="1">
      <alignment vertical="center"/>
    </xf>
    <xf numFmtId="0" fontId="12" fillId="0" borderId="40" xfId="0" applyFont="1" applyBorder="1" applyAlignment="1">
      <alignment vertical="center"/>
    </xf>
    <xf numFmtId="0" fontId="12"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2"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5" fillId="0" borderId="0" xfId="0" applyFont="1" applyAlignment="1">
      <alignment horizontal="left" wrapText="1"/>
    </xf>
    <xf numFmtId="171" fontId="13" fillId="0" borderId="0" xfId="0" applyNumberFormat="1" applyFont="1" applyAlignment="1">
      <alignment horizontal="center" vertical="top" wrapText="1"/>
    </xf>
    <xf numFmtId="0" fontId="26" fillId="0" borderId="0" xfId="0" applyFont="1" applyAlignment="1">
      <alignment vertical="center"/>
    </xf>
    <xf numFmtId="0" fontId="28" fillId="0" borderId="26" xfId="0" applyFont="1" applyBorder="1" applyAlignment="1">
      <alignment horizontal="center" vertical="center" wrapText="1"/>
    </xf>
    <xf numFmtId="0" fontId="26" fillId="0" borderId="26" xfId="0" applyFont="1" applyBorder="1" applyAlignment="1">
      <alignment horizontal="center" vertical="center" wrapText="1"/>
    </xf>
    <xf numFmtId="4" fontId="26" fillId="0" borderId="26"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0" fontId="11" fillId="0" borderId="26" xfId="0" applyFont="1" applyBorder="1" applyAlignment="1">
      <alignment horizontal="center" vertical="center"/>
    </xf>
    <xf numFmtId="0" fontId="11" fillId="0" borderId="26" xfId="0" applyFont="1" applyBorder="1" applyAlignment="1">
      <alignment vertical="center" wrapText="1"/>
    </xf>
    <xf numFmtId="0" fontId="13" fillId="0" borderId="26" xfId="0" applyFont="1" applyBorder="1" applyAlignment="1">
      <alignment horizontal="center" vertical="center"/>
    </xf>
    <xf numFmtId="173" fontId="11" fillId="0" borderId="26" xfId="0" applyNumberFormat="1" applyFont="1" applyBorder="1" applyAlignment="1">
      <alignment horizontal="center" vertical="center" wrapText="1"/>
    </xf>
    <xf numFmtId="0" fontId="11" fillId="0" borderId="26" xfId="0" applyFont="1" applyBorder="1" applyAlignment="1">
      <alignment horizontal="center" vertical="center" wrapText="1"/>
    </xf>
    <xf numFmtId="4" fontId="11" fillId="0" borderId="26" xfId="0" applyNumberFormat="1" applyFont="1" applyBorder="1" applyAlignment="1">
      <alignment horizontal="center" vertical="center" wrapText="1"/>
    </xf>
    <xf numFmtId="4" fontId="11" fillId="0" borderId="26" xfId="0" applyNumberFormat="1" applyFont="1" applyBorder="1" applyAlignment="1">
      <alignment horizontal="right" vertical="center" wrapText="1"/>
    </xf>
    <xf numFmtId="15" fontId="11" fillId="0" borderId="26" xfId="0" applyNumberFormat="1" applyFont="1" applyBorder="1" applyAlignment="1">
      <alignment horizontal="center" vertical="center" wrapText="1"/>
    </xf>
    <xf numFmtId="0" fontId="10" fillId="0" borderId="0" xfId="0" applyFont="1" applyAlignment="1">
      <alignment horizontal="center"/>
    </xf>
    <xf numFmtId="0" fontId="23" fillId="0" borderId="37" xfId="0" applyFont="1" applyBorder="1" applyAlignment="1">
      <alignment horizontal="center" vertical="center" wrapText="1"/>
    </xf>
    <xf numFmtId="0" fontId="1" fillId="0" borderId="38" xfId="0" applyFont="1" applyBorder="1" applyAlignment="1">
      <alignment horizontal="right" vertical="center"/>
    </xf>
    <xf numFmtId="4" fontId="26"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26" fillId="0" borderId="40" xfId="0" applyNumberFormat="1" applyFont="1" applyBorder="1" applyAlignment="1">
      <alignment vertical="center"/>
    </xf>
    <xf numFmtId="4" fontId="11"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3"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3"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1"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3" fillId="0" borderId="0" xfId="0" applyNumberFormat="1" applyFont="1" applyAlignment="1">
      <alignment horizontal="center" vertical="center"/>
    </xf>
    <xf numFmtId="0" fontId="11"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0" fillId="0" borderId="0" xfId="0" applyNumberFormat="1" applyFont="1"/>
    <xf numFmtId="0" fontId="25" fillId="0" borderId="37" xfId="0" applyFont="1" applyBorder="1"/>
    <xf numFmtId="174" fontId="10" fillId="0" borderId="37" xfId="0" applyNumberFormat="1" applyFont="1" applyBorder="1"/>
    <xf numFmtId="0" fontId="10" fillId="0" borderId="37" xfId="0" applyFont="1" applyBorder="1"/>
    <xf numFmtId="0" fontId="35" fillId="0" borderId="0" xfId="0" applyFont="1" applyAlignment="1">
      <alignment vertical="center"/>
    </xf>
    <xf numFmtId="0" fontId="35"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3" fillId="0" borderId="37" xfId="0" applyFont="1" applyBorder="1" applyAlignment="1">
      <alignment horizontal="center" vertical="center"/>
    </xf>
    <xf numFmtId="0" fontId="13"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1"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3" fillId="0" borderId="37" xfId="0" applyNumberFormat="1" applyFont="1" applyBorder="1" applyAlignment="1">
      <alignment horizontal="center"/>
    </xf>
    <xf numFmtId="0" fontId="36"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3" fillId="0" borderId="40" xfId="0" applyNumberFormat="1" applyFont="1" applyBorder="1" applyAlignment="1">
      <alignment horizontal="center" vertical="center"/>
    </xf>
    <xf numFmtId="0" fontId="15" fillId="0" borderId="40" xfId="0" applyFont="1" applyBorder="1" applyAlignment="1">
      <alignment horizontal="left"/>
    </xf>
    <xf numFmtId="0" fontId="37" fillId="0" borderId="40" xfId="0" applyFont="1" applyBorder="1" applyAlignment="1">
      <alignment vertical="center"/>
    </xf>
    <xf numFmtId="4" fontId="1" fillId="0" borderId="41" xfId="0" applyNumberFormat="1" applyFont="1" applyBorder="1" applyAlignment="1">
      <alignment horizontal="right" vertical="center"/>
    </xf>
    <xf numFmtId="0" fontId="39"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3"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3" fillId="0" borderId="42" xfId="0" applyNumberFormat="1" applyFont="1" applyBorder="1" applyAlignment="1">
      <alignment horizontal="right" vertical="center"/>
    </xf>
    <xf numFmtId="0" fontId="13" fillId="0" borderId="40" xfId="0" applyFont="1" applyBorder="1" applyAlignment="1">
      <alignment vertical="center"/>
    </xf>
    <xf numFmtId="4" fontId="21" fillId="0" borderId="40" xfId="0" applyNumberFormat="1" applyFont="1" applyBorder="1" applyAlignment="1">
      <alignment horizontal="right" vertical="center" wrapText="1"/>
    </xf>
    <xf numFmtId="4" fontId="13" fillId="0" borderId="40" xfId="0" applyNumberFormat="1" applyFont="1" applyBorder="1" applyAlignment="1">
      <alignment horizontal="right" vertical="center" wrapText="1"/>
    </xf>
    <xf numFmtId="0" fontId="21" fillId="0" borderId="40" xfId="0" applyFont="1" applyBorder="1" applyAlignment="1">
      <alignment vertical="center"/>
    </xf>
    <xf numFmtId="4" fontId="21" fillId="0" borderId="40" xfId="0" applyNumberFormat="1" applyFont="1" applyBorder="1" applyAlignment="1">
      <alignment horizontal="right" vertical="center"/>
    </xf>
    <xf numFmtId="4" fontId="21" fillId="0" borderId="39" xfId="0" applyNumberFormat="1" applyFont="1" applyBorder="1" applyAlignment="1">
      <alignment horizontal="right" vertical="center" wrapText="1"/>
    </xf>
    <xf numFmtId="4" fontId="13"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1" fillId="0" borderId="0" xfId="0" applyNumberFormat="1" applyFont="1"/>
    <xf numFmtId="0" fontId="13" fillId="0" borderId="0" xfId="0" applyFont="1" applyAlignment="1">
      <alignment wrapText="1"/>
    </xf>
    <xf numFmtId="0" fontId="13" fillId="0" borderId="0" xfId="0" applyFont="1" applyAlignment="1">
      <alignment vertical="top" wrapText="1"/>
    </xf>
    <xf numFmtId="4" fontId="21" fillId="0" borderId="39" xfId="0" applyNumberFormat="1" applyFont="1" applyBorder="1" applyAlignment="1">
      <alignment horizontal="right" vertical="center"/>
    </xf>
    <xf numFmtId="0" fontId="13"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5" fillId="0" borderId="0" xfId="0" applyFont="1" applyAlignment="1">
      <alignment horizontal="left" vertical="top" wrapText="1"/>
    </xf>
    <xf numFmtId="171" fontId="21" fillId="0" borderId="37" xfId="0" applyNumberFormat="1" applyFont="1" applyBorder="1"/>
    <xf numFmtId="171" fontId="13" fillId="0" borderId="37" xfId="0" applyNumberFormat="1" applyFont="1" applyBorder="1" applyAlignment="1">
      <alignment horizontal="center" vertical="center" wrapText="1"/>
    </xf>
    <xf numFmtId="0" fontId="13" fillId="0" borderId="42" xfId="0" applyFont="1" applyBorder="1" applyAlignment="1">
      <alignment vertical="center"/>
    </xf>
    <xf numFmtId="0" fontId="14" fillId="0" borderId="40" xfId="0" applyFont="1" applyBorder="1" applyAlignment="1">
      <alignment vertical="center"/>
    </xf>
    <xf numFmtId="0" fontId="14"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5" fillId="0" borderId="0" xfId="0" applyFont="1" applyAlignment="1">
      <alignment horizontal="left"/>
    </xf>
    <xf numFmtId="171" fontId="13" fillId="0" borderId="0" xfId="0" applyNumberFormat="1" applyFont="1" applyAlignment="1">
      <alignment horizontal="center"/>
    </xf>
    <xf numFmtId="37" fontId="13" fillId="0" borderId="43" xfId="0" applyNumberFormat="1" applyFont="1" applyBorder="1" applyAlignment="1">
      <alignment horizontal="center" vertical="center"/>
    </xf>
    <xf numFmtId="37" fontId="13" fillId="0" borderId="43" xfId="0" applyNumberFormat="1" applyFont="1" applyBorder="1" applyAlignment="1">
      <alignment horizontal="center" wrapText="1"/>
    </xf>
    <xf numFmtId="0" fontId="13" fillId="0" borderId="0" xfId="0" applyFont="1" applyAlignment="1">
      <alignment horizontal="left"/>
    </xf>
    <xf numFmtId="4" fontId="12" fillId="0" borderId="0" xfId="0" applyNumberFormat="1" applyFont="1" applyAlignment="1">
      <alignment horizontal="right"/>
    </xf>
    <xf numFmtId="0" fontId="14" fillId="0" borderId="39" xfId="0" applyFont="1" applyBorder="1" applyAlignment="1">
      <alignment horizontal="center" vertical="center"/>
    </xf>
    <xf numFmtId="4" fontId="14" fillId="0" borderId="40" xfId="0" applyNumberFormat="1" applyFont="1" applyBorder="1" applyAlignment="1">
      <alignment horizontal="right" vertical="center" wrapText="1"/>
    </xf>
    <xf numFmtId="0" fontId="14" fillId="0" borderId="0" xfId="0" applyFont="1" applyAlignment="1">
      <alignment horizontal="center" vertical="center"/>
    </xf>
    <xf numFmtId="4" fontId="1" fillId="0" borderId="40" xfId="0" applyNumberFormat="1" applyFont="1" applyBorder="1" applyAlignment="1">
      <alignment horizontal="right" vertical="center" wrapText="1"/>
    </xf>
    <xf numFmtId="0" fontId="12" fillId="0" borderId="39" xfId="0" applyFont="1" applyBorder="1" applyAlignment="1">
      <alignment horizontal="left"/>
    </xf>
    <xf numFmtId="0" fontId="12" fillId="0" borderId="0" xfId="0" applyFont="1" applyAlignment="1">
      <alignment horizontal="left"/>
    </xf>
    <xf numFmtId="0" fontId="37" fillId="0" borderId="42" xfId="0" applyFont="1" applyBorder="1" applyAlignment="1">
      <alignment horizontal="left"/>
    </xf>
    <xf numFmtId="0" fontId="14" fillId="0" borderId="40" xfId="0" applyFont="1" applyBorder="1" applyAlignment="1">
      <alignment horizontal="center" vertical="center"/>
    </xf>
    <xf numFmtId="4" fontId="12" fillId="0" borderId="40" xfId="0" applyNumberFormat="1" applyFont="1" applyBorder="1" applyAlignment="1">
      <alignment horizontal="right"/>
    </xf>
    <xf numFmtId="4" fontId="14" fillId="0" borderId="39" xfId="0" applyNumberFormat="1" applyFont="1" applyBorder="1" applyAlignment="1">
      <alignment horizontal="right" vertical="center" wrapText="1"/>
    </xf>
    <xf numFmtId="0" fontId="12" fillId="0" borderId="40" xfId="0" applyFont="1" applyBorder="1" applyAlignment="1">
      <alignment horizontal="center"/>
    </xf>
    <xf numFmtId="0" fontId="12" fillId="0" borderId="40" xfId="0" applyFont="1" applyBorder="1" applyAlignment="1">
      <alignment horizontal="center" wrapText="1"/>
    </xf>
    <xf numFmtId="4" fontId="12"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0" fillId="0" borderId="68" xfId="0" applyFont="1" applyBorder="1"/>
    <xf numFmtId="0" fontId="41" fillId="0" borderId="0" xfId="0" applyFont="1"/>
    <xf numFmtId="0" fontId="42"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2"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3"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4"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5"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1"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4"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4" fillId="0" borderId="42" xfId="0" applyFont="1" applyBorder="1" applyAlignment="1">
      <alignment vertical="center" wrapText="1"/>
    </xf>
    <xf numFmtId="4" fontId="3" fillId="0" borderId="42" xfId="0" applyNumberFormat="1" applyFont="1" applyBorder="1"/>
    <xf numFmtId="0" fontId="14"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2" fillId="0" borderId="0" xfId="0" applyNumberFormat="1" applyFont="1"/>
    <xf numFmtId="0" fontId="3" fillId="0" borderId="56" xfId="0" applyFont="1" applyBorder="1"/>
    <xf numFmtId="171" fontId="28" fillId="0" borderId="37" xfId="0" applyNumberFormat="1" applyFont="1" applyBorder="1" applyAlignment="1">
      <alignment horizontal="center" vertical="center" wrapText="1"/>
    </xf>
    <xf numFmtId="0" fontId="46"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1"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1" fillId="0" borderId="40" xfId="0" applyFont="1" applyBorder="1" applyAlignment="1">
      <alignment vertical="center" wrapText="1"/>
    </xf>
    <xf numFmtId="4" fontId="27"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2" fillId="0" borderId="65" xfId="0" applyNumberFormat="1" applyFont="1" applyBorder="1" applyAlignment="1">
      <alignment vertical="center" wrapText="1"/>
    </xf>
    <xf numFmtId="0" fontId="4" fillId="2" borderId="1" xfId="0" applyFont="1" applyFill="1" applyBorder="1" applyAlignment="1">
      <alignment horizontal="center"/>
    </xf>
    <xf numFmtId="0" fontId="5" fillId="0" borderId="2" xfId="0" applyFont="1" applyBorder="1"/>
    <xf numFmtId="0" fontId="5" fillId="0" borderId="3" xfId="0" applyFont="1" applyBorder="1"/>
    <xf numFmtId="0" fontId="4" fillId="2" borderId="4" xfId="0" applyFont="1" applyFill="1" applyBorder="1" applyAlignment="1">
      <alignment horizontal="center"/>
    </xf>
    <xf numFmtId="0" fontId="5" fillId="0" borderId="5" xfId="0" applyFont="1" applyBorder="1"/>
    <xf numFmtId="0" fontId="6" fillId="0" borderId="6" xfId="0" applyFont="1" applyBorder="1" applyAlignment="1">
      <alignment horizontal="center" vertical="center" wrapText="1"/>
    </xf>
    <xf numFmtId="0" fontId="5" fillId="0" borderId="7" xfId="0" applyFont="1" applyBorder="1"/>
    <xf numFmtId="0" fontId="5" fillId="0" borderId="8" xfId="0" applyFont="1" applyBorder="1"/>
    <xf numFmtId="0" fontId="5" fillId="0" borderId="9" xfId="0" applyFont="1" applyBorder="1"/>
    <xf numFmtId="0" fontId="0" fillId="0" borderId="0" xfId="0"/>
    <xf numFmtId="0" fontId="5" fillId="0" borderId="10" xfId="0" applyFont="1" applyBorder="1"/>
    <xf numFmtId="0" fontId="5" fillId="0" borderId="11" xfId="0" applyFont="1" applyBorder="1"/>
    <xf numFmtId="0" fontId="5" fillId="0" borderId="12" xfId="0" applyFont="1" applyBorder="1"/>
    <xf numFmtId="0" fontId="5" fillId="0" borderId="13" xfId="0" applyFont="1" applyBorder="1"/>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0" fontId="8" fillId="0" borderId="9" xfId="0" applyFont="1" applyBorder="1" applyAlignment="1">
      <alignment horizontal="left"/>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4" fontId="3" fillId="0" borderId="1" xfId="0" applyNumberFormat="1" applyFont="1" applyBorder="1" applyAlignment="1">
      <alignment horizontal="right"/>
    </xf>
    <xf numFmtId="0" fontId="3" fillId="0" borderId="1" xfId="0" applyFont="1" applyBorder="1" applyAlignment="1">
      <alignment horizontal="left"/>
    </xf>
    <xf numFmtId="0" fontId="10" fillId="5" borderId="6" xfId="0" applyFont="1" applyFill="1" applyBorder="1" applyAlignment="1">
      <alignment horizontal="center" vertical="center" textRotation="90" wrapText="1"/>
    </xf>
    <xf numFmtId="0" fontId="5" fillId="0" borderId="15" xfId="0" applyFont="1" applyBorder="1"/>
    <xf numFmtId="0" fontId="5" fillId="0" borderId="16" xfId="0" applyFont="1" applyBorder="1"/>
    <xf numFmtId="0" fontId="10"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0" fillId="5" borderId="6" xfId="0" applyFont="1" applyFill="1" applyBorder="1" applyAlignment="1">
      <alignment horizontal="center" vertical="center" textRotation="90"/>
    </xf>
    <xf numFmtId="0" fontId="5" fillId="0" borderId="19" xfId="0" applyFont="1" applyBorder="1"/>
    <xf numFmtId="4" fontId="3" fillId="0" borderId="1" xfId="0" applyNumberFormat="1" applyFont="1" applyBorder="1" applyAlignment="1">
      <alignment horizontal="right" vertical="center"/>
    </xf>
    <xf numFmtId="4" fontId="3" fillId="0" borderId="6" xfId="0" applyNumberFormat="1" applyFont="1" applyBorder="1" applyAlignment="1">
      <alignment horizontal="right" vertical="center"/>
    </xf>
    <xf numFmtId="0" fontId="11" fillId="0" borderId="1" xfId="0" applyFont="1" applyBorder="1" applyAlignment="1">
      <alignment horizontal="left" vertical="center" wrapText="1"/>
    </xf>
    <xf numFmtId="169" fontId="12" fillId="0" borderId="22" xfId="0" applyNumberFormat="1" applyFont="1" applyBorder="1" applyAlignment="1">
      <alignment horizontal="center" vertical="center" wrapText="1"/>
    </xf>
    <xf numFmtId="0" fontId="5" fillId="0" borderId="25" xfId="0" applyFont="1" applyBorder="1"/>
    <xf numFmtId="0" fontId="12" fillId="0" borderId="22" xfId="0" applyFont="1" applyBorder="1" applyAlignment="1">
      <alignment horizontal="center" vertical="center"/>
    </xf>
    <xf numFmtId="4" fontId="12" fillId="0" borderId="23" xfId="0" applyNumberFormat="1" applyFont="1" applyBorder="1" applyAlignment="1">
      <alignment horizontal="center" vertical="center" wrapText="1"/>
    </xf>
    <xf numFmtId="0" fontId="5" fillId="0" borderId="24" xfId="0" applyFont="1" applyBorder="1"/>
    <xf numFmtId="4" fontId="12" fillId="0" borderId="23" xfId="0" applyNumberFormat="1" applyFont="1" applyBorder="1" applyAlignment="1">
      <alignment horizontal="center" vertical="center"/>
    </xf>
    <xf numFmtId="0" fontId="3" fillId="0" borderId="40" xfId="0" applyFont="1" applyBorder="1" applyAlignment="1">
      <alignment horizontal="left" vertical="top"/>
    </xf>
    <xf numFmtId="0" fontId="5" fillId="0" borderId="40" xfId="0" applyFont="1" applyBorder="1"/>
    <xf numFmtId="0" fontId="1" fillId="0" borderId="42" xfId="0" applyFont="1" applyBorder="1" applyAlignment="1">
      <alignment horizontal="left" vertical="top"/>
    </xf>
    <xf numFmtId="0" fontId="5" fillId="0" borderId="42" xfId="0" applyFont="1" applyBorder="1"/>
    <xf numFmtId="0" fontId="13" fillId="13" borderId="52" xfId="0" applyFont="1" applyFill="1" applyBorder="1" applyAlignment="1">
      <alignment horizontal="center" wrapText="1"/>
    </xf>
    <xf numFmtId="0" fontId="5" fillId="0" borderId="53" xfId="0" applyFont="1" applyBorder="1"/>
    <xf numFmtId="0" fontId="5" fillId="0" borderId="50" xfId="0" applyFont="1" applyBorder="1"/>
    <xf numFmtId="0" fontId="13" fillId="13" borderId="45" xfId="0" applyFont="1" applyFill="1" applyBorder="1" applyAlignment="1">
      <alignment horizontal="center" wrapText="1"/>
    </xf>
    <xf numFmtId="0" fontId="5" fillId="0" borderId="47" xfId="0" applyFont="1" applyBorder="1"/>
    <xf numFmtId="0" fontId="13" fillId="0" borderId="42" xfId="0" applyFont="1" applyBorder="1" applyAlignment="1">
      <alignment horizontal="left" vertical="top"/>
    </xf>
    <xf numFmtId="0" fontId="13" fillId="0" borderId="40" xfId="0" applyFont="1" applyBorder="1" applyAlignment="1">
      <alignment horizontal="left" vertical="top" wrapText="1"/>
    </xf>
    <xf numFmtId="0" fontId="25"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3" fillId="13" borderId="51" xfId="0" applyFont="1" applyFill="1" applyBorder="1" applyAlignment="1">
      <alignment horizontal="center" wrapText="1"/>
    </xf>
    <xf numFmtId="0" fontId="5" fillId="0" borderId="54" xfId="0" applyFont="1" applyBorder="1"/>
    <xf numFmtId="0" fontId="13" fillId="13" borderId="55" xfId="0" applyFont="1" applyFill="1" applyBorder="1" applyAlignment="1">
      <alignment horizontal="center" vertical="center" wrapText="1"/>
    </xf>
    <xf numFmtId="0" fontId="22"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3"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3" fillId="0" borderId="37" xfId="0" applyFont="1" applyBorder="1" applyAlignment="1">
      <alignment horizontal="center" vertical="center"/>
    </xf>
    <xf numFmtId="0" fontId="5" fillId="0" borderId="37" xfId="0" applyFont="1" applyBorder="1"/>
    <xf numFmtId="0" fontId="13" fillId="0" borderId="38" xfId="0" applyFont="1" applyBorder="1" applyAlignment="1">
      <alignment horizontal="left" vertical="top"/>
    </xf>
    <xf numFmtId="0" fontId="5" fillId="0" borderId="38"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wrapText="1"/>
    </xf>
    <xf numFmtId="0" fontId="13" fillId="0" borderId="40" xfId="0" applyFont="1" applyBorder="1" applyAlignment="1">
      <alignment horizontal="left"/>
    </xf>
    <xf numFmtId="0" fontId="13" fillId="0" borderId="40" xfId="0" applyFont="1" applyBorder="1" applyAlignment="1">
      <alignment horizontal="left" vertical="top"/>
    </xf>
    <xf numFmtId="0" fontId="5" fillId="0" borderId="39" xfId="0" applyFont="1" applyBorder="1"/>
    <xf numFmtId="0" fontId="22" fillId="0" borderId="0" xfId="0" applyFont="1" applyAlignment="1">
      <alignment horizontal="center"/>
    </xf>
    <xf numFmtId="0" fontId="23" fillId="0" borderId="0" xfId="0" applyFont="1" applyAlignment="1">
      <alignment horizontal="center"/>
    </xf>
    <xf numFmtId="0" fontId="22" fillId="0" borderId="0" xfId="0" applyFont="1" applyAlignment="1">
      <alignment horizontal="center" vertical="center"/>
    </xf>
    <xf numFmtId="0" fontId="23" fillId="0" borderId="0" xfId="0" applyFont="1" applyAlignment="1">
      <alignment horizontal="center" vertical="center"/>
    </xf>
    <xf numFmtId="0" fontId="13" fillId="0" borderId="0" xfId="0" applyFont="1" applyAlignment="1">
      <alignment horizontal="center" vertical="center"/>
    </xf>
    <xf numFmtId="0" fontId="23" fillId="0" borderId="37" xfId="0" applyFont="1" applyBorder="1" applyAlignment="1">
      <alignment horizontal="center"/>
    </xf>
    <xf numFmtId="0" fontId="5" fillId="0" borderId="56" xfId="0" applyFont="1" applyBorder="1"/>
    <xf numFmtId="0" fontId="27" fillId="2" borderId="22" xfId="0" applyFont="1" applyFill="1" applyBorder="1" applyAlignment="1">
      <alignment horizontal="center" vertical="center" wrapText="1"/>
    </xf>
    <xf numFmtId="171" fontId="13" fillId="0" borderId="56" xfId="0" applyNumberFormat="1" applyFont="1" applyBorder="1" applyAlignment="1">
      <alignment horizontal="center" vertical="center"/>
    </xf>
    <xf numFmtId="0" fontId="25" fillId="0" borderId="0" xfId="0" applyFont="1" applyAlignment="1">
      <alignment horizontal="left" vertical="center" wrapText="1"/>
    </xf>
    <xf numFmtId="0" fontId="13" fillId="0" borderId="0" xfId="0" applyFont="1" applyAlignment="1">
      <alignment horizontal="center"/>
    </xf>
    <xf numFmtId="0" fontId="13" fillId="0" borderId="0" xfId="0" applyFont="1" applyAlignment="1">
      <alignment horizontal="center" vertical="top"/>
    </xf>
    <xf numFmtId="0" fontId="13" fillId="0" borderId="0" xfId="0" applyFont="1" applyAlignment="1">
      <alignment horizontal="center" vertical="top" wrapText="1"/>
    </xf>
    <xf numFmtId="37" fontId="22" fillId="0" borderId="0" xfId="0" applyNumberFormat="1" applyFont="1" applyAlignment="1">
      <alignment horizontal="center"/>
    </xf>
    <xf numFmtId="37" fontId="6" fillId="0" borderId="0" xfId="0" applyNumberFormat="1" applyFont="1" applyAlignment="1">
      <alignment horizontal="center"/>
    </xf>
    <xf numFmtId="37" fontId="1" fillId="0" borderId="56" xfId="0" applyNumberFormat="1" applyFont="1" applyBorder="1" applyAlignment="1">
      <alignment horizontal="center" vertical="center" wrapText="1"/>
    </xf>
    <xf numFmtId="171" fontId="28" fillId="0" borderId="56" xfId="0" applyNumberFormat="1" applyFont="1" applyBorder="1" applyAlignment="1">
      <alignment horizontal="center" vertical="center" wrapText="1"/>
    </xf>
    <xf numFmtId="170" fontId="22" fillId="0" borderId="0" xfId="0" applyNumberFormat="1" applyFont="1" applyAlignment="1">
      <alignment horizontal="center" vertical="center"/>
    </xf>
    <xf numFmtId="170" fontId="6" fillId="0" borderId="0" xfId="0" applyNumberFormat="1" applyFont="1" applyAlignment="1">
      <alignment horizontal="center" vertical="center"/>
    </xf>
    <xf numFmtId="170" fontId="13" fillId="0" borderId="0" xfId="0" applyNumberFormat="1" applyFont="1" applyAlignment="1">
      <alignment horizontal="center" vertical="center"/>
    </xf>
    <xf numFmtId="171" fontId="13" fillId="0" borderId="56" xfId="0" applyNumberFormat="1" applyFont="1" applyBorder="1" applyAlignment="1">
      <alignment horizontal="center"/>
    </xf>
    <xf numFmtId="0" fontId="13"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1" fillId="0" borderId="56" xfId="0" applyNumberFormat="1" applyFont="1" applyBorder="1" applyAlignment="1">
      <alignment horizontal="center" vertical="center"/>
    </xf>
    <xf numFmtId="0" fontId="30" fillId="0" borderId="0" xfId="0" applyFont="1" applyAlignment="1">
      <alignment horizontal="left" vertical="center" wrapText="1"/>
    </xf>
    <xf numFmtId="0" fontId="1" fillId="0" borderId="40" xfId="0" applyFont="1" applyBorder="1" applyAlignment="1">
      <alignment horizontal="center" vertical="center" wrapText="1"/>
    </xf>
    <xf numFmtId="0" fontId="13" fillId="0" borderId="56" xfId="0" applyFont="1" applyBorder="1" applyAlignment="1">
      <alignment horizontal="center"/>
    </xf>
    <xf numFmtId="170" fontId="13" fillId="0" borderId="43" xfId="0" applyNumberFormat="1" applyFont="1" applyBorder="1" applyAlignment="1">
      <alignment horizontal="center" vertical="center"/>
    </xf>
    <xf numFmtId="0" fontId="5" fillId="0" borderId="43" xfId="0" applyFont="1" applyBorder="1"/>
    <xf numFmtId="170" fontId="28" fillId="0" borderId="56" xfId="0" applyNumberFormat="1" applyFont="1" applyBorder="1" applyAlignment="1">
      <alignment horizontal="center" vertical="center"/>
    </xf>
    <xf numFmtId="0" fontId="1" fillId="0" borderId="43" xfId="0" applyFont="1" applyBorder="1" applyAlignment="1">
      <alignment horizontal="center" vertical="center" wrapText="1"/>
    </xf>
    <xf numFmtId="0" fontId="25" fillId="0" borderId="0" xfId="0" applyFont="1" applyAlignment="1">
      <alignment horizontal="left" wrapText="1"/>
    </xf>
    <xf numFmtId="171" fontId="13" fillId="0" borderId="0" xfId="0" applyNumberFormat="1" applyFont="1" applyAlignment="1">
      <alignment horizontal="center" vertical="top" wrapText="1"/>
    </xf>
    <xf numFmtId="0" fontId="26" fillId="0" borderId="22" xfId="0" applyFont="1" applyBorder="1" applyAlignment="1">
      <alignment horizontal="center" vertical="center" wrapText="1"/>
    </xf>
    <xf numFmtId="0" fontId="5" fillId="0" borderId="32" xfId="0" applyFont="1" applyBorder="1"/>
    <xf numFmtId="0" fontId="26"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26" fillId="0" borderId="60" xfId="0" applyFont="1" applyBorder="1" applyAlignment="1">
      <alignment horizontal="center" vertical="center"/>
    </xf>
    <xf numFmtId="0" fontId="28" fillId="0" borderId="23" xfId="0" applyFont="1" applyBorder="1" applyAlignment="1">
      <alignment horizontal="center" vertical="center"/>
    </xf>
    <xf numFmtId="0" fontId="28" fillId="0" borderId="60" xfId="0" applyFont="1" applyBorder="1" applyAlignment="1">
      <alignment horizontal="center" vertical="center" wrapText="1"/>
    </xf>
    <xf numFmtId="49" fontId="26" fillId="0" borderId="22" xfId="0" applyNumberFormat="1" applyFont="1" applyBorder="1" applyAlignment="1">
      <alignment horizontal="center" vertical="center" wrapText="1"/>
    </xf>
    <xf numFmtId="0" fontId="28" fillId="0" borderId="22" xfId="0" applyFont="1" applyBorder="1" applyAlignment="1">
      <alignment horizontal="center" vertical="center" wrapText="1"/>
    </xf>
    <xf numFmtId="0" fontId="3" fillId="0" borderId="40" xfId="0" applyFont="1" applyBorder="1" applyAlignment="1">
      <alignment horizontal="left" vertical="center" wrapText="1"/>
    </xf>
    <xf numFmtId="0" fontId="1" fillId="0" borderId="40" xfId="0" applyFont="1" applyBorder="1" applyAlignment="1">
      <alignment horizontal="left" vertical="center" wrapText="1"/>
    </xf>
    <xf numFmtId="0" fontId="23" fillId="0" borderId="37" xfId="0" applyFont="1" applyBorder="1" applyAlignment="1">
      <alignment horizontal="center" vertical="center" wrapText="1"/>
    </xf>
    <xf numFmtId="0" fontId="6" fillId="0" borderId="42" xfId="0" applyFont="1" applyBorder="1" applyAlignment="1">
      <alignment horizontal="left" vertical="center" wrapText="1"/>
    </xf>
    <xf numFmtId="0" fontId="13" fillId="0" borderId="40" xfId="0" applyFont="1" applyBorder="1" applyAlignment="1">
      <alignment horizontal="left" vertical="center" wrapText="1"/>
    </xf>
    <xf numFmtId="0" fontId="34"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11" fillId="0" borderId="0" xfId="0" applyFont="1" applyAlignment="1">
      <alignment horizontal="center" vertical="center"/>
    </xf>
    <xf numFmtId="0" fontId="6" fillId="0" borderId="0" xfId="0" applyFont="1" applyAlignment="1">
      <alignment horizontal="right" vertical="center"/>
    </xf>
    <xf numFmtId="0" fontId="10" fillId="0" borderId="37" xfId="0" applyFont="1" applyBorder="1" applyAlignment="1">
      <alignment horizontal="center"/>
    </xf>
    <xf numFmtId="0" fontId="13" fillId="0" borderId="56" xfId="0" applyFont="1" applyBorder="1" applyAlignment="1">
      <alignment horizontal="center" wrapText="1"/>
    </xf>
    <xf numFmtId="174" fontId="13" fillId="0" borderId="0" xfId="0" applyNumberFormat="1" applyFont="1" applyAlignment="1">
      <alignment horizontal="center" vertical="top" wrapText="1"/>
    </xf>
    <xf numFmtId="0" fontId="14" fillId="0" borderId="40" xfId="0" applyFont="1" applyBorder="1" applyAlignment="1">
      <alignment horizontal="left" vertical="center"/>
    </xf>
    <xf numFmtId="0" fontId="34" fillId="0" borderId="40" xfId="0" applyFont="1" applyBorder="1" applyAlignment="1">
      <alignment horizontal="right" vertical="center" wrapText="1"/>
    </xf>
    <xf numFmtId="0" fontId="34" fillId="0" borderId="42" xfId="0" applyFont="1" applyBorder="1" applyAlignment="1">
      <alignment horizontal="right" vertical="center" wrapText="1"/>
    </xf>
    <xf numFmtId="0" fontId="34" fillId="0" borderId="39" xfId="0" applyFont="1" applyBorder="1" applyAlignment="1">
      <alignment horizontal="right" vertical="center" wrapText="1"/>
    </xf>
    <xf numFmtId="0" fontId="25" fillId="0" borderId="37" xfId="0" applyFont="1" applyBorder="1" applyAlignment="1">
      <alignment horizontal="center"/>
    </xf>
    <xf numFmtId="0" fontId="21" fillId="0" borderId="40" xfId="0" applyFont="1" applyBorder="1" applyAlignment="1">
      <alignment horizontal="left" vertical="center" wrapText="1"/>
    </xf>
    <xf numFmtId="0" fontId="3" fillId="0" borderId="39" xfId="0" applyFont="1" applyBorder="1" applyAlignment="1">
      <alignment horizontal="left" vertical="center" wrapText="1"/>
    </xf>
    <xf numFmtId="0" fontId="6"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38" fillId="0" borderId="40" xfId="0" applyFont="1" applyBorder="1" applyAlignment="1">
      <alignment horizontal="right" vertical="center"/>
    </xf>
    <xf numFmtId="0" fontId="13" fillId="0" borderId="38" xfId="0" applyFont="1" applyBorder="1" applyAlignment="1">
      <alignment horizontal="left"/>
    </xf>
    <xf numFmtId="0" fontId="13" fillId="0" borderId="40" xfId="0" applyFont="1" applyBorder="1" applyAlignment="1">
      <alignment horizontal="left" wrapText="1"/>
    </xf>
    <xf numFmtId="171" fontId="13" fillId="0" borderId="0" xfId="0" applyNumberFormat="1" applyFont="1" applyAlignment="1">
      <alignment horizontal="center" wrapText="1"/>
    </xf>
    <xf numFmtId="0" fontId="13" fillId="0" borderId="43" xfId="0" applyFont="1" applyBorder="1" applyAlignment="1">
      <alignment horizontal="center"/>
    </xf>
    <xf numFmtId="170" fontId="13" fillId="0" borderId="43" xfId="0" applyNumberFormat="1" applyFont="1" applyBorder="1" applyAlignment="1">
      <alignment horizontal="center"/>
    </xf>
    <xf numFmtId="0" fontId="13" fillId="0" borderId="42" xfId="0" applyFont="1" applyBorder="1" applyAlignment="1">
      <alignment horizontal="left" vertical="center"/>
    </xf>
    <xf numFmtId="0" fontId="6" fillId="0" borderId="0" xfId="0" applyFont="1" applyAlignment="1">
      <alignment horizontal="center" vertical="center"/>
    </xf>
    <xf numFmtId="0" fontId="13" fillId="0" borderId="37" xfId="0" applyFont="1" applyBorder="1" applyAlignment="1">
      <alignment horizontal="center" vertical="center"/>
    </xf>
    <xf numFmtId="0" fontId="25" fillId="0" borderId="0" xfId="0" applyFont="1" applyAlignment="1">
      <alignment horizontal="left" vertical="top" wrapText="1"/>
    </xf>
    <xf numFmtId="0" fontId="13" fillId="0" borderId="42" xfId="0" applyFont="1" applyBorder="1" applyAlignment="1">
      <alignment horizontal="left" vertical="center" wrapText="1"/>
    </xf>
    <xf numFmtId="0" fontId="23" fillId="0" borderId="56" xfId="0" applyFont="1" applyBorder="1" applyAlignment="1">
      <alignment horizontal="center" vertical="center" wrapText="1"/>
    </xf>
    <xf numFmtId="171" fontId="23" fillId="0" borderId="37" xfId="0" applyNumberFormat="1" applyFont="1" applyBorder="1" applyAlignment="1">
      <alignment horizontal="center"/>
    </xf>
    <xf numFmtId="171" fontId="13" fillId="0" borderId="0" xfId="0" applyNumberFormat="1" applyFont="1" applyAlignment="1">
      <alignment horizontal="center" vertical="center" wrapText="1"/>
    </xf>
    <xf numFmtId="4" fontId="1" fillId="0" borderId="56" xfId="0" applyNumberFormat="1" applyFont="1" applyBorder="1" applyAlignment="1">
      <alignment horizontal="right"/>
    </xf>
    <xf numFmtId="0" fontId="5" fillId="0" borderId="65" xfId="0" applyFont="1" applyBorder="1"/>
    <xf numFmtId="37" fontId="23" fillId="0" borderId="0" xfId="0" applyNumberFormat="1" applyFont="1" applyAlignment="1">
      <alignment horizontal="center" wrapText="1"/>
    </xf>
    <xf numFmtId="37" fontId="23" fillId="0" borderId="56" xfId="0" applyNumberFormat="1" applyFont="1" applyBorder="1" applyAlignment="1">
      <alignment horizontal="center" vertical="center" wrapText="1"/>
    </xf>
    <xf numFmtId="37" fontId="23" fillId="0" borderId="56" xfId="0" applyNumberFormat="1" applyFont="1" applyBorder="1" applyAlignment="1">
      <alignment horizontal="center"/>
    </xf>
    <xf numFmtId="37" fontId="13" fillId="0" borderId="56" xfId="0" applyNumberFormat="1" applyFont="1" applyBorder="1" applyAlignment="1">
      <alignment horizontal="center" vertical="center" wrapText="1"/>
    </xf>
    <xf numFmtId="0" fontId="14" fillId="0" borderId="40" xfId="0" applyFont="1" applyBorder="1" applyAlignment="1">
      <alignment horizontal="left" vertical="center" wrapText="1"/>
    </xf>
    <xf numFmtId="4" fontId="1" fillId="0" borderId="0" xfId="0" applyNumberFormat="1" applyFont="1" applyAlignment="1">
      <alignment horizontal="right" wrapText="1"/>
    </xf>
    <xf numFmtId="0" fontId="13" fillId="0" borderId="42" xfId="0" applyFont="1" applyBorder="1" applyAlignment="1">
      <alignment horizontal="left" wrapText="1"/>
    </xf>
    <xf numFmtId="0" fontId="14" fillId="0" borderId="39" xfId="0" applyFont="1" applyBorder="1" applyAlignment="1">
      <alignment horizontal="left" vertical="center" wrapText="1"/>
    </xf>
    <xf numFmtId="4" fontId="12" fillId="0" borderId="56" xfId="0" applyNumberFormat="1" applyFont="1" applyBorder="1" applyAlignment="1">
      <alignment horizontal="right"/>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5" fillId="0" borderId="0" xfId="0" applyFont="1" applyAlignment="1">
      <alignment horizontal="center" vertical="center"/>
    </xf>
    <xf numFmtId="171" fontId="23" fillId="0" borderId="43" xfId="0" applyNumberFormat="1" applyFont="1" applyBorder="1" applyAlignment="1">
      <alignment horizontal="center" vertical="center"/>
    </xf>
    <xf numFmtId="171" fontId="13" fillId="0" borderId="56" xfId="0" applyNumberFormat="1" applyFont="1" applyBorder="1" applyAlignment="1">
      <alignment horizontal="center" vertical="center" wrapText="1"/>
    </xf>
    <xf numFmtId="0" fontId="6" fillId="0" borderId="0" xfId="0" applyFont="1" applyAlignment="1">
      <alignment horizontal="center" wrapText="1"/>
    </xf>
    <xf numFmtId="171" fontId="13" fillId="0" borderId="0" xfId="0" applyNumberFormat="1" applyFont="1" applyAlignment="1">
      <alignment horizontal="center"/>
    </xf>
    <xf numFmtId="0" fontId="3" fillId="0" borderId="0" xfId="0" applyFont="1" applyAlignment="1">
      <alignment horizontal="center"/>
    </xf>
    <xf numFmtId="0" fontId="43"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49" fontId="22" fillId="0" borderId="0" xfId="0" applyNumberFormat="1" applyFont="1" applyAlignment="1">
      <alignment horizontal="center"/>
    </xf>
    <xf numFmtId="171" fontId="1" fillId="0" borderId="0" xfId="0" applyNumberFormat="1" applyFont="1" applyAlignment="1">
      <alignment horizontal="center"/>
    </xf>
    <xf numFmtId="171" fontId="13" fillId="0" borderId="43" xfId="0" applyNumberFormat="1" applyFont="1" applyBorder="1" applyAlignment="1">
      <alignment horizontal="center"/>
    </xf>
    <xf numFmtId="171" fontId="23" fillId="0" borderId="43" xfId="0" applyNumberFormat="1" applyFont="1" applyBorder="1" applyAlignment="1">
      <alignment horizontal="center"/>
    </xf>
    <xf numFmtId="0" fontId="21" fillId="0" borderId="42" xfId="0" applyFont="1" applyBorder="1" applyAlignment="1">
      <alignment horizontal="left" vertical="center" wrapText="1"/>
    </xf>
    <xf numFmtId="0" fontId="13" fillId="13" borderId="55" xfId="0" applyFont="1" applyFill="1" applyBorder="1" applyAlignment="1">
      <alignment horizontal="center" vertical="top"/>
    </xf>
    <xf numFmtId="0" fontId="13" fillId="13" borderId="55" xfId="0" applyFont="1" applyFill="1" applyBorder="1" applyAlignment="1">
      <alignment horizontal="center" vertical="top" wrapText="1"/>
    </xf>
    <xf numFmtId="0" fontId="1" fillId="13" borderId="34" xfId="0" applyFont="1" applyFill="1" applyBorder="1" applyAlignment="1">
      <alignment horizontal="center" wrapText="1"/>
    </xf>
    <xf numFmtId="0" fontId="13" fillId="0" borderId="38" xfId="0" applyFont="1" applyBorder="1" applyAlignment="1">
      <alignment horizontal="left" vertical="top" wrapText="1"/>
    </xf>
    <xf numFmtId="0" fontId="13" fillId="0" borderId="42" xfId="0" applyFont="1" applyBorder="1" applyAlignment="1">
      <alignment horizontal="left" vertical="top" wrapText="1"/>
    </xf>
    <xf numFmtId="3" fontId="13" fillId="0" borderId="56" xfId="0" applyNumberFormat="1" applyFont="1" applyBorder="1" applyAlignment="1">
      <alignment horizontal="center" wrapText="1"/>
    </xf>
    <xf numFmtId="3" fontId="13" fillId="0" borderId="0" xfId="0" applyNumberFormat="1" applyFont="1" applyAlignment="1">
      <alignment horizontal="center" vertical="top" wrapText="1"/>
    </xf>
    <xf numFmtId="0" fontId="3" fillId="0" borderId="0" xfId="0" applyFont="1" applyAlignment="1">
      <alignment horizontal="left" wrapText="1"/>
    </xf>
    <xf numFmtId="0" fontId="3" fillId="0" borderId="40" xfId="0" applyFont="1" applyBorder="1" applyAlignment="1">
      <alignment horizontal="left" wrapText="1"/>
    </xf>
    <xf numFmtId="0" fontId="1" fillId="0" borderId="40" xfId="0" applyFont="1" applyBorder="1" applyAlignment="1">
      <alignment horizontal="center" wrapText="1"/>
    </xf>
    <xf numFmtId="0" fontId="1" fillId="0" borderId="0" xfId="0" applyFont="1" applyAlignment="1">
      <alignment horizontal="left" vertical="top" wrapText="1"/>
    </xf>
    <xf numFmtId="0" fontId="1" fillId="0" borderId="42" xfId="0" applyFont="1" applyBorder="1" applyAlignment="1">
      <alignment horizontal="center" vertical="top"/>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424250610.22999996</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58222953.009999998</v>
      </c>
    </row>
    <row r="4" spans="1:8">
      <c r="A4" s="3" t="str">
        <f t="shared" si="0"/>
        <v>1</v>
      </c>
      <c r="B4" s="3" t="str">
        <f t="shared" si="1"/>
        <v>1</v>
      </c>
      <c r="C4" s="3" t="str">
        <f t="shared" si="2"/>
        <v>1</v>
      </c>
      <c r="D4" s="3" t="str">
        <f t="shared" si="3"/>
        <v>0</v>
      </c>
      <c r="E4" s="3" t="str">
        <f t="shared" si="4"/>
        <v>0</v>
      </c>
      <c r="F4" s="3" t="str">
        <f t="shared" si="5"/>
        <v/>
      </c>
      <c r="G4" s="3">
        <v>11100</v>
      </c>
      <c r="H4" s="4">
        <f>'F1'!AF8</f>
        <v>56069894.579999998</v>
      </c>
    </row>
    <row r="5" spans="1:8">
      <c r="A5" s="3" t="str">
        <f t="shared" si="0"/>
        <v>1</v>
      </c>
      <c r="B5" s="3" t="str">
        <f t="shared" si="1"/>
        <v>1</v>
      </c>
      <c r="C5" s="3" t="str">
        <f t="shared" si="2"/>
        <v>1</v>
      </c>
      <c r="D5" s="3" t="str">
        <f t="shared" si="3"/>
        <v>1</v>
      </c>
      <c r="E5" s="3" t="str">
        <f t="shared" si="4"/>
        <v>0</v>
      </c>
      <c r="F5" s="3" t="str">
        <f t="shared" si="5"/>
        <v/>
      </c>
      <c r="G5" s="3">
        <v>11110</v>
      </c>
      <c r="H5" s="4">
        <f>'F1'!AF9</f>
        <v>465799.35</v>
      </c>
    </row>
    <row r="6" spans="1:8">
      <c r="A6" s="3" t="str">
        <f t="shared" si="0"/>
        <v>1</v>
      </c>
      <c r="B6" s="3" t="str">
        <f t="shared" si="1"/>
        <v>1</v>
      </c>
      <c r="C6" s="3" t="str">
        <f t="shared" si="2"/>
        <v>1</v>
      </c>
      <c r="D6" s="3" t="str">
        <f t="shared" si="3"/>
        <v>2</v>
      </c>
      <c r="E6" s="3" t="str">
        <f t="shared" si="4"/>
        <v>0</v>
      </c>
      <c r="F6" s="3" t="str">
        <f t="shared" si="5"/>
        <v/>
      </c>
      <c r="G6" s="3">
        <v>11120</v>
      </c>
      <c r="H6" s="4">
        <f>'F1'!AF10</f>
        <v>55604095.229999997</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2117146.31</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1727407.71</v>
      </c>
    </row>
    <row r="15" spans="1:8">
      <c r="A15" s="3" t="str">
        <f t="shared" si="0"/>
        <v>1</v>
      </c>
      <c r="B15" s="3" t="str">
        <f t="shared" si="1"/>
        <v>1</v>
      </c>
      <c r="C15" s="3" t="str">
        <f t="shared" si="2"/>
        <v>2</v>
      </c>
      <c r="D15" s="3" t="str">
        <f t="shared" si="3"/>
        <v>3</v>
      </c>
      <c r="E15" s="3" t="str">
        <f t="shared" si="4"/>
        <v>0</v>
      </c>
      <c r="F15" s="3" t="str">
        <f t="shared" si="5"/>
        <v/>
      </c>
      <c r="G15" s="3">
        <v>11230</v>
      </c>
      <c r="H15" s="4">
        <f>'F1'!AF19</f>
        <v>45980.6</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56000</v>
      </c>
    </row>
    <row r="18" spans="1:8">
      <c r="A18" s="3" t="str">
        <f t="shared" si="0"/>
        <v>1</v>
      </c>
      <c r="B18" s="3" t="str">
        <f t="shared" si="1"/>
        <v>1</v>
      </c>
      <c r="C18" s="3" t="str">
        <f t="shared" si="2"/>
        <v>2</v>
      </c>
      <c r="D18" s="3" t="str">
        <f t="shared" si="3"/>
        <v>6</v>
      </c>
      <c r="E18" s="3" t="str">
        <f t="shared" si="4"/>
        <v>0</v>
      </c>
      <c r="F18" s="3" t="str">
        <f t="shared" si="5"/>
        <v/>
      </c>
      <c r="G18" s="3">
        <v>11260</v>
      </c>
      <c r="H18" s="4">
        <f>'F1'!AF22</f>
        <v>287310</v>
      </c>
    </row>
    <row r="19" spans="1:8">
      <c r="A19" s="3" t="str">
        <f t="shared" si="0"/>
        <v>1</v>
      </c>
      <c r="B19" s="3" t="str">
        <f t="shared" si="1"/>
        <v>1</v>
      </c>
      <c r="C19" s="3" t="str">
        <f t="shared" si="2"/>
        <v>2</v>
      </c>
      <c r="D19" s="3" t="str">
        <f t="shared" si="3"/>
        <v>9</v>
      </c>
      <c r="E19" s="3" t="str">
        <f t="shared" si="4"/>
        <v>0</v>
      </c>
      <c r="F19" s="3" t="str">
        <f t="shared" si="5"/>
        <v/>
      </c>
      <c r="G19" s="3">
        <v>11290</v>
      </c>
      <c r="H19" s="4">
        <f>'F1'!AF23</f>
        <v>448</v>
      </c>
    </row>
    <row r="20" spans="1:8">
      <c r="A20" s="3" t="str">
        <f t="shared" si="0"/>
        <v>1</v>
      </c>
      <c r="B20" s="3" t="str">
        <f t="shared" si="1"/>
        <v>1</v>
      </c>
      <c r="C20" s="3" t="str">
        <f t="shared" si="2"/>
        <v>3</v>
      </c>
      <c r="D20" s="3" t="str">
        <f t="shared" si="3"/>
        <v>0</v>
      </c>
      <c r="E20" s="3" t="str">
        <f t="shared" si="4"/>
        <v>0</v>
      </c>
      <c r="F20" s="3" t="str">
        <f t="shared" si="5"/>
        <v/>
      </c>
      <c r="G20" s="3">
        <v>11300</v>
      </c>
      <c r="H20" s="4">
        <f>'F1'!AF24</f>
        <v>35912.120000000003</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35912.120000000003</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366027657.21999997</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335486427.22999996</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97893203.790000007</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134556015.72</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29592456.229999997</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4255259.3</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12461360.49</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7390684.3300000001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77056313.460000008</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16402919.08</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2565686.56</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56034</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1226703.99</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673596.04</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609352.53</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4354895.46</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4354895.46</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9482337.0600000005</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9482337.0600000005</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60653394.380000003</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11829596.1</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11574039.039999999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255557.06</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48823798.280000001</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48823798.280000001</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347194296.77000004</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7000000</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0</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340194296.77000004</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46143993.170000002</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294050303.60000002</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119761780.12</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55250866.189999998</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27890242.629999999</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25000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25000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27423216.859999999</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21054540.199999999</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5895178.8300000001</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473497.83</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442025.76999999996</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424543.61</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0</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17482.16</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25109000.370000005</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2295403.6</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1472640.78</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16187.5</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697197.82</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109377.5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22154112.100000001</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3843580.25</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799557.51</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826857.1</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82654.48</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266680.88</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1737426.67</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30676.25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13387763.32</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287083.21999999997</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62276</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475348.16</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354208.26</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591330.66999999993</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218048.64000000001</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347074.09</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26207.94</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68154</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68154</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2120755.75</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2120755.75</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72780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2047975.75</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130867.44</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130867.44</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130867.44</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64510913.93</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64510913.93</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41680603.730000004</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26744357.050000001</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6192745.8600000003</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1797352.56</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0</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744464.03</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543459.27</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2597487.9</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3060737.06</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21540143.02</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7117441.9699999997</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14422701.050000001</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90251.75</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90251.75</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1199915.4300000002</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12.65</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107397.52</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788686.13</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303819.13</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73617786.950000003</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65442699.450000003</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25748089.48</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15126210</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1057991</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14068219</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8550837</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1268884</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7281953</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1416882</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155104</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1261778</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376325.48</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155633.09</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220692.39</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277835</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277835</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17704978.32</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952330.15</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424503.07</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53083.81</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260943.4</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145305.87</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68494</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1225307.1100000001</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1200782.1100000001</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24525</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1822236.0299999998</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54051.78</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41020</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0</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652110.31999999995</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25172</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69484.070000000007</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980397.86</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4412445.49</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3300</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2553979.02</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1627637.97</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227528.5</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8083407.3499999996</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8083407.3499999996</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157211.07</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37839.78</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10592.1</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108779.19</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1052041.1199999999</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258195.19</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429374.28</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16902.259999999998</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84099.99</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0</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165595.10999999999</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35287.199999999997</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62587.09</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21989631.650000002</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8018842.9100000001</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7809870.4800000004</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153511.6</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47035.199999999997</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7190.87</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1234.76</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1806266.6400000001</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309517.59999999998</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117600.2</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1225202.3999999999</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68948.600000000006</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83174.320000000007</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729801.04</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352350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215967.64</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140724.4</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6559</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14200</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461833.24</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267175.31</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17704.5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176953.43</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10042534.59</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2412705.61</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0</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175449.8</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894319.22</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177236.4</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24279.27</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6309254.29</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49290</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4500</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4500</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57000</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0</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818</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56182</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775475.01</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775475.01</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0</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93378.22</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46083.25</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31361.97</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0</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15933</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5205973.01</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2000000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2000000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2000000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500719.83</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471040.53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471040.53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29679.3</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29679.3</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1867648</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1867648</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1867648</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837605.18</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837605.18</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837605.18</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2969114.49</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2969114.49</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2969114.49</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2969114.49</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46143993.170000002</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0</v>
      </c>
      <c r="I741" s="4">
        <f>'F2'!D20</f>
        <v>0</v>
      </c>
      <c r="J741" s="4">
        <f>'F2'!E20</f>
        <v>0</v>
      </c>
      <c r="K741" s="4">
        <f>'F2'!F20</f>
        <v>0</v>
      </c>
      <c r="L741" s="4">
        <f>'F2'!G20</f>
        <v>0</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0</v>
      </c>
      <c r="I743" s="4">
        <f>'F2'!D22</f>
        <v>0</v>
      </c>
      <c r="J743" s="4">
        <f>'F2'!E22</f>
        <v>0</v>
      </c>
      <c r="K743" s="4">
        <f>'F2'!F22</f>
        <v>0</v>
      </c>
      <c r="L743" s="4">
        <f>'F2'!G22</f>
        <v>0</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43203007.910000026</v>
      </c>
      <c r="J745" s="4">
        <f>'F2'!E24</f>
        <v>2894970.0599999763</v>
      </c>
      <c r="K745" s="4">
        <f>'F2'!F24</f>
        <v>0</v>
      </c>
      <c r="L745" s="4">
        <f>'F2'!G24</f>
        <v>46097977.969999999</v>
      </c>
    </row>
    <row r="746" spans="1:12" ht="15.75" customHeight="1">
      <c r="A746" s="3"/>
      <c r="B746" s="3"/>
      <c r="C746" s="3"/>
      <c r="D746" s="3"/>
      <c r="E746" s="3"/>
      <c r="F746" s="3"/>
      <c r="G746" s="5" t="s">
        <v>327</v>
      </c>
      <c r="H746" s="4">
        <f>'F2'!C25</f>
        <v>0</v>
      </c>
      <c r="I746" s="4">
        <f>'F2'!D25</f>
        <v>0</v>
      </c>
      <c r="J746" s="4">
        <f>'F2'!E25</f>
        <v>46143993.170000002</v>
      </c>
      <c r="K746" s="4">
        <f>'F2'!F25</f>
        <v>0</v>
      </c>
      <c r="L746" s="4">
        <f>'F2'!G25</f>
        <v>46143993.170000002</v>
      </c>
    </row>
    <row r="747" spans="1:12" ht="15.75" customHeight="1">
      <c r="A747" s="3"/>
      <c r="B747" s="3"/>
      <c r="C747" s="3"/>
      <c r="D747" s="3"/>
      <c r="E747" s="3"/>
      <c r="F747" s="3"/>
      <c r="G747" s="5" t="s">
        <v>328</v>
      </c>
      <c r="H747" s="4">
        <f>'F2'!C26</f>
        <v>0</v>
      </c>
      <c r="I747" s="4">
        <f>'F2'!D26</f>
        <v>43203007.910000026</v>
      </c>
      <c r="J747" s="4">
        <f>'F2'!E26</f>
        <v>-75852946.910000026</v>
      </c>
      <c r="K747" s="4">
        <f>'F2'!F26</f>
        <v>0</v>
      </c>
      <c r="L747" s="4">
        <f>'F2'!G26</f>
        <v>-32649939</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7000000</v>
      </c>
      <c r="I754" s="4">
        <f>'F2'!D33</f>
        <v>261446379.80000001</v>
      </c>
      <c r="J754" s="4">
        <f>'F2'!E33</f>
        <v>78747916.969999999</v>
      </c>
      <c r="K754" s="4">
        <f>'F2'!F33</f>
        <v>0</v>
      </c>
      <c r="L754" s="4">
        <f>'F2'!G33</f>
        <v>347194296.76999998</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434824668.43000001</v>
      </c>
      <c r="J859" s="4">
        <f>'F5'!G6</f>
        <v>395206956.38999999</v>
      </c>
      <c r="K859" s="4">
        <f>'F5'!H6</f>
        <v>424250610.2299999</v>
      </c>
      <c r="L859" s="4">
        <f>'F5'!I6</f>
        <v>39617712.039999999</v>
      </c>
    </row>
    <row r="860" spans="1:12" ht="15.75" customHeight="1">
      <c r="A860" s="3"/>
      <c r="B860" s="3"/>
      <c r="C860" s="3"/>
      <c r="D860" s="3"/>
      <c r="E860" s="3"/>
      <c r="F860" s="3"/>
      <c r="G860" s="5" t="s">
        <v>439</v>
      </c>
      <c r="H860" s="4">
        <f>'F5'!E7</f>
        <v>38413320.210000001</v>
      </c>
      <c r="I860" s="4">
        <f>'F5'!F7</f>
        <v>415016589.19</v>
      </c>
      <c r="J860" s="4">
        <f>'F5'!G7</f>
        <v>395206956.38999999</v>
      </c>
      <c r="K860" s="4">
        <f>'F5'!H7</f>
        <v>58222953.00999999</v>
      </c>
      <c r="L860" s="4">
        <f>'F5'!I7</f>
        <v>19809632.79999999</v>
      </c>
    </row>
    <row r="861" spans="1:12" ht="15.75" customHeight="1">
      <c r="A861" s="3"/>
      <c r="B861" s="3"/>
      <c r="C861" s="3"/>
      <c r="D861" s="3"/>
      <c r="E861" s="3"/>
      <c r="F861" s="3"/>
      <c r="G861" s="2" t="s">
        <v>440</v>
      </c>
      <c r="H861" s="4">
        <f>'F5'!E8</f>
        <v>35512064.219999999</v>
      </c>
      <c r="I861" s="4">
        <f>'F5'!F8</f>
        <v>291120552.89999998</v>
      </c>
      <c r="J861" s="4">
        <f>'F5'!G8</f>
        <v>270562722.53999996</v>
      </c>
      <c r="K861" s="4">
        <f>'F5'!H8</f>
        <v>56069894.580000043</v>
      </c>
      <c r="L861" s="4">
        <f>'F5'!I8</f>
        <v>20557830.360000044</v>
      </c>
    </row>
    <row r="862" spans="1:12" ht="15.75" customHeight="1">
      <c r="A862" s="3"/>
      <c r="B862" s="3"/>
      <c r="C862" s="3"/>
      <c r="D862" s="3"/>
      <c r="E862" s="3"/>
      <c r="F862" s="3"/>
      <c r="G862" s="2" t="s">
        <v>441</v>
      </c>
      <c r="H862" s="4">
        <f>'F5'!E9</f>
        <v>2901255.99</v>
      </c>
      <c r="I862" s="4">
        <f>'F5'!F9</f>
        <v>123780524.17</v>
      </c>
      <c r="J862" s="4">
        <f>'F5'!G9</f>
        <v>124564633.84999999</v>
      </c>
      <c r="K862" s="4">
        <f>'F5'!H9</f>
        <v>2117146.3100000024</v>
      </c>
      <c r="L862" s="4">
        <f>'F5'!I9</f>
        <v>-784109.67999999784</v>
      </c>
    </row>
    <row r="863" spans="1:12" ht="15.75" customHeight="1">
      <c r="A863" s="3"/>
      <c r="B863" s="3"/>
      <c r="C863" s="3"/>
      <c r="D863" s="3"/>
      <c r="E863" s="3"/>
      <c r="F863" s="3"/>
      <c r="G863" s="2" t="s">
        <v>442</v>
      </c>
      <c r="H863" s="4">
        <f>'F5'!E10</f>
        <v>0</v>
      </c>
      <c r="I863" s="4">
        <f>'F5'!F10</f>
        <v>115512.12</v>
      </c>
      <c r="J863" s="4">
        <f>'F5'!G10</f>
        <v>79600</v>
      </c>
      <c r="K863" s="4">
        <f>'F5'!H10</f>
        <v>35912.119999999995</v>
      </c>
      <c r="L863" s="4">
        <f>'F5'!I10</f>
        <v>35912.119999999995</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19808079.239999998</v>
      </c>
      <c r="J868" s="4">
        <f>'F5'!G15</f>
        <v>0</v>
      </c>
      <c r="K868" s="4">
        <f>'F5'!H15</f>
        <v>366027657.21999997</v>
      </c>
      <c r="L868" s="4">
        <f>'F5'!I15</f>
        <v>19808079.24000001</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18585320.079999998</v>
      </c>
      <c r="J871" s="4">
        <f>'F5'!G18</f>
        <v>0</v>
      </c>
      <c r="K871" s="4">
        <f>'F5'!H18</f>
        <v>335486427.22999996</v>
      </c>
      <c r="L871" s="4">
        <f>'F5'!I18</f>
        <v>18585320.079999983</v>
      </c>
    </row>
    <row r="872" spans="1:13" ht="15.75" customHeight="1">
      <c r="A872" s="3"/>
      <c r="B872" s="3"/>
      <c r="C872" s="3"/>
      <c r="D872" s="3"/>
      <c r="E872" s="3"/>
      <c r="F872" s="3"/>
      <c r="G872" s="2" t="s">
        <v>375</v>
      </c>
      <c r="H872" s="4">
        <f>'F5'!E19</f>
        <v>28369697.07</v>
      </c>
      <c r="I872" s="4">
        <f>'F5'!F19</f>
        <v>1222759.1599999999</v>
      </c>
      <c r="J872" s="4">
        <f>'F5'!G19</f>
        <v>0</v>
      </c>
      <c r="K872" s="4">
        <f>'F5'!H19</f>
        <v>29592456.23</v>
      </c>
      <c r="L872" s="4">
        <f>'F5'!I19</f>
        <v>1222759.1600000001</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3"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2"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2"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2"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2"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2"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4">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4">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4">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4">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4">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4">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4">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4">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4">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4">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4">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4">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4">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4">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4">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4">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4">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4">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4">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4">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4">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5"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6">
        <f>'F13'!P7</f>
        <v>0</v>
      </c>
      <c r="W1533" s="16">
        <f>'F13'!Q7</f>
        <v>0</v>
      </c>
      <c r="X1533" s="16">
        <f>'F13'!R7</f>
        <v>0</v>
      </c>
      <c r="Y1533" s="16">
        <f>'F13'!S7</f>
        <v>0</v>
      </c>
      <c r="Z1533" s="16">
        <f>'F13'!T7</f>
        <v>0</v>
      </c>
      <c r="AA1533" s="16">
        <f>'F13'!U7</f>
        <v>0</v>
      </c>
      <c r="AB1533" s="16">
        <f>'F13'!V7</f>
        <v>0</v>
      </c>
      <c r="AC1533" s="16">
        <f>'F13'!W7</f>
        <v>0</v>
      </c>
      <c r="AD1533" s="16">
        <f>'F13'!X7</f>
        <v>0</v>
      </c>
      <c r="AE1533" s="3">
        <f>'F13'!Y7</f>
        <v>0</v>
      </c>
      <c r="AF1533" s="3">
        <f>'F13'!Z7</f>
        <v>0</v>
      </c>
      <c r="AG1533" s="16">
        <f>'F13'!AA7</f>
        <v>0</v>
      </c>
      <c r="AH1533" s="16">
        <f>'F13'!AB7</f>
        <v>0</v>
      </c>
      <c r="AI1533" s="16">
        <f>'F13'!AC7</f>
        <v>0</v>
      </c>
      <c r="AJ1533" s="16">
        <f>'F13'!AD7</f>
        <v>0</v>
      </c>
      <c r="AK1533" s="16">
        <f>'F13'!AE7</f>
        <v>0</v>
      </c>
      <c r="AL1533" s="16">
        <f>'F13'!AF7</f>
        <v>0</v>
      </c>
      <c r="AM1533" s="16">
        <f>'F13'!AG7</f>
        <v>0</v>
      </c>
      <c r="AN1533" s="16">
        <f>'F13'!AH7</f>
        <v>0</v>
      </c>
      <c r="AO1533" s="16">
        <f>'F13'!AI7</f>
        <v>0</v>
      </c>
    </row>
    <row r="1534" spans="1:41" ht="15.75" customHeight="1">
      <c r="A1534" s="3"/>
      <c r="B1534" s="3"/>
      <c r="C1534" s="3"/>
      <c r="D1534" s="3"/>
      <c r="E1534" s="3"/>
      <c r="F1534" s="3"/>
      <c r="G1534" s="15"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6">
        <f>'F13'!P8</f>
        <v>0</v>
      </c>
      <c r="W1534" s="16">
        <f>'F13'!Q8</f>
        <v>0</v>
      </c>
      <c r="X1534" s="16">
        <f>'F13'!R8</f>
        <v>0</v>
      </c>
      <c r="Y1534" s="16">
        <f>'F13'!S8</f>
        <v>0</v>
      </c>
      <c r="Z1534" s="16">
        <f>'F13'!T8</f>
        <v>0</v>
      </c>
      <c r="AA1534" s="16">
        <f>'F13'!U8</f>
        <v>0</v>
      </c>
      <c r="AB1534" s="16">
        <f>'F13'!V8</f>
        <v>0</v>
      </c>
      <c r="AC1534" s="16">
        <f>'F13'!W8</f>
        <v>0</v>
      </c>
      <c r="AD1534" s="16">
        <f>'F13'!X8</f>
        <v>0</v>
      </c>
      <c r="AE1534" s="3">
        <f>'F13'!Y8</f>
        <v>0</v>
      </c>
      <c r="AF1534" s="3">
        <f>'F13'!Z8</f>
        <v>0</v>
      </c>
      <c r="AG1534" s="16">
        <f>'F13'!AA8</f>
        <v>0</v>
      </c>
      <c r="AH1534" s="16">
        <f>'F13'!AB8</f>
        <v>0</v>
      </c>
      <c r="AI1534" s="16">
        <f>'F13'!AC8</f>
        <v>0</v>
      </c>
      <c r="AJ1534" s="16">
        <f>'F13'!AD8</f>
        <v>0</v>
      </c>
      <c r="AK1534" s="16">
        <f>'F13'!AE8</f>
        <v>0</v>
      </c>
      <c r="AL1534" s="16">
        <f>'F13'!AF8</f>
        <v>0</v>
      </c>
      <c r="AM1534" s="16">
        <f>'F13'!AG8</f>
        <v>0</v>
      </c>
      <c r="AN1534" s="16">
        <f>'F13'!AH8</f>
        <v>0</v>
      </c>
      <c r="AO1534" s="16">
        <f>'F13'!AI8</f>
        <v>0</v>
      </c>
    </row>
    <row r="1535" spans="1:41" ht="15.75" customHeight="1">
      <c r="A1535" s="3"/>
      <c r="B1535" s="3"/>
      <c r="C1535" s="3"/>
      <c r="D1535" s="3"/>
      <c r="E1535" s="3"/>
      <c r="F1535" s="3"/>
      <c r="G1535" s="15"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6">
        <f>'F13'!P9</f>
        <v>0</v>
      </c>
      <c r="W1535" s="16">
        <f>'F13'!Q9</f>
        <v>0</v>
      </c>
      <c r="X1535" s="16">
        <f>'F13'!R9</f>
        <v>0</v>
      </c>
      <c r="Y1535" s="16">
        <f>'F13'!S9</f>
        <v>0</v>
      </c>
      <c r="Z1535" s="16">
        <f>'F13'!T9</f>
        <v>0</v>
      </c>
      <c r="AA1535" s="16">
        <f>'F13'!U9</f>
        <v>0</v>
      </c>
      <c r="AB1535" s="16">
        <f>'F13'!V9</f>
        <v>0</v>
      </c>
      <c r="AC1535" s="16">
        <f>'F13'!W9</f>
        <v>0</v>
      </c>
      <c r="AD1535" s="16">
        <f>'F13'!X9</f>
        <v>0</v>
      </c>
      <c r="AE1535" s="3">
        <f>'F13'!Y9</f>
        <v>0</v>
      </c>
      <c r="AF1535" s="3">
        <f>'F13'!Z9</f>
        <v>0</v>
      </c>
      <c r="AG1535" s="16">
        <f>'F13'!AA9</f>
        <v>0</v>
      </c>
      <c r="AH1535" s="16">
        <f>'F13'!AB9</f>
        <v>0</v>
      </c>
      <c r="AI1535" s="16">
        <f>'F13'!AC9</f>
        <v>0</v>
      </c>
      <c r="AJ1535" s="16">
        <f>'F13'!AD9</f>
        <v>0</v>
      </c>
      <c r="AK1535" s="16">
        <f>'F13'!AE9</f>
        <v>0</v>
      </c>
      <c r="AL1535" s="16">
        <f>'F13'!AF9</f>
        <v>0</v>
      </c>
      <c r="AM1535" s="16">
        <f>'F13'!AG9</f>
        <v>0</v>
      </c>
      <c r="AN1535" s="16">
        <f>'F13'!AH9</f>
        <v>0</v>
      </c>
      <c r="AO1535" s="16">
        <f>'F13'!AI9</f>
        <v>0</v>
      </c>
    </row>
    <row r="1536" spans="1:41" ht="15.75" customHeight="1">
      <c r="A1536" s="3"/>
      <c r="B1536" s="3"/>
      <c r="C1536" s="3"/>
      <c r="D1536" s="3"/>
      <c r="E1536" s="3"/>
      <c r="F1536" s="3"/>
      <c r="G1536" s="15"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6">
        <f>'F13'!P10</f>
        <v>0</v>
      </c>
      <c r="W1536" s="16">
        <f>'F13'!Q10</f>
        <v>0</v>
      </c>
      <c r="X1536" s="16">
        <f>'F13'!R10</f>
        <v>0</v>
      </c>
      <c r="Y1536" s="16">
        <f>'F13'!S10</f>
        <v>0</v>
      </c>
      <c r="Z1536" s="16">
        <f>'F13'!T10</f>
        <v>0</v>
      </c>
      <c r="AA1536" s="16">
        <f>'F13'!U10</f>
        <v>0</v>
      </c>
      <c r="AB1536" s="16">
        <f>'F13'!V10</f>
        <v>0</v>
      </c>
      <c r="AC1536" s="16">
        <f>'F13'!W10</f>
        <v>0</v>
      </c>
      <c r="AD1536" s="16">
        <f>'F13'!X10</f>
        <v>0</v>
      </c>
      <c r="AE1536" s="3">
        <f>'F13'!Y10</f>
        <v>0</v>
      </c>
      <c r="AF1536" s="3">
        <f>'F13'!Z10</f>
        <v>0</v>
      </c>
      <c r="AG1536" s="16">
        <f>'F13'!AA10</f>
        <v>0</v>
      </c>
      <c r="AH1536" s="16">
        <f>'F13'!AB10</f>
        <v>0</v>
      </c>
      <c r="AI1536" s="16">
        <f>'F13'!AC10</f>
        <v>0</v>
      </c>
      <c r="AJ1536" s="16">
        <f>'F13'!AD10</f>
        <v>0</v>
      </c>
      <c r="AK1536" s="16">
        <f>'F13'!AE10</f>
        <v>0</v>
      </c>
      <c r="AL1536" s="16">
        <f>'F13'!AF10</f>
        <v>0</v>
      </c>
      <c r="AM1536" s="16">
        <f>'F13'!AG10</f>
        <v>0</v>
      </c>
      <c r="AN1536" s="16">
        <f>'F13'!AH10</f>
        <v>0</v>
      </c>
      <c r="AO1536" s="16">
        <f>'F13'!AI10</f>
        <v>0</v>
      </c>
    </row>
    <row r="1537" spans="1:41" ht="15.75" customHeight="1">
      <c r="A1537" s="3"/>
      <c r="B1537" s="3"/>
      <c r="C1537" s="3"/>
      <c r="D1537" s="3"/>
      <c r="E1537" s="3"/>
      <c r="F1537" s="3"/>
      <c r="G1537" s="15"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6">
        <f>'F13'!P11</f>
        <v>0</v>
      </c>
      <c r="W1537" s="16">
        <f>'F13'!Q11</f>
        <v>0</v>
      </c>
      <c r="X1537" s="16">
        <f>'F13'!R11</f>
        <v>0</v>
      </c>
      <c r="Y1537" s="16">
        <f>'F13'!S11</f>
        <v>0</v>
      </c>
      <c r="Z1537" s="16">
        <f>'F13'!T11</f>
        <v>0</v>
      </c>
      <c r="AA1537" s="16">
        <f>'F13'!U11</f>
        <v>0</v>
      </c>
      <c r="AB1537" s="16">
        <f>'F13'!V11</f>
        <v>0</v>
      </c>
      <c r="AC1537" s="16">
        <f>'F13'!W11</f>
        <v>0</v>
      </c>
      <c r="AD1537" s="16">
        <f>'F13'!X11</f>
        <v>0</v>
      </c>
      <c r="AE1537" s="3">
        <f>'F13'!Y11</f>
        <v>0</v>
      </c>
      <c r="AF1537" s="3">
        <f>'F13'!Z11</f>
        <v>0</v>
      </c>
      <c r="AG1537" s="16">
        <f>'F13'!AA11</f>
        <v>0</v>
      </c>
      <c r="AH1537" s="16">
        <f>'F13'!AB11</f>
        <v>0</v>
      </c>
      <c r="AI1537" s="16">
        <f>'F13'!AC11</f>
        <v>0</v>
      </c>
      <c r="AJ1537" s="16">
        <f>'F13'!AD11</f>
        <v>0</v>
      </c>
      <c r="AK1537" s="16">
        <f>'F13'!AE11</f>
        <v>0</v>
      </c>
      <c r="AL1537" s="16">
        <f>'F13'!AF11</f>
        <v>0</v>
      </c>
      <c r="AM1537" s="16">
        <f>'F13'!AG11</f>
        <v>0</v>
      </c>
      <c r="AN1537" s="16">
        <f>'F13'!AH11</f>
        <v>0</v>
      </c>
      <c r="AO1537" s="16">
        <f>'F13'!AI11</f>
        <v>0</v>
      </c>
    </row>
    <row r="1538" spans="1:41" ht="15.75" customHeight="1">
      <c r="A1538" s="3"/>
      <c r="B1538" s="3"/>
      <c r="C1538" s="3"/>
      <c r="D1538" s="3"/>
      <c r="E1538" s="3"/>
      <c r="F1538" s="3"/>
      <c r="G1538" s="15"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6">
        <f>'F13'!P12</f>
        <v>0</v>
      </c>
      <c r="W1538" s="16">
        <f>'F13'!Q12</f>
        <v>0</v>
      </c>
      <c r="X1538" s="16">
        <f>'F13'!R12</f>
        <v>0</v>
      </c>
      <c r="Y1538" s="16">
        <f>'F13'!S12</f>
        <v>0</v>
      </c>
      <c r="Z1538" s="16">
        <f>'F13'!T12</f>
        <v>0</v>
      </c>
      <c r="AA1538" s="16">
        <f>'F13'!U12</f>
        <v>0</v>
      </c>
      <c r="AB1538" s="16">
        <f>'F13'!V12</f>
        <v>0</v>
      </c>
      <c r="AC1538" s="16">
        <f>'F13'!W12</f>
        <v>0</v>
      </c>
      <c r="AD1538" s="16">
        <f>'F13'!X12</f>
        <v>0</v>
      </c>
      <c r="AE1538" s="3">
        <f>'F13'!Y12</f>
        <v>0</v>
      </c>
      <c r="AF1538" s="3">
        <f>'F13'!Z12</f>
        <v>0</v>
      </c>
      <c r="AG1538" s="16">
        <f>'F13'!AA12</f>
        <v>0</v>
      </c>
      <c r="AH1538" s="16">
        <f>'F13'!AB12</f>
        <v>0</v>
      </c>
      <c r="AI1538" s="16">
        <f>'F13'!AC12</f>
        <v>0</v>
      </c>
      <c r="AJ1538" s="16">
        <f>'F13'!AD12</f>
        <v>0</v>
      </c>
      <c r="AK1538" s="16">
        <f>'F13'!AE12</f>
        <v>0</v>
      </c>
      <c r="AL1538" s="16">
        <f>'F13'!AF12</f>
        <v>0</v>
      </c>
      <c r="AM1538" s="16">
        <f>'F13'!AG12</f>
        <v>0</v>
      </c>
      <c r="AN1538" s="16">
        <f>'F13'!AH12</f>
        <v>0</v>
      </c>
      <c r="AO1538" s="16">
        <f>'F13'!AI12</f>
        <v>0</v>
      </c>
    </row>
    <row r="1539" spans="1:41" ht="15.75" customHeight="1">
      <c r="A1539" s="3"/>
      <c r="B1539" s="3"/>
      <c r="C1539" s="3"/>
      <c r="D1539" s="3"/>
      <c r="E1539" s="3"/>
      <c r="F1539" s="3"/>
      <c r="G1539" s="15"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6">
        <f>'F13'!P13</f>
        <v>0</v>
      </c>
      <c r="W1539" s="16">
        <f>'F13'!Q13</f>
        <v>0</v>
      </c>
      <c r="X1539" s="16">
        <f>'F13'!R13</f>
        <v>0</v>
      </c>
      <c r="Y1539" s="16">
        <f>'F13'!S13</f>
        <v>0</v>
      </c>
      <c r="Z1539" s="16">
        <f>'F13'!T13</f>
        <v>0</v>
      </c>
      <c r="AA1539" s="16">
        <f>'F13'!U13</f>
        <v>0</v>
      </c>
      <c r="AB1539" s="16">
        <f>'F13'!V13</f>
        <v>0</v>
      </c>
      <c r="AC1539" s="16">
        <f>'F13'!W13</f>
        <v>0</v>
      </c>
      <c r="AD1539" s="16">
        <f>'F13'!X13</f>
        <v>0</v>
      </c>
      <c r="AE1539" s="3">
        <f>'F13'!Y13</f>
        <v>0</v>
      </c>
      <c r="AF1539" s="3">
        <f>'F13'!Z13</f>
        <v>0</v>
      </c>
      <c r="AG1539" s="16">
        <f>'F13'!AA13</f>
        <v>0</v>
      </c>
      <c r="AH1539" s="16">
        <f>'F13'!AB13</f>
        <v>0</v>
      </c>
      <c r="AI1539" s="16">
        <f>'F13'!AC13</f>
        <v>0</v>
      </c>
      <c r="AJ1539" s="16">
        <f>'F13'!AD13</f>
        <v>0</v>
      </c>
      <c r="AK1539" s="16">
        <f>'F13'!AE13</f>
        <v>0</v>
      </c>
      <c r="AL1539" s="16">
        <f>'F13'!AF13</f>
        <v>0</v>
      </c>
      <c r="AM1539" s="16">
        <f>'F13'!AG13</f>
        <v>0</v>
      </c>
      <c r="AN1539" s="16">
        <f>'F13'!AH13</f>
        <v>0</v>
      </c>
      <c r="AO1539" s="16">
        <f>'F13'!AI13</f>
        <v>0</v>
      </c>
    </row>
    <row r="1540" spans="1:41" ht="15.75" customHeight="1">
      <c r="A1540" s="3"/>
      <c r="B1540" s="3"/>
      <c r="C1540" s="3"/>
      <c r="D1540" s="3"/>
      <c r="E1540" s="3"/>
      <c r="F1540" s="3"/>
      <c r="G1540" s="15"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6">
        <f>'F13'!P14</f>
        <v>0</v>
      </c>
      <c r="W1540" s="16">
        <f>'F13'!Q14</f>
        <v>0</v>
      </c>
      <c r="X1540" s="16">
        <f>'F13'!R14</f>
        <v>0</v>
      </c>
      <c r="Y1540" s="16">
        <f>'F13'!S14</f>
        <v>0</v>
      </c>
      <c r="Z1540" s="16">
        <f>'F13'!T14</f>
        <v>0</v>
      </c>
      <c r="AA1540" s="16">
        <f>'F13'!U14</f>
        <v>0</v>
      </c>
      <c r="AB1540" s="16">
        <f>'F13'!V14</f>
        <v>0</v>
      </c>
      <c r="AC1540" s="16">
        <f>'F13'!W14</f>
        <v>0</v>
      </c>
      <c r="AD1540" s="16">
        <f>'F13'!X14</f>
        <v>0</v>
      </c>
      <c r="AE1540" s="3">
        <f>'F13'!Y14</f>
        <v>0</v>
      </c>
      <c r="AF1540" s="3">
        <f>'F13'!Z14</f>
        <v>0</v>
      </c>
      <c r="AG1540" s="16">
        <f>'F13'!AA14</f>
        <v>0</v>
      </c>
      <c r="AH1540" s="16">
        <f>'F13'!AB14</f>
        <v>0</v>
      </c>
      <c r="AI1540" s="16">
        <f>'F13'!AC14</f>
        <v>0</v>
      </c>
      <c r="AJ1540" s="16">
        <f>'F13'!AD14</f>
        <v>0</v>
      </c>
      <c r="AK1540" s="16">
        <f>'F13'!AE14</f>
        <v>0</v>
      </c>
      <c r="AL1540" s="16">
        <f>'F13'!AF14</f>
        <v>0</v>
      </c>
      <c r="AM1540" s="16">
        <f>'F13'!AG14</f>
        <v>0</v>
      </c>
      <c r="AN1540" s="16">
        <f>'F13'!AH14</f>
        <v>0</v>
      </c>
      <c r="AO1540" s="16">
        <f>'F13'!AI14</f>
        <v>0</v>
      </c>
    </row>
    <row r="1541" spans="1:41" ht="15.75" customHeight="1">
      <c r="A1541" s="3"/>
      <c r="B1541" s="3"/>
      <c r="C1541" s="3"/>
      <c r="D1541" s="3"/>
      <c r="E1541" s="3"/>
      <c r="F1541" s="3"/>
      <c r="G1541" s="15"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6">
        <f>'F13'!P15</f>
        <v>0</v>
      </c>
      <c r="W1541" s="16">
        <f>'F13'!Q15</f>
        <v>0</v>
      </c>
      <c r="X1541" s="16">
        <f>'F13'!R15</f>
        <v>0</v>
      </c>
      <c r="Y1541" s="16">
        <f>'F13'!S15</f>
        <v>0</v>
      </c>
      <c r="Z1541" s="16">
        <f>'F13'!T15</f>
        <v>0</v>
      </c>
      <c r="AA1541" s="16">
        <f>'F13'!U15</f>
        <v>0</v>
      </c>
      <c r="AB1541" s="16">
        <f>'F13'!V15</f>
        <v>0</v>
      </c>
      <c r="AC1541" s="16">
        <f>'F13'!W15</f>
        <v>0</v>
      </c>
      <c r="AD1541" s="16">
        <f>'F13'!X15</f>
        <v>0</v>
      </c>
      <c r="AE1541" s="3">
        <f>'F13'!Y15</f>
        <v>0</v>
      </c>
      <c r="AF1541" s="3">
        <f>'F13'!Z15</f>
        <v>0</v>
      </c>
      <c r="AG1541" s="16">
        <f>'F13'!AA15</f>
        <v>0</v>
      </c>
      <c r="AH1541" s="16">
        <f>'F13'!AB15</f>
        <v>0</v>
      </c>
      <c r="AI1541" s="16">
        <f>'F13'!AC15</f>
        <v>0</v>
      </c>
      <c r="AJ1541" s="16">
        <f>'F13'!AD15</f>
        <v>0</v>
      </c>
      <c r="AK1541" s="16">
        <f>'F13'!AE15</f>
        <v>0</v>
      </c>
      <c r="AL1541" s="16">
        <f>'F13'!AF15</f>
        <v>0</v>
      </c>
      <c r="AM1541" s="16">
        <f>'F13'!AG15</f>
        <v>0</v>
      </c>
      <c r="AN1541" s="16">
        <f>'F13'!AH15</f>
        <v>0</v>
      </c>
      <c r="AO1541" s="16">
        <f>'F13'!AI15</f>
        <v>0</v>
      </c>
    </row>
    <row r="1542" spans="1:41" ht="15.75" customHeight="1">
      <c r="A1542" s="3"/>
      <c r="B1542" s="3"/>
      <c r="C1542" s="3"/>
      <c r="D1542" s="3"/>
      <c r="E1542" s="3"/>
      <c r="F1542" s="3"/>
      <c r="G1542" s="15"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6">
        <f>'F13'!P16</f>
        <v>0</v>
      </c>
      <c r="W1542" s="16">
        <f>'F13'!Q16</f>
        <v>0</v>
      </c>
      <c r="X1542" s="16">
        <f>'F13'!R16</f>
        <v>0</v>
      </c>
      <c r="Y1542" s="16">
        <f>'F13'!S16</f>
        <v>0</v>
      </c>
      <c r="Z1542" s="16">
        <f>'F13'!T16</f>
        <v>0</v>
      </c>
      <c r="AA1542" s="16">
        <f>'F13'!U16</f>
        <v>0</v>
      </c>
      <c r="AB1542" s="16">
        <f>'F13'!V16</f>
        <v>0</v>
      </c>
      <c r="AC1542" s="16">
        <f>'F13'!W16</f>
        <v>0</v>
      </c>
      <c r="AD1542" s="16">
        <f>'F13'!X16</f>
        <v>0</v>
      </c>
      <c r="AE1542" s="3">
        <f>'F13'!Y16</f>
        <v>0</v>
      </c>
      <c r="AF1542" s="3">
        <f>'F13'!Z16</f>
        <v>0</v>
      </c>
      <c r="AG1542" s="16">
        <f>'F13'!AA16</f>
        <v>0</v>
      </c>
      <c r="AH1542" s="16">
        <f>'F13'!AB16</f>
        <v>0</v>
      </c>
      <c r="AI1542" s="16">
        <f>'F13'!AC16</f>
        <v>0</v>
      </c>
      <c r="AJ1542" s="16">
        <f>'F13'!AD16</f>
        <v>0</v>
      </c>
      <c r="AK1542" s="16">
        <f>'F13'!AE16</f>
        <v>0</v>
      </c>
      <c r="AL1542" s="16">
        <f>'F13'!AF16</f>
        <v>0</v>
      </c>
      <c r="AM1542" s="16">
        <f>'F13'!AG16</f>
        <v>0</v>
      </c>
      <c r="AN1542" s="16">
        <f>'F13'!AH16</f>
        <v>0</v>
      </c>
      <c r="AO1542" s="16">
        <f>'F13'!AI16</f>
        <v>0</v>
      </c>
    </row>
    <row r="1543" spans="1:41" ht="15.75" customHeight="1">
      <c r="A1543" s="3"/>
      <c r="B1543" s="3"/>
      <c r="C1543" s="3"/>
      <c r="D1543" s="3"/>
      <c r="E1543" s="3"/>
      <c r="F1543" s="3"/>
      <c r="G1543" s="15"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6">
        <f>'F13'!P17</f>
        <v>0</v>
      </c>
      <c r="W1543" s="16">
        <f>'F13'!Q17</f>
        <v>0</v>
      </c>
      <c r="X1543" s="16">
        <f>'F13'!R17</f>
        <v>0</v>
      </c>
      <c r="Y1543" s="16">
        <f>'F13'!S17</f>
        <v>0</v>
      </c>
      <c r="Z1543" s="16">
        <f>'F13'!T17</f>
        <v>0</v>
      </c>
      <c r="AA1543" s="16">
        <f>'F13'!U17</f>
        <v>0</v>
      </c>
      <c r="AB1543" s="16">
        <f>'F13'!V17</f>
        <v>0</v>
      </c>
      <c r="AC1543" s="16">
        <f>'F13'!W17</f>
        <v>0</v>
      </c>
      <c r="AD1543" s="16">
        <f>'F13'!X17</f>
        <v>0</v>
      </c>
      <c r="AE1543" s="3">
        <f>'F13'!Y17</f>
        <v>0</v>
      </c>
      <c r="AF1543" s="3">
        <f>'F13'!Z17</f>
        <v>0</v>
      </c>
      <c r="AG1543" s="16">
        <f>'F13'!AA17</f>
        <v>0</v>
      </c>
      <c r="AH1543" s="16">
        <f>'F13'!AB17</f>
        <v>0</v>
      </c>
      <c r="AI1543" s="16">
        <f>'F13'!AC17</f>
        <v>0</v>
      </c>
      <c r="AJ1543" s="16">
        <f>'F13'!AD17</f>
        <v>0</v>
      </c>
      <c r="AK1543" s="16">
        <f>'F13'!AE17</f>
        <v>0</v>
      </c>
      <c r="AL1543" s="16">
        <f>'F13'!AF17</f>
        <v>0</v>
      </c>
      <c r="AM1543" s="16">
        <f>'F13'!AG17</f>
        <v>0</v>
      </c>
      <c r="AN1543" s="16">
        <f>'F13'!AH17</f>
        <v>0</v>
      </c>
      <c r="AO1543" s="16">
        <f>'F13'!AI17</f>
        <v>0</v>
      </c>
    </row>
    <row r="1544" spans="1:41" ht="15.75" customHeight="1">
      <c r="A1544" s="3"/>
      <c r="B1544" s="3"/>
      <c r="C1544" s="3"/>
      <c r="D1544" s="3"/>
      <c r="E1544" s="3"/>
      <c r="F1544" s="3"/>
      <c r="G1544" s="15"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6">
        <f>'F13'!P18</f>
        <v>0</v>
      </c>
      <c r="W1544" s="16">
        <f>'F13'!Q18</f>
        <v>0</v>
      </c>
      <c r="X1544" s="16">
        <f>'F13'!R18</f>
        <v>0</v>
      </c>
      <c r="Y1544" s="16">
        <f>'F13'!S18</f>
        <v>0</v>
      </c>
      <c r="Z1544" s="16">
        <f>'F13'!T18</f>
        <v>0</v>
      </c>
      <c r="AA1544" s="16">
        <f>'F13'!U18</f>
        <v>0</v>
      </c>
      <c r="AB1544" s="16">
        <f>'F13'!V18</f>
        <v>0</v>
      </c>
      <c r="AC1544" s="16">
        <f>'F13'!W18</f>
        <v>0</v>
      </c>
      <c r="AD1544" s="16">
        <f>'F13'!X18</f>
        <v>0</v>
      </c>
      <c r="AE1544" s="3">
        <f>'F13'!Y18</f>
        <v>0</v>
      </c>
      <c r="AF1544" s="3">
        <f>'F13'!Z18</f>
        <v>0</v>
      </c>
      <c r="AG1544" s="16">
        <f>'F13'!AA18</f>
        <v>0</v>
      </c>
      <c r="AH1544" s="16">
        <f>'F13'!AB18</f>
        <v>0</v>
      </c>
      <c r="AI1544" s="16">
        <f>'F13'!AC18</f>
        <v>0</v>
      </c>
      <c r="AJ1544" s="16">
        <f>'F13'!AD18</f>
        <v>0</v>
      </c>
      <c r="AK1544" s="16">
        <f>'F13'!AE18</f>
        <v>0</v>
      </c>
      <c r="AL1544" s="16">
        <f>'F13'!AF18</f>
        <v>0</v>
      </c>
      <c r="AM1544" s="16">
        <f>'F13'!AG18</f>
        <v>0</v>
      </c>
      <c r="AN1544" s="16">
        <f>'F13'!AH18</f>
        <v>0</v>
      </c>
      <c r="AO1544" s="16">
        <f>'F13'!AI18</f>
        <v>0</v>
      </c>
    </row>
    <row r="1545" spans="1:41" ht="15.75" customHeight="1">
      <c r="A1545" s="3"/>
      <c r="B1545" s="3"/>
      <c r="C1545" s="3"/>
      <c r="D1545" s="3"/>
      <c r="E1545" s="3"/>
      <c r="F1545" s="3"/>
      <c r="G1545" s="15"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6">
        <f>'F13'!P19</f>
        <v>0</v>
      </c>
      <c r="W1545" s="16">
        <f>'F13'!Q19</f>
        <v>0</v>
      </c>
      <c r="X1545" s="16">
        <f>'F13'!R19</f>
        <v>0</v>
      </c>
      <c r="Y1545" s="16">
        <f>'F13'!S19</f>
        <v>0</v>
      </c>
      <c r="Z1545" s="16">
        <f>'F13'!T19</f>
        <v>0</v>
      </c>
      <c r="AA1545" s="16">
        <f>'F13'!U19</f>
        <v>0</v>
      </c>
      <c r="AB1545" s="16">
        <f>'F13'!V19</f>
        <v>0</v>
      </c>
      <c r="AC1545" s="16">
        <f>'F13'!W19</f>
        <v>0</v>
      </c>
      <c r="AD1545" s="16">
        <f>'F13'!X19</f>
        <v>0</v>
      </c>
      <c r="AE1545" s="3">
        <f>'F13'!Y19</f>
        <v>0</v>
      </c>
      <c r="AF1545" s="3">
        <f>'F13'!Z19</f>
        <v>0</v>
      </c>
      <c r="AG1545" s="16">
        <f>'F13'!AA19</f>
        <v>0</v>
      </c>
      <c r="AH1545" s="16">
        <f>'F13'!AB19</f>
        <v>0</v>
      </c>
      <c r="AI1545" s="16">
        <f>'F13'!AC19</f>
        <v>0</v>
      </c>
      <c r="AJ1545" s="16">
        <f>'F13'!AD19</f>
        <v>0</v>
      </c>
      <c r="AK1545" s="16">
        <f>'F13'!AE19</f>
        <v>0</v>
      </c>
      <c r="AL1545" s="16">
        <f>'F13'!AF19</f>
        <v>0</v>
      </c>
      <c r="AM1545" s="16">
        <f>'F13'!AG19</f>
        <v>0</v>
      </c>
      <c r="AN1545" s="16">
        <f>'F13'!AH19</f>
        <v>0</v>
      </c>
      <c r="AO1545" s="16">
        <f>'F13'!AI19</f>
        <v>0</v>
      </c>
    </row>
    <row r="1546" spans="1:41" ht="15.75" customHeight="1">
      <c r="A1546" s="3"/>
      <c r="B1546" s="3"/>
      <c r="C1546" s="3"/>
      <c r="D1546" s="3"/>
      <c r="E1546" s="3"/>
      <c r="F1546" s="3"/>
      <c r="G1546" s="15"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6">
        <f>'F13'!P20</f>
        <v>0</v>
      </c>
      <c r="W1546" s="16">
        <f>'F13'!Q20</f>
        <v>0</v>
      </c>
      <c r="X1546" s="16">
        <f>'F13'!R20</f>
        <v>0</v>
      </c>
      <c r="Y1546" s="16">
        <f>'F13'!S20</f>
        <v>0</v>
      </c>
      <c r="Z1546" s="16">
        <f>'F13'!T20</f>
        <v>0</v>
      </c>
      <c r="AA1546" s="16">
        <f>'F13'!U20</f>
        <v>0</v>
      </c>
      <c r="AB1546" s="16">
        <f>'F13'!V20</f>
        <v>0</v>
      </c>
      <c r="AC1546" s="16">
        <f>'F13'!W20</f>
        <v>0</v>
      </c>
      <c r="AD1546" s="16">
        <f>'F13'!X20</f>
        <v>0</v>
      </c>
      <c r="AE1546" s="3">
        <f>'F13'!Y20</f>
        <v>0</v>
      </c>
      <c r="AF1546" s="3">
        <f>'F13'!Z20</f>
        <v>0</v>
      </c>
      <c r="AG1546" s="16">
        <f>'F13'!AA20</f>
        <v>0</v>
      </c>
      <c r="AH1546" s="16">
        <f>'F13'!AB20</f>
        <v>0</v>
      </c>
      <c r="AI1546" s="16">
        <f>'F13'!AC20</f>
        <v>0</v>
      </c>
      <c r="AJ1546" s="16">
        <f>'F13'!AD20</f>
        <v>0</v>
      </c>
      <c r="AK1546" s="16">
        <f>'F13'!AE20</f>
        <v>0</v>
      </c>
      <c r="AL1546" s="16">
        <f>'F13'!AF20</f>
        <v>0</v>
      </c>
      <c r="AM1546" s="16">
        <f>'F13'!AG20</f>
        <v>0</v>
      </c>
      <c r="AN1546" s="16">
        <f>'F13'!AH20</f>
        <v>0</v>
      </c>
      <c r="AO1546" s="16">
        <f>'F13'!AI20</f>
        <v>0</v>
      </c>
    </row>
    <row r="1547" spans="1:41" ht="15.75" customHeight="1">
      <c r="A1547" s="3"/>
      <c r="B1547" s="3"/>
      <c r="C1547" s="3"/>
      <c r="D1547" s="3"/>
      <c r="E1547" s="3"/>
      <c r="F1547" s="3"/>
      <c r="G1547" s="15"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6">
        <f>'F13'!P21</f>
        <v>0</v>
      </c>
      <c r="W1547" s="16">
        <f>'F13'!Q21</f>
        <v>0</v>
      </c>
      <c r="X1547" s="16">
        <f>'F13'!R21</f>
        <v>0</v>
      </c>
      <c r="Y1547" s="16">
        <f>'F13'!S21</f>
        <v>0</v>
      </c>
      <c r="Z1547" s="16">
        <f>'F13'!T21</f>
        <v>0</v>
      </c>
      <c r="AA1547" s="16">
        <f>'F13'!U21</f>
        <v>0</v>
      </c>
      <c r="AB1547" s="16">
        <f>'F13'!V21</f>
        <v>0</v>
      </c>
      <c r="AC1547" s="16">
        <f>'F13'!W21</f>
        <v>0</v>
      </c>
      <c r="AD1547" s="16">
        <f>'F13'!X21</f>
        <v>0</v>
      </c>
      <c r="AE1547" s="3">
        <f>'F13'!Y21</f>
        <v>0</v>
      </c>
      <c r="AF1547" s="3">
        <f>'F13'!Z21</f>
        <v>0</v>
      </c>
      <c r="AG1547" s="16">
        <f>'F13'!AA21</f>
        <v>0</v>
      </c>
      <c r="AH1547" s="16">
        <f>'F13'!AB21</f>
        <v>0</v>
      </c>
      <c r="AI1547" s="16">
        <f>'F13'!AC21</f>
        <v>0</v>
      </c>
      <c r="AJ1547" s="16">
        <f>'F13'!AD21</f>
        <v>0</v>
      </c>
      <c r="AK1547" s="16">
        <f>'F13'!AE21</f>
        <v>0</v>
      </c>
      <c r="AL1547" s="16">
        <f>'F13'!AF21</f>
        <v>0</v>
      </c>
      <c r="AM1547" s="16">
        <f>'F13'!AG21</f>
        <v>0</v>
      </c>
      <c r="AN1547" s="16">
        <f>'F13'!AH21</f>
        <v>0</v>
      </c>
      <c r="AO1547" s="16">
        <f>'F13'!AI21</f>
        <v>0</v>
      </c>
    </row>
    <row r="1548" spans="1:41" ht="15.75" customHeight="1">
      <c r="A1548" s="3"/>
      <c r="B1548" s="3"/>
      <c r="C1548" s="3"/>
      <c r="D1548" s="3"/>
      <c r="E1548" s="3"/>
      <c r="F1548" s="3"/>
      <c r="G1548" s="15"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6">
        <f>'F13'!P22</f>
        <v>0</v>
      </c>
      <c r="W1548" s="16">
        <f>'F13'!Q22</f>
        <v>0</v>
      </c>
      <c r="X1548" s="16">
        <f>'F13'!R22</f>
        <v>0</v>
      </c>
      <c r="Y1548" s="16">
        <f>'F13'!S22</f>
        <v>0</v>
      </c>
      <c r="Z1548" s="16">
        <f>'F13'!T22</f>
        <v>0</v>
      </c>
      <c r="AA1548" s="16">
        <f>'F13'!U22</f>
        <v>0</v>
      </c>
      <c r="AB1548" s="16">
        <f>'F13'!V22</f>
        <v>0</v>
      </c>
      <c r="AC1548" s="16">
        <f>'F13'!W22</f>
        <v>0</v>
      </c>
      <c r="AD1548" s="16">
        <f>'F13'!X22</f>
        <v>0</v>
      </c>
      <c r="AE1548" s="3">
        <f>'F13'!Y22</f>
        <v>0</v>
      </c>
      <c r="AF1548" s="3">
        <f>'F13'!Z22</f>
        <v>0</v>
      </c>
      <c r="AG1548" s="16">
        <f>'F13'!AA22</f>
        <v>0</v>
      </c>
      <c r="AH1548" s="16">
        <f>'F13'!AB22</f>
        <v>0</v>
      </c>
      <c r="AI1548" s="16">
        <f>'F13'!AC22</f>
        <v>0</v>
      </c>
      <c r="AJ1548" s="16">
        <f>'F13'!AD22</f>
        <v>0</v>
      </c>
      <c r="AK1548" s="16">
        <f>'F13'!AE22</f>
        <v>0</v>
      </c>
      <c r="AL1548" s="16">
        <f>'F13'!AF22</f>
        <v>0</v>
      </c>
      <c r="AM1548" s="16">
        <f>'F13'!AG22</f>
        <v>0</v>
      </c>
      <c r="AN1548" s="16">
        <f>'F13'!AH22</f>
        <v>0</v>
      </c>
      <c r="AO1548" s="16">
        <f>'F13'!AI22</f>
        <v>0</v>
      </c>
    </row>
    <row r="1549" spans="1:41" ht="15.75" customHeight="1">
      <c r="A1549" s="3"/>
      <c r="B1549" s="3"/>
      <c r="C1549" s="3"/>
      <c r="D1549" s="3"/>
      <c r="E1549" s="3"/>
      <c r="F1549" s="3"/>
      <c r="G1549" s="15"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6">
        <f>'F13'!P23</f>
        <v>0</v>
      </c>
      <c r="W1549" s="16">
        <f>'F13'!Q23</f>
        <v>0</v>
      </c>
      <c r="X1549" s="16">
        <f>'F13'!R23</f>
        <v>0</v>
      </c>
      <c r="Y1549" s="16">
        <f>'F13'!S23</f>
        <v>0</v>
      </c>
      <c r="Z1549" s="16">
        <f>'F13'!T23</f>
        <v>0</v>
      </c>
      <c r="AA1549" s="16">
        <f>'F13'!U23</f>
        <v>0</v>
      </c>
      <c r="AB1549" s="16">
        <f>'F13'!V23</f>
        <v>0</v>
      </c>
      <c r="AC1549" s="16">
        <f>'F13'!W23</f>
        <v>0</v>
      </c>
      <c r="AD1549" s="16">
        <f>'F13'!X23</f>
        <v>0</v>
      </c>
      <c r="AE1549" s="3">
        <f>'F13'!Y23</f>
        <v>0</v>
      </c>
      <c r="AF1549" s="3">
        <f>'F13'!Z23</f>
        <v>0</v>
      </c>
      <c r="AG1549" s="16">
        <f>'F13'!AA23</f>
        <v>0</v>
      </c>
      <c r="AH1549" s="16">
        <f>'F13'!AB23</f>
        <v>0</v>
      </c>
      <c r="AI1549" s="16">
        <f>'F13'!AC23</f>
        <v>0</v>
      </c>
      <c r="AJ1549" s="16">
        <f>'F13'!AD23</f>
        <v>0</v>
      </c>
      <c r="AK1549" s="16">
        <f>'F13'!AE23</f>
        <v>0</v>
      </c>
      <c r="AL1549" s="16">
        <f>'F13'!AF23</f>
        <v>0</v>
      </c>
      <c r="AM1549" s="16">
        <f>'F13'!AG23</f>
        <v>0</v>
      </c>
      <c r="AN1549" s="16">
        <f>'F13'!AH23</f>
        <v>0</v>
      </c>
      <c r="AO1549" s="16">
        <f>'F13'!AI23</f>
        <v>0</v>
      </c>
    </row>
    <row r="1550" spans="1:41" ht="15.75" customHeight="1">
      <c r="A1550" s="3"/>
      <c r="B1550" s="3"/>
      <c r="C1550" s="3"/>
      <c r="D1550" s="3"/>
      <c r="E1550" s="3"/>
      <c r="F1550" s="3"/>
      <c r="G1550" s="15"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6">
        <f>'F13'!P24</f>
        <v>0</v>
      </c>
      <c r="W1550" s="16">
        <f>'F13'!Q24</f>
        <v>0</v>
      </c>
      <c r="X1550" s="16">
        <f>'F13'!R24</f>
        <v>0</v>
      </c>
      <c r="Y1550" s="16">
        <f>'F13'!S24</f>
        <v>0</v>
      </c>
      <c r="Z1550" s="16">
        <f>'F13'!T24</f>
        <v>0</v>
      </c>
      <c r="AA1550" s="16">
        <f>'F13'!U24</f>
        <v>0</v>
      </c>
      <c r="AB1550" s="16">
        <f>'F13'!V24</f>
        <v>0</v>
      </c>
      <c r="AC1550" s="16">
        <f>'F13'!W24</f>
        <v>0</v>
      </c>
      <c r="AD1550" s="16">
        <f>'F13'!X24</f>
        <v>0</v>
      </c>
      <c r="AE1550" s="3">
        <f>'F13'!Y24</f>
        <v>0</v>
      </c>
      <c r="AF1550" s="3">
        <f>'F13'!Z24</f>
        <v>0</v>
      </c>
      <c r="AG1550" s="16">
        <f>'F13'!AA24</f>
        <v>0</v>
      </c>
      <c r="AH1550" s="16">
        <f>'F13'!AB24</f>
        <v>0</v>
      </c>
      <c r="AI1550" s="16">
        <f>'F13'!AC24</f>
        <v>0</v>
      </c>
      <c r="AJ1550" s="16">
        <f>'F13'!AD24</f>
        <v>0</v>
      </c>
      <c r="AK1550" s="16">
        <f>'F13'!AE24</f>
        <v>0</v>
      </c>
      <c r="AL1550" s="16">
        <f>'F13'!AF24</f>
        <v>0</v>
      </c>
      <c r="AM1550" s="16">
        <f>'F13'!AG24</f>
        <v>0</v>
      </c>
      <c r="AN1550" s="16">
        <f>'F13'!AH24</f>
        <v>0</v>
      </c>
      <c r="AO1550" s="16">
        <f>'F13'!AI24</f>
        <v>0</v>
      </c>
    </row>
    <row r="1551" spans="1:41" ht="15.75" customHeight="1">
      <c r="A1551" s="3"/>
      <c r="B1551" s="3"/>
      <c r="C1551" s="3"/>
      <c r="D1551" s="3"/>
      <c r="E1551" s="3"/>
      <c r="F1551" s="3"/>
      <c r="G1551" s="15"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6">
        <f>'F13'!P25</f>
        <v>0</v>
      </c>
      <c r="W1551" s="16">
        <f>'F13'!Q25</f>
        <v>0</v>
      </c>
      <c r="X1551" s="16">
        <f>'F13'!R25</f>
        <v>0</v>
      </c>
      <c r="Y1551" s="16">
        <f>'F13'!S25</f>
        <v>0</v>
      </c>
      <c r="Z1551" s="16">
        <f>'F13'!T25</f>
        <v>0</v>
      </c>
      <c r="AA1551" s="16">
        <f>'F13'!U25</f>
        <v>0</v>
      </c>
      <c r="AB1551" s="16">
        <f>'F13'!V25</f>
        <v>0</v>
      </c>
      <c r="AC1551" s="16">
        <f>'F13'!W25</f>
        <v>0</v>
      </c>
      <c r="AD1551" s="16">
        <f>'F13'!X25</f>
        <v>0</v>
      </c>
      <c r="AE1551" s="3">
        <f>'F13'!Y25</f>
        <v>0</v>
      </c>
      <c r="AF1551" s="3">
        <f>'F13'!Z25</f>
        <v>0</v>
      </c>
      <c r="AG1551" s="16">
        <f>'F13'!AA25</f>
        <v>0</v>
      </c>
      <c r="AH1551" s="16">
        <f>'F13'!AB25</f>
        <v>0</v>
      </c>
      <c r="AI1551" s="16">
        <f>'F13'!AC25</f>
        <v>0</v>
      </c>
      <c r="AJ1551" s="16">
        <f>'F13'!AD25</f>
        <v>0</v>
      </c>
      <c r="AK1551" s="16">
        <f>'F13'!AE25</f>
        <v>0</v>
      </c>
      <c r="AL1551" s="16">
        <f>'F13'!AF25</f>
        <v>0</v>
      </c>
      <c r="AM1551" s="16">
        <f>'F13'!AG25</f>
        <v>0</v>
      </c>
      <c r="AN1551" s="16">
        <f>'F13'!AH25</f>
        <v>0</v>
      </c>
      <c r="AO1551" s="16">
        <f>'F13'!AI25</f>
        <v>0</v>
      </c>
    </row>
    <row r="1552" spans="1:41" ht="15.75" customHeight="1">
      <c r="A1552" s="3"/>
      <c r="B1552" s="3"/>
      <c r="C1552" s="3"/>
      <c r="D1552" s="3"/>
      <c r="E1552" s="3"/>
      <c r="F1552" s="3"/>
      <c r="G1552" s="15"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6">
        <f>'F13'!P26</f>
        <v>0</v>
      </c>
      <c r="W1552" s="16">
        <f>'F13'!Q26</f>
        <v>0</v>
      </c>
      <c r="X1552" s="16">
        <f>'F13'!R26</f>
        <v>0</v>
      </c>
      <c r="Y1552" s="16">
        <f>'F13'!S26</f>
        <v>0</v>
      </c>
      <c r="Z1552" s="16">
        <f>'F13'!T26</f>
        <v>0</v>
      </c>
      <c r="AA1552" s="16">
        <f>'F13'!U26</f>
        <v>0</v>
      </c>
      <c r="AB1552" s="16">
        <f>'F13'!V26</f>
        <v>0</v>
      </c>
      <c r="AC1552" s="16">
        <f>'F13'!W26</f>
        <v>0</v>
      </c>
      <c r="AD1552" s="16">
        <f>'F13'!X26</f>
        <v>0</v>
      </c>
      <c r="AE1552" s="3">
        <f>'F13'!Y26</f>
        <v>0</v>
      </c>
      <c r="AF1552" s="3">
        <f>'F13'!Z26</f>
        <v>0</v>
      </c>
      <c r="AG1552" s="16">
        <f>'F13'!AA26</f>
        <v>0</v>
      </c>
      <c r="AH1552" s="16">
        <f>'F13'!AB26</f>
        <v>0</v>
      </c>
      <c r="AI1552" s="16">
        <f>'F13'!AC26</f>
        <v>0</v>
      </c>
      <c r="AJ1552" s="16">
        <f>'F13'!AD26</f>
        <v>0</v>
      </c>
      <c r="AK1552" s="16">
        <f>'F13'!AE26</f>
        <v>0</v>
      </c>
      <c r="AL1552" s="16">
        <f>'F13'!AF26</f>
        <v>0</v>
      </c>
      <c r="AM1552" s="16">
        <f>'F13'!AG26</f>
        <v>0</v>
      </c>
      <c r="AN1552" s="16">
        <f>'F13'!AH26</f>
        <v>0</v>
      </c>
      <c r="AO1552" s="16">
        <f>'F13'!AI26</f>
        <v>0</v>
      </c>
    </row>
    <row r="1553" spans="1:41" ht="15.75" customHeight="1">
      <c r="A1553" s="3"/>
      <c r="B1553" s="3"/>
      <c r="C1553" s="3"/>
      <c r="D1553" s="3"/>
      <c r="E1553" s="3"/>
      <c r="F1553" s="3"/>
      <c r="G1553" s="15"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6">
        <f>'F13'!P27</f>
        <v>0</v>
      </c>
      <c r="W1553" s="16">
        <f>'F13'!Q27</f>
        <v>0</v>
      </c>
      <c r="X1553" s="16">
        <f>'F13'!R27</f>
        <v>0</v>
      </c>
      <c r="Y1553" s="16">
        <f>'F13'!S27</f>
        <v>0</v>
      </c>
      <c r="Z1553" s="16">
        <f>'F13'!T27</f>
        <v>0</v>
      </c>
      <c r="AA1553" s="16">
        <f>'F13'!U27</f>
        <v>0</v>
      </c>
      <c r="AB1553" s="16">
        <f>'F13'!V27</f>
        <v>0</v>
      </c>
      <c r="AC1553" s="16">
        <f>'F13'!W27</f>
        <v>0</v>
      </c>
      <c r="AD1553" s="16">
        <f>'F13'!X27</f>
        <v>0</v>
      </c>
      <c r="AE1553" s="3">
        <f>'F13'!Y27</f>
        <v>0</v>
      </c>
      <c r="AF1553" s="3">
        <f>'F13'!Z27</f>
        <v>0</v>
      </c>
      <c r="AG1553" s="16">
        <f>'F13'!AA27</f>
        <v>0</v>
      </c>
      <c r="AH1553" s="16">
        <f>'F13'!AB27</f>
        <v>0</v>
      </c>
      <c r="AI1553" s="16">
        <f>'F13'!AC27</f>
        <v>0</v>
      </c>
      <c r="AJ1553" s="16">
        <f>'F13'!AD27</f>
        <v>0</v>
      </c>
      <c r="AK1553" s="16">
        <f>'F13'!AE27</f>
        <v>0</v>
      </c>
      <c r="AL1553" s="16">
        <f>'F13'!AF27</f>
        <v>0</v>
      </c>
      <c r="AM1553" s="16">
        <f>'F13'!AG27</f>
        <v>0</v>
      </c>
      <c r="AN1553" s="16">
        <f>'F13'!AH27</f>
        <v>0</v>
      </c>
      <c r="AO1553" s="16">
        <f>'F13'!AI27</f>
        <v>0</v>
      </c>
    </row>
    <row r="1554" spans="1:41" ht="15.75" customHeight="1">
      <c r="A1554" s="3"/>
      <c r="B1554" s="3"/>
      <c r="C1554" s="3"/>
      <c r="D1554" s="3"/>
      <c r="E1554" s="3"/>
      <c r="F1554" s="3"/>
      <c r="G1554" s="15"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6">
        <f>'F13'!P28</f>
        <v>0</v>
      </c>
      <c r="W1554" s="16">
        <f>'F13'!Q28</f>
        <v>0</v>
      </c>
      <c r="X1554" s="16">
        <f>'F13'!R28</f>
        <v>0</v>
      </c>
      <c r="Y1554" s="16">
        <f>'F13'!S28</f>
        <v>0</v>
      </c>
      <c r="Z1554" s="16">
        <f>'F13'!T28</f>
        <v>0</v>
      </c>
      <c r="AA1554" s="16">
        <f>'F13'!U28</f>
        <v>0</v>
      </c>
      <c r="AB1554" s="16">
        <f>'F13'!V28</f>
        <v>0</v>
      </c>
      <c r="AC1554" s="16">
        <f>'F13'!W28</f>
        <v>0</v>
      </c>
      <c r="AD1554" s="16">
        <f>'F13'!X28</f>
        <v>0</v>
      </c>
      <c r="AE1554" s="3">
        <f>'F13'!Y28</f>
        <v>0</v>
      </c>
      <c r="AF1554" s="3">
        <f>'F13'!Z28</f>
        <v>0</v>
      </c>
      <c r="AG1554" s="16">
        <f>'F13'!AA28</f>
        <v>0</v>
      </c>
      <c r="AH1554" s="16">
        <f>'F13'!AB28</f>
        <v>0</v>
      </c>
      <c r="AI1554" s="16">
        <f>'F13'!AC28</f>
        <v>0</v>
      </c>
      <c r="AJ1554" s="16">
        <f>'F13'!AD28</f>
        <v>0</v>
      </c>
      <c r="AK1554" s="16">
        <f>'F13'!AE28</f>
        <v>0</v>
      </c>
      <c r="AL1554" s="16">
        <f>'F13'!AF28</f>
        <v>0</v>
      </c>
      <c r="AM1554" s="16">
        <f>'F13'!AG28</f>
        <v>0</v>
      </c>
      <c r="AN1554" s="16">
        <f>'F13'!AH28</f>
        <v>0</v>
      </c>
      <c r="AO1554" s="16">
        <f>'F13'!AI28</f>
        <v>0</v>
      </c>
    </row>
    <row r="1555" spans="1:41" ht="15.75" customHeight="1">
      <c r="A1555" s="3"/>
      <c r="B1555" s="3"/>
      <c r="C1555" s="3"/>
      <c r="D1555" s="3"/>
      <c r="E1555" s="3"/>
      <c r="F1555" s="3"/>
      <c r="G1555" s="15"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6">
        <f>'F13'!P29</f>
        <v>0</v>
      </c>
      <c r="W1555" s="16">
        <f>'F13'!Q29</f>
        <v>0</v>
      </c>
      <c r="X1555" s="16">
        <f>'F13'!R29</f>
        <v>0</v>
      </c>
      <c r="Y1555" s="16">
        <f>'F13'!S29</f>
        <v>0</v>
      </c>
      <c r="Z1555" s="16">
        <f>'F13'!T29</f>
        <v>0</v>
      </c>
      <c r="AA1555" s="16">
        <f>'F13'!U29</f>
        <v>0</v>
      </c>
      <c r="AB1555" s="16">
        <f>'F13'!V29</f>
        <v>0</v>
      </c>
      <c r="AC1555" s="16">
        <f>'F13'!W29</f>
        <v>0</v>
      </c>
      <c r="AD1555" s="16">
        <f>'F13'!X29</f>
        <v>0</v>
      </c>
      <c r="AE1555" s="3">
        <f>'F13'!Y29</f>
        <v>0</v>
      </c>
      <c r="AF1555" s="3">
        <f>'F13'!Z29</f>
        <v>0</v>
      </c>
      <c r="AG1555" s="16">
        <f>'F13'!AA29</f>
        <v>0</v>
      </c>
      <c r="AH1555" s="16">
        <f>'F13'!AB29</f>
        <v>0</v>
      </c>
      <c r="AI1555" s="16">
        <f>'F13'!AC29</f>
        <v>0</v>
      </c>
      <c r="AJ1555" s="16">
        <f>'F13'!AD29</f>
        <v>0</v>
      </c>
      <c r="AK1555" s="16">
        <f>'F13'!AE29</f>
        <v>0</v>
      </c>
      <c r="AL1555" s="16">
        <f>'F13'!AF29</f>
        <v>0</v>
      </c>
      <c r="AM1555" s="16">
        <f>'F13'!AG29</f>
        <v>0</v>
      </c>
      <c r="AN1555" s="16">
        <f>'F13'!AH29</f>
        <v>0</v>
      </c>
      <c r="AO1555" s="16">
        <f>'F13'!AI29</f>
        <v>0</v>
      </c>
    </row>
    <row r="1556" spans="1:41" ht="15.75" customHeight="1">
      <c r="A1556" s="3"/>
      <c r="B1556" s="3"/>
      <c r="C1556" s="3"/>
      <c r="D1556" s="3"/>
      <c r="E1556" s="3"/>
      <c r="F1556" s="3"/>
      <c r="G1556" s="15"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6">
        <f>'F13'!P30</f>
        <v>0</v>
      </c>
      <c r="W1556" s="16">
        <f>'F13'!Q30</f>
        <v>0</v>
      </c>
      <c r="X1556" s="16">
        <f>'F13'!R30</f>
        <v>0</v>
      </c>
      <c r="Y1556" s="16">
        <f>'F13'!S30</f>
        <v>0</v>
      </c>
      <c r="Z1556" s="16">
        <f>'F13'!T30</f>
        <v>0</v>
      </c>
      <c r="AA1556" s="16">
        <f>'F13'!U30</f>
        <v>0</v>
      </c>
      <c r="AB1556" s="16">
        <f>'F13'!V30</f>
        <v>0</v>
      </c>
      <c r="AC1556" s="16">
        <f>'F13'!W30</f>
        <v>0</v>
      </c>
      <c r="AD1556" s="16">
        <f>'F13'!X30</f>
        <v>0</v>
      </c>
      <c r="AE1556" s="3">
        <f>'F13'!Y30</f>
        <v>0</v>
      </c>
      <c r="AF1556" s="3">
        <f>'F13'!Z30</f>
        <v>0</v>
      </c>
      <c r="AG1556" s="16">
        <f>'F13'!AA30</f>
        <v>0</v>
      </c>
      <c r="AH1556" s="16">
        <f>'F13'!AB30</f>
        <v>0</v>
      </c>
      <c r="AI1556" s="16">
        <f>'F13'!AC30</f>
        <v>0</v>
      </c>
      <c r="AJ1556" s="16">
        <f>'F13'!AD30</f>
        <v>0</v>
      </c>
      <c r="AK1556" s="16">
        <f>'F13'!AE30</f>
        <v>0</v>
      </c>
      <c r="AL1556" s="16">
        <f>'F13'!AF30</f>
        <v>0</v>
      </c>
      <c r="AM1556" s="16">
        <f>'F13'!AG30</f>
        <v>0</v>
      </c>
      <c r="AN1556" s="16">
        <f>'F13'!AH30</f>
        <v>0</v>
      </c>
      <c r="AO1556" s="16">
        <f>'F13'!AI30</f>
        <v>0</v>
      </c>
    </row>
    <row r="1557" spans="1:41" ht="15.75" customHeight="1">
      <c r="A1557" s="3"/>
      <c r="B1557" s="3"/>
      <c r="C1557" s="3"/>
      <c r="D1557" s="3"/>
      <c r="E1557" s="3"/>
      <c r="F1557" s="3"/>
      <c r="G1557" s="15"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6">
        <f>'F13'!P31</f>
        <v>0</v>
      </c>
      <c r="W1557" s="16">
        <f>'F13'!Q31</f>
        <v>0</v>
      </c>
      <c r="X1557" s="16">
        <f>'F13'!R31</f>
        <v>0</v>
      </c>
      <c r="Y1557" s="16">
        <f>'F13'!S31</f>
        <v>0</v>
      </c>
      <c r="Z1557" s="16">
        <f>'F13'!T31</f>
        <v>0</v>
      </c>
      <c r="AA1557" s="16">
        <f>'F13'!U31</f>
        <v>0</v>
      </c>
      <c r="AB1557" s="16">
        <f>'F13'!V31</f>
        <v>0</v>
      </c>
      <c r="AC1557" s="16">
        <f>'F13'!W31</f>
        <v>0</v>
      </c>
      <c r="AD1557" s="16">
        <f>'F13'!X31</f>
        <v>0</v>
      </c>
      <c r="AE1557" s="3">
        <f>'F13'!Y31</f>
        <v>0</v>
      </c>
      <c r="AF1557" s="3">
        <f>'F13'!Z31</f>
        <v>0</v>
      </c>
      <c r="AG1557" s="16">
        <f>'F13'!AA31</f>
        <v>0</v>
      </c>
      <c r="AH1557" s="16">
        <f>'F13'!AB31</f>
        <v>0</v>
      </c>
      <c r="AI1557" s="16">
        <f>'F13'!AC31</f>
        <v>0</v>
      </c>
      <c r="AJ1557" s="16">
        <f>'F13'!AD31</f>
        <v>0</v>
      </c>
      <c r="AK1557" s="16">
        <f>'F13'!AE31</f>
        <v>0</v>
      </c>
      <c r="AL1557" s="16">
        <f>'F13'!AF31</f>
        <v>0</v>
      </c>
      <c r="AM1557" s="16">
        <f>'F13'!AG31</f>
        <v>0</v>
      </c>
      <c r="AN1557" s="16">
        <f>'F13'!AH31</f>
        <v>0</v>
      </c>
      <c r="AO1557" s="16">
        <f>'F13'!AI31</f>
        <v>0</v>
      </c>
    </row>
    <row r="1558" spans="1:41" ht="15.75" customHeight="1">
      <c r="A1558" s="3"/>
      <c r="B1558" s="3"/>
      <c r="C1558" s="3"/>
      <c r="D1558" s="3"/>
      <c r="E1558" s="3"/>
      <c r="F1558" s="3"/>
      <c r="G1558" s="15"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6">
        <f>'F13'!P32</f>
        <v>0</v>
      </c>
      <c r="W1558" s="16">
        <f>'F13'!Q32</f>
        <v>0</v>
      </c>
      <c r="X1558" s="16">
        <f>'F13'!R32</f>
        <v>0</v>
      </c>
      <c r="Y1558" s="16">
        <f>'F13'!S32</f>
        <v>0</v>
      </c>
      <c r="Z1558" s="16">
        <f>'F13'!T32</f>
        <v>0</v>
      </c>
      <c r="AA1558" s="16">
        <f>'F13'!U32</f>
        <v>0</v>
      </c>
      <c r="AB1558" s="16">
        <f>'F13'!V32</f>
        <v>0</v>
      </c>
      <c r="AC1558" s="16">
        <f>'F13'!W32</f>
        <v>0</v>
      </c>
      <c r="AD1558" s="16">
        <f>'F13'!X32</f>
        <v>0</v>
      </c>
      <c r="AE1558" s="3">
        <f>'F13'!Y32</f>
        <v>0</v>
      </c>
      <c r="AF1558" s="3">
        <f>'F13'!Z32</f>
        <v>0</v>
      </c>
      <c r="AG1558" s="16">
        <f>'F13'!AA32</f>
        <v>0</v>
      </c>
      <c r="AH1558" s="16">
        <f>'F13'!AB32</f>
        <v>0</v>
      </c>
      <c r="AI1558" s="16">
        <f>'F13'!AC32</f>
        <v>0</v>
      </c>
      <c r="AJ1558" s="16">
        <f>'F13'!AD32</f>
        <v>0</v>
      </c>
      <c r="AK1558" s="16">
        <f>'F13'!AE32</f>
        <v>0</v>
      </c>
      <c r="AL1558" s="16">
        <f>'F13'!AF32</f>
        <v>0</v>
      </c>
      <c r="AM1558" s="16">
        <f>'F13'!AG32</f>
        <v>0</v>
      </c>
      <c r="AN1558" s="16">
        <f>'F13'!AH32</f>
        <v>0</v>
      </c>
      <c r="AO1558" s="16">
        <f>'F13'!AI32</f>
        <v>0</v>
      </c>
    </row>
    <row r="1559" spans="1:41" ht="15.75" customHeight="1">
      <c r="A1559" s="3"/>
      <c r="B1559" s="3"/>
      <c r="C1559" s="3"/>
      <c r="D1559" s="3"/>
      <c r="E1559" s="3"/>
      <c r="F1559" s="3"/>
      <c r="G1559" s="15"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6">
        <f>'F13'!P33</f>
        <v>0</v>
      </c>
      <c r="W1559" s="16">
        <f>'F13'!Q33</f>
        <v>0</v>
      </c>
      <c r="X1559" s="16">
        <f>'F13'!R33</f>
        <v>0</v>
      </c>
      <c r="Y1559" s="16">
        <f>'F13'!S33</f>
        <v>0</v>
      </c>
      <c r="Z1559" s="16">
        <f>'F13'!T33</f>
        <v>0</v>
      </c>
      <c r="AA1559" s="16">
        <f>'F13'!U33</f>
        <v>0</v>
      </c>
      <c r="AB1559" s="16">
        <f>'F13'!V33</f>
        <v>0</v>
      </c>
      <c r="AC1559" s="16">
        <f>'F13'!W33</f>
        <v>0</v>
      </c>
      <c r="AD1559" s="16">
        <f>'F13'!X33</f>
        <v>0</v>
      </c>
      <c r="AE1559" s="3">
        <f>'F13'!Y33</f>
        <v>0</v>
      </c>
      <c r="AF1559" s="3">
        <f>'F13'!Z33</f>
        <v>0</v>
      </c>
      <c r="AG1559" s="16">
        <f>'F13'!AA33</f>
        <v>0</v>
      </c>
      <c r="AH1559" s="16">
        <f>'F13'!AB33</f>
        <v>0</v>
      </c>
      <c r="AI1559" s="16">
        <f>'F13'!AC33</f>
        <v>0</v>
      </c>
      <c r="AJ1559" s="16">
        <f>'F13'!AD33</f>
        <v>0</v>
      </c>
      <c r="AK1559" s="16">
        <f>'F13'!AE33</f>
        <v>0</v>
      </c>
      <c r="AL1559" s="16">
        <f>'F13'!AF33</f>
        <v>0</v>
      </c>
      <c r="AM1559" s="16">
        <f>'F13'!AG33</f>
        <v>0</v>
      </c>
      <c r="AN1559" s="16">
        <f>'F13'!AH33</f>
        <v>0</v>
      </c>
      <c r="AO1559" s="16">
        <f>'F13'!AI33</f>
        <v>0</v>
      </c>
    </row>
    <row r="1560" spans="1:41" ht="15.75" customHeight="1">
      <c r="A1560" s="3"/>
      <c r="B1560" s="3"/>
      <c r="C1560" s="3"/>
      <c r="D1560" s="3"/>
      <c r="E1560" s="3"/>
      <c r="F1560" s="3"/>
      <c r="G1560" s="15"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6">
        <f>'F13'!P34</f>
        <v>0</v>
      </c>
      <c r="W1560" s="16">
        <f>'F13'!Q34</f>
        <v>0</v>
      </c>
      <c r="X1560" s="16">
        <f>'F13'!R34</f>
        <v>0</v>
      </c>
      <c r="Y1560" s="16">
        <f>'F13'!S34</f>
        <v>0</v>
      </c>
      <c r="Z1560" s="16">
        <f>'F13'!T34</f>
        <v>0</v>
      </c>
      <c r="AA1560" s="16">
        <f>'F13'!U34</f>
        <v>0</v>
      </c>
      <c r="AB1560" s="16">
        <f>'F13'!V34</f>
        <v>0</v>
      </c>
      <c r="AC1560" s="16">
        <f>'F13'!W34</f>
        <v>0</v>
      </c>
      <c r="AD1560" s="16">
        <f>'F13'!X34</f>
        <v>0</v>
      </c>
      <c r="AE1560" s="3">
        <f>'F13'!Y34</f>
        <v>0</v>
      </c>
      <c r="AF1560" s="3">
        <f>'F13'!Z34</f>
        <v>0</v>
      </c>
      <c r="AG1560" s="16">
        <f>'F13'!AA34</f>
        <v>0</v>
      </c>
      <c r="AH1560" s="16">
        <f>'F13'!AB34</f>
        <v>0</v>
      </c>
      <c r="AI1560" s="16">
        <f>'F13'!AC34</f>
        <v>0</v>
      </c>
      <c r="AJ1560" s="16">
        <f>'F13'!AD34</f>
        <v>0</v>
      </c>
      <c r="AK1560" s="16">
        <f>'F13'!AE34</f>
        <v>0</v>
      </c>
      <c r="AL1560" s="16">
        <f>'F13'!AF34</f>
        <v>0</v>
      </c>
      <c r="AM1560" s="16">
        <f>'F13'!AG34</f>
        <v>0</v>
      </c>
      <c r="AN1560" s="16">
        <f>'F13'!AH34</f>
        <v>0</v>
      </c>
      <c r="AO1560" s="16">
        <f>'F13'!AI34</f>
        <v>0</v>
      </c>
    </row>
    <row r="1561" spans="1:41" ht="15.75" customHeight="1">
      <c r="A1561" s="3"/>
      <c r="B1561" s="3"/>
      <c r="C1561" s="3"/>
      <c r="D1561" s="3"/>
      <c r="E1561" s="3"/>
      <c r="F1561" s="3"/>
      <c r="G1561" s="15"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6">
        <f>'F13'!P35</f>
        <v>0</v>
      </c>
      <c r="W1561" s="16">
        <f>'F13'!Q35</f>
        <v>0</v>
      </c>
      <c r="X1561" s="16">
        <f>'F13'!R35</f>
        <v>0</v>
      </c>
      <c r="Y1561" s="16">
        <f>'F13'!S35</f>
        <v>0</v>
      </c>
      <c r="Z1561" s="16">
        <f>'F13'!T35</f>
        <v>0</v>
      </c>
      <c r="AA1561" s="16">
        <f>'F13'!U35</f>
        <v>0</v>
      </c>
      <c r="AB1561" s="16">
        <f>'F13'!V35</f>
        <v>0</v>
      </c>
      <c r="AC1561" s="16">
        <f>'F13'!W35</f>
        <v>0</v>
      </c>
      <c r="AD1561" s="16">
        <f>'F13'!X35</f>
        <v>0</v>
      </c>
      <c r="AE1561" s="3">
        <f>'F13'!Y35</f>
        <v>0</v>
      </c>
      <c r="AF1561" s="3">
        <f>'F13'!Z35</f>
        <v>0</v>
      </c>
      <c r="AG1561" s="16">
        <f>'F13'!AA35</f>
        <v>0</v>
      </c>
      <c r="AH1561" s="16">
        <f>'F13'!AB35</f>
        <v>0</v>
      </c>
      <c r="AI1561" s="16">
        <f>'F13'!AC35</f>
        <v>0</v>
      </c>
      <c r="AJ1561" s="16">
        <f>'F13'!AD35</f>
        <v>0</v>
      </c>
      <c r="AK1561" s="16">
        <f>'F13'!AE35</f>
        <v>0</v>
      </c>
      <c r="AL1561" s="16">
        <f>'F13'!AF35</f>
        <v>0</v>
      </c>
      <c r="AM1561" s="16">
        <f>'F13'!AG35</f>
        <v>0</v>
      </c>
      <c r="AN1561" s="16">
        <f>'F13'!AH35</f>
        <v>0</v>
      </c>
      <c r="AO1561" s="16">
        <f>'F13'!AI35</f>
        <v>0</v>
      </c>
    </row>
    <row r="1562" spans="1:41" ht="15.75" customHeight="1">
      <c r="A1562" s="3"/>
      <c r="B1562" s="3"/>
      <c r="C1562" s="3"/>
      <c r="D1562" s="3"/>
      <c r="E1562" s="3"/>
      <c r="F1562" s="3"/>
      <c r="G1562" s="15"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6">
        <f>'F13'!P36</f>
        <v>0</v>
      </c>
      <c r="W1562" s="16">
        <f>'F13'!Q36</f>
        <v>0</v>
      </c>
      <c r="X1562" s="16">
        <f>'F13'!R36</f>
        <v>0</v>
      </c>
      <c r="Y1562" s="16">
        <f>'F13'!S36</f>
        <v>0</v>
      </c>
      <c r="Z1562" s="16">
        <f>'F13'!T36</f>
        <v>0</v>
      </c>
      <c r="AA1562" s="16">
        <f>'F13'!U36</f>
        <v>0</v>
      </c>
      <c r="AB1562" s="16">
        <f>'F13'!V36</f>
        <v>0</v>
      </c>
      <c r="AC1562" s="16">
        <f>'F13'!W36</f>
        <v>0</v>
      </c>
      <c r="AD1562" s="16">
        <f>'F13'!X36</f>
        <v>0</v>
      </c>
      <c r="AE1562" s="3">
        <f>'F13'!Y36</f>
        <v>0</v>
      </c>
      <c r="AF1562" s="3">
        <f>'F13'!Z36</f>
        <v>0</v>
      </c>
      <c r="AG1562" s="16">
        <f>'F13'!AA36</f>
        <v>0</v>
      </c>
      <c r="AH1562" s="16">
        <f>'F13'!AB36</f>
        <v>0</v>
      </c>
      <c r="AI1562" s="16">
        <f>'F13'!AC36</f>
        <v>0</v>
      </c>
      <c r="AJ1562" s="16">
        <f>'F13'!AD36</f>
        <v>0</v>
      </c>
      <c r="AK1562" s="16">
        <f>'F13'!AE36</f>
        <v>0</v>
      </c>
      <c r="AL1562" s="16">
        <f>'F13'!AF36</f>
        <v>0</v>
      </c>
      <c r="AM1562" s="16">
        <f>'F13'!AG36</f>
        <v>0</v>
      </c>
      <c r="AN1562" s="16">
        <f>'F13'!AH36</f>
        <v>0</v>
      </c>
      <c r="AO1562" s="16">
        <f>'F13'!AI36</f>
        <v>0</v>
      </c>
    </row>
    <row r="1563" spans="1:41" ht="15.75" customHeight="1">
      <c r="A1563" s="3"/>
      <c r="B1563" s="3"/>
      <c r="C1563" s="3"/>
      <c r="D1563" s="3"/>
      <c r="E1563" s="3"/>
      <c r="F1563" s="3"/>
      <c r="G1563" s="15"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6">
        <f>'F13'!P37</f>
        <v>0</v>
      </c>
      <c r="W1563" s="16">
        <f>'F13'!Q37</f>
        <v>0</v>
      </c>
      <c r="X1563" s="16">
        <f>'F13'!R37</f>
        <v>0</v>
      </c>
      <c r="Y1563" s="16">
        <f>'F13'!S37</f>
        <v>0</v>
      </c>
      <c r="Z1563" s="16">
        <f>'F13'!T37</f>
        <v>0</v>
      </c>
      <c r="AA1563" s="16">
        <f>'F13'!U37</f>
        <v>0</v>
      </c>
      <c r="AB1563" s="16">
        <f>'F13'!V37</f>
        <v>0</v>
      </c>
      <c r="AC1563" s="16">
        <f>'F13'!W37</f>
        <v>0</v>
      </c>
      <c r="AD1563" s="16">
        <f>'F13'!X37</f>
        <v>0</v>
      </c>
      <c r="AE1563" s="3">
        <f>'F13'!Y37</f>
        <v>0</v>
      </c>
      <c r="AF1563" s="3">
        <f>'F13'!Z37</f>
        <v>0</v>
      </c>
      <c r="AG1563" s="16">
        <f>'F13'!AA37</f>
        <v>0</v>
      </c>
      <c r="AH1563" s="16">
        <f>'F13'!AB37</f>
        <v>0</v>
      </c>
      <c r="AI1563" s="16">
        <f>'F13'!AC37</f>
        <v>0</v>
      </c>
      <c r="AJ1563" s="16">
        <f>'F13'!AD37</f>
        <v>0</v>
      </c>
      <c r="AK1563" s="16">
        <f>'F13'!AE37</f>
        <v>0</v>
      </c>
      <c r="AL1563" s="16">
        <f>'F13'!AF37</f>
        <v>0</v>
      </c>
      <c r="AM1563" s="16">
        <f>'F13'!AG37</f>
        <v>0</v>
      </c>
      <c r="AN1563" s="16">
        <f>'F13'!AH37</f>
        <v>0</v>
      </c>
      <c r="AO1563" s="16">
        <f>'F13'!AI37</f>
        <v>0</v>
      </c>
    </row>
    <row r="1564" spans="1:41" ht="15.75" customHeight="1">
      <c r="A1564" s="3"/>
      <c r="B1564" s="3"/>
      <c r="C1564" s="3"/>
      <c r="D1564" s="3"/>
      <c r="E1564" s="3"/>
      <c r="F1564" s="3"/>
      <c r="G1564" s="15"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6">
        <f>'F13'!P38</f>
        <v>0</v>
      </c>
      <c r="W1564" s="16">
        <f>'F13'!Q38</f>
        <v>0</v>
      </c>
      <c r="X1564" s="16">
        <f>'F13'!R38</f>
        <v>0</v>
      </c>
      <c r="Y1564" s="16">
        <f>'F13'!S38</f>
        <v>0</v>
      </c>
      <c r="Z1564" s="16">
        <f>'F13'!T38</f>
        <v>0</v>
      </c>
      <c r="AA1564" s="16">
        <f>'F13'!U38</f>
        <v>0</v>
      </c>
      <c r="AB1564" s="16">
        <f>'F13'!V38</f>
        <v>0</v>
      </c>
      <c r="AC1564" s="16">
        <f>'F13'!W38</f>
        <v>0</v>
      </c>
      <c r="AD1564" s="16">
        <f>'F13'!X38</f>
        <v>0</v>
      </c>
      <c r="AE1564" s="3">
        <f>'F13'!Y38</f>
        <v>0</v>
      </c>
      <c r="AF1564" s="3">
        <f>'F13'!Z38</f>
        <v>0</v>
      </c>
      <c r="AG1564" s="16">
        <f>'F13'!AA38</f>
        <v>0</v>
      </c>
      <c r="AH1564" s="16">
        <f>'F13'!AB38</f>
        <v>0</v>
      </c>
      <c r="AI1564" s="16">
        <f>'F13'!AC38</f>
        <v>0</v>
      </c>
      <c r="AJ1564" s="16">
        <f>'F13'!AD38</f>
        <v>0</v>
      </c>
      <c r="AK1564" s="16">
        <f>'F13'!AE38</f>
        <v>0</v>
      </c>
      <c r="AL1564" s="16">
        <f>'F13'!AF38</f>
        <v>0</v>
      </c>
      <c r="AM1564" s="16">
        <f>'F13'!AG38</f>
        <v>0</v>
      </c>
      <c r="AN1564" s="16">
        <f>'F13'!AH38</f>
        <v>0</v>
      </c>
      <c r="AO1564" s="16">
        <f>'F13'!AI38</f>
        <v>0</v>
      </c>
    </row>
    <row r="1565" spans="1:41" ht="15.75" customHeight="1">
      <c r="A1565" s="3"/>
      <c r="B1565" s="3"/>
      <c r="C1565" s="3"/>
      <c r="D1565" s="3"/>
      <c r="E1565" s="3"/>
      <c r="F1565" s="3"/>
      <c r="G1565" s="15"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6">
        <f>'F13'!P39</f>
        <v>0</v>
      </c>
      <c r="W1565" s="16">
        <f>'F13'!Q39</f>
        <v>0</v>
      </c>
      <c r="X1565" s="16">
        <f>'F13'!R39</f>
        <v>0</v>
      </c>
      <c r="Y1565" s="16">
        <f>'F13'!S39</f>
        <v>0</v>
      </c>
      <c r="Z1565" s="16">
        <f>'F13'!T39</f>
        <v>0</v>
      </c>
      <c r="AA1565" s="16">
        <f>'F13'!U39</f>
        <v>0</v>
      </c>
      <c r="AB1565" s="16">
        <f>'F13'!V39</f>
        <v>0</v>
      </c>
      <c r="AC1565" s="16">
        <f>'F13'!W39</f>
        <v>0</v>
      </c>
      <c r="AD1565" s="16">
        <f>'F13'!X39</f>
        <v>0</v>
      </c>
      <c r="AE1565" s="3">
        <f>'F13'!Y39</f>
        <v>0</v>
      </c>
      <c r="AF1565" s="3">
        <f>'F13'!Z39</f>
        <v>0</v>
      </c>
      <c r="AG1565" s="16">
        <f>'F13'!AA39</f>
        <v>0</v>
      </c>
      <c r="AH1565" s="16">
        <f>'F13'!AB39</f>
        <v>0</v>
      </c>
      <c r="AI1565" s="16">
        <f>'F13'!AC39</f>
        <v>0</v>
      </c>
      <c r="AJ1565" s="16">
        <f>'F13'!AD39</f>
        <v>0</v>
      </c>
      <c r="AK1565" s="16">
        <f>'F13'!AE39</f>
        <v>0</v>
      </c>
      <c r="AL1565" s="16">
        <f>'F13'!AF39</f>
        <v>0</v>
      </c>
      <c r="AM1565" s="16">
        <f>'F13'!AG39</f>
        <v>0</v>
      </c>
      <c r="AN1565" s="16">
        <f>'F13'!AH39</f>
        <v>0</v>
      </c>
      <c r="AO1565" s="16">
        <f>'F13'!AI39</f>
        <v>0</v>
      </c>
    </row>
    <row r="1566" spans="1:41" ht="15.75" customHeight="1">
      <c r="A1566" s="3"/>
      <c r="B1566" s="3"/>
      <c r="C1566" s="3"/>
      <c r="D1566" s="3"/>
      <c r="E1566" s="3"/>
      <c r="F1566" s="3"/>
      <c r="G1566" s="15"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6">
        <f>'F13'!P40</f>
        <v>0</v>
      </c>
      <c r="W1566" s="16">
        <f>'F13'!Q40</f>
        <v>0</v>
      </c>
      <c r="X1566" s="16">
        <f>'F13'!R40</f>
        <v>0</v>
      </c>
      <c r="Y1566" s="16">
        <f>'F13'!S40</f>
        <v>0</v>
      </c>
      <c r="Z1566" s="16">
        <f>'F13'!T40</f>
        <v>0</v>
      </c>
      <c r="AA1566" s="16">
        <f>'F13'!U40</f>
        <v>0</v>
      </c>
      <c r="AB1566" s="16">
        <f>'F13'!V40</f>
        <v>0</v>
      </c>
      <c r="AC1566" s="16">
        <f>'F13'!W40</f>
        <v>0</v>
      </c>
      <c r="AD1566" s="16">
        <f>'F13'!X40</f>
        <v>0</v>
      </c>
      <c r="AE1566" s="3">
        <f>'F13'!Y40</f>
        <v>0</v>
      </c>
      <c r="AF1566" s="3">
        <f>'F13'!Z40</f>
        <v>0</v>
      </c>
      <c r="AG1566" s="16">
        <f>'F13'!AA40</f>
        <v>0</v>
      </c>
      <c r="AH1566" s="16">
        <f>'F13'!AB40</f>
        <v>0</v>
      </c>
      <c r="AI1566" s="16">
        <f>'F13'!AC40</f>
        <v>0</v>
      </c>
      <c r="AJ1566" s="16">
        <f>'F13'!AD40</f>
        <v>0</v>
      </c>
      <c r="AK1566" s="16">
        <f>'F13'!AE40</f>
        <v>0</v>
      </c>
      <c r="AL1566" s="16">
        <f>'F13'!AF40</f>
        <v>0</v>
      </c>
      <c r="AM1566" s="16">
        <f>'F13'!AG40</f>
        <v>0</v>
      </c>
      <c r="AN1566" s="16">
        <f>'F13'!AH40</f>
        <v>0</v>
      </c>
      <c r="AO1566" s="16">
        <f>'F13'!AI40</f>
        <v>0</v>
      </c>
    </row>
    <row r="1567" spans="1:41" ht="15.75" customHeight="1">
      <c r="A1567" s="3"/>
      <c r="B1567" s="3"/>
      <c r="C1567" s="3"/>
      <c r="D1567" s="3"/>
      <c r="E1567" s="3"/>
      <c r="F1567" s="3"/>
      <c r="G1567" s="15"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6">
        <f>'F13'!P41</f>
        <v>0</v>
      </c>
      <c r="W1567" s="16">
        <f>'F13'!Q41</f>
        <v>0</v>
      </c>
      <c r="X1567" s="16">
        <f>'F13'!R41</f>
        <v>0</v>
      </c>
      <c r="Y1567" s="16">
        <f>'F13'!S41</f>
        <v>0</v>
      </c>
      <c r="Z1567" s="16">
        <f>'F13'!T41</f>
        <v>0</v>
      </c>
      <c r="AA1567" s="16">
        <f>'F13'!U41</f>
        <v>0</v>
      </c>
      <c r="AB1567" s="16">
        <f>'F13'!V41</f>
        <v>0</v>
      </c>
      <c r="AC1567" s="16">
        <f>'F13'!W41</f>
        <v>0</v>
      </c>
      <c r="AD1567" s="16">
        <f>'F13'!X41</f>
        <v>0</v>
      </c>
      <c r="AE1567" s="3">
        <f>'F13'!Y41</f>
        <v>0</v>
      </c>
      <c r="AF1567" s="3">
        <f>'F13'!Z41</f>
        <v>0</v>
      </c>
      <c r="AG1567" s="16">
        <f>'F13'!AA41</f>
        <v>0</v>
      </c>
      <c r="AH1567" s="16">
        <f>'F13'!AB41</f>
        <v>0</v>
      </c>
      <c r="AI1567" s="16">
        <f>'F13'!AC41</f>
        <v>0</v>
      </c>
      <c r="AJ1567" s="16">
        <f>'F13'!AD41</f>
        <v>0</v>
      </c>
      <c r="AK1567" s="16">
        <f>'F13'!AE41</f>
        <v>0</v>
      </c>
      <c r="AL1567" s="16">
        <f>'F13'!AF41</f>
        <v>0</v>
      </c>
      <c r="AM1567" s="16">
        <f>'F13'!AG41</f>
        <v>0</v>
      </c>
      <c r="AN1567" s="16">
        <f>'F13'!AH41</f>
        <v>0</v>
      </c>
      <c r="AO1567" s="16">
        <f>'F13'!AI41</f>
        <v>0</v>
      </c>
    </row>
    <row r="1568" spans="1:41" ht="15.75" customHeight="1">
      <c r="A1568" s="3"/>
      <c r="B1568" s="3"/>
      <c r="C1568" s="3"/>
      <c r="D1568" s="3"/>
      <c r="E1568" s="3"/>
      <c r="F1568" s="3"/>
      <c r="G1568" s="15"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6">
        <f>'F13'!P42</f>
        <v>0</v>
      </c>
      <c r="W1568" s="16">
        <f>'F13'!Q42</f>
        <v>0</v>
      </c>
      <c r="X1568" s="16">
        <f>'F13'!R42</f>
        <v>0</v>
      </c>
      <c r="Y1568" s="16">
        <f>'F13'!S42</f>
        <v>0</v>
      </c>
      <c r="Z1568" s="16">
        <f>'F13'!T42</f>
        <v>0</v>
      </c>
      <c r="AA1568" s="16">
        <f>'F13'!U42</f>
        <v>0</v>
      </c>
      <c r="AB1568" s="16">
        <f>'F13'!V42</f>
        <v>0</v>
      </c>
      <c r="AC1568" s="16">
        <f>'F13'!W42</f>
        <v>0</v>
      </c>
      <c r="AD1568" s="16">
        <f>'F13'!X42</f>
        <v>0</v>
      </c>
      <c r="AE1568" s="3">
        <f>'F13'!Y42</f>
        <v>0</v>
      </c>
      <c r="AF1568" s="3">
        <f>'F13'!Z42</f>
        <v>0</v>
      </c>
      <c r="AG1568" s="16">
        <f>'F13'!AA42</f>
        <v>0</v>
      </c>
      <c r="AH1568" s="16">
        <f>'F13'!AB42</f>
        <v>0</v>
      </c>
      <c r="AI1568" s="16">
        <f>'F13'!AC42</f>
        <v>0</v>
      </c>
      <c r="AJ1568" s="16">
        <f>'F13'!AD42</f>
        <v>0</v>
      </c>
      <c r="AK1568" s="16">
        <f>'F13'!AE42</f>
        <v>0</v>
      </c>
      <c r="AL1568" s="16">
        <f>'F13'!AF42</f>
        <v>0</v>
      </c>
      <c r="AM1568" s="16">
        <f>'F13'!AG42</f>
        <v>0</v>
      </c>
      <c r="AN1568" s="16">
        <f>'F13'!AH42</f>
        <v>0</v>
      </c>
      <c r="AO1568" s="16">
        <f>'F13'!AI42</f>
        <v>0</v>
      </c>
    </row>
    <row r="1569" spans="1:41" ht="15.75" customHeight="1">
      <c r="A1569" s="3"/>
      <c r="B1569" s="3"/>
      <c r="C1569" s="3"/>
      <c r="D1569" s="3"/>
      <c r="E1569" s="3"/>
      <c r="F1569" s="3"/>
      <c r="G1569" s="15"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6">
        <f>'F13'!P43</f>
        <v>0</v>
      </c>
      <c r="W1569" s="16">
        <f>'F13'!Q43</f>
        <v>0</v>
      </c>
      <c r="X1569" s="16">
        <f>'F13'!R43</f>
        <v>0</v>
      </c>
      <c r="Y1569" s="16">
        <f>'F13'!S43</f>
        <v>0</v>
      </c>
      <c r="Z1569" s="16">
        <f>'F13'!T43</f>
        <v>0</v>
      </c>
      <c r="AA1569" s="16">
        <f>'F13'!U43</f>
        <v>0</v>
      </c>
      <c r="AB1569" s="16">
        <f>'F13'!V43</f>
        <v>0</v>
      </c>
      <c r="AC1569" s="16">
        <f>'F13'!W43</f>
        <v>0</v>
      </c>
      <c r="AD1569" s="16">
        <f>'F13'!X43</f>
        <v>0</v>
      </c>
      <c r="AE1569" s="3">
        <f>'F13'!Y43</f>
        <v>0</v>
      </c>
      <c r="AF1569" s="3">
        <f>'F13'!Z43</f>
        <v>0</v>
      </c>
      <c r="AG1569" s="16">
        <f>'F13'!AA43</f>
        <v>0</v>
      </c>
      <c r="AH1569" s="16">
        <f>'F13'!AB43</f>
        <v>0</v>
      </c>
      <c r="AI1569" s="16">
        <f>'F13'!AC43</f>
        <v>0</v>
      </c>
      <c r="AJ1569" s="16">
        <f>'F13'!AD43</f>
        <v>0</v>
      </c>
      <c r="AK1569" s="16">
        <f>'F13'!AE43</f>
        <v>0</v>
      </c>
      <c r="AL1569" s="16">
        <f>'F13'!AF43</f>
        <v>0</v>
      </c>
      <c r="AM1569" s="16">
        <f>'F13'!AG43</f>
        <v>0</v>
      </c>
      <c r="AN1569" s="16">
        <f>'F13'!AH43</f>
        <v>0</v>
      </c>
      <c r="AO1569" s="16">
        <f>'F13'!AI43</f>
        <v>0</v>
      </c>
    </row>
    <row r="1570" spans="1:41" ht="15.75" customHeight="1">
      <c r="A1570" s="3"/>
      <c r="B1570" s="3"/>
      <c r="C1570" s="3"/>
      <c r="D1570" s="3"/>
      <c r="E1570" s="3"/>
      <c r="F1570" s="3"/>
      <c r="G1570" s="15"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6">
        <f>'F13'!P44</f>
        <v>0</v>
      </c>
      <c r="W1570" s="16">
        <f>'F13'!Q44</f>
        <v>0</v>
      </c>
      <c r="X1570" s="16">
        <f>'F13'!R44</f>
        <v>0</v>
      </c>
      <c r="Y1570" s="16">
        <f>'F13'!S44</f>
        <v>0</v>
      </c>
      <c r="Z1570" s="16">
        <f>'F13'!T44</f>
        <v>0</v>
      </c>
      <c r="AA1570" s="16">
        <f>'F13'!U44</f>
        <v>0</v>
      </c>
      <c r="AB1570" s="16">
        <f>'F13'!V44</f>
        <v>0</v>
      </c>
      <c r="AC1570" s="16">
        <f>'F13'!W44</f>
        <v>0</v>
      </c>
      <c r="AD1570" s="16">
        <f>'F13'!X44</f>
        <v>0</v>
      </c>
      <c r="AE1570" s="3">
        <f>'F13'!Y44</f>
        <v>0</v>
      </c>
      <c r="AF1570" s="3">
        <f>'F13'!Z44</f>
        <v>0</v>
      </c>
      <c r="AG1570" s="16">
        <f>'F13'!AA44</f>
        <v>0</v>
      </c>
      <c r="AH1570" s="16">
        <f>'F13'!AB44</f>
        <v>0</v>
      </c>
      <c r="AI1570" s="16">
        <f>'F13'!AC44</f>
        <v>0</v>
      </c>
      <c r="AJ1570" s="16">
        <f>'F13'!AD44</f>
        <v>0</v>
      </c>
      <c r="AK1570" s="16">
        <f>'F13'!AE44</f>
        <v>0</v>
      </c>
      <c r="AL1570" s="16">
        <f>'F13'!AF44</f>
        <v>0</v>
      </c>
      <c r="AM1570" s="16">
        <f>'F13'!AG44</f>
        <v>0</v>
      </c>
      <c r="AN1570" s="16">
        <f>'F13'!AH44</f>
        <v>0</v>
      </c>
      <c r="AO1570" s="16">
        <f>'F13'!AI44</f>
        <v>0</v>
      </c>
    </row>
    <row r="1571" spans="1:41" ht="15.75" customHeight="1">
      <c r="A1571" s="3"/>
      <c r="B1571" s="3"/>
      <c r="C1571" s="3"/>
      <c r="D1571" s="3"/>
      <c r="E1571" s="3"/>
      <c r="F1571" s="3"/>
      <c r="G1571" s="15"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6">
        <f>'F13'!P45</f>
        <v>0</v>
      </c>
      <c r="W1571" s="16">
        <f>'F13'!Q45</f>
        <v>0</v>
      </c>
      <c r="X1571" s="16">
        <f>'F13'!R45</f>
        <v>0</v>
      </c>
      <c r="Y1571" s="16">
        <f>'F13'!S45</f>
        <v>0</v>
      </c>
      <c r="Z1571" s="16">
        <f>'F13'!T45</f>
        <v>0</v>
      </c>
      <c r="AA1571" s="16">
        <f>'F13'!U45</f>
        <v>0</v>
      </c>
      <c r="AB1571" s="16">
        <f>'F13'!V45</f>
        <v>0</v>
      </c>
      <c r="AC1571" s="16">
        <f>'F13'!W45</f>
        <v>0</v>
      </c>
      <c r="AD1571" s="16">
        <f>'F13'!X45</f>
        <v>0</v>
      </c>
      <c r="AE1571" s="3">
        <f>'F13'!Y45</f>
        <v>0</v>
      </c>
      <c r="AF1571" s="3">
        <f>'F13'!Z45</f>
        <v>0</v>
      </c>
      <c r="AG1571" s="16">
        <f>'F13'!AA45</f>
        <v>0</v>
      </c>
      <c r="AH1571" s="16">
        <f>'F13'!AB45</f>
        <v>0</v>
      </c>
      <c r="AI1571" s="16">
        <f>'F13'!AC45</f>
        <v>0</v>
      </c>
      <c r="AJ1571" s="16">
        <f>'F13'!AD45</f>
        <v>0</v>
      </c>
      <c r="AK1571" s="16">
        <f>'F13'!AE45</f>
        <v>0</v>
      </c>
      <c r="AL1571" s="16">
        <f>'F13'!AF45</f>
        <v>0</v>
      </c>
      <c r="AM1571" s="16">
        <f>'F13'!AG45</f>
        <v>0</v>
      </c>
      <c r="AN1571" s="16">
        <f>'F13'!AH45</f>
        <v>0</v>
      </c>
      <c r="AO1571" s="16">
        <f>'F13'!AI45</f>
        <v>0</v>
      </c>
    </row>
    <row r="1572" spans="1:41" ht="15.75" customHeight="1">
      <c r="A1572" s="3"/>
      <c r="B1572" s="3"/>
      <c r="C1572" s="3"/>
      <c r="D1572" s="3"/>
      <c r="E1572" s="3"/>
      <c r="F1572" s="3"/>
      <c r="G1572" s="15"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6">
        <f>'F13'!P46</f>
        <v>0</v>
      </c>
      <c r="W1572" s="16">
        <f>'F13'!Q46</f>
        <v>0</v>
      </c>
      <c r="X1572" s="16">
        <f>'F13'!R46</f>
        <v>0</v>
      </c>
      <c r="Y1572" s="16">
        <f>'F13'!S46</f>
        <v>0</v>
      </c>
      <c r="Z1572" s="16">
        <f>'F13'!T46</f>
        <v>0</v>
      </c>
      <c r="AA1572" s="16">
        <f>'F13'!U46</f>
        <v>0</v>
      </c>
      <c r="AB1572" s="16">
        <f>'F13'!V46</f>
        <v>0</v>
      </c>
      <c r="AC1572" s="16">
        <f>'F13'!W46</f>
        <v>0</v>
      </c>
      <c r="AD1572" s="16">
        <f>'F13'!X46</f>
        <v>0</v>
      </c>
      <c r="AE1572" s="3">
        <f>'F13'!Y46</f>
        <v>0</v>
      </c>
      <c r="AF1572" s="3">
        <f>'F13'!Z46</f>
        <v>0</v>
      </c>
      <c r="AG1572" s="16">
        <f>'F13'!AA46</f>
        <v>0</v>
      </c>
      <c r="AH1572" s="16">
        <f>'F13'!AB46</f>
        <v>0</v>
      </c>
      <c r="AI1572" s="16">
        <f>'F13'!AC46</f>
        <v>0</v>
      </c>
      <c r="AJ1572" s="16">
        <f>'F13'!AD46</f>
        <v>0</v>
      </c>
      <c r="AK1572" s="16">
        <f>'F13'!AE46</f>
        <v>0</v>
      </c>
      <c r="AL1572" s="16">
        <f>'F13'!AF46</f>
        <v>0</v>
      </c>
      <c r="AM1572" s="16">
        <f>'F13'!AG46</f>
        <v>0</v>
      </c>
      <c r="AN1572" s="16">
        <f>'F13'!AH46</f>
        <v>0</v>
      </c>
      <c r="AO1572" s="16">
        <f>'F13'!AI46</f>
        <v>0</v>
      </c>
    </row>
    <row r="1573" spans="1:41" ht="15.75" customHeight="1">
      <c r="A1573" s="3"/>
      <c r="B1573" s="3"/>
      <c r="C1573" s="3"/>
      <c r="D1573" s="3"/>
      <c r="E1573" s="3"/>
      <c r="F1573" s="3"/>
      <c r="G1573" s="15"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6">
        <f>'F13'!P47</f>
        <v>0</v>
      </c>
      <c r="W1573" s="16">
        <f>'F13'!Q47</f>
        <v>0</v>
      </c>
      <c r="X1573" s="16">
        <f>'F13'!R47</f>
        <v>0</v>
      </c>
      <c r="Y1573" s="16">
        <f>'F13'!S47</f>
        <v>0</v>
      </c>
      <c r="Z1573" s="16">
        <f>'F13'!T47</f>
        <v>0</v>
      </c>
      <c r="AA1573" s="16">
        <f>'F13'!U47</f>
        <v>0</v>
      </c>
      <c r="AB1573" s="16">
        <f>'F13'!V47</f>
        <v>0</v>
      </c>
      <c r="AC1573" s="16">
        <f>'F13'!W47</f>
        <v>0</v>
      </c>
      <c r="AD1573" s="16">
        <f>'F13'!X47</f>
        <v>0</v>
      </c>
      <c r="AE1573" s="3">
        <f>'F13'!Y47</f>
        <v>0</v>
      </c>
      <c r="AF1573" s="3">
        <f>'F13'!Z47</f>
        <v>0</v>
      </c>
      <c r="AG1573" s="16">
        <f>'F13'!AA47</f>
        <v>0</v>
      </c>
      <c r="AH1573" s="16">
        <f>'F13'!AB47</f>
        <v>0</v>
      </c>
      <c r="AI1573" s="16">
        <f>'F13'!AC47</f>
        <v>0</v>
      </c>
      <c r="AJ1573" s="16">
        <f>'F13'!AD47</f>
        <v>0</v>
      </c>
      <c r="AK1573" s="16">
        <f>'F13'!AE47</f>
        <v>0</v>
      </c>
      <c r="AL1573" s="16">
        <f>'F13'!AF47</f>
        <v>0</v>
      </c>
      <c r="AM1573" s="16">
        <f>'F13'!AG47</f>
        <v>0</v>
      </c>
      <c r="AN1573" s="16">
        <f>'F13'!AH47</f>
        <v>0</v>
      </c>
      <c r="AO1573" s="16">
        <f>'F13'!AI47</f>
        <v>0</v>
      </c>
    </row>
    <row r="1574" spans="1:41" ht="15.75" customHeight="1">
      <c r="A1574" s="3"/>
      <c r="B1574" s="3"/>
      <c r="C1574" s="3"/>
      <c r="D1574" s="3"/>
      <c r="E1574" s="3"/>
      <c r="F1574" s="3"/>
      <c r="G1574" s="15"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6">
        <f>'F13'!P48</f>
        <v>0</v>
      </c>
      <c r="W1574" s="16">
        <f>'F13'!Q48</f>
        <v>0</v>
      </c>
      <c r="X1574" s="16">
        <f>'F13'!R48</f>
        <v>0</v>
      </c>
      <c r="Y1574" s="16">
        <f>'F13'!S48</f>
        <v>0</v>
      </c>
      <c r="Z1574" s="16">
        <f>'F13'!T48</f>
        <v>0</v>
      </c>
      <c r="AA1574" s="16">
        <f>'F13'!U48</f>
        <v>0</v>
      </c>
      <c r="AB1574" s="16">
        <f>'F13'!V48</f>
        <v>0</v>
      </c>
      <c r="AC1574" s="16">
        <f>'F13'!W48</f>
        <v>0</v>
      </c>
      <c r="AD1574" s="16">
        <f>'F13'!X48</f>
        <v>0</v>
      </c>
      <c r="AE1574" s="3">
        <f>'F13'!Y48</f>
        <v>0</v>
      </c>
      <c r="AF1574" s="3">
        <f>'F13'!Z48</f>
        <v>0</v>
      </c>
      <c r="AG1574" s="16">
        <f>'F13'!AA48</f>
        <v>0</v>
      </c>
      <c r="AH1574" s="16">
        <f>'F13'!AB48</f>
        <v>0</v>
      </c>
      <c r="AI1574" s="16">
        <f>'F13'!AC48</f>
        <v>0</v>
      </c>
      <c r="AJ1574" s="16">
        <f>'F13'!AD48</f>
        <v>0</v>
      </c>
      <c r="AK1574" s="16">
        <f>'F13'!AE48</f>
        <v>0</v>
      </c>
      <c r="AL1574" s="16">
        <f>'F13'!AF48</f>
        <v>0</v>
      </c>
      <c r="AM1574" s="16">
        <f>'F13'!AG48</f>
        <v>0</v>
      </c>
      <c r="AN1574" s="16">
        <f>'F13'!AH48</f>
        <v>0</v>
      </c>
      <c r="AO1574" s="16">
        <f>'F13'!AI48</f>
        <v>0</v>
      </c>
    </row>
    <row r="1575" spans="1:41" ht="15.75" customHeight="1">
      <c r="A1575" s="3"/>
      <c r="B1575" s="3"/>
      <c r="C1575" s="3"/>
      <c r="D1575" s="3"/>
      <c r="E1575" s="3"/>
      <c r="F1575" s="3"/>
      <c r="G1575" s="15"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6">
        <f>'F13'!P49</f>
        <v>0</v>
      </c>
      <c r="W1575" s="16">
        <f>'F13'!Q49</f>
        <v>0</v>
      </c>
      <c r="X1575" s="16">
        <f>'F13'!R49</f>
        <v>0</v>
      </c>
      <c r="Y1575" s="16">
        <f>'F13'!S49</f>
        <v>0</v>
      </c>
      <c r="Z1575" s="16">
        <f>'F13'!T49</f>
        <v>0</v>
      </c>
      <c r="AA1575" s="16">
        <f>'F13'!U49</f>
        <v>0</v>
      </c>
      <c r="AB1575" s="16">
        <f>'F13'!V49</f>
        <v>0</v>
      </c>
      <c r="AC1575" s="16">
        <f>'F13'!W49</f>
        <v>0</v>
      </c>
      <c r="AD1575" s="16">
        <f>'F13'!X49</f>
        <v>0</v>
      </c>
      <c r="AE1575" s="3">
        <f>'F13'!Y49</f>
        <v>0</v>
      </c>
      <c r="AF1575" s="3">
        <f>'F13'!Z49</f>
        <v>0</v>
      </c>
      <c r="AG1575" s="16">
        <f>'F13'!AA49</f>
        <v>0</v>
      </c>
      <c r="AH1575" s="16">
        <f>'F13'!AB49</f>
        <v>0</v>
      </c>
      <c r="AI1575" s="16">
        <f>'F13'!AC49</f>
        <v>0</v>
      </c>
      <c r="AJ1575" s="16">
        <f>'F13'!AD49</f>
        <v>0</v>
      </c>
      <c r="AK1575" s="16">
        <f>'F13'!AE49</f>
        <v>0</v>
      </c>
      <c r="AL1575" s="16">
        <f>'F13'!AF49</f>
        <v>0</v>
      </c>
      <c r="AM1575" s="16">
        <f>'F13'!AG49</f>
        <v>0</v>
      </c>
      <c r="AN1575" s="16">
        <f>'F13'!AH49</f>
        <v>0</v>
      </c>
      <c r="AO1575" s="16">
        <f>'F13'!AI49</f>
        <v>0</v>
      </c>
    </row>
    <row r="1576" spans="1:41" ht="15.75" customHeight="1">
      <c r="A1576" s="3"/>
      <c r="B1576" s="3"/>
      <c r="C1576" s="3"/>
      <c r="D1576" s="3"/>
      <c r="E1576" s="3"/>
      <c r="F1576" s="3"/>
      <c r="G1576" s="15"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6">
        <f>'F13'!P50</f>
        <v>0</v>
      </c>
      <c r="W1576" s="16">
        <f>'F13'!Q50</f>
        <v>0</v>
      </c>
      <c r="X1576" s="16">
        <f>'F13'!R50</f>
        <v>0</v>
      </c>
      <c r="Y1576" s="16">
        <f>'F13'!S50</f>
        <v>0</v>
      </c>
      <c r="Z1576" s="16">
        <f>'F13'!T50</f>
        <v>0</v>
      </c>
      <c r="AA1576" s="16">
        <f>'F13'!U50</f>
        <v>0</v>
      </c>
      <c r="AB1576" s="16">
        <f>'F13'!V50</f>
        <v>0</v>
      </c>
      <c r="AC1576" s="16">
        <f>'F13'!W50</f>
        <v>0</v>
      </c>
      <c r="AD1576" s="16">
        <f>'F13'!X50</f>
        <v>0</v>
      </c>
      <c r="AE1576" s="3">
        <f>'F13'!Y50</f>
        <v>0</v>
      </c>
      <c r="AF1576" s="3">
        <f>'F13'!Z50</f>
        <v>0</v>
      </c>
      <c r="AG1576" s="16">
        <f>'F13'!AA50</f>
        <v>0</v>
      </c>
      <c r="AH1576" s="16">
        <f>'F13'!AB50</f>
        <v>0</v>
      </c>
      <c r="AI1576" s="16">
        <f>'F13'!AC50</f>
        <v>0</v>
      </c>
      <c r="AJ1576" s="16">
        <f>'F13'!AD50</f>
        <v>0</v>
      </c>
      <c r="AK1576" s="16">
        <f>'F13'!AE50</f>
        <v>0</v>
      </c>
      <c r="AL1576" s="16">
        <f>'F13'!AF50</f>
        <v>0</v>
      </c>
      <c r="AM1576" s="16">
        <f>'F13'!AG50</f>
        <v>0</v>
      </c>
      <c r="AN1576" s="16">
        <f>'F13'!AH50</f>
        <v>0</v>
      </c>
      <c r="AO1576" s="16">
        <f>'F13'!AI50</f>
        <v>0</v>
      </c>
    </row>
    <row r="1577" spans="1:41" ht="15.75" customHeight="1">
      <c r="A1577" s="3"/>
      <c r="B1577" s="3"/>
      <c r="C1577" s="3"/>
      <c r="D1577" s="3"/>
      <c r="E1577" s="3"/>
      <c r="F1577" s="3"/>
      <c r="G1577" s="15"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6">
        <f>'F13'!P51</f>
        <v>0</v>
      </c>
      <c r="W1577" s="16">
        <f>'F13'!Q51</f>
        <v>0</v>
      </c>
      <c r="X1577" s="16">
        <f>'F13'!R51</f>
        <v>0</v>
      </c>
      <c r="Y1577" s="16">
        <f>'F13'!S51</f>
        <v>0</v>
      </c>
      <c r="Z1577" s="16">
        <f>'F13'!T51</f>
        <v>0</v>
      </c>
      <c r="AA1577" s="16">
        <f>'F13'!U51</f>
        <v>0</v>
      </c>
      <c r="AB1577" s="16">
        <f>'F13'!V51</f>
        <v>0</v>
      </c>
      <c r="AC1577" s="16">
        <f>'F13'!W51</f>
        <v>0</v>
      </c>
      <c r="AD1577" s="16">
        <f>'F13'!X51</f>
        <v>0</v>
      </c>
      <c r="AE1577" s="3">
        <f>'F13'!Y51</f>
        <v>0</v>
      </c>
      <c r="AF1577" s="3">
        <f>'F13'!Z51</f>
        <v>0</v>
      </c>
      <c r="AG1577" s="16">
        <f>'F13'!AA51</f>
        <v>0</v>
      </c>
      <c r="AH1577" s="16">
        <f>'F13'!AB51</f>
        <v>0</v>
      </c>
      <c r="AI1577" s="16">
        <f>'F13'!AC51</f>
        <v>0</v>
      </c>
      <c r="AJ1577" s="16">
        <f>'F13'!AD51</f>
        <v>0</v>
      </c>
      <c r="AK1577" s="16">
        <f>'F13'!AE51</f>
        <v>0</v>
      </c>
      <c r="AL1577" s="16">
        <f>'F13'!AF51</f>
        <v>0</v>
      </c>
      <c r="AM1577" s="16">
        <f>'F13'!AG51</f>
        <v>0</v>
      </c>
      <c r="AN1577" s="16">
        <f>'F13'!AH51</f>
        <v>0</v>
      </c>
      <c r="AO1577" s="16">
        <f>'F13'!AI51</f>
        <v>0</v>
      </c>
    </row>
    <row r="1578" spans="1:41" ht="15.75" customHeight="1">
      <c r="A1578" s="3"/>
      <c r="B1578" s="3"/>
      <c r="C1578" s="3"/>
      <c r="D1578" s="3"/>
      <c r="E1578" s="3"/>
      <c r="F1578" s="3"/>
      <c r="G1578" s="15"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6">
        <f>'F13'!P52</f>
        <v>0</v>
      </c>
      <c r="W1578" s="16">
        <f>'F13'!Q52</f>
        <v>0</v>
      </c>
      <c r="X1578" s="16">
        <f>'F13'!R52</f>
        <v>0</v>
      </c>
      <c r="Y1578" s="16">
        <f>'F13'!S52</f>
        <v>0</v>
      </c>
      <c r="Z1578" s="16">
        <f>'F13'!T52</f>
        <v>0</v>
      </c>
      <c r="AA1578" s="16">
        <f>'F13'!U52</f>
        <v>0</v>
      </c>
      <c r="AB1578" s="16">
        <f>'F13'!V52</f>
        <v>0</v>
      </c>
      <c r="AC1578" s="16">
        <f>'F13'!W52</f>
        <v>0</v>
      </c>
      <c r="AD1578" s="16">
        <f>'F13'!X52</f>
        <v>0</v>
      </c>
      <c r="AE1578" s="3">
        <f>'F13'!Y52</f>
        <v>0</v>
      </c>
      <c r="AF1578" s="3">
        <f>'F13'!Z52</f>
        <v>0</v>
      </c>
      <c r="AG1578" s="16">
        <f>'F13'!AA52</f>
        <v>0</v>
      </c>
      <c r="AH1578" s="16">
        <f>'F13'!AB52</f>
        <v>0</v>
      </c>
      <c r="AI1578" s="16">
        <f>'F13'!AC52</f>
        <v>0</v>
      </c>
      <c r="AJ1578" s="16">
        <f>'F13'!AD52</f>
        <v>0</v>
      </c>
      <c r="AK1578" s="16">
        <f>'F13'!AE52</f>
        <v>0</v>
      </c>
      <c r="AL1578" s="16">
        <f>'F13'!AF52</f>
        <v>0</v>
      </c>
      <c r="AM1578" s="16">
        <f>'F13'!AG52</f>
        <v>0</v>
      </c>
      <c r="AN1578" s="16">
        <f>'F13'!AH52</f>
        <v>0</v>
      </c>
      <c r="AO1578" s="16">
        <f>'F13'!AI52</f>
        <v>0</v>
      </c>
    </row>
    <row r="1579" spans="1:41" ht="15.75" customHeight="1">
      <c r="A1579" s="3"/>
      <c r="B1579" s="3"/>
      <c r="C1579" s="3"/>
      <c r="D1579" s="3"/>
      <c r="E1579" s="3"/>
      <c r="F1579" s="3"/>
      <c r="G1579" s="15"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6">
        <f>'F13'!P53</f>
        <v>0</v>
      </c>
      <c r="W1579" s="16">
        <f>'F13'!Q53</f>
        <v>0</v>
      </c>
      <c r="X1579" s="16">
        <f>'F13'!R53</f>
        <v>0</v>
      </c>
      <c r="Y1579" s="16">
        <f>'F13'!S53</f>
        <v>0</v>
      </c>
      <c r="Z1579" s="16">
        <f>'F13'!T53</f>
        <v>0</v>
      </c>
      <c r="AA1579" s="16">
        <f>'F13'!U53</f>
        <v>0</v>
      </c>
      <c r="AB1579" s="16">
        <f>'F13'!V53</f>
        <v>0</v>
      </c>
      <c r="AC1579" s="16">
        <f>'F13'!W53</f>
        <v>0</v>
      </c>
      <c r="AD1579" s="16">
        <f>'F13'!X53</f>
        <v>0</v>
      </c>
      <c r="AE1579" s="3">
        <f>'F13'!Y53</f>
        <v>0</v>
      </c>
      <c r="AF1579" s="3">
        <f>'F13'!Z53</f>
        <v>0</v>
      </c>
      <c r="AG1579" s="16">
        <f>'F13'!AA53</f>
        <v>0</v>
      </c>
      <c r="AH1579" s="16">
        <f>'F13'!AB53</f>
        <v>0</v>
      </c>
      <c r="AI1579" s="16">
        <f>'F13'!AC53</f>
        <v>0</v>
      </c>
      <c r="AJ1579" s="16">
        <f>'F13'!AD53</f>
        <v>0</v>
      </c>
      <c r="AK1579" s="16">
        <f>'F13'!AE53</f>
        <v>0</v>
      </c>
      <c r="AL1579" s="16">
        <f>'F13'!AF53</f>
        <v>0</v>
      </c>
      <c r="AM1579" s="16">
        <f>'F13'!AG53</f>
        <v>0</v>
      </c>
      <c r="AN1579" s="16">
        <f>'F13'!AH53</f>
        <v>0</v>
      </c>
      <c r="AO1579" s="16">
        <f>'F13'!AI53</f>
        <v>0</v>
      </c>
    </row>
    <row r="1580" spans="1:41" ht="15.75" customHeight="1">
      <c r="A1580" s="3"/>
      <c r="B1580" s="3"/>
      <c r="C1580" s="3"/>
      <c r="D1580" s="3"/>
      <c r="E1580" s="3"/>
      <c r="F1580" s="3"/>
      <c r="G1580" s="15"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6">
        <f>'F13'!P54</f>
        <v>0</v>
      </c>
      <c r="W1580" s="16">
        <f>'F13'!Q54</f>
        <v>0</v>
      </c>
      <c r="X1580" s="16">
        <f>'F13'!R54</f>
        <v>0</v>
      </c>
      <c r="Y1580" s="16">
        <f>'F13'!S54</f>
        <v>0</v>
      </c>
      <c r="Z1580" s="16">
        <f>'F13'!T54</f>
        <v>0</v>
      </c>
      <c r="AA1580" s="16">
        <f>'F13'!U54</f>
        <v>0</v>
      </c>
      <c r="AB1580" s="16">
        <f>'F13'!V54</f>
        <v>0</v>
      </c>
      <c r="AC1580" s="16">
        <f>'F13'!W54</f>
        <v>0</v>
      </c>
      <c r="AD1580" s="16">
        <f>'F13'!X54</f>
        <v>0</v>
      </c>
      <c r="AE1580" s="3">
        <f>'F13'!Y54</f>
        <v>0</v>
      </c>
      <c r="AF1580" s="3">
        <f>'F13'!Z54</f>
        <v>0</v>
      </c>
      <c r="AG1580" s="16">
        <f>'F13'!AA54</f>
        <v>0</v>
      </c>
      <c r="AH1580" s="16">
        <f>'F13'!AB54</f>
        <v>0</v>
      </c>
      <c r="AI1580" s="16">
        <f>'F13'!AC54</f>
        <v>0</v>
      </c>
      <c r="AJ1580" s="16">
        <f>'F13'!AD54</f>
        <v>0</v>
      </c>
      <c r="AK1580" s="16">
        <f>'F13'!AE54</f>
        <v>0</v>
      </c>
      <c r="AL1580" s="16">
        <f>'F13'!AF54</f>
        <v>0</v>
      </c>
      <c r="AM1580" s="16">
        <f>'F13'!AG54</f>
        <v>0</v>
      </c>
      <c r="AN1580" s="16">
        <f>'F13'!AH54</f>
        <v>0</v>
      </c>
      <c r="AO1580" s="16">
        <f>'F13'!AI54</f>
        <v>0</v>
      </c>
    </row>
    <row r="1581" spans="1:41" ht="15.75" customHeight="1">
      <c r="A1581" s="3"/>
      <c r="B1581" s="3"/>
      <c r="C1581" s="3"/>
      <c r="D1581" s="3"/>
      <c r="E1581" s="3"/>
      <c r="F1581" s="3"/>
      <c r="G1581" s="15"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6">
        <f>'F13'!P55</f>
        <v>0</v>
      </c>
      <c r="W1581" s="16">
        <f>'F13'!Q55</f>
        <v>0</v>
      </c>
      <c r="X1581" s="16">
        <f>'F13'!R55</f>
        <v>0</v>
      </c>
      <c r="Y1581" s="16">
        <f>'F13'!S55</f>
        <v>0</v>
      </c>
      <c r="Z1581" s="16">
        <f>'F13'!T55</f>
        <v>0</v>
      </c>
      <c r="AA1581" s="16">
        <f>'F13'!U55</f>
        <v>0</v>
      </c>
      <c r="AB1581" s="16">
        <f>'F13'!V55</f>
        <v>0</v>
      </c>
      <c r="AC1581" s="16">
        <f>'F13'!W55</f>
        <v>0</v>
      </c>
      <c r="AD1581" s="16">
        <f>'F13'!X55</f>
        <v>0</v>
      </c>
      <c r="AE1581" s="3">
        <f>'F13'!Y55</f>
        <v>0</v>
      </c>
      <c r="AF1581" s="3">
        <f>'F13'!Z55</f>
        <v>0</v>
      </c>
      <c r="AG1581" s="16">
        <f>'F13'!AA55</f>
        <v>0</v>
      </c>
      <c r="AH1581" s="16">
        <f>'F13'!AB55</f>
        <v>0</v>
      </c>
      <c r="AI1581" s="16">
        <f>'F13'!AC55</f>
        <v>0</v>
      </c>
      <c r="AJ1581" s="16">
        <f>'F13'!AD55</f>
        <v>0</v>
      </c>
      <c r="AK1581" s="16">
        <f>'F13'!AE55</f>
        <v>0</v>
      </c>
      <c r="AL1581" s="16">
        <f>'F13'!AF55</f>
        <v>0</v>
      </c>
      <c r="AM1581" s="16">
        <f>'F13'!AG55</f>
        <v>0</v>
      </c>
      <c r="AN1581" s="16">
        <f>'F13'!AH55</f>
        <v>0</v>
      </c>
      <c r="AO1581" s="16">
        <f>'F13'!AI55</f>
        <v>0</v>
      </c>
    </row>
    <row r="1582" spans="1:41" ht="15.75" customHeight="1">
      <c r="A1582" s="3"/>
      <c r="B1582" s="3"/>
      <c r="C1582" s="3"/>
      <c r="D1582" s="3"/>
      <c r="E1582" s="3"/>
      <c r="F1582" s="3"/>
      <c r="G1582" s="15"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6">
        <f>'F13'!P56</f>
        <v>0</v>
      </c>
      <c r="W1582" s="16">
        <f>'F13'!Q56</f>
        <v>0</v>
      </c>
      <c r="X1582" s="16">
        <f>'F13'!R56</f>
        <v>0</v>
      </c>
      <c r="Y1582" s="16">
        <f>'F13'!S56</f>
        <v>0</v>
      </c>
      <c r="Z1582" s="16">
        <f>'F13'!T56</f>
        <v>0</v>
      </c>
      <c r="AA1582" s="16">
        <f>'F13'!U56</f>
        <v>0</v>
      </c>
      <c r="AB1582" s="16">
        <f>'F13'!V56</f>
        <v>0</v>
      </c>
      <c r="AC1582" s="16">
        <f>'F13'!W56</f>
        <v>0</v>
      </c>
      <c r="AD1582" s="16">
        <f>'F13'!X56</f>
        <v>0</v>
      </c>
      <c r="AE1582" s="3">
        <f>'F13'!Y56</f>
        <v>0</v>
      </c>
      <c r="AF1582" s="3">
        <f>'F13'!Z56</f>
        <v>0</v>
      </c>
      <c r="AG1582" s="16">
        <f>'F13'!AA56</f>
        <v>0</v>
      </c>
      <c r="AH1582" s="16">
        <f>'F13'!AB56</f>
        <v>0</v>
      </c>
      <c r="AI1582" s="16">
        <f>'F13'!AC56</f>
        <v>0</v>
      </c>
      <c r="AJ1582" s="16">
        <f>'F13'!AD56</f>
        <v>0</v>
      </c>
      <c r="AK1582" s="16">
        <f>'F13'!AE56</f>
        <v>0</v>
      </c>
      <c r="AL1582" s="16">
        <f>'F13'!AF56</f>
        <v>0</v>
      </c>
      <c r="AM1582" s="16">
        <f>'F13'!AG56</f>
        <v>0</v>
      </c>
      <c r="AN1582" s="16">
        <f>'F13'!AH56</f>
        <v>0</v>
      </c>
      <c r="AO1582" s="16">
        <f>'F13'!AI56</f>
        <v>0</v>
      </c>
    </row>
    <row r="1583" spans="1:41" ht="15.75" customHeight="1">
      <c r="A1583" s="3"/>
      <c r="B1583" s="3"/>
      <c r="C1583" s="3"/>
      <c r="D1583" s="3"/>
      <c r="E1583" s="3"/>
      <c r="F1583" s="3"/>
      <c r="G1583" s="15"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6">
        <f>'F13'!P57</f>
        <v>0</v>
      </c>
      <c r="W1583" s="16">
        <f>'F13'!Q57</f>
        <v>0</v>
      </c>
      <c r="X1583" s="16">
        <f>'F13'!R57</f>
        <v>0</v>
      </c>
      <c r="Y1583" s="16">
        <f>'F13'!S57</f>
        <v>0</v>
      </c>
      <c r="Z1583" s="16">
        <f>'F13'!T57</f>
        <v>0</v>
      </c>
      <c r="AA1583" s="16">
        <f>'F13'!U57</f>
        <v>0</v>
      </c>
      <c r="AB1583" s="16">
        <f>'F13'!V57</f>
        <v>0</v>
      </c>
      <c r="AC1583" s="16">
        <f>'F13'!W57</f>
        <v>0</v>
      </c>
      <c r="AD1583" s="16">
        <f>'F13'!X57</f>
        <v>0</v>
      </c>
      <c r="AE1583" s="3">
        <f>'F13'!Y57</f>
        <v>0</v>
      </c>
      <c r="AF1583" s="3">
        <f>'F13'!Z57</f>
        <v>0</v>
      </c>
      <c r="AG1583" s="16">
        <f>'F13'!AA57</f>
        <v>0</v>
      </c>
      <c r="AH1583" s="16">
        <f>'F13'!AB57</f>
        <v>0</v>
      </c>
      <c r="AI1583" s="16">
        <f>'F13'!AC57</f>
        <v>0</v>
      </c>
      <c r="AJ1583" s="16">
        <f>'F13'!AD57</f>
        <v>0</v>
      </c>
      <c r="AK1583" s="16">
        <f>'F13'!AE57</f>
        <v>0</v>
      </c>
      <c r="AL1583" s="16">
        <f>'F13'!AF57</f>
        <v>0</v>
      </c>
      <c r="AM1583" s="16">
        <f>'F13'!AG57</f>
        <v>0</v>
      </c>
      <c r="AN1583" s="16">
        <f>'F13'!AH57</f>
        <v>0</v>
      </c>
      <c r="AO1583" s="16">
        <f>'F13'!AI57</f>
        <v>0</v>
      </c>
    </row>
    <row r="1584" spans="1:41" ht="15.75" customHeight="1">
      <c r="A1584" s="3"/>
      <c r="B1584" s="3"/>
      <c r="C1584" s="3"/>
      <c r="D1584" s="3"/>
      <c r="E1584" s="3"/>
      <c r="F1584" s="3"/>
      <c r="G1584" s="15"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6">
        <f>'F13'!P58</f>
        <v>0</v>
      </c>
      <c r="W1584" s="16">
        <f>'F13'!Q58</f>
        <v>0</v>
      </c>
      <c r="X1584" s="16">
        <f>'F13'!R58</f>
        <v>0</v>
      </c>
      <c r="Y1584" s="16">
        <f>'F13'!S58</f>
        <v>0</v>
      </c>
      <c r="Z1584" s="16">
        <f>'F13'!T58</f>
        <v>0</v>
      </c>
      <c r="AA1584" s="16">
        <f>'F13'!U58</f>
        <v>0</v>
      </c>
      <c r="AB1584" s="16">
        <f>'F13'!V58</f>
        <v>0</v>
      </c>
      <c r="AC1584" s="16">
        <f>'F13'!W58</f>
        <v>0</v>
      </c>
      <c r="AD1584" s="16">
        <f>'F13'!X58</f>
        <v>0</v>
      </c>
      <c r="AE1584" s="3">
        <f>'F13'!Y58</f>
        <v>0</v>
      </c>
      <c r="AF1584" s="3">
        <f>'F13'!Z58</f>
        <v>0</v>
      </c>
      <c r="AG1584" s="16">
        <f>'F13'!AA58</f>
        <v>0</v>
      </c>
      <c r="AH1584" s="16">
        <f>'F13'!AB58</f>
        <v>0</v>
      </c>
      <c r="AI1584" s="16">
        <f>'F13'!AC58</f>
        <v>0</v>
      </c>
      <c r="AJ1584" s="16">
        <f>'F13'!AD58</f>
        <v>0</v>
      </c>
      <c r="AK1584" s="16">
        <f>'F13'!AE58</f>
        <v>0</v>
      </c>
      <c r="AL1584" s="16">
        <f>'F13'!AF58</f>
        <v>0</v>
      </c>
      <c r="AM1584" s="16">
        <f>'F13'!AG58</f>
        <v>0</v>
      </c>
      <c r="AN1584" s="16">
        <f>'F13'!AH58</f>
        <v>0</v>
      </c>
      <c r="AO1584" s="16">
        <f>'F13'!AI58</f>
        <v>0</v>
      </c>
    </row>
    <row r="1585" spans="1:41" ht="15.75" customHeight="1">
      <c r="A1585" s="3"/>
      <c r="B1585" s="3"/>
      <c r="C1585" s="3"/>
      <c r="D1585" s="3"/>
      <c r="E1585" s="3"/>
      <c r="F1585" s="3"/>
      <c r="G1585" s="15"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6">
        <f>'F13'!P59</f>
        <v>0</v>
      </c>
      <c r="W1585" s="16">
        <f>'F13'!Q59</f>
        <v>0</v>
      </c>
      <c r="X1585" s="16">
        <f>'F13'!R59</f>
        <v>0</v>
      </c>
      <c r="Y1585" s="16">
        <f>'F13'!S59</f>
        <v>0</v>
      </c>
      <c r="Z1585" s="16">
        <f>'F13'!T59</f>
        <v>0</v>
      </c>
      <c r="AA1585" s="16">
        <f>'F13'!U59</f>
        <v>0</v>
      </c>
      <c r="AB1585" s="16">
        <f>'F13'!V59</f>
        <v>0</v>
      </c>
      <c r="AC1585" s="16">
        <f>'F13'!W59</f>
        <v>0</v>
      </c>
      <c r="AD1585" s="16">
        <f>'F13'!X59</f>
        <v>0</v>
      </c>
      <c r="AE1585" s="3">
        <f>'F13'!Y59</f>
        <v>0</v>
      </c>
      <c r="AF1585" s="3">
        <f>'F13'!Z59</f>
        <v>0</v>
      </c>
      <c r="AG1585" s="16">
        <f>'F13'!AA59</f>
        <v>0</v>
      </c>
      <c r="AH1585" s="16">
        <f>'F13'!AB59</f>
        <v>0</v>
      </c>
      <c r="AI1585" s="16">
        <f>'F13'!AC59</f>
        <v>0</v>
      </c>
      <c r="AJ1585" s="16">
        <f>'F13'!AD59</f>
        <v>0</v>
      </c>
      <c r="AK1585" s="16">
        <f>'F13'!AE59</f>
        <v>0</v>
      </c>
      <c r="AL1585" s="16">
        <f>'F13'!AF59</f>
        <v>0</v>
      </c>
      <c r="AM1585" s="16">
        <f>'F13'!AG59</f>
        <v>0</v>
      </c>
      <c r="AN1585" s="16">
        <f>'F13'!AH59</f>
        <v>0</v>
      </c>
      <c r="AO1585" s="16">
        <f>'F13'!AI59</f>
        <v>0</v>
      </c>
    </row>
    <row r="1586" spans="1:41" ht="15.75" customHeight="1">
      <c r="A1586" s="3"/>
      <c r="B1586" s="3"/>
      <c r="C1586" s="3"/>
      <c r="D1586" s="3"/>
      <c r="E1586" s="3"/>
      <c r="F1586" s="3"/>
      <c r="G1586" s="15"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6">
        <f>'F13'!P60</f>
        <v>0</v>
      </c>
      <c r="W1586" s="16">
        <f>'F13'!Q60</f>
        <v>0</v>
      </c>
      <c r="X1586" s="16">
        <f>'F13'!R60</f>
        <v>0</v>
      </c>
      <c r="Y1586" s="16">
        <f>'F13'!S60</f>
        <v>0</v>
      </c>
      <c r="Z1586" s="16">
        <f>'F13'!T60</f>
        <v>0</v>
      </c>
      <c r="AA1586" s="16">
        <f>'F13'!U60</f>
        <v>0</v>
      </c>
      <c r="AB1586" s="16">
        <f>'F13'!V60</f>
        <v>0</v>
      </c>
      <c r="AC1586" s="16">
        <f>'F13'!W60</f>
        <v>0</v>
      </c>
      <c r="AD1586" s="16">
        <f>'F13'!X60</f>
        <v>0</v>
      </c>
      <c r="AE1586" s="3">
        <f>'F13'!Y60</f>
        <v>0</v>
      </c>
      <c r="AF1586" s="3">
        <f>'F13'!Z60</f>
        <v>0</v>
      </c>
      <c r="AG1586" s="16">
        <f>'F13'!AA60</f>
        <v>0</v>
      </c>
      <c r="AH1586" s="16">
        <f>'F13'!AB60</f>
        <v>0</v>
      </c>
      <c r="AI1586" s="16">
        <f>'F13'!AC60</f>
        <v>0</v>
      </c>
      <c r="AJ1586" s="16">
        <f>'F13'!AD60</f>
        <v>0</v>
      </c>
      <c r="AK1586" s="16">
        <f>'F13'!AE60</f>
        <v>0</v>
      </c>
      <c r="AL1586" s="16">
        <f>'F13'!AF60</f>
        <v>0</v>
      </c>
      <c r="AM1586" s="16">
        <f>'F13'!AG60</f>
        <v>0</v>
      </c>
      <c r="AN1586" s="16">
        <f>'F13'!AH60</f>
        <v>0</v>
      </c>
      <c r="AO1586" s="16">
        <f>'F13'!AI60</f>
        <v>0</v>
      </c>
    </row>
    <row r="1587" spans="1:41" ht="15.75" customHeight="1">
      <c r="A1587" s="3"/>
      <c r="B1587" s="3"/>
      <c r="C1587" s="3"/>
      <c r="D1587" s="3"/>
      <c r="E1587" s="3"/>
      <c r="F1587" s="3"/>
      <c r="G1587" s="15"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6">
        <f>'F13'!P61</f>
        <v>0</v>
      </c>
      <c r="W1587" s="16">
        <f>'F13'!Q61</f>
        <v>0</v>
      </c>
      <c r="X1587" s="16">
        <f>'F13'!R61</f>
        <v>0</v>
      </c>
      <c r="Y1587" s="16">
        <f>'F13'!S61</f>
        <v>0</v>
      </c>
      <c r="Z1587" s="16">
        <f>'F13'!T61</f>
        <v>0</v>
      </c>
      <c r="AA1587" s="16">
        <f>'F13'!U61</f>
        <v>0</v>
      </c>
      <c r="AB1587" s="16">
        <f>'F13'!V61</f>
        <v>0</v>
      </c>
      <c r="AC1587" s="16">
        <f>'F13'!W61</f>
        <v>0</v>
      </c>
      <c r="AD1587" s="16">
        <f>'F13'!X61</f>
        <v>0</v>
      </c>
      <c r="AE1587" s="3">
        <f>'F13'!Y61</f>
        <v>0</v>
      </c>
      <c r="AF1587" s="3">
        <f>'F13'!Z61</f>
        <v>0</v>
      </c>
      <c r="AG1587" s="16">
        <f>'F13'!AA61</f>
        <v>0</v>
      </c>
      <c r="AH1587" s="16">
        <f>'F13'!AB61</f>
        <v>0</v>
      </c>
      <c r="AI1587" s="16">
        <f>'F13'!AC61</f>
        <v>0</v>
      </c>
      <c r="AJ1587" s="16">
        <f>'F13'!AD61</f>
        <v>0</v>
      </c>
      <c r="AK1587" s="16">
        <f>'F13'!AE61</f>
        <v>0</v>
      </c>
      <c r="AL1587" s="16">
        <f>'F13'!AF61</f>
        <v>0</v>
      </c>
      <c r="AM1587" s="16">
        <f>'F13'!AG61</f>
        <v>0</v>
      </c>
      <c r="AN1587" s="16">
        <f>'F13'!AH61</f>
        <v>0</v>
      </c>
      <c r="AO1587" s="16">
        <f>'F13'!AI61</f>
        <v>0</v>
      </c>
    </row>
    <row r="1588" spans="1:41" ht="15.75" customHeight="1">
      <c r="A1588" s="3"/>
      <c r="B1588" s="3"/>
      <c r="C1588" s="3"/>
      <c r="D1588" s="3"/>
      <c r="E1588" s="3"/>
      <c r="F1588" s="3"/>
      <c r="G1588" s="15"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6">
        <f>'F13'!P62</f>
        <v>0</v>
      </c>
      <c r="W1588" s="16">
        <f>'F13'!Q62</f>
        <v>0</v>
      </c>
      <c r="X1588" s="16">
        <f>'F13'!R62</f>
        <v>0</v>
      </c>
      <c r="Y1588" s="16">
        <f>'F13'!S62</f>
        <v>0</v>
      </c>
      <c r="Z1588" s="16">
        <f>'F13'!T62</f>
        <v>0</v>
      </c>
      <c r="AA1588" s="16">
        <f>'F13'!U62</f>
        <v>0</v>
      </c>
      <c r="AB1588" s="16">
        <f>'F13'!V62</f>
        <v>0</v>
      </c>
      <c r="AC1588" s="16">
        <f>'F13'!W62</f>
        <v>0</v>
      </c>
      <c r="AD1588" s="16">
        <f>'F13'!X62</f>
        <v>0</v>
      </c>
      <c r="AE1588" s="3">
        <f>'F13'!Y62</f>
        <v>0</v>
      </c>
      <c r="AF1588" s="3">
        <f>'F13'!Z62</f>
        <v>0</v>
      </c>
      <c r="AG1588" s="16">
        <f>'F13'!AA62</f>
        <v>0</v>
      </c>
      <c r="AH1588" s="16">
        <f>'F13'!AB62</f>
        <v>0</v>
      </c>
      <c r="AI1588" s="16">
        <f>'F13'!AC62</f>
        <v>0</v>
      </c>
      <c r="AJ1588" s="16">
        <f>'F13'!AD62</f>
        <v>0</v>
      </c>
      <c r="AK1588" s="16">
        <f>'F13'!AE62</f>
        <v>0</v>
      </c>
      <c r="AL1588" s="16">
        <f>'F13'!AF62</f>
        <v>0</v>
      </c>
      <c r="AM1588" s="16">
        <f>'F13'!AG62</f>
        <v>0</v>
      </c>
      <c r="AN1588" s="16">
        <f>'F13'!AH62</f>
        <v>0</v>
      </c>
      <c r="AO1588" s="16">
        <f>'F13'!AI62</f>
        <v>0</v>
      </c>
    </row>
    <row r="1589" spans="1:41" ht="15.75" customHeight="1">
      <c r="A1589" s="3"/>
      <c r="B1589" s="3"/>
      <c r="C1589" s="3"/>
      <c r="D1589" s="3"/>
      <c r="E1589" s="3"/>
      <c r="F1589" s="3"/>
      <c r="G1589" s="15"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6">
        <f>'F13'!P63</f>
        <v>0</v>
      </c>
      <c r="W1589" s="16">
        <f>'F13'!Q63</f>
        <v>0</v>
      </c>
      <c r="X1589" s="16">
        <f>'F13'!R63</f>
        <v>0</v>
      </c>
      <c r="Y1589" s="16">
        <f>'F13'!S63</f>
        <v>0</v>
      </c>
      <c r="Z1589" s="16">
        <f>'F13'!T63</f>
        <v>0</v>
      </c>
      <c r="AA1589" s="16">
        <f>'F13'!U63</f>
        <v>0</v>
      </c>
      <c r="AB1589" s="16">
        <f>'F13'!V63</f>
        <v>0</v>
      </c>
      <c r="AC1589" s="16">
        <f>'F13'!W63</f>
        <v>0</v>
      </c>
      <c r="AD1589" s="16">
        <f>'F13'!X63</f>
        <v>0</v>
      </c>
      <c r="AE1589" s="3">
        <f>'F13'!Y63</f>
        <v>0</v>
      </c>
      <c r="AF1589" s="3">
        <f>'F13'!Z63</f>
        <v>0</v>
      </c>
      <c r="AG1589" s="16">
        <f>'F13'!AA63</f>
        <v>0</v>
      </c>
      <c r="AH1589" s="16">
        <f>'F13'!AB63</f>
        <v>0</v>
      </c>
      <c r="AI1589" s="16">
        <f>'F13'!AC63</f>
        <v>0</v>
      </c>
      <c r="AJ1589" s="16">
        <f>'F13'!AD63</f>
        <v>0</v>
      </c>
      <c r="AK1589" s="16">
        <f>'F13'!AE63</f>
        <v>0</v>
      </c>
      <c r="AL1589" s="16">
        <f>'F13'!AF63</f>
        <v>0</v>
      </c>
      <c r="AM1589" s="16">
        <f>'F13'!AG63</f>
        <v>0</v>
      </c>
      <c r="AN1589" s="16">
        <f>'F13'!AH63</f>
        <v>0</v>
      </c>
      <c r="AO1589" s="16">
        <f>'F13'!AI63</f>
        <v>0</v>
      </c>
    </row>
    <row r="1590" spans="1:41" ht="15.75" customHeight="1">
      <c r="A1590" s="3"/>
      <c r="B1590" s="3"/>
      <c r="C1590" s="3"/>
      <c r="D1590" s="3"/>
      <c r="E1590" s="3"/>
      <c r="F1590" s="3"/>
      <c r="G1590" s="15"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6">
        <f>'F13'!P64</f>
        <v>0</v>
      </c>
      <c r="W1590" s="16">
        <f>'F13'!Q64</f>
        <v>0</v>
      </c>
      <c r="X1590" s="16">
        <f>'F13'!R64</f>
        <v>0</v>
      </c>
      <c r="Y1590" s="16">
        <f>'F13'!S64</f>
        <v>0</v>
      </c>
      <c r="Z1590" s="16">
        <f>'F13'!T64</f>
        <v>0</v>
      </c>
      <c r="AA1590" s="16">
        <f>'F13'!U64</f>
        <v>0</v>
      </c>
      <c r="AB1590" s="16">
        <f>'F13'!V64</f>
        <v>0</v>
      </c>
      <c r="AC1590" s="16">
        <f>'F13'!W64</f>
        <v>0</v>
      </c>
      <c r="AD1590" s="16">
        <f>'F13'!X64</f>
        <v>0</v>
      </c>
      <c r="AE1590" s="3">
        <f>'F13'!Y64</f>
        <v>0</v>
      </c>
      <c r="AF1590" s="3">
        <f>'F13'!Z64</f>
        <v>0</v>
      </c>
      <c r="AG1590" s="16">
        <f>'F13'!AA64</f>
        <v>0</v>
      </c>
      <c r="AH1590" s="16">
        <f>'F13'!AB64</f>
        <v>0</v>
      </c>
      <c r="AI1590" s="16">
        <f>'F13'!AC64</f>
        <v>0</v>
      </c>
      <c r="AJ1590" s="16">
        <f>'F13'!AD64</f>
        <v>0</v>
      </c>
      <c r="AK1590" s="16">
        <f>'F13'!AE64</f>
        <v>0</v>
      </c>
      <c r="AL1590" s="16">
        <f>'F13'!AF64</f>
        <v>0</v>
      </c>
      <c r="AM1590" s="16">
        <f>'F13'!AG64</f>
        <v>0</v>
      </c>
      <c r="AN1590" s="16">
        <f>'F13'!AH64</f>
        <v>0</v>
      </c>
      <c r="AO1590" s="16">
        <f>'F13'!AI64</f>
        <v>0</v>
      </c>
    </row>
    <row r="1591" spans="1:41" ht="15.75" customHeight="1">
      <c r="A1591" s="3"/>
      <c r="B1591" s="3"/>
      <c r="C1591" s="3"/>
      <c r="D1591" s="3"/>
      <c r="E1591" s="3"/>
      <c r="F1591" s="3"/>
      <c r="G1591" s="15"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6">
        <f>'F13'!P65</f>
        <v>0</v>
      </c>
      <c r="W1591" s="16">
        <f>'F13'!Q65</f>
        <v>0</v>
      </c>
      <c r="X1591" s="16">
        <f>'F13'!R65</f>
        <v>0</v>
      </c>
      <c r="Y1591" s="16">
        <f>'F13'!S65</f>
        <v>0</v>
      </c>
      <c r="Z1591" s="16">
        <f>'F13'!T65</f>
        <v>0</v>
      </c>
      <c r="AA1591" s="16">
        <f>'F13'!U65</f>
        <v>0</v>
      </c>
      <c r="AB1591" s="16">
        <f>'F13'!V65</f>
        <v>0</v>
      </c>
      <c r="AC1591" s="16">
        <f>'F13'!W65</f>
        <v>0</v>
      </c>
      <c r="AD1591" s="16">
        <f>'F13'!X65</f>
        <v>0</v>
      </c>
      <c r="AE1591" s="3">
        <f>'F13'!Y65</f>
        <v>0</v>
      </c>
      <c r="AF1591" s="3">
        <f>'F13'!Z65</f>
        <v>0</v>
      </c>
      <c r="AG1591" s="16">
        <f>'F13'!AA65</f>
        <v>0</v>
      </c>
      <c r="AH1591" s="16">
        <f>'F13'!AB65</f>
        <v>0</v>
      </c>
      <c r="AI1591" s="16">
        <f>'F13'!AC65</f>
        <v>0</v>
      </c>
      <c r="AJ1591" s="16">
        <f>'F13'!AD65</f>
        <v>0</v>
      </c>
      <c r="AK1591" s="16">
        <f>'F13'!AE65</f>
        <v>0</v>
      </c>
      <c r="AL1591" s="16">
        <f>'F13'!AF65</f>
        <v>0</v>
      </c>
      <c r="AM1591" s="16">
        <f>'F13'!AG65</f>
        <v>0</v>
      </c>
      <c r="AN1591" s="16">
        <f>'F13'!AH65</f>
        <v>0</v>
      </c>
      <c r="AO1591" s="16">
        <f>'F13'!AI65</f>
        <v>0</v>
      </c>
    </row>
    <row r="1592" spans="1:41" ht="15.75" customHeight="1">
      <c r="A1592" s="3"/>
      <c r="B1592" s="3"/>
      <c r="C1592" s="3"/>
      <c r="D1592" s="3"/>
      <c r="E1592" s="3"/>
      <c r="F1592" s="3"/>
      <c r="G1592" s="15"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6">
        <f>'F13'!P66</f>
        <v>0</v>
      </c>
      <c r="W1592" s="16">
        <f>'F13'!Q66</f>
        <v>0</v>
      </c>
      <c r="X1592" s="16">
        <f>'F13'!R66</f>
        <v>0</v>
      </c>
      <c r="Y1592" s="16">
        <f>'F13'!S66</f>
        <v>0</v>
      </c>
      <c r="Z1592" s="16">
        <f>'F13'!T66</f>
        <v>0</v>
      </c>
      <c r="AA1592" s="16">
        <f>'F13'!U66</f>
        <v>0</v>
      </c>
      <c r="AB1592" s="16">
        <f>'F13'!V66</f>
        <v>0</v>
      </c>
      <c r="AC1592" s="16">
        <f>'F13'!W66</f>
        <v>0</v>
      </c>
      <c r="AD1592" s="16">
        <f>'F13'!X66</f>
        <v>0</v>
      </c>
      <c r="AE1592" s="3">
        <f>'F13'!Y66</f>
        <v>0</v>
      </c>
      <c r="AF1592" s="3">
        <f>'F13'!Z66</f>
        <v>0</v>
      </c>
      <c r="AG1592" s="16">
        <f>'F13'!AA66</f>
        <v>0</v>
      </c>
      <c r="AH1592" s="16">
        <f>'F13'!AB66</f>
        <v>0</v>
      </c>
      <c r="AI1592" s="16">
        <f>'F13'!AC66</f>
        <v>0</v>
      </c>
      <c r="AJ1592" s="16">
        <f>'F13'!AD66</f>
        <v>0</v>
      </c>
      <c r="AK1592" s="16">
        <f>'F13'!AE66</f>
        <v>0</v>
      </c>
      <c r="AL1592" s="16">
        <f>'F13'!AF66</f>
        <v>0</v>
      </c>
      <c r="AM1592" s="16">
        <f>'F13'!AG66</f>
        <v>0</v>
      </c>
      <c r="AN1592" s="16">
        <f>'F13'!AH66</f>
        <v>0</v>
      </c>
      <c r="AO1592" s="16">
        <f>'F13'!AI66</f>
        <v>0</v>
      </c>
    </row>
    <row r="1593" spans="1:41" ht="15.75" customHeight="1">
      <c r="A1593" s="3"/>
      <c r="B1593" s="3"/>
      <c r="C1593" s="3"/>
      <c r="D1593" s="3"/>
      <c r="E1593" s="3"/>
      <c r="F1593" s="3"/>
      <c r="G1593" s="15"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6">
        <f>'F13'!P67</f>
        <v>0</v>
      </c>
      <c r="W1593" s="16">
        <f>'F13'!Q67</f>
        <v>0</v>
      </c>
      <c r="X1593" s="16">
        <f>'F13'!R67</f>
        <v>0</v>
      </c>
      <c r="Y1593" s="16">
        <f>'F13'!S67</f>
        <v>0</v>
      </c>
      <c r="Z1593" s="16">
        <f>'F13'!T67</f>
        <v>0</v>
      </c>
      <c r="AA1593" s="16">
        <f>'F13'!U67</f>
        <v>0</v>
      </c>
      <c r="AB1593" s="16">
        <f>'F13'!V67</f>
        <v>0</v>
      </c>
      <c r="AC1593" s="16">
        <f>'F13'!W67</f>
        <v>0</v>
      </c>
      <c r="AD1593" s="16">
        <f>'F13'!X67</f>
        <v>0</v>
      </c>
      <c r="AE1593" s="3">
        <f>'F13'!Y67</f>
        <v>0</v>
      </c>
      <c r="AF1593" s="3">
        <f>'F13'!Z67</f>
        <v>0</v>
      </c>
      <c r="AG1593" s="16">
        <f>'F13'!AA67</f>
        <v>0</v>
      </c>
      <c r="AH1593" s="16">
        <f>'F13'!AB67</f>
        <v>0</v>
      </c>
      <c r="AI1593" s="16">
        <f>'F13'!AC67</f>
        <v>0</v>
      </c>
      <c r="AJ1593" s="16">
        <f>'F13'!AD67</f>
        <v>0</v>
      </c>
      <c r="AK1593" s="16">
        <f>'F13'!AE67</f>
        <v>0</v>
      </c>
      <c r="AL1593" s="16">
        <f>'F13'!AF67</f>
        <v>0</v>
      </c>
      <c r="AM1593" s="16">
        <f>'F13'!AG67</f>
        <v>0</v>
      </c>
      <c r="AN1593" s="16">
        <f>'F13'!AH67</f>
        <v>0</v>
      </c>
      <c r="AO1593" s="16">
        <f>'F13'!AI67</f>
        <v>0</v>
      </c>
    </row>
    <row r="1594" spans="1:41" ht="15.75" customHeight="1">
      <c r="A1594" s="3"/>
      <c r="B1594" s="3"/>
      <c r="C1594" s="3"/>
      <c r="D1594" s="3"/>
      <c r="E1594" s="3"/>
      <c r="F1594" s="3"/>
      <c r="G1594" s="15"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6">
        <f>'F13'!P68</f>
        <v>0</v>
      </c>
      <c r="W1594" s="16">
        <f>'F13'!Q68</f>
        <v>0</v>
      </c>
      <c r="X1594" s="16">
        <f>'F13'!R68</f>
        <v>0</v>
      </c>
      <c r="Y1594" s="16">
        <f>'F13'!S68</f>
        <v>0</v>
      </c>
      <c r="Z1594" s="16">
        <f>'F13'!T68</f>
        <v>0</v>
      </c>
      <c r="AA1594" s="16">
        <f>'F13'!U68</f>
        <v>0</v>
      </c>
      <c r="AB1594" s="16">
        <f>'F13'!V68</f>
        <v>0</v>
      </c>
      <c r="AC1594" s="16">
        <f>'F13'!W68</f>
        <v>0</v>
      </c>
      <c r="AD1594" s="16">
        <f>'F13'!X68</f>
        <v>0</v>
      </c>
      <c r="AE1594" s="3">
        <f>'F13'!Y68</f>
        <v>0</v>
      </c>
      <c r="AF1594" s="3">
        <f>'F13'!Z68</f>
        <v>0</v>
      </c>
      <c r="AG1594" s="16">
        <f>'F13'!AA68</f>
        <v>0</v>
      </c>
      <c r="AH1594" s="16">
        <f>'F13'!AB68</f>
        <v>0</v>
      </c>
      <c r="AI1594" s="16">
        <f>'F13'!AC68</f>
        <v>0</v>
      </c>
      <c r="AJ1594" s="16">
        <f>'F13'!AD68</f>
        <v>0</v>
      </c>
      <c r="AK1594" s="16">
        <f>'F13'!AE68</f>
        <v>0</v>
      </c>
      <c r="AL1594" s="16">
        <f>'F13'!AF68</f>
        <v>0</v>
      </c>
      <c r="AM1594" s="16">
        <f>'F13'!AG68</f>
        <v>0</v>
      </c>
      <c r="AN1594" s="16">
        <f>'F13'!AH68</f>
        <v>0</v>
      </c>
      <c r="AO1594" s="16">
        <f>'F13'!AI68</f>
        <v>0</v>
      </c>
    </row>
    <row r="1595" spans="1:41" ht="15.75" customHeight="1">
      <c r="A1595" s="3"/>
      <c r="B1595" s="3"/>
      <c r="C1595" s="3"/>
      <c r="D1595" s="3"/>
      <c r="E1595" s="3"/>
      <c r="F1595" s="3"/>
      <c r="G1595" s="15"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6">
        <f>'F13'!P69</f>
        <v>0</v>
      </c>
      <c r="W1595" s="16">
        <f>'F13'!Q69</f>
        <v>0</v>
      </c>
      <c r="X1595" s="16">
        <f>'F13'!R69</f>
        <v>0</v>
      </c>
      <c r="Y1595" s="16">
        <f>'F13'!S69</f>
        <v>0</v>
      </c>
      <c r="Z1595" s="16">
        <f>'F13'!T69</f>
        <v>0</v>
      </c>
      <c r="AA1595" s="16">
        <f>'F13'!U69</f>
        <v>0</v>
      </c>
      <c r="AB1595" s="16">
        <f>'F13'!V69</f>
        <v>0</v>
      </c>
      <c r="AC1595" s="16">
        <f>'F13'!W69</f>
        <v>0</v>
      </c>
      <c r="AD1595" s="16">
        <f>'F13'!X69</f>
        <v>0</v>
      </c>
      <c r="AE1595" s="3">
        <f>'F13'!Y69</f>
        <v>0</v>
      </c>
      <c r="AF1595" s="3">
        <f>'F13'!Z69</f>
        <v>0</v>
      </c>
      <c r="AG1595" s="16">
        <f>'F13'!AA69</f>
        <v>0</v>
      </c>
      <c r="AH1595" s="16">
        <f>'F13'!AB69</f>
        <v>0</v>
      </c>
      <c r="AI1595" s="16">
        <f>'F13'!AC69</f>
        <v>0</v>
      </c>
      <c r="AJ1595" s="16">
        <f>'F13'!AD69</f>
        <v>0</v>
      </c>
      <c r="AK1595" s="16">
        <f>'F13'!AE69</f>
        <v>0</v>
      </c>
      <c r="AL1595" s="16">
        <f>'F13'!AF69</f>
        <v>0</v>
      </c>
      <c r="AM1595" s="16">
        <f>'F13'!AG69</f>
        <v>0</v>
      </c>
      <c r="AN1595" s="16">
        <f>'F13'!AH69</f>
        <v>0</v>
      </c>
      <c r="AO1595" s="16">
        <f>'F13'!AI69</f>
        <v>0</v>
      </c>
    </row>
    <row r="1596" spans="1:41" ht="15.75" customHeight="1">
      <c r="A1596" s="3"/>
      <c r="B1596" s="3"/>
      <c r="C1596" s="3"/>
      <c r="D1596" s="3"/>
      <c r="E1596" s="3"/>
      <c r="F1596" s="3"/>
      <c r="G1596" s="15"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6">
        <f>'F13'!P70</f>
        <v>0</v>
      </c>
      <c r="W1596" s="16">
        <f>'F13'!Q70</f>
        <v>0</v>
      </c>
      <c r="X1596" s="16">
        <f>'F13'!R70</f>
        <v>0</v>
      </c>
      <c r="Y1596" s="16">
        <f>'F13'!S70</f>
        <v>0</v>
      </c>
      <c r="Z1596" s="16">
        <f>'F13'!T70</f>
        <v>0</v>
      </c>
      <c r="AA1596" s="16">
        <f>'F13'!U70</f>
        <v>0</v>
      </c>
      <c r="AB1596" s="16">
        <f>'F13'!V70</f>
        <v>0</v>
      </c>
      <c r="AC1596" s="16">
        <f>'F13'!W70</f>
        <v>0</v>
      </c>
      <c r="AD1596" s="16">
        <f>'F13'!X70</f>
        <v>0</v>
      </c>
      <c r="AE1596" s="3">
        <f>'F13'!Y70</f>
        <v>0</v>
      </c>
      <c r="AF1596" s="3">
        <f>'F13'!Z70</f>
        <v>0</v>
      </c>
      <c r="AG1596" s="16">
        <f>'F13'!AA70</f>
        <v>0</v>
      </c>
      <c r="AH1596" s="16">
        <f>'F13'!AB70</f>
        <v>0</v>
      </c>
      <c r="AI1596" s="16">
        <f>'F13'!AC70</f>
        <v>0</v>
      </c>
      <c r="AJ1596" s="16">
        <f>'F13'!AD70</f>
        <v>0</v>
      </c>
      <c r="AK1596" s="16">
        <f>'F13'!AE70</f>
        <v>0</v>
      </c>
      <c r="AL1596" s="16">
        <f>'F13'!AF70</f>
        <v>0</v>
      </c>
      <c r="AM1596" s="16">
        <f>'F13'!AG70</f>
        <v>0</v>
      </c>
      <c r="AN1596" s="16">
        <f>'F13'!AH70</f>
        <v>0</v>
      </c>
      <c r="AO1596" s="16">
        <f>'F13'!AI70</f>
        <v>0</v>
      </c>
    </row>
    <row r="1597" spans="1:41" ht="15.75" customHeight="1">
      <c r="A1597" s="3"/>
      <c r="B1597" s="3"/>
      <c r="C1597" s="3"/>
      <c r="D1597" s="3"/>
      <c r="E1597" s="3"/>
      <c r="F1597" s="3"/>
      <c r="G1597" s="15"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6">
        <f>'F13'!P71</f>
        <v>0</v>
      </c>
      <c r="W1597" s="16">
        <f>'F13'!Q71</f>
        <v>0</v>
      </c>
      <c r="X1597" s="16">
        <f>'F13'!R71</f>
        <v>0</v>
      </c>
      <c r="Y1597" s="16">
        <f>'F13'!S71</f>
        <v>0</v>
      </c>
      <c r="Z1597" s="16">
        <f>'F13'!T71</f>
        <v>0</v>
      </c>
      <c r="AA1597" s="16">
        <f>'F13'!U71</f>
        <v>0</v>
      </c>
      <c r="AB1597" s="16">
        <f>'F13'!V71</f>
        <v>0</v>
      </c>
      <c r="AC1597" s="16">
        <f>'F13'!W71</f>
        <v>0</v>
      </c>
      <c r="AD1597" s="16">
        <f>'F13'!X71</f>
        <v>0</v>
      </c>
      <c r="AE1597" s="3">
        <f>'F13'!Y71</f>
        <v>0</v>
      </c>
      <c r="AF1597" s="3">
        <f>'F13'!Z71</f>
        <v>0</v>
      </c>
      <c r="AG1597" s="16">
        <f>'F13'!AA71</f>
        <v>0</v>
      </c>
      <c r="AH1597" s="16">
        <f>'F13'!AB71</f>
        <v>0</v>
      </c>
      <c r="AI1597" s="16">
        <f>'F13'!AC71</f>
        <v>0</v>
      </c>
      <c r="AJ1597" s="16">
        <f>'F13'!AD71</f>
        <v>0</v>
      </c>
      <c r="AK1597" s="16">
        <f>'F13'!AE71</f>
        <v>0</v>
      </c>
      <c r="AL1597" s="16">
        <f>'F13'!AF71</f>
        <v>0</v>
      </c>
      <c r="AM1597" s="16">
        <f>'F13'!AG71</f>
        <v>0</v>
      </c>
      <c r="AN1597" s="16">
        <f>'F13'!AH71</f>
        <v>0</v>
      </c>
      <c r="AO1597" s="16">
        <f>'F13'!AI71</f>
        <v>0</v>
      </c>
    </row>
    <row r="1598" spans="1:41" ht="15.75" customHeight="1">
      <c r="A1598" s="3"/>
      <c r="B1598" s="3"/>
      <c r="C1598" s="3"/>
      <c r="D1598" s="3"/>
      <c r="E1598" s="3"/>
      <c r="F1598" s="3"/>
      <c r="G1598" s="15"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6">
        <f>'F13'!P72</f>
        <v>0</v>
      </c>
      <c r="W1598" s="16">
        <f>'F13'!Q72</f>
        <v>0</v>
      </c>
      <c r="X1598" s="16">
        <f>'F13'!R72</f>
        <v>0</v>
      </c>
      <c r="Y1598" s="16">
        <f>'F13'!S72</f>
        <v>0</v>
      </c>
      <c r="Z1598" s="16">
        <f>'F13'!T72</f>
        <v>0</v>
      </c>
      <c r="AA1598" s="16">
        <f>'F13'!U72</f>
        <v>0</v>
      </c>
      <c r="AB1598" s="16">
        <f>'F13'!V72</f>
        <v>0</v>
      </c>
      <c r="AC1598" s="16">
        <f>'F13'!W72</f>
        <v>0</v>
      </c>
      <c r="AD1598" s="16">
        <f>'F13'!X72</f>
        <v>0</v>
      </c>
      <c r="AE1598" s="3">
        <f>'F13'!Y72</f>
        <v>0</v>
      </c>
      <c r="AF1598" s="3">
        <f>'F13'!Z72</f>
        <v>0</v>
      </c>
      <c r="AG1598" s="16">
        <f>'F13'!AA72</f>
        <v>0</v>
      </c>
      <c r="AH1598" s="16">
        <f>'F13'!AB72</f>
        <v>0</v>
      </c>
      <c r="AI1598" s="16">
        <f>'F13'!AC72</f>
        <v>0</v>
      </c>
      <c r="AJ1598" s="16">
        <f>'F13'!AD72</f>
        <v>0</v>
      </c>
      <c r="AK1598" s="16">
        <f>'F13'!AE72</f>
        <v>0</v>
      </c>
      <c r="AL1598" s="16">
        <f>'F13'!AF72</f>
        <v>0</v>
      </c>
      <c r="AM1598" s="16">
        <f>'F13'!AG72</f>
        <v>0</v>
      </c>
      <c r="AN1598" s="16">
        <f>'F13'!AH72</f>
        <v>0</v>
      </c>
      <c r="AO1598" s="16">
        <f>'F13'!AI72</f>
        <v>0</v>
      </c>
    </row>
    <row r="1599" spans="1:41" ht="15.75" customHeight="1">
      <c r="A1599" s="3"/>
      <c r="B1599" s="3"/>
      <c r="C1599" s="3"/>
      <c r="D1599" s="3"/>
      <c r="E1599" s="3"/>
      <c r="F1599" s="3"/>
      <c r="G1599" s="15"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6">
        <f>'F13'!P73</f>
        <v>0</v>
      </c>
      <c r="W1599" s="16">
        <f>'F13'!Q73</f>
        <v>0</v>
      </c>
      <c r="X1599" s="16">
        <f>'F13'!R73</f>
        <v>0</v>
      </c>
      <c r="Y1599" s="16">
        <f>'F13'!S73</f>
        <v>0</v>
      </c>
      <c r="Z1599" s="16">
        <f>'F13'!T73</f>
        <v>0</v>
      </c>
      <c r="AA1599" s="16">
        <f>'F13'!U73</f>
        <v>0</v>
      </c>
      <c r="AB1599" s="16">
        <f>'F13'!V73</f>
        <v>0</v>
      </c>
      <c r="AC1599" s="16">
        <f>'F13'!W73</f>
        <v>0</v>
      </c>
      <c r="AD1599" s="16">
        <f>'F13'!X73</f>
        <v>0</v>
      </c>
      <c r="AE1599" s="3">
        <f>'F13'!Y73</f>
        <v>0</v>
      </c>
      <c r="AF1599" s="3">
        <f>'F13'!Z73</f>
        <v>0</v>
      </c>
      <c r="AG1599" s="16">
        <f>'F13'!AA73</f>
        <v>0</v>
      </c>
      <c r="AH1599" s="16">
        <f>'F13'!AB73</f>
        <v>0</v>
      </c>
      <c r="AI1599" s="16">
        <f>'F13'!AC73</f>
        <v>0</v>
      </c>
      <c r="AJ1599" s="16">
        <f>'F13'!AD73</f>
        <v>0</v>
      </c>
      <c r="AK1599" s="16">
        <f>'F13'!AE73</f>
        <v>0</v>
      </c>
      <c r="AL1599" s="16">
        <f>'F13'!AF73</f>
        <v>0</v>
      </c>
      <c r="AM1599" s="16">
        <f>'F13'!AG73</f>
        <v>0</v>
      </c>
      <c r="AN1599" s="16">
        <f>'F13'!AH73</f>
        <v>0</v>
      </c>
      <c r="AO1599" s="16">
        <f>'F13'!AI73</f>
        <v>0</v>
      </c>
    </row>
    <row r="1600" spans="1:41" ht="15.75" customHeight="1">
      <c r="A1600" s="3"/>
      <c r="B1600" s="3"/>
      <c r="C1600" s="3"/>
      <c r="D1600" s="3"/>
      <c r="E1600" s="3"/>
      <c r="F1600" s="3"/>
      <c r="G1600" s="15"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6">
        <f>'F13'!P74</f>
        <v>0</v>
      </c>
      <c r="W1600" s="16">
        <f>'F13'!Q74</f>
        <v>0</v>
      </c>
      <c r="X1600" s="16">
        <f>'F13'!R74</f>
        <v>0</v>
      </c>
      <c r="Y1600" s="16">
        <f>'F13'!S74</f>
        <v>0</v>
      </c>
      <c r="Z1600" s="16">
        <f>'F13'!T74</f>
        <v>0</v>
      </c>
      <c r="AA1600" s="16">
        <f>'F13'!U74</f>
        <v>0</v>
      </c>
      <c r="AB1600" s="16">
        <f>'F13'!V74</f>
        <v>0</v>
      </c>
      <c r="AC1600" s="16">
        <f>'F13'!W74</f>
        <v>0</v>
      </c>
      <c r="AD1600" s="16">
        <f>'F13'!X74</f>
        <v>0</v>
      </c>
      <c r="AE1600" s="3">
        <f>'F13'!Y74</f>
        <v>0</v>
      </c>
      <c r="AF1600" s="3">
        <f>'F13'!Z74</f>
        <v>0</v>
      </c>
      <c r="AG1600" s="16">
        <f>'F13'!AA74</f>
        <v>0</v>
      </c>
      <c r="AH1600" s="16">
        <f>'F13'!AB74</f>
        <v>0</v>
      </c>
      <c r="AI1600" s="16">
        <f>'F13'!AC74</f>
        <v>0</v>
      </c>
      <c r="AJ1600" s="16">
        <f>'F13'!AD74</f>
        <v>0</v>
      </c>
      <c r="AK1600" s="16">
        <f>'F13'!AE74</f>
        <v>0</v>
      </c>
      <c r="AL1600" s="16">
        <f>'F13'!AF74</f>
        <v>0</v>
      </c>
      <c r="AM1600" s="16">
        <f>'F13'!AG74</f>
        <v>0</v>
      </c>
      <c r="AN1600" s="16">
        <f>'F13'!AH74</f>
        <v>0</v>
      </c>
      <c r="AO1600" s="16">
        <f>'F13'!AI74</f>
        <v>0</v>
      </c>
    </row>
    <row r="1601" spans="1:41" ht="15.75" customHeight="1">
      <c r="A1601" s="3"/>
      <c r="B1601" s="3"/>
      <c r="C1601" s="3"/>
      <c r="D1601" s="3"/>
      <c r="E1601" s="3"/>
      <c r="F1601" s="3"/>
      <c r="G1601" s="15"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6">
        <f>'F13'!P75</f>
        <v>0</v>
      </c>
      <c r="W1601" s="16">
        <f>'F13'!Q75</f>
        <v>0</v>
      </c>
      <c r="X1601" s="16">
        <f>'F13'!R75</f>
        <v>0</v>
      </c>
      <c r="Y1601" s="16">
        <f>'F13'!S75</f>
        <v>0</v>
      </c>
      <c r="Z1601" s="16">
        <f>'F13'!T75</f>
        <v>0</v>
      </c>
      <c r="AA1601" s="16">
        <f>'F13'!U75</f>
        <v>0</v>
      </c>
      <c r="AB1601" s="16">
        <f>'F13'!V75</f>
        <v>0</v>
      </c>
      <c r="AC1601" s="16">
        <f>'F13'!W75</f>
        <v>0</v>
      </c>
      <c r="AD1601" s="16">
        <f>'F13'!X75</f>
        <v>0</v>
      </c>
      <c r="AE1601" s="3">
        <f>'F13'!Y75</f>
        <v>0</v>
      </c>
      <c r="AF1601" s="3">
        <f>'F13'!Z75</f>
        <v>0</v>
      </c>
      <c r="AG1601" s="16">
        <f>'F13'!AA75</f>
        <v>0</v>
      </c>
      <c r="AH1601" s="16">
        <f>'F13'!AB75</f>
        <v>0</v>
      </c>
      <c r="AI1601" s="16">
        <f>'F13'!AC75</f>
        <v>0</v>
      </c>
      <c r="AJ1601" s="16">
        <f>'F13'!AD75</f>
        <v>0</v>
      </c>
      <c r="AK1601" s="16">
        <f>'F13'!AE75</f>
        <v>0</v>
      </c>
      <c r="AL1601" s="16">
        <f>'F13'!AF75</f>
        <v>0</v>
      </c>
      <c r="AM1601" s="16">
        <f>'F13'!AG75</f>
        <v>0</v>
      </c>
      <c r="AN1601" s="16">
        <f>'F13'!AH75</f>
        <v>0</v>
      </c>
      <c r="AO1601" s="16">
        <f>'F13'!AI75</f>
        <v>0</v>
      </c>
    </row>
    <row r="1602" spans="1:41" ht="15.75" customHeight="1">
      <c r="A1602" s="3"/>
      <c r="B1602" s="3"/>
      <c r="C1602" s="3"/>
      <c r="D1602" s="3"/>
      <c r="E1602" s="3"/>
      <c r="F1602" s="3"/>
      <c r="G1602" s="15"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6">
        <f>'F13'!P76</f>
        <v>0</v>
      </c>
      <c r="W1602" s="16">
        <f>'F13'!Q76</f>
        <v>0</v>
      </c>
      <c r="X1602" s="16">
        <f>'F13'!R76</f>
        <v>0</v>
      </c>
      <c r="Y1602" s="16">
        <f>'F13'!S76</f>
        <v>0</v>
      </c>
      <c r="Z1602" s="16">
        <f>'F13'!T76</f>
        <v>0</v>
      </c>
      <c r="AA1602" s="16">
        <f>'F13'!U76</f>
        <v>0</v>
      </c>
      <c r="AB1602" s="16">
        <f>'F13'!V76</f>
        <v>0</v>
      </c>
      <c r="AC1602" s="16">
        <f>'F13'!W76</f>
        <v>0</v>
      </c>
      <c r="AD1602" s="16">
        <f>'F13'!X76</f>
        <v>0</v>
      </c>
      <c r="AE1602" s="3">
        <f>'F13'!Y76</f>
        <v>0</v>
      </c>
      <c r="AF1602" s="3">
        <f>'F13'!Z76</f>
        <v>0</v>
      </c>
      <c r="AG1602" s="16">
        <f>'F13'!AA76</f>
        <v>0</v>
      </c>
      <c r="AH1602" s="16">
        <f>'F13'!AB76</f>
        <v>0</v>
      </c>
      <c r="AI1602" s="16">
        <f>'F13'!AC76</f>
        <v>0</v>
      </c>
      <c r="AJ1602" s="16">
        <f>'F13'!AD76</f>
        <v>0</v>
      </c>
      <c r="AK1602" s="16">
        <f>'F13'!AE76</f>
        <v>0</v>
      </c>
      <c r="AL1602" s="16">
        <f>'F13'!AF76</f>
        <v>0</v>
      </c>
      <c r="AM1602" s="16">
        <f>'F13'!AG76</f>
        <v>0</v>
      </c>
      <c r="AN1602" s="16">
        <f>'F13'!AH76</f>
        <v>0</v>
      </c>
      <c r="AO1602" s="16">
        <f>'F13'!AI76</f>
        <v>0</v>
      </c>
    </row>
    <row r="1603" spans="1:41" ht="15.75" customHeight="1">
      <c r="A1603" s="3"/>
      <c r="B1603" s="3"/>
      <c r="C1603" s="3"/>
      <c r="D1603" s="3"/>
      <c r="E1603" s="3"/>
      <c r="F1603" s="3"/>
      <c r="G1603" s="15"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6">
        <f>'F13'!P77</f>
        <v>0</v>
      </c>
      <c r="W1603" s="16">
        <f>'F13'!Q77</f>
        <v>0</v>
      </c>
      <c r="X1603" s="16">
        <f>'F13'!R77</f>
        <v>0</v>
      </c>
      <c r="Y1603" s="16">
        <f>'F13'!S77</f>
        <v>0</v>
      </c>
      <c r="Z1603" s="16">
        <f>'F13'!T77</f>
        <v>0</v>
      </c>
      <c r="AA1603" s="16">
        <f>'F13'!U77</f>
        <v>0</v>
      </c>
      <c r="AB1603" s="16">
        <f>'F13'!V77</f>
        <v>0</v>
      </c>
      <c r="AC1603" s="16">
        <f>'F13'!W77</f>
        <v>0</v>
      </c>
      <c r="AD1603" s="16">
        <f>'F13'!X77</f>
        <v>0</v>
      </c>
      <c r="AE1603" s="3">
        <f>'F13'!Y77</f>
        <v>0</v>
      </c>
      <c r="AF1603" s="3">
        <f>'F13'!Z77</f>
        <v>0</v>
      </c>
      <c r="AG1603" s="16">
        <f>'F13'!AA77</f>
        <v>0</v>
      </c>
      <c r="AH1603" s="16">
        <f>'F13'!AB77</f>
        <v>0</v>
      </c>
      <c r="AI1603" s="16">
        <f>'F13'!AC77</f>
        <v>0</v>
      </c>
      <c r="AJ1603" s="16">
        <f>'F13'!AD77</f>
        <v>0</v>
      </c>
      <c r="AK1603" s="16">
        <f>'F13'!AE77</f>
        <v>0</v>
      </c>
      <c r="AL1603" s="16">
        <f>'F13'!AF77</f>
        <v>0</v>
      </c>
      <c r="AM1603" s="16">
        <f>'F13'!AG77</f>
        <v>0</v>
      </c>
      <c r="AN1603" s="16">
        <f>'F13'!AH77</f>
        <v>0</v>
      </c>
      <c r="AO1603" s="16">
        <f>'F13'!AI77</f>
        <v>0</v>
      </c>
    </row>
    <row r="1604" spans="1:41" ht="15.75" customHeight="1">
      <c r="A1604" s="3"/>
      <c r="B1604" s="3"/>
      <c r="C1604" s="3"/>
      <c r="D1604" s="3"/>
      <c r="E1604" s="3"/>
      <c r="F1604" s="3"/>
      <c r="G1604" s="15"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6">
        <f>'F13'!P78</f>
        <v>0</v>
      </c>
      <c r="W1604" s="16">
        <f>'F13'!Q78</f>
        <v>0</v>
      </c>
      <c r="X1604" s="16">
        <f>'F13'!R78</f>
        <v>0</v>
      </c>
      <c r="Y1604" s="16">
        <f>'F13'!S78</f>
        <v>0</v>
      </c>
      <c r="Z1604" s="16">
        <f>'F13'!T78</f>
        <v>0</v>
      </c>
      <c r="AA1604" s="16">
        <f>'F13'!U78</f>
        <v>0</v>
      </c>
      <c r="AB1604" s="16">
        <f>'F13'!V78</f>
        <v>0</v>
      </c>
      <c r="AC1604" s="16">
        <f>'F13'!W78</f>
        <v>0</v>
      </c>
      <c r="AD1604" s="16">
        <f>'F13'!X78</f>
        <v>0</v>
      </c>
      <c r="AE1604" s="3">
        <f>'F13'!Y78</f>
        <v>0</v>
      </c>
      <c r="AF1604" s="3">
        <f>'F13'!Z78</f>
        <v>0</v>
      </c>
      <c r="AG1604" s="16">
        <f>'F13'!AA78</f>
        <v>0</v>
      </c>
      <c r="AH1604" s="16">
        <f>'F13'!AB78</f>
        <v>0</v>
      </c>
      <c r="AI1604" s="16">
        <f>'F13'!AC78</f>
        <v>0</v>
      </c>
      <c r="AJ1604" s="16">
        <f>'F13'!AD78</f>
        <v>0</v>
      </c>
      <c r="AK1604" s="16">
        <f>'F13'!AE78</f>
        <v>0</v>
      </c>
      <c r="AL1604" s="16">
        <f>'F13'!AF78</f>
        <v>0</v>
      </c>
      <c r="AM1604" s="16">
        <f>'F13'!AG78</f>
        <v>0</v>
      </c>
      <c r="AN1604" s="16">
        <f>'F13'!AH78</f>
        <v>0</v>
      </c>
      <c r="AO1604" s="16">
        <f>'F13'!AI78</f>
        <v>0</v>
      </c>
    </row>
    <row r="1605" spans="1:41" ht="15.75" customHeight="1">
      <c r="A1605" s="3"/>
      <c r="B1605" s="3"/>
      <c r="C1605" s="3"/>
      <c r="D1605" s="3"/>
      <c r="E1605" s="3"/>
      <c r="F1605" s="3"/>
      <c r="G1605" s="15"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6">
        <f>'F13'!P79</f>
        <v>0</v>
      </c>
      <c r="W1605" s="16">
        <f>'F13'!Q79</f>
        <v>0</v>
      </c>
      <c r="X1605" s="16">
        <f>'F13'!R79</f>
        <v>0</v>
      </c>
      <c r="Y1605" s="16">
        <f>'F13'!S79</f>
        <v>0</v>
      </c>
      <c r="Z1605" s="16">
        <f>'F13'!T79</f>
        <v>0</v>
      </c>
      <c r="AA1605" s="16">
        <f>'F13'!U79</f>
        <v>0</v>
      </c>
      <c r="AB1605" s="16">
        <f>'F13'!V79</f>
        <v>0</v>
      </c>
      <c r="AC1605" s="16">
        <f>'F13'!W79</f>
        <v>0</v>
      </c>
      <c r="AD1605" s="16">
        <f>'F13'!X79</f>
        <v>0</v>
      </c>
      <c r="AE1605" s="3">
        <f>'F13'!Y79</f>
        <v>0</v>
      </c>
      <c r="AF1605" s="3">
        <f>'F13'!Z79</f>
        <v>0</v>
      </c>
      <c r="AG1605" s="16">
        <f>'F13'!AA79</f>
        <v>0</v>
      </c>
      <c r="AH1605" s="16">
        <f>'F13'!AB79</f>
        <v>0</v>
      </c>
      <c r="AI1605" s="16">
        <f>'F13'!AC79</f>
        <v>0</v>
      </c>
      <c r="AJ1605" s="16">
        <f>'F13'!AD79</f>
        <v>0</v>
      </c>
      <c r="AK1605" s="16">
        <f>'F13'!AE79</f>
        <v>0</v>
      </c>
      <c r="AL1605" s="16">
        <f>'F13'!AF79</f>
        <v>0</v>
      </c>
      <c r="AM1605" s="16">
        <f>'F13'!AG79</f>
        <v>0</v>
      </c>
      <c r="AN1605" s="16">
        <f>'F13'!AH79</f>
        <v>0</v>
      </c>
      <c r="AO1605" s="16">
        <f>'F13'!AI79</f>
        <v>0</v>
      </c>
    </row>
    <row r="1606" spans="1:41" ht="15.75" customHeight="1">
      <c r="A1606" s="3"/>
      <c r="B1606" s="3"/>
      <c r="C1606" s="3"/>
      <c r="D1606" s="3"/>
      <c r="E1606" s="3"/>
      <c r="F1606" s="3"/>
      <c r="G1606" s="15"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6">
        <f>'F13'!P80</f>
        <v>0</v>
      </c>
      <c r="W1606" s="16">
        <f>'F13'!Q80</f>
        <v>0</v>
      </c>
      <c r="X1606" s="16">
        <f>'F13'!R80</f>
        <v>0</v>
      </c>
      <c r="Y1606" s="16">
        <f>'F13'!S80</f>
        <v>0</v>
      </c>
      <c r="Z1606" s="16">
        <f>'F13'!T80</f>
        <v>0</v>
      </c>
      <c r="AA1606" s="16">
        <f>'F13'!U80</f>
        <v>0</v>
      </c>
      <c r="AB1606" s="16">
        <f>'F13'!V80</f>
        <v>0</v>
      </c>
      <c r="AC1606" s="16">
        <f>'F13'!W80</f>
        <v>0</v>
      </c>
      <c r="AD1606" s="16">
        <f>'F13'!X80</f>
        <v>0</v>
      </c>
      <c r="AE1606" s="3">
        <f>'F13'!Y80</f>
        <v>0</v>
      </c>
      <c r="AF1606" s="3">
        <f>'F13'!Z80</f>
        <v>0</v>
      </c>
      <c r="AG1606" s="16">
        <f>'F13'!AA80</f>
        <v>0</v>
      </c>
      <c r="AH1606" s="16">
        <f>'F13'!AB80</f>
        <v>0</v>
      </c>
      <c r="AI1606" s="16">
        <f>'F13'!AC80</f>
        <v>0</v>
      </c>
      <c r="AJ1606" s="16">
        <f>'F13'!AD80</f>
        <v>0</v>
      </c>
      <c r="AK1606" s="16">
        <f>'F13'!AE80</f>
        <v>0</v>
      </c>
      <c r="AL1606" s="16">
        <f>'F13'!AF80</f>
        <v>0</v>
      </c>
      <c r="AM1606" s="16">
        <f>'F13'!AG80</f>
        <v>0</v>
      </c>
      <c r="AN1606" s="16">
        <f>'F13'!AH80</f>
        <v>0</v>
      </c>
      <c r="AO1606" s="16">
        <f>'F13'!AI80</f>
        <v>0</v>
      </c>
    </row>
    <row r="1607" spans="1:41" ht="15.75" customHeight="1">
      <c r="A1607" s="3"/>
      <c r="B1607" s="3"/>
      <c r="C1607" s="3"/>
      <c r="D1607" s="3"/>
      <c r="E1607" s="3"/>
      <c r="F1607" s="3"/>
      <c r="G1607" s="15"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6">
        <f>'F13'!P81</f>
        <v>0</v>
      </c>
      <c r="W1607" s="16">
        <f>'F13'!Q81</f>
        <v>0</v>
      </c>
      <c r="X1607" s="16">
        <f>'F13'!R81</f>
        <v>0</v>
      </c>
      <c r="Y1607" s="16">
        <f>'F13'!S81</f>
        <v>0</v>
      </c>
      <c r="Z1607" s="16">
        <f>'F13'!T81</f>
        <v>0</v>
      </c>
      <c r="AA1607" s="16">
        <f>'F13'!U81</f>
        <v>0</v>
      </c>
      <c r="AB1607" s="16">
        <f>'F13'!V81</f>
        <v>0</v>
      </c>
      <c r="AC1607" s="16">
        <f>'F13'!W81</f>
        <v>0</v>
      </c>
      <c r="AD1607" s="16">
        <f>'F13'!X81</f>
        <v>0</v>
      </c>
      <c r="AE1607" s="3">
        <f>'F13'!Y81</f>
        <v>0</v>
      </c>
      <c r="AF1607" s="3">
        <f>'F13'!Z81</f>
        <v>0</v>
      </c>
      <c r="AG1607" s="16">
        <f>'F13'!AA81</f>
        <v>0</v>
      </c>
      <c r="AH1607" s="16">
        <f>'F13'!AB81</f>
        <v>0</v>
      </c>
      <c r="AI1607" s="16">
        <f>'F13'!AC81</f>
        <v>0</v>
      </c>
      <c r="AJ1607" s="16">
        <f>'F13'!AD81</f>
        <v>0</v>
      </c>
      <c r="AK1607" s="16">
        <f>'F13'!AE81</f>
        <v>0</v>
      </c>
      <c r="AL1607" s="16">
        <f>'F13'!AF81</f>
        <v>0</v>
      </c>
      <c r="AM1607" s="16">
        <f>'F13'!AG81</f>
        <v>0</v>
      </c>
      <c r="AN1607" s="16">
        <f>'F13'!AH81</f>
        <v>0</v>
      </c>
      <c r="AO1607" s="16">
        <f>'F13'!AI81</f>
        <v>0</v>
      </c>
    </row>
    <row r="1608" spans="1:41" ht="15.75" customHeight="1">
      <c r="A1608" s="3"/>
      <c r="B1608" s="3"/>
      <c r="C1608" s="3"/>
      <c r="D1608" s="3"/>
      <c r="E1608" s="3"/>
      <c r="F1608" s="3"/>
      <c r="G1608" s="15"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6">
        <f>'F13'!P82</f>
        <v>0</v>
      </c>
      <c r="W1608" s="16">
        <f>'F13'!Q82</f>
        <v>0</v>
      </c>
      <c r="X1608" s="16">
        <f>'F13'!R82</f>
        <v>0</v>
      </c>
      <c r="Y1608" s="16">
        <f>'F13'!S82</f>
        <v>0</v>
      </c>
      <c r="Z1608" s="16">
        <f>'F13'!T82</f>
        <v>0</v>
      </c>
      <c r="AA1608" s="16">
        <f>'F13'!U82</f>
        <v>0</v>
      </c>
      <c r="AB1608" s="16">
        <f>'F13'!V82</f>
        <v>0</v>
      </c>
      <c r="AC1608" s="16">
        <f>'F13'!W82</f>
        <v>0</v>
      </c>
      <c r="AD1608" s="16">
        <f>'F13'!X82</f>
        <v>0</v>
      </c>
      <c r="AE1608" s="3">
        <f>'F13'!Y82</f>
        <v>0</v>
      </c>
      <c r="AF1608" s="3">
        <f>'F13'!Z82</f>
        <v>0</v>
      </c>
      <c r="AG1608" s="16">
        <f>'F13'!AA82</f>
        <v>0</v>
      </c>
      <c r="AH1608" s="16">
        <f>'F13'!AB82</f>
        <v>0</v>
      </c>
      <c r="AI1608" s="16">
        <f>'F13'!AC82</f>
        <v>0</v>
      </c>
      <c r="AJ1608" s="16">
        <f>'F13'!AD82</f>
        <v>0</v>
      </c>
      <c r="AK1608" s="16">
        <f>'F13'!AE82</f>
        <v>0</v>
      </c>
      <c r="AL1608" s="16">
        <f>'F13'!AF82</f>
        <v>0</v>
      </c>
      <c r="AM1608" s="16">
        <f>'F13'!AG82</f>
        <v>0</v>
      </c>
      <c r="AN1608" s="16">
        <f>'F13'!AH82</f>
        <v>0</v>
      </c>
      <c r="AO1608" s="16">
        <f>'F13'!AI82</f>
        <v>0</v>
      </c>
    </row>
    <row r="1609" spans="1:41" ht="15.75" customHeight="1">
      <c r="A1609" s="3"/>
      <c r="B1609" s="3"/>
      <c r="C1609" s="3"/>
      <c r="D1609" s="3"/>
      <c r="E1609" s="3"/>
      <c r="F1609" s="3"/>
      <c r="G1609" s="15"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6">
        <f>'F13'!P83</f>
        <v>0</v>
      </c>
      <c r="W1609" s="16">
        <f>'F13'!Q83</f>
        <v>0</v>
      </c>
      <c r="X1609" s="16">
        <f>'F13'!R83</f>
        <v>0</v>
      </c>
      <c r="Y1609" s="16">
        <f>'F13'!S83</f>
        <v>0</v>
      </c>
      <c r="Z1609" s="16">
        <f>'F13'!T83</f>
        <v>0</v>
      </c>
      <c r="AA1609" s="16">
        <f>'F13'!U83</f>
        <v>0</v>
      </c>
      <c r="AB1609" s="16">
        <f>'F13'!V83</f>
        <v>0</v>
      </c>
      <c r="AC1609" s="16">
        <f>'F13'!W83</f>
        <v>0</v>
      </c>
      <c r="AD1609" s="16">
        <f>'F13'!X83</f>
        <v>0</v>
      </c>
      <c r="AE1609" s="3">
        <f>'F13'!Y83</f>
        <v>0</v>
      </c>
      <c r="AF1609" s="3">
        <f>'F13'!Z83</f>
        <v>0</v>
      </c>
      <c r="AG1609" s="16">
        <f>'F13'!AA83</f>
        <v>0</v>
      </c>
      <c r="AH1609" s="16">
        <f>'F13'!AB83</f>
        <v>0</v>
      </c>
      <c r="AI1609" s="16">
        <f>'F13'!AC83</f>
        <v>0</v>
      </c>
      <c r="AJ1609" s="16">
        <f>'F13'!AD83</f>
        <v>0</v>
      </c>
      <c r="AK1609" s="16">
        <f>'F13'!AE83</f>
        <v>0</v>
      </c>
      <c r="AL1609" s="16">
        <f>'F13'!AF83</f>
        <v>0</v>
      </c>
      <c r="AM1609" s="16">
        <f>'F13'!AG83</f>
        <v>0</v>
      </c>
      <c r="AN1609" s="16">
        <f>'F13'!AH83</f>
        <v>0</v>
      </c>
      <c r="AO1609" s="16">
        <f>'F13'!AI83</f>
        <v>0</v>
      </c>
    </row>
    <row r="1610" spans="1:41" ht="15.75" customHeight="1">
      <c r="A1610" s="3"/>
      <c r="B1610" s="3"/>
      <c r="C1610" s="3"/>
      <c r="D1610" s="3"/>
      <c r="E1610" s="3"/>
      <c r="F1610" s="3"/>
      <c r="G1610" s="15"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6">
        <f>'F13'!P84</f>
        <v>0</v>
      </c>
      <c r="W1610" s="16">
        <f>'F13'!Q84</f>
        <v>0</v>
      </c>
      <c r="X1610" s="16">
        <f>'F13'!R84</f>
        <v>0</v>
      </c>
      <c r="Y1610" s="16">
        <f>'F13'!S84</f>
        <v>0</v>
      </c>
      <c r="Z1610" s="16">
        <f>'F13'!T84</f>
        <v>0</v>
      </c>
      <c r="AA1610" s="16">
        <f>'F13'!U84</f>
        <v>0</v>
      </c>
      <c r="AB1610" s="16">
        <f>'F13'!V84</f>
        <v>0</v>
      </c>
      <c r="AC1610" s="16">
        <f>'F13'!W84</f>
        <v>0</v>
      </c>
      <c r="AD1610" s="16">
        <f>'F13'!X84</f>
        <v>0</v>
      </c>
      <c r="AE1610" s="3">
        <f>'F13'!Y84</f>
        <v>0</v>
      </c>
      <c r="AF1610" s="3">
        <f>'F13'!Z84</f>
        <v>0</v>
      </c>
      <c r="AG1610" s="16">
        <f>'F13'!AA84</f>
        <v>0</v>
      </c>
      <c r="AH1610" s="16">
        <f>'F13'!AB84</f>
        <v>0</v>
      </c>
      <c r="AI1610" s="16">
        <f>'F13'!AC84</f>
        <v>0</v>
      </c>
      <c r="AJ1610" s="16">
        <f>'F13'!AD84</f>
        <v>0</v>
      </c>
      <c r="AK1610" s="16">
        <f>'F13'!AE84</f>
        <v>0</v>
      </c>
      <c r="AL1610" s="16">
        <f>'F13'!AF84</f>
        <v>0</v>
      </c>
      <c r="AM1610" s="16">
        <f>'F13'!AG84</f>
        <v>0</v>
      </c>
      <c r="AN1610" s="16">
        <f>'F13'!AH84</f>
        <v>0</v>
      </c>
      <c r="AO1610" s="16">
        <f>'F13'!AI84</f>
        <v>0</v>
      </c>
    </row>
    <row r="1611" spans="1:41" ht="15.75" customHeight="1">
      <c r="A1611" s="3"/>
      <c r="B1611" s="3"/>
      <c r="C1611" s="3"/>
      <c r="D1611" s="3"/>
      <c r="E1611" s="3"/>
      <c r="F1611" s="3"/>
      <c r="G1611" s="15"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6">
        <f>'F13'!P85</f>
        <v>0</v>
      </c>
      <c r="W1611" s="16">
        <f>'F13'!Q85</f>
        <v>0</v>
      </c>
      <c r="X1611" s="16">
        <f>'F13'!R85</f>
        <v>0</v>
      </c>
      <c r="Y1611" s="16">
        <f>'F13'!S85</f>
        <v>0</v>
      </c>
      <c r="Z1611" s="16">
        <f>'F13'!T85</f>
        <v>0</v>
      </c>
      <c r="AA1611" s="16">
        <f>'F13'!U85</f>
        <v>0</v>
      </c>
      <c r="AB1611" s="16">
        <f>'F13'!V85</f>
        <v>0</v>
      </c>
      <c r="AC1611" s="16">
        <f>'F13'!W85</f>
        <v>0</v>
      </c>
      <c r="AD1611" s="16">
        <f>'F13'!X85</f>
        <v>0</v>
      </c>
      <c r="AE1611" s="3">
        <f>'F13'!Y85</f>
        <v>0</v>
      </c>
      <c r="AF1611" s="3">
        <f>'F13'!Z85</f>
        <v>0</v>
      </c>
      <c r="AG1611" s="16">
        <f>'F13'!AA85</f>
        <v>0</v>
      </c>
      <c r="AH1611" s="16">
        <f>'F13'!AB85</f>
        <v>0</v>
      </c>
      <c r="AI1611" s="16">
        <f>'F13'!AC85</f>
        <v>0</v>
      </c>
      <c r="AJ1611" s="16">
        <f>'F13'!AD85</f>
        <v>0</v>
      </c>
      <c r="AK1611" s="16">
        <f>'F13'!AE85</f>
        <v>0</v>
      </c>
      <c r="AL1611" s="16">
        <f>'F13'!AF85</f>
        <v>0</v>
      </c>
      <c r="AM1611" s="16">
        <f>'F13'!AG85</f>
        <v>0</v>
      </c>
      <c r="AN1611" s="16">
        <f>'F13'!AH85</f>
        <v>0</v>
      </c>
      <c r="AO1611" s="16">
        <f>'F13'!AI85</f>
        <v>0</v>
      </c>
    </row>
    <row r="1612" spans="1:41" ht="15.75" customHeight="1">
      <c r="A1612" s="3"/>
      <c r="B1612" s="3"/>
      <c r="C1612" s="3"/>
      <c r="D1612" s="3"/>
      <c r="E1612" s="3"/>
      <c r="F1612" s="3"/>
      <c r="G1612" s="15"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6">
        <f>'F13'!P86</f>
        <v>0</v>
      </c>
      <c r="W1612" s="16">
        <f>'F13'!Q86</f>
        <v>0</v>
      </c>
      <c r="X1612" s="16">
        <f>'F13'!R86</f>
        <v>0</v>
      </c>
      <c r="Y1612" s="16">
        <f>'F13'!S86</f>
        <v>0</v>
      </c>
      <c r="Z1612" s="16">
        <f>'F13'!T86</f>
        <v>0</v>
      </c>
      <c r="AA1612" s="16">
        <f>'F13'!U86</f>
        <v>0</v>
      </c>
      <c r="AB1612" s="16">
        <f>'F13'!V86</f>
        <v>0</v>
      </c>
      <c r="AC1612" s="16">
        <f>'F13'!W86</f>
        <v>0</v>
      </c>
      <c r="AD1612" s="16">
        <f>'F13'!X86</f>
        <v>0</v>
      </c>
      <c r="AE1612" s="3">
        <f>'F13'!Y86</f>
        <v>0</v>
      </c>
      <c r="AF1612" s="3">
        <f>'F13'!Z86</f>
        <v>0</v>
      </c>
      <c r="AG1612" s="16">
        <f>'F13'!AA86</f>
        <v>0</v>
      </c>
      <c r="AH1612" s="16">
        <f>'F13'!AB86</f>
        <v>0</v>
      </c>
      <c r="AI1612" s="16">
        <f>'F13'!AC86</f>
        <v>0</v>
      </c>
      <c r="AJ1612" s="16">
        <f>'F13'!AD86</f>
        <v>0</v>
      </c>
      <c r="AK1612" s="16">
        <f>'F13'!AE86</f>
        <v>0</v>
      </c>
      <c r="AL1612" s="16">
        <f>'F13'!AF86</f>
        <v>0</v>
      </c>
      <c r="AM1612" s="16">
        <f>'F13'!AG86</f>
        <v>0</v>
      </c>
      <c r="AN1612" s="16">
        <f>'F13'!AH86</f>
        <v>0</v>
      </c>
      <c r="AO1612" s="16">
        <f>'F13'!AI86</f>
        <v>0</v>
      </c>
    </row>
    <row r="1613" spans="1:41" ht="15.75" customHeight="1">
      <c r="A1613" s="3"/>
      <c r="B1613" s="3"/>
      <c r="C1613" s="3"/>
      <c r="D1613" s="3"/>
      <c r="E1613" s="3"/>
      <c r="F1613" s="3"/>
      <c r="G1613" s="15"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6">
        <f>'F13'!P87</f>
        <v>0</v>
      </c>
      <c r="W1613" s="16">
        <f>'F13'!Q87</f>
        <v>0</v>
      </c>
      <c r="X1613" s="16">
        <f>'F13'!R87</f>
        <v>0</v>
      </c>
      <c r="Y1613" s="16">
        <f>'F13'!S87</f>
        <v>0</v>
      </c>
      <c r="Z1613" s="16">
        <f>'F13'!T87</f>
        <v>0</v>
      </c>
      <c r="AA1613" s="16">
        <f>'F13'!U87</f>
        <v>0</v>
      </c>
      <c r="AB1613" s="16">
        <f>'F13'!V87</f>
        <v>0</v>
      </c>
      <c r="AC1613" s="16">
        <f>'F13'!W87</f>
        <v>0</v>
      </c>
      <c r="AD1613" s="16">
        <f>'F13'!X87</f>
        <v>0</v>
      </c>
      <c r="AE1613" s="3">
        <f>'F13'!Y87</f>
        <v>0</v>
      </c>
      <c r="AF1613" s="3">
        <f>'F13'!Z87</f>
        <v>0</v>
      </c>
      <c r="AG1613" s="16">
        <f>'F13'!AA87</f>
        <v>0</v>
      </c>
      <c r="AH1613" s="16">
        <f>'F13'!AB87</f>
        <v>0</v>
      </c>
      <c r="AI1613" s="16">
        <f>'F13'!AC87</f>
        <v>0</v>
      </c>
      <c r="AJ1613" s="16">
        <f>'F13'!AD87</f>
        <v>0</v>
      </c>
      <c r="AK1613" s="16">
        <f>'F13'!AE87</f>
        <v>0</v>
      </c>
      <c r="AL1613" s="16">
        <f>'F13'!AF87</f>
        <v>0</v>
      </c>
      <c r="AM1613" s="16">
        <f>'F13'!AG87</f>
        <v>0</v>
      </c>
      <c r="AN1613" s="16">
        <f>'F13'!AH87</f>
        <v>0</v>
      </c>
      <c r="AO1613" s="16">
        <f>'F13'!AI87</f>
        <v>0</v>
      </c>
    </row>
    <row r="1614" spans="1:41" ht="15.75" customHeight="1">
      <c r="A1614" s="3"/>
      <c r="B1614" s="3"/>
      <c r="C1614" s="3"/>
      <c r="D1614" s="3"/>
      <c r="E1614" s="3"/>
      <c r="F1614" s="3"/>
      <c r="G1614" s="15"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6">
        <f>'F13'!P88</f>
        <v>0</v>
      </c>
      <c r="W1614" s="16">
        <f>'F13'!Q88</f>
        <v>0</v>
      </c>
      <c r="X1614" s="16">
        <f>'F13'!R88</f>
        <v>0</v>
      </c>
      <c r="Y1614" s="16">
        <f>'F13'!S88</f>
        <v>0</v>
      </c>
      <c r="Z1614" s="16">
        <f>'F13'!T88</f>
        <v>0</v>
      </c>
      <c r="AA1614" s="16">
        <f>'F13'!U88</f>
        <v>0</v>
      </c>
      <c r="AB1614" s="16">
        <f>'F13'!V88</f>
        <v>0</v>
      </c>
      <c r="AC1614" s="16">
        <f>'F13'!W88</f>
        <v>0</v>
      </c>
      <c r="AD1614" s="16">
        <f>'F13'!X88</f>
        <v>0</v>
      </c>
      <c r="AE1614" s="3">
        <f>'F13'!Y88</f>
        <v>0</v>
      </c>
      <c r="AF1614" s="3">
        <f>'F13'!Z88</f>
        <v>0</v>
      </c>
      <c r="AG1614" s="16">
        <f>'F13'!AA88</f>
        <v>0</v>
      </c>
      <c r="AH1614" s="16">
        <f>'F13'!AB88</f>
        <v>0</v>
      </c>
      <c r="AI1614" s="16">
        <f>'F13'!AC88</f>
        <v>0</v>
      </c>
      <c r="AJ1614" s="16">
        <f>'F13'!AD88</f>
        <v>0</v>
      </c>
      <c r="AK1614" s="16">
        <f>'F13'!AE88</f>
        <v>0</v>
      </c>
      <c r="AL1614" s="16">
        <f>'F13'!AF88</f>
        <v>0</v>
      </c>
      <c r="AM1614" s="16">
        <f>'F13'!AG88</f>
        <v>0</v>
      </c>
      <c r="AN1614" s="16">
        <f>'F13'!AH88</f>
        <v>0</v>
      </c>
      <c r="AO1614" s="16">
        <f>'F13'!AI88</f>
        <v>0</v>
      </c>
    </row>
    <row r="1615" spans="1:41" ht="15.75" customHeight="1">
      <c r="A1615" s="3"/>
      <c r="B1615" s="3"/>
      <c r="C1615" s="3"/>
      <c r="D1615" s="3"/>
      <c r="E1615" s="3"/>
      <c r="F1615" s="3"/>
      <c r="G1615" s="15"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6">
        <f>'F13'!P89</f>
        <v>0</v>
      </c>
      <c r="W1615" s="16">
        <f>'F13'!Q89</f>
        <v>0</v>
      </c>
      <c r="X1615" s="16">
        <f>'F13'!R89</f>
        <v>0</v>
      </c>
      <c r="Y1615" s="16">
        <f>'F13'!S89</f>
        <v>0</v>
      </c>
      <c r="Z1615" s="16">
        <f>'F13'!T89</f>
        <v>0</v>
      </c>
      <c r="AA1615" s="16">
        <f>'F13'!U89</f>
        <v>0</v>
      </c>
      <c r="AB1615" s="16">
        <f>'F13'!V89</f>
        <v>0</v>
      </c>
      <c r="AC1615" s="16">
        <f>'F13'!W89</f>
        <v>0</v>
      </c>
      <c r="AD1615" s="16">
        <f>'F13'!X89</f>
        <v>0</v>
      </c>
      <c r="AE1615" s="3">
        <f>'F13'!Y89</f>
        <v>0</v>
      </c>
      <c r="AF1615" s="3">
        <f>'F13'!Z89</f>
        <v>0</v>
      </c>
      <c r="AG1615" s="16">
        <f>'F13'!AA89</f>
        <v>0</v>
      </c>
      <c r="AH1615" s="16">
        <f>'F13'!AB89</f>
        <v>0</v>
      </c>
      <c r="AI1615" s="16">
        <f>'F13'!AC89</f>
        <v>0</v>
      </c>
      <c r="AJ1615" s="16">
        <f>'F13'!AD89</f>
        <v>0</v>
      </c>
      <c r="AK1615" s="16">
        <f>'F13'!AE89</f>
        <v>0</v>
      </c>
      <c r="AL1615" s="16">
        <f>'F13'!AF89</f>
        <v>0</v>
      </c>
      <c r="AM1615" s="16">
        <f>'F13'!AG89</f>
        <v>0</v>
      </c>
      <c r="AN1615" s="16">
        <f>'F13'!AH89</f>
        <v>0</v>
      </c>
      <c r="AO1615" s="16">
        <f>'F13'!AI89</f>
        <v>0</v>
      </c>
    </row>
    <row r="1616" spans="1:41" ht="15.75" customHeight="1">
      <c r="A1616" s="3"/>
      <c r="B1616" s="3"/>
      <c r="C1616" s="3"/>
      <c r="D1616" s="3"/>
      <c r="E1616" s="3"/>
      <c r="F1616" s="3"/>
      <c r="G1616" s="15"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6">
        <f>'F13'!P90</f>
        <v>0</v>
      </c>
      <c r="W1616" s="16">
        <f>'F13'!Q90</f>
        <v>0</v>
      </c>
      <c r="X1616" s="16">
        <f>'F13'!R90</f>
        <v>0</v>
      </c>
      <c r="Y1616" s="16">
        <f>'F13'!S90</f>
        <v>0</v>
      </c>
      <c r="Z1616" s="16">
        <f>'F13'!T90</f>
        <v>0</v>
      </c>
      <c r="AA1616" s="16">
        <f>'F13'!U90</f>
        <v>0</v>
      </c>
      <c r="AB1616" s="16">
        <f>'F13'!V90</f>
        <v>0</v>
      </c>
      <c r="AC1616" s="16">
        <f>'F13'!W90</f>
        <v>0</v>
      </c>
      <c r="AD1616" s="16">
        <f>'F13'!X90</f>
        <v>0</v>
      </c>
      <c r="AE1616" s="3">
        <f>'F13'!Y90</f>
        <v>0</v>
      </c>
      <c r="AF1616" s="3">
        <f>'F13'!Z90</f>
        <v>0</v>
      </c>
      <c r="AG1616" s="16">
        <f>'F13'!AA90</f>
        <v>0</v>
      </c>
      <c r="AH1616" s="16">
        <f>'F13'!AB90</f>
        <v>0</v>
      </c>
      <c r="AI1616" s="16">
        <f>'F13'!AC90</f>
        <v>0</v>
      </c>
      <c r="AJ1616" s="16">
        <f>'F13'!AD90</f>
        <v>0</v>
      </c>
      <c r="AK1616" s="16">
        <f>'F13'!AE90</f>
        <v>0</v>
      </c>
      <c r="AL1616" s="16">
        <f>'F13'!AF90</f>
        <v>0</v>
      </c>
      <c r="AM1616" s="16">
        <f>'F13'!AG90</f>
        <v>0</v>
      </c>
      <c r="AN1616" s="16">
        <f>'F13'!AH90</f>
        <v>0</v>
      </c>
      <c r="AO1616" s="16">
        <f>'F13'!AI90</f>
        <v>0</v>
      </c>
    </row>
    <row r="1617" spans="1:41" ht="15.75" customHeight="1">
      <c r="A1617" s="3"/>
      <c r="B1617" s="3"/>
      <c r="C1617" s="3"/>
      <c r="D1617" s="3"/>
      <c r="E1617" s="3"/>
      <c r="F1617" s="3"/>
      <c r="G1617" s="15"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6">
        <f>'F13'!P91</f>
        <v>0</v>
      </c>
      <c r="W1617" s="16">
        <f>'F13'!Q91</f>
        <v>0</v>
      </c>
      <c r="X1617" s="16">
        <f>'F13'!R91</f>
        <v>0</v>
      </c>
      <c r="Y1617" s="16">
        <f>'F13'!S91</f>
        <v>0</v>
      </c>
      <c r="Z1617" s="16">
        <f>'F13'!T91</f>
        <v>0</v>
      </c>
      <c r="AA1617" s="16">
        <f>'F13'!U91</f>
        <v>0</v>
      </c>
      <c r="AB1617" s="16">
        <f>'F13'!V91</f>
        <v>0</v>
      </c>
      <c r="AC1617" s="16">
        <f>'F13'!W91</f>
        <v>0</v>
      </c>
      <c r="AD1617" s="16">
        <f>'F13'!X91</f>
        <v>0</v>
      </c>
      <c r="AE1617" s="3">
        <f>'F13'!Y91</f>
        <v>0</v>
      </c>
      <c r="AF1617" s="3">
        <f>'F13'!Z91</f>
        <v>0</v>
      </c>
      <c r="AG1617" s="16">
        <f>'F13'!AA91</f>
        <v>0</v>
      </c>
      <c r="AH1617" s="16">
        <f>'F13'!AB91</f>
        <v>0</v>
      </c>
      <c r="AI1617" s="16">
        <f>'F13'!AC91</f>
        <v>0</v>
      </c>
      <c r="AJ1617" s="16">
        <f>'F13'!AD91</f>
        <v>0</v>
      </c>
      <c r="AK1617" s="16">
        <f>'F13'!AE91</f>
        <v>0</v>
      </c>
      <c r="AL1617" s="16">
        <f>'F13'!AF91</f>
        <v>0</v>
      </c>
      <c r="AM1617" s="16">
        <f>'F13'!AG91</f>
        <v>0</v>
      </c>
      <c r="AN1617" s="16">
        <f>'F13'!AH91</f>
        <v>0</v>
      </c>
      <c r="AO1617" s="16">
        <f>'F13'!AI91</f>
        <v>0</v>
      </c>
    </row>
    <row r="1618" spans="1:41" ht="15.75" customHeight="1">
      <c r="A1618" s="3"/>
      <c r="B1618" s="3"/>
      <c r="C1618" s="3"/>
      <c r="D1618" s="3"/>
      <c r="E1618" s="3"/>
      <c r="F1618" s="3"/>
      <c r="G1618" s="15"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6">
        <f>'F13'!P92</f>
        <v>0</v>
      </c>
      <c r="W1618" s="16">
        <f>'F13'!Q92</f>
        <v>0</v>
      </c>
      <c r="X1618" s="16">
        <f>'F13'!R92</f>
        <v>0</v>
      </c>
      <c r="Y1618" s="16">
        <f>'F13'!S92</f>
        <v>0</v>
      </c>
      <c r="Z1618" s="16">
        <f>'F13'!T92</f>
        <v>0</v>
      </c>
      <c r="AA1618" s="16">
        <f>'F13'!U92</f>
        <v>0</v>
      </c>
      <c r="AB1618" s="16">
        <f>'F13'!V92</f>
        <v>0</v>
      </c>
      <c r="AC1618" s="16">
        <f>'F13'!W92</f>
        <v>0</v>
      </c>
      <c r="AD1618" s="16">
        <f>'F13'!X92</f>
        <v>0</v>
      </c>
      <c r="AE1618" s="3">
        <f>'F13'!Y92</f>
        <v>0</v>
      </c>
      <c r="AF1618" s="3">
        <f>'F13'!Z92</f>
        <v>0</v>
      </c>
      <c r="AG1618" s="16">
        <f>'F13'!AA92</f>
        <v>0</v>
      </c>
      <c r="AH1618" s="16">
        <f>'F13'!AB92</f>
        <v>0</v>
      </c>
      <c r="AI1618" s="16">
        <f>'F13'!AC92</f>
        <v>0</v>
      </c>
      <c r="AJ1618" s="16">
        <f>'F13'!AD92</f>
        <v>0</v>
      </c>
      <c r="AK1618" s="16">
        <f>'F13'!AE92</f>
        <v>0</v>
      </c>
      <c r="AL1618" s="16">
        <f>'F13'!AF92</f>
        <v>0</v>
      </c>
      <c r="AM1618" s="16">
        <f>'F13'!AG92</f>
        <v>0</v>
      </c>
      <c r="AN1618" s="16">
        <f>'F13'!AH92</f>
        <v>0</v>
      </c>
      <c r="AO1618" s="16">
        <f>'F13'!AI92</f>
        <v>0</v>
      </c>
    </row>
    <row r="1619" spans="1:41" ht="15.75" customHeight="1">
      <c r="A1619" s="3"/>
      <c r="B1619" s="3"/>
      <c r="C1619" s="3"/>
      <c r="D1619" s="3"/>
      <c r="E1619" s="3"/>
      <c r="F1619" s="3"/>
      <c r="G1619" s="15"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6">
        <f>'F13'!P93</f>
        <v>0</v>
      </c>
      <c r="W1619" s="16">
        <f>'F13'!Q93</f>
        <v>0</v>
      </c>
      <c r="X1619" s="16">
        <f>'F13'!R93</f>
        <v>0</v>
      </c>
      <c r="Y1619" s="16">
        <f>'F13'!S93</f>
        <v>0</v>
      </c>
      <c r="Z1619" s="16">
        <f>'F13'!T93</f>
        <v>0</v>
      </c>
      <c r="AA1619" s="16">
        <f>'F13'!U93</f>
        <v>0</v>
      </c>
      <c r="AB1619" s="16">
        <f>'F13'!V93</f>
        <v>0</v>
      </c>
      <c r="AC1619" s="16">
        <f>'F13'!W93</f>
        <v>0</v>
      </c>
      <c r="AD1619" s="16">
        <f>'F13'!X93</f>
        <v>0</v>
      </c>
      <c r="AE1619" s="3">
        <f>'F13'!Y93</f>
        <v>0</v>
      </c>
      <c r="AF1619" s="3">
        <f>'F13'!Z93</f>
        <v>0</v>
      </c>
      <c r="AG1619" s="16">
        <f>'F13'!AA93</f>
        <v>0</v>
      </c>
      <c r="AH1619" s="16">
        <f>'F13'!AB93</f>
        <v>0</v>
      </c>
      <c r="AI1619" s="16">
        <f>'F13'!AC93</f>
        <v>0</v>
      </c>
      <c r="AJ1619" s="16">
        <f>'F13'!AD93</f>
        <v>0</v>
      </c>
      <c r="AK1619" s="16">
        <f>'F13'!AE93</f>
        <v>0</v>
      </c>
      <c r="AL1619" s="16">
        <f>'F13'!AF93</f>
        <v>0</v>
      </c>
      <c r="AM1619" s="16">
        <f>'F13'!AG93</f>
        <v>0</v>
      </c>
      <c r="AN1619" s="16">
        <f>'F13'!AH93</f>
        <v>0</v>
      </c>
      <c r="AO1619" s="16">
        <f>'F13'!AI93</f>
        <v>0</v>
      </c>
    </row>
    <row r="1620" spans="1:41" ht="15.75" customHeight="1">
      <c r="A1620" s="3"/>
      <c r="B1620" s="3"/>
      <c r="C1620" s="3"/>
      <c r="D1620" s="3"/>
      <c r="E1620" s="3"/>
      <c r="F1620" s="3"/>
      <c r="G1620" s="15"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6">
        <f>'F13'!P94</f>
        <v>0</v>
      </c>
      <c r="W1620" s="16">
        <f>'F13'!Q94</f>
        <v>0</v>
      </c>
      <c r="X1620" s="16">
        <f>'F13'!R94</f>
        <v>0</v>
      </c>
      <c r="Y1620" s="16">
        <f>'F13'!S94</f>
        <v>0</v>
      </c>
      <c r="Z1620" s="16">
        <f>'F13'!T94</f>
        <v>0</v>
      </c>
      <c r="AA1620" s="16">
        <f>'F13'!U94</f>
        <v>0</v>
      </c>
      <c r="AB1620" s="16">
        <f>'F13'!V94</f>
        <v>0</v>
      </c>
      <c r="AC1620" s="16">
        <f>'F13'!W94</f>
        <v>0</v>
      </c>
      <c r="AD1620" s="16">
        <f>'F13'!X94</f>
        <v>0</v>
      </c>
      <c r="AE1620" s="3">
        <f>'F13'!Y94</f>
        <v>0</v>
      </c>
      <c r="AF1620" s="3">
        <f>'F13'!Z94</f>
        <v>0</v>
      </c>
      <c r="AG1620" s="16">
        <f>'F13'!AA94</f>
        <v>0</v>
      </c>
      <c r="AH1620" s="16">
        <f>'F13'!AB94</f>
        <v>0</v>
      </c>
      <c r="AI1620" s="16">
        <f>'F13'!AC94</f>
        <v>0</v>
      </c>
      <c r="AJ1620" s="16">
        <f>'F13'!AD94</f>
        <v>0</v>
      </c>
      <c r="AK1620" s="16">
        <f>'F13'!AE94</f>
        <v>0</v>
      </c>
      <c r="AL1620" s="16">
        <f>'F13'!AF94</f>
        <v>0</v>
      </c>
      <c r="AM1620" s="16">
        <f>'F13'!AG94</f>
        <v>0</v>
      </c>
      <c r="AN1620" s="16">
        <f>'F13'!AH94</f>
        <v>0</v>
      </c>
      <c r="AO1620" s="16">
        <f>'F13'!AI94</f>
        <v>0</v>
      </c>
    </row>
    <row r="1621" spans="1:41" ht="15.75" customHeight="1">
      <c r="A1621" s="3"/>
      <c r="B1621" s="3"/>
      <c r="C1621" s="3"/>
      <c r="D1621" s="3"/>
      <c r="E1621" s="3"/>
      <c r="F1621" s="3"/>
      <c r="G1621" s="15"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6">
        <f>'F13'!P95</f>
        <v>0</v>
      </c>
      <c r="W1621" s="16">
        <f>'F13'!Q95</f>
        <v>0</v>
      </c>
      <c r="X1621" s="16">
        <f>'F13'!R95</f>
        <v>0</v>
      </c>
      <c r="Y1621" s="16">
        <f>'F13'!S95</f>
        <v>0</v>
      </c>
      <c r="Z1621" s="16">
        <f>'F13'!T95</f>
        <v>0</v>
      </c>
      <c r="AA1621" s="16">
        <f>'F13'!U95</f>
        <v>0</v>
      </c>
      <c r="AB1621" s="16">
        <f>'F13'!V95</f>
        <v>0</v>
      </c>
      <c r="AC1621" s="16">
        <f>'F13'!W95</f>
        <v>0</v>
      </c>
      <c r="AD1621" s="16">
        <f>'F13'!X95</f>
        <v>0</v>
      </c>
      <c r="AE1621" s="3">
        <f>'F13'!Y95</f>
        <v>0</v>
      </c>
      <c r="AF1621" s="3">
        <f>'F13'!Z95</f>
        <v>0</v>
      </c>
      <c r="AG1621" s="16">
        <f>'F13'!AA95</f>
        <v>0</v>
      </c>
      <c r="AH1621" s="16">
        <f>'F13'!AB95</f>
        <v>0</v>
      </c>
      <c r="AI1621" s="16">
        <f>'F13'!AC95</f>
        <v>0</v>
      </c>
      <c r="AJ1621" s="16">
        <f>'F13'!AD95</f>
        <v>0</v>
      </c>
      <c r="AK1621" s="16">
        <f>'F13'!AE95</f>
        <v>0</v>
      </c>
      <c r="AL1621" s="16">
        <f>'F13'!AF95</f>
        <v>0</v>
      </c>
      <c r="AM1621" s="16">
        <f>'F13'!AG95</f>
        <v>0</v>
      </c>
      <c r="AN1621" s="16">
        <f>'F13'!AH95</f>
        <v>0</v>
      </c>
      <c r="AO1621" s="16">
        <f>'F13'!AI95</f>
        <v>0</v>
      </c>
    </row>
    <row r="1622" spans="1:41" ht="15.75" customHeight="1">
      <c r="A1622" s="3"/>
      <c r="B1622" s="3"/>
      <c r="C1622" s="3"/>
      <c r="D1622" s="3"/>
      <c r="E1622" s="3"/>
      <c r="F1622" s="3"/>
      <c r="G1622" s="15"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6">
        <f>'F13'!P96</f>
        <v>0</v>
      </c>
      <c r="W1622" s="16">
        <f>'F13'!Q96</f>
        <v>0</v>
      </c>
      <c r="X1622" s="16">
        <f>'F13'!R96</f>
        <v>0</v>
      </c>
      <c r="Y1622" s="16">
        <f>'F13'!S96</f>
        <v>0</v>
      </c>
      <c r="Z1622" s="16">
        <f>'F13'!T96</f>
        <v>0</v>
      </c>
      <c r="AA1622" s="16">
        <f>'F13'!U96</f>
        <v>0</v>
      </c>
      <c r="AB1622" s="16">
        <f>'F13'!V96</f>
        <v>0</v>
      </c>
      <c r="AC1622" s="16">
        <f>'F13'!W96</f>
        <v>0</v>
      </c>
      <c r="AD1622" s="16">
        <f>'F13'!X96</f>
        <v>0</v>
      </c>
      <c r="AE1622" s="3">
        <f>'F13'!Y96</f>
        <v>0</v>
      </c>
      <c r="AF1622" s="3">
        <f>'F13'!Z96</f>
        <v>0</v>
      </c>
      <c r="AG1622" s="16">
        <f>'F13'!AA96</f>
        <v>0</v>
      </c>
      <c r="AH1622" s="16">
        <f>'F13'!AB96</f>
        <v>0</v>
      </c>
      <c r="AI1622" s="16">
        <f>'F13'!AC96</f>
        <v>0</v>
      </c>
      <c r="AJ1622" s="16">
        <f>'F13'!AD96</f>
        <v>0</v>
      </c>
      <c r="AK1622" s="16">
        <f>'F13'!AE96</f>
        <v>0</v>
      </c>
      <c r="AL1622" s="16">
        <f>'F13'!AF96</f>
        <v>0</v>
      </c>
      <c r="AM1622" s="16">
        <f>'F13'!AG96</f>
        <v>0</v>
      </c>
      <c r="AN1622" s="16">
        <f>'F13'!AH96</f>
        <v>0</v>
      </c>
      <c r="AO1622" s="16">
        <f>'F13'!AI96</f>
        <v>0</v>
      </c>
    </row>
    <row r="1623" spans="1:41" ht="15.75" customHeight="1">
      <c r="A1623" s="3"/>
      <c r="B1623" s="3"/>
      <c r="C1623" s="3"/>
      <c r="D1623" s="3"/>
      <c r="E1623" s="3"/>
      <c r="F1623" s="3"/>
      <c r="G1623" s="15"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6">
        <f>'F13'!P97</f>
        <v>0</v>
      </c>
      <c r="W1623" s="16">
        <f>'F13'!Q97</f>
        <v>0</v>
      </c>
      <c r="X1623" s="16">
        <f>'F13'!R97</f>
        <v>0</v>
      </c>
      <c r="Y1623" s="16">
        <f>'F13'!S97</f>
        <v>0</v>
      </c>
      <c r="Z1623" s="16">
        <f>'F13'!T97</f>
        <v>0</v>
      </c>
      <c r="AA1623" s="16">
        <f>'F13'!U97</f>
        <v>0</v>
      </c>
      <c r="AB1623" s="16">
        <f>'F13'!V97</f>
        <v>0</v>
      </c>
      <c r="AC1623" s="16">
        <f>'F13'!W97</f>
        <v>0</v>
      </c>
      <c r="AD1623" s="16">
        <f>'F13'!X97</f>
        <v>0</v>
      </c>
      <c r="AE1623" s="3">
        <f>'F13'!Y97</f>
        <v>0</v>
      </c>
      <c r="AF1623" s="3">
        <f>'F13'!Z97</f>
        <v>0</v>
      </c>
      <c r="AG1623" s="16">
        <f>'F13'!AA97</f>
        <v>0</v>
      </c>
      <c r="AH1623" s="16">
        <f>'F13'!AB97</f>
        <v>0</v>
      </c>
      <c r="AI1623" s="16">
        <f>'F13'!AC97</f>
        <v>0</v>
      </c>
      <c r="AJ1623" s="16">
        <f>'F13'!AD97</f>
        <v>0</v>
      </c>
      <c r="AK1623" s="16">
        <f>'F13'!AE97</f>
        <v>0</v>
      </c>
      <c r="AL1623" s="16">
        <f>'F13'!AF97</f>
        <v>0</v>
      </c>
      <c r="AM1623" s="16">
        <f>'F13'!AG97</f>
        <v>0</v>
      </c>
      <c r="AN1623" s="16">
        <f>'F13'!AH97</f>
        <v>0</v>
      </c>
      <c r="AO1623" s="16">
        <f>'F13'!AI97</f>
        <v>0</v>
      </c>
    </row>
    <row r="1624" spans="1:41" ht="15.75" customHeight="1">
      <c r="A1624" s="3"/>
      <c r="B1624" s="3"/>
      <c r="C1624" s="3"/>
      <c r="D1624" s="3"/>
      <c r="E1624" s="3"/>
      <c r="F1624" s="3"/>
      <c r="G1624" s="15"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6">
        <f>'F13'!P98</f>
        <v>0</v>
      </c>
      <c r="W1624" s="16">
        <f>'F13'!Q98</f>
        <v>0</v>
      </c>
      <c r="X1624" s="16">
        <f>'F13'!R98</f>
        <v>0</v>
      </c>
      <c r="Y1624" s="16">
        <f>'F13'!S98</f>
        <v>0</v>
      </c>
      <c r="Z1624" s="16">
        <f>'F13'!T98</f>
        <v>0</v>
      </c>
      <c r="AA1624" s="16">
        <f>'F13'!U98</f>
        <v>0</v>
      </c>
      <c r="AB1624" s="16">
        <f>'F13'!V98</f>
        <v>0</v>
      </c>
      <c r="AC1624" s="16">
        <f>'F13'!W98</f>
        <v>0</v>
      </c>
      <c r="AD1624" s="16">
        <f>'F13'!X98</f>
        <v>0</v>
      </c>
      <c r="AE1624" s="3">
        <f>'F13'!Y98</f>
        <v>0</v>
      </c>
      <c r="AF1624" s="3">
        <f>'F13'!Z98</f>
        <v>0</v>
      </c>
      <c r="AG1624" s="16">
        <f>'F13'!AA98</f>
        <v>0</v>
      </c>
      <c r="AH1624" s="16">
        <f>'F13'!AB98</f>
        <v>0</v>
      </c>
      <c r="AI1624" s="16">
        <f>'F13'!AC98</f>
        <v>0</v>
      </c>
      <c r="AJ1624" s="16">
        <f>'F13'!AD98</f>
        <v>0</v>
      </c>
      <c r="AK1624" s="16">
        <f>'F13'!AE98</f>
        <v>0</v>
      </c>
      <c r="AL1624" s="16">
        <f>'F13'!AF98</f>
        <v>0</v>
      </c>
      <c r="AM1624" s="16">
        <f>'F13'!AG98</f>
        <v>0</v>
      </c>
      <c r="AN1624" s="16">
        <f>'F13'!AH98</f>
        <v>0</v>
      </c>
      <c r="AO1624" s="16">
        <f>'F13'!AI98</f>
        <v>0</v>
      </c>
    </row>
    <row r="1625" spans="1:41" ht="15.75" customHeight="1">
      <c r="A1625" s="3"/>
      <c r="B1625" s="3"/>
      <c r="C1625" s="3"/>
      <c r="D1625" s="3"/>
      <c r="E1625" s="3"/>
      <c r="F1625" s="3"/>
      <c r="G1625" s="15"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6">
        <f>'F13'!P99</f>
        <v>0</v>
      </c>
      <c r="W1625" s="16">
        <f>'F13'!Q99</f>
        <v>0</v>
      </c>
      <c r="X1625" s="16">
        <f>'F13'!R99</f>
        <v>0</v>
      </c>
      <c r="Y1625" s="16">
        <f>'F13'!S99</f>
        <v>0</v>
      </c>
      <c r="Z1625" s="16">
        <f>'F13'!T99</f>
        <v>0</v>
      </c>
      <c r="AA1625" s="16">
        <f>'F13'!U99</f>
        <v>0</v>
      </c>
      <c r="AB1625" s="16">
        <f>'F13'!V99</f>
        <v>0</v>
      </c>
      <c r="AC1625" s="16">
        <f>'F13'!W99</f>
        <v>0</v>
      </c>
      <c r="AD1625" s="16">
        <f>'F13'!X99</f>
        <v>0</v>
      </c>
      <c r="AE1625" s="3">
        <f>'F13'!Y99</f>
        <v>0</v>
      </c>
      <c r="AF1625" s="3">
        <f>'F13'!Z99</f>
        <v>0</v>
      </c>
      <c r="AG1625" s="16">
        <f>'F13'!AA99</f>
        <v>0</v>
      </c>
      <c r="AH1625" s="16">
        <f>'F13'!AB99</f>
        <v>0</v>
      </c>
      <c r="AI1625" s="16">
        <f>'F13'!AC99</f>
        <v>0</v>
      </c>
      <c r="AJ1625" s="16">
        <f>'F13'!AD99</f>
        <v>0</v>
      </c>
      <c r="AK1625" s="16">
        <f>'F13'!AE99</f>
        <v>0</v>
      </c>
      <c r="AL1625" s="16">
        <f>'F13'!AF99</f>
        <v>0</v>
      </c>
      <c r="AM1625" s="16">
        <f>'F13'!AG99</f>
        <v>0</v>
      </c>
      <c r="AN1625" s="16">
        <f>'F13'!AH99</f>
        <v>0</v>
      </c>
      <c r="AO1625" s="16">
        <f>'F13'!AI99</f>
        <v>0</v>
      </c>
    </row>
    <row r="1626" spans="1:41" ht="15.75" customHeight="1">
      <c r="A1626" s="3"/>
      <c r="B1626" s="3"/>
      <c r="C1626" s="3"/>
      <c r="D1626" s="3"/>
      <c r="E1626" s="3"/>
      <c r="F1626" s="3"/>
      <c r="G1626" s="15"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6">
        <f>'F13'!P100</f>
        <v>0</v>
      </c>
      <c r="W1626" s="16">
        <f>'F13'!Q100</f>
        <v>0</v>
      </c>
      <c r="X1626" s="16">
        <f>'F13'!R100</f>
        <v>0</v>
      </c>
      <c r="Y1626" s="16">
        <f>'F13'!S100</f>
        <v>0</v>
      </c>
      <c r="Z1626" s="16">
        <f>'F13'!T100</f>
        <v>0</v>
      </c>
      <c r="AA1626" s="16">
        <f>'F13'!U100</f>
        <v>0</v>
      </c>
      <c r="AB1626" s="16">
        <f>'F13'!V100</f>
        <v>0</v>
      </c>
      <c r="AC1626" s="16">
        <f>'F13'!W100</f>
        <v>0</v>
      </c>
      <c r="AD1626" s="16">
        <f>'F13'!X100</f>
        <v>0</v>
      </c>
      <c r="AE1626" s="3">
        <f>'F13'!Y100</f>
        <v>0</v>
      </c>
      <c r="AF1626" s="3">
        <f>'F13'!Z100</f>
        <v>0</v>
      </c>
      <c r="AG1626" s="16">
        <f>'F13'!AA100</f>
        <v>0</v>
      </c>
      <c r="AH1626" s="16">
        <f>'F13'!AB100</f>
        <v>0</v>
      </c>
      <c r="AI1626" s="16">
        <f>'F13'!AC100</f>
        <v>0</v>
      </c>
      <c r="AJ1626" s="16">
        <f>'F13'!AD100</f>
        <v>0</v>
      </c>
      <c r="AK1626" s="16">
        <f>'F13'!AE100</f>
        <v>0</v>
      </c>
      <c r="AL1626" s="16">
        <f>'F13'!AF100</f>
        <v>0</v>
      </c>
      <c r="AM1626" s="16">
        <f>'F13'!AG100</f>
        <v>0</v>
      </c>
      <c r="AN1626" s="16">
        <f>'F13'!AH100</f>
        <v>0</v>
      </c>
      <c r="AO1626" s="16">
        <f>'F13'!AI100</f>
        <v>0</v>
      </c>
    </row>
    <row r="1627" spans="1:41" ht="15.75" customHeight="1">
      <c r="A1627" s="3"/>
      <c r="B1627" s="3"/>
      <c r="C1627" s="3"/>
      <c r="D1627" s="3"/>
      <c r="E1627" s="3"/>
      <c r="F1627" s="3"/>
      <c r="G1627" s="15"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6">
        <f>'F13'!P101</f>
        <v>0</v>
      </c>
      <c r="W1627" s="16">
        <f>'F13'!Q101</f>
        <v>0</v>
      </c>
      <c r="X1627" s="16">
        <f>'F13'!R101</f>
        <v>0</v>
      </c>
      <c r="Y1627" s="16">
        <f>'F13'!S101</f>
        <v>0</v>
      </c>
      <c r="Z1627" s="16">
        <f>'F13'!T101</f>
        <v>0</v>
      </c>
      <c r="AA1627" s="16">
        <f>'F13'!U101</f>
        <v>0</v>
      </c>
      <c r="AB1627" s="16">
        <f>'F13'!V101</f>
        <v>0</v>
      </c>
      <c r="AC1627" s="16">
        <f>'F13'!W101</f>
        <v>0</v>
      </c>
      <c r="AD1627" s="16">
        <f>'F13'!X101</f>
        <v>0</v>
      </c>
      <c r="AE1627" s="3">
        <f>'F13'!Y101</f>
        <v>0</v>
      </c>
      <c r="AF1627" s="3">
        <f>'F13'!Z101</f>
        <v>0</v>
      </c>
      <c r="AG1627" s="16">
        <f>'F13'!AA101</f>
        <v>0</v>
      </c>
      <c r="AH1627" s="16">
        <f>'F13'!AB101</f>
        <v>0</v>
      </c>
      <c r="AI1627" s="16">
        <f>'F13'!AC101</f>
        <v>0</v>
      </c>
      <c r="AJ1627" s="16">
        <f>'F13'!AD101</f>
        <v>0</v>
      </c>
      <c r="AK1627" s="16">
        <f>'F13'!AE101</f>
        <v>0</v>
      </c>
      <c r="AL1627" s="16">
        <f>'F13'!AF101</f>
        <v>0</v>
      </c>
      <c r="AM1627" s="16">
        <f>'F13'!AG101</f>
        <v>0</v>
      </c>
      <c r="AN1627" s="16">
        <f>'F13'!AH101</f>
        <v>0</v>
      </c>
      <c r="AO1627" s="16">
        <f>'F13'!AI101</f>
        <v>0</v>
      </c>
    </row>
    <row r="1628" spans="1:41" ht="15.75" customHeight="1">
      <c r="A1628" s="3"/>
      <c r="B1628" s="3"/>
      <c r="C1628" s="3"/>
      <c r="D1628" s="3"/>
      <c r="E1628" s="3"/>
      <c r="F1628" s="3"/>
      <c r="G1628" s="15"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6">
        <f>'F13'!P102</f>
        <v>0</v>
      </c>
      <c r="W1628" s="16">
        <f>'F13'!Q102</f>
        <v>0</v>
      </c>
      <c r="X1628" s="16">
        <f>'F13'!R102</f>
        <v>0</v>
      </c>
      <c r="Y1628" s="16">
        <f>'F13'!S102</f>
        <v>0</v>
      </c>
      <c r="Z1628" s="16">
        <f>'F13'!T102</f>
        <v>0</v>
      </c>
      <c r="AA1628" s="16">
        <f>'F13'!U102</f>
        <v>0</v>
      </c>
      <c r="AB1628" s="16">
        <f>'F13'!V102</f>
        <v>0</v>
      </c>
      <c r="AC1628" s="16">
        <f>'F13'!W102</f>
        <v>0</v>
      </c>
      <c r="AD1628" s="16">
        <f>'F13'!X102</f>
        <v>0</v>
      </c>
      <c r="AE1628" s="3">
        <f>'F13'!Y102</f>
        <v>0</v>
      </c>
      <c r="AF1628" s="3">
        <f>'F13'!Z102</f>
        <v>0</v>
      </c>
      <c r="AG1628" s="16">
        <f>'F13'!AA102</f>
        <v>0</v>
      </c>
      <c r="AH1628" s="16">
        <f>'F13'!AB102</f>
        <v>0</v>
      </c>
      <c r="AI1628" s="16">
        <f>'F13'!AC102</f>
        <v>0</v>
      </c>
      <c r="AJ1628" s="16">
        <f>'F13'!AD102</f>
        <v>0</v>
      </c>
      <c r="AK1628" s="16">
        <f>'F13'!AE102</f>
        <v>0</v>
      </c>
      <c r="AL1628" s="16">
        <f>'F13'!AF102</f>
        <v>0</v>
      </c>
      <c r="AM1628" s="16">
        <f>'F13'!AG102</f>
        <v>0</v>
      </c>
      <c r="AN1628" s="16">
        <f>'F13'!AH102</f>
        <v>0</v>
      </c>
      <c r="AO1628" s="16">
        <f>'F13'!AI102</f>
        <v>0</v>
      </c>
    </row>
    <row r="1629" spans="1:41" ht="15.75" customHeight="1">
      <c r="A1629" s="3"/>
      <c r="B1629" s="3"/>
      <c r="C1629" s="3"/>
      <c r="D1629" s="3"/>
      <c r="E1629" s="3"/>
      <c r="F1629" s="3"/>
      <c r="G1629" s="15"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6">
        <f>'F13'!P103</f>
        <v>0</v>
      </c>
      <c r="W1629" s="16">
        <f>'F13'!Q103</f>
        <v>0</v>
      </c>
      <c r="X1629" s="16">
        <f>'F13'!R103</f>
        <v>0</v>
      </c>
      <c r="Y1629" s="16">
        <f>'F13'!S103</f>
        <v>0</v>
      </c>
      <c r="Z1629" s="16">
        <f>'F13'!T103</f>
        <v>0</v>
      </c>
      <c r="AA1629" s="16">
        <f>'F13'!U103</f>
        <v>0</v>
      </c>
      <c r="AB1629" s="16">
        <f>'F13'!V103</f>
        <v>0</v>
      </c>
      <c r="AC1629" s="16">
        <f>'F13'!W103</f>
        <v>0</v>
      </c>
      <c r="AD1629" s="16">
        <f>'F13'!X103</f>
        <v>0</v>
      </c>
      <c r="AE1629" s="3">
        <f>'F13'!Y103</f>
        <v>0</v>
      </c>
      <c r="AF1629" s="3">
        <f>'F13'!Z103</f>
        <v>0</v>
      </c>
      <c r="AG1629" s="16">
        <f>'F13'!AA103</f>
        <v>0</v>
      </c>
      <c r="AH1629" s="16">
        <f>'F13'!AB103</f>
        <v>0</v>
      </c>
      <c r="AI1629" s="16">
        <f>'F13'!AC103</f>
        <v>0</v>
      </c>
      <c r="AJ1629" s="16">
        <f>'F13'!AD103</f>
        <v>0</v>
      </c>
      <c r="AK1629" s="16">
        <f>'F13'!AE103</f>
        <v>0</v>
      </c>
      <c r="AL1629" s="16">
        <f>'F13'!AF103</f>
        <v>0</v>
      </c>
      <c r="AM1629" s="16">
        <f>'F13'!AG103</f>
        <v>0</v>
      </c>
      <c r="AN1629" s="16">
        <f>'F13'!AH103</f>
        <v>0</v>
      </c>
      <c r="AO1629" s="16">
        <f>'F13'!AI103</f>
        <v>0</v>
      </c>
    </row>
    <row r="1630" spans="1:41" ht="15.75" customHeight="1">
      <c r="A1630" s="3"/>
      <c r="B1630" s="3"/>
      <c r="C1630" s="3"/>
      <c r="D1630" s="3"/>
      <c r="E1630" s="3"/>
      <c r="F1630" s="3"/>
      <c r="G1630" s="15"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6">
        <f>'F13'!P104</f>
        <v>0</v>
      </c>
      <c r="W1630" s="16">
        <f>'F13'!Q104</f>
        <v>0</v>
      </c>
      <c r="X1630" s="16">
        <f>'F13'!R104</f>
        <v>0</v>
      </c>
      <c r="Y1630" s="16">
        <f>'F13'!S104</f>
        <v>0</v>
      </c>
      <c r="Z1630" s="16">
        <f>'F13'!T104</f>
        <v>0</v>
      </c>
      <c r="AA1630" s="16">
        <f>'F13'!U104</f>
        <v>0</v>
      </c>
      <c r="AB1630" s="16">
        <f>'F13'!V104</f>
        <v>0</v>
      </c>
      <c r="AC1630" s="16">
        <f>'F13'!W104</f>
        <v>0</v>
      </c>
      <c r="AD1630" s="16">
        <f>'F13'!X104</f>
        <v>0</v>
      </c>
      <c r="AE1630" s="3">
        <f>'F13'!Y104</f>
        <v>0</v>
      </c>
      <c r="AF1630" s="3">
        <f>'F13'!Z104</f>
        <v>0</v>
      </c>
      <c r="AG1630" s="16">
        <f>'F13'!AA104</f>
        <v>0</v>
      </c>
      <c r="AH1630" s="16">
        <f>'F13'!AB104</f>
        <v>0</v>
      </c>
      <c r="AI1630" s="16">
        <f>'F13'!AC104</f>
        <v>0</v>
      </c>
      <c r="AJ1630" s="16">
        <f>'F13'!AD104</f>
        <v>0</v>
      </c>
      <c r="AK1630" s="16">
        <f>'F13'!AE104</f>
        <v>0</v>
      </c>
      <c r="AL1630" s="16">
        <f>'F13'!AF104</f>
        <v>0</v>
      </c>
      <c r="AM1630" s="16">
        <f>'F13'!AG104</f>
        <v>0</v>
      </c>
      <c r="AN1630" s="16">
        <f>'F13'!AH104</f>
        <v>0</v>
      </c>
      <c r="AO1630" s="16">
        <f>'F13'!AI104</f>
        <v>0</v>
      </c>
    </row>
    <row r="1631" spans="1:41" ht="15.75" customHeight="1">
      <c r="A1631" s="3"/>
      <c r="B1631" s="3"/>
      <c r="C1631" s="3"/>
      <c r="D1631" s="3"/>
      <c r="E1631" s="3"/>
      <c r="F1631" s="3"/>
      <c r="G1631" s="15"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6">
        <f>'F13'!P105</f>
        <v>0</v>
      </c>
      <c r="W1631" s="16">
        <f>'F13'!Q105</f>
        <v>0</v>
      </c>
      <c r="X1631" s="16">
        <f>'F13'!R105</f>
        <v>0</v>
      </c>
      <c r="Y1631" s="16">
        <f>'F13'!S105</f>
        <v>0</v>
      </c>
      <c r="Z1631" s="16">
        <f>'F13'!T105</f>
        <v>0</v>
      </c>
      <c r="AA1631" s="16">
        <f>'F13'!U105</f>
        <v>0</v>
      </c>
      <c r="AB1631" s="16">
        <f>'F13'!V105</f>
        <v>0</v>
      </c>
      <c r="AC1631" s="16">
        <f>'F13'!W105</f>
        <v>0</v>
      </c>
      <c r="AD1631" s="16">
        <f>'F13'!X105</f>
        <v>0</v>
      </c>
      <c r="AE1631" s="3">
        <f>'F13'!Y105</f>
        <v>0</v>
      </c>
      <c r="AF1631" s="3">
        <f>'F13'!Z105</f>
        <v>0</v>
      </c>
      <c r="AG1631" s="16">
        <f>'F13'!AA105</f>
        <v>0</v>
      </c>
      <c r="AH1631" s="16">
        <f>'F13'!AB105</f>
        <v>0</v>
      </c>
      <c r="AI1631" s="16">
        <f>'F13'!AC105</f>
        <v>0</v>
      </c>
      <c r="AJ1631" s="16">
        <f>'F13'!AD105</f>
        <v>0</v>
      </c>
      <c r="AK1631" s="16">
        <f>'F13'!AE105</f>
        <v>0</v>
      </c>
      <c r="AL1631" s="16">
        <f>'F13'!AF105</f>
        <v>0</v>
      </c>
      <c r="AM1631" s="16">
        <f>'F13'!AG105</f>
        <v>0</v>
      </c>
      <c r="AN1631" s="16">
        <f>'F13'!AH105</f>
        <v>0</v>
      </c>
      <c r="AO1631" s="16">
        <f>'F13'!AI105</f>
        <v>0</v>
      </c>
    </row>
    <row r="1632" spans="1:41" ht="15.75" customHeight="1">
      <c r="A1632" s="3"/>
      <c r="B1632" s="3"/>
      <c r="C1632" s="3"/>
      <c r="D1632" s="3"/>
      <c r="E1632" s="3"/>
      <c r="F1632" s="3"/>
      <c r="G1632" s="15"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6">
        <f>'F13'!P106</f>
        <v>0</v>
      </c>
      <c r="W1632" s="16">
        <f>'F13'!Q106</f>
        <v>0</v>
      </c>
      <c r="X1632" s="16">
        <f>'F13'!R106</f>
        <v>0</v>
      </c>
      <c r="Y1632" s="16">
        <f>'F13'!S106</f>
        <v>0</v>
      </c>
      <c r="Z1632" s="16">
        <f>'F13'!T106</f>
        <v>0</v>
      </c>
      <c r="AA1632" s="16">
        <f>'F13'!U106</f>
        <v>0</v>
      </c>
      <c r="AB1632" s="16">
        <f>'F13'!V106</f>
        <v>0</v>
      </c>
      <c r="AC1632" s="16">
        <f>'F13'!W106</f>
        <v>0</v>
      </c>
      <c r="AD1632" s="16">
        <f>'F13'!X106</f>
        <v>0</v>
      </c>
      <c r="AE1632" s="3">
        <f>'F13'!Y106</f>
        <v>0</v>
      </c>
      <c r="AF1632" s="3">
        <f>'F13'!Z106</f>
        <v>0</v>
      </c>
      <c r="AG1632" s="16">
        <f>'F13'!AA106</f>
        <v>0</v>
      </c>
      <c r="AH1632" s="16">
        <f>'F13'!AB106</f>
        <v>0</v>
      </c>
      <c r="AI1632" s="16">
        <f>'F13'!AC106</f>
        <v>0</v>
      </c>
      <c r="AJ1632" s="16">
        <f>'F13'!AD106</f>
        <v>0</v>
      </c>
      <c r="AK1632" s="16">
        <f>'F13'!AE106</f>
        <v>0</v>
      </c>
      <c r="AL1632" s="16">
        <f>'F13'!AF106</f>
        <v>0</v>
      </c>
      <c r="AM1632" s="16">
        <f>'F13'!AG106</f>
        <v>0</v>
      </c>
      <c r="AN1632" s="16">
        <f>'F13'!AH106</f>
        <v>0</v>
      </c>
      <c r="AO1632" s="16">
        <f>'F13'!AI106</f>
        <v>0</v>
      </c>
    </row>
    <row r="1633" spans="1:41" ht="15.75" customHeight="1">
      <c r="A1633" s="3"/>
      <c r="B1633" s="3"/>
      <c r="C1633" s="3"/>
      <c r="D1633" s="3"/>
      <c r="E1633" s="3"/>
      <c r="F1633" s="3"/>
      <c r="G1633" s="15"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6">
        <f>'F13'!P107</f>
        <v>0</v>
      </c>
      <c r="W1633" s="16">
        <f>'F13'!Q107</f>
        <v>0</v>
      </c>
      <c r="X1633" s="16">
        <f>'F13'!R107</f>
        <v>0</v>
      </c>
      <c r="Y1633" s="16">
        <f>'F13'!S107</f>
        <v>0</v>
      </c>
      <c r="Z1633" s="16">
        <f>'F13'!T107</f>
        <v>0</v>
      </c>
      <c r="AA1633" s="16">
        <f>'F13'!U107</f>
        <v>0</v>
      </c>
      <c r="AB1633" s="16">
        <f>'F13'!V107</f>
        <v>0</v>
      </c>
      <c r="AC1633" s="16">
        <f>'F13'!W107</f>
        <v>0</v>
      </c>
      <c r="AD1633" s="16">
        <f>'F13'!X107</f>
        <v>0</v>
      </c>
      <c r="AE1633" s="3">
        <f>'F13'!Y107</f>
        <v>0</v>
      </c>
      <c r="AF1633" s="3">
        <f>'F13'!Z107</f>
        <v>0</v>
      </c>
      <c r="AG1633" s="16">
        <f>'F13'!AA107</f>
        <v>0</v>
      </c>
      <c r="AH1633" s="16">
        <f>'F13'!AB107</f>
        <v>0</v>
      </c>
      <c r="AI1633" s="16">
        <f>'F13'!AC107</f>
        <v>0</v>
      </c>
      <c r="AJ1633" s="16">
        <f>'F13'!AD107</f>
        <v>0</v>
      </c>
      <c r="AK1633" s="16">
        <f>'F13'!AE107</f>
        <v>0</v>
      </c>
      <c r="AL1633" s="16">
        <f>'F13'!AF107</f>
        <v>0</v>
      </c>
      <c r="AM1633" s="16">
        <f>'F13'!AG107</f>
        <v>0</v>
      </c>
      <c r="AN1633" s="16">
        <f>'F13'!AH107</f>
        <v>0</v>
      </c>
      <c r="AO1633" s="16">
        <f>'F13'!AI107</f>
        <v>0</v>
      </c>
    </row>
    <row r="1634" spans="1:41" ht="15.75" customHeight="1">
      <c r="A1634" s="3"/>
      <c r="B1634" s="3"/>
      <c r="C1634" s="3"/>
      <c r="D1634" s="3"/>
      <c r="E1634" s="3"/>
      <c r="F1634" s="3"/>
      <c r="G1634" s="15"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6">
        <f>'F13'!P108</f>
        <v>0</v>
      </c>
      <c r="W1634" s="16">
        <f>'F13'!Q108</f>
        <v>0</v>
      </c>
      <c r="X1634" s="16">
        <f>'F13'!R108</f>
        <v>0</v>
      </c>
      <c r="Y1634" s="16">
        <f>'F13'!S108</f>
        <v>0</v>
      </c>
      <c r="Z1634" s="16">
        <f>'F13'!T108</f>
        <v>0</v>
      </c>
      <c r="AA1634" s="16">
        <f>'F13'!U108</f>
        <v>0</v>
      </c>
      <c r="AB1634" s="16">
        <f>'F13'!V108</f>
        <v>0</v>
      </c>
      <c r="AC1634" s="16">
        <f>'F13'!W108</f>
        <v>0</v>
      </c>
      <c r="AD1634" s="16">
        <f>'F13'!X108</f>
        <v>0</v>
      </c>
      <c r="AE1634" s="3">
        <f>'F13'!Y108</f>
        <v>0</v>
      </c>
      <c r="AF1634" s="3">
        <f>'F13'!Z108</f>
        <v>0</v>
      </c>
      <c r="AG1634" s="16">
        <f>'F13'!AA108</f>
        <v>0</v>
      </c>
      <c r="AH1634" s="16">
        <f>'F13'!AB108</f>
        <v>0</v>
      </c>
      <c r="AI1634" s="16">
        <f>'F13'!AC108</f>
        <v>0</v>
      </c>
      <c r="AJ1634" s="16">
        <f>'F13'!AD108</f>
        <v>0</v>
      </c>
      <c r="AK1634" s="16">
        <f>'F13'!AE108</f>
        <v>0</v>
      </c>
      <c r="AL1634" s="16">
        <f>'F13'!AF108</f>
        <v>0</v>
      </c>
      <c r="AM1634" s="16">
        <f>'F13'!AG108</f>
        <v>0</v>
      </c>
      <c r="AN1634" s="16">
        <f>'F13'!AH108</f>
        <v>0</v>
      </c>
      <c r="AO1634" s="16">
        <f>'F13'!AI108</f>
        <v>0</v>
      </c>
    </row>
    <row r="1635" spans="1:41" ht="15.75" customHeight="1">
      <c r="A1635" s="3"/>
      <c r="B1635" s="3"/>
      <c r="C1635" s="3"/>
      <c r="D1635" s="3"/>
      <c r="E1635" s="3"/>
      <c r="F1635" s="3"/>
      <c r="G1635" s="15"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6">
        <f>'F13'!P109</f>
        <v>0</v>
      </c>
      <c r="W1635" s="16">
        <f>'F13'!Q109</f>
        <v>0</v>
      </c>
      <c r="X1635" s="16">
        <f>'F13'!R109</f>
        <v>0</v>
      </c>
      <c r="Y1635" s="16">
        <f>'F13'!S109</f>
        <v>0</v>
      </c>
      <c r="Z1635" s="16">
        <f>'F13'!T109</f>
        <v>0</v>
      </c>
      <c r="AA1635" s="16">
        <f>'F13'!U109</f>
        <v>0</v>
      </c>
      <c r="AB1635" s="16">
        <f>'F13'!V109</f>
        <v>0</v>
      </c>
      <c r="AC1635" s="16">
        <f>'F13'!W109</f>
        <v>0</v>
      </c>
      <c r="AD1635" s="16">
        <f>'F13'!X109</f>
        <v>0</v>
      </c>
      <c r="AE1635" s="3">
        <f>'F13'!Y109</f>
        <v>0</v>
      </c>
      <c r="AF1635" s="3">
        <f>'F13'!Z109</f>
        <v>0</v>
      </c>
      <c r="AG1635" s="16">
        <f>'F13'!AA109</f>
        <v>0</v>
      </c>
      <c r="AH1635" s="16">
        <f>'F13'!AB109</f>
        <v>0</v>
      </c>
      <c r="AI1635" s="16">
        <f>'F13'!AC109</f>
        <v>0</v>
      </c>
      <c r="AJ1635" s="16">
        <f>'F13'!AD109</f>
        <v>0</v>
      </c>
      <c r="AK1635" s="16">
        <f>'F13'!AE109</f>
        <v>0</v>
      </c>
      <c r="AL1635" s="16">
        <f>'F13'!AF109</f>
        <v>0</v>
      </c>
      <c r="AM1635" s="16">
        <f>'F13'!AG109</f>
        <v>0</v>
      </c>
      <c r="AN1635" s="16">
        <f>'F13'!AH109</f>
        <v>0</v>
      </c>
      <c r="AO1635" s="16">
        <f>'F13'!AI109</f>
        <v>0</v>
      </c>
    </row>
    <row r="1636" spans="1:41" ht="15.75" customHeight="1">
      <c r="A1636" s="3"/>
      <c r="B1636" s="3"/>
      <c r="C1636" s="3"/>
      <c r="D1636" s="3"/>
      <c r="E1636" s="3"/>
      <c r="F1636" s="3"/>
      <c r="G1636" s="15"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6">
        <f>'F13'!P110</f>
        <v>0</v>
      </c>
      <c r="W1636" s="16">
        <f>'F13'!Q110</f>
        <v>0</v>
      </c>
      <c r="X1636" s="16">
        <f>'F13'!R110</f>
        <v>0</v>
      </c>
      <c r="Y1636" s="16">
        <f>'F13'!S110</f>
        <v>0</v>
      </c>
      <c r="Z1636" s="16">
        <f>'F13'!T110</f>
        <v>0</v>
      </c>
      <c r="AA1636" s="16">
        <f>'F13'!U110</f>
        <v>0</v>
      </c>
      <c r="AB1636" s="16">
        <f>'F13'!V110</f>
        <v>0</v>
      </c>
      <c r="AC1636" s="16">
        <f>'F13'!W110</f>
        <v>0</v>
      </c>
      <c r="AD1636" s="16">
        <f>'F13'!X110</f>
        <v>0</v>
      </c>
      <c r="AE1636" s="3">
        <f>'F13'!Y110</f>
        <v>0</v>
      </c>
      <c r="AF1636" s="3">
        <f>'F13'!Z110</f>
        <v>0</v>
      </c>
      <c r="AG1636" s="16">
        <f>'F13'!AA110</f>
        <v>0</v>
      </c>
      <c r="AH1636" s="16">
        <f>'F13'!AB110</f>
        <v>0</v>
      </c>
      <c r="AI1636" s="16">
        <f>'F13'!AC110</f>
        <v>0</v>
      </c>
      <c r="AJ1636" s="16">
        <f>'F13'!AD110</f>
        <v>0</v>
      </c>
      <c r="AK1636" s="16">
        <f>'F13'!AE110</f>
        <v>0</v>
      </c>
      <c r="AL1636" s="16">
        <f>'F13'!AF110</f>
        <v>0</v>
      </c>
      <c r="AM1636" s="16">
        <f>'F13'!AG110</f>
        <v>0</v>
      </c>
      <c r="AN1636" s="16">
        <f>'F13'!AH110</f>
        <v>0</v>
      </c>
      <c r="AO1636" s="16">
        <f>'F13'!AI110</f>
        <v>0</v>
      </c>
    </row>
    <row r="1637" spans="1:41" ht="15.75" customHeight="1">
      <c r="A1637" s="3"/>
      <c r="B1637" s="3"/>
      <c r="C1637" s="3"/>
      <c r="D1637" s="3"/>
      <c r="E1637" s="3"/>
      <c r="F1637" s="3"/>
      <c r="G1637" s="15"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6">
        <f>'F13'!P111</f>
        <v>0</v>
      </c>
      <c r="W1637" s="16">
        <f>'F13'!Q111</f>
        <v>0</v>
      </c>
      <c r="X1637" s="16">
        <f>'F13'!R111</f>
        <v>0</v>
      </c>
      <c r="Y1637" s="16">
        <f>'F13'!S111</f>
        <v>0</v>
      </c>
      <c r="Z1637" s="16">
        <f>'F13'!T111</f>
        <v>0</v>
      </c>
      <c r="AA1637" s="16">
        <f>'F13'!U111</f>
        <v>0</v>
      </c>
      <c r="AB1637" s="16">
        <f>'F13'!V111</f>
        <v>0</v>
      </c>
      <c r="AC1637" s="16">
        <f>'F13'!W111</f>
        <v>0</v>
      </c>
      <c r="AD1637" s="16">
        <f>'F13'!X111</f>
        <v>0</v>
      </c>
      <c r="AE1637" s="3">
        <f>'F13'!Y111</f>
        <v>0</v>
      </c>
      <c r="AF1637" s="3">
        <f>'F13'!Z111</f>
        <v>0</v>
      </c>
      <c r="AG1637" s="16">
        <f>'F13'!AA111</f>
        <v>0</v>
      </c>
      <c r="AH1637" s="16">
        <f>'F13'!AB111</f>
        <v>0</v>
      </c>
      <c r="AI1637" s="16">
        <f>'F13'!AC111</f>
        <v>0</v>
      </c>
      <c r="AJ1637" s="16">
        <f>'F13'!AD111</f>
        <v>0</v>
      </c>
      <c r="AK1637" s="16">
        <f>'F13'!AE111</f>
        <v>0</v>
      </c>
      <c r="AL1637" s="16">
        <f>'F13'!AF111</f>
        <v>0</v>
      </c>
      <c r="AM1637" s="16">
        <f>'F13'!AG111</f>
        <v>0</v>
      </c>
      <c r="AN1637" s="16">
        <f>'F13'!AH111</f>
        <v>0</v>
      </c>
      <c r="AO1637" s="16">
        <f>'F13'!AI111</f>
        <v>0</v>
      </c>
    </row>
    <row r="1638" spans="1:41" ht="15.75" customHeight="1">
      <c r="A1638" s="3"/>
      <c r="B1638" s="3"/>
      <c r="C1638" s="3"/>
      <c r="D1638" s="3"/>
      <c r="E1638" s="3"/>
      <c r="F1638" s="3"/>
      <c r="G1638" s="15"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6">
        <f>'F13'!P112</f>
        <v>0</v>
      </c>
      <c r="W1638" s="16">
        <f>'F13'!Q112</f>
        <v>0</v>
      </c>
      <c r="X1638" s="16">
        <f>'F13'!R112</f>
        <v>0</v>
      </c>
      <c r="Y1638" s="16">
        <f>'F13'!S112</f>
        <v>0</v>
      </c>
      <c r="Z1638" s="16">
        <f>'F13'!T112</f>
        <v>0</v>
      </c>
      <c r="AA1638" s="16">
        <f>'F13'!U112</f>
        <v>0</v>
      </c>
      <c r="AB1638" s="16">
        <f>'F13'!V112</f>
        <v>0</v>
      </c>
      <c r="AC1638" s="16">
        <f>'F13'!W112</f>
        <v>0</v>
      </c>
      <c r="AD1638" s="16">
        <f>'F13'!X112</f>
        <v>0</v>
      </c>
      <c r="AE1638" s="3">
        <f>'F13'!Y112</f>
        <v>0</v>
      </c>
      <c r="AF1638" s="3">
        <f>'F13'!Z112</f>
        <v>0</v>
      </c>
      <c r="AG1638" s="16">
        <f>'F13'!AA112</f>
        <v>0</v>
      </c>
      <c r="AH1638" s="16">
        <f>'F13'!AB112</f>
        <v>0</v>
      </c>
      <c r="AI1638" s="16">
        <f>'F13'!AC112</f>
        <v>0</v>
      </c>
      <c r="AJ1638" s="16">
        <f>'F13'!AD112</f>
        <v>0</v>
      </c>
      <c r="AK1638" s="16">
        <f>'F13'!AE112</f>
        <v>0</v>
      </c>
      <c r="AL1638" s="16">
        <f>'F13'!AF112</f>
        <v>0</v>
      </c>
      <c r="AM1638" s="16">
        <f>'F13'!AG112</f>
        <v>0</v>
      </c>
      <c r="AN1638" s="16">
        <f>'F13'!AH112</f>
        <v>0</v>
      </c>
      <c r="AO1638" s="16">
        <f>'F13'!AI112</f>
        <v>0</v>
      </c>
    </row>
    <row r="1639" spans="1:41" ht="15.75" customHeight="1">
      <c r="A1639" s="3"/>
      <c r="B1639" s="3"/>
      <c r="C1639" s="3"/>
      <c r="D1639" s="3"/>
      <c r="E1639" s="3"/>
      <c r="F1639" s="3"/>
      <c r="G1639" s="15"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6">
        <f>'F13'!P113</f>
        <v>0</v>
      </c>
      <c r="W1639" s="16">
        <f>'F13'!Q113</f>
        <v>0</v>
      </c>
      <c r="X1639" s="16">
        <f>'F13'!R113</f>
        <v>0</v>
      </c>
      <c r="Y1639" s="16">
        <f>'F13'!S113</f>
        <v>0</v>
      </c>
      <c r="Z1639" s="16">
        <f>'F13'!T113</f>
        <v>0</v>
      </c>
      <c r="AA1639" s="16">
        <f>'F13'!U113</f>
        <v>0</v>
      </c>
      <c r="AB1639" s="16">
        <f>'F13'!V113</f>
        <v>0</v>
      </c>
      <c r="AC1639" s="16">
        <f>'F13'!W113</f>
        <v>0</v>
      </c>
      <c r="AD1639" s="16">
        <f>'F13'!X113</f>
        <v>0</v>
      </c>
      <c r="AE1639" s="3">
        <f>'F13'!Y113</f>
        <v>0</v>
      </c>
      <c r="AF1639" s="3">
        <f>'F13'!Z113</f>
        <v>0</v>
      </c>
      <c r="AG1639" s="16">
        <f>'F13'!AA113</f>
        <v>0</v>
      </c>
      <c r="AH1639" s="16">
        <f>'F13'!AB113</f>
        <v>0</v>
      </c>
      <c r="AI1639" s="16">
        <f>'F13'!AC113</f>
        <v>0</v>
      </c>
      <c r="AJ1639" s="16">
        <f>'F13'!AD113</f>
        <v>0</v>
      </c>
      <c r="AK1639" s="16">
        <f>'F13'!AE113</f>
        <v>0</v>
      </c>
      <c r="AL1639" s="16">
        <f>'F13'!AF113</f>
        <v>0</v>
      </c>
      <c r="AM1639" s="16">
        <f>'F13'!AG113</f>
        <v>0</v>
      </c>
      <c r="AN1639" s="16">
        <f>'F13'!AH113</f>
        <v>0</v>
      </c>
      <c r="AO1639" s="16">
        <f>'F13'!AI113</f>
        <v>0</v>
      </c>
    </row>
    <row r="1640" spans="1:41" ht="15.75" customHeight="1">
      <c r="A1640" s="3"/>
      <c r="B1640" s="3"/>
      <c r="C1640" s="3"/>
      <c r="D1640" s="3"/>
      <c r="E1640" s="3"/>
      <c r="F1640" s="3"/>
      <c r="G1640" s="15"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6">
        <f>'F13'!P114</f>
        <v>0</v>
      </c>
      <c r="W1640" s="16">
        <f>'F13'!Q114</f>
        <v>0</v>
      </c>
      <c r="X1640" s="16">
        <f>'F13'!R114</f>
        <v>0</v>
      </c>
      <c r="Y1640" s="16">
        <f>'F13'!S114</f>
        <v>0</v>
      </c>
      <c r="Z1640" s="16">
        <f>'F13'!T114</f>
        <v>0</v>
      </c>
      <c r="AA1640" s="16">
        <f>'F13'!U114</f>
        <v>0</v>
      </c>
      <c r="AB1640" s="16">
        <f>'F13'!V114</f>
        <v>0</v>
      </c>
      <c r="AC1640" s="16">
        <f>'F13'!W114</f>
        <v>0</v>
      </c>
      <c r="AD1640" s="16">
        <f>'F13'!X114</f>
        <v>0</v>
      </c>
      <c r="AE1640" s="3">
        <f>'F13'!Y114</f>
        <v>0</v>
      </c>
      <c r="AF1640" s="3">
        <f>'F13'!Z114</f>
        <v>0</v>
      </c>
      <c r="AG1640" s="16">
        <f>'F13'!AA114</f>
        <v>0</v>
      </c>
      <c r="AH1640" s="16">
        <f>'F13'!AB114</f>
        <v>0</v>
      </c>
      <c r="AI1640" s="16">
        <f>'F13'!AC114</f>
        <v>0</v>
      </c>
      <c r="AJ1640" s="16">
        <f>'F13'!AD114</f>
        <v>0</v>
      </c>
      <c r="AK1640" s="16">
        <f>'F13'!AE114</f>
        <v>0</v>
      </c>
      <c r="AL1640" s="16">
        <f>'F13'!AF114</f>
        <v>0</v>
      </c>
      <c r="AM1640" s="16">
        <f>'F13'!AG114</f>
        <v>0</v>
      </c>
      <c r="AN1640" s="16">
        <f>'F13'!AH114</f>
        <v>0</v>
      </c>
      <c r="AO1640" s="16">
        <f>'F13'!AI114</f>
        <v>0</v>
      </c>
    </row>
    <row r="1641" spans="1:41" ht="15.75" customHeight="1">
      <c r="A1641" s="3"/>
      <c r="B1641" s="3"/>
      <c r="C1641" s="3"/>
      <c r="D1641" s="3"/>
      <c r="E1641" s="3"/>
      <c r="F1641" s="3"/>
      <c r="G1641" s="15"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6">
        <f>'F13'!P115</f>
        <v>0</v>
      </c>
      <c r="W1641" s="16">
        <f>'F13'!Q115</f>
        <v>0</v>
      </c>
      <c r="X1641" s="16">
        <f>'F13'!R115</f>
        <v>0</v>
      </c>
      <c r="Y1641" s="16">
        <f>'F13'!S115</f>
        <v>0</v>
      </c>
      <c r="Z1641" s="16">
        <f>'F13'!T115</f>
        <v>0</v>
      </c>
      <c r="AA1641" s="16">
        <f>'F13'!U115</f>
        <v>0</v>
      </c>
      <c r="AB1641" s="16">
        <f>'F13'!V115</f>
        <v>0</v>
      </c>
      <c r="AC1641" s="16">
        <f>'F13'!W115</f>
        <v>0</v>
      </c>
      <c r="AD1641" s="16">
        <f>'F13'!X115</f>
        <v>0</v>
      </c>
      <c r="AE1641" s="3">
        <f>'F13'!Y115</f>
        <v>0</v>
      </c>
      <c r="AF1641" s="3">
        <f>'F13'!Z115</f>
        <v>0</v>
      </c>
      <c r="AG1641" s="16">
        <f>'F13'!AA115</f>
        <v>0</v>
      </c>
      <c r="AH1641" s="16">
        <f>'F13'!AB115</f>
        <v>0</v>
      </c>
      <c r="AI1641" s="16">
        <f>'F13'!AC115</f>
        <v>0</v>
      </c>
      <c r="AJ1641" s="16">
        <f>'F13'!AD115</f>
        <v>0</v>
      </c>
      <c r="AK1641" s="16">
        <f>'F13'!AE115</f>
        <v>0</v>
      </c>
      <c r="AL1641" s="16">
        <f>'F13'!AF115</f>
        <v>0</v>
      </c>
      <c r="AM1641" s="16">
        <f>'F13'!AG115</f>
        <v>0</v>
      </c>
      <c r="AN1641" s="16">
        <f>'F13'!AH115</f>
        <v>0</v>
      </c>
      <c r="AO1641" s="16">
        <f>'F13'!AI115</f>
        <v>0</v>
      </c>
    </row>
    <row r="1642" spans="1:41" ht="15.75" customHeight="1">
      <c r="A1642" s="3"/>
      <c r="B1642" s="3"/>
      <c r="C1642" s="3"/>
      <c r="D1642" s="3"/>
      <c r="E1642" s="3"/>
      <c r="F1642" s="3"/>
      <c r="G1642" s="15"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6">
        <f>'F13'!P116</f>
        <v>0</v>
      </c>
      <c r="W1642" s="16">
        <f>'F13'!Q116</f>
        <v>0</v>
      </c>
      <c r="X1642" s="16">
        <f>'F13'!R116</f>
        <v>0</v>
      </c>
      <c r="Y1642" s="16">
        <f>'F13'!S116</f>
        <v>0</v>
      </c>
      <c r="Z1642" s="16">
        <f>'F13'!T116</f>
        <v>0</v>
      </c>
      <c r="AA1642" s="16">
        <f>'F13'!U116</f>
        <v>0</v>
      </c>
      <c r="AB1642" s="16">
        <f>'F13'!V116</f>
        <v>0</v>
      </c>
      <c r="AC1642" s="16">
        <f>'F13'!W116</f>
        <v>0</v>
      </c>
      <c r="AD1642" s="16">
        <f>'F13'!X116</f>
        <v>0</v>
      </c>
      <c r="AE1642" s="3">
        <f>'F13'!Y116</f>
        <v>0</v>
      </c>
      <c r="AF1642" s="3">
        <f>'F13'!Z116</f>
        <v>0</v>
      </c>
      <c r="AG1642" s="16">
        <f>'F13'!AA116</f>
        <v>0</v>
      </c>
      <c r="AH1642" s="16">
        <f>'F13'!AB116</f>
        <v>0</v>
      </c>
      <c r="AI1642" s="16">
        <f>'F13'!AC116</f>
        <v>0</v>
      </c>
      <c r="AJ1642" s="16">
        <f>'F13'!AD116</f>
        <v>0</v>
      </c>
      <c r="AK1642" s="16">
        <f>'F13'!AE116</f>
        <v>0</v>
      </c>
      <c r="AL1642" s="16">
        <f>'F13'!AF116</f>
        <v>0</v>
      </c>
      <c r="AM1642" s="16">
        <f>'F13'!AG116</f>
        <v>0</v>
      </c>
      <c r="AN1642" s="16">
        <f>'F13'!AH116</f>
        <v>0</v>
      </c>
      <c r="AO1642" s="16">
        <f>'F13'!AI116</f>
        <v>0</v>
      </c>
    </row>
    <row r="1643" spans="1:41" ht="15.75" customHeight="1">
      <c r="A1643" s="3"/>
      <c r="B1643" s="3"/>
      <c r="C1643" s="3"/>
      <c r="D1643" s="3"/>
      <c r="E1643" s="3"/>
      <c r="F1643" s="3"/>
      <c r="G1643" s="15"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6">
        <f>'F13'!P117</f>
        <v>0</v>
      </c>
      <c r="W1643" s="16">
        <f>'F13'!Q117</f>
        <v>0</v>
      </c>
      <c r="X1643" s="16">
        <f>'F13'!R117</f>
        <v>0</v>
      </c>
      <c r="Y1643" s="16">
        <f>'F13'!S117</f>
        <v>0</v>
      </c>
      <c r="Z1643" s="16">
        <f>'F13'!T117</f>
        <v>0</v>
      </c>
      <c r="AA1643" s="16">
        <f>'F13'!U117</f>
        <v>0</v>
      </c>
      <c r="AB1643" s="16">
        <f>'F13'!V117</f>
        <v>0</v>
      </c>
      <c r="AC1643" s="16">
        <f>'F13'!W117</f>
        <v>0</v>
      </c>
      <c r="AD1643" s="16">
        <f>'F13'!X117</f>
        <v>0</v>
      </c>
      <c r="AE1643" s="3">
        <f>'F13'!Y117</f>
        <v>0</v>
      </c>
      <c r="AF1643" s="3">
        <f>'F13'!Z117</f>
        <v>0</v>
      </c>
      <c r="AG1643" s="16">
        <f>'F13'!AA117</f>
        <v>0</v>
      </c>
      <c r="AH1643" s="16">
        <f>'F13'!AB117</f>
        <v>0</v>
      </c>
      <c r="AI1643" s="16">
        <f>'F13'!AC117</f>
        <v>0</v>
      </c>
      <c r="AJ1643" s="16">
        <f>'F13'!AD117</f>
        <v>0</v>
      </c>
      <c r="AK1643" s="16">
        <f>'F13'!AE117</f>
        <v>0</v>
      </c>
      <c r="AL1643" s="16">
        <f>'F13'!AF117</f>
        <v>0</v>
      </c>
      <c r="AM1643" s="16">
        <f>'F13'!AG117</f>
        <v>0</v>
      </c>
      <c r="AN1643" s="16">
        <f>'F13'!AH117</f>
        <v>0</v>
      </c>
      <c r="AO1643" s="16">
        <f>'F13'!AI117</f>
        <v>0</v>
      </c>
    </row>
    <row r="1644" spans="1:41" ht="15.75" customHeight="1">
      <c r="A1644" s="3"/>
      <c r="B1644" s="3"/>
      <c r="C1644" s="3"/>
      <c r="D1644" s="3"/>
      <c r="E1644" s="3"/>
      <c r="F1644" s="3"/>
      <c r="G1644" s="15"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6">
        <f>'F13'!P118</f>
        <v>0</v>
      </c>
      <c r="W1644" s="16">
        <f>'F13'!Q118</f>
        <v>0</v>
      </c>
      <c r="X1644" s="16">
        <f>'F13'!R118</f>
        <v>0</v>
      </c>
      <c r="Y1644" s="16">
        <f>'F13'!S118</f>
        <v>0</v>
      </c>
      <c r="Z1644" s="16">
        <f>'F13'!T118</f>
        <v>0</v>
      </c>
      <c r="AA1644" s="16">
        <f>'F13'!U118</f>
        <v>0</v>
      </c>
      <c r="AB1644" s="16">
        <f>'F13'!V118</f>
        <v>0</v>
      </c>
      <c r="AC1644" s="16">
        <f>'F13'!W118</f>
        <v>0</v>
      </c>
      <c r="AD1644" s="16">
        <f>'F13'!X118</f>
        <v>0</v>
      </c>
      <c r="AE1644" s="3">
        <f>'F13'!Y118</f>
        <v>0</v>
      </c>
      <c r="AF1644" s="3">
        <f>'F13'!Z118</f>
        <v>0</v>
      </c>
      <c r="AG1644" s="16">
        <f>'F13'!AA118</f>
        <v>0</v>
      </c>
      <c r="AH1644" s="16">
        <f>'F13'!AB118</f>
        <v>0</v>
      </c>
      <c r="AI1644" s="16">
        <f>'F13'!AC118</f>
        <v>0</v>
      </c>
      <c r="AJ1644" s="16">
        <f>'F13'!AD118</f>
        <v>0</v>
      </c>
      <c r="AK1644" s="16">
        <f>'F13'!AE118</f>
        <v>0</v>
      </c>
      <c r="AL1644" s="16">
        <f>'F13'!AF118</f>
        <v>0</v>
      </c>
      <c r="AM1644" s="16">
        <f>'F13'!AG118</f>
        <v>0</v>
      </c>
      <c r="AN1644" s="16">
        <f>'F13'!AH118</f>
        <v>0</v>
      </c>
      <c r="AO1644" s="16">
        <f>'F13'!AI118</f>
        <v>0</v>
      </c>
    </row>
    <row r="1645" spans="1:41" ht="15.75" customHeight="1">
      <c r="A1645" s="3"/>
      <c r="B1645" s="3"/>
      <c r="C1645" s="3"/>
      <c r="D1645" s="3"/>
      <c r="E1645" s="3"/>
      <c r="F1645" s="3"/>
      <c r="G1645" s="15"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6">
        <f>'F13'!P119</f>
        <v>0</v>
      </c>
      <c r="W1645" s="16">
        <f>'F13'!Q119</f>
        <v>0</v>
      </c>
      <c r="X1645" s="16">
        <f>'F13'!R119</f>
        <v>0</v>
      </c>
      <c r="Y1645" s="16">
        <f>'F13'!S119</f>
        <v>0</v>
      </c>
      <c r="Z1645" s="16">
        <f>'F13'!T119</f>
        <v>0</v>
      </c>
      <c r="AA1645" s="16">
        <f>'F13'!U119</f>
        <v>0</v>
      </c>
      <c r="AB1645" s="16">
        <f>'F13'!V119</f>
        <v>0</v>
      </c>
      <c r="AC1645" s="16">
        <f>'F13'!W119</f>
        <v>0</v>
      </c>
      <c r="AD1645" s="16">
        <f>'F13'!X119</f>
        <v>0</v>
      </c>
      <c r="AE1645" s="3">
        <f>'F13'!Y119</f>
        <v>0</v>
      </c>
      <c r="AF1645" s="3">
        <f>'F13'!Z119</f>
        <v>0</v>
      </c>
      <c r="AG1645" s="16">
        <f>'F13'!AA119</f>
        <v>0</v>
      </c>
      <c r="AH1645" s="16">
        <f>'F13'!AB119</f>
        <v>0</v>
      </c>
      <c r="AI1645" s="16">
        <f>'F13'!AC119</f>
        <v>0</v>
      </c>
      <c r="AJ1645" s="16">
        <f>'F13'!AD119</f>
        <v>0</v>
      </c>
      <c r="AK1645" s="16">
        <f>'F13'!AE119</f>
        <v>0</v>
      </c>
      <c r="AL1645" s="16">
        <f>'F13'!AF119</f>
        <v>0</v>
      </c>
      <c r="AM1645" s="16">
        <f>'F13'!AG119</f>
        <v>0</v>
      </c>
      <c r="AN1645" s="16">
        <f>'F13'!AH119</f>
        <v>0</v>
      </c>
      <c r="AO1645" s="16">
        <f>'F13'!AI119</f>
        <v>0</v>
      </c>
    </row>
    <row r="1646" spans="1:41" ht="15.75" customHeight="1">
      <c r="A1646" s="3"/>
      <c r="B1646" s="3"/>
      <c r="C1646" s="3"/>
      <c r="D1646" s="3"/>
      <c r="E1646" s="3"/>
      <c r="F1646" s="3"/>
      <c r="G1646" s="15"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6">
        <f>'F13'!P120</f>
        <v>0</v>
      </c>
      <c r="W1646" s="16">
        <f>'F13'!Q120</f>
        <v>0</v>
      </c>
      <c r="X1646" s="16">
        <f>'F13'!R120</f>
        <v>0</v>
      </c>
      <c r="Y1646" s="16">
        <f>'F13'!S120</f>
        <v>0</v>
      </c>
      <c r="Z1646" s="16">
        <f>'F13'!T120</f>
        <v>0</v>
      </c>
      <c r="AA1646" s="16">
        <f>'F13'!U120</f>
        <v>0</v>
      </c>
      <c r="AB1646" s="16">
        <f>'F13'!V120</f>
        <v>0</v>
      </c>
      <c r="AC1646" s="16">
        <f>'F13'!W120</f>
        <v>0</v>
      </c>
      <c r="AD1646" s="16">
        <f>'F13'!X120</f>
        <v>0</v>
      </c>
      <c r="AE1646" s="3">
        <f>'F13'!Y120</f>
        <v>0</v>
      </c>
      <c r="AF1646" s="3">
        <f>'F13'!Z120</f>
        <v>0</v>
      </c>
      <c r="AG1646" s="16">
        <f>'F13'!AA120</f>
        <v>0</v>
      </c>
      <c r="AH1646" s="16">
        <f>'F13'!AB120</f>
        <v>0</v>
      </c>
      <c r="AI1646" s="16">
        <f>'F13'!AC120</f>
        <v>0</v>
      </c>
      <c r="AJ1646" s="16">
        <f>'F13'!AD120</f>
        <v>0</v>
      </c>
      <c r="AK1646" s="16">
        <f>'F13'!AE120</f>
        <v>0</v>
      </c>
      <c r="AL1646" s="16">
        <f>'F13'!AF120</f>
        <v>0</v>
      </c>
      <c r="AM1646" s="16">
        <f>'F13'!AG120</f>
        <v>0</v>
      </c>
      <c r="AN1646" s="16">
        <f>'F13'!AH120</f>
        <v>0</v>
      </c>
      <c r="AO1646" s="16">
        <f>'F13'!AI120</f>
        <v>0</v>
      </c>
    </row>
    <row r="1647" spans="1:41" ht="15.75" customHeight="1">
      <c r="A1647" s="3"/>
      <c r="B1647" s="3"/>
      <c r="C1647" s="3"/>
      <c r="D1647" s="3"/>
      <c r="E1647" s="3"/>
      <c r="F1647" s="3"/>
      <c r="G1647" s="15"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6">
        <f>'F13'!P121</f>
        <v>0</v>
      </c>
      <c r="W1647" s="16">
        <f>'F13'!Q121</f>
        <v>0</v>
      </c>
      <c r="X1647" s="16">
        <f>'F13'!R121</f>
        <v>0</v>
      </c>
      <c r="Y1647" s="16">
        <f>'F13'!S121</f>
        <v>0</v>
      </c>
      <c r="Z1647" s="16">
        <f>'F13'!T121</f>
        <v>0</v>
      </c>
      <c r="AA1647" s="16">
        <f>'F13'!U121</f>
        <v>0</v>
      </c>
      <c r="AB1647" s="16">
        <f>'F13'!V121</f>
        <v>0</v>
      </c>
      <c r="AC1647" s="16">
        <f>'F13'!W121</f>
        <v>0</v>
      </c>
      <c r="AD1647" s="16">
        <f>'F13'!X121</f>
        <v>0</v>
      </c>
      <c r="AE1647" s="3">
        <f>'F13'!Y121</f>
        <v>0</v>
      </c>
      <c r="AF1647" s="3">
        <f>'F13'!Z121</f>
        <v>0</v>
      </c>
      <c r="AG1647" s="16">
        <f>'F13'!AA121</f>
        <v>0</v>
      </c>
      <c r="AH1647" s="16">
        <f>'F13'!AB121</f>
        <v>0</v>
      </c>
      <c r="AI1647" s="16">
        <f>'F13'!AC121</f>
        <v>0</v>
      </c>
      <c r="AJ1647" s="16">
        <f>'F13'!AD121</f>
        <v>0</v>
      </c>
      <c r="AK1647" s="16">
        <f>'F13'!AE121</f>
        <v>0</v>
      </c>
      <c r="AL1647" s="16">
        <f>'F13'!AF121</f>
        <v>0</v>
      </c>
      <c r="AM1647" s="16">
        <f>'F13'!AG121</f>
        <v>0</v>
      </c>
      <c r="AN1647" s="16">
        <f>'F13'!AH121</f>
        <v>0</v>
      </c>
      <c r="AO1647" s="16">
        <f>'F13'!AI121</f>
        <v>0</v>
      </c>
    </row>
    <row r="1648" spans="1:41" ht="15.75" customHeight="1">
      <c r="A1648" s="3"/>
      <c r="B1648" s="3"/>
      <c r="C1648" s="3"/>
      <c r="D1648" s="3"/>
      <c r="E1648" s="3"/>
      <c r="F1648" s="3"/>
      <c r="G1648" s="15"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6">
        <f>'F13'!P122</f>
        <v>0</v>
      </c>
      <c r="W1648" s="16">
        <f>'F13'!Q122</f>
        <v>0</v>
      </c>
      <c r="X1648" s="16">
        <f>'F13'!R122</f>
        <v>0</v>
      </c>
      <c r="Y1648" s="16">
        <f>'F13'!S122</f>
        <v>0</v>
      </c>
      <c r="Z1648" s="16">
        <f>'F13'!T122</f>
        <v>0</v>
      </c>
      <c r="AA1648" s="16">
        <f>'F13'!U122</f>
        <v>0</v>
      </c>
      <c r="AB1648" s="16">
        <f>'F13'!V122</f>
        <v>0</v>
      </c>
      <c r="AC1648" s="16">
        <f>'F13'!W122</f>
        <v>0</v>
      </c>
      <c r="AD1648" s="16">
        <f>'F13'!X122</f>
        <v>0</v>
      </c>
      <c r="AE1648" s="3">
        <f>'F13'!Y122</f>
        <v>0</v>
      </c>
      <c r="AF1648" s="3">
        <f>'F13'!Z122</f>
        <v>0</v>
      </c>
      <c r="AG1648" s="16">
        <f>'F13'!AA122</f>
        <v>0</v>
      </c>
      <c r="AH1648" s="16">
        <f>'F13'!AB122</f>
        <v>0</v>
      </c>
      <c r="AI1648" s="16">
        <f>'F13'!AC122</f>
        <v>0</v>
      </c>
      <c r="AJ1648" s="16">
        <f>'F13'!AD122</f>
        <v>0</v>
      </c>
      <c r="AK1648" s="16">
        <f>'F13'!AE122</f>
        <v>0</v>
      </c>
      <c r="AL1648" s="16">
        <f>'F13'!AF122</f>
        <v>0</v>
      </c>
      <c r="AM1648" s="16">
        <f>'F13'!AG122</f>
        <v>0</v>
      </c>
      <c r="AN1648" s="16">
        <f>'F13'!AH122</f>
        <v>0</v>
      </c>
      <c r="AO1648" s="16">
        <f>'F13'!AI122</f>
        <v>0</v>
      </c>
    </row>
    <row r="1649" spans="1:41" ht="15.75" customHeight="1">
      <c r="A1649" s="3"/>
      <c r="B1649" s="3"/>
      <c r="C1649" s="3"/>
      <c r="D1649" s="3"/>
      <c r="E1649" s="3"/>
      <c r="F1649" s="3"/>
      <c r="G1649" s="15"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6">
        <f>'F13'!P123</f>
        <v>0</v>
      </c>
      <c r="W1649" s="16">
        <f>'F13'!Q123</f>
        <v>0</v>
      </c>
      <c r="X1649" s="16">
        <f>'F13'!R123</f>
        <v>0</v>
      </c>
      <c r="Y1649" s="16">
        <f>'F13'!S123</f>
        <v>0</v>
      </c>
      <c r="Z1649" s="16">
        <f>'F13'!T123</f>
        <v>0</v>
      </c>
      <c r="AA1649" s="16">
        <f>'F13'!U123</f>
        <v>0</v>
      </c>
      <c r="AB1649" s="16">
        <f>'F13'!V123</f>
        <v>0</v>
      </c>
      <c r="AC1649" s="16">
        <f>'F13'!W123</f>
        <v>0</v>
      </c>
      <c r="AD1649" s="16">
        <f>'F13'!X123</f>
        <v>0</v>
      </c>
      <c r="AE1649" s="3">
        <f>'F13'!Y123</f>
        <v>0</v>
      </c>
      <c r="AF1649" s="3">
        <f>'F13'!Z123</f>
        <v>0</v>
      </c>
      <c r="AG1649" s="16">
        <f>'F13'!AA123</f>
        <v>0</v>
      </c>
      <c r="AH1649" s="16">
        <f>'F13'!AB123</f>
        <v>0</v>
      </c>
      <c r="AI1649" s="16">
        <f>'F13'!AC123</f>
        <v>0</v>
      </c>
      <c r="AJ1649" s="16">
        <f>'F13'!AD123</f>
        <v>0</v>
      </c>
      <c r="AK1649" s="16">
        <f>'F13'!AE123</f>
        <v>0</v>
      </c>
      <c r="AL1649" s="16">
        <f>'F13'!AF123</f>
        <v>0</v>
      </c>
      <c r="AM1649" s="16">
        <f>'F13'!AG123</f>
        <v>0</v>
      </c>
      <c r="AN1649" s="16">
        <f>'F13'!AH123</f>
        <v>0</v>
      </c>
      <c r="AO1649" s="16">
        <f>'F13'!AI123</f>
        <v>0</v>
      </c>
    </row>
    <row r="1650" spans="1:41" ht="15.75" customHeight="1">
      <c r="A1650" s="3"/>
      <c r="B1650" s="3"/>
      <c r="C1650" s="3"/>
      <c r="D1650" s="3"/>
      <c r="E1650" s="3"/>
      <c r="F1650" s="3"/>
      <c r="G1650" s="15"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6">
        <f>'F13'!P124</f>
        <v>0</v>
      </c>
      <c r="W1650" s="16">
        <f>'F13'!Q124</f>
        <v>0</v>
      </c>
      <c r="X1650" s="16">
        <f>'F13'!R124</f>
        <v>0</v>
      </c>
      <c r="Y1650" s="16">
        <f>'F13'!S124</f>
        <v>0</v>
      </c>
      <c r="Z1650" s="16">
        <f>'F13'!T124</f>
        <v>0</v>
      </c>
      <c r="AA1650" s="16">
        <f>'F13'!U124</f>
        <v>0</v>
      </c>
      <c r="AB1650" s="16">
        <f>'F13'!V124</f>
        <v>0</v>
      </c>
      <c r="AC1650" s="16">
        <f>'F13'!W124</f>
        <v>0</v>
      </c>
      <c r="AD1650" s="16">
        <f>'F13'!X124</f>
        <v>0</v>
      </c>
      <c r="AE1650" s="3">
        <f>'F13'!Y124</f>
        <v>0</v>
      </c>
      <c r="AF1650" s="3">
        <f>'F13'!Z124</f>
        <v>0</v>
      </c>
      <c r="AG1650" s="16">
        <f>'F13'!AA124</f>
        <v>0</v>
      </c>
      <c r="AH1650" s="16">
        <f>'F13'!AB124</f>
        <v>0</v>
      </c>
      <c r="AI1650" s="16">
        <f>'F13'!AC124</f>
        <v>0</v>
      </c>
      <c r="AJ1650" s="16">
        <f>'F13'!AD124</f>
        <v>0</v>
      </c>
      <c r="AK1650" s="16">
        <f>'F13'!AE124</f>
        <v>0</v>
      </c>
      <c r="AL1650" s="16">
        <f>'F13'!AF124</f>
        <v>0</v>
      </c>
      <c r="AM1650" s="16">
        <f>'F13'!AG124</f>
        <v>0</v>
      </c>
      <c r="AN1650" s="16">
        <f>'F13'!AH124</f>
        <v>0</v>
      </c>
      <c r="AO1650" s="16">
        <f>'F13'!AI124</f>
        <v>0</v>
      </c>
    </row>
    <row r="1651" spans="1:41" ht="15.75" customHeight="1">
      <c r="A1651" s="3"/>
      <c r="B1651" s="3"/>
      <c r="C1651" s="3"/>
      <c r="D1651" s="3"/>
      <c r="E1651" s="3"/>
      <c r="F1651" s="3"/>
      <c r="G1651" s="15"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6">
        <f>'F13'!P125</f>
        <v>0</v>
      </c>
      <c r="W1651" s="16">
        <f>'F13'!Q125</f>
        <v>0</v>
      </c>
      <c r="X1651" s="16">
        <f>'F13'!R125</f>
        <v>0</v>
      </c>
      <c r="Y1651" s="16">
        <f>'F13'!S125</f>
        <v>0</v>
      </c>
      <c r="Z1651" s="16">
        <f>'F13'!T125</f>
        <v>0</v>
      </c>
      <c r="AA1651" s="16">
        <f>'F13'!U125</f>
        <v>0</v>
      </c>
      <c r="AB1651" s="16">
        <f>'F13'!V125</f>
        <v>0</v>
      </c>
      <c r="AC1651" s="16">
        <f>'F13'!W125</f>
        <v>0</v>
      </c>
      <c r="AD1651" s="16">
        <f>'F13'!X125</f>
        <v>0</v>
      </c>
      <c r="AE1651" s="3">
        <f>'F13'!Y125</f>
        <v>0</v>
      </c>
      <c r="AF1651" s="3">
        <f>'F13'!Z125</f>
        <v>0</v>
      </c>
      <c r="AG1651" s="16">
        <f>'F13'!AA125</f>
        <v>0</v>
      </c>
      <c r="AH1651" s="16">
        <f>'F13'!AB125</f>
        <v>0</v>
      </c>
      <c r="AI1651" s="16">
        <f>'F13'!AC125</f>
        <v>0</v>
      </c>
      <c r="AJ1651" s="16">
        <f>'F13'!AD125</f>
        <v>0</v>
      </c>
      <c r="AK1651" s="16">
        <f>'F13'!AE125</f>
        <v>0</v>
      </c>
      <c r="AL1651" s="16">
        <f>'F13'!AF125</f>
        <v>0</v>
      </c>
      <c r="AM1651" s="16">
        <f>'F13'!AG125</f>
        <v>0</v>
      </c>
      <c r="AN1651" s="16">
        <f>'F13'!AH125</f>
        <v>0</v>
      </c>
      <c r="AO1651" s="16">
        <f>'F13'!AI125</f>
        <v>0</v>
      </c>
    </row>
    <row r="1652" spans="1:41" ht="15.75" customHeight="1">
      <c r="A1652" s="3"/>
      <c r="B1652" s="3"/>
      <c r="C1652" s="3"/>
      <c r="D1652" s="3"/>
      <c r="E1652" s="3"/>
      <c r="F1652" s="3"/>
      <c r="G1652" s="15"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6">
        <f>'F13'!P126</f>
        <v>0</v>
      </c>
      <c r="W1652" s="16">
        <f>'F13'!Q126</f>
        <v>0</v>
      </c>
      <c r="X1652" s="16">
        <f>'F13'!R126</f>
        <v>0</v>
      </c>
      <c r="Y1652" s="16">
        <f>'F13'!S126</f>
        <v>0</v>
      </c>
      <c r="Z1652" s="16">
        <f>'F13'!T126</f>
        <v>0</v>
      </c>
      <c r="AA1652" s="16">
        <f>'F13'!U126</f>
        <v>0</v>
      </c>
      <c r="AB1652" s="16">
        <f>'F13'!V126</f>
        <v>0</v>
      </c>
      <c r="AC1652" s="16">
        <f>'F13'!W126</f>
        <v>0</v>
      </c>
      <c r="AD1652" s="16">
        <f>'F13'!X126</f>
        <v>0</v>
      </c>
      <c r="AE1652" s="3">
        <f>'F13'!Y126</f>
        <v>0</v>
      </c>
      <c r="AF1652" s="3">
        <f>'F13'!Z126</f>
        <v>0</v>
      </c>
      <c r="AG1652" s="16">
        <f>'F13'!AA126</f>
        <v>0</v>
      </c>
      <c r="AH1652" s="16">
        <f>'F13'!AB126</f>
        <v>0</v>
      </c>
      <c r="AI1652" s="16">
        <f>'F13'!AC126</f>
        <v>0</v>
      </c>
      <c r="AJ1652" s="16">
        <f>'F13'!AD126</f>
        <v>0</v>
      </c>
      <c r="AK1652" s="16">
        <f>'F13'!AE126</f>
        <v>0</v>
      </c>
      <c r="AL1652" s="16">
        <f>'F13'!AF126</f>
        <v>0</v>
      </c>
      <c r="AM1652" s="16">
        <f>'F13'!AG126</f>
        <v>0</v>
      </c>
      <c r="AN1652" s="16">
        <f>'F13'!AH126</f>
        <v>0</v>
      </c>
      <c r="AO1652" s="16">
        <f>'F13'!AI126</f>
        <v>0</v>
      </c>
    </row>
    <row r="1653" spans="1:41" ht="15.75" customHeight="1">
      <c r="A1653" s="3"/>
      <c r="B1653" s="3"/>
      <c r="C1653" s="3"/>
      <c r="D1653" s="3"/>
      <c r="E1653" s="3"/>
      <c r="F1653" s="3"/>
      <c r="G1653" s="15"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6">
        <f>'F13'!P127</f>
        <v>0</v>
      </c>
      <c r="W1653" s="16">
        <f>'F13'!Q127</f>
        <v>0</v>
      </c>
      <c r="X1653" s="16">
        <f>'F13'!R127</f>
        <v>0</v>
      </c>
      <c r="Y1653" s="16">
        <f>'F13'!S127</f>
        <v>0</v>
      </c>
      <c r="Z1653" s="16">
        <f>'F13'!T127</f>
        <v>0</v>
      </c>
      <c r="AA1653" s="16">
        <f>'F13'!U127</f>
        <v>0</v>
      </c>
      <c r="AB1653" s="16">
        <f>'F13'!V127</f>
        <v>0</v>
      </c>
      <c r="AC1653" s="16">
        <f>'F13'!W127</f>
        <v>0</v>
      </c>
      <c r="AD1653" s="16">
        <f>'F13'!X127</f>
        <v>0</v>
      </c>
      <c r="AE1653" s="3">
        <f>'F13'!Y127</f>
        <v>0</v>
      </c>
      <c r="AF1653" s="3">
        <f>'F13'!Z127</f>
        <v>0</v>
      </c>
      <c r="AG1653" s="16">
        <f>'F13'!AA127</f>
        <v>0</v>
      </c>
      <c r="AH1653" s="16">
        <f>'F13'!AB127</f>
        <v>0</v>
      </c>
      <c r="AI1653" s="16">
        <f>'F13'!AC127</f>
        <v>0</v>
      </c>
      <c r="AJ1653" s="16">
        <f>'F13'!AD127</f>
        <v>0</v>
      </c>
      <c r="AK1653" s="16">
        <f>'F13'!AE127</f>
        <v>0</v>
      </c>
      <c r="AL1653" s="16">
        <f>'F13'!AF127</f>
        <v>0</v>
      </c>
      <c r="AM1653" s="16">
        <f>'F13'!AG127</f>
        <v>0</v>
      </c>
      <c r="AN1653" s="16">
        <f>'F13'!AH127</f>
        <v>0</v>
      </c>
      <c r="AO1653" s="16">
        <f>'F13'!AI127</f>
        <v>0</v>
      </c>
    </row>
    <row r="1654" spans="1:41" ht="15.75" customHeight="1">
      <c r="A1654" s="3"/>
      <c r="B1654" s="3"/>
      <c r="C1654" s="3"/>
      <c r="D1654" s="3"/>
      <c r="E1654" s="3"/>
      <c r="F1654" s="3"/>
      <c r="G1654" s="15"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6">
        <f>'F13'!P128</f>
        <v>0</v>
      </c>
      <c r="W1654" s="16">
        <f>'F13'!Q128</f>
        <v>0</v>
      </c>
      <c r="X1654" s="16">
        <f>'F13'!R128</f>
        <v>0</v>
      </c>
      <c r="Y1654" s="16">
        <f>'F13'!S128</f>
        <v>0</v>
      </c>
      <c r="Z1654" s="16">
        <f>'F13'!T128</f>
        <v>0</v>
      </c>
      <c r="AA1654" s="16">
        <f>'F13'!U128</f>
        <v>0</v>
      </c>
      <c r="AB1654" s="16">
        <f>'F13'!V128</f>
        <v>0</v>
      </c>
      <c r="AC1654" s="16">
        <f>'F13'!W128</f>
        <v>0</v>
      </c>
      <c r="AD1654" s="16">
        <f>'F13'!X128</f>
        <v>0</v>
      </c>
      <c r="AE1654" s="3">
        <f>'F13'!Y128</f>
        <v>0</v>
      </c>
      <c r="AF1654" s="3">
        <f>'F13'!Z128</f>
        <v>0</v>
      </c>
      <c r="AG1654" s="16">
        <f>'F13'!AA128</f>
        <v>0</v>
      </c>
      <c r="AH1654" s="16">
        <f>'F13'!AB128</f>
        <v>0</v>
      </c>
      <c r="AI1654" s="16">
        <f>'F13'!AC128</f>
        <v>0</v>
      </c>
      <c r="AJ1654" s="16">
        <f>'F13'!AD128</f>
        <v>0</v>
      </c>
      <c r="AK1654" s="16">
        <f>'F13'!AE128</f>
        <v>0</v>
      </c>
      <c r="AL1654" s="16">
        <f>'F13'!AF128</f>
        <v>0</v>
      </c>
      <c r="AM1654" s="16">
        <f>'F13'!AG128</f>
        <v>0</v>
      </c>
      <c r="AN1654" s="16">
        <f>'F13'!AH128</f>
        <v>0</v>
      </c>
      <c r="AO1654" s="16">
        <f>'F13'!AI128</f>
        <v>0</v>
      </c>
    </row>
    <row r="1655" spans="1:41" ht="15.75" customHeight="1">
      <c r="A1655" s="3"/>
      <c r="B1655" s="3"/>
      <c r="C1655" s="3"/>
      <c r="D1655" s="3"/>
      <c r="E1655" s="3"/>
      <c r="F1655" s="3"/>
      <c r="G1655" s="15"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6">
        <f>'F13'!P129</f>
        <v>0</v>
      </c>
      <c r="W1655" s="16">
        <f>'F13'!Q129</f>
        <v>0</v>
      </c>
      <c r="X1655" s="16">
        <f>'F13'!R129</f>
        <v>0</v>
      </c>
      <c r="Y1655" s="16">
        <f>'F13'!S129</f>
        <v>0</v>
      </c>
      <c r="Z1655" s="16">
        <f>'F13'!T129</f>
        <v>0</v>
      </c>
      <c r="AA1655" s="16">
        <f>'F13'!U129</f>
        <v>0</v>
      </c>
      <c r="AB1655" s="16">
        <f>'F13'!V129</f>
        <v>0</v>
      </c>
      <c r="AC1655" s="16">
        <f>'F13'!W129</f>
        <v>0</v>
      </c>
      <c r="AD1655" s="16">
        <f>'F13'!X129</f>
        <v>0</v>
      </c>
      <c r="AE1655" s="3">
        <f>'F13'!Y129</f>
        <v>0</v>
      </c>
      <c r="AF1655" s="3">
        <f>'F13'!Z129</f>
        <v>0</v>
      </c>
      <c r="AG1655" s="16">
        <f>'F13'!AA129</f>
        <v>0</v>
      </c>
      <c r="AH1655" s="16">
        <f>'F13'!AB129</f>
        <v>0</v>
      </c>
      <c r="AI1655" s="16">
        <f>'F13'!AC129</f>
        <v>0</v>
      </c>
      <c r="AJ1655" s="16">
        <f>'F13'!AD129</f>
        <v>0</v>
      </c>
      <c r="AK1655" s="16">
        <f>'F13'!AE129</f>
        <v>0</v>
      </c>
      <c r="AL1655" s="16">
        <f>'F13'!AF129</f>
        <v>0</v>
      </c>
      <c r="AM1655" s="16">
        <f>'F13'!AG129</f>
        <v>0</v>
      </c>
      <c r="AN1655" s="16">
        <f>'F13'!AH129</f>
        <v>0</v>
      </c>
      <c r="AO1655" s="16">
        <f>'F13'!AI129</f>
        <v>0</v>
      </c>
    </row>
    <row r="1656" spans="1:41" ht="15.75" customHeight="1">
      <c r="A1656" s="3"/>
      <c r="B1656" s="3"/>
      <c r="C1656" s="3"/>
      <c r="D1656" s="3"/>
      <c r="E1656" s="3"/>
      <c r="F1656" s="3"/>
      <c r="G1656" s="15"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6">
        <f>'F13'!P130</f>
        <v>0</v>
      </c>
      <c r="W1656" s="16">
        <f>'F13'!Q130</f>
        <v>0</v>
      </c>
      <c r="X1656" s="16">
        <f>'F13'!R130</f>
        <v>0</v>
      </c>
      <c r="Y1656" s="16">
        <f>'F13'!S130</f>
        <v>0</v>
      </c>
      <c r="Z1656" s="16">
        <f>'F13'!T130</f>
        <v>0</v>
      </c>
      <c r="AA1656" s="16">
        <f>'F13'!U130</f>
        <v>0</v>
      </c>
      <c r="AB1656" s="16">
        <f>'F13'!V130</f>
        <v>0</v>
      </c>
      <c r="AC1656" s="16">
        <f>'F13'!W130</f>
        <v>0</v>
      </c>
      <c r="AD1656" s="16">
        <f>'F13'!X130</f>
        <v>0</v>
      </c>
      <c r="AE1656" s="3">
        <f>'F13'!Y130</f>
        <v>0</v>
      </c>
      <c r="AF1656" s="3">
        <f>'F13'!Z130</f>
        <v>0</v>
      </c>
      <c r="AG1656" s="16">
        <f>'F13'!AA130</f>
        <v>0</v>
      </c>
      <c r="AH1656" s="16">
        <f>'F13'!AB130</f>
        <v>0</v>
      </c>
      <c r="AI1656" s="16">
        <f>'F13'!AC130</f>
        <v>0</v>
      </c>
      <c r="AJ1656" s="16">
        <f>'F13'!AD130</f>
        <v>0</v>
      </c>
      <c r="AK1656" s="16">
        <f>'F13'!AE130</f>
        <v>0</v>
      </c>
      <c r="AL1656" s="16">
        <f>'F13'!AF130</f>
        <v>0</v>
      </c>
      <c r="AM1656" s="16">
        <f>'F13'!AG130</f>
        <v>0</v>
      </c>
      <c r="AN1656" s="16">
        <f>'F13'!AH130</f>
        <v>0</v>
      </c>
      <c r="AO1656" s="16">
        <f>'F13'!AI130</f>
        <v>0</v>
      </c>
    </row>
    <row r="1657" spans="1:41" ht="15.75" customHeight="1">
      <c r="A1657" s="3"/>
      <c r="B1657" s="3"/>
      <c r="C1657" s="3"/>
      <c r="D1657" s="3"/>
      <c r="E1657" s="3"/>
      <c r="F1657" s="3"/>
      <c r="G1657" s="15"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6">
        <f>'F13'!P131</f>
        <v>0</v>
      </c>
      <c r="W1657" s="16">
        <f>'F13'!Q131</f>
        <v>0</v>
      </c>
      <c r="X1657" s="16">
        <f>'F13'!R131</f>
        <v>0</v>
      </c>
      <c r="Y1657" s="16">
        <f>'F13'!S131</f>
        <v>0</v>
      </c>
      <c r="Z1657" s="16">
        <f>'F13'!T131</f>
        <v>0</v>
      </c>
      <c r="AA1657" s="16">
        <f>'F13'!U131</f>
        <v>0</v>
      </c>
      <c r="AB1657" s="16">
        <f>'F13'!V131</f>
        <v>0</v>
      </c>
      <c r="AC1657" s="16">
        <f>'F13'!W131</f>
        <v>0</v>
      </c>
      <c r="AD1657" s="16">
        <f>'F13'!X131</f>
        <v>0</v>
      </c>
      <c r="AE1657" s="3">
        <f>'F13'!Y131</f>
        <v>0</v>
      </c>
      <c r="AF1657" s="3">
        <f>'F13'!Z131</f>
        <v>0</v>
      </c>
      <c r="AG1657" s="16">
        <f>'F13'!AA131</f>
        <v>0</v>
      </c>
      <c r="AH1657" s="16">
        <f>'F13'!AB131</f>
        <v>0</v>
      </c>
      <c r="AI1657" s="16">
        <f>'F13'!AC131</f>
        <v>0</v>
      </c>
      <c r="AJ1657" s="16">
        <f>'F13'!AD131</f>
        <v>0</v>
      </c>
      <c r="AK1657" s="16">
        <f>'F13'!AE131</f>
        <v>0</v>
      </c>
      <c r="AL1657" s="16">
        <f>'F13'!AF131</f>
        <v>0</v>
      </c>
      <c r="AM1657" s="16">
        <f>'F13'!AG131</f>
        <v>0</v>
      </c>
      <c r="AN1657" s="16">
        <f>'F13'!AH131</f>
        <v>0</v>
      </c>
      <c r="AO1657" s="16">
        <f>'F13'!AI131</f>
        <v>0</v>
      </c>
    </row>
    <row r="1658" spans="1:41" ht="15.75" customHeight="1">
      <c r="A1658" s="3"/>
      <c r="B1658" s="3"/>
      <c r="C1658" s="3"/>
      <c r="D1658" s="3"/>
      <c r="E1658" s="3"/>
      <c r="F1658" s="3"/>
      <c r="G1658" s="15"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6">
        <f>'F13'!P132</f>
        <v>0</v>
      </c>
      <c r="W1658" s="16">
        <f>'F13'!Q132</f>
        <v>0</v>
      </c>
      <c r="X1658" s="16">
        <f>'F13'!R132</f>
        <v>0</v>
      </c>
      <c r="Y1658" s="16">
        <f>'F13'!S132</f>
        <v>0</v>
      </c>
      <c r="Z1658" s="16">
        <f>'F13'!T132</f>
        <v>0</v>
      </c>
      <c r="AA1658" s="16">
        <f>'F13'!U132</f>
        <v>0</v>
      </c>
      <c r="AB1658" s="16">
        <f>'F13'!V132</f>
        <v>0</v>
      </c>
      <c r="AC1658" s="16">
        <f>'F13'!W132</f>
        <v>0</v>
      </c>
      <c r="AD1658" s="16">
        <f>'F13'!X132</f>
        <v>0</v>
      </c>
      <c r="AE1658" s="3">
        <f>'F13'!Y132</f>
        <v>0</v>
      </c>
      <c r="AF1658" s="3">
        <f>'F13'!Z132</f>
        <v>0</v>
      </c>
      <c r="AG1658" s="16">
        <f>'F13'!AA132</f>
        <v>0</v>
      </c>
      <c r="AH1658" s="16">
        <f>'F13'!AB132</f>
        <v>0</v>
      </c>
      <c r="AI1658" s="16">
        <f>'F13'!AC132</f>
        <v>0</v>
      </c>
      <c r="AJ1658" s="16">
        <f>'F13'!AD132</f>
        <v>0</v>
      </c>
      <c r="AK1658" s="16">
        <f>'F13'!AE132</f>
        <v>0</v>
      </c>
      <c r="AL1658" s="16">
        <f>'F13'!AF132</f>
        <v>0</v>
      </c>
      <c r="AM1658" s="16">
        <f>'F13'!AG132</f>
        <v>0</v>
      </c>
      <c r="AN1658" s="16">
        <f>'F13'!AH132</f>
        <v>0</v>
      </c>
      <c r="AO1658" s="16">
        <f>'F13'!AI132</f>
        <v>0</v>
      </c>
    </row>
    <row r="1659" spans="1:41" ht="15.75" customHeight="1">
      <c r="A1659" s="3"/>
      <c r="B1659" s="3"/>
      <c r="C1659" s="3"/>
      <c r="D1659" s="3"/>
      <c r="E1659" s="3"/>
      <c r="F1659" s="3"/>
      <c r="G1659" s="15"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6">
        <f>'F13'!P133</f>
        <v>0</v>
      </c>
      <c r="W1659" s="16">
        <f>'F13'!Q133</f>
        <v>0</v>
      </c>
      <c r="X1659" s="16">
        <f>'F13'!R133</f>
        <v>0</v>
      </c>
      <c r="Y1659" s="16">
        <f>'F13'!S133</f>
        <v>0</v>
      </c>
      <c r="Z1659" s="16">
        <f>'F13'!T133</f>
        <v>0</v>
      </c>
      <c r="AA1659" s="16">
        <f>'F13'!U133</f>
        <v>0</v>
      </c>
      <c r="AB1659" s="16">
        <f>'F13'!V133</f>
        <v>0</v>
      </c>
      <c r="AC1659" s="16">
        <f>'F13'!W133</f>
        <v>0</v>
      </c>
      <c r="AD1659" s="16">
        <f>'F13'!X133</f>
        <v>0</v>
      </c>
      <c r="AE1659" s="3">
        <f>'F13'!Y133</f>
        <v>0</v>
      </c>
      <c r="AF1659" s="3">
        <f>'F13'!Z133</f>
        <v>0</v>
      </c>
      <c r="AG1659" s="16">
        <f>'F13'!AA133</f>
        <v>0</v>
      </c>
      <c r="AH1659" s="16">
        <f>'F13'!AB133</f>
        <v>0</v>
      </c>
      <c r="AI1659" s="16">
        <f>'F13'!AC133</f>
        <v>0</v>
      </c>
      <c r="AJ1659" s="16">
        <f>'F13'!AD133</f>
        <v>0</v>
      </c>
      <c r="AK1659" s="16">
        <f>'F13'!AE133</f>
        <v>0</v>
      </c>
      <c r="AL1659" s="16">
        <f>'F13'!AF133</f>
        <v>0</v>
      </c>
      <c r="AM1659" s="16">
        <f>'F13'!AG133</f>
        <v>0</v>
      </c>
      <c r="AN1659" s="16">
        <f>'F13'!AH133</f>
        <v>0</v>
      </c>
      <c r="AO1659" s="16">
        <f>'F13'!AI133</f>
        <v>0</v>
      </c>
    </row>
    <row r="1660" spans="1:41" ht="15.75" customHeight="1">
      <c r="A1660" s="3"/>
      <c r="B1660" s="3"/>
      <c r="C1660" s="3"/>
      <c r="D1660" s="3"/>
      <c r="E1660" s="3"/>
      <c r="F1660" s="3"/>
      <c r="G1660" s="15"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6">
        <f>'F13'!P134</f>
        <v>0</v>
      </c>
      <c r="W1660" s="16">
        <f>'F13'!Q134</f>
        <v>0</v>
      </c>
      <c r="X1660" s="16">
        <f>'F13'!R134</f>
        <v>0</v>
      </c>
      <c r="Y1660" s="16">
        <f>'F13'!S134</f>
        <v>0</v>
      </c>
      <c r="Z1660" s="16">
        <f>'F13'!T134</f>
        <v>0</v>
      </c>
      <c r="AA1660" s="16">
        <f>'F13'!U134</f>
        <v>0</v>
      </c>
      <c r="AB1660" s="16">
        <f>'F13'!V134</f>
        <v>0</v>
      </c>
      <c r="AC1660" s="16">
        <f>'F13'!W134</f>
        <v>0</v>
      </c>
      <c r="AD1660" s="16">
        <f>'F13'!X134</f>
        <v>0</v>
      </c>
      <c r="AE1660" s="3">
        <f>'F13'!Y134</f>
        <v>0</v>
      </c>
      <c r="AF1660" s="3">
        <f>'F13'!Z134</f>
        <v>0</v>
      </c>
      <c r="AG1660" s="16">
        <f>'F13'!AA134</f>
        <v>0</v>
      </c>
      <c r="AH1660" s="16">
        <f>'F13'!AB134</f>
        <v>0</v>
      </c>
      <c r="AI1660" s="16">
        <f>'F13'!AC134</f>
        <v>0</v>
      </c>
      <c r="AJ1660" s="16">
        <f>'F13'!AD134</f>
        <v>0</v>
      </c>
      <c r="AK1660" s="16">
        <f>'F13'!AE134</f>
        <v>0</v>
      </c>
      <c r="AL1660" s="16">
        <f>'F13'!AF134</f>
        <v>0</v>
      </c>
      <c r="AM1660" s="16">
        <f>'F13'!AG134</f>
        <v>0</v>
      </c>
      <c r="AN1660" s="16">
        <f>'F13'!AH134</f>
        <v>0</v>
      </c>
      <c r="AO1660" s="16">
        <f>'F13'!AI134</f>
        <v>0</v>
      </c>
    </row>
    <row r="1661" spans="1:41" ht="15.75" customHeight="1">
      <c r="A1661" s="3"/>
      <c r="B1661" s="3"/>
      <c r="C1661" s="3"/>
      <c r="D1661" s="3"/>
      <c r="E1661" s="3"/>
      <c r="F1661" s="3"/>
      <c r="G1661" s="15"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6">
        <f>'F13'!P135</f>
        <v>0</v>
      </c>
      <c r="W1661" s="16">
        <f>'F13'!Q135</f>
        <v>0</v>
      </c>
      <c r="X1661" s="16">
        <f>'F13'!R135</f>
        <v>0</v>
      </c>
      <c r="Y1661" s="16">
        <f>'F13'!S135</f>
        <v>0</v>
      </c>
      <c r="Z1661" s="16">
        <f>'F13'!T135</f>
        <v>0</v>
      </c>
      <c r="AA1661" s="16">
        <f>'F13'!U135</f>
        <v>0</v>
      </c>
      <c r="AB1661" s="16">
        <f>'F13'!V135</f>
        <v>0</v>
      </c>
      <c r="AC1661" s="16">
        <f>'F13'!W135</f>
        <v>0</v>
      </c>
      <c r="AD1661" s="16">
        <f>'F13'!X135</f>
        <v>0</v>
      </c>
      <c r="AE1661" s="3">
        <f>'F13'!Y135</f>
        <v>0</v>
      </c>
      <c r="AF1661" s="3">
        <f>'F13'!Z135</f>
        <v>0</v>
      </c>
      <c r="AG1661" s="16">
        <f>'F13'!AA135</f>
        <v>0</v>
      </c>
      <c r="AH1661" s="16">
        <f>'F13'!AB135</f>
        <v>0</v>
      </c>
      <c r="AI1661" s="16">
        <f>'F13'!AC135</f>
        <v>0</v>
      </c>
      <c r="AJ1661" s="16">
        <f>'F13'!AD135</f>
        <v>0</v>
      </c>
      <c r="AK1661" s="16">
        <f>'F13'!AE135</f>
        <v>0</v>
      </c>
      <c r="AL1661" s="16">
        <f>'F13'!AF135</f>
        <v>0</v>
      </c>
      <c r="AM1661" s="16">
        <f>'F13'!AG135</f>
        <v>0</v>
      </c>
      <c r="AN1661" s="16">
        <f>'F13'!AH135</f>
        <v>0</v>
      </c>
      <c r="AO1661" s="16">
        <f>'F13'!AI135</f>
        <v>0</v>
      </c>
    </row>
    <row r="1662" spans="1:41" ht="15.75" customHeight="1">
      <c r="A1662" s="3"/>
      <c r="B1662" s="3"/>
      <c r="C1662" s="3"/>
      <c r="D1662" s="3"/>
      <c r="E1662" s="3"/>
      <c r="F1662" s="3"/>
      <c r="G1662" s="15"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6">
        <f>'F13'!P136</f>
        <v>0</v>
      </c>
      <c r="W1662" s="16">
        <f>'F13'!Q136</f>
        <v>0</v>
      </c>
      <c r="X1662" s="16">
        <f>'F13'!R136</f>
        <v>0</v>
      </c>
      <c r="Y1662" s="16">
        <f>'F13'!S136</f>
        <v>0</v>
      </c>
      <c r="Z1662" s="16">
        <f>'F13'!T136</f>
        <v>0</v>
      </c>
      <c r="AA1662" s="16">
        <f>'F13'!U136</f>
        <v>0</v>
      </c>
      <c r="AB1662" s="16">
        <f>'F13'!V136</f>
        <v>0</v>
      </c>
      <c r="AC1662" s="16">
        <f>'F13'!W136</f>
        <v>0</v>
      </c>
      <c r="AD1662" s="16">
        <f>'F13'!X136</f>
        <v>0</v>
      </c>
      <c r="AE1662" s="3">
        <f>'F13'!Y136</f>
        <v>0</v>
      </c>
      <c r="AF1662" s="3">
        <f>'F13'!Z136</f>
        <v>0</v>
      </c>
      <c r="AG1662" s="16">
        <f>'F13'!AA136</f>
        <v>0</v>
      </c>
      <c r="AH1662" s="16">
        <f>'F13'!AB136</f>
        <v>0</v>
      </c>
      <c r="AI1662" s="16">
        <f>'F13'!AC136</f>
        <v>0</v>
      </c>
      <c r="AJ1662" s="16">
        <f>'F13'!AD136</f>
        <v>0</v>
      </c>
      <c r="AK1662" s="16">
        <f>'F13'!AE136</f>
        <v>0</v>
      </c>
      <c r="AL1662" s="16">
        <f>'F13'!AF136</f>
        <v>0</v>
      </c>
      <c r="AM1662" s="16">
        <f>'F13'!AG136</f>
        <v>0</v>
      </c>
      <c r="AN1662" s="16">
        <f>'F13'!AH136</f>
        <v>0</v>
      </c>
      <c r="AO1662" s="16">
        <f>'F13'!AI136</f>
        <v>0</v>
      </c>
    </row>
    <row r="1663" spans="1:41" ht="15.75" customHeight="1">
      <c r="A1663" s="3"/>
      <c r="B1663" s="3"/>
      <c r="C1663" s="3"/>
      <c r="D1663" s="3"/>
      <c r="E1663" s="3"/>
      <c r="F1663" s="3"/>
      <c r="G1663" s="15"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6">
        <f>'F13'!P137</f>
        <v>0</v>
      </c>
      <c r="W1663" s="16">
        <f>'F13'!Q137</f>
        <v>0</v>
      </c>
      <c r="X1663" s="16">
        <f>'F13'!R137</f>
        <v>0</v>
      </c>
      <c r="Y1663" s="16">
        <f>'F13'!S137</f>
        <v>0</v>
      </c>
      <c r="Z1663" s="16">
        <f>'F13'!T137</f>
        <v>0</v>
      </c>
      <c r="AA1663" s="16">
        <f>'F13'!U137</f>
        <v>0</v>
      </c>
      <c r="AB1663" s="16">
        <f>'F13'!V137</f>
        <v>0</v>
      </c>
      <c r="AC1663" s="16">
        <f>'F13'!W137</f>
        <v>0</v>
      </c>
      <c r="AD1663" s="16">
        <f>'F13'!X137</f>
        <v>0</v>
      </c>
      <c r="AE1663" s="3">
        <f>'F13'!Y137</f>
        <v>0</v>
      </c>
      <c r="AF1663" s="3">
        <f>'F13'!Z137</f>
        <v>0</v>
      </c>
      <c r="AG1663" s="16">
        <f>'F13'!AA137</f>
        <v>0</v>
      </c>
      <c r="AH1663" s="16">
        <f>'F13'!AB137</f>
        <v>0</v>
      </c>
      <c r="AI1663" s="16">
        <f>'F13'!AC137</f>
        <v>0</v>
      </c>
      <c r="AJ1663" s="16">
        <f>'F13'!AD137</f>
        <v>0</v>
      </c>
      <c r="AK1663" s="16">
        <f>'F13'!AE137</f>
        <v>0</v>
      </c>
      <c r="AL1663" s="16">
        <f>'F13'!AF137</f>
        <v>0</v>
      </c>
      <c r="AM1663" s="16">
        <f>'F13'!AG137</f>
        <v>0</v>
      </c>
      <c r="AN1663" s="16">
        <f>'F13'!AH137</f>
        <v>0</v>
      </c>
      <c r="AO1663" s="16">
        <f>'F13'!AI137</f>
        <v>0</v>
      </c>
    </row>
    <row r="1664" spans="1:41" ht="15.75" customHeight="1">
      <c r="A1664" s="3"/>
      <c r="B1664" s="3"/>
      <c r="C1664" s="3"/>
      <c r="D1664" s="3"/>
      <c r="E1664" s="3"/>
      <c r="F1664" s="3"/>
      <c r="G1664" s="15"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6">
        <f>'F13'!P138</f>
        <v>0</v>
      </c>
      <c r="W1664" s="16">
        <f>'F13'!Q138</f>
        <v>0</v>
      </c>
      <c r="X1664" s="16">
        <f>'F13'!R138</f>
        <v>0</v>
      </c>
      <c r="Y1664" s="16">
        <f>'F13'!S138</f>
        <v>0</v>
      </c>
      <c r="Z1664" s="16">
        <f>'F13'!T138</f>
        <v>0</v>
      </c>
      <c r="AA1664" s="16">
        <f>'F13'!U138</f>
        <v>0</v>
      </c>
      <c r="AB1664" s="16">
        <f>'F13'!V138</f>
        <v>0</v>
      </c>
      <c r="AC1664" s="16">
        <f>'F13'!W138</f>
        <v>0</v>
      </c>
      <c r="AD1664" s="16">
        <f>'F13'!X138</f>
        <v>0</v>
      </c>
      <c r="AE1664" s="3">
        <f>'F13'!Y138</f>
        <v>0</v>
      </c>
      <c r="AF1664" s="3">
        <f>'F13'!Z138</f>
        <v>0</v>
      </c>
      <c r="AG1664" s="16">
        <f>'F13'!AA138</f>
        <v>0</v>
      </c>
      <c r="AH1664" s="16">
        <f>'F13'!AB138</f>
        <v>0</v>
      </c>
      <c r="AI1664" s="16">
        <f>'F13'!AC138</f>
        <v>0</v>
      </c>
      <c r="AJ1664" s="16">
        <f>'F13'!AD138</f>
        <v>0</v>
      </c>
      <c r="AK1664" s="16">
        <f>'F13'!AE138</f>
        <v>0</v>
      </c>
      <c r="AL1664" s="16">
        <f>'F13'!AF138</f>
        <v>0</v>
      </c>
      <c r="AM1664" s="16">
        <f>'F13'!AG138</f>
        <v>0</v>
      </c>
      <c r="AN1664" s="16">
        <f>'F13'!AH138</f>
        <v>0</v>
      </c>
      <c r="AO1664" s="16">
        <f>'F13'!AI138</f>
        <v>0</v>
      </c>
    </row>
    <row r="1665" spans="1:41" ht="15.75" customHeight="1">
      <c r="A1665" s="3"/>
      <c r="B1665" s="3"/>
      <c r="C1665" s="3"/>
      <c r="D1665" s="3"/>
      <c r="E1665" s="3"/>
      <c r="F1665" s="3"/>
      <c r="G1665" s="15"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6">
        <f>'F13'!P139</f>
        <v>0</v>
      </c>
      <c r="W1665" s="16">
        <f>'F13'!Q139</f>
        <v>0</v>
      </c>
      <c r="X1665" s="16">
        <f>'F13'!R139</f>
        <v>0</v>
      </c>
      <c r="Y1665" s="16">
        <f>'F13'!S139</f>
        <v>0</v>
      </c>
      <c r="Z1665" s="16">
        <f>'F13'!T139</f>
        <v>0</v>
      </c>
      <c r="AA1665" s="16">
        <f>'F13'!U139</f>
        <v>0</v>
      </c>
      <c r="AB1665" s="16">
        <f>'F13'!V139</f>
        <v>0</v>
      </c>
      <c r="AC1665" s="16">
        <f>'F13'!W139</f>
        <v>0</v>
      </c>
      <c r="AD1665" s="16">
        <f>'F13'!X139</f>
        <v>0</v>
      </c>
      <c r="AE1665" s="3">
        <f>'F13'!Y139</f>
        <v>0</v>
      </c>
      <c r="AF1665" s="3">
        <f>'F13'!Z139</f>
        <v>0</v>
      </c>
      <c r="AG1665" s="16">
        <f>'F13'!AA139</f>
        <v>0</v>
      </c>
      <c r="AH1665" s="16">
        <f>'F13'!AB139</f>
        <v>0</v>
      </c>
      <c r="AI1665" s="16">
        <f>'F13'!AC139</f>
        <v>0</v>
      </c>
      <c r="AJ1665" s="16">
        <f>'F13'!AD139</f>
        <v>0</v>
      </c>
      <c r="AK1665" s="16">
        <f>'F13'!AE139</f>
        <v>0</v>
      </c>
      <c r="AL1665" s="16">
        <f>'F13'!AF139</f>
        <v>0</v>
      </c>
      <c r="AM1665" s="16">
        <f>'F13'!AG139</f>
        <v>0</v>
      </c>
      <c r="AN1665" s="16">
        <f>'F13'!AH139</f>
        <v>0</v>
      </c>
      <c r="AO1665" s="16">
        <f>'F13'!AI139</f>
        <v>0</v>
      </c>
    </row>
    <row r="1666" spans="1:41" ht="15.75" customHeight="1">
      <c r="A1666" s="3"/>
      <c r="B1666" s="3"/>
      <c r="C1666" s="3"/>
      <c r="D1666" s="3"/>
      <c r="E1666" s="3"/>
      <c r="F1666" s="3"/>
      <c r="G1666" s="15"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6">
        <f>'F13'!P140</f>
        <v>0</v>
      </c>
      <c r="W1666" s="16">
        <f>'F13'!Q140</f>
        <v>0</v>
      </c>
      <c r="X1666" s="16">
        <f>'F13'!R140</f>
        <v>0</v>
      </c>
      <c r="Y1666" s="16">
        <f>'F13'!S140</f>
        <v>0</v>
      </c>
      <c r="Z1666" s="16">
        <f>'F13'!T140</f>
        <v>0</v>
      </c>
      <c r="AA1666" s="16">
        <f>'F13'!U140</f>
        <v>0</v>
      </c>
      <c r="AB1666" s="16">
        <f>'F13'!V140</f>
        <v>0</v>
      </c>
      <c r="AC1666" s="16">
        <f>'F13'!W140</f>
        <v>0</v>
      </c>
      <c r="AD1666" s="16">
        <f>'F13'!X140</f>
        <v>0</v>
      </c>
      <c r="AE1666" s="3">
        <f>'F13'!Y140</f>
        <v>0</v>
      </c>
      <c r="AF1666" s="3">
        <f>'F13'!Z140</f>
        <v>0</v>
      </c>
      <c r="AG1666" s="16">
        <f>'F13'!AA140</f>
        <v>0</v>
      </c>
      <c r="AH1666" s="16">
        <f>'F13'!AB140</f>
        <v>0</v>
      </c>
      <c r="AI1666" s="16">
        <f>'F13'!AC140</f>
        <v>0</v>
      </c>
      <c r="AJ1666" s="16">
        <f>'F13'!AD140</f>
        <v>0</v>
      </c>
      <c r="AK1666" s="16">
        <f>'F13'!AE140</f>
        <v>0</v>
      </c>
      <c r="AL1666" s="16">
        <f>'F13'!AF140</f>
        <v>0</v>
      </c>
      <c r="AM1666" s="16">
        <f>'F13'!AG140</f>
        <v>0</v>
      </c>
      <c r="AN1666" s="16">
        <f>'F13'!AH140</f>
        <v>0</v>
      </c>
      <c r="AO1666" s="16">
        <f>'F13'!AI140</f>
        <v>0</v>
      </c>
    </row>
    <row r="1667" spans="1:41" ht="15.75" customHeight="1">
      <c r="A1667" s="3"/>
      <c r="B1667" s="3"/>
      <c r="C1667" s="3"/>
      <c r="D1667" s="3"/>
      <c r="E1667" s="3"/>
      <c r="F1667" s="3"/>
      <c r="G1667" s="15"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6">
        <f>'F13'!P141</f>
        <v>0</v>
      </c>
      <c r="W1667" s="16">
        <f>'F13'!Q141</f>
        <v>0</v>
      </c>
      <c r="X1667" s="16">
        <f>'F13'!R141</f>
        <v>0</v>
      </c>
      <c r="Y1667" s="16">
        <f>'F13'!S141</f>
        <v>0</v>
      </c>
      <c r="Z1667" s="16">
        <f>'F13'!T141</f>
        <v>0</v>
      </c>
      <c r="AA1667" s="16">
        <f>'F13'!U141</f>
        <v>0</v>
      </c>
      <c r="AB1667" s="16">
        <f>'F13'!V141</f>
        <v>0</v>
      </c>
      <c r="AC1667" s="16">
        <f>'F13'!W141</f>
        <v>0</v>
      </c>
      <c r="AD1667" s="16">
        <f>'F13'!X141</f>
        <v>0</v>
      </c>
      <c r="AE1667" s="3">
        <f>'F13'!Y141</f>
        <v>0</v>
      </c>
      <c r="AF1667" s="3">
        <f>'F13'!Z141</f>
        <v>0</v>
      </c>
      <c r="AG1667" s="16">
        <f>'F13'!AA141</f>
        <v>0</v>
      </c>
      <c r="AH1667" s="16">
        <f>'F13'!AB141</f>
        <v>0</v>
      </c>
      <c r="AI1667" s="16">
        <f>'F13'!AC141</f>
        <v>0</v>
      </c>
      <c r="AJ1667" s="16">
        <f>'F13'!AD141</f>
        <v>0</v>
      </c>
      <c r="AK1667" s="16">
        <f>'F13'!AE141</f>
        <v>0</v>
      </c>
      <c r="AL1667" s="16">
        <f>'F13'!AF141</f>
        <v>0</v>
      </c>
      <c r="AM1667" s="16">
        <f>'F13'!AG141</f>
        <v>0</v>
      </c>
      <c r="AN1667" s="16">
        <f>'F13'!AH141</f>
        <v>0</v>
      </c>
      <c r="AO1667" s="16">
        <f>'F13'!AI141</f>
        <v>0</v>
      </c>
    </row>
    <row r="1668" spans="1:41" ht="15.75" customHeight="1">
      <c r="A1668" s="3"/>
      <c r="B1668" s="3"/>
      <c r="C1668" s="3"/>
      <c r="D1668" s="3"/>
      <c r="E1668" s="3"/>
      <c r="F1668" s="3"/>
      <c r="G1668" s="15"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6">
        <f>'F13'!P142</f>
        <v>0</v>
      </c>
      <c r="W1668" s="16">
        <f>'F13'!Q142</f>
        <v>0</v>
      </c>
      <c r="X1668" s="16">
        <f>'F13'!R142</f>
        <v>0</v>
      </c>
      <c r="Y1668" s="16">
        <f>'F13'!S142</f>
        <v>0</v>
      </c>
      <c r="Z1668" s="16">
        <f>'F13'!T142</f>
        <v>0</v>
      </c>
      <c r="AA1668" s="16">
        <f>'F13'!U142</f>
        <v>0</v>
      </c>
      <c r="AB1668" s="16">
        <f>'F13'!V142</f>
        <v>0</v>
      </c>
      <c r="AC1668" s="16">
        <f>'F13'!W142</f>
        <v>0</v>
      </c>
      <c r="AD1668" s="16">
        <f>'F13'!X142</f>
        <v>0</v>
      </c>
      <c r="AE1668" s="3">
        <f>'F13'!Y142</f>
        <v>0</v>
      </c>
      <c r="AF1668" s="3">
        <f>'F13'!Z142</f>
        <v>0</v>
      </c>
      <c r="AG1668" s="16">
        <f>'F13'!AA142</f>
        <v>0</v>
      </c>
      <c r="AH1668" s="16">
        <f>'F13'!AB142</f>
        <v>0</v>
      </c>
      <c r="AI1668" s="16">
        <f>'F13'!AC142</f>
        <v>0</v>
      </c>
      <c r="AJ1668" s="16">
        <f>'F13'!AD142</f>
        <v>0</v>
      </c>
      <c r="AK1668" s="16">
        <f>'F13'!AE142</f>
        <v>0</v>
      </c>
      <c r="AL1668" s="16">
        <f>'F13'!AF142</f>
        <v>0</v>
      </c>
      <c r="AM1668" s="16">
        <f>'F13'!AG142</f>
        <v>0</v>
      </c>
      <c r="AN1668" s="16">
        <f>'F13'!AH142</f>
        <v>0</v>
      </c>
      <c r="AO1668" s="16">
        <f>'F13'!AI142</f>
        <v>0</v>
      </c>
    </row>
    <row r="1669" spans="1:41" ht="15.75" customHeight="1">
      <c r="A1669" s="3"/>
      <c r="B1669" s="3"/>
      <c r="C1669" s="3"/>
      <c r="D1669" s="3"/>
      <c r="E1669" s="3"/>
      <c r="F1669" s="3"/>
      <c r="G1669" s="15"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6">
        <f>'F13'!P143</f>
        <v>0</v>
      </c>
      <c r="W1669" s="16">
        <f>'F13'!Q143</f>
        <v>0</v>
      </c>
      <c r="X1669" s="16">
        <f>'F13'!R143</f>
        <v>0</v>
      </c>
      <c r="Y1669" s="16">
        <f>'F13'!S143</f>
        <v>0</v>
      </c>
      <c r="Z1669" s="16">
        <f>'F13'!T143</f>
        <v>0</v>
      </c>
      <c r="AA1669" s="16">
        <f>'F13'!U143</f>
        <v>0</v>
      </c>
      <c r="AB1669" s="16">
        <f>'F13'!V143</f>
        <v>0</v>
      </c>
      <c r="AC1669" s="16">
        <f>'F13'!W143</f>
        <v>0</v>
      </c>
      <c r="AD1669" s="16">
        <f>'F13'!X143</f>
        <v>0</v>
      </c>
      <c r="AE1669" s="3">
        <f>'F13'!Y143</f>
        <v>0</v>
      </c>
      <c r="AF1669" s="3">
        <f>'F13'!Z143</f>
        <v>0</v>
      </c>
      <c r="AG1669" s="16">
        <f>'F13'!AA143</f>
        <v>0</v>
      </c>
      <c r="AH1669" s="16">
        <f>'F13'!AB143</f>
        <v>0</v>
      </c>
      <c r="AI1669" s="16">
        <f>'F13'!AC143</f>
        <v>0</v>
      </c>
      <c r="AJ1669" s="16">
        <f>'F13'!AD143</f>
        <v>0</v>
      </c>
      <c r="AK1669" s="16">
        <f>'F13'!AE143</f>
        <v>0</v>
      </c>
      <c r="AL1669" s="16">
        <f>'F13'!AF143</f>
        <v>0</v>
      </c>
      <c r="AM1669" s="16">
        <f>'F13'!AG143</f>
        <v>0</v>
      </c>
      <c r="AN1669" s="16">
        <f>'F13'!AH143</f>
        <v>0</v>
      </c>
      <c r="AO1669" s="16">
        <f>'F13'!AI143</f>
        <v>0</v>
      </c>
    </row>
    <row r="1670" spans="1:41" ht="15.75" customHeight="1">
      <c r="A1670" s="3"/>
      <c r="B1670" s="3"/>
      <c r="C1670" s="3"/>
      <c r="D1670" s="3"/>
      <c r="E1670" s="3"/>
      <c r="F1670" s="3"/>
      <c r="G1670" s="15"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6">
        <f>'F13'!P144</f>
        <v>0</v>
      </c>
      <c r="W1670" s="16">
        <f>'F13'!Q144</f>
        <v>0</v>
      </c>
      <c r="X1670" s="16">
        <f>'F13'!R144</f>
        <v>0</v>
      </c>
      <c r="Y1670" s="16">
        <f>'F13'!S144</f>
        <v>0</v>
      </c>
      <c r="Z1670" s="16">
        <f>'F13'!T144</f>
        <v>0</v>
      </c>
      <c r="AA1670" s="16">
        <f>'F13'!U144</f>
        <v>0</v>
      </c>
      <c r="AB1670" s="16">
        <f>'F13'!V144</f>
        <v>0</v>
      </c>
      <c r="AC1670" s="16">
        <f>'F13'!W144</f>
        <v>0</v>
      </c>
      <c r="AD1670" s="16">
        <f>'F13'!X144</f>
        <v>0</v>
      </c>
      <c r="AE1670" s="3">
        <f>'F13'!Y144</f>
        <v>0</v>
      </c>
      <c r="AF1670" s="3">
        <f>'F13'!Z144</f>
        <v>0</v>
      </c>
      <c r="AG1670" s="16">
        <f>'F13'!AA144</f>
        <v>0</v>
      </c>
      <c r="AH1670" s="16">
        <f>'F13'!AB144</f>
        <v>0</v>
      </c>
      <c r="AI1670" s="16">
        <f>'F13'!AC144</f>
        <v>0</v>
      </c>
      <c r="AJ1670" s="16">
        <f>'F13'!AD144</f>
        <v>0</v>
      </c>
      <c r="AK1670" s="16">
        <f>'F13'!AE144</f>
        <v>0</v>
      </c>
      <c r="AL1670" s="16">
        <f>'F13'!AF144</f>
        <v>0</v>
      </c>
      <c r="AM1670" s="16">
        <f>'F13'!AG144</f>
        <v>0</v>
      </c>
      <c r="AN1670" s="16">
        <f>'F13'!AH144</f>
        <v>0</v>
      </c>
      <c r="AO1670" s="16">
        <f>'F13'!AI144</f>
        <v>0</v>
      </c>
    </row>
    <row r="1671" spans="1:41" ht="15.75" customHeight="1">
      <c r="A1671" s="3"/>
      <c r="B1671" s="3"/>
      <c r="C1671" s="3"/>
      <c r="D1671" s="3"/>
      <c r="E1671" s="3"/>
      <c r="F1671" s="3"/>
      <c r="G1671" s="15"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6">
        <f>'F13'!P145</f>
        <v>0</v>
      </c>
      <c r="W1671" s="16">
        <f>'F13'!Q145</f>
        <v>0</v>
      </c>
      <c r="X1671" s="16">
        <f>'F13'!R145</f>
        <v>0</v>
      </c>
      <c r="Y1671" s="16">
        <f>'F13'!S145</f>
        <v>0</v>
      </c>
      <c r="Z1671" s="16">
        <f>'F13'!T145</f>
        <v>0</v>
      </c>
      <c r="AA1671" s="16">
        <f>'F13'!U145</f>
        <v>0</v>
      </c>
      <c r="AB1671" s="16">
        <f>'F13'!V145</f>
        <v>0</v>
      </c>
      <c r="AC1671" s="16">
        <f>'F13'!W145</f>
        <v>0</v>
      </c>
      <c r="AD1671" s="16">
        <f>'F13'!X145</f>
        <v>0</v>
      </c>
      <c r="AE1671" s="3">
        <f>'F13'!Y145</f>
        <v>0</v>
      </c>
      <c r="AF1671" s="3">
        <f>'F13'!Z145</f>
        <v>0</v>
      </c>
      <c r="AG1671" s="16">
        <f>'F13'!AA145</f>
        <v>0</v>
      </c>
      <c r="AH1671" s="16">
        <f>'F13'!AB145</f>
        <v>0</v>
      </c>
      <c r="AI1671" s="16">
        <f>'F13'!AC145</f>
        <v>0</v>
      </c>
      <c r="AJ1671" s="16">
        <f>'F13'!AD145</f>
        <v>0</v>
      </c>
      <c r="AK1671" s="16">
        <f>'F13'!AE145</f>
        <v>0</v>
      </c>
      <c r="AL1671" s="16">
        <f>'F13'!AF145</f>
        <v>0</v>
      </c>
      <c r="AM1671" s="16">
        <f>'F13'!AG145</f>
        <v>0</v>
      </c>
      <c r="AN1671" s="16">
        <f>'F13'!AH145</f>
        <v>0</v>
      </c>
      <c r="AO1671" s="16">
        <f>'F13'!AI145</f>
        <v>0</v>
      </c>
    </row>
    <row r="1672" spans="1:41" ht="15.75" customHeight="1">
      <c r="A1672" s="3"/>
      <c r="B1672" s="3"/>
      <c r="C1672" s="3"/>
      <c r="D1672" s="3"/>
      <c r="E1672" s="3"/>
      <c r="F1672" s="3"/>
      <c r="G1672" s="15"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6">
        <f>'F13'!P146</f>
        <v>0</v>
      </c>
      <c r="W1672" s="16">
        <f>'F13'!Q146</f>
        <v>0</v>
      </c>
      <c r="X1672" s="16">
        <f>'F13'!R146</f>
        <v>0</v>
      </c>
      <c r="Y1672" s="16">
        <f>'F13'!S146</f>
        <v>0</v>
      </c>
      <c r="Z1672" s="16">
        <f>'F13'!T146</f>
        <v>0</v>
      </c>
      <c r="AA1672" s="16">
        <f>'F13'!U146</f>
        <v>0</v>
      </c>
      <c r="AB1672" s="16">
        <f>'F13'!V146</f>
        <v>0</v>
      </c>
      <c r="AC1672" s="16">
        <f>'F13'!W146</f>
        <v>0</v>
      </c>
      <c r="AD1672" s="16">
        <f>'F13'!X146</f>
        <v>0</v>
      </c>
      <c r="AE1672" s="3">
        <f>'F13'!Y146</f>
        <v>0</v>
      </c>
      <c r="AF1672" s="3">
        <f>'F13'!Z146</f>
        <v>0</v>
      </c>
      <c r="AG1672" s="16">
        <f>'F13'!AA146</f>
        <v>0</v>
      </c>
      <c r="AH1672" s="16">
        <f>'F13'!AB146</f>
        <v>0</v>
      </c>
      <c r="AI1672" s="16">
        <f>'F13'!AC146</f>
        <v>0</v>
      </c>
      <c r="AJ1672" s="16">
        <f>'F13'!AD146</f>
        <v>0</v>
      </c>
      <c r="AK1672" s="16">
        <f>'F13'!AE146</f>
        <v>0</v>
      </c>
      <c r="AL1672" s="16">
        <f>'F13'!AF146</f>
        <v>0</v>
      </c>
      <c r="AM1672" s="16">
        <f>'F13'!AG146</f>
        <v>0</v>
      </c>
      <c r="AN1672" s="16">
        <f>'F13'!AH146</f>
        <v>0</v>
      </c>
      <c r="AO1672" s="16">
        <f>'F13'!AI146</f>
        <v>0</v>
      </c>
    </row>
    <row r="1673" spans="1:41" ht="15.75" customHeight="1">
      <c r="A1673" s="3"/>
      <c r="B1673" s="3"/>
      <c r="C1673" s="3"/>
      <c r="D1673" s="3"/>
      <c r="E1673" s="3"/>
      <c r="F1673" s="3"/>
      <c r="G1673" s="15"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6">
        <f>'F13'!P147</f>
        <v>0</v>
      </c>
      <c r="W1673" s="16">
        <f>'F13'!Q147</f>
        <v>0</v>
      </c>
      <c r="X1673" s="16">
        <f>'F13'!R147</f>
        <v>0</v>
      </c>
      <c r="Y1673" s="16">
        <f>'F13'!S147</f>
        <v>0</v>
      </c>
      <c r="Z1673" s="16">
        <f>'F13'!T147</f>
        <v>0</v>
      </c>
      <c r="AA1673" s="16">
        <f>'F13'!U147</f>
        <v>0</v>
      </c>
      <c r="AB1673" s="16">
        <f>'F13'!V147</f>
        <v>0</v>
      </c>
      <c r="AC1673" s="16">
        <f>'F13'!W147</f>
        <v>0</v>
      </c>
      <c r="AD1673" s="16">
        <f>'F13'!X147</f>
        <v>0</v>
      </c>
      <c r="AE1673" s="3">
        <f>'F13'!Y147</f>
        <v>0</v>
      </c>
      <c r="AF1673" s="3">
        <f>'F13'!Z147</f>
        <v>0</v>
      </c>
      <c r="AG1673" s="16">
        <f>'F13'!AA147</f>
        <v>0</v>
      </c>
      <c r="AH1673" s="16">
        <f>'F13'!AB147</f>
        <v>0</v>
      </c>
      <c r="AI1673" s="16">
        <f>'F13'!AC147</f>
        <v>0</v>
      </c>
      <c r="AJ1673" s="16">
        <f>'F13'!AD147</f>
        <v>0</v>
      </c>
      <c r="AK1673" s="16">
        <f>'F13'!AE147</f>
        <v>0</v>
      </c>
      <c r="AL1673" s="16">
        <f>'F13'!AF147</f>
        <v>0</v>
      </c>
      <c r="AM1673" s="16">
        <f>'F13'!AG147</f>
        <v>0</v>
      </c>
      <c r="AN1673" s="16">
        <f>'F13'!AH147</f>
        <v>0</v>
      </c>
      <c r="AO1673" s="16">
        <f>'F13'!AI147</f>
        <v>0</v>
      </c>
    </row>
    <row r="1674" spans="1:41" ht="15.75" customHeight="1">
      <c r="A1674" s="3"/>
      <c r="B1674" s="3"/>
      <c r="C1674" s="3"/>
      <c r="D1674" s="3"/>
      <c r="E1674" s="3"/>
      <c r="F1674" s="3"/>
      <c r="G1674" s="15"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6">
        <f>'F13'!P148</f>
        <v>0</v>
      </c>
      <c r="W1674" s="16">
        <f>'F13'!Q148</f>
        <v>0</v>
      </c>
      <c r="X1674" s="16">
        <f>'F13'!R148</f>
        <v>0</v>
      </c>
      <c r="Y1674" s="16">
        <f>'F13'!S148</f>
        <v>0</v>
      </c>
      <c r="Z1674" s="16">
        <f>'F13'!T148</f>
        <v>0</v>
      </c>
      <c r="AA1674" s="16">
        <f>'F13'!U148</f>
        <v>0</v>
      </c>
      <c r="AB1674" s="16">
        <f>'F13'!V148</f>
        <v>0</v>
      </c>
      <c r="AC1674" s="16">
        <f>'F13'!W148</f>
        <v>0</v>
      </c>
      <c r="AD1674" s="16">
        <f>'F13'!X148</f>
        <v>0</v>
      </c>
      <c r="AE1674" s="3">
        <f>'F13'!Y148</f>
        <v>0</v>
      </c>
      <c r="AF1674" s="3">
        <f>'F13'!Z148</f>
        <v>0</v>
      </c>
      <c r="AG1674" s="16">
        <f>'F13'!AA148</f>
        <v>0</v>
      </c>
      <c r="AH1674" s="16">
        <f>'F13'!AB148</f>
        <v>0</v>
      </c>
      <c r="AI1674" s="16">
        <f>'F13'!AC148</f>
        <v>0</v>
      </c>
      <c r="AJ1674" s="16">
        <f>'F13'!AD148</f>
        <v>0</v>
      </c>
      <c r="AK1674" s="16">
        <f>'F13'!AE148</f>
        <v>0</v>
      </c>
      <c r="AL1674" s="16">
        <f>'F13'!AF148</f>
        <v>0</v>
      </c>
      <c r="AM1674" s="16">
        <f>'F13'!AG148</f>
        <v>0</v>
      </c>
      <c r="AN1674" s="16">
        <f>'F13'!AH148</f>
        <v>0</v>
      </c>
      <c r="AO1674" s="16">
        <f>'F13'!AI148</f>
        <v>0</v>
      </c>
    </row>
    <row r="1675" spans="1:41" ht="15.75" customHeight="1">
      <c r="A1675" s="3"/>
      <c r="B1675" s="3"/>
      <c r="C1675" s="3"/>
      <c r="D1675" s="3"/>
      <c r="E1675" s="3"/>
      <c r="F1675" s="3"/>
      <c r="G1675" s="15"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6">
        <f>'F13'!P149</f>
        <v>0</v>
      </c>
      <c r="W1675" s="16">
        <f>'F13'!Q149</f>
        <v>0</v>
      </c>
      <c r="X1675" s="16">
        <f>'F13'!R149</f>
        <v>0</v>
      </c>
      <c r="Y1675" s="16">
        <f>'F13'!S149</f>
        <v>0</v>
      </c>
      <c r="Z1675" s="16">
        <f>'F13'!T149</f>
        <v>0</v>
      </c>
      <c r="AA1675" s="16">
        <f>'F13'!U149</f>
        <v>0</v>
      </c>
      <c r="AB1675" s="16">
        <f>'F13'!V149</f>
        <v>0</v>
      </c>
      <c r="AC1675" s="16">
        <f>'F13'!W149</f>
        <v>0</v>
      </c>
      <c r="AD1675" s="16">
        <f>'F13'!X149</f>
        <v>0</v>
      </c>
      <c r="AE1675" s="3">
        <f>'F13'!Y149</f>
        <v>0</v>
      </c>
      <c r="AF1675" s="3">
        <f>'F13'!Z149</f>
        <v>0</v>
      </c>
      <c r="AG1675" s="16">
        <f>'F13'!AA149</f>
        <v>0</v>
      </c>
      <c r="AH1675" s="16">
        <f>'F13'!AB149</f>
        <v>0</v>
      </c>
      <c r="AI1675" s="16">
        <f>'F13'!AC149</f>
        <v>0</v>
      </c>
      <c r="AJ1675" s="16">
        <f>'F13'!AD149</f>
        <v>0</v>
      </c>
      <c r="AK1675" s="16">
        <f>'F13'!AE149</f>
        <v>0</v>
      </c>
      <c r="AL1675" s="16">
        <f>'F13'!AF149</f>
        <v>0</v>
      </c>
      <c r="AM1675" s="16">
        <f>'F13'!AG149</f>
        <v>0</v>
      </c>
      <c r="AN1675" s="16">
        <f>'F13'!AH149</f>
        <v>0</v>
      </c>
      <c r="AO1675" s="16">
        <f>'F13'!AI149</f>
        <v>0</v>
      </c>
    </row>
    <row r="1676" spans="1:41" ht="15.75" customHeight="1">
      <c r="A1676" s="3"/>
      <c r="B1676" s="3"/>
      <c r="C1676" s="3"/>
      <c r="D1676" s="3"/>
      <c r="E1676" s="3"/>
      <c r="F1676" s="3"/>
      <c r="G1676" s="15"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6">
        <f>'F13'!P150</f>
        <v>0</v>
      </c>
      <c r="W1676" s="16">
        <f>'F13'!Q150</f>
        <v>0</v>
      </c>
      <c r="X1676" s="16">
        <f>'F13'!R150</f>
        <v>0</v>
      </c>
      <c r="Y1676" s="16">
        <f>'F13'!S150</f>
        <v>0</v>
      </c>
      <c r="Z1676" s="16">
        <f>'F13'!T150</f>
        <v>0</v>
      </c>
      <c r="AA1676" s="16">
        <f>'F13'!U150</f>
        <v>0</v>
      </c>
      <c r="AB1676" s="16">
        <f>'F13'!V150</f>
        <v>0</v>
      </c>
      <c r="AC1676" s="16">
        <f>'F13'!W150</f>
        <v>0</v>
      </c>
      <c r="AD1676" s="16">
        <f>'F13'!X150</f>
        <v>0</v>
      </c>
      <c r="AE1676" s="3">
        <f>'F13'!Y150</f>
        <v>0</v>
      </c>
      <c r="AF1676" s="3">
        <f>'F13'!Z150</f>
        <v>0</v>
      </c>
      <c r="AG1676" s="16">
        <f>'F13'!AA150</f>
        <v>0</v>
      </c>
      <c r="AH1676" s="16">
        <f>'F13'!AB150</f>
        <v>0</v>
      </c>
      <c r="AI1676" s="16">
        <f>'F13'!AC150</f>
        <v>0</v>
      </c>
      <c r="AJ1676" s="16">
        <f>'F13'!AD150</f>
        <v>0</v>
      </c>
      <c r="AK1676" s="16">
        <f>'F13'!AE150</f>
        <v>0</v>
      </c>
      <c r="AL1676" s="16">
        <f>'F13'!AF150</f>
        <v>0</v>
      </c>
      <c r="AM1676" s="16">
        <f>'F13'!AG150</f>
        <v>0</v>
      </c>
      <c r="AN1676" s="16">
        <f>'F13'!AH150</f>
        <v>0</v>
      </c>
      <c r="AO1676" s="16">
        <f>'F13'!AI150</f>
        <v>0</v>
      </c>
    </row>
    <row r="1677" spans="1:41" ht="15.75" customHeight="1">
      <c r="A1677" s="3"/>
      <c r="B1677" s="3"/>
      <c r="C1677" s="3"/>
      <c r="D1677" s="3"/>
      <c r="E1677" s="3"/>
      <c r="F1677" s="3"/>
      <c r="G1677" s="15"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6">
        <f>'F13'!P151</f>
        <v>0</v>
      </c>
      <c r="W1677" s="16">
        <f>'F13'!Q151</f>
        <v>0</v>
      </c>
      <c r="X1677" s="16">
        <f>'F13'!R151</f>
        <v>0</v>
      </c>
      <c r="Y1677" s="16">
        <f>'F13'!S151</f>
        <v>0</v>
      </c>
      <c r="Z1677" s="16">
        <f>'F13'!T151</f>
        <v>0</v>
      </c>
      <c r="AA1677" s="16">
        <f>'F13'!U151</f>
        <v>0</v>
      </c>
      <c r="AB1677" s="16">
        <f>'F13'!V151</f>
        <v>0</v>
      </c>
      <c r="AC1677" s="16">
        <f>'F13'!W151</f>
        <v>0</v>
      </c>
      <c r="AD1677" s="16">
        <f>'F13'!X151</f>
        <v>0</v>
      </c>
      <c r="AE1677" s="3">
        <f>'F13'!Y151</f>
        <v>0</v>
      </c>
      <c r="AF1677" s="3">
        <f>'F13'!Z151</f>
        <v>0</v>
      </c>
      <c r="AG1677" s="16">
        <f>'F13'!AA151</f>
        <v>0</v>
      </c>
      <c r="AH1677" s="16">
        <f>'F13'!AB151</f>
        <v>0</v>
      </c>
      <c r="AI1677" s="16">
        <f>'F13'!AC151</f>
        <v>0</v>
      </c>
      <c r="AJ1677" s="16">
        <f>'F13'!AD151</f>
        <v>0</v>
      </c>
      <c r="AK1677" s="16">
        <f>'F13'!AE151</f>
        <v>0</v>
      </c>
      <c r="AL1677" s="16">
        <f>'F13'!AF151</f>
        <v>0</v>
      </c>
      <c r="AM1677" s="16">
        <f>'F13'!AG151</f>
        <v>0</v>
      </c>
      <c r="AN1677" s="16">
        <f>'F13'!AH151</f>
        <v>0</v>
      </c>
      <c r="AO1677" s="16">
        <f>'F13'!AI151</f>
        <v>0</v>
      </c>
    </row>
    <row r="1678" spans="1:41" ht="15.75" customHeight="1">
      <c r="A1678" s="3"/>
      <c r="B1678" s="3"/>
      <c r="C1678" s="3"/>
      <c r="D1678" s="3"/>
      <c r="E1678" s="3"/>
      <c r="F1678" s="3"/>
      <c r="G1678" s="15"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6">
        <f>'F13'!P152</f>
        <v>0</v>
      </c>
      <c r="W1678" s="16">
        <f>'F13'!Q152</f>
        <v>0</v>
      </c>
      <c r="X1678" s="16">
        <f>'F13'!R152</f>
        <v>0</v>
      </c>
      <c r="Y1678" s="16">
        <f>'F13'!S152</f>
        <v>0</v>
      </c>
      <c r="Z1678" s="16">
        <f>'F13'!T152</f>
        <v>0</v>
      </c>
      <c r="AA1678" s="16">
        <f>'F13'!U152</f>
        <v>0</v>
      </c>
      <c r="AB1678" s="16">
        <f>'F13'!V152</f>
        <v>0</v>
      </c>
      <c r="AC1678" s="16">
        <f>'F13'!W152</f>
        <v>0</v>
      </c>
      <c r="AD1678" s="16">
        <f>'F13'!X152</f>
        <v>0</v>
      </c>
      <c r="AE1678" s="3">
        <f>'F13'!Y152</f>
        <v>0</v>
      </c>
      <c r="AF1678" s="3">
        <f>'F13'!Z152</f>
        <v>0</v>
      </c>
      <c r="AG1678" s="16">
        <f>'F13'!AA152</f>
        <v>0</v>
      </c>
      <c r="AH1678" s="16">
        <f>'F13'!AB152</f>
        <v>0</v>
      </c>
      <c r="AI1678" s="16">
        <f>'F13'!AC152</f>
        <v>0</v>
      </c>
      <c r="AJ1678" s="16">
        <f>'F13'!AD152</f>
        <v>0</v>
      </c>
      <c r="AK1678" s="16">
        <f>'F13'!AE152</f>
        <v>0</v>
      </c>
      <c r="AL1678" s="16">
        <f>'F13'!AF152</f>
        <v>0</v>
      </c>
      <c r="AM1678" s="16">
        <f>'F13'!AG152</f>
        <v>0</v>
      </c>
      <c r="AN1678" s="16">
        <f>'F13'!AH152</f>
        <v>0</v>
      </c>
      <c r="AO1678" s="16">
        <f>'F13'!AI152</f>
        <v>0</v>
      </c>
    </row>
    <row r="1679" spans="1:41" ht="15.75" customHeight="1">
      <c r="A1679" s="3"/>
      <c r="B1679" s="3"/>
      <c r="C1679" s="3"/>
      <c r="D1679" s="3"/>
      <c r="E1679" s="3"/>
      <c r="F1679" s="3"/>
      <c r="G1679" s="15"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6">
        <f>'F13'!P153</f>
        <v>0</v>
      </c>
      <c r="W1679" s="16">
        <f>'F13'!Q153</f>
        <v>0</v>
      </c>
      <c r="X1679" s="16">
        <f>'F13'!R153</f>
        <v>0</v>
      </c>
      <c r="Y1679" s="16">
        <f>'F13'!S153</f>
        <v>0</v>
      </c>
      <c r="Z1679" s="16">
        <f>'F13'!T153</f>
        <v>0</v>
      </c>
      <c r="AA1679" s="16">
        <f>'F13'!U153</f>
        <v>0</v>
      </c>
      <c r="AB1679" s="16">
        <f>'F13'!V153</f>
        <v>0</v>
      </c>
      <c r="AC1679" s="16">
        <f>'F13'!W153</f>
        <v>0</v>
      </c>
      <c r="AD1679" s="16">
        <f>'F13'!X153</f>
        <v>0</v>
      </c>
      <c r="AE1679" s="3">
        <f>'F13'!Y153</f>
        <v>0</v>
      </c>
      <c r="AF1679" s="3">
        <f>'F13'!Z153</f>
        <v>0</v>
      </c>
      <c r="AG1679" s="16">
        <f>'F13'!AA153</f>
        <v>0</v>
      </c>
      <c r="AH1679" s="16">
        <f>'F13'!AB153</f>
        <v>0</v>
      </c>
      <c r="AI1679" s="16">
        <f>'F13'!AC153</f>
        <v>0</v>
      </c>
      <c r="AJ1679" s="16">
        <f>'F13'!AD153</f>
        <v>0</v>
      </c>
      <c r="AK1679" s="16">
        <f>'F13'!AE153</f>
        <v>0</v>
      </c>
      <c r="AL1679" s="16">
        <f>'F13'!AF153</f>
        <v>0</v>
      </c>
      <c r="AM1679" s="16">
        <f>'F13'!AG153</f>
        <v>0</v>
      </c>
      <c r="AN1679" s="16">
        <f>'F13'!AH153</f>
        <v>0</v>
      </c>
      <c r="AO1679" s="16">
        <f>'F13'!AI153</f>
        <v>0</v>
      </c>
    </row>
    <row r="1680" spans="1:41" ht="15.75" customHeight="1">
      <c r="A1680" s="3"/>
      <c r="B1680" s="3"/>
      <c r="C1680" s="3"/>
      <c r="D1680" s="3"/>
      <c r="E1680" s="3"/>
      <c r="F1680" s="3"/>
      <c r="G1680" s="15"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6">
        <f>'F13'!P154</f>
        <v>0</v>
      </c>
      <c r="W1680" s="16">
        <f>'F13'!Q154</f>
        <v>0</v>
      </c>
      <c r="X1680" s="16">
        <f>'F13'!R154</f>
        <v>0</v>
      </c>
      <c r="Y1680" s="16">
        <f>'F13'!S154</f>
        <v>0</v>
      </c>
      <c r="Z1680" s="16">
        <f>'F13'!T154</f>
        <v>0</v>
      </c>
      <c r="AA1680" s="16">
        <f>'F13'!U154</f>
        <v>0</v>
      </c>
      <c r="AB1680" s="16">
        <f>'F13'!V154</f>
        <v>0</v>
      </c>
      <c r="AC1680" s="16">
        <f>'F13'!W154</f>
        <v>0</v>
      </c>
      <c r="AD1680" s="16">
        <f>'F13'!X154</f>
        <v>0</v>
      </c>
      <c r="AE1680" s="3">
        <f>'F13'!Y154</f>
        <v>0</v>
      </c>
      <c r="AF1680" s="3">
        <f>'F13'!Z154</f>
        <v>0</v>
      </c>
      <c r="AG1680" s="16">
        <f>'F13'!AA154</f>
        <v>0</v>
      </c>
      <c r="AH1680" s="16">
        <f>'F13'!AB154</f>
        <v>0</v>
      </c>
      <c r="AI1680" s="16">
        <f>'F13'!AC154</f>
        <v>0</v>
      </c>
      <c r="AJ1680" s="16">
        <f>'F13'!AD154</f>
        <v>0</v>
      </c>
      <c r="AK1680" s="16">
        <f>'F13'!AE154</f>
        <v>0</v>
      </c>
      <c r="AL1680" s="16">
        <f>'F13'!AF154</f>
        <v>0</v>
      </c>
      <c r="AM1680" s="16">
        <f>'F13'!AG154</f>
        <v>0</v>
      </c>
      <c r="AN1680" s="16">
        <f>'F13'!AH154</f>
        <v>0</v>
      </c>
      <c r="AO1680" s="16">
        <f>'F13'!AI154</f>
        <v>0</v>
      </c>
    </row>
    <row r="1681" spans="1:41" ht="15.75" customHeight="1">
      <c r="A1681" s="3"/>
      <c r="B1681" s="3"/>
      <c r="C1681" s="3"/>
      <c r="D1681" s="3"/>
      <c r="E1681" s="3"/>
      <c r="F1681" s="3"/>
      <c r="G1681" s="15"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6">
        <f>'F13'!P155</f>
        <v>0</v>
      </c>
      <c r="W1681" s="16">
        <f>'F13'!Q155</f>
        <v>0</v>
      </c>
      <c r="X1681" s="16">
        <f>'F13'!R155</f>
        <v>0</v>
      </c>
      <c r="Y1681" s="16">
        <f>'F13'!S155</f>
        <v>0</v>
      </c>
      <c r="Z1681" s="16">
        <f>'F13'!T155</f>
        <v>0</v>
      </c>
      <c r="AA1681" s="16">
        <f>'F13'!U155</f>
        <v>0</v>
      </c>
      <c r="AB1681" s="16">
        <f>'F13'!V155</f>
        <v>0</v>
      </c>
      <c r="AC1681" s="16">
        <f>'F13'!W155</f>
        <v>0</v>
      </c>
      <c r="AD1681" s="16">
        <f>'F13'!X155</f>
        <v>0</v>
      </c>
      <c r="AE1681" s="3">
        <f>'F13'!Y155</f>
        <v>0</v>
      </c>
      <c r="AF1681" s="3">
        <f>'F13'!Z155</f>
        <v>0</v>
      </c>
      <c r="AG1681" s="16">
        <f>'F13'!AA155</f>
        <v>0</v>
      </c>
      <c r="AH1681" s="16">
        <f>'F13'!AB155</f>
        <v>0</v>
      </c>
      <c r="AI1681" s="16">
        <f>'F13'!AC155</f>
        <v>0</v>
      </c>
      <c r="AJ1681" s="16">
        <f>'F13'!AD155</f>
        <v>0</v>
      </c>
      <c r="AK1681" s="16">
        <f>'F13'!AE155</f>
        <v>0</v>
      </c>
      <c r="AL1681" s="16">
        <f>'F13'!AF155</f>
        <v>0</v>
      </c>
      <c r="AM1681" s="16">
        <f>'F13'!AG155</f>
        <v>0</v>
      </c>
      <c r="AN1681" s="16">
        <f>'F13'!AH155</f>
        <v>0</v>
      </c>
      <c r="AO1681" s="16">
        <f>'F13'!AI155</f>
        <v>0</v>
      </c>
    </row>
    <row r="1682" spans="1:41" ht="15.75" customHeight="1">
      <c r="A1682" s="3"/>
      <c r="B1682" s="3"/>
      <c r="C1682" s="3"/>
      <c r="D1682" s="3"/>
      <c r="E1682" s="3"/>
      <c r="F1682" s="3"/>
      <c r="G1682" s="15"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6">
        <f>'F13'!P156</f>
        <v>0</v>
      </c>
      <c r="W1682" s="16">
        <f>'F13'!Q156</f>
        <v>0</v>
      </c>
      <c r="X1682" s="16">
        <f>'F13'!R156</f>
        <v>0</v>
      </c>
      <c r="Y1682" s="16">
        <f>'F13'!S156</f>
        <v>0</v>
      </c>
      <c r="Z1682" s="16">
        <f>'F13'!T156</f>
        <v>0</v>
      </c>
      <c r="AA1682" s="16">
        <f>'F13'!U156</f>
        <v>0</v>
      </c>
      <c r="AB1682" s="16">
        <f>'F13'!V156</f>
        <v>0</v>
      </c>
      <c r="AC1682" s="16">
        <f>'F13'!W156</f>
        <v>0</v>
      </c>
      <c r="AD1682" s="16">
        <f>'F13'!X156</f>
        <v>0</v>
      </c>
      <c r="AE1682" s="3">
        <f>'F13'!Y156</f>
        <v>0</v>
      </c>
      <c r="AF1682" s="3">
        <f>'F13'!Z156</f>
        <v>0</v>
      </c>
      <c r="AG1682" s="16">
        <f>'F13'!AA156</f>
        <v>0</v>
      </c>
      <c r="AH1682" s="16">
        <f>'F13'!AB156</f>
        <v>0</v>
      </c>
      <c r="AI1682" s="16">
        <f>'F13'!AC156</f>
        <v>0</v>
      </c>
      <c r="AJ1682" s="16">
        <f>'F13'!AD156</f>
        <v>0</v>
      </c>
      <c r="AK1682" s="16">
        <f>'F13'!AE156</f>
        <v>0</v>
      </c>
      <c r="AL1682" s="16">
        <f>'F13'!AF156</f>
        <v>0</v>
      </c>
      <c r="AM1682" s="16">
        <f>'F13'!AG156</f>
        <v>0</v>
      </c>
      <c r="AN1682" s="16">
        <f>'F13'!AH156</f>
        <v>0</v>
      </c>
      <c r="AO1682" s="16">
        <f>'F13'!AI156</f>
        <v>0</v>
      </c>
    </row>
    <row r="1683" spans="1:41" ht="15.75" customHeight="1">
      <c r="A1683" s="3"/>
      <c r="B1683" s="3"/>
      <c r="C1683" s="3"/>
      <c r="D1683" s="3"/>
      <c r="E1683" s="3"/>
      <c r="F1683" s="3"/>
      <c r="G1683" s="15"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6">
        <f>'F13'!P157</f>
        <v>0</v>
      </c>
      <c r="W1683" s="16">
        <f>'F13'!Q157</f>
        <v>0</v>
      </c>
      <c r="X1683" s="16">
        <f>'F13'!R157</f>
        <v>0</v>
      </c>
      <c r="Y1683" s="16">
        <f>'F13'!S157</f>
        <v>0</v>
      </c>
      <c r="Z1683" s="16">
        <f>'F13'!T157</f>
        <v>0</v>
      </c>
      <c r="AA1683" s="16">
        <f>'F13'!U157</f>
        <v>0</v>
      </c>
      <c r="AB1683" s="16">
        <f>'F13'!V157</f>
        <v>0</v>
      </c>
      <c r="AC1683" s="16">
        <f>'F13'!W157</f>
        <v>0</v>
      </c>
      <c r="AD1683" s="16">
        <f>'F13'!X157</f>
        <v>0</v>
      </c>
      <c r="AE1683" s="3">
        <f>'F13'!Y157</f>
        <v>0</v>
      </c>
      <c r="AF1683" s="3">
        <f>'F13'!Z157</f>
        <v>0</v>
      </c>
      <c r="AG1683" s="16">
        <f>'F13'!AA157</f>
        <v>0</v>
      </c>
      <c r="AH1683" s="16">
        <f>'F13'!AB157</f>
        <v>0</v>
      </c>
      <c r="AI1683" s="16">
        <f>'F13'!AC157</f>
        <v>0</v>
      </c>
      <c r="AJ1683" s="16">
        <f>'F13'!AD157</f>
        <v>0</v>
      </c>
      <c r="AK1683" s="16">
        <f>'F13'!AE157</f>
        <v>0</v>
      </c>
      <c r="AL1683" s="16">
        <f>'F13'!AF157</f>
        <v>0</v>
      </c>
      <c r="AM1683" s="16">
        <f>'F13'!AG157</f>
        <v>0</v>
      </c>
      <c r="AN1683" s="16">
        <f>'F13'!AH157</f>
        <v>0</v>
      </c>
      <c r="AO1683" s="16">
        <f>'F13'!AI157</f>
        <v>0</v>
      </c>
    </row>
    <row r="1684" spans="1:41" ht="15.75" customHeight="1">
      <c r="A1684" s="3"/>
      <c r="B1684" s="3"/>
      <c r="C1684" s="3"/>
      <c r="D1684" s="3"/>
      <c r="E1684" s="3"/>
      <c r="F1684" s="3"/>
      <c r="G1684" s="15"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6">
        <f>'F13'!P158</f>
        <v>0</v>
      </c>
      <c r="W1684" s="16">
        <f>'F13'!Q158</f>
        <v>0</v>
      </c>
      <c r="X1684" s="16">
        <f>'F13'!R158</f>
        <v>0</v>
      </c>
      <c r="Y1684" s="16">
        <f>'F13'!S158</f>
        <v>0</v>
      </c>
      <c r="Z1684" s="16">
        <f>'F13'!T158</f>
        <v>0</v>
      </c>
      <c r="AA1684" s="16">
        <f>'F13'!U158</f>
        <v>0</v>
      </c>
      <c r="AB1684" s="16">
        <f>'F13'!V158</f>
        <v>0</v>
      </c>
      <c r="AC1684" s="16">
        <f>'F13'!W158</f>
        <v>0</v>
      </c>
      <c r="AD1684" s="16">
        <f>'F13'!X158</f>
        <v>0</v>
      </c>
      <c r="AE1684" s="3">
        <f>'F13'!Y158</f>
        <v>0</v>
      </c>
      <c r="AF1684" s="3">
        <f>'F13'!Z158</f>
        <v>0</v>
      </c>
      <c r="AG1684" s="16">
        <f>'F13'!AA158</f>
        <v>0</v>
      </c>
      <c r="AH1684" s="16">
        <f>'F13'!AB158</f>
        <v>0</v>
      </c>
      <c r="AI1684" s="16">
        <f>'F13'!AC158</f>
        <v>0</v>
      </c>
      <c r="AJ1684" s="16">
        <f>'F13'!AD158</f>
        <v>0</v>
      </c>
      <c r="AK1684" s="16">
        <f>'F13'!AE158</f>
        <v>0</v>
      </c>
      <c r="AL1684" s="16">
        <f>'F13'!AF158</f>
        <v>0</v>
      </c>
      <c r="AM1684" s="16">
        <f>'F13'!AG158</f>
        <v>0</v>
      </c>
      <c r="AN1684" s="16">
        <f>'F13'!AH158</f>
        <v>0</v>
      </c>
      <c r="AO1684" s="16">
        <f>'F13'!AI158</f>
        <v>0</v>
      </c>
    </row>
    <row r="1685" spans="1:41" ht="15.75" customHeight="1">
      <c r="A1685" s="3"/>
      <c r="B1685" s="3"/>
      <c r="C1685" s="3"/>
      <c r="D1685" s="3"/>
      <c r="E1685" s="3"/>
      <c r="F1685" s="3"/>
      <c r="G1685" s="15"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6">
        <f>'F13'!P159</f>
        <v>0</v>
      </c>
      <c r="W1685" s="16">
        <f>'F13'!Q159</f>
        <v>0</v>
      </c>
      <c r="X1685" s="16">
        <f>'F13'!R159</f>
        <v>0</v>
      </c>
      <c r="Y1685" s="16">
        <f>'F13'!S159</f>
        <v>0</v>
      </c>
      <c r="Z1685" s="16">
        <f>'F13'!T159</f>
        <v>0</v>
      </c>
      <c r="AA1685" s="16">
        <f>'F13'!U159</f>
        <v>0</v>
      </c>
      <c r="AB1685" s="16">
        <f>'F13'!V159</f>
        <v>0</v>
      </c>
      <c r="AC1685" s="16">
        <f>'F13'!W159</f>
        <v>0</v>
      </c>
      <c r="AD1685" s="16">
        <f>'F13'!X159</f>
        <v>0</v>
      </c>
      <c r="AE1685" s="3">
        <f>'F13'!Y159</f>
        <v>0</v>
      </c>
      <c r="AF1685" s="3">
        <f>'F13'!Z159</f>
        <v>0</v>
      </c>
      <c r="AG1685" s="16">
        <f>'F13'!AA159</f>
        <v>0</v>
      </c>
      <c r="AH1685" s="16">
        <f>'F13'!AB159</f>
        <v>0</v>
      </c>
      <c r="AI1685" s="16">
        <f>'F13'!AC159</f>
        <v>0</v>
      </c>
      <c r="AJ1685" s="16">
        <f>'F13'!AD159</f>
        <v>0</v>
      </c>
      <c r="AK1685" s="16">
        <f>'F13'!AE159</f>
        <v>0</v>
      </c>
      <c r="AL1685" s="16">
        <f>'F13'!AF159</f>
        <v>0</v>
      </c>
      <c r="AM1685" s="16">
        <f>'F13'!AG159</f>
        <v>0</v>
      </c>
      <c r="AN1685" s="16">
        <f>'F13'!AH159</f>
        <v>0</v>
      </c>
      <c r="AO1685" s="16">
        <f>'F13'!AI159</f>
        <v>0</v>
      </c>
    </row>
    <row r="1686" spans="1:41" ht="15.75" customHeight="1">
      <c r="A1686" s="3"/>
      <c r="B1686" s="3"/>
      <c r="C1686" s="3"/>
      <c r="D1686" s="3"/>
      <c r="E1686" s="3"/>
      <c r="F1686" s="3"/>
      <c r="G1686" s="15"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6">
        <f>'F13'!P160</f>
        <v>0</v>
      </c>
      <c r="W1686" s="16">
        <f>'F13'!Q160</f>
        <v>0</v>
      </c>
      <c r="X1686" s="16">
        <f>'F13'!R160</f>
        <v>0</v>
      </c>
      <c r="Y1686" s="16">
        <f>'F13'!S160</f>
        <v>0</v>
      </c>
      <c r="Z1686" s="16">
        <f>'F13'!T160</f>
        <v>0</v>
      </c>
      <c r="AA1686" s="16">
        <f>'F13'!U160</f>
        <v>0</v>
      </c>
      <c r="AB1686" s="16">
        <f>'F13'!V160</f>
        <v>0</v>
      </c>
      <c r="AC1686" s="16">
        <f>'F13'!W160</f>
        <v>0</v>
      </c>
      <c r="AD1686" s="16">
        <f>'F13'!X160</f>
        <v>0</v>
      </c>
      <c r="AE1686" s="3">
        <f>'F13'!Y160</f>
        <v>0</v>
      </c>
      <c r="AF1686" s="3">
        <f>'F13'!Z160</f>
        <v>0</v>
      </c>
      <c r="AG1686" s="16">
        <f>'F13'!AA160</f>
        <v>0</v>
      </c>
      <c r="AH1686" s="16">
        <f>'F13'!AB160</f>
        <v>0</v>
      </c>
      <c r="AI1686" s="16">
        <f>'F13'!AC160</f>
        <v>0</v>
      </c>
      <c r="AJ1686" s="16">
        <f>'F13'!AD160</f>
        <v>0</v>
      </c>
      <c r="AK1686" s="16">
        <f>'F13'!AE160</f>
        <v>0</v>
      </c>
      <c r="AL1686" s="16">
        <f>'F13'!AF160</f>
        <v>0</v>
      </c>
      <c r="AM1686" s="16">
        <f>'F13'!AG160</f>
        <v>0</v>
      </c>
      <c r="AN1686" s="16">
        <f>'F13'!AH160</f>
        <v>0</v>
      </c>
      <c r="AO1686" s="16">
        <f>'F13'!AI160</f>
        <v>0</v>
      </c>
    </row>
    <row r="1687" spans="1:41" ht="15.75" customHeight="1">
      <c r="A1687" s="3"/>
      <c r="B1687" s="3"/>
      <c r="C1687" s="3"/>
      <c r="D1687" s="3"/>
      <c r="E1687" s="3"/>
      <c r="F1687" s="3"/>
      <c r="G1687" s="15"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6">
        <f>'F13'!P161</f>
        <v>0</v>
      </c>
      <c r="W1687" s="16">
        <f>'F13'!Q161</f>
        <v>0</v>
      </c>
      <c r="X1687" s="16">
        <f>'F13'!R161</f>
        <v>0</v>
      </c>
      <c r="Y1687" s="16">
        <f>'F13'!S161</f>
        <v>0</v>
      </c>
      <c r="Z1687" s="16">
        <f>'F13'!T161</f>
        <v>0</v>
      </c>
      <c r="AA1687" s="16">
        <f>'F13'!U161</f>
        <v>0</v>
      </c>
      <c r="AB1687" s="16">
        <f>'F13'!V161</f>
        <v>0</v>
      </c>
      <c r="AC1687" s="16">
        <f>'F13'!W161</f>
        <v>0</v>
      </c>
      <c r="AD1687" s="16">
        <f>'F13'!X161</f>
        <v>0</v>
      </c>
      <c r="AE1687" s="3">
        <f>'F13'!Y161</f>
        <v>0</v>
      </c>
      <c r="AF1687" s="3">
        <f>'F13'!Z161</f>
        <v>0</v>
      </c>
      <c r="AG1687" s="16">
        <f>'F13'!AA161</f>
        <v>0</v>
      </c>
      <c r="AH1687" s="16">
        <f>'F13'!AB161</f>
        <v>0</v>
      </c>
      <c r="AI1687" s="16">
        <f>'F13'!AC161</f>
        <v>0</v>
      </c>
      <c r="AJ1687" s="16">
        <f>'F13'!AD161</f>
        <v>0</v>
      </c>
      <c r="AK1687" s="16">
        <f>'F13'!AE161</f>
        <v>0</v>
      </c>
      <c r="AL1687" s="16">
        <f>'F13'!AF161</f>
        <v>0</v>
      </c>
      <c r="AM1687" s="16">
        <f>'F13'!AG161</f>
        <v>0</v>
      </c>
      <c r="AN1687" s="16">
        <f>'F13'!AH161</f>
        <v>0</v>
      </c>
      <c r="AO1687" s="16">
        <f>'F13'!AI161</f>
        <v>0</v>
      </c>
    </row>
    <row r="1688" spans="1:41" ht="15.75" customHeight="1">
      <c r="A1688" s="3"/>
      <c r="B1688" s="3"/>
      <c r="C1688" s="3"/>
      <c r="D1688" s="3"/>
      <c r="E1688" s="3"/>
      <c r="F1688" s="3"/>
      <c r="G1688" s="15"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6">
        <f>'F13'!P162</f>
        <v>0</v>
      </c>
      <c r="W1688" s="16">
        <f>'F13'!Q162</f>
        <v>0</v>
      </c>
      <c r="X1688" s="16">
        <f>'F13'!R162</f>
        <v>0</v>
      </c>
      <c r="Y1688" s="16">
        <f>'F13'!S162</f>
        <v>0</v>
      </c>
      <c r="Z1688" s="16">
        <f>'F13'!T162</f>
        <v>0</v>
      </c>
      <c r="AA1688" s="16">
        <f>'F13'!U162</f>
        <v>0</v>
      </c>
      <c r="AB1688" s="16">
        <f>'F13'!V162</f>
        <v>0</v>
      </c>
      <c r="AC1688" s="16">
        <f>'F13'!W162</f>
        <v>0</v>
      </c>
      <c r="AD1688" s="16">
        <f>'F13'!X162</f>
        <v>0</v>
      </c>
      <c r="AE1688" s="3">
        <f>'F13'!Y162</f>
        <v>0</v>
      </c>
      <c r="AF1688" s="3">
        <f>'F13'!Z162</f>
        <v>0</v>
      </c>
      <c r="AG1688" s="16">
        <f>'F13'!AA162</f>
        <v>0</v>
      </c>
      <c r="AH1688" s="16">
        <f>'F13'!AB162</f>
        <v>0</v>
      </c>
      <c r="AI1688" s="16">
        <f>'F13'!AC162</f>
        <v>0</v>
      </c>
      <c r="AJ1688" s="16">
        <f>'F13'!AD162</f>
        <v>0</v>
      </c>
      <c r="AK1688" s="16">
        <f>'F13'!AE162</f>
        <v>0</v>
      </c>
      <c r="AL1688" s="16">
        <f>'F13'!AF162</f>
        <v>0</v>
      </c>
      <c r="AM1688" s="16">
        <f>'F13'!AG162</f>
        <v>0</v>
      </c>
      <c r="AN1688" s="16">
        <f>'F13'!AH162</f>
        <v>0</v>
      </c>
      <c r="AO1688" s="16">
        <f>'F13'!AI162</f>
        <v>0</v>
      </c>
    </row>
    <row r="1689" spans="1:41" ht="15.75" customHeight="1">
      <c r="A1689" s="3"/>
      <c r="B1689" s="3"/>
      <c r="C1689" s="3"/>
      <c r="D1689" s="3"/>
      <c r="E1689" s="3"/>
      <c r="F1689" s="3"/>
      <c r="G1689" s="15"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6">
        <f>'F13'!P163</f>
        <v>0</v>
      </c>
      <c r="W1689" s="16">
        <f>'F13'!Q163</f>
        <v>0</v>
      </c>
      <c r="X1689" s="16">
        <f>'F13'!R163</f>
        <v>0</v>
      </c>
      <c r="Y1689" s="16">
        <f>'F13'!S163</f>
        <v>0</v>
      </c>
      <c r="Z1689" s="16">
        <f>'F13'!T163</f>
        <v>0</v>
      </c>
      <c r="AA1689" s="16">
        <f>'F13'!U163</f>
        <v>0</v>
      </c>
      <c r="AB1689" s="16">
        <f>'F13'!V163</f>
        <v>0</v>
      </c>
      <c r="AC1689" s="16">
        <f>'F13'!W163</f>
        <v>0</v>
      </c>
      <c r="AD1689" s="16">
        <f>'F13'!X163</f>
        <v>0</v>
      </c>
      <c r="AE1689" s="3">
        <f>'F13'!Y163</f>
        <v>0</v>
      </c>
      <c r="AF1689" s="3">
        <f>'F13'!Z163</f>
        <v>0</v>
      </c>
      <c r="AG1689" s="16">
        <f>'F13'!AA163</f>
        <v>0</v>
      </c>
      <c r="AH1689" s="16">
        <f>'F13'!AB163</f>
        <v>0</v>
      </c>
      <c r="AI1689" s="16">
        <f>'F13'!AC163</f>
        <v>0</v>
      </c>
      <c r="AJ1689" s="16">
        <f>'F13'!AD163</f>
        <v>0</v>
      </c>
      <c r="AK1689" s="16">
        <f>'F13'!AE163</f>
        <v>0</v>
      </c>
      <c r="AL1689" s="16">
        <f>'F13'!AF163</f>
        <v>0</v>
      </c>
      <c r="AM1689" s="16">
        <f>'F13'!AG163</f>
        <v>0</v>
      </c>
      <c r="AN1689" s="16">
        <f>'F13'!AH163</f>
        <v>0</v>
      </c>
      <c r="AO1689" s="16">
        <f>'F13'!AI163</f>
        <v>0</v>
      </c>
    </row>
    <row r="1690" spans="1:41" ht="15.75" customHeight="1">
      <c r="A1690" s="3"/>
      <c r="B1690" s="3"/>
      <c r="C1690" s="3"/>
      <c r="D1690" s="3"/>
      <c r="E1690" s="3"/>
      <c r="F1690" s="3"/>
      <c r="G1690" s="15"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6">
        <f>'F13'!P164</f>
        <v>0</v>
      </c>
      <c r="W1690" s="16">
        <f>'F13'!Q164</f>
        <v>0</v>
      </c>
      <c r="X1690" s="16">
        <f>'F13'!R164</f>
        <v>0</v>
      </c>
      <c r="Y1690" s="16">
        <f>'F13'!S164</f>
        <v>0</v>
      </c>
      <c r="Z1690" s="16">
        <f>'F13'!T164</f>
        <v>0</v>
      </c>
      <c r="AA1690" s="16">
        <f>'F13'!U164</f>
        <v>0</v>
      </c>
      <c r="AB1690" s="16">
        <f>'F13'!V164</f>
        <v>0</v>
      </c>
      <c r="AC1690" s="16">
        <f>'F13'!W164</f>
        <v>0</v>
      </c>
      <c r="AD1690" s="16">
        <f>'F13'!X164</f>
        <v>0</v>
      </c>
      <c r="AE1690" s="3">
        <f>'F13'!Y164</f>
        <v>0</v>
      </c>
      <c r="AF1690" s="3">
        <f>'F13'!Z164</f>
        <v>0</v>
      </c>
      <c r="AG1690" s="16">
        <f>'F13'!AA164</f>
        <v>0</v>
      </c>
      <c r="AH1690" s="16">
        <f>'F13'!AB164</f>
        <v>0</v>
      </c>
      <c r="AI1690" s="16">
        <f>'F13'!AC164</f>
        <v>0</v>
      </c>
      <c r="AJ1690" s="16">
        <f>'F13'!AD164</f>
        <v>0</v>
      </c>
      <c r="AK1690" s="16">
        <f>'F13'!AE164</f>
        <v>0</v>
      </c>
      <c r="AL1690" s="16">
        <f>'F13'!AF164</f>
        <v>0</v>
      </c>
      <c r="AM1690" s="16">
        <f>'F13'!AG164</f>
        <v>0</v>
      </c>
      <c r="AN1690" s="16">
        <f>'F13'!AH164</f>
        <v>0</v>
      </c>
      <c r="AO1690" s="16">
        <f>'F13'!AI164</f>
        <v>0</v>
      </c>
    </row>
    <row r="1691" spans="1:41" ht="15.75" customHeight="1">
      <c r="A1691" s="3"/>
      <c r="B1691" s="3"/>
      <c r="C1691" s="3"/>
      <c r="D1691" s="3"/>
      <c r="E1691" s="3"/>
      <c r="F1691" s="3"/>
      <c r="G1691" s="15"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6">
        <f>'F13'!P165</f>
        <v>0</v>
      </c>
      <c r="W1691" s="16">
        <f>'F13'!Q165</f>
        <v>0</v>
      </c>
      <c r="X1691" s="16">
        <f>'F13'!R165</f>
        <v>0</v>
      </c>
      <c r="Y1691" s="16">
        <f>'F13'!S165</f>
        <v>0</v>
      </c>
      <c r="Z1691" s="16">
        <f>'F13'!T165</f>
        <v>0</v>
      </c>
      <c r="AA1691" s="16">
        <f>'F13'!U165</f>
        <v>0</v>
      </c>
      <c r="AB1691" s="16">
        <f>'F13'!V165</f>
        <v>0</v>
      </c>
      <c r="AC1691" s="16">
        <f>'F13'!W165</f>
        <v>0</v>
      </c>
      <c r="AD1691" s="16">
        <f>'F13'!X165</f>
        <v>0</v>
      </c>
      <c r="AE1691" s="3">
        <f>'F13'!Y165</f>
        <v>0</v>
      </c>
      <c r="AF1691" s="3">
        <f>'F13'!Z165</f>
        <v>0</v>
      </c>
      <c r="AG1691" s="16">
        <f>'F13'!AA165</f>
        <v>0</v>
      </c>
      <c r="AH1691" s="16">
        <f>'F13'!AB165</f>
        <v>0</v>
      </c>
      <c r="AI1691" s="16">
        <f>'F13'!AC165</f>
        <v>0</v>
      </c>
      <c r="AJ1691" s="16">
        <f>'F13'!AD165</f>
        <v>0</v>
      </c>
      <c r="AK1691" s="16">
        <f>'F13'!AE165</f>
        <v>0</v>
      </c>
      <c r="AL1691" s="16">
        <f>'F13'!AF165</f>
        <v>0</v>
      </c>
      <c r="AM1691" s="16">
        <f>'F13'!AG165</f>
        <v>0</v>
      </c>
      <c r="AN1691" s="16">
        <f>'F13'!AH165</f>
        <v>0</v>
      </c>
      <c r="AO1691" s="16">
        <f>'F13'!AI165</f>
        <v>0</v>
      </c>
    </row>
    <row r="1692" spans="1:41" ht="15.75" customHeight="1">
      <c r="A1692" s="3"/>
      <c r="B1692" s="3"/>
      <c r="C1692" s="3"/>
      <c r="D1692" s="3"/>
      <c r="E1692" s="3"/>
      <c r="F1692" s="3"/>
      <c r="G1692" s="15"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6">
        <f>'F13'!P166</f>
        <v>0</v>
      </c>
      <c r="W1692" s="16">
        <f>'F13'!Q166</f>
        <v>0</v>
      </c>
      <c r="X1692" s="16">
        <f>'F13'!R166</f>
        <v>0</v>
      </c>
      <c r="Y1692" s="16">
        <f>'F13'!S166</f>
        <v>0</v>
      </c>
      <c r="Z1692" s="16">
        <f>'F13'!T166</f>
        <v>0</v>
      </c>
      <c r="AA1692" s="16">
        <f>'F13'!U166</f>
        <v>0</v>
      </c>
      <c r="AB1692" s="16">
        <f>'F13'!V166</f>
        <v>0</v>
      </c>
      <c r="AC1692" s="16">
        <f>'F13'!W166</f>
        <v>0</v>
      </c>
      <c r="AD1692" s="16">
        <f>'F13'!X166</f>
        <v>0</v>
      </c>
      <c r="AE1692" s="3">
        <f>'F13'!Y166</f>
        <v>0</v>
      </c>
      <c r="AF1692" s="3">
        <f>'F13'!Z166</f>
        <v>0</v>
      </c>
      <c r="AG1692" s="16">
        <f>'F13'!AA166</f>
        <v>0</v>
      </c>
      <c r="AH1692" s="16">
        <f>'F13'!AB166</f>
        <v>0</v>
      </c>
      <c r="AI1692" s="16">
        <f>'F13'!AC166</f>
        <v>0</v>
      </c>
      <c r="AJ1692" s="16">
        <f>'F13'!AD166</f>
        <v>0</v>
      </c>
      <c r="AK1692" s="16">
        <f>'F13'!AE166</f>
        <v>0</v>
      </c>
      <c r="AL1692" s="16">
        <f>'F13'!AF166</f>
        <v>0</v>
      </c>
      <c r="AM1692" s="16">
        <f>'F13'!AG166</f>
        <v>0</v>
      </c>
      <c r="AN1692" s="16">
        <f>'F13'!AH166</f>
        <v>0</v>
      </c>
      <c r="AO1692" s="16">
        <f>'F13'!AI166</f>
        <v>0</v>
      </c>
    </row>
    <row r="1693" spans="1:41" ht="15.75" customHeight="1">
      <c r="A1693" s="3"/>
      <c r="B1693" s="3"/>
      <c r="C1693" s="3"/>
      <c r="D1693" s="3"/>
      <c r="E1693" s="3"/>
      <c r="F1693" s="3"/>
      <c r="G1693" s="15"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6">
        <f>'F13'!P167</f>
        <v>0</v>
      </c>
      <c r="W1693" s="16">
        <f>'F13'!Q167</f>
        <v>0</v>
      </c>
      <c r="X1693" s="16">
        <f>'F13'!R167</f>
        <v>0</v>
      </c>
      <c r="Y1693" s="16">
        <f>'F13'!S167</f>
        <v>0</v>
      </c>
      <c r="Z1693" s="16">
        <f>'F13'!T167</f>
        <v>0</v>
      </c>
      <c r="AA1693" s="16">
        <f>'F13'!U167</f>
        <v>0</v>
      </c>
      <c r="AB1693" s="16">
        <f>'F13'!V167</f>
        <v>0</v>
      </c>
      <c r="AC1693" s="16">
        <f>'F13'!W167</f>
        <v>0</v>
      </c>
      <c r="AD1693" s="16">
        <f>'F13'!X167</f>
        <v>0</v>
      </c>
      <c r="AE1693" s="3">
        <f>'F13'!Y167</f>
        <v>0</v>
      </c>
      <c r="AF1693" s="3">
        <f>'F13'!Z167</f>
        <v>0</v>
      </c>
      <c r="AG1693" s="16">
        <f>'F13'!AA167</f>
        <v>0</v>
      </c>
      <c r="AH1693" s="16">
        <f>'F13'!AB167</f>
        <v>0</v>
      </c>
      <c r="AI1693" s="16">
        <f>'F13'!AC167</f>
        <v>0</v>
      </c>
      <c r="AJ1693" s="16">
        <f>'F13'!AD167</f>
        <v>0</v>
      </c>
      <c r="AK1693" s="16">
        <f>'F13'!AE167</f>
        <v>0</v>
      </c>
      <c r="AL1693" s="16">
        <f>'F13'!AF167</f>
        <v>0</v>
      </c>
      <c r="AM1693" s="16">
        <f>'F13'!AG167</f>
        <v>0</v>
      </c>
      <c r="AN1693" s="16">
        <f>'F13'!AH167</f>
        <v>0</v>
      </c>
      <c r="AO1693" s="16">
        <f>'F13'!AI167</f>
        <v>0</v>
      </c>
    </row>
    <row r="1694" spans="1:41" ht="15.75" customHeight="1">
      <c r="A1694" s="3"/>
      <c r="B1694" s="3"/>
      <c r="C1694" s="3"/>
      <c r="D1694" s="3"/>
      <c r="E1694" s="3"/>
      <c r="F1694" s="3"/>
      <c r="G1694" s="15"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6">
        <f>'F13'!P168</f>
        <v>0</v>
      </c>
      <c r="W1694" s="16">
        <f>'F13'!Q168</f>
        <v>0</v>
      </c>
      <c r="X1694" s="16">
        <f>'F13'!R168</f>
        <v>0</v>
      </c>
      <c r="Y1694" s="16">
        <f>'F13'!S168</f>
        <v>0</v>
      </c>
      <c r="Z1694" s="16">
        <f>'F13'!T168</f>
        <v>0</v>
      </c>
      <c r="AA1694" s="16">
        <f>'F13'!U168</f>
        <v>0</v>
      </c>
      <c r="AB1694" s="16">
        <f>'F13'!V168</f>
        <v>0</v>
      </c>
      <c r="AC1694" s="16">
        <f>'F13'!W168</f>
        <v>0</v>
      </c>
      <c r="AD1694" s="16">
        <f>'F13'!X168</f>
        <v>0</v>
      </c>
      <c r="AE1694" s="3">
        <f>'F13'!Y168</f>
        <v>0</v>
      </c>
      <c r="AF1694" s="3">
        <f>'F13'!Z168</f>
        <v>0</v>
      </c>
      <c r="AG1694" s="16">
        <f>'F13'!AA168</f>
        <v>0</v>
      </c>
      <c r="AH1694" s="16">
        <f>'F13'!AB168</f>
        <v>0</v>
      </c>
      <c r="AI1694" s="16">
        <f>'F13'!AC168</f>
        <v>0</v>
      </c>
      <c r="AJ1694" s="16">
        <f>'F13'!AD168</f>
        <v>0</v>
      </c>
      <c r="AK1694" s="16">
        <f>'F13'!AE168</f>
        <v>0</v>
      </c>
      <c r="AL1694" s="16">
        <f>'F13'!AF168</f>
        <v>0</v>
      </c>
      <c r="AM1694" s="16">
        <f>'F13'!AG168</f>
        <v>0</v>
      </c>
      <c r="AN1694" s="16">
        <f>'F13'!AH168</f>
        <v>0</v>
      </c>
      <c r="AO1694" s="16">
        <f>'F13'!AI168</f>
        <v>0</v>
      </c>
    </row>
    <row r="1695" spans="1:41" ht="15.75" customHeight="1">
      <c r="A1695" s="3"/>
      <c r="B1695" s="3"/>
      <c r="C1695" s="3"/>
      <c r="D1695" s="3"/>
      <c r="E1695" s="3"/>
      <c r="F1695" s="3"/>
      <c r="G1695" s="15"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6">
        <f>'F13'!P169</f>
        <v>0</v>
      </c>
      <c r="W1695" s="16">
        <f>'F13'!Q169</f>
        <v>0</v>
      </c>
      <c r="X1695" s="16">
        <f>'F13'!R169</f>
        <v>0</v>
      </c>
      <c r="Y1695" s="16">
        <f>'F13'!S169</f>
        <v>0</v>
      </c>
      <c r="Z1695" s="16">
        <f>'F13'!T169</f>
        <v>0</v>
      </c>
      <c r="AA1695" s="16">
        <f>'F13'!U169</f>
        <v>0</v>
      </c>
      <c r="AB1695" s="16">
        <f>'F13'!V169</f>
        <v>0</v>
      </c>
      <c r="AC1695" s="16">
        <f>'F13'!W169</f>
        <v>0</v>
      </c>
      <c r="AD1695" s="16">
        <f>'F13'!X169</f>
        <v>0</v>
      </c>
      <c r="AE1695" s="3">
        <f>'F13'!Y169</f>
        <v>0</v>
      </c>
      <c r="AF1695" s="3">
        <f>'F13'!Z169</f>
        <v>0</v>
      </c>
      <c r="AG1695" s="16">
        <f>'F13'!AA169</f>
        <v>0</v>
      </c>
      <c r="AH1695" s="16">
        <f>'F13'!AB169</f>
        <v>0</v>
      </c>
      <c r="AI1695" s="16">
        <f>'F13'!AC169</f>
        <v>0</v>
      </c>
      <c r="AJ1695" s="16">
        <f>'F13'!AD169</f>
        <v>0</v>
      </c>
      <c r="AK1695" s="16">
        <f>'F13'!AE169</f>
        <v>0</v>
      </c>
      <c r="AL1695" s="16">
        <f>'F13'!AF169</f>
        <v>0</v>
      </c>
      <c r="AM1695" s="16">
        <f>'F13'!AG169</f>
        <v>0</v>
      </c>
      <c r="AN1695" s="16">
        <f>'F13'!AH169</f>
        <v>0</v>
      </c>
      <c r="AO1695" s="16">
        <f>'F13'!AI169</f>
        <v>0</v>
      </c>
    </row>
    <row r="1696" spans="1:41" ht="15.75" customHeight="1">
      <c r="A1696" s="3"/>
      <c r="B1696" s="3"/>
      <c r="C1696" s="3"/>
      <c r="D1696" s="3"/>
      <c r="E1696" s="3"/>
      <c r="F1696" s="3"/>
      <c r="G1696" s="15"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6">
        <f>'F13'!P170</f>
        <v>0</v>
      </c>
      <c r="W1696" s="16">
        <f>'F13'!Q170</f>
        <v>0</v>
      </c>
      <c r="X1696" s="16">
        <f>'F13'!R170</f>
        <v>0</v>
      </c>
      <c r="Y1696" s="16">
        <f>'F13'!S170</f>
        <v>0</v>
      </c>
      <c r="Z1696" s="16">
        <f>'F13'!T170</f>
        <v>0</v>
      </c>
      <c r="AA1696" s="16">
        <f>'F13'!U170</f>
        <v>0</v>
      </c>
      <c r="AB1696" s="16">
        <f>'F13'!V170</f>
        <v>0</v>
      </c>
      <c r="AC1696" s="16">
        <f>'F13'!W170</f>
        <v>0</v>
      </c>
      <c r="AD1696" s="16">
        <f>'F13'!X170</f>
        <v>0</v>
      </c>
      <c r="AE1696" s="3">
        <f>'F13'!Y170</f>
        <v>0</v>
      </c>
      <c r="AF1696" s="3">
        <f>'F13'!Z170</f>
        <v>0</v>
      </c>
      <c r="AG1696" s="16">
        <f>'F13'!AA170</f>
        <v>0</v>
      </c>
      <c r="AH1696" s="16">
        <f>'F13'!AB170</f>
        <v>0</v>
      </c>
      <c r="AI1696" s="16">
        <f>'F13'!AC170</f>
        <v>0</v>
      </c>
      <c r="AJ1696" s="16">
        <f>'F13'!AD170</f>
        <v>0</v>
      </c>
      <c r="AK1696" s="16">
        <f>'F13'!AE170</f>
        <v>0</v>
      </c>
      <c r="AL1696" s="16">
        <f>'F13'!AF170</f>
        <v>0</v>
      </c>
      <c r="AM1696" s="16">
        <f>'F13'!AG170</f>
        <v>0</v>
      </c>
      <c r="AN1696" s="16">
        <f>'F13'!AH170</f>
        <v>0</v>
      </c>
      <c r="AO1696" s="16">
        <f>'F13'!AI170</f>
        <v>0</v>
      </c>
    </row>
    <row r="1697" spans="1:41" ht="15.75" customHeight="1">
      <c r="A1697" s="3"/>
      <c r="B1697" s="3"/>
      <c r="C1697" s="3"/>
      <c r="D1697" s="3"/>
      <c r="E1697" s="3"/>
      <c r="F1697" s="3"/>
      <c r="G1697" s="15"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6">
        <f>'F13'!P171</f>
        <v>0</v>
      </c>
      <c r="W1697" s="16">
        <f>'F13'!Q171</f>
        <v>0</v>
      </c>
      <c r="X1697" s="16">
        <f>'F13'!R171</f>
        <v>0</v>
      </c>
      <c r="Y1697" s="16">
        <f>'F13'!S171</f>
        <v>0</v>
      </c>
      <c r="Z1697" s="16">
        <f>'F13'!T171</f>
        <v>0</v>
      </c>
      <c r="AA1697" s="16">
        <f>'F13'!U171</f>
        <v>0</v>
      </c>
      <c r="AB1697" s="16">
        <f>'F13'!V171</f>
        <v>0</v>
      </c>
      <c r="AC1697" s="16">
        <f>'F13'!W171</f>
        <v>0</v>
      </c>
      <c r="AD1697" s="16">
        <f>'F13'!X171</f>
        <v>0</v>
      </c>
      <c r="AE1697" s="3">
        <f>'F13'!Y171</f>
        <v>0</v>
      </c>
      <c r="AF1697" s="3">
        <f>'F13'!Z171</f>
        <v>0</v>
      </c>
      <c r="AG1697" s="16">
        <f>'F13'!AA171</f>
        <v>0</v>
      </c>
      <c r="AH1697" s="16">
        <f>'F13'!AB171</f>
        <v>0</v>
      </c>
      <c r="AI1697" s="16">
        <f>'F13'!AC171</f>
        <v>0</v>
      </c>
      <c r="AJ1697" s="16">
        <f>'F13'!AD171</f>
        <v>0</v>
      </c>
      <c r="AK1697" s="16">
        <f>'F13'!AE171</f>
        <v>0</v>
      </c>
      <c r="AL1697" s="16">
        <f>'F13'!AF171</f>
        <v>0</v>
      </c>
      <c r="AM1697" s="16">
        <f>'F13'!AG171</f>
        <v>0</v>
      </c>
      <c r="AN1697" s="16">
        <f>'F13'!AH171</f>
        <v>0</v>
      </c>
      <c r="AO1697" s="16">
        <f>'F13'!AI171</f>
        <v>0</v>
      </c>
    </row>
    <row r="1698" spans="1:41" ht="15.75" customHeight="1">
      <c r="A1698" s="3"/>
      <c r="B1698" s="3"/>
      <c r="C1698" s="3"/>
      <c r="D1698" s="3"/>
      <c r="E1698" s="3"/>
      <c r="F1698" s="3"/>
      <c r="G1698" s="15"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6">
        <f>'F13'!P172</f>
        <v>0</v>
      </c>
      <c r="W1698" s="16">
        <f>'F13'!Q172</f>
        <v>0</v>
      </c>
      <c r="X1698" s="16">
        <f>'F13'!R172</f>
        <v>0</v>
      </c>
      <c r="Y1698" s="16">
        <f>'F13'!S172</f>
        <v>0</v>
      </c>
      <c r="Z1698" s="16">
        <f>'F13'!T172</f>
        <v>0</v>
      </c>
      <c r="AA1698" s="16">
        <f>'F13'!U172</f>
        <v>0</v>
      </c>
      <c r="AB1698" s="16">
        <f>'F13'!V172</f>
        <v>0</v>
      </c>
      <c r="AC1698" s="16">
        <f>'F13'!W172</f>
        <v>0</v>
      </c>
      <c r="AD1698" s="16">
        <f>'F13'!X172</f>
        <v>0</v>
      </c>
      <c r="AE1698" s="3">
        <f>'F13'!Y172</f>
        <v>0</v>
      </c>
      <c r="AF1698" s="3">
        <f>'F13'!Z172</f>
        <v>0</v>
      </c>
      <c r="AG1698" s="16">
        <f>'F13'!AA172</f>
        <v>0</v>
      </c>
      <c r="AH1698" s="16">
        <f>'F13'!AB172</f>
        <v>0</v>
      </c>
      <c r="AI1698" s="16">
        <f>'F13'!AC172</f>
        <v>0</v>
      </c>
      <c r="AJ1698" s="16">
        <f>'F13'!AD172</f>
        <v>0</v>
      </c>
      <c r="AK1698" s="16">
        <f>'F13'!AE172</f>
        <v>0</v>
      </c>
      <c r="AL1698" s="16">
        <f>'F13'!AF172</f>
        <v>0</v>
      </c>
      <c r="AM1698" s="16">
        <f>'F13'!AG172</f>
        <v>0</v>
      </c>
      <c r="AN1698" s="16">
        <f>'F13'!AH172</f>
        <v>0</v>
      </c>
      <c r="AO1698" s="16">
        <f>'F13'!AI172</f>
        <v>0</v>
      </c>
    </row>
    <row r="1699" spans="1:41" ht="15.75" customHeight="1">
      <c r="A1699" s="3"/>
      <c r="B1699" s="3"/>
      <c r="C1699" s="3"/>
      <c r="D1699" s="3"/>
      <c r="E1699" s="3"/>
      <c r="F1699" s="3"/>
      <c r="G1699" s="15"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6">
        <f>'F13'!P173</f>
        <v>0</v>
      </c>
      <c r="W1699" s="16">
        <f>'F13'!Q173</f>
        <v>0</v>
      </c>
      <c r="X1699" s="16">
        <f>'F13'!R173</f>
        <v>0</v>
      </c>
      <c r="Y1699" s="16">
        <f>'F13'!S173</f>
        <v>0</v>
      </c>
      <c r="Z1699" s="16">
        <f>'F13'!T173</f>
        <v>0</v>
      </c>
      <c r="AA1699" s="16">
        <f>'F13'!U173</f>
        <v>0</v>
      </c>
      <c r="AB1699" s="16">
        <f>'F13'!V173</f>
        <v>0</v>
      </c>
      <c r="AC1699" s="16">
        <f>'F13'!W173</f>
        <v>0</v>
      </c>
      <c r="AD1699" s="16">
        <f>'F13'!X173</f>
        <v>0</v>
      </c>
      <c r="AE1699" s="3">
        <f>'F13'!Y173</f>
        <v>0</v>
      </c>
      <c r="AF1699" s="3">
        <f>'F13'!Z173</f>
        <v>0</v>
      </c>
      <c r="AG1699" s="16">
        <f>'F13'!AA173</f>
        <v>0</v>
      </c>
      <c r="AH1699" s="16">
        <f>'F13'!AB173</f>
        <v>0</v>
      </c>
      <c r="AI1699" s="16">
        <f>'F13'!AC173</f>
        <v>0</v>
      </c>
      <c r="AJ1699" s="16">
        <f>'F13'!AD173</f>
        <v>0</v>
      </c>
      <c r="AK1699" s="16">
        <f>'F13'!AE173</f>
        <v>0</v>
      </c>
      <c r="AL1699" s="16">
        <f>'F13'!AF173</f>
        <v>0</v>
      </c>
      <c r="AM1699" s="16">
        <f>'F13'!AG173</f>
        <v>0</v>
      </c>
      <c r="AN1699" s="16">
        <f>'F13'!AH173</f>
        <v>0</v>
      </c>
      <c r="AO1699" s="16">
        <f>'F13'!AI173</f>
        <v>0</v>
      </c>
    </row>
    <row r="1700" spans="1:41" ht="15.75" customHeight="1">
      <c r="A1700" s="3"/>
      <c r="B1700" s="3"/>
      <c r="C1700" s="3"/>
      <c r="D1700" s="3"/>
      <c r="E1700" s="3"/>
      <c r="F1700" s="3"/>
      <c r="G1700" s="15"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6">
        <f>'F13'!P174</f>
        <v>0</v>
      </c>
      <c r="W1700" s="16">
        <f>'F13'!Q174</f>
        <v>0</v>
      </c>
      <c r="X1700" s="16">
        <f>'F13'!R174</f>
        <v>0</v>
      </c>
      <c r="Y1700" s="16">
        <f>'F13'!S174</f>
        <v>0</v>
      </c>
      <c r="Z1700" s="16">
        <f>'F13'!T174</f>
        <v>0</v>
      </c>
      <c r="AA1700" s="16">
        <f>'F13'!U174</f>
        <v>0</v>
      </c>
      <c r="AB1700" s="16">
        <f>'F13'!V174</f>
        <v>0</v>
      </c>
      <c r="AC1700" s="16">
        <f>'F13'!W174</f>
        <v>0</v>
      </c>
      <c r="AD1700" s="16">
        <f>'F13'!X174</f>
        <v>0</v>
      </c>
      <c r="AE1700" s="3">
        <f>'F13'!Y174</f>
        <v>0</v>
      </c>
      <c r="AF1700" s="3">
        <f>'F13'!Z174</f>
        <v>0</v>
      </c>
      <c r="AG1700" s="16">
        <f>'F13'!AA174</f>
        <v>0</v>
      </c>
      <c r="AH1700" s="16">
        <f>'F13'!AB174</f>
        <v>0</v>
      </c>
      <c r="AI1700" s="16">
        <f>'F13'!AC174</f>
        <v>0</v>
      </c>
      <c r="AJ1700" s="16">
        <f>'F13'!AD174</f>
        <v>0</v>
      </c>
      <c r="AK1700" s="16">
        <f>'F13'!AE174</f>
        <v>0</v>
      </c>
      <c r="AL1700" s="16">
        <f>'F13'!AF174</f>
        <v>0</v>
      </c>
      <c r="AM1700" s="16">
        <f>'F13'!AG174</f>
        <v>0</v>
      </c>
      <c r="AN1700" s="16">
        <f>'F13'!AH174</f>
        <v>0</v>
      </c>
      <c r="AO1700" s="16">
        <f>'F13'!AI174</f>
        <v>0</v>
      </c>
    </row>
    <row r="1701" spans="1:41" ht="15.75" customHeight="1">
      <c r="A1701" s="3"/>
      <c r="B1701" s="3"/>
      <c r="C1701" s="3"/>
      <c r="D1701" s="3"/>
      <c r="E1701" s="3"/>
      <c r="F1701" s="3"/>
      <c r="G1701" s="15"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6">
        <f>'F13'!P175</f>
        <v>0</v>
      </c>
      <c r="W1701" s="16">
        <f>'F13'!Q175</f>
        <v>0</v>
      </c>
      <c r="X1701" s="16">
        <f>'F13'!R175</f>
        <v>0</v>
      </c>
      <c r="Y1701" s="16">
        <f>'F13'!S175</f>
        <v>0</v>
      </c>
      <c r="Z1701" s="16">
        <f>'F13'!T175</f>
        <v>0</v>
      </c>
      <c r="AA1701" s="16">
        <f>'F13'!U175</f>
        <v>0</v>
      </c>
      <c r="AB1701" s="16">
        <f>'F13'!V175</f>
        <v>0</v>
      </c>
      <c r="AC1701" s="16">
        <f>'F13'!W175</f>
        <v>0</v>
      </c>
      <c r="AD1701" s="16">
        <f>'F13'!X175</f>
        <v>0</v>
      </c>
      <c r="AE1701" s="3">
        <f>'F13'!Y175</f>
        <v>0</v>
      </c>
      <c r="AF1701" s="3">
        <f>'F13'!Z175</f>
        <v>0</v>
      </c>
      <c r="AG1701" s="16">
        <f>'F13'!AA175</f>
        <v>0</v>
      </c>
      <c r="AH1701" s="16">
        <f>'F13'!AB175</f>
        <v>0</v>
      </c>
      <c r="AI1701" s="16">
        <f>'F13'!AC175</f>
        <v>0</v>
      </c>
      <c r="AJ1701" s="16">
        <f>'F13'!AD175</f>
        <v>0</v>
      </c>
      <c r="AK1701" s="16">
        <f>'F13'!AE175</f>
        <v>0</v>
      </c>
      <c r="AL1701" s="16">
        <f>'F13'!AF175</f>
        <v>0</v>
      </c>
      <c r="AM1701" s="16">
        <f>'F13'!AG175</f>
        <v>0</v>
      </c>
      <c r="AN1701" s="16">
        <f>'F13'!AH175</f>
        <v>0</v>
      </c>
      <c r="AO1701" s="16">
        <f>'F13'!AI175</f>
        <v>0</v>
      </c>
    </row>
    <row r="1702" spans="1:41" ht="15.75" customHeight="1">
      <c r="A1702" s="3"/>
      <c r="B1702" s="3"/>
      <c r="C1702" s="3"/>
      <c r="D1702" s="3"/>
      <c r="E1702" s="3"/>
      <c r="F1702" s="3"/>
      <c r="G1702" s="15"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6">
        <f>'F13'!P176</f>
        <v>0</v>
      </c>
      <c r="W1702" s="16">
        <f>'F13'!Q176</f>
        <v>0</v>
      </c>
      <c r="X1702" s="16">
        <f>'F13'!R176</f>
        <v>0</v>
      </c>
      <c r="Y1702" s="16">
        <f>'F13'!S176</f>
        <v>0</v>
      </c>
      <c r="Z1702" s="16">
        <f>'F13'!T176</f>
        <v>0</v>
      </c>
      <c r="AA1702" s="16">
        <f>'F13'!U176</f>
        <v>0</v>
      </c>
      <c r="AB1702" s="16">
        <f>'F13'!V176</f>
        <v>0</v>
      </c>
      <c r="AC1702" s="16">
        <f>'F13'!W176</f>
        <v>0</v>
      </c>
      <c r="AD1702" s="16">
        <f>'F13'!X176</f>
        <v>0</v>
      </c>
      <c r="AE1702" s="3">
        <f>'F13'!Y176</f>
        <v>0</v>
      </c>
      <c r="AF1702" s="3">
        <f>'F13'!Z176</f>
        <v>0</v>
      </c>
      <c r="AG1702" s="16">
        <f>'F13'!AA176</f>
        <v>0</v>
      </c>
      <c r="AH1702" s="16">
        <f>'F13'!AB176</f>
        <v>0</v>
      </c>
      <c r="AI1702" s="16">
        <f>'F13'!AC176</f>
        <v>0</v>
      </c>
      <c r="AJ1702" s="16">
        <f>'F13'!AD176</f>
        <v>0</v>
      </c>
      <c r="AK1702" s="16">
        <f>'F13'!AE176</f>
        <v>0</v>
      </c>
      <c r="AL1702" s="16">
        <f>'F13'!AF176</f>
        <v>0</v>
      </c>
      <c r="AM1702" s="16">
        <f>'F13'!AG176</f>
        <v>0</v>
      </c>
      <c r="AN1702" s="16">
        <f>'F13'!AH176</f>
        <v>0</v>
      </c>
      <c r="AO1702" s="16">
        <f>'F13'!AI176</f>
        <v>0</v>
      </c>
    </row>
    <row r="1703" spans="1:41" ht="15.75" customHeight="1">
      <c r="A1703" s="3"/>
      <c r="B1703" s="3"/>
      <c r="C1703" s="3"/>
      <c r="D1703" s="3"/>
      <c r="E1703" s="3"/>
      <c r="F1703" s="3"/>
      <c r="G1703" s="15"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6">
        <f>'F13'!P177</f>
        <v>0</v>
      </c>
      <c r="W1703" s="16">
        <f>'F13'!Q177</f>
        <v>0</v>
      </c>
      <c r="X1703" s="16">
        <f>'F13'!R177</f>
        <v>0</v>
      </c>
      <c r="Y1703" s="16">
        <f>'F13'!S177</f>
        <v>0</v>
      </c>
      <c r="Z1703" s="16">
        <f>'F13'!T177</f>
        <v>0</v>
      </c>
      <c r="AA1703" s="16">
        <f>'F13'!U177</f>
        <v>0</v>
      </c>
      <c r="AB1703" s="16">
        <f>'F13'!V177</f>
        <v>0</v>
      </c>
      <c r="AC1703" s="16">
        <f>'F13'!W177</f>
        <v>0</v>
      </c>
      <c r="AD1703" s="16">
        <f>'F13'!X177</f>
        <v>0</v>
      </c>
      <c r="AE1703" s="3">
        <f>'F13'!Y177</f>
        <v>0</v>
      </c>
      <c r="AF1703" s="3">
        <f>'F13'!Z177</f>
        <v>0</v>
      </c>
      <c r="AG1703" s="16">
        <f>'F13'!AA177</f>
        <v>0</v>
      </c>
      <c r="AH1703" s="16">
        <f>'F13'!AB177</f>
        <v>0</v>
      </c>
      <c r="AI1703" s="16">
        <f>'F13'!AC177</f>
        <v>0</v>
      </c>
      <c r="AJ1703" s="16">
        <f>'F13'!AD177</f>
        <v>0</v>
      </c>
      <c r="AK1703" s="16">
        <f>'F13'!AE177</f>
        <v>0</v>
      </c>
      <c r="AL1703" s="16">
        <f>'F13'!AF177</f>
        <v>0</v>
      </c>
      <c r="AM1703" s="16">
        <f>'F13'!AG177</f>
        <v>0</v>
      </c>
      <c r="AN1703" s="16">
        <f>'F13'!AH177</f>
        <v>0</v>
      </c>
      <c r="AO1703" s="16">
        <f>'F13'!AI177</f>
        <v>0</v>
      </c>
    </row>
    <row r="1704" spans="1:41" ht="15.75" customHeight="1">
      <c r="A1704" s="3"/>
      <c r="B1704" s="3"/>
      <c r="C1704" s="3"/>
      <c r="D1704" s="3"/>
      <c r="E1704" s="3"/>
      <c r="F1704" s="3"/>
      <c r="G1704" s="15"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6">
        <f>'F13'!P178</f>
        <v>0</v>
      </c>
      <c r="W1704" s="16">
        <f>'F13'!Q178</f>
        <v>0</v>
      </c>
      <c r="X1704" s="16">
        <f>'F13'!R178</f>
        <v>0</v>
      </c>
      <c r="Y1704" s="16">
        <f>'F13'!S178</f>
        <v>0</v>
      </c>
      <c r="Z1704" s="16">
        <f>'F13'!T178</f>
        <v>0</v>
      </c>
      <c r="AA1704" s="16">
        <f>'F13'!U178</f>
        <v>0</v>
      </c>
      <c r="AB1704" s="16">
        <f>'F13'!V178</f>
        <v>0</v>
      </c>
      <c r="AC1704" s="16">
        <f>'F13'!W178</f>
        <v>0</v>
      </c>
      <c r="AD1704" s="16">
        <f>'F13'!X178</f>
        <v>0</v>
      </c>
      <c r="AE1704" s="3">
        <f>'F13'!Y178</f>
        <v>0</v>
      </c>
      <c r="AF1704" s="3">
        <f>'F13'!Z178</f>
        <v>0</v>
      </c>
      <c r="AG1704" s="16">
        <f>'F13'!AA178</f>
        <v>0</v>
      </c>
      <c r="AH1704" s="16">
        <f>'F13'!AB178</f>
        <v>0</v>
      </c>
      <c r="AI1704" s="16">
        <f>'F13'!AC178</f>
        <v>0</v>
      </c>
      <c r="AJ1704" s="16">
        <f>'F13'!AD178</f>
        <v>0</v>
      </c>
      <c r="AK1704" s="16">
        <f>'F13'!AE178</f>
        <v>0</v>
      </c>
      <c r="AL1704" s="16">
        <f>'F13'!AF178</f>
        <v>0</v>
      </c>
      <c r="AM1704" s="16">
        <f>'F13'!AG178</f>
        <v>0</v>
      </c>
      <c r="AN1704" s="16">
        <f>'F13'!AH178</f>
        <v>0</v>
      </c>
      <c r="AO1704" s="16">
        <f>'F13'!AI178</f>
        <v>0</v>
      </c>
    </row>
    <row r="1705" spans="1:41" ht="15.75" customHeight="1">
      <c r="A1705" s="3"/>
      <c r="B1705" s="3"/>
      <c r="C1705" s="3"/>
      <c r="D1705" s="3"/>
      <c r="E1705" s="3"/>
      <c r="F1705" s="3"/>
      <c r="G1705" s="15"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6">
        <f>'F13'!P179</f>
        <v>0</v>
      </c>
      <c r="W1705" s="16">
        <f>'F13'!Q179</f>
        <v>0</v>
      </c>
      <c r="X1705" s="16">
        <f>'F13'!R179</f>
        <v>0</v>
      </c>
      <c r="Y1705" s="16">
        <f>'F13'!S179</f>
        <v>0</v>
      </c>
      <c r="Z1705" s="16">
        <f>'F13'!T179</f>
        <v>0</v>
      </c>
      <c r="AA1705" s="16">
        <f>'F13'!U179</f>
        <v>0</v>
      </c>
      <c r="AB1705" s="16">
        <f>'F13'!V179</f>
        <v>0</v>
      </c>
      <c r="AC1705" s="16">
        <f>'F13'!W179</f>
        <v>0</v>
      </c>
      <c r="AD1705" s="16">
        <f>'F13'!X179</f>
        <v>0</v>
      </c>
      <c r="AE1705" s="3">
        <f>'F13'!Y179</f>
        <v>0</v>
      </c>
      <c r="AF1705" s="3">
        <f>'F13'!Z179</f>
        <v>0</v>
      </c>
      <c r="AG1705" s="16">
        <f>'F13'!AA179</f>
        <v>0</v>
      </c>
      <c r="AH1705" s="16">
        <f>'F13'!AB179</f>
        <v>0</v>
      </c>
      <c r="AI1705" s="16">
        <f>'F13'!AC179</f>
        <v>0</v>
      </c>
      <c r="AJ1705" s="16">
        <f>'F13'!AD179</f>
        <v>0</v>
      </c>
      <c r="AK1705" s="16">
        <f>'F13'!AE179</f>
        <v>0</v>
      </c>
      <c r="AL1705" s="16">
        <f>'F13'!AF179</f>
        <v>0</v>
      </c>
      <c r="AM1705" s="16">
        <f>'F13'!AG179</f>
        <v>0</v>
      </c>
      <c r="AN1705" s="16">
        <f>'F13'!AH179</f>
        <v>0</v>
      </c>
      <c r="AO1705" s="16">
        <f>'F13'!AI179</f>
        <v>0</v>
      </c>
    </row>
    <row r="1706" spans="1:41" ht="15.75" customHeight="1">
      <c r="A1706" s="3"/>
      <c r="B1706" s="3"/>
      <c r="C1706" s="3"/>
      <c r="D1706" s="3"/>
      <c r="E1706" s="3"/>
      <c r="F1706" s="3"/>
      <c r="G1706" s="15"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6">
        <f>'F13'!P180</f>
        <v>0</v>
      </c>
      <c r="W1706" s="16">
        <f>'F13'!Q180</f>
        <v>0</v>
      </c>
      <c r="X1706" s="16">
        <f>'F13'!R180</f>
        <v>0</v>
      </c>
      <c r="Y1706" s="16">
        <f>'F13'!S180</f>
        <v>0</v>
      </c>
      <c r="Z1706" s="16">
        <f>'F13'!T180</f>
        <v>0</v>
      </c>
      <c r="AA1706" s="16">
        <f>'F13'!U180</f>
        <v>0</v>
      </c>
      <c r="AB1706" s="16">
        <f>'F13'!V180</f>
        <v>0</v>
      </c>
      <c r="AC1706" s="16">
        <f>'F13'!W180</f>
        <v>0</v>
      </c>
      <c r="AD1706" s="16">
        <f>'F13'!X180</f>
        <v>0</v>
      </c>
      <c r="AE1706" s="3">
        <f>'F13'!Y180</f>
        <v>0</v>
      </c>
      <c r="AF1706" s="3">
        <f>'F13'!Z180</f>
        <v>0</v>
      </c>
      <c r="AG1706" s="16">
        <f>'F13'!AA180</f>
        <v>0</v>
      </c>
      <c r="AH1706" s="16">
        <f>'F13'!AB180</f>
        <v>0</v>
      </c>
      <c r="AI1706" s="16">
        <f>'F13'!AC180</f>
        <v>0</v>
      </c>
      <c r="AJ1706" s="16">
        <f>'F13'!AD180</f>
        <v>0</v>
      </c>
      <c r="AK1706" s="16">
        <f>'F13'!AE180</f>
        <v>0</v>
      </c>
      <c r="AL1706" s="16">
        <f>'F13'!AF180</f>
        <v>0</v>
      </c>
      <c r="AM1706" s="16">
        <f>'F13'!AG180</f>
        <v>0</v>
      </c>
      <c r="AN1706" s="16">
        <f>'F13'!AH180</f>
        <v>0</v>
      </c>
      <c r="AO1706" s="16">
        <f>'F13'!AI180</f>
        <v>0</v>
      </c>
    </row>
    <row r="1707" spans="1:41" ht="15.75" customHeight="1">
      <c r="A1707" s="3"/>
      <c r="B1707" s="3"/>
      <c r="C1707" s="3"/>
      <c r="D1707" s="3"/>
      <c r="E1707" s="3"/>
      <c r="F1707" s="3"/>
      <c r="G1707" s="15"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6">
        <f>'F13'!P181</f>
        <v>0</v>
      </c>
      <c r="W1707" s="16">
        <f>'F13'!Q181</f>
        <v>0</v>
      </c>
      <c r="X1707" s="16">
        <f>'F13'!R181</f>
        <v>0</v>
      </c>
      <c r="Y1707" s="16">
        <f>'F13'!S181</f>
        <v>0</v>
      </c>
      <c r="Z1707" s="16">
        <f>'F13'!T181</f>
        <v>0</v>
      </c>
      <c r="AA1707" s="16">
        <f>'F13'!U181</f>
        <v>0</v>
      </c>
      <c r="AB1707" s="16">
        <f>'F13'!V181</f>
        <v>0</v>
      </c>
      <c r="AC1707" s="16">
        <f>'F13'!W181</f>
        <v>0</v>
      </c>
      <c r="AD1707" s="16">
        <f>'F13'!X181</f>
        <v>0</v>
      </c>
      <c r="AE1707" s="3">
        <f>'F13'!Y181</f>
        <v>0</v>
      </c>
      <c r="AF1707" s="3">
        <f>'F13'!Z181</f>
        <v>0</v>
      </c>
      <c r="AG1707" s="16">
        <f>'F13'!AA181</f>
        <v>0</v>
      </c>
      <c r="AH1707" s="16">
        <f>'F13'!AB181</f>
        <v>0</v>
      </c>
      <c r="AI1707" s="16">
        <f>'F13'!AC181</f>
        <v>0</v>
      </c>
      <c r="AJ1707" s="16">
        <f>'F13'!AD181</f>
        <v>0</v>
      </c>
      <c r="AK1707" s="16">
        <f>'F13'!AE181</f>
        <v>0</v>
      </c>
      <c r="AL1707" s="16">
        <f>'F13'!AF181</f>
        <v>0</v>
      </c>
      <c r="AM1707" s="16">
        <f>'F13'!AG181</f>
        <v>0</v>
      </c>
      <c r="AN1707" s="16">
        <f>'F13'!AH181</f>
        <v>0</v>
      </c>
      <c r="AO1707" s="16">
        <f>'F13'!AI181</f>
        <v>0</v>
      </c>
    </row>
    <row r="1708" spans="1:41" ht="15.75" customHeight="1">
      <c r="A1708" s="3"/>
      <c r="B1708" s="3"/>
      <c r="C1708" s="3"/>
      <c r="D1708" s="3"/>
      <c r="E1708" s="3"/>
      <c r="F1708" s="3"/>
      <c r="G1708" s="15"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6">
        <f>'F13'!P182</f>
        <v>0</v>
      </c>
      <c r="W1708" s="16">
        <f>'F13'!Q182</f>
        <v>0</v>
      </c>
      <c r="X1708" s="16">
        <f>'F13'!R182</f>
        <v>0</v>
      </c>
      <c r="Y1708" s="16">
        <f>'F13'!S182</f>
        <v>0</v>
      </c>
      <c r="Z1708" s="16">
        <f>'F13'!T182</f>
        <v>0</v>
      </c>
      <c r="AA1708" s="16">
        <f>'F13'!U182</f>
        <v>0</v>
      </c>
      <c r="AB1708" s="16">
        <f>'F13'!V182</f>
        <v>0</v>
      </c>
      <c r="AC1708" s="16">
        <f>'F13'!W182</f>
        <v>0</v>
      </c>
      <c r="AD1708" s="16">
        <f>'F13'!X182</f>
        <v>0</v>
      </c>
      <c r="AE1708" s="3">
        <f>'F13'!Y182</f>
        <v>0</v>
      </c>
      <c r="AF1708" s="3">
        <f>'F13'!Z182</f>
        <v>0</v>
      </c>
      <c r="AG1708" s="16">
        <f>'F13'!AA182</f>
        <v>0</v>
      </c>
      <c r="AH1708" s="16">
        <f>'F13'!AB182</f>
        <v>0</v>
      </c>
      <c r="AI1708" s="16">
        <f>'F13'!AC182</f>
        <v>0</v>
      </c>
      <c r="AJ1708" s="16">
        <f>'F13'!AD182</f>
        <v>0</v>
      </c>
      <c r="AK1708" s="16">
        <f>'F13'!AE182</f>
        <v>0</v>
      </c>
      <c r="AL1708" s="16">
        <f>'F13'!AF182</f>
        <v>0</v>
      </c>
      <c r="AM1708" s="16">
        <f>'F13'!AG182</f>
        <v>0</v>
      </c>
      <c r="AN1708" s="16">
        <f>'F13'!AH182</f>
        <v>0</v>
      </c>
      <c r="AO1708" s="16">
        <f>'F13'!AI182</f>
        <v>0</v>
      </c>
    </row>
    <row r="1709" spans="1:41" ht="15.75" customHeight="1">
      <c r="A1709" s="3"/>
      <c r="B1709" s="3"/>
      <c r="C1709" s="3"/>
      <c r="D1709" s="3"/>
      <c r="E1709" s="3"/>
      <c r="F1709" s="3"/>
      <c r="G1709" s="15"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6">
        <f>'F13'!P183</f>
        <v>0</v>
      </c>
      <c r="W1709" s="16">
        <f>'F13'!Q183</f>
        <v>0</v>
      </c>
      <c r="X1709" s="16">
        <f>'F13'!R183</f>
        <v>0</v>
      </c>
      <c r="Y1709" s="16">
        <f>'F13'!S183</f>
        <v>0</v>
      </c>
      <c r="Z1709" s="16">
        <f>'F13'!T183</f>
        <v>0</v>
      </c>
      <c r="AA1709" s="16">
        <f>'F13'!U183</f>
        <v>0</v>
      </c>
      <c r="AB1709" s="16">
        <f>'F13'!V183</f>
        <v>0</v>
      </c>
      <c r="AC1709" s="16">
        <f>'F13'!W183</f>
        <v>0</v>
      </c>
      <c r="AD1709" s="16">
        <f>'F13'!X183</f>
        <v>0</v>
      </c>
      <c r="AE1709" s="3">
        <f>'F13'!Y183</f>
        <v>0</v>
      </c>
      <c r="AF1709" s="3">
        <f>'F13'!Z183</f>
        <v>0</v>
      </c>
      <c r="AG1709" s="16">
        <f>'F13'!AA183</f>
        <v>0</v>
      </c>
      <c r="AH1709" s="16">
        <f>'F13'!AB183</f>
        <v>0</v>
      </c>
      <c r="AI1709" s="16">
        <f>'F13'!AC183</f>
        <v>0</v>
      </c>
      <c r="AJ1709" s="16">
        <f>'F13'!AD183</f>
        <v>0</v>
      </c>
      <c r="AK1709" s="16">
        <f>'F13'!AE183</f>
        <v>0</v>
      </c>
      <c r="AL1709" s="16">
        <f>'F13'!AF183</f>
        <v>0</v>
      </c>
      <c r="AM1709" s="16">
        <f>'F13'!AG183</f>
        <v>0</v>
      </c>
      <c r="AN1709" s="16">
        <f>'F13'!AH183</f>
        <v>0</v>
      </c>
      <c r="AO1709" s="16">
        <f>'F13'!AI183</f>
        <v>0</v>
      </c>
    </row>
    <row r="1710" spans="1:41" ht="15.75" customHeight="1">
      <c r="A1710" s="3"/>
      <c r="B1710" s="3"/>
      <c r="C1710" s="3"/>
      <c r="D1710" s="3"/>
      <c r="E1710" s="3"/>
      <c r="F1710" s="3"/>
      <c r="G1710" s="15"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6">
        <f>'F13'!P184</f>
        <v>0</v>
      </c>
      <c r="W1710" s="16">
        <f>'F13'!Q184</f>
        <v>0</v>
      </c>
      <c r="X1710" s="16">
        <f>'F13'!R184</f>
        <v>0</v>
      </c>
      <c r="Y1710" s="16">
        <f>'F13'!S184</f>
        <v>0</v>
      </c>
      <c r="Z1710" s="16">
        <f>'F13'!T184</f>
        <v>0</v>
      </c>
      <c r="AA1710" s="16">
        <f>'F13'!U184</f>
        <v>0</v>
      </c>
      <c r="AB1710" s="16">
        <f>'F13'!V184</f>
        <v>0</v>
      </c>
      <c r="AC1710" s="16">
        <f>'F13'!W184</f>
        <v>0</v>
      </c>
      <c r="AD1710" s="16">
        <f>'F13'!X184</f>
        <v>0</v>
      </c>
      <c r="AE1710" s="3">
        <f>'F13'!Y184</f>
        <v>0</v>
      </c>
      <c r="AF1710" s="3">
        <f>'F13'!Z184</f>
        <v>0</v>
      </c>
      <c r="AG1710" s="16">
        <f>'F13'!AA184</f>
        <v>0</v>
      </c>
      <c r="AH1710" s="16">
        <f>'F13'!AB184</f>
        <v>0</v>
      </c>
      <c r="AI1710" s="16">
        <f>'F13'!AC184</f>
        <v>0</v>
      </c>
      <c r="AJ1710" s="16">
        <f>'F13'!AD184</f>
        <v>0</v>
      </c>
      <c r="AK1710" s="16">
        <f>'F13'!AE184</f>
        <v>0</v>
      </c>
      <c r="AL1710" s="16">
        <f>'F13'!AF184</f>
        <v>0</v>
      </c>
      <c r="AM1710" s="16">
        <f>'F13'!AG184</f>
        <v>0</v>
      </c>
      <c r="AN1710" s="16">
        <f>'F13'!AH184</f>
        <v>0</v>
      </c>
      <c r="AO1710" s="16">
        <f>'F13'!AI184</f>
        <v>0</v>
      </c>
    </row>
    <row r="1711" spans="1:41" ht="15.75" customHeight="1">
      <c r="A1711" s="3"/>
      <c r="B1711" s="3"/>
      <c r="C1711" s="3"/>
      <c r="D1711" s="3"/>
      <c r="E1711" s="3"/>
      <c r="F1711" s="3"/>
      <c r="G1711" s="15"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6">
        <f>'F13'!P185</f>
        <v>0</v>
      </c>
      <c r="W1711" s="16">
        <f>'F13'!Q185</f>
        <v>0</v>
      </c>
      <c r="X1711" s="16">
        <f>'F13'!R185</f>
        <v>0</v>
      </c>
      <c r="Y1711" s="16">
        <f>'F13'!S185</f>
        <v>0</v>
      </c>
      <c r="Z1711" s="16">
        <f>'F13'!T185</f>
        <v>0</v>
      </c>
      <c r="AA1711" s="16">
        <f>'F13'!U185</f>
        <v>0</v>
      </c>
      <c r="AB1711" s="16">
        <f>'F13'!V185</f>
        <v>0</v>
      </c>
      <c r="AC1711" s="16">
        <f>'F13'!W185</f>
        <v>0</v>
      </c>
      <c r="AD1711" s="16">
        <f>'F13'!X185</f>
        <v>0</v>
      </c>
      <c r="AE1711" s="3">
        <f>'F13'!Y185</f>
        <v>0</v>
      </c>
      <c r="AF1711" s="3">
        <f>'F13'!Z185</f>
        <v>0</v>
      </c>
      <c r="AG1711" s="16">
        <f>'F13'!AA185</f>
        <v>0</v>
      </c>
      <c r="AH1711" s="16">
        <f>'F13'!AB185</f>
        <v>0</v>
      </c>
      <c r="AI1711" s="16">
        <f>'F13'!AC185</f>
        <v>0</v>
      </c>
      <c r="AJ1711" s="16">
        <f>'F13'!AD185</f>
        <v>0</v>
      </c>
      <c r="AK1711" s="16">
        <f>'F13'!AE185</f>
        <v>0</v>
      </c>
      <c r="AL1711" s="16">
        <f>'F13'!AF185</f>
        <v>0</v>
      </c>
      <c r="AM1711" s="16">
        <f>'F13'!AG185</f>
        <v>0</v>
      </c>
      <c r="AN1711" s="16">
        <f>'F13'!AH185</f>
        <v>0</v>
      </c>
      <c r="AO1711" s="16">
        <f>'F13'!AI185</f>
        <v>0</v>
      </c>
    </row>
    <row r="1712" spans="1:41" ht="15.75" customHeight="1">
      <c r="A1712" s="3"/>
      <c r="B1712" s="3"/>
      <c r="C1712" s="3"/>
      <c r="D1712" s="3"/>
      <c r="E1712" s="3"/>
      <c r="F1712" s="3"/>
      <c r="G1712" s="15"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6">
        <f>'F13'!P186</f>
        <v>0</v>
      </c>
      <c r="W1712" s="16">
        <f>'F13'!Q186</f>
        <v>0</v>
      </c>
      <c r="X1712" s="16">
        <f>'F13'!R186</f>
        <v>0</v>
      </c>
      <c r="Y1712" s="16">
        <f>'F13'!S186</f>
        <v>0</v>
      </c>
      <c r="Z1712" s="16">
        <f>'F13'!T186</f>
        <v>0</v>
      </c>
      <c r="AA1712" s="16">
        <f>'F13'!U186</f>
        <v>0</v>
      </c>
      <c r="AB1712" s="16">
        <f>'F13'!V186</f>
        <v>0</v>
      </c>
      <c r="AC1712" s="16">
        <f>'F13'!W186</f>
        <v>0</v>
      </c>
      <c r="AD1712" s="16">
        <f>'F13'!X186</f>
        <v>0</v>
      </c>
      <c r="AE1712" s="3">
        <f>'F13'!Y186</f>
        <v>0</v>
      </c>
      <c r="AF1712" s="3">
        <f>'F13'!Z186</f>
        <v>0</v>
      </c>
      <c r="AG1712" s="16">
        <f>'F13'!AA186</f>
        <v>0</v>
      </c>
      <c r="AH1712" s="16">
        <f>'F13'!AB186</f>
        <v>0</v>
      </c>
      <c r="AI1712" s="16">
        <f>'F13'!AC186</f>
        <v>0</v>
      </c>
      <c r="AJ1712" s="16">
        <f>'F13'!AD186</f>
        <v>0</v>
      </c>
      <c r="AK1712" s="16">
        <f>'F13'!AE186</f>
        <v>0</v>
      </c>
      <c r="AL1712" s="16">
        <f>'F13'!AF186</f>
        <v>0</v>
      </c>
      <c r="AM1712" s="16">
        <f>'F13'!AG186</f>
        <v>0</v>
      </c>
      <c r="AN1712" s="16">
        <f>'F13'!AH186</f>
        <v>0</v>
      </c>
      <c r="AO1712" s="16">
        <f>'F13'!AI186</f>
        <v>0</v>
      </c>
    </row>
    <row r="1713" spans="1:41" ht="15.75" customHeight="1">
      <c r="A1713" s="3"/>
      <c r="B1713" s="3"/>
      <c r="C1713" s="3"/>
      <c r="D1713" s="3"/>
      <c r="E1713" s="3"/>
      <c r="F1713" s="3"/>
      <c r="G1713" s="15"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6">
        <f>'F13'!P187</f>
        <v>0</v>
      </c>
      <c r="W1713" s="16">
        <f>'F13'!Q187</f>
        <v>0</v>
      </c>
      <c r="X1713" s="16">
        <f>'F13'!R187</f>
        <v>0</v>
      </c>
      <c r="Y1713" s="16">
        <f>'F13'!S187</f>
        <v>0</v>
      </c>
      <c r="Z1713" s="16">
        <f>'F13'!T187</f>
        <v>0</v>
      </c>
      <c r="AA1713" s="16">
        <f>'F13'!U187</f>
        <v>0</v>
      </c>
      <c r="AB1713" s="16">
        <f>'F13'!V187</f>
        <v>0</v>
      </c>
      <c r="AC1713" s="16">
        <f>'F13'!W187</f>
        <v>0</v>
      </c>
      <c r="AD1713" s="16">
        <f>'F13'!X187</f>
        <v>0</v>
      </c>
      <c r="AE1713" s="3">
        <f>'F13'!Y187</f>
        <v>0</v>
      </c>
      <c r="AF1713" s="3">
        <f>'F13'!Z187</f>
        <v>0</v>
      </c>
      <c r="AG1713" s="16">
        <f>'F13'!AA187</f>
        <v>0</v>
      </c>
      <c r="AH1713" s="16">
        <f>'F13'!AB187</f>
        <v>0</v>
      </c>
      <c r="AI1713" s="16">
        <f>'F13'!AC187</f>
        <v>0</v>
      </c>
      <c r="AJ1713" s="16">
        <f>'F13'!AD187</f>
        <v>0</v>
      </c>
      <c r="AK1713" s="16">
        <f>'F13'!AE187</f>
        <v>0</v>
      </c>
      <c r="AL1713" s="16">
        <f>'F13'!AF187</f>
        <v>0</v>
      </c>
      <c r="AM1713" s="16">
        <f>'F13'!AG187</f>
        <v>0</v>
      </c>
      <c r="AN1713" s="16">
        <f>'F13'!AH187</f>
        <v>0</v>
      </c>
      <c r="AO1713" s="16">
        <f>'F13'!AI187</f>
        <v>0</v>
      </c>
    </row>
    <row r="1714" spans="1:41" ht="15.75" customHeight="1">
      <c r="A1714" s="3"/>
      <c r="B1714" s="3"/>
      <c r="C1714" s="3"/>
      <c r="D1714" s="3"/>
      <c r="E1714" s="3"/>
      <c r="F1714" s="3"/>
      <c r="G1714" s="15"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6">
        <f>'F13'!P188</f>
        <v>0</v>
      </c>
      <c r="W1714" s="16">
        <f>'F13'!Q188</f>
        <v>0</v>
      </c>
      <c r="X1714" s="16">
        <f>'F13'!R188</f>
        <v>0</v>
      </c>
      <c r="Y1714" s="16">
        <f>'F13'!S188</f>
        <v>0</v>
      </c>
      <c r="Z1714" s="16">
        <f>'F13'!T188</f>
        <v>0</v>
      </c>
      <c r="AA1714" s="16">
        <f>'F13'!U188</f>
        <v>0</v>
      </c>
      <c r="AB1714" s="16">
        <f>'F13'!V188</f>
        <v>0</v>
      </c>
      <c r="AC1714" s="16">
        <f>'F13'!W188</f>
        <v>0</v>
      </c>
      <c r="AD1714" s="16">
        <f>'F13'!X188</f>
        <v>0</v>
      </c>
      <c r="AE1714" s="3">
        <f>'F13'!Y188</f>
        <v>0</v>
      </c>
      <c r="AF1714" s="3">
        <f>'F13'!Z188</f>
        <v>0</v>
      </c>
      <c r="AG1714" s="16">
        <f>'F13'!AA188</f>
        <v>0</v>
      </c>
      <c r="AH1714" s="16">
        <f>'F13'!AB188</f>
        <v>0</v>
      </c>
      <c r="AI1714" s="16">
        <f>'F13'!AC188</f>
        <v>0</v>
      </c>
      <c r="AJ1714" s="16">
        <f>'F13'!AD188</f>
        <v>0</v>
      </c>
      <c r="AK1714" s="16">
        <f>'F13'!AE188</f>
        <v>0</v>
      </c>
      <c r="AL1714" s="16">
        <f>'F13'!AF188</f>
        <v>0</v>
      </c>
      <c r="AM1714" s="16">
        <f>'F13'!AG188</f>
        <v>0</v>
      </c>
      <c r="AN1714" s="16">
        <f>'F13'!AH188</f>
        <v>0</v>
      </c>
      <c r="AO1714" s="16">
        <f>'F13'!AI188</f>
        <v>0</v>
      </c>
    </row>
    <row r="1715" spans="1:41" ht="15.75" customHeight="1">
      <c r="A1715" s="3"/>
      <c r="B1715" s="3"/>
      <c r="C1715" s="3"/>
      <c r="D1715" s="3"/>
      <c r="E1715" s="3"/>
      <c r="F1715" s="3"/>
      <c r="G1715" s="15"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6">
        <f>'F13'!P189</f>
        <v>0</v>
      </c>
      <c r="W1715" s="16">
        <f>'F13'!Q189</f>
        <v>0</v>
      </c>
      <c r="X1715" s="16">
        <f>'F13'!R189</f>
        <v>0</v>
      </c>
      <c r="Y1715" s="16">
        <f>'F13'!S189</f>
        <v>0</v>
      </c>
      <c r="Z1715" s="16">
        <f>'F13'!T189</f>
        <v>0</v>
      </c>
      <c r="AA1715" s="16">
        <f>'F13'!U189</f>
        <v>0</v>
      </c>
      <c r="AB1715" s="16">
        <f>'F13'!V189</f>
        <v>0</v>
      </c>
      <c r="AC1715" s="16">
        <f>'F13'!W189</f>
        <v>0</v>
      </c>
      <c r="AD1715" s="16">
        <f>'F13'!X189</f>
        <v>0</v>
      </c>
      <c r="AE1715" s="3">
        <f>'F13'!Y189</f>
        <v>0</v>
      </c>
      <c r="AF1715" s="3">
        <f>'F13'!Z189</f>
        <v>0</v>
      </c>
      <c r="AG1715" s="16">
        <f>'F13'!AA189</f>
        <v>0</v>
      </c>
      <c r="AH1715" s="16">
        <f>'F13'!AB189</f>
        <v>0</v>
      </c>
      <c r="AI1715" s="16">
        <f>'F13'!AC189</f>
        <v>0</v>
      </c>
      <c r="AJ1715" s="16">
        <f>'F13'!AD189</f>
        <v>0</v>
      </c>
      <c r="AK1715" s="16">
        <f>'F13'!AE189</f>
        <v>0</v>
      </c>
      <c r="AL1715" s="16">
        <f>'F13'!AF189</f>
        <v>0</v>
      </c>
      <c r="AM1715" s="16">
        <f>'F13'!AG189</f>
        <v>0</v>
      </c>
      <c r="AN1715" s="16">
        <f>'F13'!AH189</f>
        <v>0</v>
      </c>
      <c r="AO1715" s="16">
        <f>'F13'!AI189</f>
        <v>0</v>
      </c>
    </row>
    <row r="1716" spans="1:41" ht="15.75" customHeight="1">
      <c r="A1716" s="3"/>
      <c r="B1716" s="3"/>
      <c r="C1716" s="3"/>
      <c r="D1716" s="3"/>
      <c r="E1716" s="3"/>
      <c r="F1716" s="3"/>
      <c r="G1716" s="15"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6">
        <f>'F13'!P190</f>
        <v>0</v>
      </c>
      <c r="W1716" s="16">
        <f>'F13'!Q190</f>
        <v>0</v>
      </c>
      <c r="X1716" s="16">
        <f>'F13'!R190</f>
        <v>0</v>
      </c>
      <c r="Y1716" s="16">
        <f>'F13'!S190</f>
        <v>0</v>
      </c>
      <c r="Z1716" s="16">
        <f>'F13'!T190</f>
        <v>0</v>
      </c>
      <c r="AA1716" s="16">
        <f>'F13'!U190</f>
        <v>0</v>
      </c>
      <c r="AB1716" s="16">
        <f>'F13'!V190</f>
        <v>0</v>
      </c>
      <c r="AC1716" s="16">
        <f>'F13'!W190</f>
        <v>0</v>
      </c>
      <c r="AD1716" s="16">
        <f>'F13'!X190</f>
        <v>0</v>
      </c>
      <c r="AE1716" s="3">
        <f>'F13'!Y190</f>
        <v>0</v>
      </c>
      <c r="AF1716" s="3">
        <f>'F13'!Z190</f>
        <v>0</v>
      </c>
      <c r="AG1716" s="16">
        <f>'F13'!AA190</f>
        <v>0</v>
      </c>
      <c r="AH1716" s="16">
        <f>'F13'!AB190</f>
        <v>0</v>
      </c>
      <c r="AI1716" s="16">
        <f>'F13'!AC190</f>
        <v>0</v>
      </c>
      <c r="AJ1716" s="16">
        <f>'F13'!AD190</f>
        <v>0</v>
      </c>
      <c r="AK1716" s="16">
        <f>'F13'!AE190</f>
        <v>0</v>
      </c>
      <c r="AL1716" s="16">
        <f>'F13'!AF190</f>
        <v>0</v>
      </c>
      <c r="AM1716" s="16">
        <f>'F13'!AG190</f>
        <v>0</v>
      </c>
      <c r="AN1716" s="16">
        <f>'F13'!AH190</f>
        <v>0</v>
      </c>
      <c r="AO1716" s="16">
        <f>'F13'!AI190</f>
        <v>0</v>
      </c>
    </row>
    <row r="1717" spans="1:41" ht="15.75" customHeight="1">
      <c r="A1717" s="3"/>
      <c r="B1717" s="3"/>
      <c r="C1717" s="3"/>
      <c r="D1717" s="3"/>
      <c r="E1717" s="3"/>
      <c r="F1717" s="3"/>
      <c r="G1717" s="15"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6">
        <f>'F13'!P191</f>
        <v>0</v>
      </c>
      <c r="W1717" s="16">
        <f>'F13'!Q191</f>
        <v>0</v>
      </c>
      <c r="X1717" s="16">
        <f>'F13'!R191</f>
        <v>0</v>
      </c>
      <c r="Y1717" s="16">
        <f>'F13'!S191</f>
        <v>0</v>
      </c>
      <c r="Z1717" s="16">
        <f>'F13'!T191</f>
        <v>0</v>
      </c>
      <c r="AA1717" s="16">
        <f>'F13'!U191</f>
        <v>0</v>
      </c>
      <c r="AB1717" s="16">
        <f>'F13'!V191</f>
        <v>0</v>
      </c>
      <c r="AC1717" s="16">
        <f>'F13'!W191</f>
        <v>0</v>
      </c>
      <c r="AD1717" s="16">
        <f>'F13'!X191</f>
        <v>0</v>
      </c>
      <c r="AE1717" s="3">
        <f>'F13'!Y191</f>
        <v>0</v>
      </c>
      <c r="AF1717" s="3">
        <f>'F13'!Z191</f>
        <v>0</v>
      </c>
      <c r="AG1717" s="16">
        <f>'F13'!AA191</f>
        <v>0</v>
      </c>
      <c r="AH1717" s="16">
        <f>'F13'!AB191</f>
        <v>0</v>
      </c>
      <c r="AI1717" s="16">
        <f>'F13'!AC191</f>
        <v>0</v>
      </c>
      <c r="AJ1717" s="16">
        <f>'F13'!AD191</f>
        <v>0</v>
      </c>
      <c r="AK1717" s="16">
        <f>'F13'!AE191</f>
        <v>0</v>
      </c>
      <c r="AL1717" s="16">
        <f>'F13'!AF191</f>
        <v>0</v>
      </c>
      <c r="AM1717" s="16">
        <f>'F13'!AG191</f>
        <v>0</v>
      </c>
      <c r="AN1717" s="16">
        <f>'F13'!AH191</f>
        <v>0</v>
      </c>
      <c r="AO1717" s="16">
        <f>'F13'!AI191</f>
        <v>0</v>
      </c>
    </row>
    <row r="1718" spans="1:41" ht="15.75" customHeight="1">
      <c r="A1718" s="3"/>
      <c r="B1718" s="3"/>
      <c r="C1718" s="3"/>
      <c r="D1718" s="3"/>
      <c r="E1718" s="3"/>
      <c r="F1718" s="3"/>
      <c r="G1718" s="15"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6">
        <f>'F13'!P192</f>
        <v>0</v>
      </c>
      <c r="W1718" s="16">
        <f>'F13'!Q192</f>
        <v>0</v>
      </c>
      <c r="X1718" s="16">
        <f>'F13'!R192</f>
        <v>0</v>
      </c>
      <c r="Y1718" s="16">
        <f>'F13'!S192</f>
        <v>0</v>
      </c>
      <c r="Z1718" s="16">
        <f>'F13'!T192</f>
        <v>0</v>
      </c>
      <c r="AA1718" s="16">
        <f>'F13'!U192</f>
        <v>0</v>
      </c>
      <c r="AB1718" s="16">
        <f>'F13'!V192</f>
        <v>0</v>
      </c>
      <c r="AC1718" s="16">
        <f>'F13'!W192</f>
        <v>0</v>
      </c>
      <c r="AD1718" s="16">
        <f>'F13'!X192</f>
        <v>0</v>
      </c>
      <c r="AE1718" s="3">
        <f>'F13'!Y192</f>
        <v>0</v>
      </c>
      <c r="AF1718" s="3">
        <f>'F13'!Z192</f>
        <v>0</v>
      </c>
      <c r="AG1718" s="16">
        <f>'F13'!AA192</f>
        <v>0</v>
      </c>
      <c r="AH1718" s="16">
        <f>'F13'!AB192</f>
        <v>0</v>
      </c>
      <c r="AI1718" s="16">
        <f>'F13'!AC192</f>
        <v>0</v>
      </c>
      <c r="AJ1718" s="16">
        <f>'F13'!AD192</f>
        <v>0</v>
      </c>
      <c r="AK1718" s="16">
        <f>'F13'!AE192</f>
        <v>0</v>
      </c>
      <c r="AL1718" s="16">
        <f>'F13'!AF192</f>
        <v>0</v>
      </c>
      <c r="AM1718" s="16">
        <f>'F13'!AG192</f>
        <v>0</v>
      </c>
      <c r="AN1718" s="16">
        <f>'F13'!AH192</f>
        <v>0</v>
      </c>
      <c r="AO1718" s="16">
        <f>'F13'!AI192</f>
        <v>0</v>
      </c>
    </row>
    <row r="1719" spans="1:41" ht="15.75" customHeight="1">
      <c r="A1719" s="3"/>
      <c r="B1719" s="3"/>
      <c r="C1719" s="3"/>
      <c r="D1719" s="3"/>
      <c r="E1719" s="3"/>
      <c r="F1719" s="3"/>
      <c r="G1719" s="15"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6">
        <f>'F13'!P193</f>
        <v>0</v>
      </c>
      <c r="W1719" s="16">
        <f>'F13'!Q193</f>
        <v>0</v>
      </c>
      <c r="X1719" s="16">
        <f>'F13'!R193</f>
        <v>0</v>
      </c>
      <c r="Y1719" s="16">
        <f>'F13'!S193</f>
        <v>0</v>
      </c>
      <c r="Z1719" s="16">
        <f>'F13'!T193</f>
        <v>0</v>
      </c>
      <c r="AA1719" s="16">
        <f>'F13'!U193</f>
        <v>0</v>
      </c>
      <c r="AB1719" s="16">
        <f>'F13'!V193</f>
        <v>0</v>
      </c>
      <c r="AC1719" s="16">
        <f>'F13'!W193</f>
        <v>0</v>
      </c>
      <c r="AD1719" s="16">
        <f>'F13'!X193</f>
        <v>0</v>
      </c>
      <c r="AE1719" s="3">
        <f>'F13'!Y193</f>
        <v>0</v>
      </c>
      <c r="AF1719" s="3">
        <f>'F13'!Z193</f>
        <v>0</v>
      </c>
      <c r="AG1719" s="16">
        <f>'F13'!AA193</f>
        <v>0</v>
      </c>
      <c r="AH1719" s="16">
        <f>'F13'!AB193</f>
        <v>0</v>
      </c>
      <c r="AI1719" s="16">
        <f>'F13'!AC193</f>
        <v>0</v>
      </c>
      <c r="AJ1719" s="16">
        <f>'F13'!AD193</f>
        <v>0</v>
      </c>
      <c r="AK1719" s="16">
        <f>'F13'!AE193</f>
        <v>0</v>
      </c>
      <c r="AL1719" s="16">
        <f>'F13'!AF193</f>
        <v>0</v>
      </c>
      <c r="AM1719" s="16">
        <f>'F13'!AG193</f>
        <v>0</v>
      </c>
      <c r="AN1719" s="16">
        <f>'F13'!AH193</f>
        <v>0</v>
      </c>
      <c r="AO1719" s="16">
        <f>'F13'!AI193</f>
        <v>0</v>
      </c>
    </row>
    <row r="1720" spans="1:41" ht="15.75" customHeight="1">
      <c r="A1720" s="3"/>
      <c r="B1720" s="3"/>
      <c r="C1720" s="3"/>
      <c r="D1720" s="3"/>
      <c r="E1720" s="3"/>
      <c r="F1720" s="3"/>
      <c r="G1720" s="15"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6">
        <f>'F13'!P194</f>
        <v>0</v>
      </c>
      <c r="W1720" s="16">
        <f>'F13'!Q194</f>
        <v>0</v>
      </c>
      <c r="X1720" s="16">
        <f>'F13'!R194</f>
        <v>0</v>
      </c>
      <c r="Y1720" s="16">
        <f>'F13'!S194</f>
        <v>0</v>
      </c>
      <c r="Z1720" s="16">
        <f>'F13'!T194</f>
        <v>0</v>
      </c>
      <c r="AA1720" s="16">
        <f>'F13'!U194</f>
        <v>0</v>
      </c>
      <c r="AB1720" s="16">
        <f>'F13'!V194</f>
        <v>0</v>
      </c>
      <c r="AC1720" s="16">
        <f>'F13'!W194</f>
        <v>0</v>
      </c>
      <c r="AD1720" s="16">
        <f>'F13'!X194</f>
        <v>0</v>
      </c>
      <c r="AE1720" s="3">
        <f>'F13'!Y194</f>
        <v>0</v>
      </c>
      <c r="AF1720" s="3">
        <f>'F13'!Z194</f>
        <v>0</v>
      </c>
      <c r="AG1720" s="16">
        <f>'F13'!AA194</f>
        <v>0</v>
      </c>
      <c r="AH1720" s="16">
        <f>'F13'!AB194</f>
        <v>0</v>
      </c>
      <c r="AI1720" s="16">
        <f>'F13'!AC194</f>
        <v>0</v>
      </c>
      <c r="AJ1720" s="16">
        <f>'F13'!AD194</f>
        <v>0</v>
      </c>
      <c r="AK1720" s="16">
        <f>'F13'!AE194</f>
        <v>0</v>
      </c>
      <c r="AL1720" s="16">
        <f>'F13'!AF194</f>
        <v>0</v>
      </c>
      <c r="AM1720" s="16">
        <f>'F13'!AG194</f>
        <v>0</v>
      </c>
      <c r="AN1720" s="16">
        <f>'F13'!AH194</f>
        <v>0</v>
      </c>
      <c r="AO1720" s="16">
        <f>'F13'!AI194</f>
        <v>0</v>
      </c>
    </row>
    <row r="1721" spans="1:41" ht="15.75" customHeight="1">
      <c r="A1721" s="3"/>
      <c r="B1721" s="3"/>
      <c r="C1721" s="3"/>
      <c r="D1721" s="3"/>
      <c r="E1721" s="3"/>
      <c r="F1721" s="3"/>
      <c r="G1721" s="15"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6">
        <f>'F13'!P195</f>
        <v>0</v>
      </c>
      <c r="W1721" s="16">
        <f>'F13'!Q195</f>
        <v>0</v>
      </c>
      <c r="X1721" s="16">
        <f>'F13'!R195</f>
        <v>0</v>
      </c>
      <c r="Y1721" s="16">
        <f>'F13'!S195</f>
        <v>0</v>
      </c>
      <c r="Z1721" s="16">
        <f>'F13'!T195</f>
        <v>0</v>
      </c>
      <c r="AA1721" s="16">
        <f>'F13'!U195</f>
        <v>0</v>
      </c>
      <c r="AB1721" s="16">
        <f>'F13'!V195</f>
        <v>0</v>
      </c>
      <c r="AC1721" s="16">
        <f>'F13'!W195</f>
        <v>0</v>
      </c>
      <c r="AD1721" s="16">
        <f>'F13'!X195</f>
        <v>0</v>
      </c>
      <c r="AE1721" s="3">
        <f>'F13'!Y195</f>
        <v>0</v>
      </c>
      <c r="AF1721" s="3">
        <f>'F13'!Z195</f>
        <v>0</v>
      </c>
      <c r="AG1721" s="16">
        <f>'F13'!AA195</f>
        <v>0</v>
      </c>
      <c r="AH1721" s="16">
        <f>'F13'!AB195</f>
        <v>0</v>
      </c>
      <c r="AI1721" s="16">
        <f>'F13'!AC195</f>
        <v>0</v>
      </c>
      <c r="AJ1721" s="16">
        <f>'F13'!AD195</f>
        <v>0</v>
      </c>
      <c r="AK1721" s="16">
        <f>'F13'!AE195</f>
        <v>0</v>
      </c>
      <c r="AL1721" s="16">
        <f>'F13'!AF195</f>
        <v>0</v>
      </c>
      <c r="AM1721" s="16">
        <f>'F13'!AG195</f>
        <v>0</v>
      </c>
      <c r="AN1721" s="16">
        <f>'F13'!AH195</f>
        <v>0</v>
      </c>
      <c r="AO1721" s="16">
        <f>'F13'!AI195</f>
        <v>0</v>
      </c>
    </row>
    <row r="1722" spans="1:41" ht="15.75" customHeight="1">
      <c r="A1722" s="3"/>
      <c r="B1722" s="3"/>
      <c r="C1722" s="3"/>
      <c r="D1722" s="3"/>
      <c r="E1722" s="3"/>
      <c r="F1722" s="3"/>
      <c r="G1722" s="15"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6">
        <f>'F13'!P196</f>
        <v>0</v>
      </c>
      <c r="W1722" s="16">
        <f>'F13'!Q196</f>
        <v>0</v>
      </c>
      <c r="X1722" s="16">
        <f>'F13'!R196</f>
        <v>0</v>
      </c>
      <c r="Y1722" s="16">
        <f>'F13'!S196</f>
        <v>0</v>
      </c>
      <c r="Z1722" s="16">
        <f>'F13'!T196</f>
        <v>0</v>
      </c>
      <c r="AA1722" s="16">
        <f>'F13'!U196</f>
        <v>0</v>
      </c>
      <c r="AB1722" s="16">
        <f>'F13'!V196</f>
        <v>0</v>
      </c>
      <c r="AC1722" s="16">
        <f>'F13'!W196</f>
        <v>0</v>
      </c>
      <c r="AD1722" s="16">
        <f>'F13'!X196</f>
        <v>0</v>
      </c>
      <c r="AE1722" s="3">
        <f>'F13'!Y196</f>
        <v>0</v>
      </c>
      <c r="AF1722" s="3">
        <f>'F13'!Z196</f>
        <v>0</v>
      </c>
      <c r="AG1722" s="16">
        <f>'F13'!AA196</f>
        <v>0</v>
      </c>
      <c r="AH1722" s="16">
        <f>'F13'!AB196</f>
        <v>0</v>
      </c>
      <c r="AI1722" s="16">
        <f>'F13'!AC196</f>
        <v>0</v>
      </c>
      <c r="AJ1722" s="16">
        <f>'F13'!AD196</f>
        <v>0</v>
      </c>
      <c r="AK1722" s="16">
        <f>'F13'!AE196</f>
        <v>0</v>
      </c>
      <c r="AL1722" s="16">
        <f>'F13'!AF196</f>
        <v>0</v>
      </c>
      <c r="AM1722" s="16">
        <f>'F13'!AG196</f>
        <v>0</v>
      </c>
      <c r="AN1722" s="16">
        <f>'F13'!AH196</f>
        <v>0</v>
      </c>
      <c r="AO1722" s="16">
        <f>'F13'!AI196</f>
        <v>0</v>
      </c>
    </row>
    <row r="1723" spans="1:41" ht="15.75" customHeight="1">
      <c r="A1723" s="3"/>
      <c r="B1723" s="3"/>
      <c r="C1723" s="3"/>
      <c r="D1723" s="3"/>
      <c r="E1723" s="3"/>
      <c r="F1723" s="3"/>
      <c r="G1723" s="15"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6">
        <f>'F13'!P197</f>
        <v>0</v>
      </c>
      <c r="W1723" s="16">
        <f>'F13'!Q197</f>
        <v>0</v>
      </c>
      <c r="X1723" s="16">
        <f>'F13'!R197</f>
        <v>0</v>
      </c>
      <c r="Y1723" s="16">
        <f>'F13'!S197</f>
        <v>0</v>
      </c>
      <c r="Z1723" s="16">
        <f>'F13'!T197</f>
        <v>0</v>
      </c>
      <c r="AA1723" s="16">
        <f>'F13'!U197</f>
        <v>0</v>
      </c>
      <c r="AB1723" s="16">
        <f>'F13'!V197</f>
        <v>0</v>
      </c>
      <c r="AC1723" s="16">
        <f>'F13'!W197</f>
        <v>0</v>
      </c>
      <c r="AD1723" s="16">
        <f>'F13'!X197</f>
        <v>0</v>
      </c>
      <c r="AE1723" s="3">
        <f>'F13'!Y197</f>
        <v>0</v>
      </c>
      <c r="AF1723" s="3">
        <f>'F13'!Z197</f>
        <v>0</v>
      </c>
      <c r="AG1723" s="16">
        <f>'F13'!AA197</f>
        <v>0</v>
      </c>
      <c r="AH1723" s="16">
        <f>'F13'!AB197</f>
        <v>0</v>
      </c>
      <c r="AI1723" s="16">
        <f>'F13'!AC197</f>
        <v>0</v>
      </c>
      <c r="AJ1723" s="16">
        <f>'F13'!AD197</f>
        <v>0</v>
      </c>
      <c r="AK1723" s="16">
        <f>'F13'!AE197</f>
        <v>0</v>
      </c>
      <c r="AL1723" s="16">
        <f>'F13'!AF197</f>
        <v>0</v>
      </c>
      <c r="AM1723" s="16">
        <f>'F13'!AG197</f>
        <v>0</v>
      </c>
      <c r="AN1723" s="16">
        <f>'F13'!AH197</f>
        <v>0</v>
      </c>
      <c r="AO1723" s="16">
        <f>'F13'!AI197</f>
        <v>0</v>
      </c>
    </row>
    <row r="1724" spans="1:41" ht="15.75" customHeight="1">
      <c r="A1724" s="3"/>
      <c r="B1724" s="3"/>
      <c r="C1724" s="3"/>
      <c r="D1724" s="3"/>
      <c r="E1724" s="3"/>
      <c r="F1724" s="3"/>
      <c r="G1724" s="15"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6">
        <f>'F13'!P198</f>
        <v>0</v>
      </c>
      <c r="W1724" s="16">
        <f>'F13'!Q198</f>
        <v>0</v>
      </c>
      <c r="X1724" s="16">
        <f>'F13'!R198</f>
        <v>0</v>
      </c>
      <c r="Y1724" s="16">
        <f>'F13'!S198</f>
        <v>0</v>
      </c>
      <c r="Z1724" s="16">
        <f>'F13'!T198</f>
        <v>0</v>
      </c>
      <c r="AA1724" s="16">
        <f>'F13'!U198</f>
        <v>0</v>
      </c>
      <c r="AB1724" s="16">
        <f>'F13'!V198</f>
        <v>0</v>
      </c>
      <c r="AC1724" s="16">
        <f>'F13'!W198</f>
        <v>0</v>
      </c>
      <c r="AD1724" s="16">
        <f>'F13'!X198</f>
        <v>0</v>
      </c>
      <c r="AE1724" s="3">
        <f>'F13'!Y198</f>
        <v>0</v>
      </c>
      <c r="AF1724" s="3">
        <f>'F13'!Z198</f>
        <v>0</v>
      </c>
      <c r="AG1724" s="16">
        <f>'F13'!AA198</f>
        <v>0</v>
      </c>
      <c r="AH1724" s="16">
        <f>'F13'!AB198</f>
        <v>0</v>
      </c>
      <c r="AI1724" s="16">
        <f>'F13'!AC198</f>
        <v>0</v>
      </c>
      <c r="AJ1724" s="16">
        <f>'F13'!AD198</f>
        <v>0</v>
      </c>
      <c r="AK1724" s="16">
        <f>'F13'!AE198</f>
        <v>0</v>
      </c>
      <c r="AL1724" s="16">
        <f>'F13'!AF198</f>
        <v>0</v>
      </c>
      <c r="AM1724" s="16">
        <f>'F13'!AG198</f>
        <v>0</v>
      </c>
      <c r="AN1724" s="16">
        <f>'F13'!AH198</f>
        <v>0</v>
      </c>
      <c r="AO1724" s="16">
        <f>'F13'!AI198</f>
        <v>0</v>
      </c>
    </row>
    <row r="1725" spans="1:41" ht="15.75" customHeight="1">
      <c r="A1725" s="3"/>
      <c r="B1725" s="3"/>
      <c r="C1725" s="3"/>
      <c r="D1725" s="3"/>
      <c r="E1725" s="3"/>
      <c r="F1725" s="3"/>
      <c r="G1725" s="15"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6">
        <f>'F13'!P199</f>
        <v>0</v>
      </c>
      <c r="W1725" s="16">
        <f>'F13'!Q199</f>
        <v>0</v>
      </c>
      <c r="X1725" s="16">
        <f>'F13'!R199</f>
        <v>0</v>
      </c>
      <c r="Y1725" s="16">
        <f>'F13'!S199</f>
        <v>0</v>
      </c>
      <c r="Z1725" s="16">
        <f>'F13'!T199</f>
        <v>0</v>
      </c>
      <c r="AA1725" s="16">
        <f>'F13'!U199</f>
        <v>0</v>
      </c>
      <c r="AB1725" s="16">
        <f>'F13'!V199</f>
        <v>0</v>
      </c>
      <c r="AC1725" s="16">
        <f>'F13'!W199</f>
        <v>0</v>
      </c>
      <c r="AD1725" s="16">
        <f>'F13'!X199</f>
        <v>0</v>
      </c>
      <c r="AE1725" s="3">
        <f>'F13'!Y199</f>
        <v>0</v>
      </c>
      <c r="AF1725" s="3">
        <f>'F13'!Z199</f>
        <v>0</v>
      </c>
      <c r="AG1725" s="16">
        <f>'F13'!AA199</f>
        <v>0</v>
      </c>
      <c r="AH1725" s="16">
        <f>'F13'!AB199</f>
        <v>0</v>
      </c>
      <c r="AI1725" s="16">
        <f>'F13'!AC199</f>
        <v>0</v>
      </c>
      <c r="AJ1725" s="16">
        <f>'F13'!AD199</f>
        <v>0</v>
      </c>
      <c r="AK1725" s="16">
        <f>'F13'!AE199</f>
        <v>0</v>
      </c>
      <c r="AL1725" s="16">
        <f>'F13'!AF199</f>
        <v>0</v>
      </c>
      <c r="AM1725" s="16">
        <f>'F13'!AG199</f>
        <v>0</v>
      </c>
      <c r="AN1725" s="16">
        <f>'F13'!AH199</f>
        <v>0</v>
      </c>
      <c r="AO1725" s="16">
        <f>'F13'!AI199</f>
        <v>0</v>
      </c>
    </row>
    <row r="1726" spans="1:41" ht="15.75" customHeight="1">
      <c r="A1726" s="3"/>
      <c r="B1726" s="3"/>
      <c r="C1726" s="3"/>
      <c r="D1726" s="3"/>
      <c r="E1726" s="3"/>
      <c r="F1726" s="3"/>
      <c r="G1726" s="15"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6">
        <f>'F13'!P200</f>
        <v>0</v>
      </c>
      <c r="W1726" s="16">
        <f>'F13'!Q200</f>
        <v>0</v>
      </c>
      <c r="X1726" s="16">
        <f>'F13'!R200</f>
        <v>0</v>
      </c>
      <c r="Y1726" s="16">
        <f>'F13'!S200</f>
        <v>0</v>
      </c>
      <c r="Z1726" s="16">
        <f>'F13'!T200</f>
        <v>0</v>
      </c>
      <c r="AA1726" s="16">
        <f>'F13'!U200</f>
        <v>0</v>
      </c>
      <c r="AB1726" s="16">
        <f>'F13'!V200</f>
        <v>0</v>
      </c>
      <c r="AC1726" s="16">
        <f>'F13'!W200</f>
        <v>0</v>
      </c>
      <c r="AD1726" s="16">
        <f>'F13'!X200</f>
        <v>0</v>
      </c>
      <c r="AE1726" s="3">
        <f>'F13'!Y200</f>
        <v>0</v>
      </c>
      <c r="AF1726" s="3">
        <f>'F13'!Z200</f>
        <v>0</v>
      </c>
      <c r="AG1726" s="16">
        <f>'F13'!AA200</f>
        <v>0</v>
      </c>
      <c r="AH1726" s="16">
        <f>'F13'!AB200</f>
        <v>0</v>
      </c>
      <c r="AI1726" s="16">
        <f>'F13'!AC200</f>
        <v>0</v>
      </c>
      <c r="AJ1726" s="16">
        <f>'F13'!AD200</f>
        <v>0</v>
      </c>
      <c r="AK1726" s="16">
        <f>'F13'!AE200</f>
        <v>0</v>
      </c>
      <c r="AL1726" s="16">
        <f>'F13'!AF200</f>
        <v>0</v>
      </c>
      <c r="AM1726" s="16">
        <f>'F13'!AG200</f>
        <v>0</v>
      </c>
      <c r="AN1726" s="16">
        <f>'F13'!AH200</f>
        <v>0</v>
      </c>
      <c r="AO1726" s="16">
        <f>'F13'!AI200</f>
        <v>0</v>
      </c>
    </row>
    <row r="1727" spans="1:41" ht="15.75" customHeight="1">
      <c r="A1727" s="3"/>
      <c r="B1727" s="3"/>
      <c r="C1727" s="3"/>
      <c r="D1727" s="3"/>
      <c r="E1727" s="3"/>
      <c r="F1727" s="3"/>
      <c r="G1727" s="15"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6">
        <f>'F13'!P201</f>
        <v>0</v>
      </c>
      <c r="W1727" s="16">
        <f>'F13'!Q201</f>
        <v>0</v>
      </c>
      <c r="X1727" s="16">
        <f>'F13'!R201</f>
        <v>0</v>
      </c>
      <c r="Y1727" s="16">
        <f>'F13'!S201</f>
        <v>0</v>
      </c>
      <c r="Z1727" s="16">
        <f>'F13'!T201</f>
        <v>0</v>
      </c>
      <c r="AA1727" s="16">
        <f>'F13'!U201</f>
        <v>0</v>
      </c>
      <c r="AB1727" s="16">
        <f>'F13'!V201</f>
        <v>0</v>
      </c>
      <c r="AC1727" s="16">
        <f>'F13'!W201</f>
        <v>0</v>
      </c>
      <c r="AD1727" s="16">
        <f>'F13'!X201</f>
        <v>0</v>
      </c>
      <c r="AE1727" s="3">
        <f>'F13'!Y201</f>
        <v>0</v>
      </c>
      <c r="AF1727" s="3">
        <f>'F13'!Z201</f>
        <v>0</v>
      </c>
      <c r="AG1727" s="16">
        <f>'F13'!AA201</f>
        <v>0</v>
      </c>
      <c r="AH1727" s="16">
        <f>'F13'!AB201</f>
        <v>0</v>
      </c>
      <c r="AI1727" s="16">
        <f>'F13'!AC201</f>
        <v>0</v>
      </c>
      <c r="AJ1727" s="16">
        <f>'F13'!AD201</f>
        <v>0</v>
      </c>
      <c r="AK1727" s="16">
        <f>'F13'!AE201</f>
        <v>0</v>
      </c>
      <c r="AL1727" s="16">
        <f>'F13'!AF201</f>
        <v>0</v>
      </c>
      <c r="AM1727" s="16">
        <f>'F13'!AG201</f>
        <v>0</v>
      </c>
      <c r="AN1727" s="16">
        <f>'F13'!AH201</f>
        <v>0</v>
      </c>
      <c r="AO1727" s="16">
        <f>'F13'!AI201</f>
        <v>0</v>
      </c>
    </row>
    <row r="1728" spans="1:41" ht="15.75" customHeight="1">
      <c r="A1728" s="3"/>
      <c r="B1728" s="3"/>
      <c r="C1728" s="3"/>
      <c r="D1728" s="3"/>
      <c r="E1728" s="3"/>
      <c r="F1728" s="3"/>
      <c r="G1728" s="15"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6">
        <f>'F13'!P202</f>
        <v>0</v>
      </c>
      <c r="W1728" s="16">
        <f>'F13'!Q202</f>
        <v>0</v>
      </c>
      <c r="X1728" s="16">
        <f>'F13'!R202</f>
        <v>0</v>
      </c>
      <c r="Y1728" s="16">
        <f>'F13'!S202</f>
        <v>0</v>
      </c>
      <c r="Z1728" s="16">
        <f>'F13'!T202</f>
        <v>0</v>
      </c>
      <c r="AA1728" s="16">
        <f>'F13'!U202</f>
        <v>0</v>
      </c>
      <c r="AB1728" s="16">
        <f>'F13'!V202</f>
        <v>0</v>
      </c>
      <c r="AC1728" s="16">
        <f>'F13'!W202</f>
        <v>0</v>
      </c>
      <c r="AD1728" s="16">
        <f>'F13'!X202</f>
        <v>0</v>
      </c>
      <c r="AE1728" s="3">
        <f>'F13'!Y202</f>
        <v>0</v>
      </c>
      <c r="AF1728" s="3">
        <f>'F13'!Z202</f>
        <v>0</v>
      </c>
      <c r="AG1728" s="16">
        <f>'F13'!AA202</f>
        <v>0</v>
      </c>
      <c r="AH1728" s="16">
        <f>'F13'!AB202</f>
        <v>0</v>
      </c>
      <c r="AI1728" s="16">
        <f>'F13'!AC202</f>
        <v>0</v>
      </c>
      <c r="AJ1728" s="16">
        <f>'F13'!AD202</f>
        <v>0</v>
      </c>
      <c r="AK1728" s="16">
        <f>'F13'!AE202</f>
        <v>0</v>
      </c>
      <c r="AL1728" s="16">
        <f>'F13'!AF202</f>
        <v>0</v>
      </c>
      <c r="AM1728" s="16">
        <f>'F13'!AG202</f>
        <v>0</v>
      </c>
      <c r="AN1728" s="16">
        <f>'F13'!AH202</f>
        <v>0</v>
      </c>
      <c r="AO1728" s="16">
        <f>'F13'!AI202</f>
        <v>0</v>
      </c>
    </row>
    <row r="1729" spans="1:41" ht="15.75" customHeight="1">
      <c r="A1729" s="3"/>
      <c r="B1729" s="3"/>
      <c r="C1729" s="3"/>
      <c r="D1729" s="3"/>
      <c r="E1729" s="3"/>
      <c r="F1729" s="3"/>
      <c r="G1729" s="15"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6">
        <f>'F13'!P203</f>
        <v>0</v>
      </c>
      <c r="W1729" s="16">
        <f>'F13'!Q203</f>
        <v>0</v>
      </c>
      <c r="X1729" s="16">
        <f>'F13'!R203</f>
        <v>0</v>
      </c>
      <c r="Y1729" s="16">
        <f>'F13'!S203</f>
        <v>0</v>
      </c>
      <c r="Z1729" s="16">
        <f>'F13'!T203</f>
        <v>0</v>
      </c>
      <c r="AA1729" s="16">
        <f>'F13'!U203</f>
        <v>0</v>
      </c>
      <c r="AB1729" s="16">
        <f>'F13'!V203</f>
        <v>0</v>
      </c>
      <c r="AC1729" s="16">
        <f>'F13'!W203</f>
        <v>0</v>
      </c>
      <c r="AD1729" s="16">
        <f>'F13'!X203</f>
        <v>0</v>
      </c>
      <c r="AE1729" s="3">
        <f>'F13'!Y203</f>
        <v>0</v>
      </c>
      <c r="AF1729" s="3">
        <f>'F13'!Z203</f>
        <v>0</v>
      </c>
      <c r="AG1729" s="16">
        <f>'F13'!AA203</f>
        <v>0</v>
      </c>
      <c r="AH1729" s="16">
        <f>'F13'!AB203</f>
        <v>0</v>
      </c>
      <c r="AI1729" s="16">
        <f>'F13'!AC203</f>
        <v>0</v>
      </c>
      <c r="AJ1729" s="16">
        <f>'F13'!AD203</f>
        <v>0</v>
      </c>
      <c r="AK1729" s="16">
        <f>'F13'!AE203</f>
        <v>0</v>
      </c>
      <c r="AL1729" s="16">
        <f>'F13'!AF203</f>
        <v>0</v>
      </c>
      <c r="AM1729" s="16">
        <f>'F13'!AG203</f>
        <v>0</v>
      </c>
      <c r="AN1729" s="16">
        <f>'F13'!AH203</f>
        <v>0</v>
      </c>
      <c r="AO1729" s="16">
        <f>'F13'!AI203</f>
        <v>0</v>
      </c>
    </row>
    <row r="1730" spans="1:41" ht="15.75" customHeight="1">
      <c r="A1730" s="3"/>
      <c r="B1730" s="3"/>
      <c r="C1730" s="3"/>
      <c r="D1730" s="3"/>
      <c r="E1730" s="3"/>
      <c r="F1730" s="3"/>
      <c r="G1730" s="15"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6">
        <f>'F13'!P204</f>
        <v>0</v>
      </c>
      <c r="W1730" s="16">
        <f>'F13'!Q204</f>
        <v>0</v>
      </c>
      <c r="X1730" s="16">
        <f>'F13'!R204</f>
        <v>0</v>
      </c>
      <c r="Y1730" s="16">
        <f>'F13'!S204</f>
        <v>0</v>
      </c>
      <c r="Z1730" s="16">
        <f>'F13'!T204</f>
        <v>0</v>
      </c>
      <c r="AA1730" s="16">
        <f>'F13'!U204</f>
        <v>0</v>
      </c>
      <c r="AB1730" s="16">
        <f>'F13'!V204</f>
        <v>0</v>
      </c>
      <c r="AC1730" s="16">
        <f>'F13'!W204</f>
        <v>0</v>
      </c>
      <c r="AD1730" s="16">
        <f>'F13'!X204</f>
        <v>0</v>
      </c>
      <c r="AE1730" s="3">
        <f>'F13'!Y204</f>
        <v>0</v>
      </c>
      <c r="AF1730" s="3">
        <f>'F13'!Z204</f>
        <v>0</v>
      </c>
      <c r="AG1730" s="16">
        <f>'F13'!AA204</f>
        <v>0</v>
      </c>
      <c r="AH1730" s="16">
        <f>'F13'!AB204</f>
        <v>0</v>
      </c>
      <c r="AI1730" s="16">
        <f>'F13'!AC204</f>
        <v>0</v>
      </c>
      <c r="AJ1730" s="16">
        <f>'F13'!AD204</f>
        <v>0</v>
      </c>
      <c r="AK1730" s="16">
        <f>'F13'!AE204</f>
        <v>0</v>
      </c>
      <c r="AL1730" s="16">
        <f>'F13'!AF204</f>
        <v>0</v>
      </c>
      <c r="AM1730" s="16">
        <f>'F13'!AG204</f>
        <v>0</v>
      </c>
      <c r="AN1730" s="16">
        <f>'F13'!AH204</f>
        <v>0</v>
      </c>
      <c r="AO1730" s="16">
        <f>'F13'!AI204</f>
        <v>0</v>
      </c>
    </row>
    <row r="1731" spans="1:41" ht="15.75" customHeight="1">
      <c r="A1731" s="3"/>
      <c r="B1731" s="3"/>
      <c r="C1731" s="3"/>
      <c r="D1731" s="3"/>
      <c r="E1731" s="3"/>
      <c r="F1731" s="3"/>
      <c r="G1731" s="15"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6">
        <f>'F13'!P205</f>
        <v>0</v>
      </c>
      <c r="W1731" s="16">
        <f>'F13'!Q205</f>
        <v>0</v>
      </c>
      <c r="X1731" s="16">
        <f>'F13'!R205</f>
        <v>0</v>
      </c>
      <c r="Y1731" s="16">
        <f>'F13'!S205</f>
        <v>0</v>
      </c>
      <c r="Z1731" s="16">
        <f>'F13'!T205</f>
        <v>0</v>
      </c>
      <c r="AA1731" s="16">
        <f>'F13'!U205</f>
        <v>0</v>
      </c>
      <c r="AB1731" s="16">
        <f>'F13'!V205</f>
        <v>0</v>
      </c>
      <c r="AC1731" s="16">
        <f>'F13'!W205</f>
        <v>0</v>
      </c>
      <c r="AD1731" s="16">
        <f>'F13'!X205</f>
        <v>0</v>
      </c>
      <c r="AE1731" s="3">
        <f>'F13'!Y205</f>
        <v>0</v>
      </c>
      <c r="AF1731" s="3">
        <f>'F13'!Z205</f>
        <v>0</v>
      </c>
      <c r="AG1731" s="16">
        <f>'F13'!AA205</f>
        <v>0</v>
      </c>
      <c r="AH1731" s="16">
        <f>'F13'!AB205</f>
        <v>0</v>
      </c>
      <c r="AI1731" s="16">
        <f>'F13'!AC205</f>
        <v>0</v>
      </c>
      <c r="AJ1731" s="16">
        <f>'F13'!AD205</f>
        <v>0</v>
      </c>
      <c r="AK1731" s="16">
        <f>'F13'!AE205</f>
        <v>0</v>
      </c>
      <c r="AL1731" s="16">
        <f>'F13'!AF205</f>
        <v>0</v>
      </c>
      <c r="AM1731" s="16">
        <f>'F13'!AG205</f>
        <v>0</v>
      </c>
      <c r="AN1731" s="16">
        <f>'F13'!AH205</f>
        <v>0</v>
      </c>
      <c r="AO1731" s="16">
        <f>'F13'!AI205</f>
        <v>0</v>
      </c>
    </row>
    <row r="1732" spans="1:41" ht="15.75" customHeight="1">
      <c r="A1732" s="3"/>
      <c r="B1732" s="3"/>
      <c r="C1732" s="3"/>
      <c r="D1732" s="3"/>
      <c r="E1732" s="3"/>
      <c r="F1732" s="3"/>
      <c r="G1732" s="15"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6">
        <f>'F13'!P206</f>
        <v>0</v>
      </c>
      <c r="W1732" s="16">
        <f>'F13'!Q206</f>
        <v>0</v>
      </c>
      <c r="X1732" s="16">
        <f>'F13'!R206</f>
        <v>0</v>
      </c>
      <c r="Y1732" s="16">
        <f>'F13'!S206</f>
        <v>0</v>
      </c>
      <c r="Z1732" s="16">
        <f>'F13'!T206</f>
        <v>0</v>
      </c>
      <c r="AA1732" s="16">
        <f>'F13'!U206</f>
        <v>0</v>
      </c>
      <c r="AB1732" s="16">
        <f>'F13'!V206</f>
        <v>0</v>
      </c>
      <c r="AC1732" s="16">
        <f>'F13'!W206</f>
        <v>0</v>
      </c>
      <c r="AD1732" s="16">
        <f>'F13'!X206</f>
        <v>0</v>
      </c>
      <c r="AE1732" s="3">
        <f>'F13'!Y206</f>
        <v>0</v>
      </c>
      <c r="AF1732" s="3">
        <f>'F13'!Z206</f>
        <v>0</v>
      </c>
      <c r="AG1732" s="16">
        <f>'F13'!AA206</f>
        <v>0</v>
      </c>
      <c r="AH1732" s="16">
        <f>'F13'!AB206</f>
        <v>0</v>
      </c>
      <c r="AI1732" s="16">
        <f>'F13'!AC206</f>
        <v>0</v>
      </c>
      <c r="AJ1732" s="16">
        <f>'F13'!AD206</f>
        <v>0</v>
      </c>
      <c r="AK1732" s="16">
        <f>'F13'!AE206</f>
        <v>0</v>
      </c>
      <c r="AL1732" s="16">
        <f>'F13'!AF206</f>
        <v>0</v>
      </c>
      <c r="AM1732" s="16">
        <f>'F13'!AG206</f>
        <v>0</v>
      </c>
      <c r="AN1732" s="16">
        <f>'F13'!AH206</f>
        <v>0</v>
      </c>
      <c r="AO1732" s="16">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6">
        <f>'F16'!E6</f>
        <v>784109.68</v>
      </c>
      <c r="I1734" s="16">
        <f>'F16'!F6</f>
        <v>40401821.719999999</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7" t="s">
        <v>439</v>
      </c>
      <c r="H1735" s="16">
        <f>'F16'!E7</f>
        <v>784109.68000000017</v>
      </c>
      <c r="I1735" s="16">
        <f>'F16'!F7</f>
        <v>20593742.48</v>
      </c>
      <c r="J1735" s="18"/>
      <c r="K1735" s="18"/>
      <c r="L1735" s="18"/>
      <c r="M1735" s="18"/>
      <c r="N1735" s="18"/>
      <c r="O1735" s="18"/>
    </row>
    <row r="1736" spans="1:41" ht="15.75" customHeight="1">
      <c r="A1736" s="3"/>
      <c r="B1736" s="3"/>
      <c r="C1736" s="3"/>
      <c r="D1736" s="3"/>
      <c r="E1736" s="3"/>
      <c r="F1736" s="3"/>
      <c r="G1736" s="5" t="s">
        <v>440</v>
      </c>
      <c r="H1736" s="16">
        <f>'F16'!E8</f>
        <v>0</v>
      </c>
      <c r="I1736" s="16">
        <f>'F16'!F8</f>
        <v>20557830.359999999</v>
      </c>
    </row>
    <row r="1737" spans="1:41" ht="15.75" customHeight="1">
      <c r="A1737" s="3"/>
      <c r="B1737" s="3"/>
      <c r="C1737" s="3"/>
      <c r="D1737" s="3"/>
      <c r="E1737" s="3"/>
      <c r="F1737" s="3"/>
      <c r="G1737" s="5" t="s">
        <v>441</v>
      </c>
      <c r="H1737" s="16">
        <f>'F16'!E9</f>
        <v>784109.68000000017</v>
      </c>
      <c r="I1737" s="16">
        <f>'F16'!F9</f>
        <v>0</v>
      </c>
    </row>
    <row r="1738" spans="1:41" ht="15.75" customHeight="1">
      <c r="A1738" s="3"/>
      <c r="B1738" s="3"/>
      <c r="C1738" s="3"/>
      <c r="D1738" s="3"/>
      <c r="E1738" s="3"/>
      <c r="F1738" s="3"/>
      <c r="G1738" s="5" t="s">
        <v>442</v>
      </c>
      <c r="H1738" s="16">
        <f>'F16'!E10</f>
        <v>0</v>
      </c>
      <c r="I1738" s="16">
        <f>'F16'!F10</f>
        <v>35912.120000000003</v>
      </c>
    </row>
    <row r="1739" spans="1:41" ht="15.75" customHeight="1">
      <c r="A1739" s="3"/>
      <c r="B1739" s="3"/>
      <c r="C1739" s="3"/>
      <c r="D1739" s="3"/>
      <c r="E1739" s="3"/>
      <c r="F1739" s="3"/>
      <c r="G1739" s="5" t="s">
        <v>685</v>
      </c>
      <c r="H1739" s="16">
        <f>'F16'!E11</f>
        <v>0</v>
      </c>
      <c r="I1739" s="16">
        <f>'F16'!F11</f>
        <v>0</v>
      </c>
    </row>
    <row r="1740" spans="1:41" ht="15.75" customHeight="1">
      <c r="A1740" s="3"/>
      <c r="B1740" s="3"/>
      <c r="C1740" s="3"/>
      <c r="D1740" s="3"/>
      <c r="E1740" s="3"/>
      <c r="F1740" s="3"/>
      <c r="G1740" s="5" t="s">
        <v>444</v>
      </c>
      <c r="H1740" s="16">
        <f>'F16'!E12</f>
        <v>0</v>
      </c>
      <c r="I1740" s="16">
        <f>'F16'!F12</f>
        <v>0</v>
      </c>
    </row>
    <row r="1741" spans="1:41" ht="15.75" customHeight="1">
      <c r="A1741" s="3"/>
      <c r="B1741" s="3"/>
      <c r="C1741" s="3"/>
      <c r="D1741" s="3"/>
      <c r="E1741" s="3"/>
      <c r="F1741" s="3"/>
      <c r="G1741" s="5" t="s">
        <v>445</v>
      </c>
      <c r="H1741" s="16">
        <f>'F16'!E13</f>
        <v>0</v>
      </c>
      <c r="I1741" s="16">
        <f>'F16'!F13</f>
        <v>0</v>
      </c>
    </row>
    <row r="1742" spans="1:41" ht="15.75" customHeight="1">
      <c r="A1742" s="3"/>
      <c r="B1742" s="3"/>
      <c r="C1742" s="3"/>
      <c r="D1742" s="3"/>
      <c r="E1742" s="3"/>
      <c r="F1742" s="3"/>
      <c r="G1742" s="5" t="s">
        <v>686</v>
      </c>
      <c r="H1742" s="16">
        <f>'F16'!E14</f>
        <v>0</v>
      </c>
      <c r="I1742" s="16">
        <f>'F16'!F14</f>
        <v>0</v>
      </c>
    </row>
    <row r="1743" spans="1:41" ht="15.75" customHeight="1">
      <c r="A1743" s="3"/>
      <c r="B1743" s="3"/>
      <c r="C1743" s="3"/>
      <c r="D1743" s="3"/>
      <c r="E1743" s="3"/>
      <c r="F1743" s="3"/>
      <c r="G1743" s="5" t="s">
        <v>447</v>
      </c>
      <c r="H1743" s="16">
        <f>'F16'!E15</f>
        <v>0</v>
      </c>
      <c r="I1743" s="16">
        <f>'F16'!F15</f>
        <v>19808079.23999998</v>
      </c>
    </row>
    <row r="1744" spans="1:41" ht="15.75" customHeight="1">
      <c r="A1744" s="3"/>
      <c r="B1744" s="3"/>
      <c r="C1744" s="3"/>
      <c r="D1744" s="3"/>
      <c r="E1744" s="3"/>
      <c r="F1744" s="3"/>
      <c r="G1744" s="5" t="s">
        <v>448</v>
      </c>
      <c r="H1744" s="16">
        <f>'F16'!E16</f>
        <v>0</v>
      </c>
      <c r="I1744" s="16">
        <f>'F16'!F16</f>
        <v>0</v>
      </c>
    </row>
    <row r="1745" spans="1:9" ht="15.75" customHeight="1">
      <c r="A1745" s="3"/>
      <c r="B1745" s="3"/>
      <c r="C1745" s="3"/>
      <c r="D1745" s="3"/>
      <c r="E1745" s="3"/>
      <c r="F1745" s="3"/>
      <c r="G1745" s="5" t="s">
        <v>449</v>
      </c>
      <c r="H1745" s="16">
        <f>'F16'!E17</f>
        <v>0</v>
      </c>
      <c r="I1745" s="16">
        <f>'F16'!F17</f>
        <v>0</v>
      </c>
    </row>
    <row r="1746" spans="1:9" ht="15.75" customHeight="1">
      <c r="A1746" s="3"/>
      <c r="B1746" s="3"/>
      <c r="C1746" s="3"/>
      <c r="D1746" s="3"/>
      <c r="E1746" s="3"/>
      <c r="F1746" s="3"/>
      <c r="G1746" s="5" t="s">
        <v>374</v>
      </c>
      <c r="H1746" s="16">
        <f>'F16'!E18</f>
        <v>0</v>
      </c>
      <c r="I1746" s="16">
        <f>'F16'!F18</f>
        <v>18585320.079999983</v>
      </c>
    </row>
    <row r="1747" spans="1:9" ht="15.75" customHeight="1">
      <c r="A1747" s="3"/>
      <c r="B1747" s="3"/>
      <c r="C1747" s="3"/>
      <c r="D1747" s="3"/>
      <c r="E1747" s="3"/>
      <c r="F1747" s="3"/>
      <c r="G1747" s="5" t="s">
        <v>375</v>
      </c>
      <c r="H1747" s="16">
        <f>'F16'!E19</f>
        <v>0</v>
      </c>
      <c r="I1747" s="16">
        <f>'F16'!F19</f>
        <v>1222759.1599999964</v>
      </c>
    </row>
    <row r="1748" spans="1:9" ht="15.75" customHeight="1">
      <c r="A1748" s="3"/>
      <c r="B1748" s="3"/>
      <c r="C1748" s="3"/>
      <c r="D1748" s="3"/>
      <c r="E1748" s="3"/>
      <c r="F1748" s="3"/>
      <c r="G1748" s="5" t="s">
        <v>450</v>
      </c>
      <c r="H1748" s="16">
        <f>'F16'!E20</f>
        <v>0</v>
      </c>
      <c r="I1748" s="16">
        <f>'F16'!F20</f>
        <v>0</v>
      </c>
    </row>
    <row r="1749" spans="1:9" ht="15.75" customHeight="1">
      <c r="A1749" s="3"/>
      <c r="B1749" s="3"/>
      <c r="C1749" s="3"/>
      <c r="D1749" s="3"/>
      <c r="E1749" s="3"/>
      <c r="F1749" s="3"/>
      <c r="G1749" s="5" t="s">
        <v>451</v>
      </c>
      <c r="H1749" s="16">
        <f>'F16'!E21</f>
        <v>0</v>
      </c>
      <c r="I1749" s="16">
        <f>'F16'!F21</f>
        <v>0</v>
      </c>
    </row>
    <row r="1750" spans="1:9" ht="15.75" customHeight="1">
      <c r="A1750" s="3"/>
      <c r="B1750" s="3"/>
      <c r="C1750" s="3"/>
      <c r="D1750" s="3"/>
      <c r="E1750" s="3"/>
      <c r="F1750" s="3"/>
      <c r="G1750" s="5" t="s">
        <v>452</v>
      </c>
      <c r="H1750" s="16">
        <f>'F16'!E22</f>
        <v>0</v>
      </c>
      <c r="I1750" s="16">
        <f>'F16'!F22</f>
        <v>0</v>
      </c>
    </row>
    <row r="1751" spans="1:9" ht="15.75" customHeight="1">
      <c r="A1751" s="3"/>
      <c r="B1751" s="3"/>
      <c r="C1751" s="3"/>
      <c r="D1751" s="3"/>
      <c r="E1751" s="3"/>
      <c r="F1751" s="3"/>
      <c r="G1751" s="5" t="s">
        <v>453</v>
      </c>
      <c r="H1751" s="16">
        <f>'F16'!E23</f>
        <v>0</v>
      </c>
      <c r="I1751" s="16">
        <f>'F16'!F23</f>
        <v>0</v>
      </c>
    </row>
    <row r="1752" spans="1:9" ht="15.75" customHeight="1">
      <c r="A1752" s="3"/>
      <c r="B1752" s="3"/>
      <c r="C1752" s="3"/>
      <c r="D1752" s="3"/>
      <c r="E1752" s="3"/>
      <c r="F1752" s="3"/>
      <c r="G1752" s="5" t="s">
        <v>454</v>
      </c>
      <c r="H1752" s="16">
        <f>'F16'!E24</f>
        <v>0</v>
      </c>
      <c r="I1752" s="16">
        <f>'F16'!F24</f>
        <v>0</v>
      </c>
    </row>
    <row r="1753" spans="1:9" ht="15.75" customHeight="1">
      <c r="A1753" s="3"/>
      <c r="B1753" s="3"/>
      <c r="C1753" s="3"/>
      <c r="D1753" s="3"/>
      <c r="E1753" s="3"/>
      <c r="F1753" s="3"/>
      <c r="G1753" s="5" t="s">
        <v>687</v>
      </c>
      <c r="H1753" s="16">
        <f>'F16'!E25</f>
        <v>3932549.3900000006</v>
      </c>
      <c r="I1753" s="16">
        <f>'F16'!F25</f>
        <v>10412815.32</v>
      </c>
    </row>
    <row r="1754" spans="1:9" ht="15.75" customHeight="1">
      <c r="A1754" s="3"/>
      <c r="B1754" s="3"/>
      <c r="C1754" s="3"/>
      <c r="D1754" s="3"/>
      <c r="E1754" s="3"/>
      <c r="F1754" s="3"/>
      <c r="G1754" s="5" t="s">
        <v>688</v>
      </c>
      <c r="H1754" s="16">
        <f>'F16'!E26</f>
        <v>3932549.3900000006</v>
      </c>
      <c r="I1754" s="16">
        <f>'F16'!F26</f>
        <v>10412815.32</v>
      </c>
    </row>
    <row r="1755" spans="1:9" ht="15.75" customHeight="1">
      <c r="A1755" s="3"/>
      <c r="B1755" s="3"/>
      <c r="C1755" s="3"/>
      <c r="D1755" s="3"/>
      <c r="E1755" s="3"/>
      <c r="F1755" s="3"/>
      <c r="G1755" s="5" t="s">
        <v>689</v>
      </c>
      <c r="H1755" s="16">
        <f>'F16'!E27</f>
        <v>0</v>
      </c>
      <c r="I1755" s="16">
        <f>'F16'!F27</f>
        <v>7362616.0099999998</v>
      </c>
    </row>
    <row r="1756" spans="1:9" ht="15.75" customHeight="1">
      <c r="A1756" s="3"/>
      <c r="B1756" s="3"/>
      <c r="C1756" s="3"/>
      <c r="D1756" s="3"/>
      <c r="E1756" s="3"/>
      <c r="F1756" s="3"/>
      <c r="G1756" s="5" t="s">
        <v>690</v>
      </c>
      <c r="H1756" s="16">
        <f>'F16'!E28</f>
        <v>0</v>
      </c>
      <c r="I1756" s="16">
        <f>'F16'!F28</f>
        <v>0</v>
      </c>
    </row>
    <row r="1757" spans="1:9" ht="15.75" customHeight="1">
      <c r="A1757" s="3"/>
      <c r="B1757" s="3"/>
      <c r="C1757" s="3"/>
      <c r="D1757" s="3"/>
      <c r="E1757" s="3"/>
      <c r="F1757" s="3"/>
      <c r="G1757" s="5" t="s">
        <v>691</v>
      </c>
      <c r="H1757" s="16">
        <f>'F16'!E29</f>
        <v>0</v>
      </c>
      <c r="I1757" s="16">
        <f>'F16'!F29</f>
        <v>3050199.3099999996</v>
      </c>
    </row>
    <row r="1758" spans="1:9" ht="15.75" customHeight="1">
      <c r="A1758" s="3"/>
      <c r="B1758" s="3"/>
      <c r="C1758" s="3"/>
      <c r="D1758" s="3"/>
      <c r="E1758" s="3"/>
      <c r="F1758" s="3"/>
      <c r="G1758" s="5" t="s">
        <v>692</v>
      </c>
      <c r="H1758" s="16">
        <f>'F16'!E30</f>
        <v>0</v>
      </c>
      <c r="I1758" s="16">
        <f>'F16'!F30</f>
        <v>0</v>
      </c>
    </row>
    <row r="1759" spans="1:9" ht="15.75" customHeight="1">
      <c r="A1759" s="3"/>
      <c r="B1759" s="3"/>
      <c r="C1759" s="3"/>
      <c r="D1759" s="3"/>
      <c r="E1759" s="3"/>
      <c r="F1759" s="3"/>
      <c r="G1759" s="5" t="s">
        <v>693</v>
      </c>
      <c r="H1759" s="16">
        <f>'F16'!E31</f>
        <v>0</v>
      </c>
      <c r="I1759" s="16">
        <f>'F16'!F31</f>
        <v>0</v>
      </c>
    </row>
    <row r="1760" spans="1:9" ht="15.75" customHeight="1">
      <c r="A1760" s="3"/>
      <c r="B1760" s="3"/>
      <c r="C1760" s="3"/>
      <c r="D1760" s="3"/>
      <c r="E1760" s="3"/>
      <c r="F1760" s="3"/>
      <c r="G1760" s="5" t="s">
        <v>694</v>
      </c>
      <c r="H1760" s="16">
        <f>'F16'!E32</f>
        <v>0</v>
      </c>
      <c r="I1760" s="16">
        <f>'F16'!F32</f>
        <v>0</v>
      </c>
    </row>
    <row r="1761" spans="1:9" ht="15.75" customHeight="1">
      <c r="A1761" s="3"/>
      <c r="B1761" s="3"/>
      <c r="C1761" s="3"/>
      <c r="D1761" s="3"/>
      <c r="E1761" s="3"/>
      <c r="F1761" s="3"/>
      <c r="G1761" s="5" t="s">
        <v>695</v>
      </c>
      <c r="H1761" s="16">
        <f>'F16'!E33</f>
        <v>0</v>
      </c>
      <c r="I1761" s="16">
        <f>'F16'!F33</f>
        <v>0</v>
      </c>
    </row>
    <row r="1762" spans="1:9" ht="15.75" customHeight="1">
      <c r="A1762" s="3"/>
      <c r="B1762" s="3"/>
      <c r="C1762" s="3"/>
      <c r="D1762" s="3"/>
      <c r="E1762" s="3"/>
      <c r="F1762" s="3"/>
      <c r="G1762" s="5" t="s">
        <v>696</v>
      </c>
      <c r="H1762" s="16">
        <f>'F16'!E34</f>
        <v>3932549.3900000006</v>
      </c>
      <c r="I1762" s="16">
        <f>'F16'!F34</f>
        <v>0</v>
      </c>
    </row>
    <row r="1763" spans="1:9" ht="15.75" customHeight="1">
      <c r="A1763" s="3"/>
      <c r="B1763" s="3"/>
      <c r="C1763" s="3"/>
      <c r="D1763" s="3"/>
      <c r="E1763" s="3"/>
      <c r="F1763" s="3"/>
      <c r="G1763" s="5" t="s">
        <v>697</v>
      </c>
      <c r="H1763" s="16">
        <f>'F16'!E35</f>
        <v>0</v>
      </c>
      <c r="I1763" s="16">
        <f>'F16'!F35</f>
        <v>0</v>
      </c>
    </row>
    <row r="1764" spans="1:9" ht="15.75" customHeight="1">
      <c r="A1764" s="3"/>
      <c r="B1764" s="3"/>
      <c r="C1764" s="3"/>
      <c r="D1764" s="3"/>
      <c r="E1764" s="3"/>
      <c r="F1764" s="3"/>
      <c r="G1764" s="5" t="s">
        <v>698</v>
      </c>
      <c r="H1764" s="16">
        <f>'F16'!E36</f>
        <v>0</v>
      </c>
      <c r="I1764" s="16">
        <f>'F16'!F36</f>
        <v>0</v>
      </c>
    </row>
    <row r="1765" spans="1:9" ht="15.75" customHeight="1">
      <c r="A1765" s="3"/>
      <c r="B1765" s="3"/>
      <c r="C1765" s="3"/>
      <c r="D1765" s="3"/>
      <c r="E1765" s="3"/>
      <c r="F1765" s="3"/>
      <c r="G1765" s="5" t="s">
        <v>699</v>
      </c>
      <c r="H1765" s="16">
        <f>'F16'!E37</f>
        <v>0</v>
      </c>
      <c r="I1765" s="16">
        <f>'F16'!F37</f>
        <v>0</v>
      </c>
    </row>
    <row r="1766" spans="1:9" ht="15.75" customHeight="1">
      <c r="A1766" s="3"/>
      <c r="B1766" s="3"/>
      <c r="C1766" s="3"/>
      <c r="D1766" s="3"/>
      <c r="E1766" s="3"/>
      <c r="F1766" s="3"/>
      <c r="G1766" s="5" t="s">
        <v>700</v>
      </c>
      <c r="H1766" s="16">
        <f>'F16'!E38</f>
        <v>0</v>
      </c>
      <c r="I1766" s="16">
        <f>'F16'!F38</f>
        <v>0</v>
      </c>
    </row>
    <row r="1767" spans="1:9" ht="15.75" customHeight="1">
      <c r="A1767" s="3"/>
      <c r="B1767" s="3"/>
      <c r="C1767" s="3"/>
      <c r="D1767" s="3"/>
      <c r="E1767" s="3"/>
      <c r="F1767" s="3"/>
      <c r="G1767" s="5" t="s">
        <v>701</v>
      </c>
      <c r="H1767" s="16">
        <f>'F16'!E39</f>
        <v>0</v>
      </c>
      <c r="I1767" s="16">
        <f>'F16'!F39</f>
        <v>0</v>
      </c>
    </row>
    <row r="1768" spans="1:9" ht="15.75" customHeight="1">
      <c r="A1768" s="3"/>
      <c r="B1768" s="3"/>
      <c r="C1768" s="3"/>
      <c r="D1768" s="3"/>
      <c r="E1768" s="3"/>
      <c r="F1768" s="3"/>
      <c r="G1768" s="5" t="s">
        <v>702</v>
      </c>
      <c r="H1768" s="16">
        <f>'F16'!E40</f>
        <v>0</v>
      </c>
      <c r="I1768" s="16">
        <f>'F16'!F40</f>
        <v>0</v>
      </c>
    </row>
    <row r="1769" spans="1:9" ht="15.75" customHeight="1">
      <c r="A1769" s="3"/>
      <c r="B1769" s="3"/>
      <c r="C1769" s="3"/>
      <c r="D1769" s="3"/>
      <c r="E1769" s="3"/>
      <c r="F1769" s="3"/>
      <c r="G1769" s="5" t="s">
        <v>703</v>
      </c>
      <c r="H1769" s="16">
        <f>'F16'!E41</f>
        <v>0</v>
      </c>
      <c r="I1769" s="16">
        <f>'F16'!F41</f>
        <v>0</v>
      </c>
    </row>
    <row r="1770" spans="1:9" ht="15.75" customHeight="1">
      <c r="A1770" s="3"/>
      <c r="B1770" s="3"/>
      <c r="C1770" s="3"/>
      <c r="D1770" s="3"/>
      <c r="E1770" s="3"/>
      <c r="F1770" s="3"/>
      <c r="G1770" s="5" t="s">
        <v>704</v>
      </c>
      <c r="H1770" s="16">
        <f>'F16'!E42</f>
        <v>75806931.710000023</v>
      </c>
      <c r="I1770" s="16">
        <f>'F16'!F42</f>
        <v>29708953.740000024</v>
      </c>
    </row>
    <row r="1771" spans="1:9" ht="15.75" customHeight="1">
      <c r="A1771" s="3"/>
      <c r="B1771" s="3"/>
      <c r="C1771" s="3"/>
      <c r="D1771" s="3"/>
      <c r="E1771" s="3"/>
      <c r="F1771" s="3"/>
      <c r="G1771" s="5" t="s">
        <v>705</v>
      </c>
      <c r="H1771" s="16">
        <f>'F16'!E43</f>
        <v>0</v>
      </c>
      <c r="I1771" s="16">
        <f>'F16'!F43</f>
        <v>0</v>
      </c>
    </row>
    <row r="1772" spans="1:9" ht="15.75" customHeight="1">
      <c r="A1772" s="3"/>
      <c r="B1772" s="3"/>
      <c r="C1772" s="3"/>
      <c r="D1772" s="3"/>
      <c r="E1772" s="3"/>
      <c r="F1772" s="3"/>
      <c r="G1772" s="5" t="s">
        <v>323</v>
      </c>
      <c r="H1772" s="16">
        <f>'F16'!E44</f>
        <v>0</v>
      </c>
      <c r="I1772" s="16">
        <f>'F16'!F44</f>
        <v>0</v>
      </c>
    </row>
    <row r="1773" spans="1:9" ht="15.75" customHeight="1">
      <c r="A1773" s="3"/>
      <c r="B1773" s="3"/>
      <c r="C1773" s="3"/>
      <c r="D1773" s="3"/>
      <c r="E1773" s="3"/>
      <c r="F1773" s="3"/>
      <c r="G1773" s="5" t="s">
        <v>324</v>
      </c>
      <c r="H1773" s="16">
        <f>'F16'!E45</f>
        <v>0</v>
      </c>
      <c r="I1773" s="16">
        <f>'F16'!F45</f>
        <v>0</v>
      </c>
    </row>
    <row r="1774" spans="1:9" ht="15.75" customHeight="1">
      <c r="A1774" s="3"/>
      <c r="B1774" s="3"/>
      <c r="C1774" s="3"/>
      <c r="D1774" s="3"/>
      <c r="E1774" s="3"/>
      <c r="F1774" s="3"/>
      <c r="G1774" s="5" t="s">
        <v>706</v>
      </c>
      <c r="H1774" s="16">
        <f>'F16'!E46</f>
        <v>0</v>
      </c>
      <c r="I1774" s="16">
        <f>'F16'!F46</f>
        <v>0</v>
      </c>
    </row>
    <row r="1775" spans="1:9" ht="15.75" customHeight="1">
      <c r="A1775" s="3"/>
      <c r="B1775" s="3"/>
      <c r="C1775" s="3"/>
      <c r="D1775" s="3"/>
      <c r="E1775" s="3"/>
      <c r="F1775" s="3"/>
      <c r="G1775" s="5" t="s">
        <v>707</v>
      </c>
      <c r="H1775" s="16">
        <f>'F16'!E47</f>
        <v>75806931.710000023</v>
      </c>
      <c r="I1775" s="16">
        <f>'F16'!F47</f>
        <v>29708953.740000024</v>
      </c>
    </row>
    <row r="1776" spans="1:9" ht="15.75" customHeight="1">
      <c r="A1776" s="3"/>
      <c r="B1776" s="3"/>
      <c r="C1776" s="3"/>
      <c r="D1776" s="3"/>
      <c r="E1776" s="3"/>
      <c r="F1776" s="3"/>
      <c r="G1776" s="5" t="s">
        <v>708</v>
      </c>
      <c r="H1776" s="16">
        <f>'F16'!E48</f>
        <v>0</v>
      </c>
      <c r="I1776" s="16">
        <f>'F16'!F48</f>
        <v>29708953.740000024</v>
      </c>
    </row>
    <row r="1777" spans="1:14" ht="15.75" customHeight="1">
      <c r="A1777" s="3"/>
      <c r="B1777" s="3"/>
      <c r="C1777" s="3"/>
      <c r="D1777" s="3"/>
      <c r="E1777" s="3"/>
      <c r="F1777" s="3"/>
      <c r="G1777" s="5" t="s">
        <v>328</v>
      </c>
      <c r="H1777" s="16">
        <f>'F16'!E49</f>
        <v>43203007.910000026</v>
      </c>
      <c r="I1777" s="16">
        <f>'F16'!F49</f>
        <v>0</v>
      </c>
    </row>
    <row r="1778" spans="1:14" ht="15.75" customHeight="1">
      <c r="A1778" s="3"/>
      <c r="B1778" s="3"/>
      <c r="C1778" s="3"/>
      <c r="D1778" s="3"/>
      <c r="E1778" s="3"/>
      <c r="F1778" s="3"/>
      <c r="G1778" s="5" t="s">
        <v>329</v>
      </c>
      <c r="H1778" s="16">
        <f>'F16'!E50</f>
        <v>0</v>
      </c>
      <c r="I1778" s="16">
        <f>'F16'!F50</f>
        <v>0</v>
      </c>
    </row>
    <row r="1779" spans="1:14" ht="15.75" customHeight="1">
      <c r="A1779" s="3"/>
      <c r="B1779" s="3"/>
      <c r="C1779" s="3"/>
      <c r="D1779" s="3"/>
      <c r="E1779" s="3"/>
      <c r="F1779" s="3"/>
      <c r="G1779" s="5" t="s">
        <v>330</v>
      </c>
      <c r="H1779" s="16">
        <f>'F16'!E51</f>
        <v>0</v>
      </c>
      <c r="I1779" s="16">
        <f>'F16'!F51</f>
        <v>0</v>
      </c>
    </row>
    <row r="1780" spans="1:14" ht="15.75" customHeight="1">
      <c r="A1780" s="3"/>
      <c r="B1780" s="3"/>
      <c r="C1780" s="3"/>
      <c r="D1780" s="3"/>
      <c r="E1780" s="3"/>
      <c r="F1780" s="3"/>
      <c r="G1780" s="5" t="s">
        <v>331</v>
      </c>
      <c r="H1780" s="16">
        <f>'F16'!E52</f>
        <v>32603923.800000001</v>
      </c>
      <c r="I1780" s="16">
        <f>'F16'!F52</f>
        <v>0</v>
      </c>
    </row>
    <row r="1781" spans="1:14" ht="15.75" customHeight="1">
      <c r="A1781" s="3"/>
      <c r="B1781" s="3"/>
      <c r="C1781" s="3"/>
      <c r="D1781" s="3"/>
      <c r="E1781" s="3"/>
      <c r="F1781" s="3"/>
      <c r="G1781" s="5" t="s">
        <v>709</v>
      </c>
      <c r="H1781" s="16">
        <f>'F16'!E53</f>
        <v>0</v>
      </c>
      <c r="I1781" s="16">
        <f>'F16'!F53</f>
        <v>0</v>
      </c>
    </row>
    <row r="1782" spans="1:14" ht="15.75" customHeight="1">
      <c r="A1782" s="3"/>
      <c r="B1782" s="3"/>
      <c r="C1782" s="3"/>
      <c r="D1782" s="3"/>
      <c r="E1782" s="3"/>
      <c r="F1782" s="3"/>
      <c r="G1782" s="5" t="s">
        <v>710</v>
      </c>
      <c r="H1782" s="16">
        <f>'F16'!E54</f>
        <v>0</v>
      </c>
      <c r="I1782" s="16">
        <f>'F16'!F54</f>
        <v>0</v>
      </c>
    </row>
    <row r="1783" spans="1:14" ht="15.75" customHeight="1">
      <c r="A1783" s="3"/>
      <c r="B1783" s="3"/>
      <c r="C1783" s="3"/>
      <c r="D1783" s="3"/>
      <c r="E1783" s="3"/>
      <c r="F1783" s="3"/>
      <c r="G1783" s="5" t="s">
        <v>334</v>
      </c>
      <c r="H1783" s="16">
        <f>'F16'!E55</f>
        <v>0</v>
      </c>
      <c r="I1783" s="16">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8">
        <f>F18A!A9</f>
        <v>0</v>
      </c>
      <c r="I1845" s="18">
        <f>F18A!B9</f>
        <v>0</v>
      </c>
      <c r="J1845" s="18">
        <f>F18A!C9</f>
        <v>0</v>
      </c>
      <c r="K1845" s="18">
        <f>F18A!D9</f>
        <v>0</v>
      </c>
      <c r="L1845" s="18">
        <f>F18A!E9</f>
        <v>0</v>
      </c>
      <c r="M1845" s="18">
        <f>F18A!F9</f>
        <v>0</v>
      </c>
      <c r="N1845" s="18">
        <f>F18A!G9</f>
        <v>0</v>
      </c>
    </row>
    <row r="1846" spans="1:14" ht="15.75" customHeight="1">
      <c r="A1846" s="3"/>
      <c r="B1846" s="3"/>
      <c r="C1846" s="3"/>
      <c r="D1846" s="3"/>
      <c r="E1846" s="3"/>
      <c r="F1846" s="3"/>
      <c r="G1846" s="3"/>
      <c r="H1846" s="18">
        <f>F18A!A10</f>
        <v>0</v>
      </c>
      <c r="I1846" s="18">
        <f>F18A!B10</f>
        <v>0</v>
      </c>
      <c r="J1846" s="18">
        <f>F18A!C10</f>
        <v>0</v>
      </c>
      <c r="K1846" s="18">
        <f>F18A!D10</f>
        <v>0</v>
      </c>
      <c r="L1846" s="18">
        <f>F18A!E10</f>
        <v>0</v>
      </c>
      <c r="M1846" s="18">
        <f>F18A!F10</f>
        <v>0</v>
      </c>
      <c r="N1846" s="18">
        <f>F18A!G10</f>
        <v>0</v>
      </c>
    </row>
    <row r="1847" spans="1:14" ht="15.75" customHeight="1">
      <c r="A1847" s="3"/>
      <c r="B1847" s="3"/>
      <c r="C1847" s="3"/>
      <c r="D1847" s="3"/>
      <c r="E1847" s="3"/>
      <c r="F1847" s="3"/>
      <c r="G1847" s="3"/>
      <c r="H1847" s="18">
        <f>F18A!A11</f>
        <v>0</v>
      </c>
      <c r="I1847" s="18">
        <f>F18A!B11</f>
        <v>0</v>
      </c>
      <c r="J1847" s="18">
        <f>F18A!C11</f>
        <v>0</v>
      </c>
      <c r="K1847" s="18">
        <f>F18A!D11</f>
        <v>0</v>
      </c>
      <c r="L1847" s="18">
        <f>F18A!E11</f>
        <v>0</v>
      </c>
      <c r="M1847" s="18">
        <f>F18A!F11</f>
        <v>0</v>
      </c>
      <c r="N1847" s="18">
        <f>F18A!G11</f>
        <v>0</v>
      </c>
    </row>
    <row r="1848" spans="1:14" ht="15.75" customHeight="1">
      <c r="A1848" s="3"/>
      <c r="B1848" s="3"/>
      <c r="C1848" s="3"/>
      <c r="D1848" s="3"/>
      <c r="E1848" s="3"/>
      <c r="F1848" s="3"/>
      <c r="G1848" s="3"/>
      <c r="H1848" s="18">
        <f>F18A!A12</f>
        <v>0</v>
      </c>
      <c r="I1848" s="18">
        <f>F18A!B12</f>
        <v>0</v>
      </c>
      <c r="J1848" s="18">
        <f>F18A!C12</f>
        <v>0</v>
      </c>
      <c r="K1848" s="18">
        <f>F18A!D12</f>
        <v>0</v>
      </c>
      <c r="L1848" s="18">
        <f>F18A!E12</f>
        <v>0</v>
      </c>
      <c r="M1848" s="18">
        <f>F18A!F12</f>
        <v>0</v>
      </c>
      <c r="N1848" s="18">
        <f>F18A!G12</f>
        <v>0</v>
      </c>
    </row>
    <row r="1849" spans="1:14" ht="15.75" customHeight="1">
      <c r="A1849" s="3"/>
      <c r="B1849" s="3"/>
      <c r="C1849" s="3"/>
      <c r="D1849" s="3"/>
      <c r="E1849" s="3"/>
      <c r="F1849" s="3"/>
      <c r="G1849" s="3"/>
      <c r="H1849" s="18">
        <f>F18A!A13</f>
        <v>0</v>
      </c>
      <c r="I1849" s="18">
        <f>F18A!B13</f>
        <v>0</v>
      </c>
      <c r="J1849" s="18">
        <f>F18A!C13</f>
        <v>0</v>
      </c>
      <c r="K1849" s="18">
        <f>F18A!D13</f>
        <v>0</v>
      </c>
      <c r="L1849" s="18">
        <f>F18A!E13</f>
        <v>0</v>
      </c>
      <c r="M1849" s="18">
        <f>F18A!F13</f>
        <v>0</v>
      </c>
      <c r="N1849" s="18">
        <f>F18A!G13</f>
        <v>0</v>
      </c>
    </row>
    <row r="1850" spans="1:14" ht="15.75" customHeight="1">
      <c r="A1850" s="3"/>
      <c r="B1850" s="3"/>
      <c r="C1850" s="3"/>
      <c r="D1850" s="3"/>
      <c r="E1850" s="3"/>
      <c r="F1850" s="3"/>
      <c r="G1850" s="3"/>
      <c r="H1850" s="18">
        <f>F18A!A14</f>
        <v>0</v>
      </c>
      <c r="I1850" s="18">
        <f>F18A!B14</f>
        <v>0</v>
      </c>
      <c r="J1850" s="18">
        <f>F18A!C14</f>
        <v>0</v>
      </c>
      <c r="K1850" s="18">
        <f>F18A!D14</f>
        <v>0</v>
      </c>
      <c r="L1850" s="18">
        <f>F18A!E14</f>
        <v>0</v>
      </c>
      <c r="M1850" s="18">
        <f>F18A!F14</f>
        <v>0</v>
      </c>
      <c r="N1850" s="18">
        <f>F18A!G14</f>
        <v>0</v>
      </c>
    </row>
    <row r="1851" spans="1:14" ht="15.75" customHeight="1">
      <c r="A1851" s="3"/>
      <c r="B1851" s="3"/>
      <c r="C1851" s="3"/>
      <c r="D1851" s="3"/>
      <c r="E1851" s="3"/>
      <c r="F1851" s="3"/>
      <c r="G1851" s="3"/>
      <c r="H1851" s="18">
        <f>F18A!A15</f>
        <v>0</v>
      </c>
      <c r="I1851" s="18">
        <f>F18A!B15</f>
        <v>0</v>
      </c>
      <c r="J1851" s="18">
        <f>F18A!C15</f>
        <v>0</v>
      </c>
      <c r="K1851" s="18">
        <f>F18A!D15</f>
        <v>0</v>
      </c>
      <c r="L1851" s="18">
        <f>F18A!E15</f>
        <v>0</v>
      </c>
      <c r="M1851" s="18">
        <f>F18A!F15</f>
        <v>0</v>
      </c>
      <c r="N1851" s="18">
        <f>F18A!G15</f>
        <v>0</v>
      </c>
    </row>
    <row r="1852" spans="1:14" ht="15.75" customHeight="1">
      <c r="A1852" s="3"/>
      <c r="B1852" s="3"/>
      <c r="C1852" s="3"/>
      <c r="D1852" s="3"/>
      <c r="E1852" s="3"/>
      <c r="F1852" s="3"/>
      <c r="G1852" s="3"/>
      <c r="H1852" s="18">
        <f>F18A!A16</f>
        <v>0</v>
      </c>
      <c r="I1852" s="18">
        <f>F18A!B16</f>
        <v>0</v>
      </c>
      <c r="J1852" s="18">
        <f>F18A!C16</f>
        <v>0</v>
      </c>
      <c r="K1852" s="18">
        <f>F18A!D16</f>
        <v>0</v>
      </c>
      <c r="L1852" s="18">
        <f>F18A!E16</f>
        <v>0</v>
      </c>
      <c r="M1852" s="18">
        <f>F18A!F16</f>
        <v>0</v>
      </c>
      <c r="N1852" s="18">
        <f>F18A!G16</f>
        <v>0</v>
      </c>
    </row>
    <row r="1853" spans="1:14" ht="15.75" customHeight="1">
      <c r="A1853" s="3"/>
      <c r="B1853" s="3"/>
      <c r="C1853" s="3"/>
      <c r="D1853" s="3"/>
      <c r="E1853" s="3"/>
      <c r="F1853" s="3"/>
      <c r="G1853" s="3"/>
      <c r="H1853" s="18">
        <f>F18A!A17</f>
        <v>0</v>
      </c>
      <c r="I1853" s="18">
        <f>F18A!B17</f>
        <v>0</v>
      </c>
      <c r="J1853" s="18">
        <f>F18A!C17</f>
        <v>0</v>
      </c>
      <c r="K1853" s="18">
        <f>F18A!D17</f>
        <v>0</v>
      </c>
      <c r="L1853" s="18">
        <f>F18A!E17</f>
        <v>0</v>
      </c>
      <c r="M1853" s="18">
        <f>F18A!F17</f>
        <v>0</v>
      </c>
      <c r="N1853" s="18">
        <f>F18A!G17</f>
        <v>0</v>
      </c>
    </row>
    <row r="1854" spans="1:14" ht="15.75" customHeight="1">
      <c r="A1854" s="3"/>
      <c r="B1854" s="3"/>
      <c r="C1854" s="3"/>
      <c r="D1854" s="3"/>
      <c r="E1854" s="3"/>
      <c r="F1854" s="3"/>
      <c r="G1854" s="3"/>
      <c r="H1854" s="18">
        <f>F18A!A18</f>
        <v>0</v>
      </c>
      <c r="I1854" s="18">
        <f>F18A!B18</f>
        <v>0</v>
      </c>
      <c r="J1854" s="18">
        <f>F18A!C18</f>
        <v>0</v>
      </c>
      <c r="K1854" s="18">
        <f>F18A!D18</f>
        <v>0</v>
      </c>
      <c r="L1854" s="18">
        <f>F18A!E18</f>
        <v>0</v>
      </c>
      <c r="M1854" s="18">
        <f>F18A!F18</f>
        <v>0</v>
      </c>
      <c r="N1854" s="18">
        <f>F18A!G18</f>
        <v>0</v>
      </c>
    </row>
    <row r="1855" spans="1:14" ht="15.75" customHeight="1">
      <c r="A1855" s="3"/>
      <c r="B1855" s="3"/>
      <c r="C1855" s="3"/>
      <c r="D1855" s="3"/>
      <c r="E1855" s="3"/>
      <c r="F1855" s="3"/>
      <c r="G1855" s="3"/>
      <c r="H1855" s="18">
        <f>F18A!A19</f>
        <v>0</v>
      </c>
      <c r="I1855" s="18">
        <f>F18A!B19</f>
        <v>0</v>
      </c>
      <c r="J1855" s="18">
        <f>F18A!C19</f>
        <v>0</v>
      </c>
      <c r="K1855" s="18">
        <f>F18A!D19</f>
        <v>0</v>
      </c>
      <c r="L1855" s="18">
        <f>F18A!E19</f>
        <v>0</v>
      </c>
      <c r="M1855" s="18">
        <f>F18A!F19</f>
        <v>0</v>
      </c>
      <c r="N1855" s="18">
        <f>F18A!G19</f>
        <v>0</v>
      </c>
    </row>
    <row r="1856" spans="1:14" ht="15.75" customHeight="1">
      <c r="A1856" s="3"/>
      <c r="B1856" s="3"/>
      <c r="C1856" s="3"/>
      <c r="D1856" s="3"/>
      <c r="E1856" s="3"/>
      <c r="F1856" s="3"/>
      <c r="G1856" s="3"/>
      <c r="H1856" s="18">
        <f>F18A!A20</f>
        <v>0</v>
      </c>
      <c r="I1856" s="18">
        <f>F18A!B20</f>
        <v>0</v>
      </c>
      <c r="J1856" s="18">
        <f>F18A!C20</f>
        <v>0</v>
      </c>
      <c r="K1856" s="18">
        <f>F18A!D20</f>
        <v>0</v>
      </c>
      <c r="L1856" s="18">
        <f>F18A!E20</f>
        <v>0</v>
      </c>
      <c r="M1856" s="18">
        <f>F18A!F20</f>
        <v>0</v>
      </c>
      <c r="N1856" s="18">
        <f>F18A!G20</f>
        <v>0</v>
      </c>
    </row>
    <row r="1857" spans="1:14" ht="15.75" customHeight="1">
      <c r="A1857" s="3"/>
      <c r="B1857" s="3"/>
      <c r="C1857" s="3"/>
      <c r="D1857" s="3"/>
      <c r="E1857" s="3"/>
      <c r="F1857" s="3"/>
      <c r="G1857" s="3"/>
      <c r="H1857" s="18">
        <f>F18A!A21</f>
        <v>0</v>
      </c>
      <c r="I1857" s="18">
        <f>F18A!B21</f>
        <v>0</v>
      </c>
      <c r="J1857" s="18">
        <f>F18A!C21</f>
        <v>0</v>
      </c>
      <c r="K1857" s="18">
        <f>F18A!D21</f>
        <v>0</v>
      </c>
      <c r="L1857" s="18">
        <f>F18A!E21</f>
        <v>0</v>
      </c>
      <c r="M1857" s="18">
        <f>F18A!F21</f>
        <v>0</v>
      </c>
      <c r="N1857" s="18">
        <f>F18A!G21</f>
        <v>0</v>
      </c>
    </row>
    <row r="1858" spans="1:14" ht="15.75" customHeight="1">
      <c r="A1858" s="3"/>
      <c r="B1858" s="3"/>
      <c r="C1858" s="3"/>
      <c r="D1858" s="3"/>
      <c r="E1858" s="3"/>
      <c r="F1858" s="3"/>
      <c r="G1858" s="3"/>
      <c r="H1858" s="18">
        <f>F18A!A22</f>
        <v>0</v>
      </c>
      <c r="I1858" s="18">
        <f>F18A!B22</f>
        <v>0</v>
      </c>
      <c r="J1858" s="18">
        <f>F18A!C22</f>
        <v>0</v>
      </c>
      <c r="K1858" s="18">
        <f>F18A!D22</f>
        <v>0</v>
      </c>
      <c r="L1858" s="18">
        <f>F18A!E22</f>
        <v>0</v>
      </c>
      <c r="M1858" s="18">
        <f>F18A!F22</f>
        <v>0</v>
      </c>
      <c r="N1858" s="18">
        <f>F18A!G22</f>
        <v>0</v>
      </c>
    </row>
    <row r="1859" spans="1:14" ht="15.75" customHeight="1">
      <c r="A1859" s="3"/>
      <c r="B1859" s="3"/>
      <c r="C1859" s="3"/>
      <c r="D1859" s="3"/>
      <c r="E1859" s="3"/>
      <c r="F1859" s="3"/>
      <c r="G1859" s="3"/>
      <c r="H1859" s="18">
        <f>F18A!A23</f>
        <v>0</v>
      </c>
      <c r="I1859" s="18">
        <f>F18A!B23</f>
        <v>0</v>
      </c>
      <c r="J1859" s="18">
        <f>F18A!C23</f>
        <v>0</v>
      </c>
      <c r="K1859" s="18">
        <f>F18A!D23</f>
        <v>0</v>
      </c>
      <c r="L1859" s="18">
        <f>F18A!E23</f>
        <v>0</v>
      </c>
      <c r="M1859" s="18">
        <f>F18A!F23</f>
        <v>0</v>
      </c>
      <c r="N1859" s="18">
        <f>F18A!G23</f>
        <v>0</v>
      </c>
    </row>
    <row r="1860" spans="1:14" ht="15.75" customHeight="1">
      <c r="A1860" s="3"/>
      <c r="B1860" s="3"/>
      <c r="C1860" s="3"/>
      <c r="D1860" s="3"/>
      <c r="E1860" s="3"/>
      <c r="F1860" s="3"/>
      <c r="G1860" s="3"/>
      <c r="H1860" s="18">
        <f>F18A!A24</f>
        <v>0</v>
      </c>
      <c r="I1860" s="18">
        <f>F18A!B24</f>
        <v>0</v>
      </c>
      <c r="J1860" s="18">
        <f>F18A!C24</f>
        <v>0</v>
      </c>
      <c r="K1860" s="18">
        <f>F18A!D24</f>
        <v>0</v>
      </c>
      <c r="L1860" s="18">
        <f>F18A!E24</f>
        <v>0</v>
      </c>
      <c r="M1860" s="18">
        <f>F18A!F24</f>
        <v>0</v>
      </c>
      <c r="N1860" s="18">
        <f>F18A!G24</f>
        <v>0</v>
      </c>
    </row>
    <row r="1861" spans="1:14" ht="15.75" customHeight="1">
      <c r="A1861" s="3"/>
      <c r="B1861" s="3"/>
      <c r="C1861" s="3"/>
      <c r="D1861" s="3"/>
      <c r="E1861" s="3"/>
      <c r="F1861" s="3"/>
      <c r="G1861" s="3"/>
      <c r="H1861" s="18">
        <f>F18A!A25</f>
        <v>0</v>
      </c>
      <c r="I1861" s="18">
        <f>F18A!B25</f>
        <v>0</v>
      </c>
      <c r="J1861" s="18">
        <f>F18A!C25</f>
        <v>0</v>
      </c>
      <c r="K1861" s="18">
        <f>F18A!D25</f>
        <v>0</v>
      </c>
      <c r="L1861" s="18">
        <f>F18A!E25</f>
        <v>0</v>
      </c>
      <c r="M1861" s="18">
        <f>F18A!F25</f>
        <v>0</v>
      </c>
      <c r="N1861" s="18">
        <f>F18A!G25</f>
        <v>0</v>
      </c>
    </row>
    <row r="1862" spans="1:14" ht="15.75" customHeight="1">
      <c r="A1862" s="3"/>
      <c r="B1862" s="3"/>
      <c r="C1862" s="3"/>
      <c r="D1862" s="3"/>
      <c r="E1862" s="3"/>
      <c r="F1862" s="3"/>
      <c r="G1862" s="3"/>
      <c r="H1862" s="18">
        <f>F18A!A26</f>
        <v>0</v>
      </c>
      <c r="I1862" s="18">
        <f>F18A!B26</f>
        <v>0</v>
      </c>
      <c r="J1862" s="18">
        <f>F18A!C26</f>
        <v>0</v>
      </c>
      <c r="K1862" s="18">
        <f>F18A!D26</f>
        <v>0</v>
      </c>
      <c r="L1862" s="18">
        <f>F18A!E26</f>
        <v>0</v>
      </c>
      <c r="M1862" s="18">
        <f>F18A!F26</f>
        <v>0</v>
      </c>
      <c r="N1862" s="18">
        <f>F18A!G26</f>
        <v>0</v>
      </c>
    </row>
    <row r="1863" spans="1:14" ht="15.75" customHeight="1">
      <c r="A1863" s="3"/>
      <c r="B1863" s="3"/>
      <c r="C1863" s="3"/>
      <c r="D1863" s="3"/>
      <c r="E1863" s="3"/>
      <c r="F1863" s="3"/>
      <c r="G1863" s="3"/>
      <c r="H1863" s="18">
        <f>F18A!A27</f>
        <v>0</v>
      </c>
      <c r="I1863" s="18">
        <f>F18A!B27</f>
        <v>0</v>
      </c>
      <c r="J1863" s="18">
        <f>F18A!C27</f>
        <v>0</v>
      </c>
      <c r="K1863" s="18">
        <f>F18A!D27</f>
        <v>0</v>
      </c>
      <c r="L1863" s="18">
        <f>F18A!E27</f>
        <v>0</v>
      </c>
      <c r="M1863" s="18">
        <f>F18A!F27</f>
        <v>0</v>
      </c>
      <c r="N1863" s="18">
        <f>F18A!G27</f>
        <v>0</v>
      </c>
    </row>
    <row r="1864" spans="1:14" ht="15.75" customHeight="1">
      <c r="A1864" s="3"/>
      <c r="B1864" s="3"/>
      <c r="C1864" s="3"/>
      <c r="D1864" s="3"/>
      <c r="E1864" s="3"/>
      <c r="F1864" s="3"/>
      <c r="G1864" s="3"/>
      <c r="H1864" s="18">
        <f>F18A!A28</f>
        <v>0</v>
      </c>
      <c r="I1864" s="18">
        <f>F18A!B28</f>
        <v>0</v>
      </c>
      <c r="J1864" s="18">
        <f>F18A!C28</f>
        <v>0</v>
      </c>
      <c r="K1864" s="18">
        <f>F18A!D28</f>
        <v>0</v>
      </c>
      <c r="L1864" s="18">
        <f>F18A!E28</f>
        <v>0</v>
      </c>
      <c r="M1864" s="18">
        <f>F18A!F28</f>
        <v>0</v>
      </c>
      <c r="N1864" s="18">
        <f>F18A!G28</f>
        <v>0</v>
      </c>
    </row>
    <row r="1865" spans="1:14" ht="15.75" customHeight="1">
      <c r="A1865" s="3"/>
      <c r="B1865" s="3"/>
      <c r="C1865" s="3"/>
      <c r="D1865" s="3"/>
      <c r="E1865" s="3"/>
      <c r="F1865" s="3"/>
      <c r="G1865" s="3"/>
      <c r="H1865" s="18">
        <f>F18A!A29</f>
        <v>0</v>
      </c>
      <c r="I1865" s="18">
        <f>F18A!B29</f>
        <v>0</v>
      </c>
      <c r="J1865" s="18">
        <f>F18A!C29</f>
        <v>0</v>
      </c>
      <c r="K1865" s="18">
        <f>F18A!D29</f>
        <v>0</v>
      </c>
      <c r="L1865" s="18">
        <f>F18A!E29</f>
        <v>0</v>
      </c>
      <c r="M1865" s="18">
        <f>F18A!F29</f>
        <v>0</v>
      </c>
      <c r="N1865" s="18">
        <f>F18A!G29</f>
        <v>0</v>
      </c>
    </row>
    <row r="1866" spans="1:14" ht="15.75" customHeight="1">
      <c r="A1866" s="3"/>
      <c r="B1866" s="3"/>
      <c r="C1866" s="3"/>
      <c r="D1866" s="3"/>
      <c r="E1866" s="3"/>
      <c r="F1866" s="3"/>
      <c r="G1866" s="3"/>
      <c r="H1866" s="18">
        <f>F18A!A30</f>
        <v>0</v>
      </c>
      <c r="I1866" s="18">
        <f>F18A!B30</f>
        <v>0</v>
      </c>
      <c r="J1866" s="18">
        <f>F18A!C30</f>
        <v>0</v>
      </c>
      <c r="K1866" s="18">
        <f>F18A!D30</f>
        <v>0</v>
      </c>
      <c r="L1866" s="18">
        <f>F18A!E30</f>
        <v>0</v>
      </c>
      <c r="M1866" s="18">
        <f>F18A!F30</f>
        <v>0</v>
      </c>
      <c r="N1866" s="18">
        <f>F18A!G30</f>
        <v>0</v>
      </c>
    </row>
    <row r="1867" spans="1:14" ht="15.75" customHeight="1">
      <c r="A1867" s="3"/>
      <c r="B1867" s="3"/>
      <c r="C1867" s="3"/>
      <c r="D1867" s="3"/>
      <c r="E1867" s="3"/>
      <c r="F1867" s="3"/>
      <c r="G1867" s="3"/>
      <c r="H1867" s="18">
        <f>F18A!A31</f>
        <v>0</v>
      </c>
      <c r="I1867" s="18">
        <f>F18A!B31</f>
        <v>0</v>
      </c>
      <c r="J1867" s="18">
        <f>F18A!C31</f>
        <v>0</v>
      </c>
      <c r="K1867" s="18">
        <f>F18A!D31</f>
        <v>0</v>
      </c>
      <c r="L1867" s="18">
        <f>F18A!E31</f>
        <v>0</v>
      </c>
      <c r="M1867" s="18">
        <f>F18A!F31</f>
        <v>0</v>
      </c>
      <c r="N1867" s="18">
        <f>F18A!G31</f>
        <v>0</v>
      </c>
    </row>
    <row r="1868" spans="1:14" ht="15.75" customHeight="1">
      <c r="A1868" s="3"/>
      <c r="B1868" s="3"/>
      <c r="C1868" s="3"/>
      <c r="D1868" s="3"/>
      <c r="E1868" s="3"/>
      <c r="F1868" s="3"/>
      <c r="G1868" s="3"/>
      <c r="H1868" s="18">
        <f>F18A!A32</f>
        <v>0</v>
      </c>
      <c r="I1868" s="18">
        <f>F18A!B32</f>
        <v>0</v>
      </c>
      <c r="J1868" s="18">
        <f>F18A!C32</f>
        <v>0</v>
      </c>
      <c r="K1868" s="18">
        <f>F18A!D32</f>
        <v>0</v>
      </c>
      <c r="L1868" s="18">
        <f>F18A!E32</f>
        <v>0</v>
      </c>
      <c r="M1868" s="18">
        <f>F18A!F32</f>
        <v>0</v>
      </c>
      <c r="N1868" s="18">
        <f>F18A!G32</f>
        <v>0</v>
      </c>
    </row>
    <row r="1869" spans="1:14" ht="15.75" customHeight="1">
      <c r="A1869" s="3"/>
      <c r="B1869" s="3"/>
      <c r="C1869" s="3"/>
      <c r="D1869" s="3"/>
      <c r="E1869" s="3"/>
      <c r="F1869" s="3"/>
      <c r="G1869" s="3"/>
      <c r="H1869" s="18">
        <f>F18A!A33</f>
        <v>0</v>
      </c>
      <c r="I1869" s="18">
        <f>F18A!B33</f>
        <v>0</v>
      </c>
      <c r="J1869" s="18">
        <f>F18A!C33</f>
        <v>0</v>
      </c>
      <c r="K1869" s="18">
        <f>F18A!D33</f>
        <v>0</v>
      </c>
      <c r="L1869" s="18">
        <f>F18A!E33</f>
        <v>0</v>
      </c>
      <c r="M1869" s="18">
        <f>F18A!F33</f>
        <v>0</v>
      </c>
      <c r="N1869" s="18">
        <f>F18A!G33</f>
        <v>0</v>
      </c>
    </row>
    <row r="1870" spans="1:14" ht="15.75" customHeight="1">
      <c r="A1870" s="3"/>
      <c r="B1870" s="3"/>
      <c r="C1870" s="3"/>
      <c r="D1870" s="3"/>
      <c r="E1870" s="3"/>
      <c r="F1870" s="3"/>
      <c r="G1870" s="5" t="s">
        <v>625</v>
      </c>
      <c r="H1870" s="18"/>
      <c r="I1870" s="18">
        <f>F18A!B34</f>
        <v>0</v>
      </c>
      <c r="J1870" s="18">
        <f>F18A!C34</f>
        <v>0</v>
      </c>
      <c r="K1870" s="18">
        <f>F18A!D34</f>
        <v>0</v>
      </c>
      <c r="L1870" s="18">
        <f>F18A!E34</f>
        <v>0</v>
      </c>
      <c r="M1870" s="18">
        <f>F18A!F34</f>
        <v>0</v>
      </c>
      <c r="N1870" s="18">
        <f>F18A!G34</f>
        <v>0</v>
      </c>
    </row>
    <row r="1871" spans="1:14" ht="15.75" customHeight="1">
      <c r="A1871" s="3"/>
      <c r="B1871" s="3"/>
      <c r="C1871" s="3"/>
      <c r="D1871" s="3"/>
      <c r="E1871" s="3"/>
      <c r="F1871" s="3"/>
      <c r="G1871" s="5" t="s">
        <v>718</v>
      </c>
      <c r="H1871" s="18"/>
      <c r="I1871" s="18"/>
      <c r="J1871" s="18"/>
      <c r="K1871" s="18"/>
      <c r="L1871" s="18"/>
      <c r="M1871" s="18"/>
      <c r="N1871" s="18"/>
    </row>
    <row r="1872" spans="1:14" ht="15.75" customHeight="1">
      <c r="A1872" s="3"/>
      <c r="B1872" s="3"/>
      <c r="C1872" s="3"/>
      <c r="D1872" s="3"/>
      <c r="E1872" s="3"/>
      <c r="F1872" s="3"/>
      <c r="G1872" s="3"/>
      <c r="H1872" s="18">
        <f>F18A!A36</f>
        <v>0</v>
      </c>
      <c r="I1872" s="18">
        <f>F18A!B36</f>
        <v>0</v>
      </c>
      <c r="J1872" s="18">
        <f>F18A!C36</f>
        <v>0</v>
      </c>
      <c r="K1872" s="18">
        <f>F18A!D36</f>
        <v>0</v>
      </c>
      <c r="L1872" s="18">
        <f>F18A!E36</f>
        <v>0</v>
      </c>
      <c r="M1872" s="18">
        <f>F18A!F36</f>
        <v>0</v>
      </c>
      <c r="N1872" s="18">
        <f>F18A!G36</f>
        <v>0</v>
      </c>
    </row>
    <row r="1873" spans="1:14" ht="15.75" customHeight="1">
      <c r="A1873" s="3"/>
      <c r="B1873" s="3"/>
      <c r="C1873" s="3"/>
      <c r="D1873" s="3"/>
      <c r="E1873" s="3"/>
      <c r="F1873" s="3"/>
      <c r="G1873" s="3"/>
      <c r="H1873" s="18">
        <f>F18A!A37</f>
        <v>0</v>
      </c>
      <c r="I1873" s="18">
        <f>F18A!B37</f>
        <v>0</v>
      </c>
      <c r="J1873" s="18">
        <f>F18A!C37</f>
        <v>0</v>
      </c>
      <c r="K1873" s="18">
        <f>F18A!D37</f>
        <v>0</v>
      </c>
      <c r="L1873" s="18">
        <f>F18A!E37</f>
        <v>0</v>
      </c>
      <c r="M1873" s="18">
        <f>F18A!F37</f>
        <v>0</v>
      </c>
      <c r="N1873" s="18">
        <f>F18A!G37</f>
        <v>0</v>
      </c>
    </row>
    <row r="1874" spans="1:14" ht="15.75" customHeight="1">
      <c r="A1874" s="3"/>
      <c r="B1874" s="3"/>
      <c r="C1874" s="3"/>
      <c r="D1874" s="3"/>
      <c r="E1874" s="3"/>
      <c r="F1874" s="3"/>
      <c r="G1874" s="3"/>
      <c r="H1874" s="18">
        <f>F18A!A38</f>
        <v>0</v>
      </c>
      <c r="I1874" s="18">
        <f>F18A!B38</f>
        <v>0</v>
      </c>
      <c r="J1874" s="18">
        <f>F18A!C38</f>
        <v>0</v>
      </c>
      <c r="K1874" s="18">
        <f>F18A!D38</f>
        <v>0</v>
      </c>
      <c r="L1874" s="18">
        <f>F18A!E38</f>
        <v>0</v>
      </c>
      <c r="M1874" s="18">
        <f>F18A!F38</f>
        <v>0</v>
      </c>
      <c r="N1874" s="18">
        <f>F18A!G38</f>
        <v>0</v>
      </c>
    </row>
    <row r="1875" spans="1:14" ht="15.75" customHeight="1">
      <c r="A1875" s="3"/>
      <c r="B1875" s="3"/>
      <c r="C1875" s="3"/>
      <c r="D1875" s="3"/>
      <c r="E1875" s="3"/>
      <c r="F1875" s="3"/>
      <c r="G1875" s="3"/>
      <c r="H1875" s="18">
        <f>F18A!A39</f>
        <v>0</v>
      </c>
      <c r="I1875" s="18">
        <f>F18A!B39</f>
        <v>0</v>
      </c>
      <c r="J1875" s="18">
        <f>F18A!C39</f>
        <v>0</v>
      </c>
      <c r="K1875" s="18">
        <f>F18A!D39</f>
        <v>0</v>
      </c>
      <c r="L1875" s="18">
        <f>F18A!E39</f>
        <v>0</v>
      </c>
      <c r="M1875" s="18">
        <f>F18A!F39</f>
        <v>0</v>
      </c>
      <c r="N1875" s="18">
        <f>F18A!G39</f>
        <v>0</v>
      </c>
    </row>
    <row r="1876" spans="1:14" ht="15.75" customHeight="1">
      <c r="A1876" s="3"/>
      <c r="B1876" s="3"/>
      <c r="C1876" s="3"/>
      <c r="D1876" s="3"/>
      <c r="E1876" s="3"/>
      <c r="F1876" s="3"/>
      <c r="G1876" s="3"/>
      <c r="H1876" s="18">
        <f>F18A!A40</f>
        <v>0</v>
      </c>
      <c r="I1876" s="18">
        <f>F18A!B40</f>
        <v>0</v>
      </c>
      <c r="J1876" s="18">
        <f>F18A!C40</f>
        <v>0</v>
      </c>
      <c r="K1876" s="18">
        <f>F18A!D40</f>
        <v>0</v>
      </c>
      <c r="L1876" s="18">
        <f>F18A!E40</f>
        <v>0</v>
      </c>
      <c r="M1876" s="18">
        <f>F18A!F40</f>
        <v>0</v>
      </c>
      <c r="N1876" s="18">
        <f>F18A!G40</f>
        <v>0</v>
      </c>
    </row>
    <row r="1877" spans="1:14" ht="15.75" customHeight="1">
      <c r="A1877" s="3"/>
      <c r="B1877" s="3"/>
      <c r="C1877" s="3"/>
      <c r="D1877" s="3"/>
      <c r="E1877" s="3"/>
      <c r="F1877" s="3"/>
      <c r="G1877" s="3"/>
      <c r="H1877" s="18">
        <f>F18A!A41</f>
        <v>0</v>
      </c>
      <c r="I1877" s="18">
        <f>F18A!B41</f>
        <v>0</v>
      </c>
      <c r="J1877" s="18">
        <f>F18A!C41</f>
        <v>0</v>
      </c>
      <c r="K1877" s="18">
        <f>F18A!D41</f>
        <v>0</v>
      </c>
      <c r="L1877" s="18">
        <f>F18A!E41</f>
        <v>0</v>
      </c>
      <c r="M1877" s="18">
        <f>F18A!F41</f>
        <v>0</v>
      </c>
      <c r="N1877" s="18">
        <f>F18A!G41</f>
        <v>0</v>
      </c>
    </row>
    <row r="1878" spans="1:14" ht="15.75" customHeight="1">
      <c r="A1878" s="3"/>
      <c r="B1878" s="3"/>
      <c r="C1878" s="3"/>
      <c r="D1878" s="3"/>
      <c r="E1878" s="3"/>
      <c r="F1878" s="3"/>
      <c r="G1878" s="3"/>
      <c r="H1878" s="18">
        <f>F18A!A42</f>
        <v>0</v>
      </c>
      <c r="I1878" s="18">
        <f>F18A!B42</f>
        <v>0</v>
      </c>
      <c r="J1878" s="18">
        <f>F18A!C42</f>
        <v>0</v>
      </c>
      <c r="K1878" s="18">
        <f>F18A!D42</f>
        <v>0</v>
      </c>
      <c r="L1878" s="18">
        <f>F18A!E42</f>
        <v>0</v>
      </c>
      <c r="M1878" s="18">
        <f>F18A!F42</f>
        <v>0</v>
      </c>
      <c r="N1878" s="18">
        <f>F18A!G42</f>
        <v>0</v>
      </c>
    </row>
    <row r="1879" spans="1:14" ht="15.75" customHeight="1">
      <c r="A1879" s="3"/>
      <c r="B1879" s="3"/>
      <c r="C1879" s="3"/>
      <c r="D1879" s="3"/>
      <c r="E1879" s="3"/>
      <c r="F1879" s="3"/>
      <c r="G1879" s="3"/>
      <c r="H1879" s="18">
        <f>F18A!A43</f>
        <v>0</v>
      </c>
      <c r="I1879" s="18">
        <f>F18A!B43</f>
        <v>0</v>
      </c>
      <c r="J1879" s="18">
        <f>F18A!C43</f>
        <v>0</v>
      </c>
      <c r="K1879" s="18">
        <f>F18A!D43</f>
        <v>0</v>
      </c>
      <c r="L1879" s="18">
        <f>F18A!E43</f>
        <v>0</v>
      </c>
      <c r="M1879" s="18">
        <f>F18A!F43</f>
        <v>0</v>
      </c>
      <c r="N1879" s="18">
        <f>F18A!G43</f>
        <v>0</v>
      </c>
    </row>
    <row r="1880" spans="1:14" ht="15.75" customHeight="1">
      <c r="A1880" s="3"/>
      <c r="B1880" s="3"/>
      <c r="C1880" s="3"/>
      <c r="D1880" s="3"/>
      <c r="E1880" s="3"/>
      <c r="F1880" s="3"/>
      <c r="G1880" s="3"/>
      <c r="H1880" s="18">
        <f>F18A!A44</f>
        <v>0</v>
      </c>
      <c r="I1880" s="18">
        <f>F18A!B44</f>
        <v>0</v>
      </c>
      <c r="J1880" s="18">
        <f>F18A!C44</f>
        <v>0</v>
      </c>
      <c r="K1880" s="18">
        <f>F18A!D44</f>
        <v>0</v>
      </c>
      <c r="L1880" s="18">
        <f>F18A!E44</f>
        <v>0</v>
      </c>
      <c r="M1880" s="18">
        <f>F18A!F44</f>
        <v>0</v>
      </c>
      <c r="N1880" s="18">
        <f>F18A!G44</f>
        <v>0</v>
      </c>
    </row>
    <row r="1881" spans="1:14" ht="15.75" customHeight="1">
      <c r="A1881" s="3"/>
      <c r="B1881" s="3"/>
      <c r="C1881" s="3"/>
      <c r="D1881" s="3"/>
      <c r="E1881" s="3"/>
      <c r="F1881" s="3"/>
      <c r="G1881" s="3"/>
      <c r="H1881" s="18">
        <f>F18A!A45</f>
        <v>0</v>
      </c>
      <c r="I1881" s="18">
        <f>F18A!B45</f>
        <v>0</v>
      </c>
      <c r="J1881" s="18">
        <f>F18A!C45</f>
        <v>0</v>
      </c>
      <c r="K1881" s="18">
        <f>F18A!D45</f>
        <v>0</v>
      </c>
      <c r="L1881" s="18">
        <f>F18A!E45</f>
        <v>0</v>
      </c>
      <c r="M1881" s="18">
        <f>F18A!F45</f>
        <v>0</v>
      </c>
      <c r="N1881" s="18">
        <f>F18A!G45</f>
        <v>0</v>
      </c>
    </row>
    <row r="1882" spans="1:14" ht="15.75" customHeight="1">
      <c r="A1882" s="3"/>
      <c r="B1882" s="3"/>
      <c r="C1882" s="3"/>
      <c r="D1882" s="3"/>
      <c r="E1882" s="3"/>
      <c r="F1882" s="3"/>
      <c r="G1882" s="3"/>
      <c r="H1882" s="18">
        <f>F18A!A46</f>
        <v>0</v>
      </c>
      <c r="I1882" s="18">
        <f>F18A!B46</f>
        <v>0</v>
      </c>
      <c r="J1882" s="18">
        <f>F18A!C46</f>
        <v>0</v>
      </c>
      <c r="K1882" s="18">
        <f>F18A!D46</f>
        <v>0</v>
      </c>
      <c r="L1882" s="18">
        <f>F18A!E46</f>
        <v>0</v>
      </c>
      <c r="M1882" s="18">
        <f>F18A!F46</f>
        <v>0</v>
      </c>
      <c r="N1882" s="18">
        <f>F18A!G46</f>
        <v>0</v>
      </c>
    </row>
    <row r="1883" spans="1:14" ht="15.75" customHeight="1">
      <c r="A1883" s="3"/>
      <c r="B1883" s="3"/>
      <c r="C1883" s="3"/>
      <c r="D1883" s="3"/>
      <c r="E1883" s="3"/>
      <c r="F1883" s="3"/>
      <c r="G1883" s="3"/>
      <c r="H1883" s="18">
        <f>F18A!A47</f>
        <v>0</v>
      </c>
      <c r="I1883" s="18">
        <f>F18A!B47</f>
        <v>0</v>
      </c>
      <c r="J1883" s="18">
        <f>F18A!C47</f>
        <v>0</v>
      </c>
      <c r="K1883" s="18">
        <f>F18A!D47</f>
        <v>0</v>
      </c>
      <c r="L1883" s="18">
        <f>F18A!E47</f>
        <v>0</v>
      </c>
      <c r="M1883" s="18">
        <f>F18A!F47</f>
        <v>0</v>
      </c>
      <c r="N1883" s="18">
        <f>F18A!G47</f>
        <v>0</v>
      </c>
    </row>
    <row r="1884" spans="1:14" ht="15.75" customHeight="1">
      <c r="A1884" s="3"/>
      <c r="B1884" s="3"/>
      <c r="C1884" s="3"/>
      <c r="D1884" s="3"/>
      <c r="E1884" s="3"/>
      <c r="F1884" s="3"/>
      <c r="G1884" s="3"/>
      <c r="H1884" s="18">
        <f>F18A!A48</f>
        <v>0</v>
      </c>
      <c r="I1884" s="18">
        <f>F18A!B48</f>
        <v>0</v>
      </c>
      <c r="J1884" s="18">
        <f>F18A!C48</f>
        <v>0</v>
      </c>
      <c r="K1884" s="18">
        <f>F18A!D48</f>
        <v>0</v>
      </c>
      <c r="L1884" s="18">
        <f>F18A!E48</f>
        <v>0</v>
      </c>
      <c r="M1884" s="18">
        <f>F18A!F48</f>
        <v>0</v>
      </c>
      <c r="N1884" s="18">
        <f>F18A!G48</f>
        <v>0</v>
      </c>
    </row>
    <row r="1885" spans="1:14" ht="15.75" customHeight="1">
      <c r="A1885" s="3"/>
      <c r="B1885" s="3"/>
      <c r="C1885" s="3"/>
      <c r="D1885" s="3"/>
      <c r="E1885" s="3"/>
      <c r="F1885" s="3"/>
      <c r="G1885" s="3"/>
      <c r="H1885" s="18">
        <f>F18A!A49</f>
        <v>0</v>
      </c>
      <c r="I1885" s="18">
        <f>F18A!B49</f>
        <v>0</v>
      </c>
      <c r="J1885" s="18">
        <f>F18A!C49</f>
        <v>0</v>
      </c>
      <c r="K1885" s="18">
        <f>F18A!D49</f>
        <v>0</v>
      </c>
      <c r="L1885" s="18">
        <f>F18A!E49</f>
        <v>0</v>
      </c>
      <c r="M1885" s="18">
        <f>F18A!F49</f>
        <v>0</v>
      </c>
      <c r="N1885" s="18">
        <f>F18A!G49</f>
        <v>0</v>
      </c>
    </row>
    <row r="1886" spans="1:14" ht="15.75" customHeight="1">
      <c r="A1886" s="3"/>
      <c r="B1886" s="3"/>
      <c r="C1886" s="3"/>
      <c r="D1886" s="3"/>
      <c r="E1886" s="3"/>
      <c r="F1886" s="3"/>
      <c r="G1886" s="3"/>
      <c r="H1886" s="18">
        <f>F18A!A50</f>
        <v>0</v>
      </c>
      <c r="I1886" s="18">
        <f>F18A!B50</f>
        <v>0</v>
      </c>
      <c r="J1886" s="18">
        <f>F18A!C50</f>
        <v>0</v>
      </c>
      <c r="K1886" s="18">
        <f>F18A!D50</f>
        <v>0</v>
      </c>
      <c r="L1886" s="18">
        <f>F18A!E50</f>
        <v>0</v>
      </c>
      <c r="M1886" s="18">
        <f>F18A!F50</f>
        <v>0</v>
      </c>
      <c r="N1886" s="18">
        <f>F18A!G50</f>
        <v>0</v>
      </c>
    </row>
    <row r="1887" spans="1:14" ht="15.75" customHeight="1">
      <c r="A1887" s="3"/>
      <c r="B1887" s="3"/>
      <c r="C1887" s="3"/>
      <c r="D1887" s="3"/>
      <c r="E1887" s="3"/>
      <c r="F1887" s="3"/>
      <c r="G1887" s="3"/>
      <c r="H1887" s="18">
        <f>F18A!A51</f>
        <v>0</v>
      </c>
      <c r="I1887" s="18">
        <f>F18A!B51</f>
        <v>0</v>
      </c>
      <c r="J1887" s="18">
        <f>F18A!C51</f>
        <v>0</v>
      </c>
      <c r="K1887" s="18">
        <f>F18A!D51</f>
        <v>0</v>
      </c>
      <c r="L1887" s="18">
        <f>F18A!E51</f>
        <v>0</v>
      </c>
      <c r="M1887" s="18">
        <f>F18A!F51</f>
        <v>0</v>
      </c>
      <c r="N1887" s="18">
        <f>F18A!G51</f>
        <v>0</v>
      </c>
    </row>
    <row r="1888" spans="1:14" ht="15.75" customHeight="1">
      <c r="A1888" s="3"/>
      <c r="B1888" s="3"/>
      <c r="C1888" s="3"/>
      <c r="D1888" s="3"/>
      <c r="E1888" s="3"/>
      <c r="F1888" s="3"/>
      <c r="G1888" s="3"/>
      <c r="H1888" s="18">
        <f>F18A!A52</f>
        <v>0</v>
      </c>
      <c r="I1888" s="18">
        <f>F18A!B52</f>
        <v>0</v>
      </c>
      <c r="J1888" s="18">
        <f>F18A!C52</f>
        <v>0</v>
      </c>
      <c r="K1888" s="18">
        <f>F18A!D52</f>
        <v>0</v>
      </c>
      <c r="L1888" s="18">
        <f>F18A!E52</f>
        <v>0</v>
      </c>
      <c r="M1888" s="18">
        <f>F18A!F52</f>
        <v>0</v>
      </c>
      <c r="N1888" s="18">
        <f>F18A!G52</f>
        <v>0</v>
      </c>
    </row>
    <row r="1889" spans="1:14" ht="15.75" customHeight="1">
      <c r="A1889" s="3"/>
      <c r="B1889" s="3"/>
      <c r="C1889" s="3"/>
      <c r="D1889" s="3"/>
      <c r="E1889" s="3"/>
      <c r="F1889" s="3"/>
      <c r="G1889" s="3"/>
      <c r="H1889" s="18">
        <f>F18A!A53</f>
        <v>0</v>
      </c>
      <c r="I1889" s="18">
        <f>F18A!B53</f>
        <v>0</v>
      </c>
      <c r="J1889" s="18">
        <f>F18A!C53</f>
        <v>0</v>
      </c>
      <c r="K1889" s="18">
        <f>F18A!D53</f>
        <v>0</v>
      </c>
      <c r="L1889" s="18">
        <f>F18A!E53</f>
        <v>0</v>
      </c>
      <c r="M1889" s="18">
        <f>F18A!F53</f>
        <v>0</v>
      </c>
      <c r="N1889" s="18">
        <f>F18A!G53</f>
        <v>0</v>
      </c>
    </row>
    <row r="1890" spans="1:14" ht="15.75" customHeight="1">
      <c r="A1890" s="3"/>
      <c r="B1890" s="3"/>
      <c r="C1890" s="3"/>
      <c r="D1890" s="3"/>
      <c r="E1890" s="3"/>
      <c r="F1890" s="3"/>
      <c r="G1890" s="3"/>
      <c r="H1890" s="18">
        <f>F18A!A54</f>
        <v>0</v>
      </c>
      <c r="I1890" s="18">
        <f>F18A!B54</f>
        <v>0</v>
      </c>
      <c r="J1890" s="18">
        <f>F18A!C54</f>
        <v>0</v>
      </c>
      <c r="K1890" s="18">
        <f>F18A!D54</f>
        <v>0</v>
      </c>
      <c r="L1890" s="18">
        <f>F18A!E54</f>
        <v>0</v>
      </c>
      <c r="M1890" s="18">
        <f>F18A!F54</f>
        <v>0</v>
      </c>
      <c r="N1890" s="18">
        <f>F18A!G54</f>
        <v>0</v>
      </c>
    </row>
    <row r="1891" spans="1:14" ht="15.75" customHeight="1">
      <c r="A1891" s="3"/>
      <c r="B1891" s="3"/>
      <c r="C1891" s="3"/>
      <c r="D1891" s="3"/>
      <c r="E1891" s="3"/>
      <c r="F1891" s="3"/>
      <c r="G1891" s="3"/>
      <c r="H1891" s="18">
        <f>F18A!A55</f>
        <v>0</v>
      </c>
      <c r="I1891" s="18">
        <f>F18A!B55</f>
        <v>0</v>
      </c>
      <c r="J1891" s="18">
        <f>F18A!C55</f>
        <v>0</v>
      </c>
      <c r="K1891" s="18">
        <f>F18A!D55</f>
        <v>0</v>
      </c>
      <c r="L1891" s="18">
        <f>F18A!E55</f>
        <v>0</v>
      </c>
      <c r="M1891" s="18">
        <f>F18A!F55</f>
        <v>0</v>
      </c>
      <c r="N1891" s="18">
        <f>F18A!G55</f>
        <v>0</v>
      </c>
    </row>
    <row r="1892" spans="1:14" ht="15.75" customHeight="1">
      <c r="A1892" s="3"/>
      <c r="B1892" s="3"/>
      <c r="C1892" s="3"/>
      <c r="D1892" s="3"/>
      <c r="E1892" s="3"/>
      <c r="F1892" s="3"/>
      <c r="G1892" s="3"/>
      <c r="H1892" s="18">
        <f>F18A!A56</f>
        <v>0</v>
      </c>
      <c r="I1892" s="18">
        <f>F18A!B56</f>
        <v>0</v>
      </c>
      <c r="J1892" s="18">
        <f>F18A!C56</f>
        <v>0</v>
      </c>
      <c r="K1892" s="18">
        <f>F18A!D56</f>
        <v>0</v>
      </c>
      <c r="L1892" s="18">
        <f>F18A!E56</f>
        <v>0</v>
      </c>
      <c r="M1892" s="18">
        <f>F18A!F56</f>
        <v>0</v>
      </c>
      <c r="N1892" s="18">
        <f>F18A!G56</f>
        <v>0</v>
      </c>
    </row>
    <row r="1893" spans="1:14" ht="15.75" customHeight="1">
      <c r="A1893" s="3"/>
      <c r="B1893" s="3"/>
      <c r="C1893" s="3"/>
      <c r="D1893" s="3"/>
      <c r="E1893" s="3"/>
      <c r="F1893" s="3"/>
      <c r="G1893" s="3"/>
      <c r="H1893" s="18">
        <f>F18A!A57</f>
        <v>0</v>
      </c>
      <c r="I1893" s="18">
        <f>F18A!B57</f>
        <v>0</v>
      </c>
      <c r="J1893" s="18">
        <f>F18A!C57</f>
        <v>0</v>
      </c>
      <c r="K1893" s="18">
        <f>F18A!D57</f>
        <v>0</v>
      </c>
      <c r="L1893" s="18">
        <f>F18A!E57</f>
        <v>0</v>
      </c>
      <c r="M1893" s="18">
        <f>F18A!F57</f>
        <v>0</v>
      </c>
      <c r="N1893" s="18">
        <f>F18A!G57</f>
        <v>0</v>
      </c>
    </row>
    <row r="1894" spans="1:14" ht="15.75" customHeight="1">
      <c r="A1894" s="3"/>
      <c r="B1894" s="3"/>
      <c r="C1894" s="3"/>
      <c r="D1894" s="3"/>
      <c r="E1894" s="3"/>
      <c r="F1894" s="3"/>
      <c r="G1894" s="3"/>
      <c r="H1894" s="18">
        <f>F18A!A58</f>
        <v>0</v>
      </c>
      <c r="I1894" s="18">
        <f>F18A!B58</f>
        <v>0</v>
      </c>
      <c r="J1894" s="18">
        <f>F18A!C58</f>
        <v>0</v>
      </c>
      <c r="K1894" s="18">
        <f>F18A!D58</f>
        <v>0</v>
      </c>
      <c r="L1894" s="18">
        <f>F18A!E58</f>
        <v>0</v>
      </c>
      <c r="M1894" s="18">
        <f>F18A!F58</f>
        <v>0</v>
      </c>
      <c r="N1894" s="18">
        <f>F18A!G58</f>
        <v>0</v>
      </c>
    </row>
    <row r="1895" spans="1:14" ht="15.75" customHeight="1">
      <c r="A1895" s="3"/>
      <c r="B1895" s="3"/>
      <c r="C1895" s="3"/>
      <c r="D1895" s="3"/>
      <c r="E1895" s="3"/>
      <c r="F1895" s="3"/>
      <c r="G1895" s="3"/>
      <c r="H1895" s="18">
        <f>F18A!A59</f>
        <v>0</v>
      </c>
      <c r="I1895" s="18">
        <f>F18A!B59</f>
        <v>0</v>
      </c>
      <c r="J1895" s="18">
        <f>F18A!C59</f>
        <v>0</v>
      </c>
      <c r="K1895" s="18">
        <f>F18A!D59</f>
        <v>0</v>
      </c>
      <c r="L1895" s="18">
        <f>F18A!E59</f>
        <v>0</v>
      </c>
      <c r="M1895" s="18">
        <f>F18A!F59</f>
        <v>0</v>
      </c>
      <c r="N1895" s="18">
        <f>F18A!G59</f>
        <v>0</v>
      </c>
    </row>
    <row r="1896" spans="1:14" ht="15.75" customHeight="1">
      <c r="A1896" s="3"/>
      <c r="B1896" s="3"/>
      <c r="C1896" s="3"/>
      <c r="D1896" s="3"/>
      <c r="E1896" s="3"/>
      <c r="F1896" s="3"/>
      <c r="G1896" s="3"/>
      <c r="H1896" s="18">
        <f>F18A!A60</f>
        <v>0</v>
      </c>
      <c r="I1896" s="18">
        <f>F18A!B60</f>
        <v>0</v>
      </c>
      <c r="J1896" s="18">
        <f>F18A!C60</f>
        <v>0</v>
      </c>
      <c r="K1896" s="18">
        <f>F18A!D60</f>
        <v>0</v>
      </c>
      <c r="L1896" s="18">
        <f>F18A!E60</f>
        <v>0</v>
      </c>
      <c r="M1896" s="18">
        <f>F18A!F60</f>
        <v>0</v>
      </c>
      <c r="N1896" s="18">
        <f>F18A!G60</f>
        <v>0</v>
      </c>
    </row>
    <row r="1897" spans="1:14" ht="15.75" customHeight="1">
      <c r="A1897" s="3"/>
      <c r="B1897" s="3"/>
      <c r="C1897" s="3"/>
      <c r="D1897" s="3"/>
      <c r="E1897" s="3"/>
      <c r="F1897" s="3"/>
      <c r="G1897" s="5" t="s">
        <v>628</v>
      </c>
      <c r="H1897" s="18"/>
      <c r="I1897" s="18">
        <f>F18A!B61</f>
        <v>0</v>
      </c>
      <c r="J1897" s="18">
        <f>F18A!C61</f>
        <v>0</v>
      </c>
      <c r="K1897" s="18">
        <f>F18A!D61</f>
        <v>0</v>
      </c>
      <c r="L1897" s="18">
        <f>F18A!E61</f>
        <v>0</v>
      </c>
      <c r="M1897" s="18">
        <f>F18A!F61</f>
        <v>0</v>
      </c>
      <c r="N1897" s="18">
        <f>F18A!G61</f>
        <v>0</v>
      </c>
    </row>
    <row r="1898" spans="1:14" ht="15.75" customHeight="1">
      <c r="A1898" s="3"/>
      <c r="B1898" s="3"/>
      <c r="C1898" s="3"/>
      <c r="D1898" s="3"/>
      <c r="E1898" s="3"/>
      <c r="F1898" s="3"/>
      <c r="G1898" s="5" t="s">
        <v>620</v>
      </c>
      <c r="H1898" s="18"/>
      <c r="I1898" s="18">
        <f>F18A!B62</f>
        <v>0</v>
      </c>
      <c r="J1898" s="18">
        <f>F18A!C62</f>
        <v>0</v>
      </c>
      <c r="K1898" s="18">
        <f>F18A!D62</f>
        <v>0</v>
      </c>
      <c r="L1898" s="18">
        <f>F18A!E62</f>
        <v>0</v>
      </c>
      <c r="M1898" s="18">
        <f>F18A!F62</f>
        <v>0</v>
      </c>
      <c r="N1898" s="18">
        <f>F18A!G62</f>
        <v>0</v>
      </c>
    </row>
    <row r="1899" spans="1:14" ht="15.75" customHeight="1">
      <c r="A1899" s="3"/>
      <c r="B1899" s="3"/>
      <c r="C1899" s="3"/>
      <c r="D1899" s="3"/>
      <c r="E1899" s="3"/>
      <c r="F1899" s="3"/>
      <c r="G1899" s="3" t="s">
        <v>719</v>
      </c>
      <c r="H1899" s="18"/>
      <c r="I1899" s="18"/>
      <c r="J1899" s="18"/>
      <c r="K1899" s="18"/>
      <c r="L1899" s="18"/>
      <c r="M1899" s="18"/>
      <c r="N1899" s="18"/>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68"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18.75">
      <c r="A2" s="557" t="s">
        <v>5063</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5.75">
      <c r="A3" s="578" t="e">
        <f>'F6'!A3</f>
        <v>#REF!</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75">
      <c r="A4" s="578" t="s">
        <v>4900</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24">
      <c r="A5" s="599" t="s">
        <v>779</v>
      </c>
      <c r="B5" s="597"/>
      <c r="C5" s="597"/>
      <c r="D5" s="264"/>
      <c r="E5" s="186" t="s">
        <v>5064</v>
      </c>
      <c r="F5" s="186" t="s">
        <v>5034</v>
      </c>
      <c r="G5" s="186" t="s">
        <v>5065</v>
      </c>
      <c r="H5" s="68"/>
      <c r="I5" s="68"/>
      <c r="J5" s="68"/>
      <c r="K5" s="68"/>
      <c r="L5" s="68"/>
      <c r="M5" s="68"/>
      <c r="N5" s="68"/>
      <c r="O5" s="68"/>
      <c r="P5" s="68"/>
      <c r="Q5" s="68"/>
      <c r="R5" s="68"/>
      <c r="S5" s="68"/>
      <c r="T5" s="68"/>
      <c r="U5" s="68"/>
      <c r="V5" s="68"/>
      <c r="W5" s="68"/>
      <c r="X5" s="68"/>
      <c r="Y5" s="68"/>
      <c r="Z5" s="68"/>
    </row>
    <row r="6" spans="1:26">
      <c r="A6" s="265" t="s">
        <v>5049</v>
      </c>
      <c r="B6" s="266"/>
      <c r="C6" s="267" t="s">
        <v>5066</v>
      </c>
      <c r="D6" s="267"/>
      <c r="E6" s="144">
        <f t="shared" ref="E6:G6" si="0">SUM(E7:E9)</f>
        <v>0</v>
      </c>
      <c r="F6" s="144">
        <f t="shared" si="0"/>
        <v>0</v>
      </c>
      <c r="G6" s="144">
        <f t="shared" si="0"/>
        <v>0</v>
      </c>
      <c r="H6" s="129"/>
      <c r="I6" s="129"/>
      <c r="J6" s="129"/>
      <c r="K6" s="129"/>
      <c r="L6" s="129"/>
      <c r="M6" s="129"/>
      <c r="N6" s="129"/>
      <c r="O6" s="129"/>
      <c r="P6" s="129"/>
      <c r="Q6" s="129"/>
      <c r="R6" s="129"/>
      <c r="S6" s="129"/>
      <c r="T6" s="129"/>
      <c r="U6" s="129"/>
      <c r="V6" s="129"/>
      <c r="W6" s="129"/>
      <c r="X6" s="129"/>
      <c r="Y6" s="129"/>
      <c r="Z6" s="129"/>
    </row>
    <row r="7" spans="1:26">
      <c r="A7" s="166"/>
      <c r="B7" s="160" t="s">
        <v>5067</v>
      </c>
      <c r="C7" s="231" t="s">
        <v>5068</v>
      </c>
      <c r="D7" s="231"/>
      <c r="E7" s="133">
        <f>F7B!C39</f>
        <v>0</v>
      </c>
      <c r="F7" s="133">
        <f>F7B!F39</f>
        <v>0</v>
      </c>
      <c r="G7" s="133">
        <f>F7B!G39</f>
        <v>0</v>
      </c>
      <c r="H7" s="129"/>
      <c r="I7" s="129"/>
      <c r="J7" s="129"/>
      <c r="K7" s="129"/>
      <c r="L7" s="129"/>
      <c r="M7" s="129"/>
      <c r="N7" s="129"/>
      <c r="O7" s="129"/>
      <c r="P7" s="129"/>
      <c r="Q7" s="129"/>
      <c r="R7" s="129"/>
      <c r="S7" s="129"/>
      <c r="T7" s="129"/>
      <c r="U7" s="129"/>
      <c r="V7" s="129"/>
      <c r="W7" s="129"/>
      <c r="X7" s="129"/>
      <c r="Y7" s="129"/>
      <c r="Z7" s="129"/>
    </row>
    <row r="8" spans="1:26">
      <c r="A8" s="166"/>
      <c r="B8" s="160" t="s">
        <v>5069</v>
      </c>
      <c r="C8" s="231" t="s">
        <v>5070</v>
      </c>
      <c r="D8" s="231"/>
      <c r="E8" s="133">
        <f>F7B!C61</f>
        <v>0</v>
      </c>
      <c r="F8" s="133">
        <f>F7B!F61</f>
        <v>0</v>
      </c>
      <c r="G8" s="133">
        <f>F7B!G61</f>
        <v>0</v>
      </c>
      <c r="H8" s="129"/>
      <c r="I8" s="129"/>
      <c r="J8" s="129"/>
      <c r="K8" s="129"/>
      <c r="L8" s="129"/>
      <c r="M8" s="129"/>
      <c r="N8" s="129"/>
      <c r="O8" s="129"/>
      <c r="P8" s="129"/>
      <c r="Q8" s="129"/>
      <c r="R8" s="129"/>
      <c r="S8" s="129"/>
      <c r="T8" s="129"/>
      <c r="U8" s="129"/>
      <c r="V8" s="129"/>
      <c r="W8" s="129"/>
      <c r="X8" s="129"/>
      <c r="Y8" s="129"/>
      <c r="Z8" s="129"/>
    </row>
    <row r="9" spans="1:26">
      <c r="A9" s="166"/>
      <c r="B9" s="160" t="s">
        <v>5071</v>
      </c>
      <c r="C9" s="231" t="s">
        <v>5072</v>
      </c>
      <c r="D9" s="231"/>
      <c r="E9" s="133">
        <f t="shared" ref="E9:G9" si="1">E33</f>
        <v>0</v>
      </c>
      <c r="F9" s="133">
        <f t="shared" si="1"/>
        <v>0</v>
      </c>
      <c r="G9" s="133">
        <f t="shared" si="1"/>
        <v>0</v>
      </c>
      <c r="H9" s="129"/>
      <c r="I9" s="129"/>
      <c r="J9" s="129"/>
      <c r="K9" s="129"/>
      <c r="L9" s="129"/>
      <c r="M9" s="129"/>
      <c r="N9" s="129"/>
      <c r="O9" s="129"/>
      <c r="P9" s="129"/>
      <c r="Q9" s="129"/>
      <c r="R9" s="129"/>
      <c r="S9" s="129"/>
      <c r="T9" s="129"/>
      <c r="U9" s="129"/>
      <c r="V9" s="129"/>
      <c r="W9" s="129"/>
      <c r="X9" s="129"/>
      <c r="Y9" s="129"/>
      <c r="Z9" s="129"/>
    </row>
    <row r="10" spans="1:26">
      <c r="A10" s="162" t="s">
        <v>5051</v>
      </c>
      <c r="B10" s="162"/>
      <c r="C10" s="268" t="s">
        <v>5073</v>
      </c>
      <c r="D10" s="268"/>
      <c r="E10" s="141">
        <f t="shared" ref="E10:G10" si="2">SUM(E11:E12)</f>
        <v>0</v>
      </c>
      <c r="F10" s="141">
        <f t="shared" si="2"/>
        <v>0</v>
      </c>
      <c r="G10" s="141">
        <f t="shared" si="2"/>
        <v>0</v>
      </c>
      <c r="H10" s="129"/>
      <c r="I10" s="129"/>
      <c r="J10" s="129"/>
      <c r="K10" s="129"/>
      <c r="L10" s="129"/>
      <c r="M10" s="129"/>
      <c r="N10" s="129"/>
      <c r="O10" s="129"/>
      <c r="P10" s="129"/>
      <c r="Q10" s="129"/>
      <c r="R10" s="129"/>
      <c r="S10" s="129"/>
      <c r="T10" s="129"/>
      <c r="U10" s="129"/>
      <c r="V10" s="129"/>
      <c r="W10" s="129"/>
      <c r="X10" s="129"/>
      <c r="Y10" s="129"/>
      <c r="Z10" s="129"/>
    </row>
    <row r="11" spans="1:26">
      <c r="A11" s="166"/>
      <c r="B11" s="160" t="s">
        <v>5074</v>
      </c>
      <c r="C11" s="231" t="s">
        <v>5075</v>
      </c>
      <c r="D11" s="231"/>
      <c r="E11" s="133">
        <f>F8B!D80-E31</f>
        <v>0</v>
      </c>
      <c r="F11" s="133">
        <f>F8B!G80-F31</f>
        <v>0</v>
      </c>
      <c r="G11" s="133">
        <f>F8B!H80-G31</f>
        <v>0</v>
      </c>
      <c r="H11" s="129"/>
      <c r="I11" s="129"/>
      <c r="J11" s="129"/>
      <c r="K11" s="129"/>
      <c r="L11" s="129"/>
      <c r="M11" s="129"/>
      <c r="N11" s="129"/>
      <c r="O11" s="129"/>
      <c r="P11" s="129"/>
      <c r="Q11" s="129"/>
      <c r="R11" s="129"/>
      <c r="S11" s="129"/>
      <c r="T11" s="129"/>
      <c r="U11" s="129"/>
      <c r="V11" s="129"/>
      <c r="W11" s="129"/>
      <c r="X11" s="129"/>
      <c r="Y11" s="129"/>
      <c r="Z11" s="129"/>
    </row>
    <row r="12" spans="1:26">
      <c r="A12" s="166"/>
      <c r="B12" s="160" t="s">
        <v>5076</v>
      </c>
      <c r="C12" s="231" t="s">
        <v>5077</v>
      </c>
      <c r="D12" s="231"/>
      <c r="E12" s="133">
        <f>F8B!D154-E32</f>
        <v>0</v>
      </c>
      <c r="F12" s="133">
        <f>F8B!G154-F32</f>
        <v>0</v>
      </c>
      <c r="G12" s="133">
        <f>F8B!H154-G32</f>
        <v>0</v>
      </c>
      <c r="H12" s="129"/>
      <c r="I12" s="129"/>
      <c r="J12" s="129"/>
      <c r="K12" s="129"/>
      <c r="L12" s="129"/>
      <c r="M12" s="129"/>
      <c r="N12" s="129"/>
      <c r="O12" s="129"/>
      <c r="P12" s="129"/>
      <c r="Q12" s="129"/>
      <c r="R12" s="129"/>
      <c r="S12" s="129"/>
      <c r="T12" s="129"/>
      <c r="U12" s="129"/>
      <c r="V12" s="129"/>
      <c r="W12" s="129"/>
      <c r="X12" s="129"/>
      <c r="Y12" s="129"/>
      <c r="Z12" s="129"/>
    </row>
    <row r="13" spans="1:26">
      <c r="A13" s="162" t="s">
        <v>5053</v>
      </c>
      <c r="B13" s="162"/>
      <c r="C13" s="269" t="s">
        <v>5078</v>
      </c>
      <c r="D13" s="269"/>
      <c r="E13" s="141">
        <f t="shared" ref="E13:G13" si="3">SUM(E14:E15)</f>
        <v>0</v>
      </c>
      <c r="F13" s="141">
        <f t="shared" si="3"/>
        <v>0</v>
      </c>
      <c r="G13" s="141">
        <f t="shared" si="3"/>
        <v>0</v>
      </c>
      <c r="H13" s="129"/>
      <c r="I13" s="129"/>
      <c r="J13" s="129"/>
      <c r="K13" s="129"/>
      <c r="L13" s="129"/>
      <c r="M13" s="129"/>
      <c r="N13" s="129"/>
      <c r="O13" s="129"/>
      <c r="P13" s="129"/>
      <c r="Q13" s="129"/>
      <c r="R13" s="129"/>
      <c r="S13" s="129"/>
      <c r="T13" s="129"/>
      <c r="U13" s="129"/>
      <c r="V13" s="129"/>
      <c r="W13" s="129"/>
      <c r="X13" s="129"/>
      <c r="Y13" s="129"/>
      <c r="Z13" s="129"/>
    </row>
    <row r="14" spans="1:26">
      <c r="A14" s="166"/>
      <c r="B14" s="160" t="s">
        <v>5079</v>
      </c>
      <c r="C14" s="231" t="s">
        <v>5080</v>
      </c>
      <c r="D14" s="231"/>
      <c r="E14" s="133"/>
      <c r="F14" s="133"/>
      <c r="G14" s="133"/>
      <c r="H14" s="129"/>
      <c r="I14" s="129"/>
      <c r="J14" s="129"/>
      <c r="K14" s="129"/>
      <c r="L14" s="129"/>
      <c r="M14" s="129"/>
      <c r="N14" s="129"/>
      <c r="O14" s="129"/>
      <c r="P14" s="129"/>
      <c r="Q14" s="129"/>
      <c r="R14" s="129"/>
      <c r="S14" s="129"/>
      <c r="T14" s="129"/>
      <c r="U14" s="129"/>
      <c r="V14" s="129"/>
      <c r="W14" s="129"/>
      <c r="X14" s="129"/>
      <c r="Y14" s="129"/>
      <c r="Z14" s="129"/>
    </row>
    <row r="15" spans="1:26">
      <c r="A15" s="166"/>
      <c r="B15" s="160" t="s">
        <v>5081</v>
      </c>
      <c r="C15" s="231" t="s">
        <v>5082</v>
      </c>
      <c r="D15" s="231"/>
      <c r="E15" s="133"/>
      <c r="F15" s="133"/>
      <c r="G15" s="133"/>
      <c r="H15" s="129"/>
      <c r="I15" s="129"/>
      <c r="J15" s="129"/>
      <c r="K15" s="129"/>
      <c r="L15" s="129"/>
      <c r="M15" s="129"/>
      <c r="N15" s="129"/>
      <c r="O15" s="129"/>
      <c r="P15" s="129"/>
      <c r="Q15" s="129"/>
      <c r="R15" s="129"/>
      <c r="S15" s="129"/>
      <c r="T15" s="129"/>
      <c r="U15" s="129"/>
      <c r="V15" s="129"/>
      <c r="W15" s="129"/>
      <c r="X15" s="129"/>
      <c r="Y15" s="129"/>
      <c r="Z15" s="129"/>
    </row>
    <row r="16" spans="1:26">
      <c r="A16" s="162" t="s">
        <v>5039</v>
      </c>
      <c r="B16" s="162"/>
      <c r="C16" s="268" t="s">
        <v>5083</v>
      </c>
      <c r="D16" s="268"/>
      <c r="E16" s="270">
        <f t="shared" ref="E16:G16" si="4">E6-E10+E13</f>
        <v>0</v>
      </c>
      <c r="F16" s="270">
        <f t="shared" si="4"/>
        <v>0</v>
      </c>
      <c r="G16" s="270">
        <f t="shared" si="4"/>
        <v>0</v>
      </c>
      <c r="H16" s="129"/>
      <c r="I16" s="129"/>
      <c r="J16" s="129"/>
      <c r="K16" s="129"/>
      <c r="L16" s="129"/>
      <c r="M16" s="129"/>
      <c r="N16" s="129"/>
      <c r="O16" s="129"/>
      <c r="P16" s="129"/>
      <c r="Q16" s="129"/>
      <c r="R16" s="129"/>
      <c r="S16" s="129"/>
      <c r="T16" s="129"/>
      <c r="U16" s="129"/>
      <c r="V16" s="129"/>
      <c r="W16" s="129"/>
      <c r="X16" s="129"/>
      <c r="Y16" s="129"/>
      <c r="Z16" s="129"/>
    </row>
    <row r="17" spans="1:26">
      <c r="A17" s="162" t="s">
        <v>5044</v>
      </c>
      <c r="B17" s="162"/>
      <c r="C17" s="268" t="s">
        <v>5084</v>
      </c>
      <c r="D17" s="268"/>
      <c r="E17" s="270">
        <f t="shared" ref="E17:G17" si="5">E16-E9</f>
        <v>0</v>
      </c>
      <c r="F17" s="270">
        <f t="shared" si="5"/>
        <v>0</v>
      </c>
      <c r="G17" s="270">
        <f t="shared" si="5"/>
        <v>0</v>
      </c>
      <c r="H17" s="129"/>
      <c r="I17" s="129"/>
      <c r="J17" s="129"/>
      <c r="K17" s="129"/>
      <c r="L17" s="129"/>
      <c r="M17" s="129"/>
      <c r="N17" s="129"/>
      <c r="O17" s="129"/>
      <c r="P17" s="129"/>
      <c r="Q17" s="129"/>
      <c r="R17" s="129"/>
      <c r="S17" s="129"/>
      <c r="T17" s="129"/>
      <c r="U17" s="129"/>
      <c r="V17" s="129"/>
      <c r="W17" s="129"/>
      <c r="X17" s="129"/>
      <c r="Y17" s="129"/>
      <c r="Z17" s="129"/>
    </row>
    <row r="18" spans="1:26">
      <c r="A18" s="162" t="s">
        <v>5061</v>
      </c>
      <c r="B18" s="162"/>
      <c r="C18" s="229" t="s">
        <v>5085</v>
      </c>
      <c r="D18" s="229"/>
      <c r="E18" s="271">
        <f t="shared" ref="E18:G18" si="6">E17-E13</f>
        <v>0</v>
      </c>
      <c r="F18" s="271">
        <f t="shared" si="6"/>
        <v>0</v>
      </c>
      <c r="G18" s="271">
        <f t="shared" si="6"/>
        <v>0</v>
      </c>
      <c r="H18" s="129"/>
      <c r="I18" s="129"/>
      <c r="J18" s="129"/>
      <c r="K18" s="129"/>
      <c r="L18" s="129"/>
      <c r="M18" s="129"/>
      <c r="N18" s="129"/>
      <c r="O18" s="129"/>
      <c r="P18" s="129"/>
      <c r="Q18" s="129"/>
      <c r="R18" s="129"/>
      <c r="S18" s="129"/>
      <c r="T18" s="129"/>
      <c r="U18" s="129"/>
      <c r="V18" s="129"/>
      <c r="W18" s="129"/>
      <c r="X18" s="129"/>
      <c r="Y18" s="129"/>
      <c r="Z18" s="129"/>
    </row>
    <row r="19" spans="1:26">
      <c r="A19" s="266"/>
      <c r="B19" s="266"/>
      <c r="C19" s="272"/>
      <c r="D19" s="272"/>
      <c r="E19" s="144"/>
      <c r="F19" s="144"/>
      <c r="G19" s="144"/>
      <c r="H19" s="129"/>
      <c r="I19" s="129"/>
      <c r="J19" s="129"/>
      <c r="K19" s="129"/>
      <c r="L19" s="129"/>
      <c r="M19" s="129"/>
      <c r="N19" s="129"/>
      <c r="O19" s="129"/>
      <c r="P19" s="129"/>
      <c r="Q19" s="129"/>
      <c r="R19" s="129"/>
      <c r="S19" s="129"/>
      <c r="T19" s="129"/>
      <c r="U19" s="129"/>
      <c r="V19" s="129"/>
      <c r="W19" s="129"/>
      <c r="X19" s="129"/>
      <c r="Y19" s="129"/>
      <c r="Z19" s="129"/>
    </row>
    <row r="20" spans="1:26" ht="15" customHeight="1">
      <c r="A20" s="599" t="s">
        <v>779</v>
      </c>
      <c r="B20" s="597"/>
      <c r="C20" s="597"/>
      <c r="D20" s="264"/>
      <c r="E20" s="186" t="s">
        <v>5031</v>
      </c>
      <c r="F20" s="186" t="s">
        <v>5034</v>
      </c>
      <c r="G20" s="186" t="s">
        <v>5035</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266" t="s">
        <v>5057</v>
      </c>
      <c r="B21" s="266"/>
      <c r="C21" s="267" t="s">
        <v>5086</v>
      </c>
      <c r="D21" s="267"/>
      <c r="E21" s="144">
        <f t="shared" ref="E21:G21" si="7">SUM(E22:E23)</f>
        <v>0</v>
      </c>
      <c r="F21" s="144">
        <f t="shared" si="7"/>
        <v>0</v>
      </c>
      <c r="G21" s="144">
        <f t="shared" si="7"/>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66"/>
      <c r="B22" s="160" t="s">
        <v>5087</v>
      </c>
      <c r="C22" s="231" t="s">
        <v>5088</v>
      </c>
      <c r="D22" s="231"/>
      <c r="E22" s="133">
        <f>SUM(F8B!D74:D77)</f>
        <v>0</v>
      </c>
      <c r="F22" s="133">
        <f>SUM(F8B!G74:G77)</f>
        <v>0</v>
      </c>
      <c r="G22" s="133">
        <f>SUM(F8B!H74:H77)</f>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66"/>
      <c r="B23" s="160" t="s">
        <v>5089</v>
      </c>
      <c r="C23" s="231" t="s">
        <v>5090</v>
      </c>
      <c r="D23" s="231"/>
      <c r="E23" s="194">
        <f>SUM(F8B!D148:D151)</f>
        <v>0</v>
      </c>
      <c r="F23" s="194">
        <f>SUM(F8B!G148:G151)</f>
        <v>0</v>
      </c>
      <c r="G23" s="194">
        <f>SUM(F8B!H148:H151)</f>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62" t="s">
        <v>5091</v>
      </c>
      <c r="B24" s="162"/>
      <c r="C24" s="268" t="s">
        <v>5092</v>
      </c>
      <c r="D24" s="268"/>
      <c r="E24" s="271">
        <f t="shared" ref="E24:G24" si="8">E18+E21</f>
        <v>0</v>
      </c>
      <c r="F24" s="271">
        <f t="shared" si="8"/>
        <v>0</v>
      </c>
      <c r="G24" s="271">
        <f t="shared" si="8"/>
        <v>0</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266"/>
      <c r="B25" s="266"/>
      <c r="C25" s="267"/>
      <c r="D25" s="267"/>
      <c r="E25" s="144"/>
      <c r="F25" s="144"/>
      <c r="G25" s="144"/>
      <c r="H25" s="129"/>
      <c r="I25" s="129"/>
      <c r="J25" s="129"/>
      <c r="K25" s="129"/>
      <c r="L25" s="129"/>
      <c r="M25" s="129"/>
      <c r="N25" s="129"/>
      <c r="O25" s="129"/>
      <c r="P25" s="129"/>
      <c r="Q25" s="129"/>
      <c r="R25" s="129"/>
      <c r="S25" s="129"/>
      <c r="T25" s="129"/>
      <c r="U25" s="129"/>
      <c r="V25" s="129"/>
      <c r="W25" s="129"/>
      <c r="X25" s="129"/>
      <c r="Y25" s="129"/>
      <c r="Z25" s="129"/>
    </row>
    <row r="26" spans="1:26" ht="15.75" customHeight="1">
      <c r="A26" s="599" t="s">
        <v>779</v>
      </c>
      <c r="B26" s="597"/>
      <c r="C26" s="597"/>
      <c r="D26" s="264"/>
      <c r="E26" s="186" t="s">
        <v>5064</v>
      </c>
      <c r="F26" s="186" t="s">
        <v>5034</v>
      </c>
      <c r="G26" s="186" t="s">
        <v>5065</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266" t="s">
        <v>5059</v>
      </c>
      <c r="B27" s="266"/>
      <c r="C27" s="267" t="s">
        <v>5093</v>
      </c>
      <c r="D27" s="267"/>
      <c r="E27" s="144">
        <f t="shared" ref="E27:G27" si="9">SUM(E28:E29)</f>
        <v>0</v>
      </c>
      <c r="F27" s="144">
        <f t="shared" si="9"/>
        <v>0</v>
      </c>
      <c r="G27" s="144">
        <f t="shared" si="9"/>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66"/>
      <c r="B28" s="160" t="s">
        <v>852</v>
      </c>
      <c r="C28" s="231" t="s">
        <v>5094</v>
      </c>
      <c r="D28" s="231"/>
      <c r="E28" s="133">
        <f>F7B!C66</f>
        <v>0</v>
      </c>
      <c r="F28" s="133">
        <f>F7B!F66</f>
        <v>0</v>
      </c>
      <c r="G28" s="133">
        <f>F7B!G66</f>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66"/>
      <c r="B29" s="160" t="s">
        <v>321</v>
      </c>
      <c r="C29" s="231" t="s">
        <v>5095</v>
      </c>
      <c r="D29" s="231"/>
      <c r="E29" s="133">
        <f>F7B!C67</f>
        <v>0</v>
      </c>
      <c r="F29" s="133">
        <f>F7B!F67</f>
        <v>0</v>
      </c>
      <c r="G29" s="133">
        <f>F7B!G67</f>
        <v>0</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62" t="s">
        <v>5096</v>
      </c>
      <c r="B30" s="162"/>
      <c r="C30" s="268" t="s">
        <v>5097</v>
      </c>
      <c r="D30" s="268"/>
      <c r="E30" s="141">
        <f t="shared" ref="E30:G30" si="10">SUM(E31:E32)</f>
        <v>0</v>
      </c>
      <c r="F30" s="141">
        <f t="shared" si="10"/>
        <v>0</v>
      </c>
      <c r="G30" s="141">
        <f t="shared" si="10"/>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66"/>
      <c r="B31" s="160" t="s">
        <v>5098</v>
      </c>
      <c r="C31" s="231" t="s">
        <v>5099</v>
      </c>
      <c r="D31" s="231"/>
      <c r="E31" s="133">
        <f>F8B!D73</f>
        <v>0</v>
      </c>
      <c r="F31" s="133">
        <f>F8B!G73</f>
        <v>0</v>
      </c>
      <c r="G31" s="133">
        <f>F8B!H73</f>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66"/>
      <c r="B32" s="160" t="s">
        <v>5100</v>
      </c>
      <c r="C32" s="231" t="s">
        <v>5101</v>
      </c>
      <c r="D32" s="231"/>
      <c r="E32" s="194">
        <f>F8B!D147</f>
        <v>0</v>
      </c>
      <c r="F32" s="194">
        <f>F8B!G147</f>
        <v>0</v>
      </c>
      <c r="G32" s="194">
        <f>F8B!H147</f>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62" t="s">
        <v>5071</v>
      </c>
      <c r="B33" s="162"/>
      <c r="C33" s="273" t="s">
        <v>5102</v>
      </c>
      <c r="D33" s="273"/>
      <c r="E33" s="271">
        <f t="shared" ref="E33:G33" si="11">E27-E30</f>
        <v>0</v>
      </c>
      <c r="F33" s="271">
        <f t="shared" si="11"/>
        <v>0</v>
      </c>
      <c r="G33" s="271">
        <f t="shared" si="11"/>
        <v>0</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266"/>
      <c r="B34" s="266"/>
      <c r="C34" s="274"/>
      <c r="D34" s="274"/>
      <c r="E34" s="144"/>
      <c r="F34" s="144"/>
      <c r="G34" s="144"/>
      <c r="H34" s="129"/>
      <c r="I34" s="129"/>
      <c r="J34" s="129"/>
      <c r="K34" s="129"/>
      <c r="L34" s="129"/>
      <c r="M34" s="129"/>
      <c r="N34" s="129"/>
      <c r="O34" s="129"/>
      <c r="P34" s="129"/>
      <c r="Q34" s="129"/>
      <c r="R34" s="129"/>
      <c r="S34" s="129"/>
      <c r="T34" s="129"/>
      <c r="U34" s="129"/>
      <c r="V34" s="129"/>
      <c r="W34" s="129"/>
      <c r="X34" s="129"/>
      <c r="Y34" s="129"/>
      <c r="Z34" s="129"/>
    </row>
    <row r="35" spans="1:26" ht="15.75" customHeight="1">
      <c r="A35" s="599" t="s">
        <v>779</v>
      </c>
      <c r="B35" s="597"/>
      <c r="C35" s="597"/>
      <c r="D35" s="264"/>
      <c r="E35" s="186" t="s">
        <v>5064</v>
      </c>
      <c r="F35" s="186" t="s">
        <v>5034</v>
      </c>
      <c r="G35" s="186" t="s">
        <v>5065</v>
      </c>
      <c r="H35" s="129"/>
      <c r="I35" s="129"/>
      <c r="J35" s="129"/>
      <c r="K35" s="129"/>
      <c r="L35" s="129"/>
      <c r="M35" s="129"/>
      <c r="N35" s="129"/>
      <c r="O35" s="129"/>
      <c r="P35" s="129"/>
      <c r="Q35" s="129"/>
      <c r="R35" s="129"/>
      <c r="S35" s="129"/>
      <c r="T35" s="129"/>
      <c r="U35" s="129"/>
      <c r="V35" s="129"/>
      <c r="W35" s="129"/>
      <c r="X35" s="129"/>
      <c r="Y35" s="129"/>
      <c r="Z35" s="129"/>
    </row>
    <row r="36" spans="1:26" ht="15.75" customHeight="1">
      <c r="A36" s="266" t="s">
        <v>5067</v>
      </c>
      <c r="B36" s="266"/>
      <c r="C36" s="267" t="s">
        <v>5068</v>
      </c>
      <c r="D36" s="267"/>
      <c r="E36" s="144">
        <f t="shared" ref="E36:G36" si="12">E7</f>
        <v>0</v>
      </c>
      <c r="F36" s="144">
        <f t="shared" si="12"/>
        <v>0</v>
      </c>
      <c r="G36" s="144">
        <f t="shared" si="12"/>
        <v>0</v>
      </c>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62" t="s">
        <v>5103</v>
      </c>
      <c r="B37" s="162"/>
      <c r="C37" s="229" t="s">
        <v>5104</v>
      </c>
      <c r="D37" s="229"/>
      <c r="E37" s="141">
        <f t="shared" ref="E37:G37" si="13">E38-E39</f>
        <v>0</v>
      </c>
      <c r="F37" s="141">
        <f t="shared" si="13"/>
        <v>0</v>
      </c>
      <c r="G37" s="141">
        <f t="shared" si="13"/>
        <v>0</v>
      </c>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66"/>
      <c r="B38" s="160" t="s">
        <v>852</v>
      </c>
      <c r="C38" s="231" t="s">
        <v>5094</v>
      </c>
      <c r="D38" s="231"/>
      <c r="E38" s="133">
        <f t="shared" ref="E38:G38" si="14">E28</f>
        <v>0</v>
      </c>
      <c r="F38" s="133">
        <f t="shared" si="14"/>
        <v>0</v>
      </c>
      <c r="G38" s="133">
        <f t="shared" si="14"/>
        <v>0</v>
      </c>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66"/>
      <c r="B39" s="160" t="s">
        <v>5098</v>
      </c>
      <c r="C39" s="231" t="s">
        <v>5101</v>
      </c>
      <c r="D39" s="231"/>
      <c r="E39" s="133">
        <f t="shared" ref="E39:G39" si="15">E31</f>
        <v>0</v>
      </c>
      <c r="F39" s="133">
        <f t="shared" si="15"/>
        <v>0</v>
      </c>
      <c r="G39" s="133">
        <f t="shared" si="15"/>
        <v>0</v>
      </c>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62" t="s">
        <v>5074</v>
      </c>
      <c r="B40" s="162"/>
      <c r="C40" s="229" t="s">
        <v>5105</v>
      </c>
      <c r="D40" s="229"/>
      <c r="E40" s="141">
        <f t="shared" ref="E40:G40" si="16">E11</f>
        <v>0</v>
      </c>
      <c r="F40" s="141">
        <f t="shared" si="16"/>
        <v>0</v>
      </c>
      <c r="G40" s="141">
        <f t="shared" si="16"/>
        <v>0</v>
      </c>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62" t="s">
        <v>5079</v>
      </c>
      <c r="B41" s="162"/>
      <c r="C41" s="268" t="s">
        <v>5106</v>
      </c>
      <c r="D41" s="268"/>
      <c r="E41" s="150"/>
      <c r="F41" s="150">
        <f t="shared" ref="F41:G41" si="17">F14</f>
        <v>0</v>
      </c>
      <c r="G41" s="150">
        <f t="shared" si="17"/>
        <v>0</v>
      </c>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62" t="s">
        <v>5107</v>
      </c>
      <c r="B42" s="162"/>
      <c r="C42" s="268" t="s">
        <v>5108</v>
      </c>
      <c r="D42" s="268"/>
      <c r="E42" s="270">
        <f t="shared" ref="E42:G42" si="18">E36+E37-E40+E41</f>
        <v>0</v>
      </c>
      <c r="F42" s="270">
        <f t="shared" si="18"/>
        <v>0</v>
      </c>
      <c r="G42" s="270">
        <f t="shared" si="18"/>
        <v>0</v>
      </c>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62" t="s">
        <v>5109</v>
      </c>
      <c r="B43" s="162"/>
      <c r="C43" s="229" t="s">
        <v>5110</v>
      </c>
      <c r="D43" s="229"/>
      <c r="E43" s="271">
        <f t="shared" ref="E43:G43" si="19">E42-E37</f>
        <v>0</v>
      </c>
      <c r="F43" s="271">
        <f t="shared" si="19"/>
        <v>0</v>
      </c>
      <c r="G43" s="271">
        <f t="shared" si="19"/>
        <v>0</v>
      </c>
      <c r="H43" s="129"/>
      <c r="I43" s="129"/>
      <c r="J43" s="129"/>
      <c r="K43" s="129"/>
      <c r="L43" s="129"/>
      <c r="M43" s="129"/>
      <c r="N43" s="129"/>
      <c r="O43" s="129"/>
      <c r="P43" s="129"/>
      <c r="Q43" s="129"/>
      <c r="R43" s="129"/>
      <c r="S43" s="129"/>
      <c r="T43" s="129"/>
      <c r="U43" s="129"/>
      <c r="V43" s="129"/>
      <c r="W43" s="129"/>
      <c r="X43" s="129"/>
      <c r="Y43" s="129"/>
      <c r="Z43" s="129"/>
    </row>
    <row r="44" spans="1:26" ht="15.75" customHeight="1">
      <c r="A44" s="266"/>
      <c r="B44" s="266"/>
      <c r="C44" s="272"/>
      <c r="D44" s="272"/>
      <c r="E44" s="144"/>
      <c r="F44" s="144"/>
      <c r="G44" s="144"/>
      <c r="H44" s="129"/>
      <c r="I44" s="129"/>
      <c r="J44" s="129"/>
      <c r="K44" s="129"/>
      <c r="L44" s="129"/>
      <c r="M44" s="129"/>
      <c r="N44" s="129"/>
      <c r="O44" s="129"/>
      <c r="P44" s="129"/>
      <c r="Q44" s="129"/>
      <c r="R44" s="129"/>
      <c r="S44" s="129"/>
      <c r="T44" s="129"/>
      <c r="U44" s="129"/>
      <c r="V44" s="129"/>
      <c r="W44" s="129"/>
      <c r="X44" s="129"/>
      <c r="Y44" s="129"/>
      <c r="Z44" s="129"/>
    </row>
    <row r="45" spans="1:26" ht="15.75" customHeight="1">
      <c r="A45" s="599" t="s">
        <v>779</v>
      </c>
      <c r="B45" s="597"/>
      <c r="C45" s="597"/>
      <c r="D45" s="264"/>
      <c r="E45" s="186" t="s">
        <v>5064</v>
      </c>
      <c r="F45" s="186" t="s">
        <v>5034</v>
      </c>
      <c r="G45" s="186" t="s">
        <v>5065</v>
      </c>
      <c r="H45" s="129"/>
      <c r="I45" s="129"/>
      <c r="J45" s="129"/>
      <c r="K45" s="129"/>
      <c r="L45" s="129"/>
      <c r="M45" s="129"/>
      <c r="N45" s="129"/>
      <c r="O45" s="129"/>
      <c r="P45" s="129"/>
      <c r="Q45" s="129"/>
      <c r="R45" s="129"/>
      <c r="S45" s="129"/>
      <c r="T45" s="129"/>
      <c r="U45" s="129"/>
      <c r="V45" s="129"/>
      <c r="W45" s="129"/>
      <c r="X45" s="129"/>
      <c r="Y45" s="129"/>
      <c r="Z45" s="129"/>
    </row>
    <row r="46" spans="1:26" ht="15.75" customHeight="1">
      <c r="A46" s="266" t="s">
        <v>5069</v>
      </c>
      <c r="B46" s="266"/>
      <c r="C46" s="274" t="s">
        <v>5070</v>
      </c>
      <c r="D46" s="274"/>
      <c r="E46" s="144">
        <f t="shared" ref="E46:G46" si="20">E8</f>
        <v>0</v>
      </c>
      <c r="F46" s="144">
        <f t="shared" si="20"/>
        <v>0</v>
      </c>
      <c r="G46" s="144">
        <f t="shared" si="20"/>
        <v>0</v>
      </c>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62" t="s">
        <v>5111</v>
      </c>
      <c r="B47" s="162"/>
      <c r="C47" s="275" t="s">
        <v>5112</v>
      </c>
      <c r="D47" s="275"/>
      <c r="E47" s="141">
        <f t="shared" ref="E47:G47" si="21">E48-E49</f>
        <v>0</v>
      </c>
      <c r="F47" s="141">
        <f t="shared" si="21"/>
        <v>0</v>
      </c>
      <c r="G47" s="141">
        <f t="shared" si="21"/>
        <v>0</v>
      </c>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66"/>
      <c r="B48" s="160" t="s">
        <v>321</v>
      </c>
      <c r="C48" s="153" t="s">
        <v>5113</v>
      </c>
      <c r="D48" s="153"/>
      <c r="E48" s="149">
        <f t="shared" ref="E48:G48" si="22">E29</f>
        <v>0</v>
      </c>
      <c r="F48" s="149">
        <f t="shared" si="22"/>
        <v>0</v>
      </c>
      <c r="G48" s="149">
        <f t="shared" si="22"/>
        <v>0</v>
      </c>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66"/>
      <c r="B49" s="160" t="s">
        <v>5100</v>
      </c>
      <c r="C49" s="153" t="s">
        <v>5114</v>
      </c>
      <c r="D49" s="153"/>
      <c r="E49" s="149">
        <f t="shared" ref="E49:G49" si="23">E32</f>
        <v>0</v>
      </c>
      <c r="F49" s="149">
        <f t="shared" si="23"/>
        <v>0</v>
      </c>
      <c r="G49" s="149">
        <f t="shared" si="23"/>
        <v>0</v>
      </c>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62" t="s">
        <v>5076</v>
      </c>
      <c r="B50" s="162"/>
      <c r="C50" s="276" t="s">
        <v>5115</v>
      </c>
      <c r="D50" s="276"/>
      <c r="E50" s="141">
        <f t="shared" ref="E50:G50" si="24">E12</f>
        <v>0</v>
      </c>
      <c r="F50" s="141">
        <f t="shared" si="24"/>
        <v>0</v>
      </c>
      <c r="G50" s="141">
        <f t="shared" si="24"/>
        <v>0</v>
      </c>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62" t="s">
        <v>5081</v>
      </c>
      <c r="B51" s="162"/>
      <c r="C51" s="275" t="s">
        <v>5116</v>
      </c>
      <c r="D51" s="275"/>
      <c r="E51" s="150"/>
      <c r="F51" s="150">
        <f t="shared" ref="F51:G51" si="25">F15</f>
        <v>0</v>
      </c>
      <c r="G51" s="150">
        <f t="shared" si="25"/>
        <v>0</v>
      </c>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62" t="s">
        <v>5117</v>
      </c>
      <c r="B52" s="162"/>
      <c r="C52" s="273" t="s">
        <v>5118</v>
      </c>
      <c r="D52" s="273"/>
      <c r="E52" s="277">
        <f t="shared" ref="E52:G52" si="26">E46+E47-E50+E51</f>
        <v>0</v>
      </c>
      <c r="F52" s="277">
        <f t="shared" si="26"/>
        <v>0</v>
      </c>
      <c r="G52" s="277">
        <f t="shared" si="26"/>
        <v>0</v>
      </c>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62" t="s">
        <v>5119</v>
      </c>
      <c r="B53" s="162"/>
      <c r="C53" s="278" t="s">
        <v>5120</v>
      </c>
      <c r="D53" s="278"/>
      <c r="E53" s="271">
        <f t="shared" ref="E53:G53" si="27">E52-E47</f>
        <v>0</v>
      </c>
      <c r="F53" s="271">
        <f t="shared" si="27"/>
        <v>0</v>
      </c>
      <c r="G53" s="271">
        <f t="shared" si="27"/>
        <v>0</v>
      </c>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66"/>
      <c r="B54" s="166"/>
      <c r="C54" s="129"/>
      <c r="D54" s="129"/>
      <c r="E54" s="246"/>
      <c r="F54" s="246"/>
      <c r="G54" s="246"/>
      <c r="H54" s="129"/>
      <c r="I54" s="129"/>
      <c r="J54" s="129"/>
      <c r="K54" s="129"/>
      <c r="L54" s="129"/>
      <c r="M54" s="129"/>
      <c r="N54" s="129"/>
      <c r="O54" s="129"/>
      <c r="P54" s="129"/>
      <c r="Q54" s="129"/>
      <c r="R54" s="129"/>
      <c r="S54" s="129"/>
      <c r="T54" s="129"/>
      <c r="U54" s="129"/>
      <c r="V54" s="129"/>
      <c r="W54" s="129"/>
      <c r="X54" s="129"/>
      <c r="Y54" s="129"/>
      <c r="Z54" s="129"/>
    </row>
    <row r="55" spans="1:26" ht="18.75" customHeight="1">
      <c r="A55" s="600" t="s">
        <v>4897</v>
      </c>
      <c r="B55" s="505"/>
      <c r="C55" s="505"/>
      <c r="D55" s="505"/>
      <c r="E55" s="505"/>
      <c r="F55" s="505"/>
      <c r="G55" s="505"/>
      <c r="H55" s="129"/>
      <c r="I55" s="129"/>
      <c r="J55" s="129"/>
      <c r="K55" s="129"/>
      <c r="L55" s="129"/>
      <c r="M55" s="129"/>
      <c r="N55" s="129"/>
      <c r="O55" s="129"/>
      <c r="P55" s="129"/>
      <c r="Q55" s="129"/>
      <c r="R55" s="129"/>
      <c r="S55" s="129"/>
      <c r="T55" s="129"/>
      <c r="U55" s="129"/>
      <c r="V55" s="129"/>
      <c r="W55" s="129"/>
      <c r="X55" s="129"/>
      <c r="Y55" s="129"/>
      <c r="Z55" s="129"/>
    </row>
    <row r="56" spans="1:26" ht="15.75" customHeight="1">
      <c r="A56" s="505"/>
      <c r="B56" s="505"/>
      <c r="C56" s="505"/>
      <c r="D56" s="505"/>
      <c r="E56" s="505"/>
      <c r="F56" s="505"/>
      <c r="G56" s="505"/>
      <c r="H56" s="129"/>
      <c r="I56" s="129"/>
      <c r="J56" s="129"/>
      <c r="K56" s="129"/>
      <c r="L56" s="129"/>
      <c r="M56" s="129"/>
      <c r="N56" s="129"/>
      <c r="O56" s="129"/>
      <c r="P56" s="129"/>
      <c r="Q56" s="129"/>
      <c r="R56" s="129"/>
      <c r="S56" s="129"/>
      <c r="T56" s="129"/>
      <c r="U56" s="129"/>
      <c r="V56" s="129"/>
      <c r="W56" s="129"/>
      <c r="X56" s="129"/>
      <c r="Y56" s="129"/>
      <c r="Z56" s="129"/>
    </row>
    <row r="57" spans="1:26" ht="15.75" customHeight="1">
      <c r="A57" s="279"/>
      <c r="B57" s="279"/>
      <c r="C57" s="279"/>
      <c r="D57" s="279"/>
      <c r="E57" s="279"/>
      <c r="F57" s="279"/>
      <c r="G57" s="27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66"/>
      <c r="B58" s="166"/>
      <c r="C58" s="129"/>
      <c r="D58" s="129"/>
      <c r="E58" s="246"/>
      <c r="F58" s="246"/>
      <c r="G58" s="246"/>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66"/>
      <c r="B59" s="166"/>
      <c r="C59" s="595" t="str">
        <f>Validacion!A7</f>
        <v>LIC. JOSÉ MIGUEL GOMEZ LOPEZ</v>
      </c>
      <c r="D59" s="129"/>
      <c r="E59" s="595" t="str">
        <f>Validacion!A9</f>
        <v>LIC. BERTHA MARCELA GONGORA JIMENEZ</v>
      </c>
      <c r="F59" s="574"/>
      <c r="G59" s="574"/>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66"/>
      <c r="B60" s="166"/>
      <c r="C60" s="505"/>
      <c r="D60" s="129"/>
      <c r="E60" s="505"/>
      <c r="F60" s="505"/>
      <c r="G60" s="505"/>
      <c r="H60" s="129"/>
      <c r="I60" s="129"/>
      <c r="J60" s="129"/>
      <c r="K60" s="129"/>
      <c r="L60" s="129"/>
      <c r="M60" s="129"/>
      <c r="N60" s="129"/>
      <c r="O60" s="129"/>
      <c r="P60" s="129"/>
      <c r="Q60" s="129"/>
      <c r="R60" s="129"/>
      <c r="S60" s="129"/>
      <c r="T60" s="129"/>
      <c r="U60" s="129"/>
      <c r="V60" s="129"/>
      <c r="W60" s="129"/>
      <c r="X60" s="129"/>
      <c r="Y60" s="129"/>
      <c r="Z60" s="129"/>
    </row>
    <row r="61" spans="1:26" ht="15" customHeight="1">
      <c r="A61" s="166"/>
      <c r="B61" s="166"/>
      <c r="C61" s="579" t="s">
        <v>5036</v>
      </c>
      <c r="D61" s="129"/>
      <c r="E61" s="601" t="s">
        <v>5062</v>
      </c>
      <c r="F61" s="505"/>
      <c r="G61" s="505"/>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66"/>
      <c r="B62" s="166"/>
      <c r="C62" s="505"/>
      <c r="D62" s="246"/>
      <c r="E62" s="505"/>
      <c r="F62" s="505"/>
      <c r="G62" s="505"/>
      <c r="H62" s="246"/>
      <c r="I62" s="246"/>
      <c r="J62" s="129"/>
      <c r="K62" s="129"/>
      <c r="L62" s="129"/>
      <c r="M62" s="129"/>
      <c r="N62" s="129"/>
      <c r="O62" s="129"/>
      <c r="P62" s="129"/>
      <c r="Q62" s="129"/>
      <c r="R62" s="129"/>
      <c r="S62" s="129"/>
      <c r="T62" s="129"/>
      <c r="U62" s="129"/>
      <c r="V62" s="129"/>
      <c r="W62" s="129"/>
      <c r="X62" s="129"/>
      <c r="Y62" s="129"/>
      <c r="Z62" s="129"/>
    </row>
    <row r="63" spans="1:26" ht="15.75" customHeight="1">
      <c r="A63" s="166"/>
      <c r="B63" s="166"/>
      <c r="C63" s="129"/>
      <c r="D63" s="129"/>
      <c r="E63" s="246"/>
      <c r="F63" s="246"/>
      <c r="G63" s="246"/>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66"/>
      <c r="B64" s="166"/>
      <c r="C64" s="129"/>
      <c r="D64" s="129"/>
      <c r="E64" s="246"/>
      <c r="F64" s="246"/>
      <c r="G64" s="246"/>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66"/>
      <c r="B65" s="166"/>
      <c r="C65" s="129"/>
      <c r="D65" s="129"/>
      <c r="E65" s="246"/>
      <c r="F65" s="246"/>
      <c r="G65" s="246"/>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66"/>
      <c r="B66" s="166"/>
      <c r="C66" s="129"/>
      <c r="D66" s="129"/>
      <c r="E66" s="246"/>
      <c r="F66" s="246"/>
      <c r="G66" s="246"/>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66"/>
      <c r="B67" s="166"/>
      <c r="C67" s="129"/>
      <c r="D67" s="129"/>
      <c r="E67" s="246"/>
      <c r="F67" s="246"/>
      <c r="G67" s="246"/>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66"/>
      <c r="B68" s="166"/>
      <c r="C68" s="129"/>
      <c r="D68" s="129"/>
      <c r="E68" s="246"/>
      <c r="F68" s="246"/>
      <c r="G68" s="246"/>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66"/>
      <c r="B69" s="166"/>
      <c r="C69" s="129"/>
      <c r="D69" s="129"/>
      <c r="E69" s="246"/>
      <c r="F69" s="246"/>
      <c r="G69" s="246"/>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66"/>
      <c r="B70" s="166"/>
      <c r="C70" s="129"/>
      <c r="D70" s="129"/>
      <c r="E70" s="246"/>
      <c r="F70" s="246"/>
      <c r="G70" s="246"/>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66"/>
      <c r="B71" s="166"/>
      <c r="C71" s="129"/>
      <c r="D71" s="129"/>
      <c r="E71" s="246"/>
      <c r="F71" s="246"/>
      <c r="G71" s="246"/>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66"/>
      <c r="B72" s="166"/>
      <c r="C72" s="129"/>
      <c r="D72" s="129"/>
      <c r="E72" s="246"/>
      <c r="F72" s="246"/>
      <c r="G72" s="246"/>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66"/>
      <c r="B73" s="166"/>
      <c r="C73" s="129"/>
      <c r="D73" s="129"/>
      <c r="E73" s="246"/>
      <c r="F73" s="246"/>
      <c r="G73" s="246"/>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66"/>
      <c r="B74" s="166"/>
      <c r="C74" s="129"/>
      <c r="D74" s="129"/>
      <c r="E74" s="246"/>
      <c r="F74" s="246"/>
      <c r="G74" s="246"/>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66"/>
      <c r="B75" s="166"/>
      <c r="C75" s="129"/>
      <c r="D75" s="129"/>
      <c r="E75" s="246"/>
      <c r="F75" s="246"/>
      <c r="G75" s="246"/>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66"/>
      <c r="B76" s="166"/>
      <c r="C76" s="129"/>
      <c r="D76" s="129"/>
      <c r="E76" s="246"/>
      <c r="F76" s="246"/>
      <c r="G76" s="246"/>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66"/>
      <c r="B77" s="166"/>
      <c r="C77" s="129"/>
      <c r="D77" s="129"/>
      <c r="E77" s="246"/>
      <c r="F77" s="246"/>
      <c r="G77" s="246"/>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66"/>
      <c r="B78" s="166"/>
      <c r="C78" s="129"/>
      <c r="D78" s="129"/>
      <c r="E78" s="246"/>
      <c r="F78" s="246"/>
      <c r="G78" s="246"/>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66"/>
      <c r="B79" s="166"/>
      <c r="C79" s="129"/>
      <c r="D79" s="129"/>
      <c r="E79" s="246"/>
      <c r="F79" s="246"/>
      <c r="G79" s="246"/>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66"/>
      <c r="B80" s="166"/>
      <c r="C80" s="129"/>
      <c r="D80" s="129"/>
      <c r="E80" s="246"/>
      <c r="F80" s="246"/>
      <c r="G80" s="246"/>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66"/>
      <c r="B81" s="166"/>
      <c r="C81" s="129"/>
      <c r="D81" s="129"/>
      <c r="E81" s="246"/>
      <c r="F81" s="246"/>
      <c r="G81" s="246"/>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66"/>
      <c r="B82" s="166"/>
      <c r="C82" s="129"/>
      <c r="D82" s="129"/>
      <c r="E82" s="246"/>
      <c r="F82" s="246"/>
      <c r="G82" s="246"/>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66"/>
      <c r="B83" s="166"/>
      <c r="C83" s="129"/>
      <c r="D83" s="129"/>
      <c r="E83" s="246"/>
      <c r="F83" s="246"/>
      <c r="G83" s="246"/>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66"/>
      <c r="B84" s="166"/>
      <c r="C84" s="129"/>
      <c r="D84" s="129"/>
      <c r="E84" s="246"/>
      <c r="F84" s="246"/>
      <c r="G84" s="246"/>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66"/>
      <c r="B85" s="166"/>
      <c r="C85" s="129"/>
      <c r="D85" s="129"/>
      <c r="E85" s="246"/>
      <c r="F85" s="246"/>
      <c r="G85" s="246"/>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66"/>
      <c r="B86" s="166"/>
      <c r="C86" s="129"/>
      <c r="D86" s="129"/>
      <c r="E86" s="246"/>
      <c r="F86" s="246"/>
      <c r="G86" s="246"/>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66"/>
      <c r="B87" s="166"/>
      <c r="C87" s="129"/>
      <c r="D87" s="129"/>
      <c r="E87" s="246"/>
      <c r="F87" s="246"/>
      <c r="G87" s="246"/>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66"/>
      <c r="B88" s="166"/>
      <c r="C88" s="129"/>
      <c r="D88" s="129"/>
      <c r="E88" s="246"/>
      <c r="F88" s="246"/>
      <c r="G88" s="246"/>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66"/>
      <c r="B89" s="166"/>
      <c r="C89" s="129"/>
      <c r="D89" s="129"/>
      <c r="E89" s="246"/>
      <c r="F89" s="246"/>
      <c r="G89" s="246"/>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66"/>
      <c r="B90" s="166"/>
      <c r="C90" s="129"/>
      <c r="D90" s="129"/>
      <c r="E90" s="246"/>
      <c r="F90" s="246"/>
      <c r="G90" s="246"/>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66"/>
      <c r="B91" s="166"/>
      <c r="C91" s="129"/>
      <c r="D91" s="129"/>
      <c r="E91" s="246"/>
      <c r="F91" s="246"/>
      <c r="G91" s="246"/>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66"/>
      <c r="B92" s="166"/>
      <c r="C92" s="129"/>
      <c r="D92" s="129"/>
      <c r="E92" s="246"/>
      <c r="F92" s="246"/>
      <c r="G92" s="246"/>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66"/>
      <c r="B93" s="166"/>
      <c r="C93" s="129"/>
      <c r="D93" s="129"/>
      <c r="E93" s="246"/>
      <c r="F93" s="246"/>
      <c r="G93" s="246"/>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66"/>
      <c r="B94" s="166"/>
      <c r="C94" s="129"/>
      <c r="D94" s="129"/>
      <c r="E94" s="246"/>
      <c r="F94" s="246"/>
      <c r="G94" s="246"/>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66"/>
      <c r="B95" s="166"/>
      <c r="C95" s="129"/>
      <c r="D95" s="129"/>
      <c r="E95" s="246"/>
      <c r="F95" s="246"/>
      <c r="G95" s="246"/>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66"/>
      <c r="B96" s="166"/>
      <c r="C96" s="129"/>
      <c r="D96" s="129"/>
      <c r="E96" s="246"/>
      <c r="F96" s="246"/>
      <c r="G96" s="246"/>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66"/>
      <c r="B97" s="166"/>
      <c r="C97" s="129"/>
      <c r="D97" s="129"/>
      <c r="E97" s="246"/>
      <c r="F97" s="246"/>
      <c r="G97" s="246"/>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66"/>
      <c r="B98" s="166"/>
      <c r="C98" s="129"/>
      <c r="D98" s="129"/>
      <c r="E98" s="246"/>
      <c r="F98" s="246"/>
      <c r="G98" s="246"/>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66"/>
      <c r="B99" s="166"/>
      <c r="C99" s="129"/>
      <c r="D99" s="129"/>
      <c r="E99" s="246"/>
      <c r="F99" s="246"/>
      <c r="G99" s="246"/>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66"/>
      <c r="B100" s="166"/>
      <c r="C100" s="129"/>
      <c r="D100" s="129"/>
      <c r="E100" s="246"/>
      <c r="F100" s="246"/>
      <c r="G100" s="246"/>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66"/>
      <c r="B101" s="166"/>
      <c r="C101" s="129"/>
      <c r="D101" s="129"/>
      <c r="E101" s="246"/>
      <c r="F101" s="246"/>
      <c r="G101" s="246"/>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66"/>
      <c r="B102" s="166"/>
      <c r="C102" s="129"/>
      <c r="D102" s="129"/>
      <c r="E102" s="246"/>
      <c r="F102" s="246"/>
      <c r="G102" s="246"/>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66"/>
      <c r="B103" s="166"/>
      <c r="C103" s="129"/>
      <c r="D103" s="129"/>
      <c r="E103" s="246"/>
      <c r="F103" s="246"/>
      <c r="G103" s="246"/>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66"/>
      <c r="B104" s="166"/>
      <c r="C104" s="129"/>
      <c r="D104" s="129"/>
      <c r="E104" s="246"/>
      <c r="F104" s="246"/>
      <c r="G104" s="246"/>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66"/>
      <c r="B105" s="166"/>
      <c r="C105" s="129"/>
      <c r="D105" s="129"/>
      <c r="E105" s="246"/>
      <c r="F105" s="246"/>
      <c r="G105" s="246"/>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66"/>
      <c r="B106" s="166"/>
      <c r="C106" s="129"/>
      <c r="D106" s="129"/>
      <c r="E106" s="246"/>
      <c r="F106" s="246"/>
      <c r="G106" s="246"/>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66"/>
      <c r="B107" s="166"/>
      <c r="C107" s="129"/>
      <c r="D107" s="129"/>
      <c r="E107" s="246"/>
      <c r="F107" s="246"/>
      <c r="G107" s="246"/>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66"/>
      <c r="B108" s="166"/>
      <c r="C108" s="129"/>
      <c r="D108" s="129"/>
      <c r="E108" s="246"/>
      <c r="F108" s="246"/>
      <c r="G108" s="246"/>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66"/>
      <c r="B109" s="166"/>
      <c r="C109" s="129"/>
      <c r="D109" s="129"/>
      <c r="E109" s="246"/>
      <c r="F109" s="246"/>
      <c r="G109" s="246"/>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66"/>
      <c r="B110" s="166"/>
      <c r="C110" s="129"/>
      <c r="D110" s="129"/>
      <c r="E110" s="246"/>
      <c r="F110" s="246"/>
      <c r="G110" s="246"/>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66"/>
      <c r="B111" s="166"/>
      <c r="C111" s="129"/>
      <c r="D111" s="129"/>
      <c r="E111" s="246"/>
      <c r="F111" s="246"/>
      <c r="G111" s="246"/>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66"/>
      <c r="B112" s="166"/>
      <c r="C112" s="129"/>
      <c r="D112" s="129"/>
      <c r="E112" s="246"/>
      <c r="F112" s="246"/>
      <c r="G112" s="246"/>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66"/>
      <c r="B113" s="166"/>
      <c r="C113" s="129"/>
      <c r="D113" s="129"/>
      <c r="E113" s="246"/>
      <c r="F113" s="246"/>
      <c r="G113" s="246"/>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66"/>
      <c r="B114" s="166"/>
      <c r="C114" s="129"/>
      <c r="D114" s="129"/>
      <c r="E114" s="246"/>
      <c r="F114" s="246"/>
      <c r="G114" s="246"/>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66"/>
      <c r="B115" s="166"/>
      <c r="C115" s="129"/>
      <c r="D115" s="129"/>
      <c r="E115" s="246"/>
      <c r="F115" s="246"/>
      <c r="G115" s="246"/>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66"/>
      <c r="B116" s="166"/>
      <c r="C116" s="129"/>
      <c r="D116" s="129"/>
      <c r="E116" s="246"/>
      <c r="F116" s="246"/>
      <c r="G116" s="246"/>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66"/>
      <c r="B117" s="166"/>
      <c r="C117" s="129"/>
      <c r="D117" s="129"/>
      <c r="E117" s="246"/>
      <c r="F117" s="246"/>
      <c r="G117" s="246"/>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66"/>
      <c r="B118" s="166"/>
      <c r="C118" s="129"/>
      <c r="D118" s="129"/>
      <c r="E118" s="246"/>
      <c r="F118" s="246"/>
      <c r="G118" s="246"/>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66"/>
      <c r="B119" s="166"/>
      <c r="C119" s="129"/>
      <c r="D119" s="129"/>
      <c r="E119" s="246"/>
      <c r="F119" s="246"/>
      <c r="G119" s="246"/>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66"/>
      <c r="B120" s="166"/>
      <c r="C120" s="129"/>
      <c r="D120" s="129"/>
      <c r="E120" s="246"/>
      <c r="F120" s="246"/>
      <c r="G120" s="246"/>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66"/>
      <c r="B121" s="166"/>
      <c r="C121" s="129"/>
      <c r="D121" s="129"/>
      <c r="E121" s="246"/>
      <c r="F121" s="246"/>
      <c r="G121" s="246"/>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66"/>
      <c r="B122" s="166"/>
      <c r="C122" s="129"/>
      <c r="D122" s="129"/>
      <c r="E122" s="246"/>
      <c r="F122" s="246"/>
      <c r="G122" s="246"/>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66"/>
      <c r="B123" s="166"/>
      <c r="C123" s="129"/>
      <c r="D123" s="129"/>
      <c r="E123" s="246"/>
      <c r="F123" s="246"/>
      <c r="G123" s="246"/>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66"/>
      <c r="B124" s="166"/>
      <c r="C124" s="129"/>
      <c r="D124" s="129"/>
      <c r="E124" s="246"/>
      <c r="F124" s="246"/>
      <c r="G124" s="246"/>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66"/>
      <c r="B125" s="166"/>
      <c r="C125" s="129"/>
      <c r="D125" s="129"/>
      <c r="E125" s="246"/>
      <c r="F125" s="246"/>
      <c r="G125" s="246"/>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66"/>
      <c r="B126" s="166"/>
      <c r="C126" s="129"/>
      <c r="D126" s="129"/>
      <c r="E126" s="246"/>
      <c r="F126" s="246"/>
      <c r="G126" s="246"/>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66"/>
      <c r="B127" s="166"/>
      <c r="C127" s="129"/>
      <c r="D127" s="129"/>
      <c r="E127" s="246"/>
      <c r="F127" s="246"/>
      <c r="G127" s="246"/>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66"/>
      <c r="B128" s="166"/>
      <c r="C128" s="129"/>
      <c r="D128" s="129"/>
      <c r="E128" s="246"/>
      <c r="F128" s="246"/>
      <c r="G128" s="246"/>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66"/>
      <c r="B129" s="166"/>
      <c r="C129" s="129"/>
      <c r="D129" s="129"/>
      <c r="E129" s="246"/>
      <c r="F129" s="246"/>
      <c r="G129" s="246"/>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66"/>
      <c r="B130" s="166"/>
      <c r="C130" s="129"/>
      <c r="D130" s="129"/>
      <c r="E130" s="246"/>
      <c r="F130" s="246"/>
      <c r="G130" s="246"/>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66"/>
      <c r="B131" s="166"/>
      <c r="C131" s="129"/>
      <c r="D131" s="129"/>
      <c r="E131" s="246"/>
      <c r="F131" s="246"/>
      <c r="G131" s="246"/>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66"/>
      <c r="B132" s="166"/>
      <c r="C132" s="129"/>
      <c r="D132" s="129"/>
      <c r="E132" s="246"/>
      <c r="F132" s="246"/>
      <c r="G132" s="246"/>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66"/>
      <c r="B133" s="166"/>
      <c r="C133" s="129"/>
      <c r="D133" s="129"/>
      <c r="E133" s="246"/>
      <c r="F133" s="246"/>
      <c r="G133" s="246"/>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66"/>
      <c r="B134" s="166"/>
      <c r="C134" s="129"/>
      <c r="D134" s="129"/>
      <c r="E134" s="246"/>
      <c r="F134" s="246"/>
      <c r="G134" s="246"/>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66"/>
      <c r="B135" s="166"/>
      <c r="C135" s="129"/>
      <c r="D135" s="129"/>
      <c r="E135" s="246"/>
      <c r="F135" s="246"/>
      <c r="G135" s="246"/>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66"/>
      <c r="B136" s="166"/>
      <c r="C136" s="129"/>
      <c r="D136" s="129"/>
      <c r="E136" s="246"/>
      <c r="F136" s="246"/>
      <c r="G136" s="246"/>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66"/>
      <c r="B137" s="166"/>
      <c r="C137" s="129"/>
      <c r="D137" s="129"/>
      <c r="E137" s="246"/>
      <c r="F137" s="246"/>
      <c r="G137" s="246"/>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66"/>
      <c r="B138" s="166"/>
      <c r="C138" s="129"/>
      <c r="D138" s="129"/>
      <c r="E138" s="246"/>
      <c r="F138" s="246"/>
      <c r="G138" s="246"/>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66"/>
      <c r="B139" s="166"/>
      <c r="C139" s="129"/>
      <c r="D139" s="129"/>
      <c r="E139" s="246"/>
      <c r="F139" s="246"/>
      <c r="G139" s="246"/>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66"/>
      <c r="B140" s="166"/>
      <c r="C140" s="129"/>
      <c r="D140" s="129"/>
      <c r="E140" s="246"/>
      <c r="F140" s="246"/>
      <c r="G140" s="246"/>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66"/>
      <c r="B141" s="166"/>
      <c r="C141" s="129"/>
      <c r="D141" s="129"/>
      <c r="E141" s="246"/>
      <c r="F141" s="246"/>
      <c r="G141" s="246"/>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66"/>
      <c r="B142" s="166"/>
      <c r="C142" s="129"/>
      <c r="D142" s="129"/>
      <c r="E142" s="246"/>
      <c r="F142" s="246"/>
      <c r="G142" s="246"/>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66"/>
      <c r="B143" s="166"/>
      <c r="C143" s="129"/>
      <c r="D143" s="129"/>
      <c r="E143" s="246"/>
      <c r="F143" s="246"/>
      <c r="G143" s="246"/>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66"/>
      <c r="B144" s="166"/>
      <c r="C144" s="129"/>
      <c r="D144" s="129"/>
      <c r="E144" s="246"/>
      <c r="F144" s="246"/>
      <c r="G144" s="246"/>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66"/>
      <c r="B145" s="166"/>
      <c r="C145" s="129"/>
      <c r="D145" s="129"/>
      <c r="E145" s="246"/>
      <c r="F145" s="246"/>
      <c r="G145" s="246"/>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66"/>
      <c r="B146" s="166"/>
      <c r="C146" s="129"/>
      <c r="D146" s="129"/>
      <c r="E146" s="246"/>
      <c r="F146" s="246"/>
      <c r="G146" s="246"/>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66"/>
      <c r="B147" s="166"/>
      <c r="C147" s="129"/>
      <c r="D147" s="129"/>
      <c r="E147" s="246"/>
      <c r="F147" s="246"/>
      <c r="G147" s="246"/>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66"/>
      <c r="B148" s="166"/>
      <c r="C148" s="129"/>
      <c r="D148" s="129"/>
      <c r="E148" s="246"/>
      <c r="F148" s="246"/>
      <c r="G148" s="246"/>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66"/>
      <c r="B149" s="166"/>
      <c r="C149" s="129"/>
      <c r="D149" s="129"/>
      <c r="E149" s="246"/>
      <c r="F149" s="246"/>
      <c r="G149" s="246"/>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66"/>
      <c r="B150" s="166"/>
      <c r="C150" s="129"/>
      <c r="D150" s="129"/>
      <c r="E150" s="246"/>
      <c r="F150" s="246"/>
      <c r="G150" s="246"/>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66"/>
      <c r="B151" s="166"/>
      <c r="C151" s="129"/>
      <c r="D151" s="129"/>
      <c r="E151" s="246"/>
      <c r="F151" s="246"/>
      <c r="G151" s="246"/>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66"/>
      <c r="B152" s="166"/>
      <c r="C152" s="129"/>
      <c r="D152" s="129"/>
      <c r="E152" s="246"/>
      <c r="F152" s="246"/>
      <c r="G152" s="246"/>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66"/>
      <c r="B153" s="166"/>
      <c r="C153" s="129"/>
      <c r="D153" s="129"/>
      <c r="E153" s="246"/>
      <c r="F153" s="246"/>
      <c r="G153" s="246"/>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66"/>
      <c r="B154" s="166"/>
      <c r="C154" s="129"/>
      <c r="D154" s="129"/>
      <c r="E154" s="246"/>
      <c r="F154" s="246"/>
      <c r="G154" s="246"/>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66"/>
      <c r="B155" s="166"/>
      <c r="C155" s="129"/>
      <c r="D155" s="129"/>
      <c r="E155" s="246"/>
      <c r="F155" s="246"/>
      <c r="G155" s="246"/>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66"/>
      <c r="B156" s="166"/>
      <c r="C156" s="129"/>
      <c r="D156" s="129"/>
      <c r="E156" s="246"/>
      <c r="F156" s="246"/>
      <c r="G156" s="246"/>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66"/>
      <c r="B157" s="166"/>
      <c r="C157" s="129"/>
      <c r="D157" s="129"/>
      <c r="E157" s="246"/>
      <c r="F157" s="246"/>
      <c r="G157" s="246"/>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66"/>
      <c r="B158" s="166"/>
      <c r="C158" s="129"/>
      <c r="D158" s="129"/>
      <c r="E158" s="246"/>
      <c r="F158" s="246"/>
      <c r="G158" s="246"/>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66"/>
      <c r="B159" s="166"/>
      <c r="C159" s="129"/>
      <c r="D159" s="129"/>
      <c r="E159" s="246"/>
      <c r="F159" s="246"/>
      <c r="G159" s="246"/>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66"/>
      <c r="B160" s="166"/>
      <c r="C160" s="129"/>
      <c r="D160" s="129"/>
      <c r="E160" s="246"/>
      <c r="F160" s="246"/>
      <c r="G160" s="246"/>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66"/>
      <c r="B161" s="166"/>
      <c r="C161" s="129"/>
      <c r="D161" s="129"/>
      <c r="E161" s="246"/>
      <c r="F161" s="246"/>
      <c r="G161" s="246"/>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66"/>
      <c r="B162" s="166"/>
      <c r="C162" s="129"/>
      <c r="D162" s="129"/>
      <c r="E162" s="246"/>
      <c r="F162" s="246"/>
      <c r="G162" s="246"/>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66"/>
      <c r="B163" s="166"/>
      <c r="C163" s="129"/>
      <c r="D163" s="129"/>
      <c r="E163" s="246"/>
      <c r="F163" s="246"/>
      <c r="G163" s="246"/>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66"/>
      <c r="B164" s="166"/>
      <c r="C164" s="129"/>
      <c r="D164" s="129"/>
      <c r="E164" s="246"/>
      <c r="F164" s="246"/>
      <c r="G164" s="246"/>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66"/>
      <c r="B165" s="166"/>
      <c r="C165" s="129"/>
      <c r="D165" s="129"/>
      <c r="E165" s="246"/>
      <c r="F165" s="246"/>
      <c r="G165" s="246"/>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66"/>
      <c r="B166" s="166"/>
      <c r="C166" s="129"/>
      <c r="D166" s="129"/>
      <c r="E166" s="246"/>
      <c r="F166" s="246"/>
      <c r="G166" s="246"/>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66"/>
      <c r="B167" s="166"/>
      <c r="C167" s="129"/>
      <c r="D167" s="129"/>
      <c r="E167" s="246"/>
      <c r="F167" s="246"/>
      <c r="G167" s="246"/>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66"/>
      <c r="B168" s="166"/>
      <c r="C168" s="129"/>
      <c r="D168" s="129"/>
      <c r="E168" s="246"/>
      <c r="F168" s="246"/>
      <c r="G168" s="246"/>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66"/>
      <c r="B169" s="166"/>
      <c r="C169" s="129"/>
      <c r="D169" s="129"/>
      <c r="E169" s="246"/>
      <c r="F169" s="246"/>
      <c r="G169" s="246"/>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66"/>
      <c r="B170" s="166"/>
      <c r="C170" s="129"/>
      <c r="D170" s="129"/>
      <c r="E170" s="246"/>
      <c r="F170" s="246"/>
      <c r="G170" s="246"/>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66"/>
      <c r="B171" s="166"/>
      <c r="C171" s="129"/>
      <c r="D171" s="129"/>
      <c r="E171" s="246"/>
      <c r="F171" s="246"/>
      <c r="G171" s="246"/>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66"/>
      <c r="B172" s="166"/>
      <c r="C172" s="129"/>
      <c r="D172" s="129"/>
      <c r="E172" s="246"/>
      <c r="F172" s="246"/>
      <c r="G172" s="246"/>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66"/>
      <c r="B173" s="166"/>
      <c r="C173" s="129"/>
      <c r="D173" s="129"/>
      <c r="E173" s="246"/>
      <c r="F173" s="246"/>
      <c r="G173" s="246"/>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66"/>
      <c r="B174" s="166"/>
      <c r="C174" s="129"/>
      <c r="D174" s="129"/>
      <c r="E174" s="246"/>
      <c r="F174" s="246"/>
      <c r="G174" s="246"/>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66"/>
      <c r="B175" s="166"/>
      <c r="C175" s="129"/>
      <c r="D175" s="129"/>
      <c r="E175" s="246"/>
      <c r="F175" s="246"/>
      <c r="G175" s="246"/>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66"/>
      <c r="B176" s="166"/>
      <c r="C176" s="129"/>
      <c r="D176" s="129"/>
      <c r="E176" s="246"/>
      <c r="F176" s="246"/>
      <c r="G176" s="246"/>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66"/>
      <c r="B177" s="166"/>
      <c r="C177" s="129"/>
      <c r="D177" s="129"/>
      <c r="E177" s="246"/>
      <c r="F177" s="246"/>
      <c r="G177" s="246"/>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66"/>
      <c r="B178" s="166"/>
      <c r="C178" s="129"/>
      <c r="D178" s="129"/>
      <c r="E178" s="246"/>
      <c r="F178" s="246"/>
      <c r="G178" s="246"/>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66"/>
      <c r="B179" s="166"/>
      <c r="C179" s="129"/>
      <c r="D179" s="129"/>
      <c r="E179" s="246"/>
      <c r="F179" s="246"/>
      <c r="G179" s="246"/>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66"/>
      <c r="B180" s="166"/>
      <c r="C180" s="129"/>
      <c r="D180" s="129"/>
      <c r="E180" s="246"/>
      <c r="F180" s="246"/>
      <c r="G180" s="246"/>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66"/>
      <c r="B181" s="166"/>
      <c r="C181" s="129"/>
      <c r="D181" s="129"/>
      <c r="E181" s="246"/>
      <c r="F181" s="246"/>
      <c r="G181" s="246"/>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66"/>
      <c r="B182" s="166"/>
      <c r="C182" s="129"/>
      <c r="D182" s="129"/>
      <c r="E182" s="246"/>
      <c r="F182" s="246"/>
      <c r="G182" s="246"/>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66"/>
      <c r="B183" s="166"/>
      <c r="C183" s="129"/>
      <c r="D183" s="129"/>
      <c r="E183" s="246"/>
      <c r="F183" s="246"/>
      <c r="G183" s="246"/>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66"/>
      <c r="B184" s="166"/>
      <c r="C184" s="129"/>
      <c r="D184" s="129"/>
      <c r="E184" s="246"/>
      <c r="F184" s="246"/>
      <c r="G184" s="246"/>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66"/>
      <c r="B185" s="166"/>
      <c r="C185" s="129"/>
      <c r="D185" s="129"/>
      <c r="E185" s="246"/>
      <c r="F185" s="246"/>
      <c r="G185" s="246"/>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66"/>
      <c r="B186" s="166"/>
      <c r="C186" s="129"/>
      <c r="D186" s="129"/>
      <c r="E186" s="246"/>
      <c r="F186" s="246"/>
      <c r="G186" s="246"/>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66"/>
      <c r="B187" s="166"/>
      <c r="C187" s="129"/>
      <c r="D187" s="129"/>
      <c r="E187" s="246"/>
      <c r="F187" s="246"/>
      <c r="G187" s="246"/>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66"/>
      <c r="B188" s="166"/>
      <c r="C188" s="129"/>
      <c r="D188" s="129"/>
      <c r="E188" s="246"/>
      <c r="F188" s="246"/>
      <c r="G188" s="246"/>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66"/>
      <c r="B189" s="166"/>
      <c r="C189" s="129"/>
      <c r="D189" s="129"/>
      <c r="E189" s="246"/>
      <c r="F189" s="246"/>
      <c r="G189" s="246"/>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66"/>
      <c r="B190" s="166"/>
      <c r="C190" s="129"/>
      <c r="D190" s="129"/>
      <c r="E190" s="246"/>
      <c r="F190" s="246"/>
      <c r="G190" s="246"/>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66"/>
      <c r="B191" s="166"/>
      <c r="C191" s="129"/>
      <c r="D191" s="129"/>
      <c r="E191" s="246"/>
      <c r="F191" s="246"/>
      <c r="G191" s="246"/>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66"/>
      <c r="B192" s="166"/>
      <c r="C192" s="129"/>
      <c r="D192" s="129"/>
      <c r="E192" s="246"/>
      <c r="F192" s="246"/>
      <c r="G192" s="246"/>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66"/>
      <c r="B193" s="166"/>
      <c r="C193" s="129"/>
      <c r="D193" s="129"/>
      <c r="E193" s="246"/>
      <c r="F193" s="246"/>
      <c r="G193" s="246"/>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66"/>
      <c r="B194" s="166"/>
      <c r="C194" s="129"/>
      <c r="D194" s="129"/>
      <c r="E194" s="246"/>
      <c r="F194" s="246"/>
      <c r="G194" s="246"/>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66"/>
      <c r="B195" s="166"/>
      <c r="C195" s="129"/>
      <c r="D195" s="129"/>
      <c r="E195" s="246"/>
      <c r="F195" s="246"/>
      <c r="G195" s="246"/>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66"/>
      <c r="B196" s="166"/>
      <c r="C196" s="129"/>
      <c r="D196" s="129"/>
      <c r="E196" s="246"/>
      <c r="F196" s="246"/>
      <c r="G196" s="246"/>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66"/>
      <c r="B197" s="166"/>
      <c r="C197" s="129"/>
      <c r="D197" s="129"/>
      <c r="E197" s="246"/>
      <c r="F197" s="246"/>
      <c r="G197" s="246"/>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66"/>
      <c r="B198" s="166"/>
      <c r="C198" s="129"/>
      <c r="D198" s="129"/>
      <c r="E198" s="246"/>
      <c r="F198" s="246"/>
      <c r="G198" s="246"/>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66"/>
      <c r="B199" s="166"/>
      <c r="C199" s="129"/>
      <c r="D199" s="129"/>
      <c r="E199" s="246"/>
      <c r="F199" s="246"/>
      <c r="G199" s="246"/>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66"/>
      <c r="B200" s="166"/>
      <c r="C200" s="129"/>
      <c r="D200" s="129"/>
      <c r="E200" s="246"/>
      <c r="F200" s="246"/>
      <c r="G200" s="246"/>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66"/>
      <c r="B201" s="166"/>
      <c r="C201" s="129"/>
      <c r="D201" s="129"/>
      <c r="E201" s="246"/>
      <c r="F201" s="246"/>
      <c r="G201" s="246"/>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66"/>
      <c r="B202" s="166"/>
      <c r="C202" s="129"/>
      <c r="D202" s="129"/>
      <c r="E202" s="246"/>
      <c r="F202" s="246"/>
      <c r="G202" s="246"/>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66"/>
      <c r="B203" s="166"/>
      <c r="C203" s="129"/>
      <c r="D203" s="129"/>
      <c r="E203" s="246"/>
      <c r="F203" s="246"/>
      <c r="G203" s="246"/>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66"/>
      <c r="B204" s="166"/>
      <c r="C204" s="129"/>
      <c r="D204" s="129"/>
      <c r="E204" s="246"/>
      <c r="F204" s="246"/>
      <c r="G204" s="246"/>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66"/>
      <c r="B205" s="166"/>
      <c r="C205" s="129"/>
      <c r="D205" s="129"/>
      <c r="E205" s="246"/>
      <c r="F205" s="246"/>
      <c r="G205" s="246"/>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66"/>
      <c r="B206" s="166"/>
      <c r="C206" s="129"/>
      <c r="D206" s="129"/>
      <c r="E206" s="246"/>
      <c r="F206" s="246"/>
      <c r="G206" s="246"/>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66"/>
      <c r="B207" s="166"/>
      <c r="C207" s="129"/>
      <c r="D207" s="129"/>
      <c r="E207" s="246"/>
      <c r="F207" s="246"/>
      <c r="G207" s="246"/>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66"/>
      <c r="B208" s="166"/>
      <c r="C208" s="129"/>
      <c r="D208" s="129"/>
      <c r="E208" s="246"/>
      <c r="F208" s="246"/>
      <c r="G208" s="246"/>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66"/>
      <c r="B209" s="166"/>
      <c r="C209" s="129"/>
      <c r="D209" s="129"/>
      <c r="E209" s="246"/>
      <c r="F209" s="246"/>
      <c r="G209" s="246"/>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66"/>
      <c r="B210" s="166"/>
      <c r="C210" s="129"/>
      <c r="D210" s="129"/>
      <c r="E210" s="246"/>
      <c r="F210" s="246"/>
      <c r="G210" s="246"/>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66"/>
      <c r="B211" s="166"/>
      <c r="C211" s="129"/>
      <c r="D211" s="129"/>
      <c r="E211" s="246"/>
      <c r="F211" s="246"/>
      <c r="G211" s="246"/>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66"/>
      <c r="B212" s="166"/>
      <c r="C212" s="129"/>
      <c r="D212" s="129"/>
      <c r="E212" s="246"/>
      <c r="F212" s="246"/>
      <c r="G212" s="246"/>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66"/>
      <c r="B213" s="166"/>
      <c r="C213" s="129"/>
      <c r="D213" s="129"/>
      <c r="E213" s="246"/>
      <c r="F213" s="246"/>
      <c r="G213" s="246"/>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66"/>
      <c r="B214" s="166"/>
      <c r="C214" s="129"/>
      <c r="D214" s="129"/>
      <c r="E214" s="246"/>
      <c r="F214" s="246"/>
      <c r="G214" s="246"/>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66"/>
      <c r="B215" s="166"/>
      <c r="C215" s="129"/>
      <c r="D215" s="129"/>
      <c r="E215" s="246"/>
      <c r="F215" s="246"/>
      <c r="G215" s="246"/>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66"/>
      <c r="B216" s="166"/>
      <c r="C216" s="129"/>
      <c r="D216" s="129"/>
      <c r="E216" s="246"/>
      <c r="F216" s="246"/>
      <c r="G216" s="246"/>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66"/>
      <c r="B217" s="166"/>
      <c r="C217" s="129"/>
      <c r="D217" s="129"/>
      <c r="E217" s="246"/>
      <c r="F217" s="246"/>
      <c r="G217" s="246"/>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66"/>
      <c r="B218" s="166"/>
      <c r="C218" s="129"/>
      <c r="D218" s="129"/>
      <c r="E218" s="246"/>
      <c r="F218" s="246"/>
      <c r="G218" s="246"/>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66"/>
      <c r="B219" s="166"/>
      <c r="C219" s="129"/>
      <c r="D219" s="129"/>
      <c r="E219" s="246"/>
      <c r="F219" s="246"/>
      <c r="G219" s="246"/>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66"/>
      <c r="B220" s="166"/>
      <c r="C220" s="129"/>
      <c r="D220" s="129"/>
      <c r="E220" s="246"/>
      <c r="F220" s="246"/>
      <c r="G220" s="246"/>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66"/>
      <c r="B221" s="166"/>
      <c r="C221" s="129"/>
      <c r="D221" s="129"/>
      <c r="E221" s="246"/>
      <c r="F221" s="246"/>
      <c r="G221" s="246"/>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66"/>
      <c r="B222" s="166"/>
      <c r="C222" s="129"/>
      <c r="D222" s="129"/>
      <c r="E222" s="246"/>
      <c r="F222" s="246"/>
      <c r="G222" s="246"/>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66"/>
      <c r="B223" s="166"/>
      <c r="C223" s="129"/>
      <c r="D223" s="129"/>
      <c r="E223" s="246"/>
      <c r="F223" s="246"/>
      <c r="G223" s="246"/>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66"/>
      <c r="B224" s="166"/>
      <c r="C224" s="129"/>
      <c r="D224" s="129"/>
      <c r="E224" s="246"/>
      <c r="F224" s="246"/>
      <c r="G224" s="246"/>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66"/>
      <c r="B225" s="166"/>
      <c r="C225" s="129"/>
      <c r="D225" s="129"/>
      <c r="E225" s="246"/>
      <c r="F225" s="246"/>
      <c r="G225" s="246"/>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66"/>
      <c r="B226" s="166"/>
      <c r="C226" s="129"/>
      <c r="D226" s="129"/>
      <c r="E226" s="246"/>
      <c r="F226" s="246"/>
      <c r="G226" s="246"/>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66"/>
      <c r="B227" s="166"/>
      <c r="C227" s="129"/>
      <c r="D227" s="129"/>
      <c r="E227" s="246"/>
      <c r="F227" s="246"/>
      <c r="G227" s="246"/>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66"/>
      <c r="B228" s="166"/>
      <c r="C228" s="129"/>
      <c r="D228" s="129"/>
      <c r="E228" s="246"/>
      <c r="F228" s="246"/>
      <c r="G228" s="246"/>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66"/>
      <c r="B229" s="166"/>
      <c r="C229" s="129"/>
      <c r="D229" s="129"/>
      <c r="E229" s="246"/>
      <c r="F229" s="246"/>
      <c r="G229" s="246"/>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66"/>
      <c r="B230" s="166"/>
      <c r="C230" s="129"/>
      <c r="D230" s="129"/>
      <c r="E230" s="246"/>
      <c r="F230" s="246"/>
      <c r="G230" s="246"/>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66"/>
      <c r="B231" s="166"/>
      <c r="C231" s="129"/>
      <c r="D231" s="129"/>
      <c r="E231" s="246"/>
      <c r="F231" s="246"/>
      <c r="G231" s="246"/>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66"/>
      <c r="B232" s="166"/>
      <c r="C232" s="129"/>
      <c r="D232" s="129"/>
      <c r="E232" s="246"/>
      <c r="F232" s="246"/>
      <c r="G232" s="246"/>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66"/>
      <c r="B233" s="166"/>
      <c r="C233" s="129"/>
      <c r="D233" s="129"/>
      <c r="E233" s="246"/>
      <c r="F233" s="246"/>
      <c r="G233" s="246"/>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66"/>
      <c r="B234" s="166"/>
      <c r="C234" s="129"/>
      <c r="D234" s="129"/>
      <c r="E234" s="246"/>
      <c r="F234" s="246"/>
      <c r="G234" s="246"/>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66"/>
      <c r="B235" s="166"/>
      <c r="C235" s="129"/>
      <c r="D235" s="129"/>
      <c r="E235" s="246"/>
      <c r="F235" s="246"/>
      <c r="G235" s="246"/>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66"/>
      <c r="B236" s="166"/>
      <c r="C236" s="129"/>
      <c r="D236" s="129"/>
      <c r="E236" s="246"/>
      <c r="F236" s="246"/>
      <c r="G236" s="246"/>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66"/>
      <c r="B237" s="166"/>
      <c r="C237" s="129"/>
      <c r="D237" s="129"/>
      <c r="E237" s="246"/>
      <c r="F237" s="246"/>
      <c r="G237" s="246"/>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66"/>
      <c r="B238" s="166"/>
      <c r="C238" s="129"/>
      <c r="D238" s="129"/>
      <c r="E238" s="246"/>
      <c r="F238" s="246"/>
      <c r="G238" s="246"/>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66"/>
      <c r="B239" s="166"/>
      <c r="C239" s="129"/>
      <c r="D239" s="129"/>
      <c r="E239" s="246"/>
      <c r="F239" s="246"/>
      <c r="G239" s="246"/>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66"/>
      <c r="B240" s="166"/>
      <c r="C240" s="129"/>
      <c r="D240" s="129"/>
      <c r="E240" s="246"/>
      <c r="F240" s="246"/>
      <c r="G240" s="246"/>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66"/>
      <c r="B241" s="166"/>
      <c r="C241" s="129"/>
      <c r="D241" s="129"/>
      <c r="E241" s="246"/>
      <c r="F241" s="246"/>
      <c r="G241" s="246"/>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66"/>
      <c r="B242" s="166"/>
      <c r="C242" s="129"/>
      <c r="D242" s="129"/>
      <c r="E242" s="246"/>
      <c r="F242" s="246"/>
      <c r="G242" s="246"/>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66"/>
      <c r="B243" s="166"/>
      <c r="C243" s="129"/>
      <c r="D243" s="129"/>
      <c r="E243" s="246"/>
      <c r="F243" s="246"/>
      <c r="G243" s="246"/>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66"/>
      <c r="B244" s="166"/>
      <c r="C244" s="129"/>
      <c r="D244" s="129"/>
      <c r="E244" s="246"/>
      <c r="F244" s="246"/>
      <c r="G244" s="246"/>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66"/>
      <c r="B245" s="166"/>
      <c r="C245" s="129"/>
      <c r="D245" s="129"/>
      <c r="E245" s="246"/>
      <c r="F245" s="246"/>
      <c r="G245" s="246"/>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66"/>
      <c r="B246" s="166"/>
      <c r="C246" s="129"/>
      <c r="D246" s="129"/>
      <c r="E246" s="246"/>
      <c r="F246" s="246"/>
      <c r="G246" s="246"/>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66"/>
      <c r="B247" s="166"/>
      <c r="C247" s="129"/>
      <c r="D247" s="129"/>
      <c r="E247" s="246"/>
      <c r="F247" s="246"/>
      <c r="G247" s="246"/>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66"/>
      <c r="B248" s="166"/>
      <c r="C248" s="129"/>
      <c r="D248" s="129"/>
      <c r="E248" s="246"/>
      <c r="F248" s="246"/>
      <c r="G248" s="246"/>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66"/>
      <c r="B249" s="166"/>
      <c r="C249" s="129"/>
      <c r="D249" s="129"/>
      <c r="E249" s="246"/>
      <c r="F249" s="246"/>
      <c r="G249" s="246"/>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66"/>
      <c r="B250" s="166"/>
      <c r="C250" s="129"/>
      <c r="D250" s="129"/>
      <c r="E250" s="246"/>
      <c r="F250" s="246"/>
      <c r="G250" s="246"/>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66"/>
      <c r="B251" s="166"/>
      <c r="C251" s="129"/>
      <c r="D251" s="129"/>
      <c r="E251" s="246"/>
      <c r="F251" s="246"/>
      <c r="G251" s="246"/>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66"/>
      <c r="B252" s="166"/>
      <c r="C252" s="129"/>
      <c r="D252" s="129"/>
      <c r="E252" s="246"/>
      <c r="F252" s="246"/>
      <c r="G252" s="246"/>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66"/>
      <c r="B253" s="166"/>
      <c r="C253" s="129"/>
      <c r="D253" s="129"/>
      <c r="E253" s="246"/>
      <c r="F253" s="246"/>
      <c r="G253" s="246"/>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66"/>
      <c r="B254" s="166"/>
      <c r="C254" s="129"/>
      <c r="D254" s="129"/>
      <c r="E254" s="246"/>
      <c r="F254" s="246"/>
      <c r="G254" s="246"/>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66"/>
      <c r="B255" s="166"/>
      <c r="C255" s="129"/>
      <c r="D255" s="129"/>
      <c r="E255" s="246"/>
      <c r="F255" s="246"/>
      <c r="G255" s="246"/>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66"/>
      <c r="B256" s="166"/>
      <c r="C256" s="129"/>
      <c r="D256" s="129"/>
      <c r="E256" s="246"/>
      <c r="F256" s="246"/>
      <c r="G256" s="246"/>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66"/>
      <c r="B257" s="166"/>
      <c r="C257" s="129"/>
      <c r="D257" s="129"/>
      <c r="E257" s="246"/>
      <c r="F257" s="246"/>
      <c r="G257" s="246"/>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66"/>
      <c r="B258" s="166"/>
      <c r="C258" s="129"/>
      <c r="D258" s="129"/>
      <c r="E258" s="246"/>
      <c r="F258" s="246"/>
      <c r="G258" s="246"/>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66"/>
      <c r="B259" s="166"/>
      <c r="C259" s="129"/>
      <c r="D259" s="129"/>
      <c r="E259" s="246"/>
      <c r="F259" s="246"/>
      <c r="G259" s="246"/>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66"/>
      <c r="B260" s="166"/>
      <c r="C260" s="129"/>
      <c r="D260" s="129"/>
      <c r="E260" s="246"/>
      <c r="F260" s="246"/>
      <c r="G260" s="246"/>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66"/>
      <c r="B261" s="166"/>
      <c r="C261" s="129"/>
      <c r="D261" s="129"/>
      <c r="E261" s="246"/>
      <c r="F261" s="246"/>
      <c r="G261" s="246"/>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66"/>
      <c r="B262" s="166"/>
      <c r="C262" s="129"/>
      <c r="D262" s="129"/>
      <c r="E262" s="246"/>
      <c r="F262" s="246"/>
      <c r="G262" s="246"/>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66"/>
      <c r="B263" s="166"/>
      <c r="C263" s="129"/>
      <c r="D263" s="129"/>
      <c r="E263" s="246"/>
      <c r="F263" s="246"/>
      <c r="G263" s="246"/>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66"/>
      <c r="B264" s="166"/>
      <c r="C264" s="129"/>
      <c r="D264" s="129"/>
      <c r="E264" s="246"/>
      <c r="F264" s="246"/>
      <c r="G264" s="246"/>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66"/>
      <c r="B265" s="166"/>
      <c r="C265" s="129"/>
      <c r="D265" s="129"/>
      <c r="E265" s="246"/>
      <c r="F265" s="246"/>
      <c r="G265" s="246"/>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66"/>
      <c r="B266" s="166"/>
      <c r="C266" s="129"/>
      <c r="D266" s="129"/>
      <c r="E266" s="246"/>
      <c r="F266" s="246"/>
      <c r="G266" s="246"/>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66"/>
      <c r="B267" s="166"/>
      <c r="C267" s="129"/>
      <c r="D267" s="129"/>
      <c r="E267" s="246"/>
      <c r="F267" s="246"/>
      <c r="G267" s="246"/>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66"/>
      <c r="B268" s="166"/>
      <c r="C268" s="129"/>
      <c r="D268" s="129"/>
      <c r="E268" s="246"/>
      <c r="F268" s="246"/>
      <c r="G268" s="246"/>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66"/>
      <c r="B269" s="166"/>
      <c r="C269" s="129"/>
      <c r="D269" s="129"/>
      <c r="E269" s="246"/>
      <c r="F269" s="246"/>
      <c r="G269" s="246"/>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66"/>
      <c r="B270" s="166"/>
      <c r="C270" s="129"/>
      <c r="D270" s="129"/>
      <c r="E270" s="246"/>
      <c r="F270" s="246"/>
      <c r="G270" s="246"/>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66"/>
      <c r="B271" s="166"/>
      <c r="C271" s="129"/>
      <c r="D271" s="129"/>
      <c r="E271" s="246"/>
      <c r="F271" s="246"/>
      <c r="G271" s="246"/>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66"/>
      <c r="B272" s="166"/>
      <c r="C272" s="129"/>
      <c r="D272" s="129"/>
      <c r="E272" s="246"/>
      <c r="F272" s="246"/>
      <c r="G272" s="246"/>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66"/>
      <c r="B273" s="166"/>
      <c r="C273" s="129"/>
      <c r="D273" s="129"/>
      <c r="E273" s="246"/>
      <c r="F273" s="246"/>
      <c r="G273" s="246"/>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66"/>
      <c r="B274" s="166"/>
      <c r="C274" s="129"/>
      <c r="D274" s="129"/>
      <c r="E274" s="246"/>
      <c r="F274" s="246"/>
      <c r="G274" s="246"/>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66"/>
      <c r="B275" s="166"/>
      <c r="C275" s="129"/>
      <c r="D275" s="129"/>
      <c r="E275" s="246"/>
      <c r="F275" s="246"/>
      <c r="G275" s="246"/>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66"/>
      <c r="B276" s="166"/>
      <c r="C276" s="129"/>
      <c r="D276" s="129"/>
      <c r="E276" s="246"/>
      <c r="F276" s="246"/>
      <c r="G276" s="246"/>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66"/>
      <c r="B277" s="166"/>
      <c r="C277" s="129"/>
      <c r="D277" s="129"/>
      <c r="E277" s="246"/>
      <c r="F277" s="246"/>
      <c r="G277" s="246"/>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66"/>
      <c r="B278" s="166"/>
      <c r="C278" s="129"/>
      <c r="D278" s="129"/>
      <c r="E278" s="246"/>
      <c r="F278" s="246"/>
      <c r="G278" s="246"/>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66"/>
      <c r="B279" s="166"/>
      <c r="C279" s="129"/>
      <c r="D279" s="129"/>
      <c r="E279" s="246"/>
      <c r="F279" s="246"/>
      <c r="G279" s="246"/>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66"/>
      <c r="B280" s="166"/>
      <c r="C280" s="129"/>
      <c r="D280" s="129"/>
      <c r="E280" s="246"/>
      <c r="F280" s="246"/>
      <c r="G280" s="246"/>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66"/>
      <c r="B281" s="166"/>
      <c r="C281" s="129"/>
      <c r="D281" s="129"/>
      <c r="E281" s="246"/>
      <c r="F281" s="246"/>
      <c r="G281" s="246"/>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66"/>
      <c r="B282" s="166"/>
      <c r="C282" s="129"/>
      <c r="D282" s="129"/>
      <c r="E282" s="246"/>
      <c r="F282" s="246"/>
      <c r="G282" s="246"/>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66"/>
      <c r="B283" s="166"/>
      <c r="C283" s="129"/>
      <c r="D283" s="129"/>
      <c r="E283" s="246"/>
      <c r="F283" s="246"/>
      <c r="G283" s="246"/>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66"/>
      <c r="B284" s="166"/>
      <c r="C284" s="129"/>
      <c r="D284" s="129"/>
      <c r="E284" s="246"/>
      <c r="F284" s="246"/>
      <c r="G284" s="246"/>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66"/>
      <c r="B285" s="166"/>
      <c r="C285" s="129"/>
      <c r="D285" s="129"/>
      <c r="E285" s="246"/>
      <c r="F285" s="246"/>
      <c r="G285" s="246"/>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66"/>
      <c r="B286" s="166"/>
      <c r="C286" s="129"/>
      <c r="D286" s="129"/>
      <c r="E286" s="246"/>
      <c r="F286" s="246"/>
      <c r="G286" s="246"/>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66"/>
      <c r="B287" s="166"/>
      <c r="C287" s="129"/>
      <c r="D287" s="129"/>
      <c r="E287" s="246"/>
      <c r="F287" s="246"/>
      <c r="G287" s="246"/>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66"/>
      <c r="B288" s="166"/>
      <c r="C288" s="129"/>
      <c r="D288" s="129"/>
      <c r="E288" s="246"/>
      <c r="F288" s="246"/>
      <c r="G288" s="246"/>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66"/>
      <c r="B289" s="166"/>
      <c r="C289" s="129"/>
      <c r="D289" s="129"/>
      <c r="E289" s="246"/>
      <c r="F289" s="246"/>
      <c r="G289" s="246"/>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66"/>
      <c r="B290" s="166"/>
      <c r="C290" s="129"/>
      <c r="D290" s="129"/>
      <c r="E290" s="246"/>
      <c r="F290" s="246"/>
      <c r="G290" s="246"/>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66"/>
      <c r="B291" s="166"/>
      <c r="C291" s="129"/>
      <c r="D291" s="129"/>
      <c r="E291" s="246"/>
      <c r="F291" s="246"/>
      <c r="G291" s="246"/>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66"/>
      <c r="B292" s="166"/>
      <c r="C292" s="129"/>
      <c r="D292" s="129"/>
      <c r="E292" s="246"/>
      <c r="F292" s="246"/>
      <c r="G292" s="246"/>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66"/>
      <c r="B293" s="166"/>
      <c r="C293" s="129"/>
      <c r="D293" s="129"/>
      <c r="E293" s="246"/>
      <c r="F293" s="246"/>
      <c r="G293" s="246"/>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66"/>
      <c r="B294" s="166"/>
      <c r="C294" s="129"/>
      <c r="D294" s="129"/>
      <c r="E294" s="246"/>
      <c r="F294" s="246"/>
      <c r="G294" s="246"/>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66"/>
      <c r="B295" s="166"/>
      <c r="C295" s="129"/>
      <c r="D295" s="129"/>
      <c r="E295" s="246"/>
      <c r="F295" s="246"/>
      <c r="G295" s="246"/>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66"/>
      <c r="B296" s="166"/>
      <c r="C296" s="129"/>
      <c r="D296" s="129"/>
      <c r="E296" s="246"/>
      <c r="F296" s="246"/>
      <c r="G296" s="246"/>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66"/>
      <c r="B297" s="166"/>
      <c r="C297" s="129"/>
      <c r="D297" s="129"/>
      <c r="E297" s="246"/>
      <c r="F297" s="246"/>
      <c r="G297" s="246"/>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66"/>
      <c r="B298" s="166"/>
      <c r="C298" s="129"/>
      <c r="D298" s="129"/>
      <c r="E298" s="246"/>
      <c r="F298" s="246"/>
      <c r="G298" s="246"/>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66"/>
      <c r="B299" s="166"/>
      <c r="C299" s="129"/>
      <c r="D299" s="129"/>
      <c r="E299" s="246"/>
      <c r="F299" s="246"/>
      <c r="G299" s="246"/>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66"/>
      <c r="B300" s="166"/>
      <c r="C300" s="129"/>
      <c r="D300" s="129"/>
      <c r="E300" s="246"/>
      <c r="F300" s="246"/>
      <c r="G300" s="246"/>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66"/>
      <c r="B301" s="166"/>
      <c r="C301" s="129"/>
      <c r="D301" s="129"/>
      <c r="E301" s="246"/>
      <c r="F301" s="246"/>
      <c r="G301" s="246"/>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66"/>
      <c r="B302" s="166"/>
      <c r="C302" s="129"/>
      <c r="D302" s="129"/>
      <c r="E302" s="246"/>
      <c r="F302" s="246"/>
      <c r="G302" s="246"/>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66"/>
      <c r="B303" s="166"/>
      <c r="C303" s="129"/>
      <c r="D303" s="129"/>
      <c r="E303" s="246"/>
      <c r="F303" s="246"/>
      <c r="G303" s="246"/>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66"/>
      <c r="B304" s="166"/>
      <c r="C304" s="129"/>
      <c r="D304" s="129"/>
      <c r="E304" s="246"/>
      <c r="F304" s="246"/>
      <c r="G304" s="246"/>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66"/>
      <c r="B305" s="166"/>
      <c r="C305" s="129"/>
      <c r="D305" s="129"/>
      <c r="E305" s="246"/>
      <c r="F305" s="246"/>
      <c r="G305" s="246"/>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66"/>
      <c r="B306" s="166"/>
      <c r="C306" s="129"/>
      <c r="D306" s="129"/>
      <c r="E306" s="246"/>
      <c r="F306" s="246"/>
      <c r="G306" s="246"/>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66"/>
      <c r="B307" s="166"/>
      <c r="C307" s="129"/>
      <c r="D307" s="129"/>
      <c r="E307" s="246"/>
      <c r="F307" s="246"/>
      <c r="G307" s="246"/>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66"/>
      <c r="B308" s="166"/>
      <c r="C308" s="129"/>
      <c r="D308" s="129"/>
      <c r="E308" s="246"/>
      <c r="F308" s="246"/>
      <c r="G308" s="246"/>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66"/>
      <c r="B309" s="166"/>
      <c r="C309" s="129"/>
      <c r="D309" s="129"/>
      <c r="E309" s="246"/>
      <c r="F309" s="246"/>
      <c r="G309" s="246"/>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66"/>
      <c r="B310" s="166"/>
      <c r="C310" s="129"/>
      <c r="D310" s="129"/>
      <c r="E310" s="246"/>
      <c r="F310" s="246"/>
      <c r="G310" s="246"/>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66"/>
      <c r="B311" s="166"/>
      <c r="C311" s="129"/>
      <c r="D311" s="129"/>
      <c r="E311" s="246"/>
      <c r="F311" s="246"/>
      <c r="G311" s="246"/>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66"/>
      <c r="B312" s="166"/>
      <c r="C312" s="129"/>
      <c r="D312" s="129"/>
      <c r="E312" s="246"/>
      <c r="F312" s="246"/>
      <c r="G312" s="246"/>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66"/>
      <c r="B313" s="166"/>
      <c r="C313" s="129"/>
      <c r="D313" s="129"/>
      <c r="E313" s="246"/>
      <c r="F313" s="246"/>
      <c r="G313" s="246"/>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66"/>
      <c r="B314" s="166"/>
      <c r="C314" s="129"/>
      <c r="D314" s="129"/>
      <c r="E314" s="246"/>
      <c r="F314" s="246"/>
      <c r="G314" s="246"/>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66"/>
      <c r="B315" s="166"/>
      <c r="C315" s="129"/>
      <c r="D315" s="129"/>
      <c r="E315" s="246"/>
      <c r="F315" s="246"/>
      <c r="G315" s="246"/>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66"/>
      <c r="B316" s="166"/>
      <c r="C316" s="129"/>
      <c r="D316" s="129"/>
      <c r="E316" s="246"/>
      <c r="F316" s="246"/>
      <c r="G316" s="246"/>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66"/>
      <c r="B317" s="166"/>
      <c r="C317" s="129"/>
      <c r="D317" s="129"/>
      <c r="E317" s="246"/>
      <c r="F317" s="246"/>
      <c r="G317" s="246"/>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66"/>
      <c r="B318" s="166"/>
      <c r="C318" s="129"/>
      <c r="D318" s="129"/>
      <c r="E318" s="246"/>
      <c r="F318" s="246"/>
      <c r="G318" s="246"/>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66"/>
      <c r="B319" s="166"/>
      <c r="C319" s="129"/>
      <c r="D319" s="129"/>
      <c r="E319" s="246"/>
      <c r="F319" s="246"/>
      <c r="G319" s="246"/>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66"/>
      <c r="B320" s="166"/>
      <c r="C320" s="129"/>
      <c r="D320" s="129"/>
      <c r="E320" s="246"/>
      <c r="F320" s="246"/>
      <c r="G320" s="246"/>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66"/>
      <c r="B321" s="166"/>
      <c r="C321" s="129"/>
      <c r="D321" s="129"/>
      <c r="E321" s="246"/>
      <c r="F321" s="246"/>
      <c r="G321" s="246"/>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66"/>
      <c r="B322" s="166"/>
      <c r="C322" s="129"/>
      <c r="D322" s="129"/>
      <c r="E322" s="246"/>
      <c r="F322" s="246"/>
      <c r="G322" s="246"/>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66"/>
      <c r="B323" s="166"/>
      <c r="C323" s="129"/>
      <c r="D323" s="129"/>
      <c r="E323" s="246"/>
      <c r="F323" s="246"/>
      <c r="G323" s="246"/>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66"/>
      <c r="B324" s="166"/>
      <c r="C324" s="129"/>
      <c r="D324" s="129"/>
      <c r="E324" s="246"/>
      <c r="F324" s="246"/>
      <c r="G324" s="246"/>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66"/>
      <c r="B325" s="166"/>
      <c r="C325" s="129"/>
      <c r="D325" s="129"/>
      <c r="E325" s="246"/>
      <c r="F325" s="246"/>
      <c r="G325" s="246"/>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66"/>
      <c r="B326" s="166"/>
      <c r="C326" s="129"/>
      <c r="D326" s="129"/>
      <c r="E326" s="246"/>
      <c r="F326" s="246"/>
      <c r="G326" s="246"/>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66"/>
      <c r="B327" s="166"/>
      <c r="C327" s="129"/>
      <c r="D327" s="129"/>
      <c r="E327" s="246"/>
      <c r="F327" s="246"/>
      <c r="G327" s="246"/>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66"/>
      <c r="B328" s="166"/>
      <c r="C328" s="129"/>
      <c r="D328" s="129"/>
      <c r="E328" s="246"/>
      <c r="F328" s="246"/>
      <c r="G328" s="246"/>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66"/>
      <c r="B329" s="166"/>
      <c r="C329" s="129"/>
      <c r="D329" s="129"/>
      <c r="E329" s="246"/>
      <c r="F329" s="246"/>
      <c r="G329" s="246"/>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66"/>
      <c r="B330" s="166"/>
      <c r="C330" s="129"/>
      <c r="D330" s="129"/>
      <c r="E330" s="246"/>
      <c r="F330" s="246"/>
      <c r="G330" s="246"/>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66"/>
      <c r="B331" s="166"/>
      <c r="C331" s="129"/>
      <c r="D331" s="129"/>
      <c r="E331" s="246"/>
      <c r="F331" s="246"/>
      <c r="G331" s="246"/>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66"/>
      <c r="B332" s="166"/>
      <c r="C332" s="129"/>
      <c r="D332" s="129"/>
      <c r="E332" s="246"/>
      <c r="F332" s="246"/>
      <c r="G332" s="246"/>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66"/>
      <c r="B333" s="166"/>
      <c r="C333" s="129"/>
      <c r="D333" s="129"/>
      <c r="E333" s="246"/>
      <c r="F333" s="246"/>
      <c r="G333" s="246"/>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66"/>
      <c r="B334" s="166"/>
      <c r="C334" s="129"/>
      <c r="D334" s="129"/>
      <c r="E334" s="246"/>
      <c r="F334" s="246"/>
      <c r="G334" s="246"/>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66"/>
      <c r="B335" s="166"/>
      <c r="C335" s="129"/>
      <c r="D335" s="129"/>
      <c r="E335" s="246"/>
      <c r="F335" s="246"/>
      <c r="G335" s="246"/>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66"/>
      <c r="B336" s="166"/>
      <c r="C336" s="129"/>
      <c r="D336" s="129"/>
      <c r="E336" s="246"/>
      <c r="F336" s="246"/>
      <c r="G336" s="246"/>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66"/>
      <c r="B337" s="166"/>
      <c r="C337" s="129"/>
      <c r="D337" s="129"/>
      <c r="E337" s="246"/>
      <c r="F337" s="246"/>
      <c r="G337" s="246"/>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66"/>
      <c r="B338" s="166"/>
      <c r="C338" s="129"/>
      <c r="D338" s="129"/>
      <c r="E338" s="246"/>
      <c r="F338" s="246"/>
      <c r="G338" s="246"/>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66"/>
      <c r="B339" s="166"/>
      <c r="C339" s="129"/>
      <c r="D339" s="129"/>
      <c r="E339" s="246"/>
      <c r="F339" s="246"/>
      <c r="G339" s="246"/>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66"/>
      <c r="B340" s="166"/>
      <c r="C340" s="129"/>
      <c r="D340" s="129"/>
      <c r="E340" s="246"/>
      <c r="F340" s="246"/>
      <c r="G340" s="246"/>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66"/>
      <c r="B341" s="166"/>
      <c r="C341" s="129"/>
      <c r="D341" s="129"/>
      <c r="E341" s="246"/>
      <c r="F341" s="246"/>
      <c r="G341" s="246"/>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66"/>
      <c r="B342" s="166"/>
      <c r="C342" s="129"/>
      <c r="D342" s="129"/>
      <c r="E342" s="246"/>
      <c r="F342" s="246"/>
      <c r="G342" s="246"/>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66"/>
      <c r="B343" s="166"/>
      <c r="C343" s="129"/>
      <c r="D343" s="129"/>
      <c r="E343" s="246"/>
      <c r="F343" s="246"/>
      <c r="G343" s="246"/>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66"/>
      <c r="B344" s="166"/>
      <c r="C344" s="129"/>
      <c r="D344" s="129"/>
      <c r="E344" s="246"/>
      <c r="F344" s="246"/>
      <c r="G344" s="246"/>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66"/>
      <c r="B345" s="166"/>
      <c r="C345" s="129"/>
      <c r="D345" s="129"/>
      <c r="E345" s="246"/>
      <c r="F345" s="246"/>
      <c r="G345" s="246"/>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66"/>
      <c r="B346" s="166"/>
      <c r="C346" s="129"/>
      <c r="D346" s="129"/>
      <c r="E346" s="246"/>
      <c r="F346" s="246"/>
      <c r="G346" s="246"/>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66"/>
      <c r="B347" s="166"/>
      <c r="C347" s="129"/>
      <c r="D347" s="129"/>
      <c r="E347" s="246"/>
      <c r="F347" s="246"/>
      <c r="G347" s="246"/>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66"/>
      <c r="B348" s="166"/>
      <c r="C348" s="129"/>
      <c r="D348" s="129"/>
      <c r="E348" s="246"/>
      <c r="F348" s="246"/>
      <c r="G348" s="246"/>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66"/>
      <c r="B349" s="166"/>
      <c r="C349" s="129"/>
      <c r="D349" s="129"/>
      <c r="E349" s="246"/>
      <c r="F349" s="246"/>
      <c r="G349" s="246"/>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66"/>
      <c r="B350" s="166"/>
      <c r="C350" s="129"/>
      <c r="D350" s="129"/>
      <c r="E350" s="246"/>
      <c r="F350" s="246"/>
      <c r="G350" s="246"/>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66"/>
      <c r="B351" s="166"/>
      <c r="C351" s="129"/>
      <c r="D351" s="129"/>
      <c r="E351" s="246"/>
      <c r="F351" s="246"/>
      <c r="G351" s="246"/>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66"/>
      <c r="B352" s="166"/>
      <c r="C352" s="129"/>
      <c r="D352" s="129"/>
      <c r="E352" s="246"/>
      <c r="F352" s="246"/>
      <c r="G352" s="246"/>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66"/>
      <c r="B353" s="166"/>
      <c r="C353" s="129"/>
      <c r="D353" s="129"/>
      <c r="E353" s="246"/>
      <c r="F353" s="246"/>
      <c r="G353" s="246"/>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66"/>
      <c r="B354" s="166"/>
      <c r="C354" s="129"/>
      <c r="D354" s="129"/>
      <c r="E354" s="246"/>
      <c r="F354" s="246"/>
      <c r="G354" s="246"/>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66"/>
      <c r="B355" s="166"/>
      <c r="C355" s="129"/>
      <c r="D355" s="129"/>
      <c r="E355" s="246"/>
      <c r="F355" s="246"/>
      <c r="G355" s="246"/>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66"/>
      <c r="B356" s="166"/>
      <c r="C356" s="129"/>
      <c r="D356" s="129"/>
      <c r="E356" s="246"/>
      <c r="F356" s="246"/>
      <c r="G356" s="246"/>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66"/>
      <c r="B357" s="166"/>
      <c r="C357" s="129"/>
      <c r="D357" s="129"/>
      <c r="E357" s="246"/>
      <c r="F357" s="246"/>
      <c r="G357" s="246"/>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66"/>
      <c r="B358" s="166"/>
      <c r="C358" s="129"/>
      <c r="D358" s="129"/>
      <c r="E358" s="246"/>
      <c r="F358" s="246"/>
      <c r="G358" s="246"/>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66"/>
      <c r="B359" s="166"/>
      <c r="C359" s="129"/>
      <c r="D359" s="129"/>
      <c r="E359" s="246"/>
      <c r="F359" s="246"/>
      <c r="G359" s="246"/>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66"/>
      <c r="B360" s="166"/>
      <c r="C360" s="129"/>
      <c r="D360" s="129"/>
      <c r="E360" s="246"/>
      <c r="F360" s="246"/>
      <c r="G360" s="246"/>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66"/>
      <c r="B361" s="166"/>
      <c r="C361" s="129"/>
      <c r="D361" s="129"/>
      <c r="E361" s="246"/>
      <c r="F361" s="246"/>
      <c r="G361" s="246"/>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66"/>
      <c r="B362" s="166"/>
      <c r="C362" s="129"/>
      <c r="D362" s="129"/>
      <c r="E362" s="246"/>
      <c r="F362" s="246"/>
      <c r="G362" s="246"/>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66"/>
      <c r="B363" s="166"/>
      <c r="C363" s="129"/>
      <c r="D363" s="129"/>
      <c r="E363" s="246"/>
      <c r="F363" s="246"/>
      <c r="G363" s="246"/>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66"/>
      <c r="B364" s="166"/>
      <c r="C364" s="129"/>
      <c r="D364" s="129"/>
      <c r="E364" s="246"/>
      <c r="F364" s="246"/>
      <c r="G364" s="246"/>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66"/>
      <c r="B365" s="166"/>
      <c r="C365" s="129"/>
      <c r="D365" s="129"/>
      <c r="E365" s="246"/>
      <c r="F365" s="246"/>
      <c r="G365" s="246"/>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66"/>
      <c r="B366" s="166"/>
      <c r="C366" s="129"/>
      <c r="D366" s="129"/>
      <c r="E366" s="246"/>
      <c r="F366" s="246"/>
      <c r="G366" s="246"/>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66"/>
      <c r="B367" s="166"/>
      <c r="C367" s="129"/>
      <c r="D367" s="129"/>
      <c r="E367" s="246"/>
      <c r="F367" s="246"/>
      <c r="G367" s="246"/>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66"/>
      <c r="B368" s="166"/>
      <c r="C368" s="129"/>
      <c r="D368" s="129"/>
      <c r="E368" s="246"/>
      <c r="F368" s="246"/>
      <c r="G368" s="246"/>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66"/>
      <c r="B369" s="166"/>
      <c r="C369" s="129"/>
      <c r="D369" s="129"/>
      <c r="E369" s="246"/>
      <c r="F369" s="246"/>
      <c r="G369" s="246"/>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66"/>
      <c r="B370" s="166"/>
      <c r="C370" s="129"/>
      <c r="D370" s="129"/>
      <c r="E370" s="246"/>
      <c r="F370" s="246"/>
      <c r="G370" s="246"/>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66"/>
      <c r="B371" s="166"/>
      <c r="C371" s="129"/>
      <c r="D371" s="129"/>
      <c r="E371" s="246"/>
      <c r="F371" s="246"/>
      <c r="G371" s="246"/>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66"/>
      <c r="B372" s="166"/>
      <c r="C372" s="129"/>
      <c r="D372" s="129"/>
      <c r="E372" s="246"/>
      <c r="F372" s="246"/>
      <c r="G372" s="246"/>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66"/>
      <c r="B373" s="166"/>
      <c r="C373" s="129"/>
      <c r="D373" s="129"/>
      <c r="E373" s="246"/>
      <c r="F373" s="246"/>
      <c r="G373" s="246"/>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66"/>
      <c r="B374" s="166"/>
      <c r="C374" s="129"/>
      <c r="D374" s="129"/>
      <c r="E374" s="246"/>
      <c r="F374" s="246"/>
      <c r="G374" s="246"/>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66"/>
      <c r="B375" s="166"/>
      <c r="C375" s="129"/>
      <c r="D375" s="129"/>
      <c r="E375" s="246"/>
      <c r="F375" s="246"/>
      <c r="G375" s="246"/>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66"/>
      <c r="B376" s="166"/>
      <c r="C376" s="129"/>
      <c r="D376" s="129"/>
      <c r="E376" s="246"/>
      <c r="F376" s="246"/>
      <c r="G376" s="246"/>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66"/>
      <c r="B377" s="166"/>
      <c r="C377" s="129"/>
      <c r="D377" s="129"/>
      <c r="E377" s="246"/>
      <c r="F377" s="246"/>
      <c r="G377" s="246"/>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66"/>
      <c r="B378" s="166"/>
      <c r="C378" s="129"/>
      <c r="D378" s="129"/>
      <c r="E378" s="246"/>
      <c r="F378" s="246"/>
      <c r="G378" s="246"/>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66"/>
      <c r="B379" s="166"/>
      <c r="C379" s="129"/>
      <c r="D379" s="129"/>
      <c r="E379" s="246"/>
      <c r="F379" s="246"/>
      <c r="G379" s="246"/>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66"/>
      <c r="B380" s="166"/>
      <c r="C380" s="129"/>
      <c r="D380" s="129"/>
      <c r="E380" s="246"/>
      <c r="F380" s="246"/>
      <c r="G380" s="246"/>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66"/>
      <c r="B381" s="166"/>
      <c r="C381" s="129"/>
      <c r="D381" s="129"/>
      <c r="E381" s="246"/>
      <c r="F381" s="246"/>
      <c r="G381" s="246"/>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66"/>
      <c r="B382" s="166"/>
      <c r="C382" s="129"/>
      <c r="D382" s="129"/>
      <c r="E382" s="246"/>
      <c r="F382" s="246"/>
      <c r="G382" s="246"/>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66"/>
      <c r="B383" s="166"/>
      <c r="C383" s="129"/>
      <c r="D383" s="129"/>
      <c r="E383" s="246"/>
      <c r="F383" s="246"/>
      <c r="G383" s="246"/>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66"/>
      <c r="B384" s="166"/>
      <c r="C384" s="129"/>
      <c r="D384" s="129"/>
      <c r="E384" s="246"/>
      <c r="F384" s="246"/>
      <c r="G384" s="246"/>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66"/>
      <c r="B385" s="166"/>
      <c r="C385" s="129"/>
      <c r="D385" s="129"/>
      <c r="E385" s="246"/>
      <c r="F385" s="246"/>
      <c r="G385" s="246"/>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66"/>
      <c r="B386" s="166"/>
      <c r="C386" s="129"/>
      <c r="D386" s="129"/>
      <c r="E386" s="246"/>
      <c r="F386" s="246"/>
      <c r="G386" s="246"/>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66"/>
      <c r="B387" s="166"/>
      <c r="C387" s="129"/>
      <c r="D387" s="129"/>
      <c r="E387" s="246"/>
      <c r="F387" s="246"/>
      <c r="G387" s="246"/>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66"/>
      <c r="B388" s="166"/>
      <c r="C388" s="129"/>
      <c r="D388" s="129"/>
      <c r="E388" s="246"/>
      <c r="F388" s="246"/>
      <c r="G388" s="246"/>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66"/>
      <c r="B389" s="166"/>
      <c r="C389" s="129"/>
      <c r="D389" s="129"/>
      <c r="E389" s="246"/>
      <c r="F389" s="246"/>
      <c r="G389" s="246"/>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66"/>
      <c r="B390" s="166"/>
      <c r="C390" s="129"/>
      <c r="D390" s="129"/>
      <c r="E390" s="246"/>
      <c r="F390" s="246"/>
      <c r="G390" s="246"/>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66"/>
      <c r="B391" s="166"/>
      <c r="C391" s="129"/>
      <c r="D391" s="129"/>
      <c r="E391" s="246"/>
      <c r="F391" s="246"/>
      <c r="G391" s="246"/>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66"/>
      <c r="B392" s="166"/>
      <c r="C392" s="129"/>
      <c r="D392" s="129"/>
      <c r="E392" s="246"/>
      <c r="F392" s="246"/>
      <c r="G392" s="246"/>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66"/>
      <c r="B393" s="166"/>
      <c r="C393" s="129"/>
      <c r="D393" s="129"/>
      <c r="E393" s="246"/>
      <c r="F393" s="246"/>
      <c r="G393" s="246"/>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66"/>
      <c r="B394" s="166"/>
      <c r="C394" s="129"/>
      <c r="D394" s="129"/>
      <c r="E394" s="246"/>
      <c r="F394" s="246"/>
      <c r="G394" s="246"/>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66"/>
      <c r="B395" s="166"/>
      <c r="C395" s="129"/>
      <c r="D395" s="129"/>
      <c r="E395" s="246"/>
      <c r="F395" s="246"/>
      <c r="G395" s="246"/>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66"/>
      <c r="B396" s="166"/>
      <c r="C396" s="129"/>
      <c r="D396" s="129"/>
      <c r="E396" s="246"/>
      <c r="F396" s="246"/>
      <c r="G396" s="246"/>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66"/>
      <c r="B397" s="166"/>
      <c r="C397" s="129"/>
      <c r="D397" s="129"/>
      <c r="E397" s="246"/>
      <c r="F397" s="246"/>
      <c r="G397" s="246"/>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66"/>
      <c r="B398" s="166"/>
      <c r="C398" s="129"/>
      <c r="D398" s="129"/>
      <c r="E398" s="246"/>
      <c r="F398" s="246"/>
      <c r="G398" s="246"/>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66"/>
      <c r="B399" s="166"/>
      <c r="C399" s="129"/>
      <c r="D399" s="129"/>
      <c r="E399" s="246"/>
      <c r="F399" s="246"/>
      <c r="G399" s="246"/>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66"/>
      <c r="B400" s="166"/>
      <c r="C400" s="129"/>
      <c r="D400" s="129"/>
      <c r="E400" s="246"/>
      <c r="F400" s="246"/>
      <c r="G400" s="246"/>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66"/>
      <c r="B401" s="166"/>
      <c r="C401" s="129"/>
      <c r="D401" s="129"/>
      <c r="E401" s="246"/>
      <c r="F401" s="246"/>
      <c r="G401" s="246"/>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66"/>
      <c r="B402" s="166"/>
      <c r="C402" s="129"/>
      <c r="D402" s="129"/>
      <c r="E402" s="246"/>
      <c r="F402" s="246"/>
      <c r="G402" s="246"/>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66"/>
      <c r="B403" s="166"/>
      <c r="C403" s="129"/>
      <c r="D403" s="129"/>
      <c r="E403" s="246"/>
      <c r="F403" s="246"/>
      <c r="G403" s="246"/>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66"/>
      <c r="B404" s="166"/>
      <c r="C404" s="129"/>
      <c r="D404" s="129"/>
      <c r="E404" s="246"/>
      <c r="F404" s="246"/>
      <c r="G404" s="246"/>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66"/>
      <c r="B405" s="166"/>
      <c r="C405" s="129"/>
      <c r="D405" s="129"/>
      <c r="E405" s="246"/>
      <c r="F405" s="246"/>
      <c r="G405" s="246"/>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66"/>
      <c r="B406" s="166"/>
      <c r="C406" s="129"/>
      <c r="D406" s="129"/>
      <c r="E406" s="246"/>
      <c r="F406" s="246"/>
      <c r="G406" s="246"/>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66"/>
      <c r="B407" s="166"/>
      <c r="C407" s="129"/>
      <c r="D407" s="129"/>
      <c r="E407" s="246"/>
      <c r="F407" s="246"/>
      <c r="G407" s="246"/>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66"/>
      <c r="B408" s="166"/>
      <c r="C408" s="129"/>
      <c r="D408" s="129"/>
      <c r="E408" s="246"/>
      <c r="F408" s="246"/>
      <c r="G408" s="246"/>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66"/>
      <c r="B409" s="166"/>
      <c r="C409" s="129"/>
      <c r="D409" s="129"/>
      <c r="E409" s="246"/>
      <c r="F409" s="246"/>
      <c r="G409" s="246"/>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66"/>
      <c r="B410" s="166"/>
      <c r="C410" s="129"/>
      <c r="D410" s="129"/>
      <c r="E410" s="246"/>
      <c r="F410" s="246"/>
      <c r="G410" s="246"/>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66"/>
      <c r="B411" s="166"/>
      <c r="C411" s="129"/>
      <c r="D411" s="129"/>
      <c r="E411" s="246"/>
      <c r="F411" s="246"/>
      <c r="G411" s="246"/>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66"/>
      <c r="B412" s="166"/>
      <c r="C412" s="129"/>
      <c r="D412" s="129"/>
      <c r="E412" s="246"/>
      <c r="F412" s="246"/>
      <c r="G412" s="246"/>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66"/>
      <c r="B413" s="166"/>
      <c r="C413" s="129"/>
      <c r="D413" s="129"/>
      <c r="E413" s="246"/>
      <c r="F413" s="246"/>
      <c r="G413" s="246"/>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66"/>
      <c r="B414" s="166"/>
      <c r="C414" s="129"/>
      <c r="D414" s="129"/>
      <c r="E414" s="246"/>
      <c r="F414" s="246"/>
      <c r="G414" s="246"/>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66"/>
      <c r="B415" s="166"/>
      <c r="C415" s="129"/>
      <c r="D415" s="129"/>
      <c r="E415" s="246"/>
      <c r="F415" s="246"/>
      <c r="G415" s="246"/>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66"/>
      <c r="B416" s="166"/>
      <c r="C416" s="129"/>
      <c r="D416" s="129"/>
      <c r="E416" s="246"/>
      <c r="F416" s="246"/>
      <c r="G416" s="246"/>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66"/>
      <c r="B417" s="166"/>
      <c r="C417" s="129"/>
      <c r="D417" s="129"/>
      <c r="E417" s="246"/>
      <c r="F417" s="246"/>
      <c r="G417" s="246"/>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66"/>
      <c r="B418" s="166"/>
      <c r="C418" s="129"/>
      <c r="D418" s="129"/>
      <c r="E418" s="246"/>
      <c r="F418" s="246"/>
      <c r="G418" s="246"/>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66"/>
      <c r="B419" s="166"/>
      <c r="C419" s="129"/>
      <c r="D419" s="129"/>
      <c r="E419" s="246"/>
      <c r="F419" s="246"/>
      <c r="G419" s="246"/>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66"/>
      <c r="B420" s="166"/>
      <c r="C420" s="129"/>
      <c r="D420" s="129"/>
      <c r="E420" s="246"/>
      <c r="F420" s="246"/>
      <c r="G420" s="246"/>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66"/>
      <c r="B421" s="166"/>
      <c r="C421" s="129"/>
      <c r="D421" s="129"/>
      <c r="E421" s="246"/>
      <c r="F421" s="246"/>
      <c r="G421" s="246"/>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66"/>
      <c r="B422" s="166"/>
      <c r="C422" s="129"/>
      <c r="D422" s="129"/>
      <c r="E422" s="246"/>
      <c r="F422" s="246"/>
      <c r="G422" s="246"/>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66"/>
      <c r="B423" s="166"/>
      <c r="C423" s="129"/>
      <c r="D423" s="129"/>
      <c r="E423" s="246"/>
      <c r="F423" s="246"/>
      <c r="G423" s="246"/>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66"/>
      <c r="B424" s="166"/>
      <c r="C424" s="129"/>
      <c r="D424" s="129"/>
      <c r="E424" s="246"/>
      <c r="F424" s="246"/>
      <c r="G424" s="246"/>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66"/>
      <c r="B425" s="166"/>
      <c r="C425" s="129"/>
      <c r="D425" s="129"/>
      <c r="E425" s="246"/>
      <c r="F425" s="246"/>
      <c r="G425" s="246"/>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66"/>
      <c r="B426" s="166"/>
      <c r="C426" s="129"/>
      <c r="D426" s="129"/>
      <c r="E426" s="246"/>
      <c r="F426" s="246"/>
      <c r="G426" s="246"/>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66"/>
      <c r="B427" s="166"/>
      <c r="C427" s="129"/>
      <c r="D427" s="129"/>
      <c r="E427" s="246"/>
      <c r="F427" s="246"/>
      <c r="G427" s="246"/>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66"/>
      <c r="B428" s="166"/>
      <c r="C428" s="129"/>
      <c r="D428" s="129"/>
      <c r="E428" s="246"/>
      <c r="F428" s="246"/>
      <c r="G428" s="246"/>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66"/>
      <c r="B429" s="166"/>
      <c r="C429" s="129"/>
      <c r="D429" s="129"/>
      <c r="E429" s="246"/>
      <c r="F429" s="246"/>
      <c r="G429" s="246"/>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66"/>
      <c r="B430" s="166"/>
      <c r="C430" s="129"/>
      <c r="D430" s="129"/>
      <c r="E430" s="246"/>
      <c r="F430" s="246"/>
      <c r="G430" s="246"/>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66"/>
      <c r="B431" s="166"/>
      <c r="C431" s="129"/>
      <c r="D431" s="129"/>
      <c r="E431" s="246"/>
      <c r="F431" s="246"/>
      <c r="G431" s="246"/>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66"/>
      <c r="B432" s="166"/>
      <c r="C432" s="129"/>
      <c r="D432" s="129"/>
      <c r="E432" s="246"/>
      <c r="F432" s="246"/>
      <c r="G432" s="246"/>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66"/>
      <c r="B433" s="166"/>
      <c r="C433" s="129"/>
      <c r="D433" s="129"/>
      <c r="E433" s="246"/>
      <c r="F433" s="246"/>
      <c r="G433" s="246"/>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66"/>
      <c r="B434" s="166"/>
      <c r="C434" s="129"/>
      <c r="D434" s="129"/>
      <c r="E434" s="246"/>
      <c r="F434" s="246"/>
      <c r="G434" s="246"/>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66"/>
      <c r="B435" s="166"/>
      <c r="C435" s="129"/>
      <c r="D435" s="129"/>
      <c r="E435" s="246"/>
      <c r="F435" s="246"/>
      <c r="G435" s="246"/>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66"/>
      <c r="B436" s="166"/>
      <c r="C436" s="129"/>
      <c r="D436" s="129"/>
      <c r="E436" s="246"/>
      <c r="F436" s="246"/>
      <c r="G436" s="246"/>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66"/>
      <c r="B437" s="166"/>
      <c r="C437" s="129"/>
      <c r="D437" s="129"/>
      <c r="E437" s="246"/>
      <c r="F437" s="246"/>
      <c r="G437" s="246"/>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66"/>
      <c r="B438" s="166"/>
      <c r="C438" s="129"/>
      <c r="D438" s="129"/>
      <c r="E438" s="246"/>
      <c r="F438" s="246"/>
      <c r="G438" s="246"/>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66"/>
      <c r="B439" s="166"/>
      <c r="C439" s="129"/>
      <c r="D439" s="129"/>
      <c r="E439" s="246"/>
      <c r="F439" s="246"/>
      <c r="G439" s="246"/>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66"/>
      <c r="B440" s="166"/>
      <c r="C440" s="129"/>
      <c r="D440" s="129"/>
      <c r="E440" s="246"/>
      <c r="F440" s="246"/>
      <c r="G440" s="246"/>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66"/>
      <c r="B441" s="166"/>
      <c r="C441" s="129"/>
      <c r="D441" s="129"/>
      <c r="E441" s="246"/>
      <c r="F441" s="246"/>
      <c r="G441" s="246"/>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66"/>
      <c r="B442" s="166"/>
      <c r="C442" s="129"/>
      <c r="D442" s="129"/>
      <c r="E442" s="246"/>
      <c r="F442" s="246"/>
      <c r="G442" s="246"/>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66"/>
      <c r="B443" s="166"/>
      <c r="C443" s="129"/>
      <c r="D443" s="129"/>
      <c r="E443" s="246"/>
      <c r="F443" s="246"/>
      <c r="G443" s="246"/>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66"/>
      <c r="B444" s="166"/>
      <c r="C444" s="129"/>
      <c r="D444" s="129"/>
      <c r="E444" s="246"/>
      <c r="F444" s="246"/>
      <c r="G444" s="246"/>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66"/>
      <c r="B445" s="166"/>
      <c r="C445" s="129"/>
      <c r="D445" s="129"/>
      <c r="E445" s="246"/>
      <c r="F445" s="246"/>
      <c r="G445" s="246"/>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66"/>
      <c r="B446" s="166"/>
      <c r="C446" s="129"/>
      <c r="D446" s="129"/>
      <c r="E446" s="246"/>
      <c r="F446" s="246"/>
      <c r="G446" s="246"/>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66"/>
      <c r="B447" s="166"/>
      <c r="C447" s="129"/>
      <c r="D447" s="129"/>
      <c r="E447" s="246"/>
      <c r="F447" s="246"/>
      <c r="G447" s="246"/>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66"/>
      <c r="B448" s="166"/>
      <c r="C448" s="129"/>
      <c r="D448" s="129"/>
      <c r="E448" s="246"/>
      <c r="F448" s="246"/>
      <c r="G448" s="246"/>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66"/>
      <c r="B449" s="166"/>
      <c r="C449" s="129"/>
      <c r="D449" s="129"/>
      <c r="E449" s="246"/>
      <c r="F449" s="246"/>
      <c r="G449" s="246"/>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66"/>
      <c r="B450" s="166"/>
      <c r="C450" s="129"/>
      <c r="D450" s="129"/>
      <c r="E450" s="246"/>
      <c r="F450" s="246"/>
      <c r="G450" s="246"/>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66"/>
      <c r="B451" s="166"/>
      <c r="C451" s="129"/>
      <c r="D451" s="129"/>
      <c r="E451" s="246"/>
      <c r="F451" s="246"/>
      <c r="G451" s="246"/>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66"/>
      <c r="B452" s="166"/>
      <c r="C452" s="129"/>
      <c r="D452" s="129"/>
      <c r="E452" s="246"/>
      <c r="F452" s="246"/>
      <c r="G452" s="246"/>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66"/>
      <c r="B453" s="166"/>
      <c r="C453" s="129"/>
      <c r="D453" s="129"/>
      <c r="E453" s="246"/>
      <c r="F453" s="246"/>
      <c r="G453" s="246"/>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66"/>
      <c r="B454" s="166"/>
      <c r="C454" s="129"/>
      <c r="D454" s="129"/>
      <c r="E454" s="246"/>
      <c r="F454" s="246"/>
      <c r="G454" s="246"/>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66"/>
      <c r="B455" s="166"/>
      <c r="C455" s="129"/>
      <c r="D455" s="129"/>
      <c r="E455" s="246"/>
      <c r="F455" s="246"/>
      <c r="G455" s="246"/>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66"/>
      <c r="B456" s="166"/>
      <c r="C456" s="129"/>
      <c r="D456" s="129"/>
      <c r="E456" s="246"/>
      <c r="F456" s="246"/>
      <c r="G456" s="246"/>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66"/>
      <c r="B457" s="166"/>
      <c r="C457" s="129"/>
      <c r="D457" s="129"/>
      <c r="E457" s="246"/>
      <c r="F457" s="246"/>
      <c r="G457" s="246"/>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66"/>
      <c r="B458" s="166"/>
      <c r="C458" s="129"/>
      <c r="D458" s="129"/>
      <c r="E458" s="246"/>
      <c r="F458" s="246"/>
      <c r="G458" s="246"/>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66"/>
      <c r="B459" s="166"/>
      <c r="C459" s="129"/>
      <c r="D459" s="129"/>
      <c r="E459" s="246"/>
      <c r="F459" s="246"/>
      <c r="G459" s="246"/>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66"/>
      <c r="B460" s="166"/>
      <c r="C460" s="129"/>
      <c r="D460" s="129"/>
      <c r="E460" s="246"/>
      <c r="F460" s="246"/>
      <c r="G460" s="246"/>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66"/>
      <c r="B461" s="166"/>
      <c r="C461" s="129"/>
      <c r="D461" s="129"/>
      <c r="E461" s="246"/>
      <c r="F461" s="246"/>
      <c r="G461" s="246"/>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66"/>
      <c r="B462" s="166"/>
      <c r="C462" s="129"/>
      <c r="D462" s="129"/>
      <c r="E462" s="246"/>
      <c r="F462" s="246"/>
      <c r="G462" s="246"/>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66"/>
      <c r="B463" s="166"/>
      <c r="C463" s="129"/>
      <c r="D463" s="129"/>
      <c r="E463" s="246"/>
      <c r="F463" s="246"/>
      <c r="G463" s="246"/>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66"/>
      <c r="B464" s="166"/>
      <c r="C464" s="129"/>
      <c r="D464" s="129"/>
      <c r="E464" s="246"/>
      <c r="F464" s="246"/>
      <c r="G464" s="246"/>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66"/>
      <c r="B465" s="166"/>
      <c r="C465" s="129"/>
      <c r="D465" s="129"/>
      <c r="E465" s="246"/>
      <c r="F465" s="246"/>
      <c r="G465" s="246"/>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66"/>
      <c r="B466" s="166"/>
      <c r="C466" s="129"/>
      <c r="D466" s="129"/>
      <c r="E466" s="246"/>
      <c r="F466" s="246"/>
      <c r="G466" s="246"/>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66"/>
      <c r="B467" s="166"/>
      <c r="C467" s="129"/>
      <c r="D467" s="129"/>
      <c r="E467" s="246"/>
      <c r="F467" s="246"/>
      <c r="G467" s="246"/>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66"/>
      <c r="B468" s="166"/>
      <c r="C468" s="129"/>
      <c r="D468" s="129"/>
      <c r="E468" s="246"/>
      <c r="F468" s="246"/>
      <c r="G468" s="246"/>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66"/>
      <c r="B469" s="166"/>
      <c r="C469" s="129"/>
      <c r="D469" s="129"/>
      <c r="E469" s="246"/>
      <c r="F469" s="246"/>
      <c r="G469" s="246"/>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66"/>
      <c r="B470" s="166"/>
      <c r="C470" s="129"/>
      <c r="D470" s="129"/>
      <c r="E470" s="246"/>
      <c r="F470" s="246"/>
      <c r="G470" s="246"/>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66"/>
      <c r="B471" s="166"/>
      <c r="C471" s="129"/>
      <c r="D471" s="129"/>
      <c r="E471" s="246"/>
      <c r="F471" s="246"/>
      <c r="G471" s="246"/>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66"/>
      <c r="B472" s="166"/>
      <c r="C472" s="129"/>
      <c r="D472" s="129"/>
      <c r="E472" s="246"/>
      <c r="F472" s="246"/>
      <c r="G472" s="246"/>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66"/>
      <c r="B473" s="166"/>
      <c r="C473" s="129"/>
      <c r="D473" s="129"/>
      <c r="E473" s="246"/>
      <c r="F473" s="246"/>
      <c r="G473" s="246"/>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66"/>
      <c r="B474" s="166"/>
      <c r="C474" s="129"/>
      <c r="D474" s="129"/>
      <c r="E474" s="246"/>
      <c r="F474" s="246"/>
      <c r="G474" s="246"/>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66"/>
      <c r="B475" s="166"/>
      <c r="C475" s="129"/>
      <c r="D475" s="129"/>
      <c r="E475" s="246"/>
      <c r="F475" s="246"/>
      <c r="G475" s="246"/>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66"/>
      <c r="B476" s="166"/>
      <c r="C476" s="129"/>
      <c r="D476" s="129"/>
      <c r="E476" s="246"/>
      <c r="F476" s="246"/>
      <c r="G476" s="246"/>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66"/>
      <c r="B477" s="166"/>
      <c r="C477" s="129"/>
      <c r="D477" s="129"/>
      <c r="E477" s="246"/>
      <c r="F477" s="246"/>
      <c r="G477" s="246"/>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66"/>
      <c r="B478" s="166"/>
      <c r="C478" s="129"/>
      <c r="D478" s="129"/>
      <c r="E478" s="246"/>
      <c r="F478" s="246"/>
      <c r="G478" s="246"/>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66"/>
      <c r="B479" s="166"/>
      <c r="C479" s="129"/>
      <c r="D479" s="129"/>
      <c r="E479" s="246"/>
      <c r="F479" s="246"/>
      <c r="G479" s="246"/>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66"/>
      <c r="B480" s="166"/>
      <c r="C480" s="129"/>
      <c r="D480" s="129"/>
      <c r="E480" s="246"/>
      <c r="F480" s="246"/>
      <c r="G480" s="246"/>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66"/>
      <c r="B481" s="166"/>
      <c r="C481" s="129"/>
      <c r="D481" s="129"/>
      <c r="E481" s="246"/>
      <c r="F481" s="246"/>
      <c r="G481" s="246"/>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66"/>
      <c r="B482" s="166"/>
      <c r="C482" s="129"/>
      <c r="D482" s="129"/>
      <c r="E482" s="246"/>
      <c r="F482" s="246"/>
      <c r="G482" s="246"/>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66"/>
      <c r="B483" s="166"/>
      <c r="C483" s="129"/>
      <c r="D483" s="129"/>
      <c r="E483" s="246"/>
      <c r="F483" s="246"/>
      <c r="G483" s="246"/>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66"/>
      <c r="B484" s="166"/>
      <c r="C484" s="129"/>
      <c r="D484" s="129"/>
      <c r="E484" s="246"/>
      <c r="F484" s="246"/>
      <c r="G484" s="246"/>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66"/>
      <c r="B485" s="166"/>
      <c r="C485" s="129"/>
      <c r="D485" s="129"/>
      <c r="E485" s="246"/>
      <c r="F485" s="246"/>
      <c r="G485" s="246"/>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66"/>
      <c r="B486" s="166"/>
      <c r="C486" s="129"/>
      <c r="D486" s="129"/>
      <c r="E486" s="246"/>
      <c r="F486" s="246"/>
      <c r="G486" s="246"/>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66"/>
      <c r="B487" s="166"/>
      <c r="C487" s="129"/>
      <c r="D487" s="129"/>
      <c r="E487" s="246"/>
      <c r="F487" s="246"/>
      <c r="G487" s="246"/>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66"/>
      <c r="B488" s="166"/>
      <c r="C488" s="129"/>
      <c r="D488" s="129"/>
      <c r="E488" s="246"/>
      <c r="F488" s="246"/>
      <c r="G488" s="246"/>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66"/>
      <c r="B489" s="166"/>
      <c r="C489" s="129"/>
      <c r="D489" s="129"/>
      <c r="E489" s="246"/>
      <c r="F489" s="246"/>
      <c r="G489" s="246"/>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66"/>
      <c r="B490" s="166"/>
      <c r="C490" s="129"/>
      <c r="D490" s="129"/>
      <c r="E490" s="246"/>
      <c r="F490" s="246"/>
      <c r="G490" s="246"/>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66"/>
      <c r="B491" s="166"/>
      <c r="C491" s="129"/>
      <c r="D491" s="129"/>
      <c r="E491" s="246"/>
      <c r="F491" s="246"/>
      <c r="G491" s="246"/>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66"/>
      <c r="B492" s="166"/>
      <c r="C492" s="129"/>
      <c r="D492" s="129"/>
      <c r="E492" s="246"/>
      <c r="F492" s="246"/>
      <c r="G492" s="246"/>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66"/>
      <c r="B493" s="166"/>
      <c r="C493" s="129"/>
      <c r="D493" s="129"/>
      <c r="E493" s="246"/>
      <c r="F493" s="246"/>
      <c r="G493" s="246"/>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66"/>
      <c r="B494" s="166"/>
      <c r="C494" s="129"/>
      <c r="D494" s="129"/>
      <c r="E494" s="246"/>
      <c r="F494" s="246"/>
      <c r="G494" s="246"/>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66"/>
      <c r="B495" s="166"/>
      <c r="C495" s="129"/>
      <c r="D495" s="129"/>
      <c r="E495" s="246"/>
      <c r="F495" s="246"/>
      <c r="G495" s="246"/>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66"/>
      <c r="B496" s="166"/>
      <c r="C496" s="129"/>
      <c r="D496" s="129"/>
      <c r="E496" s="246"/>
      <c r="F496" s="246"/>
      <c r="G496" s="246"/>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66"/>
      <c r="B497" s="166"/>
      <c r="C497" s="129"/>
      <c r="D497" s="129"/>
      <c r="E497" s="246"/>
      <c r="F497" s="246"/>
      <c r="G497" s="246"/>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66"/>
      <c r="B498" s="166"/>
      <c r="C498" s="129"/>
      <c r="D498" s="129"/>
      <c r="E498" s="246"/>
      <c r="F498" s="246"/>
      <c r="G498" s="246"/>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66"/>
      <c r="B499" s="166"/>
      <c r="C499" s="129"/>
      <c r="D499" s="129"/>
      <c r="E499" s="246"/>
      <c r="F499" s="246"/>
      <c r="G499" s="246"/>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66"/>
      <c r="B500" s="166"/>
      <c r="C500" s="129"/>
      <c r="D500" s="129"/>
      <c r="E500" s="246"/>
      <c r="F500" s="246"/>
      <c r="G500" s="246"/>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66"/>
      <c r="B501" s="166"/>
      <c r="C501" s="129"/>
      <c r="D501" s="129"/>
      <c r="E501" s="246"/>
      <c r="F501" s="246"/>
      <c r="G501" s="246"/>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66"/>
      <c r="B502" s="166"/>
      <c r="C502" s="129"/>
      <c r="D502" s="129"/>
      <c r="E502" s="246"/>
      <c r="F502" s="246"/>
      <c r="G502" s="246"/>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66"/>
      <c r="B503" s="166"/>
      <c r="C503" s="129"/>
      <c r="D503" s="129"/>
      <c r="E503" s="246"/>
      <c r="F503" s="246"/>
      <c r="G503" s="246"/>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66"/>
      <c r="B504" s="166"/>
      <c r="C504" s="129"/>
      <c r="D504" s="129"/>
      <c r="E504" s="246"/>
      <c r="F504" s="246"/>
      <c r="G504" s="246"/>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66"/>
      <c r="B505" s="166"/>
      <c r="C505" s="129"/>
      <c r="D505" s="129"/>
      <c r="E505" s="246"/>
      <c r="F505" s="246"/>
      <c r="G505" s="246"/>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66"/>
      <c r="B506" s="166"/>
      <c r="C506" s="129"/>
      <c r="D506" s="129"/>
      <c r="E506" s="246"/>
      <c r="F506" s="246"/>
      <c r="G506" s="246"/>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66"/>
      <c r="B507" s="166"/>
      <c r="C507" s="129"/>
      <c r="D507" s="129"/>
      <c r="E507" s="246"/>
      <c r="F507" s="246"/>
      <c r="G507" s="246"/>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66"/>
      <c r="B508" s="166"/>
      <c r="C508" s="129"/>
      <c r="D508" s="129"/>
      <c r="E508" s="246"/>
      <c r="F508" s="246"/>
      <c r="G508" s="246"/>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66"/>
      <c r="B509" s="166"/>
      <c r="C509" s="129"/>
      <c r="D509" s="129"/>
      <c r="E509" s="246"/>
      <c r="F509" s="246"/>
      <c r="G509" s="246"/>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66"/>
      <c r="B510" s="166"/>
      <c r="C510" s="129"/>
      <c r="D510" s="129"/>
      <c r="E510" s="246"/>
      <c r="F510" s="246"/>
      <c r="G510" s="246"/>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66"/>
      <c r="B511" s="166"/>
      <c r="C511" s="129"/>
      <c r="D511" s="129"/>
      <c r="E511" s="246"/>
      <c r="F511" s="246"/>
      <c r="G511" s="246"/>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66"/>
      <c r="B512" s="166"/>
      <c r="C512" s="129"/>
      <c r="D512" s="129"/>
      <c r="E512" s="246"/>
      <c r="F512" s="246"/>
      <c r="G512" s="246"/>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66"/>
      <c r="B513" s="166"/>
      <c r="C513" s="129"/>
      <c r="D513" s="129"/>
      <c r="E513" s="246"/>
      <c r="F513" s="246"/>
      <c r="G513" s="246"/>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66"/>
      <c r="B514" s="166"/>
      <c r="C514" s="129"/>
      <c r="D514" s="129"/>
      <c r="E514" s="246"/>
      <c r="F514" s="246"/>
      <c r="G514" s="246"/>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66"/>
      <c r="B515" s="166"/>
      <c r="C515" s="129"/>
      <c r="D515" s="129"/>
      <c r="E515" s="246"/>
      <c r="F515" s="246"/>
      <c r="G515" s="246"/>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66"/>
      <c r="B516" s="166"/>
      <c r="C516" s="129"/>
      <c r="D516" s="129"/>
      <c r="E516" s="246"/>
      <c r="F516" s="246"/>
      <c r="G516" s="246"/>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66"/>
      <c r="B517" s="166"/>
      <c r="C517" s="129"/>
      <c r="D517" s="129"/>
      <c r="E517" s="246"/>
      <c r="F517" s="246"/>
      <c r="G517" s="246"/>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66"/>
      <c r="B518" s="166"/>
      <c r="C518" s="129"/>
      <c r="D518" s="129"/>
      <c r="E518" s="246"/>
      <c r="F518" s="246"/>
      <c r="G518" s="246"/>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66"/>
      <c r="B519" s="166"/>
      <c r="C519" s="129"/>
      <c r="D519" s="129"/>
      <c r="E519" s="246"/>
      <c r="F519" s="246"/>
      <c r="G519" s="246"/>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66"/>
      <c r="B520" s="166"/>
      <c r="C520" s="129"/>
      <c r="D520" s="129"/>
      <c r="E520" s="246"/>
      <c r="F520" s="246"/>
      <c r="G520" s="246"/>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66"/>
      <c r="B521" s="166"/>
      <c r="C521" s="129"/>
      <c r="D521" s="129"/>
      <c r="E521" s="246"/>
      <c r="F521" s="246"/>
      <c r="G521" s="246"/>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66"/>
      <c r="B522" s="166"/>
      <c r="C522" s="129"/>
      <c r="D522" s="129"/>
      <c r="E522" s="246"/>
      <c r="F522" s="246"/>
      <c r="G522" s="246"/>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66"/>
      <c r="B523" s="166"/>
      <c r="C523" s="129"/>
      <c r="D523" s="129"/>
      <c r="E523" s="246"/>
      <c r="F523" s="246"/>
      <c r="G523" s="246"/>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66"/>
      <c r="B524" s="166"/>
      <c r="C524" s="129"/>
      <c r="D524" s="129"/>
      <c r="E524" s="246"/>
      <c r="F524" s="246"/>
      <c r="G524" s="246"/>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66"/>
      <c r="B525" s="166"/>
      <c r="C525" s="129"/>
      <c r="D525" s="129"/>
      <c r="E525" s="246"/>
      <c r="F525" s="246"/>
      <c r="G525" s="246"/>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66"/>
      <c r="B526" s="166"/>
      <c r="C526" s="129"/>
      <c r="D526" s="129"/>
      <c r="E526" s="246"/>
      <c r="F526" s="246"/>
      <c r="G526" s="246"/>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66"/>
      <c r="B527" s="166"/>
      <c r="C527" s="129"/>
      <c r="D527" s="129"/>
      <c r="E527" s="246"/>
      <c r="F527" s="246"/>
      <c r="G527" s="246"/>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66"/>
      <c r="B528" s="166"/>
      <c r="C528" s="129"/>
      <c r="D528" s="129"/>
      <c r="E528" s="246"/>
      <c r="F528" s="246"/>
      <c r="G528" s="246"/>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66"/>
      <c r="B529" s="166"/>
      <c r="C529" s="129"/>
      <c r="D529" s="129"/>
      <c r="E529" s="246"/>
      <c r="F529" s="246"/>
      <c r="G529" s="246"/>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66"/>
      <c r="B530" s="166"/>
      <c r="C530" s="129"/>
      <c r="D530" s="129"/>
      <c r="E530" s="246"/>
      <c r="F530" s="246"/>
      <c r="G530" s="246"/>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66"/>
      <c r="B531" s="166"/>
      <c r="C531" s="129"/>
      <c r="D531" s="129"/>
      <c r="E531" s="246"/>
      <c r="F531" s="246"/>
      <c r="G531" s="246"/>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66"/>
      <c r="B532" s="166"/>
      <c r="C532" s="129"/>
      <c r="D532" s="129"/>
      <c r="E532" s="246"/>
      <c r="F532" s="246"/>
      <c r="G532" s="246"/>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66"/>
      <c r="B533" s="166"/>
      <c r="C533" s="129"/>
      <c r="D533" s="129"/>
      <c r="E533" s="246"/>
      <c r="F533" s="246"/>
      <c r="G533" s="246"/>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66"/>
      <c r="B534" s="166"/>
      <c r="C534" s="129"/>
      <c r="D534" s="129"/>
      <c r="E534" s="246"/>
      <c r="F534" s="246"/>
      <c r="G534" s="246"/>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66"/>
      <c r="B535" s="166"/>
      <c r="C535" s="129"/>
      <c r="D535" s="129"/>
      <c r="E535" s="246"/>
      <c r="F535" s="246"/>
      <c r="G535" s="246"/>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66"/>
      <c r="B536" s="166"/>
      <c r="C536" s="129"/>
      <c r="D536" s="129"/>
      <c r="E536" s="246"/>
      <c r="F536" s="246"/>
      <c r="G536" s="246"/>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66"/>
      <c r="B537" s="166"/>
      <c r="C537" s="129"/>
      <c r="D537" s="129"/>
      <c r="E537" s="246"/>
      <c r="F537" s="246"/>
      <c r="G537" s="246"/>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66"/>
      <c r="B538" s="166"/>
      <c r="C538" s="129"/>
      <c r="D538" s="129"/>
      <c r="E538" s="246"/>
      <c r="F538" s="246"/>
      <c r="G538" s="246"/>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66"/>
      <c r="B539" s="166"/>
      <c r="C539" s="129"/>
      <c r="D539" s="129"/>
      <c r="E539" s="246"/>
      <c r="F539" s="246"/>
      <c r="G539" s="246"/>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66"/>
      <c r="B540" s="166"/>
      <c r="C540" s="129"/>
      <c r="D540" s="129"/>
      <c r="E540" s="246"/>
      <c r="F540" s="246"/>
      <c r="G540" s="246"/>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66"/>
      <c r="B541" s="166"/>
      <c r="C541" s="129"/>
      <c r="D541" s="129"/>
      <c r="E541" s="246"/>
      <c r="F541" s="246"/>
      <c r="G541" s="246"/>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66"/>
      <c r="B542" s="166"/>
      <c r="C542" s="129"/>
      <c r="D542" s="129"/>
      <c r="E542" s="246"/>
      <c r="F542" s="246"/>
      <c r="G542" s="246"/>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66"/>
      <c r="B543" s="166"/>
      <c r="C543" s="129"/>
      <c r="D543" s="129"/>
      <c r="E543" s="246"/>
      <c r="F543" s="246"/>
      <c r="G543" s="246"/>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66"/>
      <c r="B544" s="166"/>
      <c r="C544" s="129"/>
      <c r="D544" s="129"/>
      <c r="E544" s="246"/>
      <c r="F544" s="246"/>
      <c r="G544" s="246"/>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66"/>
      <c r="B545" s="166"/>
      <c r="C545" s="129"/>
      <c r="D545" s="129"/>
      <c r="E545" s="246"/>
      <c r="F545" s="246"/>
      <c r="G545" s="246"/>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66"/>
      <c r="B546" s="166"/>
      <c r="C546" s="129"/>
      <c r="D546" s="129"/>
      <c r="E546" s="246"/>
      <c r="F546" s="246"/>
      <c r="G546" s="246"/>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66"/>
      <c r="B547" s="166"/>
      <c r="C547" s="129"/>
      <c r="D547" s="129"/>
      <c r="E547" s="246"/>
      <c r="F547" s="246"/>
      <c r="G547" s="246"/>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66"/>
      <c r="B548" s="166"/>
      <c r="C548" s="129"/>
      <c r="D548" s="129"/>
      <c r="E548" s="246"/>
      <c r="F548" s="246"/>
      <c r="G548" s="246"/>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66"/>
      <c r="B549" s="166"/>
      <c r="C549" s="129"/>
      <c r="D549" s="129"/>
      <c r="E549" s="246"/>
      <c r="F549" s="246"/>
      <c r="G549" s="246"/>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66"/>
      <c r="B550" s="166"/>
      <c r="C550" s="129"/>
      <c r="D550" s="129"/>
      <c r="E550" s="246"/>
      <c r="F550" s="246"/>
      <c r="G550" s="246"/>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66"/>
      <c r="B551" s="166"/>
      <c r="C551" s="129"/>
      <c r="D551" s="129"/>
      <c r="E551" s="246"/>
      <c r="F551" s="246"/>
      <c r="G551" s="246"/>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66"/>
      <c r="B552" s="166"/>
      <c r="C552" s="129"/>
      <c r="D552" s="129"/>
      <c r="E552" s="246"/>
      <c r="F552" s="246"/>
      <c r="G552" s="246"/>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66"/>
      <c r="B553" s="166"/>
      <c r="C553" s="129"/>
      <c r="D553" s="129"/>
      <c r="E553" s="246"/>
      <c r="F553" s="246"/>
      <c r="G553" s="246"/>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66"/>
      <c r="B554" s="166"/>
      <c r="C554" s="129"/>
      <c r="D554" s="129"/>
      <c r="E554" s="246"/>
      <c r="F554" s="246"/>
      <c r="G554" s="246"/>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66"/>
      <c r="B555" s="166"/>
      <c r="C555" s="129"/>
      <c r="D555" s="129"/>
      <c r="E555" s="246"/>
      <c r="F555" s="246"/>
      <c r="G555" s="246"/>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66"/>
      <c r="B556" s="166"/>
      <c r="C556" s="129"/>
      <c r="D556" s="129"/>
      <c r="E556" s="246"/>
      <c r="F556" s="246"/>
      <c r="G556" s="246"/>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66"/>
      <c r="B557" s="166"/>
      <c r="C557" s="129"/>
      <c r="D557" s="129"/>
      <c r="E557" s="246"/>
      <c r="F557" s="246"/>
      <c r="G557" s="246"/>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66"/>
      <c r="B558" s="166"/>
      <c r="C558" s="129"/>
      <c r="D558" s="129"/>
      <c r="E558" s="246"/>
      <c r="F558" s="246"/>
      <c r="G558" s="246"/>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66"/>
      <c r="B559" s="166"/>
      <c r="C559" s="129"/>
      <c r="D559" s="129"/>
      <c r="E559" s="246"/>
      <c r="F559" s="246"/>
      <c r="G559" s="246"/>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66"/>
      <c r="B560" s="166"/>
      <c r="C560" s="129"/>
      <c r="D560" s="129"/>
      <c r="E560" s="246"/>
      <c r="F560" s="246"/>
      <c r="G560" s="246"/>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66"/>
      <c r="B561" s="166"/>
      <c r="C561" s="129"/>
      <c r="D561" s="129"/>
      <c r="E561" s="246"/>
      <c r="F561" s="246"/>
      <c r="G561" s="246"/>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66"/>
      <c r="B562" s="166"/>
      <c r="C562" s="129"/>
      <c r="D562" s="129"/>
      <c r="E562" s="246"/>
      <c r="F562" s="246"/>
      <c r="G562" s="246"/>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66"/>
      <c r="B563" s="166"/>
      <c r="C563" s="129"/>
      <c r="D563" s="129"/>
      <c r="E563" s="246"/>
      <c r="F563" s="246"/>
      <c r="G563" s="246"/>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66"/>
      <c r="B564" s="166"/>
      <c r="C564" s="129"/>
      <c r="D564" s="129"/>
      <c r="E564" s="246"/>
      <c r="F564" s="246"/>
      <c r="G564" s="246"/>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66"/>
      <c r="B565" s="166"/>
      <c r="C565" s="129"/>
      <c r="D565" s="129"/>
      <c r="E565" s="246"/>
      <c r="F565" s="246"/>
      <c r="G565" s="246"/>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66"/>
      <c r="B566" s="166"/>
      <c r="C566" s="129"/>
      <c r="D566" s="129"/>
      <c r="E566" s="246"/>
      <c r="F566" s="246"/>
      <c r="G566" s="246"/>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66"/>
      <c r="B567" s="166"/>
      <c r="C567" s="129"/>
      <c r="D567" s="129"/>
      <c r="E567" s="246"/>
      <c r="F567" s="246"/>
      <c r="G567" s="246"/>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66"/>
      <c r="B568" s="166"/>
      <c r="C568" s="129"/>
      <c r="D568" s="129"/>
      <c r="E568" s="246"/>
      <c r="F568" s="246"/>
      <c r="G568" s="246"/>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66"/>
      <c r="B569" s="166"/>
      <c r="C569" s="129"/>
      <c r="D569" s="129"/>
      <c r="E569" s="246"/>
      <c r="F569" s="246"/>
      <c r="G569" s="246"/>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66"/>
      <c r="B570" s="166"/>
      <c r="C570" s="129"/>
      <c r="D570" s="129"/>
      <c r="E570" s="246"/>
      <c r="F570" s="246"/>
      <c r="G570" s="246"/>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66"/>
      <c r="B571" s="166"/>
      <c r="C571" s="129"/>
      <c r="D571" s="129"/>
      <c r="E571" s="246"/>
      <c r="F571" s="246"/>
      <c r="G571" s="246"/>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66"/>
      <c r="B572" s="166"/>
      <c r="C572" s="129"/>
      <c r="D572" s="129"/>
      <c r="E572" s="246"/>
      <c r="F572" s="246"/>
      <c r="G572" s="246"/>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66"/>
      <c r="B573" s="166"/>
      <c r="C573" s="129"/>
      <c r="D573" s="129"/>
      <c r="E573" s="246"/>
      <c r="F573" s="246"/>
      <c r="G573" s="246"/>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66"/>
      <c r="B574" s="166"/>
      <c r="C574" s="129"/>
      <c r="D574" s="129"/>
      <c r="E574" s="246"/>
      <c r="F574" s="246"/>
      <c r="G574" s="246"/>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66"/>
      <c r="B575" s="166"/>
      <c r="C575" s="129"/>
      <c r="D575" s="129"/>
      <c r="E575" s="246"/>
      <c r="F575" s="246"/>
      <c r="G575" s="246"/>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66"/>
      <c r="B576" s="166"/>
      <c r="C576" s="129"/>
      <c r="D576" s="129"/>
      <c r="E576" s="246"/>
      <c r="F576" s="246"/>
      <c r="G576" s="246"/>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66"/>
      <c r="B577" s="166"/>
      <c r="C577" s="129"/>
      <c r="D577" s="129"/>
      <c r="E577" s="246"/>
      <c r="F577" s="246"/>
      <c r="G577" s="246"/>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66"/>
      <c r="B578" s="166"/>
      <c r="C578" s="129"/>
      <c r="D578" s="129"/>
      <c r="E578" s="246"/>
      <c r="F578" s="246"/>
      <c r="G578" s="246"/>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66"/>
      <c r="B579" s="166"/>
      <c r="C579" s="129"/>
      <c r="D579" s="129"/>
      <c r="E579" s="246"/>
      <c r="F579" s="246"/>
      <c r="G579" s="246"/>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66"/>
      <c r="B580" s="166"/>
      <c r="C580" s="129"/>
      <c r="D580" s="129"/>
      <c r="E580" s="246"/>
      <c r="F580" s="246"/>
      <c r="G580" s="246"/>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66"/>
      <c r="B581" s="166"/>
      <c r="C581" s="129"/>
      <c r="D581" s="129"/>
      <c r="E581" s="246"/>
      <c r="F581" s="246"/>
      <c r="G581" s="246"/>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66"/>
      <c r="B582" s="166"/>
      <c r="C582" s="129"/>
      <c r="D582" s="129"/>
      <c r="E582" s="246"/>
      <c r="F582" s="246"/>
      <c r="G582" s="246"/>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66"/>
      <c r="B583" s="166"/>
      <c r="C583" s="129"/>
      <c r="D583" s="129"/>
      <c r="E583" s="246"/>
      <c r="F583" s="246"/>
      <c r="G583" s="246"/>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66"/>
      <c r="B584" s="166"/>
      <c r="C584" s="129"/>
      <c r="D584" s="129"/>
      <c r="E584" s="246"/>
      <c r="F584" s="246"/>
      <c r="G584" s="246"/>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66"/>
      <c r="B585" s="166"/>
      <c r="C585" s="129"/>
      <c r="D585" s="129"/>
      <c r="E585" s="246"/>
      <c r="F585" s="246"/>
      <c r="G585" s="246"/>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66"/>
      <c r="B586" s="166"/>
      <c r="C586" s="129"/>
      <c r="D586" s="129"/>
      <c r="E586" s="246"/>
      <c r="F586" s="246"/>
      <c r="G586" s="246"/>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66"/>
      <c r="B587" s="166"/>
      <c r="C587" s="129"/>
      <c r="D587" s="129"/>
      <c r="E587" s="246"/>
      <c r="F587" s="246"/>
      <c r="G587" s="246"/>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66"/>
      <c r="B588" s="166"/>
      <c r="C588" s="129"/>
      <c r="D588" s="129"/>
      <c r="E588" s="246"/>
      <c r="F588" s="246"/>
      <c r="G588" s="246"/>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66"/>
      <c r="B589" s="166"/>
      <c r="C589" s="129"/>
      <c r="D589" s="129"/>
      <c r="E589" s="246"/>
      <c r="F589" s="246"/>
      <c r="G589" s="246"/>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66"/>
      <c r="B590" s="166"/>
      <c r="C590" s="129"/>
      <c r="D590" s="129"/>
      <c r="E590" s="246"/>
      <c r="F590" s="246"/>
      <c r="G590" s="246"/>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66"/>
      <c r="B591" s="166"/>
      <c r="C591" s="129"/>
      <c r="D591" s="129"/>
      <c r="E591" s="246"/>
      <c r="F591" s="246"/>
      <c r="G591" s="246"/>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66"/>
      <c r="B592" s="166"/>
      <c r="C592" s="129"/>
      <c r="D592" s="129"/>
      <c r="E592" s="246"/>
      <c r="F592" s="246"/>
      <c r="G592" s="246"/>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66"/>
      <c r="B593" s="166"/>
      <c r="C593" s="129"/>
      <c r="D593" s="129"/>
      <c r="E593" s="246"/>
      <c r="F593" s="246"/>
      <c r="G593" s="246"/>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66"/>
      <c r="B594" s="166"/>
      <c r="C594" s="129"/>
      <c r="D594" s="129"/>
      <c r="E594" s="246"/>
      <c r="F594" s="246"/>
      <c r="G594" s="246"/>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66"/>
      <c r="B595" s="166"/>
      <c r="C595" s="129"/>
      <c r="D595" s="129"/>
      <c r="E595" s="246"/>
      <c r="F595" s="246"/>
      <c r="G595" s="246"/>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66"/>
      <c r="B596" s="166"/>
      <c r="C596" s="129"/>
      <c r="D596" s="129"/>
      <c r="E596" s="246"/>
      <c r="F596" s="246"/>
      <c r="G596" s="246"/>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66"/>
      <c r="B597" s="166"/>
      <c r="C597" s="129"/>
      <c r="D597" s="129"/>
      <c r="E597" s="246"/>
      <c r="F597" s="246"/>
      <c r="G597" s="246"/>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66"/>
      <c r="B598" s="166"/>
      <c r="C598" s="129"/>
      <c r="D598" s="129"/>
      <c r="E598" s="246"/>
      <c r="F598" s="246"/>
      <c r="G598" s="246"/>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66"/>
      <c r="B599" s="166"/>
      <c r="C599" s="129"/>
      <c r="D599" s="129"/>
      <c r="E599" s="246"/>
      <c r="F599" s="246"/>
      <c r="G599" s="246"/>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66"/>
      <c r="B600" s="166"/>
      <c r="C600" s="129"/>
      <c r="D600" s="129"/>
      <c r="E600" s="246"/>
      <c r="F600" s="246"/>
      <c r="G600" s="246"/>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66"/>
      <c r="B601" s="166"/>
      <c r="C601" s="129"/>
      <c r="D601" s="129"/>
      <c r="E601" s="246"/>
      <c r="F601" s="246"/>
      <c r="G601" s="246"/>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66"/>
      <c r="B602" s="166"/>
      <c r="C602" s="129"/>
      <c r="D602" s="129"/>
      <c r="E602" s="246"/>
      <c r="F602" s="246"/>
      <c r="G602" s="246"/>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66"/>
      <c r="B603" s="166"/>
      <c r="C603" s="129"/>
      <c r="D603" s="129"/>
      <c r="E603" s="246"/>
      <c r="F603" s="246"/>
      <c r="G603" s="246"/>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66"/>
      <c r="B604" s="166"/>
      <c r="C604" s="129"/>
      <c r="D604" s="129"/>
      <c r="E604" s="246"/>
      <c r="F604" s="246"/>
      <c r="G604" s="246"/>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66"/>
      <c r="B605" s="166"/>
      <c r="C605" s="129"/>
      <c r="D605" s="129"/>
      <c r="E605" s="246"/>
      <c r="F605" s="246"/>
      <c r="G605" s="246"/>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66"/>
      <c r="B606" s="166"/>
      <c r="C606" s="129"/>
      <c r="D606" s="129"/>
      <c r="E606" s="246"/>
      <c r="F606" s="246"/>
      <c r="G606" s="246"/>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66"/>
      <c r="B607" s="166"/>
      <c r="C607" s="129"/>
      <c r="D607" s="129"/>
      <c r="E607" s="246"/>
      <c r="F607" s="246"/>
      <c r="G607" s="246"/>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66"/>
      <c r="B608" s="166"/>
      <c r="C608" s="129"/>
      <c r="D608" s="129"/>
      <c r="E608" s="246"/>
      <c r="F608" s="246"/>
      <c r="G608" s="246"/>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66"/>
      <c r="B609" s="166"/>
      <c r="C609" s="129"/>
      <c r="D609" s="129"/>
      <c r="E609" s="246"/>
      <c r="F609" s="246"/>
      <c r="G609" s="246"/>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66"/>
      <c r="B610" s="166"/>
      <c r="C610" s="129"/>
      <c r="D610" s="129"/>
      <c r="E610" s="246"/>
      <c r="F610" s="246"/>
      <c r="G610" s="246"/>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66"/>
      <c r="B611" s="166"/>
      <c r="C611" s="129"/>
      <c r="D611" s="129"/>
      <c r="E611" s="246"/>
      <c r="F611" s="246"/>
      <c r="G611" s="246"/>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66"/>
      <c r="B612" s="166"/>
      <c r="C612" s="129"/>
      <c r="D612" s="129"/>
      <c r="E612" s="246"/>
      <c r="F612" s="246"/>
      <c r="G612" s="246"/>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66"/>
      <c r="B613" s="166"/>
      <c r="C613" s="129"/>
      <c r="D613" s="129"/>
      <c r="E613" s="246"/>
      <c r="F613" s="246"/>
      <c r="G613" s="246"/>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66"/>
      <c r="B614" s="166"/>
      <c r="C614" s="129"/>
      <c r="D614" s="129"/>
      <c r="E614" s="246"/>
      <c r="F614" s="246"/>
      <c r="G614" s="246"/>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66"/>
      <c r="B615" s="166"/>
      <c r="C615" s="129"/>
      <c r="D615" s="129"/>
      <c r="E615" s="246"/>
      <c r="F615" s="246"/>
      <c r="G615" s="246"/>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66"/>
      <c r="B616" s="166"/>
      <c r="C616" s="129"/>
      <c r="D616" s="129"/>
      <c r="E616" s="246"/>
      <c r="F616" s="246"/>
      <c r="G616" s="246"/>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66"/>
      <c r="B617" s="166"/>
      <c r="C617" s="129"/>
      <c r="D617" s="129"/>
      <c r="E617" s="246"/>
      <c r="F617" s="246"/>
      <c r="G617" s="246"/>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66"/>
      <c r="B618" s="166"/>
      <c r="C618" s="129"/>
      <c r="D618" s="129"/>
      <c r="E618" s="246"/>
      <c r="F618" s="246"/>
      <c r="G618" s="246"/>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66"/>
      <c r="B619" s="166"/>
      <c r="C619" s="129"/>
      <c r="D619" s="129"/>
      <c r="E619" s="246"/>
      <c r="F619" s="246"/>
      <c r="G619" s="246"/>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66"/>
      <c r="B620" s="166"/>
      <c r="C620" s="129"/>
      <c r="D620" s="129"/>
      <c r="E620" s="246"/>
      <c r="F620" s="246"/>
      <c r="G620" s="246"/>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66"/>
      <c r="B621" s="166"/>
      <c r="C621" s="129"/>
      <c r="D621" s="129"/>
      <c r="E621" s="246"/>
      <c r="F621" s="246"/>
      <c r="G621" s="246"/>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66"/>
      <c r="B622" s="166"/>
      <c r="C622" s="129"/>
      <c r="D622" s="129"/>
      <c r="E622" s="246"/>
      <c r="F622" s="246"/>
      <c r="G622" s="246"/>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66"/>
      <c r="B623" s="166"/>
      <c r="C623" s="129"/>
      <c r="D623" s="129"/>
      <c r="E623" s="246"/>
      <c r="F623" s="246"/>
      <c r="G623" s="246"/>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66"/>
      <c r="B624" s="166"/>
      <c r="C624" s="129"/>
      <c r="D624" s="129"/>
      <c r="E624" s="246"/>
      <c r="F624" s="246"/>
      <c r="G624" s="246"/>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66"/>
      <c r="B625" s="166"/>
      <c r="C625" s="129"/>
      <c r="D625" s="129"/>
      <c r="E625" s="246"/>
      <c r="F625" s="246"/>
      <c r="G625" s="246"/>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66"/>
      <c r="B626" s="166"/>
      <c r="C626" s="129"/>
      <c r="D626" s="129"/>
      <c r="E626" s="246"/>
      <c r="F626" s="246"/>
      <c r="G626" s="246"/>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66"/>
      <c r="B627" s="166"/>
      <c r="C627" s="129"/>
      <c r="D627" s="129"/>
      <c r="E627" s="246"/>
      <c r="F627" s="246"/>
      <c r="G627" s="246"/>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66"/>
      <c r="B628" s="166"/>
      <c r="C628" s="129"/>
      <c r="D628" s="129"/>
      <c r="E628" s="246"/>
      <c r="F628" s="246"/>
      <c r="G628" s="246"/>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66"/>
      <c r="B629" s="166"/>
      <c r="C629" s="129"/>
      <c r="D629" s="129"/>
      <c r="E629" s="246"/>
      <c r="F629" s="246"/>
      <c r="G629" s="246"/>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66"/>
      <c r="B630" s="166"/>
      <c r="C630" s="129"/>
      <c r="D630" s="129"/>
      <c r="E630" s="246"/>
      <c r="F630" s="246"/>
      <c r="G630" s="246"/>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66"/>
      <c r="B631" s="166"/>
      <c r="C631" s="129"/>
      <c r="D631" s="129"/>
      <c r="E631" s="246"/>
      <c r="F631" s="246"/>
      <c r="G631" s="246"/>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66"/>
      <c r="B632" s="166"/>
      <c r="C632" s="129"/>
      <c r="D632" s="129"/>
      <c r="E632" s="246"/>
      <c r="F632" s="246"/>
      <c r="G632" s="246"/>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66"/>
      <c r="B633" s="166"/>
      <c r="C633" s="129"/>
      <c r="D633" s="129"/>
      <c r="E633" s="246"/>
      <c r="F633" s="246"/>
      <c r="G633" s="246"/>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66"/>
      <c r="B634" s="166"/>
      <c r="C634" s="129"/>
      <c r="D634" s="129"/>
      <c r="E634" s="246"/>
      <c r="F634" s="246"/>
      <c r="G634" s="246"/>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66"/>
      <c r="B635" s="166"/>
      <c r="C635" s="129"/>
      <c r="D635" s="129"/>
      <c r="E635" s="246"/>
      <c r="F635" s="246"/>
      <c r="G635" s="246"/>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66"/>
      <c r="B636" s="166"/>
      <c r="C636" s="129"/>
      <c r="D636" s="129"/>
      <c r="E636" s="246"/>
      <c r="F636" s="246"/>
      <c r="G636" s="246"/>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66"/>
      <c r="B637" s="166"/>
      <c r="C637" s="129"/>
      <c r="D637" s="129"/>
      <c r="E637" s="246"/>
      <c r="F637" s="246"/>
      <c r="G637" s="246"/>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66"/>
      <c r="B638" s="166"/>
      <c r="C638" s="129"/>
      <c r="D638" s="129"/>
      <c r="E638" s="246"/>
      <c r="F638" s="246"/>
      <c r="G638" s="246"/>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66"/>
      <c r="B639" s="166"/>
      <c r="C639" s="129"/>
      <c r="D639" s="129"/>
      <c r="E639" s="246"/>
      <c r="F639" s="246"/>
      <c r="G639" s="246"/>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66"/>
      <c r="B640" s="166"/>
      <c r="C640" s="129"/>
      <c r="D640" s="129"/>
      <c r="E640" s="246"/>
      <c r="F640" s="246"/>
      <c r="G640" s="246"/>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66"/>
      <c r="B641" s="166"/>
      <c r="C641" s="129"/>
      <c r="D641" s="129"/>
      <c r="E641" s="246"/>
      <c r="F641" s="246"/>
      <c r="G641" s="246"/>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66"/>
      <c r="B642" s="166"/>
      <c r="C642" s="129"/>
      <c r="D642" s="129"/>
      <c r="E642" s="246"/>
      <c r="F642" s="246"/>
      <c r="G642" s="246"/>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66"/>
      <c r="B643" s="166"/>
      <c r="C643" s="129"/>
      <c r="D643" s="129"/>
      <c r="E643" s="246"/>
      <c r="F643" s="246"/>
      <c r="G643" s="246"/>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66"/>
      <c r="B644" s="166"/>
      <c r="C644" s="129"/>
      <c r="D644" s="129"/>
      <c r="E644" s="246"/>
      <c r="F644" s="246"/>
      <c r="G644" s="246"/>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66"/>
      <c r="B645" s="166"/>
      <c r="C645" s="129"/>
      <c r="D645" s="129"/>
      <c r="E645" s="246"/>
      <c r="F645" s="246"/>
      <c r="G645" s="246"/>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66"/>
      <c r="B646" s="166"/>
      <c r="C646" s="129"/>
      <c r="D646" s="129"/>
      <c r="E646" s="246"/>
      <c r="F646" s="246"/>
      <c r="G646" s="246"/>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66"/>
      <c r="B647" s="166"/>
      <c r="C647" s="129"/>
      <c r="D647" s="129"/>
      <c r="E647" s="246"/>
      <c r="F647" s="246"/>
      <c r="G647" s="246"/>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66"/>
      <c r="B648" s="166"/>
      <c r="C648" s="129"/>
      <c r="D648" s="129"/>
      <c r="E648" s="246"/>
      <c r="F648" s="246"/>
      <c r="G648" s="246"/>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66"/>
      <c r="B649" s="166"/>
      <c r="C649" s="129"/>
      <c r="D649" s="129"/>
      <c r="E649" s="246"/>
      <c r="F649" s="246"/>
      <c r="G649" s="246"/>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66"/>
      <c r="B650" s="166"/>
      <c r="C650" s="129"/>
      <c r="D650" s="129"/>
      <c r="E650" s="246"/>
      <c r="F650" s="246"/>
      <c r="G650" s="246"/>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66"/>
      <c r="B651" s="166"/>
      <c r="C651" s="129"/>
      <c r="D651" s="129"/>
      <c r="E651" s="246"/>
      <c r="F651" s="246"/>
      <c r="G651" s="246"/>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66"/>
      <c r="B652" s="166"/>
      <c r="C652" s="129"/>
      <c r="D652" s="129"/>
      <c r="E652" s="246"/>
      <c r="F652" s="246"/>
      <c r="G652" s="246"/>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66"/>
      <c r="B653" s="166"/>
      <c r="C653" s="129"/>
      <c r="D653" s="129"/>
      <c r="E653" s="246"/>
      <c r="F653" s="246"/>
      <c r="G653" s="246"/>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66"/>
      <c r="B654" s="166"/>
      <c r="C654" s="129"/>
      <c r="D654" s="129"/>
      <c r="E654" s="246"/>
      <c r="F654" s="246"/>
      <c r="G654" s="246"/>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66"/>
      <c r="B655" s="166"/>
      <c r="C655" s="129"/>
      <c r="D655" s="129"/>
      <c r="E655" s="246"/>
      <c r="F655" s="246"/>
      <c r="G655" s="246"/>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66"/>
      <c r="B656" s="166"/>
      <c r="C656" s="129"/>
      <c r="D656" s="129"/>
      <c r="E656" s="246"/>
      <c r="F656" s="246"/>
      <c r="G656" s="246"/>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66"/>
      <c r="B657" s="166"/>
      <c r="C657" s="129"/>
      <c r="D657" s="129"/>
      <c r="E657" s="246"/>
      <c r="F657" s="246"/>
      <c r="G657" s="246"/>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66"/>
      <c r="B658" s="166"/>
      <c r="C658" s="129"/>
      <c r="D658" s="129"/>
      <c r="E658" s="246"/>
      <c r="F658" s="246"/>
      <c r="G658" s="246"/>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66"/>
      <c r="B659" s="166"/>
      <c r="C659" s="129"/>
      <c r="D659" s="129"/>
      <c r="E659" s="246"/>
      <c r="F659" s="246"/>
      <c r="G659" s="246"/>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66"/>
      <c r="B660" s="166"/>
      <c r="C660" s="129"/>
      <c r="D660" s="129"/>
      <c r="E660" s="246"/>
      <c r="F660" s="246"/>
      <c r="G660" s="246"/>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66"/>
      <c r="B661" s="166"/>
      <c r="C661" s="129"/>
      <c r="D661" s="129"/>
      <c r="E661" s="246"/>
      <c r="F661" s="246"/>
      <c r="G661" s="246"/>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66"/>
      <c r="B662" s="166"/>
      <c r="C662" s="129"/>
      <c r="D662" s="129"/>
      <c r="E662" s="246"/>
      <c r="F662" s="246"/>
      <c r="G662" s="246"/>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66"/>
      <c r="B663" s="166"/>
      <c r="C663" s="129"/>
      <c r="D663" s="129"/>
      <c r="E663" s="246"/>
      <c r="F663" s="246"/>
      <c r="G663" s="246"/>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66"/>
      <c r="B664" s="166"/>
      <c r="C664" s="129"/>
      <c r="D664" s="129"/>
      <c r="E664" s="246"/>
      <c r="F664" s="246"/>
      <c r="G664" s="246"/>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66"/>
      <c r="B665" s="166"/>
      <c r="C665" s="129"/>
      <c r="D665" s="129"/>
      <c r="E665" s="246"/>
      <c r="F665" s="246"/>
      <c r="G665" s="246"/>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66"/>
      <c r="B666" s="166"/>
      <c r="C666" s="129"/>
      <c r="D666" s="129"/>
      <c r="E666" s="246"/>
      <c r="F666" s="246"/>
      <c r="G666" s="246"/>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66"/>
      <c r="B667" s="166"/>
      <c r="C667" s="129"/>
      <c r="D667" s="129"/>
      <c r="E667" s="246"/>
      <c r="F667" s="246"/>
      <c r="G667" s="246"/>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66"/>
      <c r="B668" s="166"/>
      <c r="C668" s="129"/>
      <c r="D668" s="129"/>
      <c r="E668" s="246"/>
      <c r="F668" s="246"/>
      <c r="G668" s="246"/>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66"/>
      <c r="B669" s="166"/>
      <c r="C669" s="129"/>
      <c r="D669" s="129"/>
      <c r="E669" s="246"/>
      <c r="F669" s="246"/>
      <c r="G669" s="246"/>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66"/>
      <c r="B670" s="166"/>
      <c r="C670" s="129"/>
      <c r="D670" s="129"/>
      <c r="E670" s="246"/>
      <c r="F670" s="246"/>
      <c r="G670" s="246"/>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66"/>
      <c r="B671" s="166"/>
      <c r="C671" s="129"/>
      <c r="D671" s="129"/>
      <c r="E671" s="246"/>
      <c r="F671" s="246"/>
      <c r="G671" s="246"/>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66"/>
      <c r="B672" s="166"/>
      <c r="C672" s="129"/>
      <c r="D672" s="129"/>
      <c r="E672" s="246"/>
      <c r="F672" s="246"/>
      <c r="G672" s="246"/>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66"/>
      <c r="B673" s="166"/>
      <c r="C673" s="129"/>
      <c r="D673" s="129"/>
      <c r="E673" s="246"/>
      <c r="F673" s="246"/>
      <c r="G673" s="246"/>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66"/>
      <c r="B674" s="166"/>
      <c r="C674" s="129"/>
      <c r="D674" s="129"/>
      <c r="E674" s="246"/>
      <c r="F674" s="246"/>
      <c r="G674" s="246"/>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66"/>
      <c r="B675" s="166"/>
      <c r="C675" s="129"/>
      <c r="D675" s="129"/>
      <c r="E675" s="246"/>
      <c r="F675" s="246"/>
      <c r="G675" s="246"/>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66"/>
      <c r="B676" s="166"/>
      <c r="C676" s="129"/>
      <c r="D676" s="129"/>
      <c r="E676" s="246"/>
      <c r="F676" s="246"/>
      <c r="G676" s="246"/>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66"/>
      <c r="B677" s="166"/>
      <c r="C677" s="129"/>
      <c r="D677" s="129"/>
      <c r="E677" s="246"/>
      <c r="F677" s="246"/>
      <c r="G677" s="246"/>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66"/>
      <c r="B678" s="166"/>
      <c r="C678" s="129"/>
      <c r="D678" s="129"/>
      <c r="E678" s="246"/>
      <c r="F678" s="246"/>
      <c r="G678" s="246"/>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66"/>
      <c r="B679" s="166"/>
      <c r="C679" s="129"/>
      <c r="D679" s="129"/>
      <c r="E679" s="246"/>
      <c r="F679" s="246"/>
      <c r="G679" s="246"/>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66"/>
      <c r="B680" s="166"/>
      <c r="C680" s="129"/>
      <c r="D680" s="129"/>
      <c r="E680" s="246"/>
      <c r="F680" s="246"/>
      <c r="G680" s="246"/>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66"/>
      <c r="B681" s="166"/>
      <c r="C681" s="129"/>
      <c r="D681" s="129"/>
      <c r="E681" s="246"/>
      <c r="F681" s="246"/>
      <c r="G681" s="246"/>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66"/>
      <c r="B682" s="166"/>
      <c r="C682" s="129"/>
      <c r="D682" s="129"/>
      <c r="E682" s="246"/>
      <c r="F682" s="246"/>
      <c r="G682" s="246"/>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66"/>
      <c r="B683" s="166"/>
      <c r="C683" s="129"/>
      <c r="D683" s="129"/>
      <c r="E683" s="246"/>
      <c r="F683" s="246"/>
      <c r="G683" s="246"/>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66"/>
      <c r="B684" s="166"/>
      <c r="C684" s="129"/>
      <c r="D684" s="129"/>
      <c r="E684" s="246"/>
      <c r="F684" s="246"/>
      <c r="G684" s="246"/>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66"/>
      <c r="B685" s="166"/>
      <c r="C685" s="129"/>
      <c r="D685" s="129"/>
      <c r="E685" s="246"/>
      <c r="F685" s="246"/>
      <c r="G685" s="246"/>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66"/>
      <c r="B686" s="166"/>
      <c r="C686" s="129"/>
      <c r="D686" s="129"/>
      <c r="E686" s="246"/>
      <c r="F686" s="246"/>
      <c r="G686" s="246"/>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66"/>
      <c r="B687" s="166"/>
      <c r="C687" s="129"/>
      <c r="D687" s="129"/>
      <c r="E687" s="246"/>
      <c r="F687" s="246"/>
      <c r="G687" s="246"/>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66"/>
      <c r="B688" s="166"/>
      <c r="C688" s="129"/>
      <c r="D688" s="129"/>
      <c r="E688" s="246"/>
      <c r="F688" s="246"/>
      <c r="G688" s="246"/>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66"/>
      <c r="B689" s="166"/>
      <c r="C689" s="129"/>
      <c r="D689" s="129"/>
      <c r="E689" s="246"/>
      <c r="F689" s="246"/>
      <c r="G689" s="246"/>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66"/>
      <c r="B690" s="166"/>
      <c r="C690" s="129"/>
      <c r="D690" s="129"/>
      <c r="E690" s="246"/>
      <c r="F690" s="246"/>
      <c r="G690" s="246"/>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66"/>
      <c r="B691" s="166"/>
      <c r="C691" s="129"/>
      <c r="D691" s="129"/>
      <c r="E691" s="246"/>
      <c r="F691" s="246"/>
      <c r="G691" s="246"/>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66"/>
      <c r="B692" s="166"/>
      <c r="C692" s="129"/>
      <c r="D692" s="129"/>
      <c r="E692" s="246"/>
      <c r="F692" s="246"/>
      <c r="G692" s="246"/>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66"/>
      <c r="B693" s="166"/>
      <c r="C693" s="129"/>
      <c r="D693" s="129"/>
      <c r="E693" s="246"/>
      <c r="F693" s="246"/>
      <c r="G693" s="246"/>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66"/>
      <c r="B694" s="166"/>
      <c r="C694" s="129"/>
      <c r="D694" s="129"/>
      <c r="E694" s="246"/>
      <c r="F694" s="246"/>
      <c r="G694" s="246"/>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66"/>
      <c r="B695" s="166"/>
      <c r="C695" s="129"/>
      <c r="D695" s="129"/>
      <c r="E695" s="246"/>
      <c r="F695" s="246"/>
      <c r="G695" s="246"/>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66"/>
      <c r="B696" s="166"/>
      <c r="C696" s="129"/>
      <c r="D696" s="129"/>
      <c r="E696" s="246"/>
      <c r="F696" s="246"/>
      <c r="G696" s="246"/>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66"/>
      <c r="B697" s="166"/>
      <c r="C697" s="129"/>
      <c r="D697" s="129"/>
      <c r="E697" s="246"/>
      <c r="F697" s="246"/>
      <c r="G697" s="246"/>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66"/>
      <c r="B698" s="166"/>
      <c r="C698" s="129"/>
      <c r="D698" s="129"/>
      <c r="E698" s="246"/>
      <c r="F698" s="246"/>
      <c r="G698" s="246"/>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66"/>
      <c r="B699" s="166"/>
      <c r="C699" s="129"/>
      <c r="D699" s="129"/>
      <c r="E699" s="246"/>
      <c r="F699" s="246"/>
      <c r="G699" s="246"/>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66"/>
      <c r="B700" s="166"/>
      <c r="C700" s="129"/>
      <c r="D700" s="129"/>
      <c r="E700" s="246"/>
      <c r="F700" s="246"/>
      <c r="G700" s="246"/>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66"/>
      <c r="B701" s="166"/>
      <c r="C701" s="129"/>
      <c r="D701" s="129"/>
      <c r="E701" s="246"/>
      <c r="F701" s="246"/>
      <c r="G701" s="246"/>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66"/>
      <c r="B702" s="166"/>
      <c r="C702" s="129"/>
      <c r="D702" s="129"/>
      <c r="E702" s="246"/>
      <c r="F702" s="246"/>
      <c r="G702" s="246"/>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66"/>
      <c r="B703" s="166"/>
      <c r="C703" s="129"/>
      <c r="D703" s="129"/>
      <c r="E703" s="246"/>
      <c r="F703" s="246"/>
      <c r="G703" s="246"/>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66"/>
      <c r="B704" s="166"/>
      <c r="C704" s="129"/>
      <c r="D704" s="129"/>
      <c r="E704" s="246"/>
      <c r="F704" s="246"/>
      <c r="G704" s="246"/>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66"/>
      <c r="B705" s="166"/>
      <c r="C705" s="129"/>
      <c r="D705" s="129"/>
      <c r="E705" s="246"/>
      <c r="F705" s="246"/>
      <c r="G705" s="246"/>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66"/>
      <c r="B706" s="166"/>
      <c r="C706" s="129"/>
      <c r="D706" s="129"/>
      <c r="E706" s="246"/>
      <c r="F706" s="246"/>
      <c r="G706" s="246"/>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66"/>
      <c r="B707" s="166"/>
      <c r="C707" s="129"/>
      <c r="D707" s="129"/>
      <c r="E707" s="246"/>
      <c r="F707" s="246"/>
      <c r="G707" s="246"/>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66"/>
      <c r="B708" s="166"/>
      <c r="C708" s="129"/>
      <c r="D708" s="129"/>
      <c r="E708" s="246"/>
      <c r="F708" s="246"/>
      <c r="G708" s="246"/>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66"/>
      <c r="B709" s="166"/>
      <c r="C709" s="129"/>
      <c r="D709" s="129"/>
      <c r="E709" s="246"/>
      <c r="F709" s="246"/>
      <c r="G709" s="246"/>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66"/>
      <c r="B710" s="166"/>
      <c r="C710" s="129"/>
      <c r="D710" s="129"/>
      <c r="E710" s="246"/>
      <c r="F710" s="246"/>
      <c r="G710" s="246"/>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66"/>
      <c r="B711" s="166"/>
      <c r="C711" s="129"/>
      <c r="D711" s="129"/>
      <c r="E711" s="246"/>
      <c r="F711" s="246"/>
      <c r="G711" s="246"/>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66"/>
      <c r="B712" s="166"/>
      <c r="C712" s="129"/>
      <c r="D712" s="129"/>
      <c r="E712" s="246"/>
      <c r="F712" s="246"/>
      <c r="G712" s="246"/>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66"/>
      <c r="B713" s="166"/>
      <c r="C713" s="129"/>
      <c r="D713" s="129"/>
      <c r="E713" s="246"/>
      <c r="F713" s="246"/>
      <c r="G713" s="246"/>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66"/>
      <c r="B714" s="166"/>
      <c r="C714" s="129"/>
      <c r="D714" s="129"/>
      <c r="E714" s="246"/>
      <c r="F714" s="246"/>
      <c r="G714" s="246"/>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66"/>
      <c r="B715" s="166"/>
      <c r="C715" s="129"/>
      <c r="D715" s="129"/>
      <c r="E715" s="246"/>
      <c r="F715" s="246"/>
      <c r="G715" s="246"/>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66"/>
      <c r="B716" s="166"/>
      <c r="C716" s="129"/>
      <c r="D716" s="129"/>
      <c r="E716" s="246"/>
      <c r="F716" s="246"/>
      <c r="G716" s="246"/>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66"/>
      <c r="B717" s="166"/>
      <c r="C717" s="129"/>
      <c r="D717" s="129"/>
      <c r="E717" s="246"/>
      <c r="F717" s="246"/>
      <c r="G717" s="246"/>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66"/>
      <c r="B718" s="166"/>
      <c r="C718" s="129"/>
      <c r="D718" s="129"/>
      <c r="E718" s="246"/>
      <c r="F718" s="246"/>
      <c r="G718" s="246"/>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66"/>
      <c r="B719" s="166"/>
      <c r="C719" s="129"/>
      <c r="D719" s="129"/>
      <c r="E719" s="246"/>
      <c r="F719" s="246"/>
      <c r="G719" s="246"/>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66"/>
      <c r="B720" s="166"/>
      <c r="C720" s="129"/>
      <c r="D720" s="129"/>
      <c r="E720" s="246"/>
      <c r="F720" s="246"/>
      <c r="G720" s="246"/>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66"/>
      <c r="B721" s="166"/>
      <c r="C721" s="129"/>
      <c r="D721" s="129"/>
      <c r="E721" s="246"/>
      <c r="F721" s="246"/>
      <c r="G721" s="246"/>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66"/>
      <c r="B722" s="166"/>
      <c r="C722" s="129"/>
      <c r="D722" s="129"/>
      <c r="E722" s="246"/>
      <c r="F722" s="246"/>
      <c r="G722" s="246"/>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66"/>
      <c r="B723" s="166"/>
      <c r="C723" s="129"/>
      <c r="D723" s="129"/>
      <c r="E723" s="246"/>
      <c r="F723" s="246"/>
      <c r="G723" s="246"/>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66"/>
      <c r="B724" s="166"/>
      <c r="C724" s="129"/>
      <c r="D724" s="129"/>
      <c r="E724" s="246"/>
      <c r="F724" s="246"/>
      <c r="G724" s="246"/>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66"/>
      <c r="B725" s="166"/>
      <c r="C725" s="129"/>
      <c r="D725" s="129"/>
      <c r="E725" s="246"/>
      <c r="F725" s="246"/>
      <c r="G725" s="246"/>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66"/>
      <c r="B726" s="166"/>
      <c r="C726" s="129"/>
      <c r="D726" s="129"/>
      <c r="E726" s="246"/>
      <c r="F726" s="246"/>
      <c r="G726" s="246"/>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66"/>
      <c r="B727" s="166"/>
      <c r="C727" s="129"/>
      <c r="D727" s="129"/>
      <c r="E727" s="246"/>
      <c r="F727" s="246"/>
      <c r="G727" s="246"/>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66"/>
      <c r="B728" s="166"/>
      <c r="C728" s="129"/>
      <c r="D728" s="129"/>
      <c r="E728" s="246"/>
      <c r="F728" s="246"/>
      <c r="G728" s="246"/>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66"/>
      <c r="B729" s="166"/>
      <c r="C729" s="129"/>
      <c r="D729" s="129"/>
      <c r="E729" s="246"/>
      <c r="F729" s="246"/>
      <c r="G729" s="246"/>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66"/>
      <c r="B730" s="166"/>
      <c r="C730" s="129"/>
      <c r="D730" s="129"/>
      <c r="E730" s="246"/>
      <c r="F730" s="246"/>
      <c r="G730" s="246"/>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66"/>
      <c r="B731" s="166"/>
      <c r="C731" s="129"/>
      <c r="D731" s="129"/>
      <c r="E731" s="246"/>
      <c r="F731" s="246"/>
      <c r="G731" s="246"/>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66"/>
      <c r="B732" s="166"/>
      <c r="C732" s="129"/>
      <c r="D732" s="129"/>
      <c r="E732" s="246"/>
      <c r="F732" s="246"/>
      <c r="G732" s="246"/>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66"/>
      <c r="B733" s="166"/>
      <c r="C733" s="129"/>
      <c r="D733" s="129"/>
      <c r="E733" s="246"/>
      <c r="F733" s="246"/>
      <c r="G733" s="246"/>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66"/>
      <c r="B734" s="166"/>
      <c r="C734" s="129"/>
      <c r="D734" s="129"/>
      <c r="E734" s="246"/>
      <c r="F734" s="246"/>
      <c r="G734" s="246"/>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66"/>
      <c r="B735" s="166"/>
      <c r="C735" s="129"/>
      <c r="D735" s="129"/>
      <c r="E735" s="246"/>
      <c r="F735" s="246"/>
      <c r="G735" s="246"/>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66"/>
      <c r="B736" s="166"/>
      <c r="C736" s="129"/>
      <c r="D736" s="129"/>
      <c r="E736" s="246"/>
      <c r="F736" s="246"/>
      <c r="G736" s="246"/>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66"/>
      <c r="B737" s="166"/>
      <c r="C737" s="129"/>
      <c r="D737" s="129"/>
      <c r="E737" s="246"/>
      <c r="F737" s="246"/>
      <c r="G737" s="246"/>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66"/>
      <c r="B738" s="166"/>
      <c r="C738" s="129"/>
      <c r="D738" s="129"/>
      <c r="E738" s="246"/>
      <c r="F738" s="246"/>
      <c r="G738" s="246"/>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66"/>
      <c r="B739" s="166"/>
      <c r="C739" s="129"/>
      <c r="D739" s="129"/>
      <c r="E739" s="246"/>
      <c r="F739" s="246"/>
      <c r="G739" s="246"/>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66"/>
      <c r="B740" s="166"/>
      <c r="C740" s="129"/>
      <c r="D740" s="129"/>
      <c r="E740" s="246"/>
      <c r="F740" s="246"/>
      <c r="G740" s="246"/>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66"/>
      <c r="B741" s="166"/>
      <c r="C741" s="129"/>
      <c r="D741" s="129"/>
      <c r="E741" s="246"/>
      <c r="F741" s="246"/>
      <c r="G741" s="246"/>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66"/>
      <c r="B742" s="166"/>
      <c r="C742" s="129"/>
      <c r="D742" s="129"/>
      <c r="E742" s="246"/>
      <c r="F742" s="246"/>
      <c r="G742" s="246"/>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66"/>
      <c r="B743" s="166"/>
      <c r="C743" s="129"/>
      <c r="D743" s="129"/>
      <c r="E743" s="246"/>
      <c r="F743" s="246"/>
      <c r="G743" s="246"/>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66"/>
      <c r="B744" s="166"/>
      <c r="C744" s="129"/>
      <c r="D744" s="129"/>
      <c r="E744" s="246"/>
      <c r="F744" s="246"/>
      <c r="G744" s="246"/>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66"/>
      <c r="B745" s="166"/>
      <c r="C745" s="129"/>
      <c r="D745" s="129"/>
      <c r="E745" s="246"/>
      <c r="F745" s="246"/>
      <c r="G745" s="246"/>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66"/>
      <c r="B746" s="166"/>
      <c r="C746" s="129"/>
      <c r="D746" s="129"/>
      <c r="E746" s="246"/>
      <c r="F746" s="246"/>
      <c r="G746" s="246"/>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66"/>
      <c r="B747" s="166"/>
      <c r="C747" s="129"/>
      <c r="D747" s="129"/>
      <c r="E747" s="246"/>
      <c r="F747" s="246"/>
      <c r="G747" s="246"/>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66"/>
      <c r="B748" s="166"/>
      <c r="C748" s="129"/>
      <c r="D748" s="129"/>
      <c r="E748" s="246"/>
      <c r="F748" s="246"/>
      <c r="G748" s="246"/>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66"/>
      <c r="B749" s="166"/>
      <c r="C749" s="129"/>
      <c r="D749" s="129"/>
      <c r="E749" s="246"/>
      <c r="F749" s="246"/>
      <c r="G749" s="246"/>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66"/>
      <c r="B750" s="166"/>
      <c r="C750" s="129"/>
      <c r="D750" s="129"/>
      <c r="E750" s="246"/>
      <c r="F750" s="246"/>
      <c r="G750" s="246"/>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66"/>
      <c r="B751" s="166"/>
      <c r="C751" s="129"/>
      <c r="D751" s="129"/>
      <c r="E751" s="246"/>
      <c r="F751" s="246"/>
      <c r="G751" s="246"/>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66"/>
      <c r="B752" s="166"/>
      <c r="C752" s="129"/>
      <c r="D752" s="129"/>
      <c r="E752" s="246"/>
      <c r="F752" s="246"/>
      <c r="G752" s="246"/>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66"/>
      <c r="B753" s="166"/>
      <c r="C753" s="129"/>
      <c r="D753" s="129"/>
      <c r="E753" s="246"/>
      <c r="F753" s="246"/>
      <c r="G753" s="246"/>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66"/>
      <c r="B754" s="166"/>
      <c r="C754" s="129"/>
      <c r="D754" s="129"/>
      <c r="E754" s="246"/>
      <c r="F754" s="246"/>
      <c r="G754" s="246"/>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66"/>
      <c r="B755" s="166"/>
      <c r="C755" s="129"/>
      <c r="D755" s="129"/>
      <c r="E755" s="246"/>
      <c r="F755" s="246"/>
      <c r="G755" s="246"/>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66"/>
      <c r="B756" s="166"/>
      <c r="C756" s="129"/>
      <c r="D756" s="129"/>
      <c r="E756" s="246"/>
      <c r="F756" s="246"/>
      <c r="G756" s="246"/>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66"/>
      <c r="B757" s="166"/>
      <c r="C757" s="129"/>
      <c r="D757" s="129"/>
      <c r="E757" s="246"/>
      <c r="F757" s="246"/>
      <c r="G757" s="246"/>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66"/>
      <c r="B758" s="166"/>
      <c r="C758" s="129"/>
      <c r="D758" s="129"/>
      <c r="E758" s="246"/>
      <c r="F758" s="246"/>
      <c r="G758" s="246"/>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66"/>
      <c r="B759" s="166"/>
      <c r="C759" s="129"/>
      <c r="D759" s="129"/>
      <c r="E759" s="246"/>
      <c r="F759" s="246"/>
      <c r="G759" s="246"/>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66"/>
      <c r="B760" s="166"/>
      <c r="C760" s="129"/>
      <c r="D760" s="129"/>
      <c r="E760" s="246"/>
      <c r="F760" s="246"/>
      <c r="G760" s="246"/>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66"/>
      <c r="B761" s="166"/>
      <c r="C761" s="129"/>
      <c r="D761" s="129"/>
      <c r="E761" s="246"/>
      <c r="F761" s="246"/>
      <c r="G761" s="246"/>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66"/>
      <c r="B762" s="166"/>
      <c r="C762" s="129"/>
      <c r="D762" s="129"/>
      <c r="E762" s="246"/>
      <c r="F762" s="246"/>
      <c r="G762" s="246"/>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66"/>
      <c r="B763" s="166"/>
      <c r="C763" s="129"/>
      <c r="D763" s="129"/>
      <c r="E763" s="246"/>
      <c r="F763" s="246"/>
      <c r="G763" s="246"/>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66"/>
      <c r="B764" s="166"/>
      <c r="C764" s="129"/>
      <c r="D764" s="129"/>
      <c r="E764" s="246"/>
      <c r="F764" s="246"/>
      <c r="G764" s="246"/>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66"/>
      <c r="B765" s="166"/>
      <c r="C765" s="129"/>
      <c r="D765" s="129"/>
      <c r="E765" s="246"/>
      <c r="F765" s="246"/>
      <c r="G765" s="246"/>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66"/>
      <c r="B766" s="166"/>
      <c r="C766" s="129"/>
      <c r="D766" s="129"/>
      <c r="E766" s="246"/>
      <c r="F766" s="246"/>
      <c r="G766" s="246"/>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66"/>
      <c r="B767" s="166"/>
      <c r="C767" s="129"/>
      <c r="D767" s="129"/>
      <c r="E767" s="246"/>
      <c r="F767" s="246"/>
      <c r="G767" s="246"/>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66"/>
      <c r="B768" s="166"/>
      <c r="C768" s="129"/>
      <c r="D768" s="129"/>
      <c r="E768" s="246"/>
      <c r="F768" s="246"/>
      <c r="G768" s="246"/>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66"/>
      <c r="B769" s="166"/>
      <c r="C769" s="129"/>
      <c r="D769" s="129"/>
      <c r="E769" s="246"/>
      <c r="F769" s="246"/>
      <c r="G769" s="246"/>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66"/>
      <c r="B770" s="166"/>
      <c r="C770" s="129"/>
      <c r="D770" s="129"/>
      <c r="E770" s="246"/>
      <c r="F770" s="246"/>
      <c r="G770" s="246"/>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66"/>
      <c r="B771" s="166"/>
      <c r="C771" s="129"/>
      <c r="D771" s="129"/>
      <c r="E771" s="246"/>
      <c r="F771" s="246"/>
      <c r="G771" s="246"/>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66"/>
      <c r="B772" s="166"/>
      <c r="C772" s="129"/>
      <c r="D772" s="129"/>
      <c r="E772" s="246"/>
      <c r="F772" s="246"/>
      <c r="G772" s="246"/>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66"/>
      <c r="B773" s="166"/>
      <c r="C773" s="129"/>
      <c r="D773" s="129"/>
      <c r="E773" s="246"/>
      <c r="F773" s="246"/>
      <c r="G773" s="246"/>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66"/>
      <c r="B774" s="166"/>
      <c r="C774" s="129"/>
      <c r="D774" s="129"/>
      <c r="E774" s="246"/>
      <c r="F774" s="246"/>
      <c r="G774" s="246"/>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66"/>
      <c r="B775" s="166"/>
      <c r="C775" s="129"/>
      <c r="D775" s="129"/>
      <c r="E775" s="246"/>
      <c r="F775" s="246"/>
      <c r="G775" s="246"/>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66"/>
      <c r="B776" s="166"/>
      <c r="C776" s="129"/>
      <c r="D776" s="129"/>
      <c r="E776" s="246"/>
      <c r="F776" s="246"/>
      <c r="G776" s="246"/>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66"/>
      <c r="B777" s="166"/>
      <c r="C777" s="129"/>
      <c r="D777" s="129"/>
      <c r="E777" s="246"/>
      <c r="F777" s="246"/>
      <c r="G777" s="246"/>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66"/>
      <c r="B778" s="166"/>
      <c r="C778" s="129"/>
      <c r="D778" s="129"/>
      <c r="E778" s="246"/>
      <c r="F778" s="246"/>
      <c r="G778" s="246"/>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66"/>
      <c r="B779" s="166"/>
      <c r="C779" s="129"/>
      <c r="D779" s="129"/>
      <c r="E779" s="246"/>
      <c r="F779" s="246"/>
      <c r="G779" s="246"/>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66"/>
      <c r="B780" s="166"/>
      <c r="C780" s="129"/>
      <c r="D780" s="129"/>
      <c r="E780" s="246"/>
      <c r="F780" s="246"/>
      <c r="G780" s="246"/>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66"/>
      <c r="B781" s="166"/>
      <c r="C781" s="129"/>
      <c r="D781" s="129"/>
      <c r="E781" s="246"/>
      <c r="F781" s="246"/>
      <c r="G781" s="246"/>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66"/>
      <c r="B782" s="166"/>
      <c r="C782" s="129"/>
      <c r="D782" s="129"/>
      <c r="E782" s="246"/>
      <c r="F782" s="246"/>
      <c r="G782" s="246"/>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66"/>
      <c r="B783" s="166"/>
      <c r="C783" s="129"/>
      <c r="D783" s="129"/>
      <c r="E783" s="246"/>
      <c r="F783" s="246"/>
      <c r="G783" s="246"/>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66"/>
      <c r="B784" s="166"/>
      <c r="C784" s="129"/>
      <c r="D784" s="129"/>
      <c r="E784" s="246"/>
      <c r="F784" s="246"/>
      <c r="G784" s="246"/>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66"/>
      <c r="B785" s="166"/>
      <c r="C785" s="129"/>
      <c r="D785" s="129"/>
      <c r="E785" s="246"/>
      <c r="F785" s="246"/>
      <c r="G785" s="246"/>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66"/>
      <c r="B786" s="166"/>
      <c r="C786" s="129"/>
      <c r="D786" s="129"/>
      <c r="E786" s="246"/>
      <c r="F786" s="246"/>
      <c r="G786" s="246"/>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66"/>
      <c r="B787" s="166"/>
      <c r="C787" s="129"/>
      <c r="D787" s="129"/>
      <c r="E787" s="246"/>
      <c r="F787" s="246"/>
      <c r="G787" s="246"/>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66"/>
      <c r="B788" s="166"/>
      <c r="C788" s="129"/>
      <c r="D788" s="129"/>
      <c r="E788" s="246"/>
      <c r="F788" s="246"/>
      <c r="G788" s="246"/>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66"/>
      <c r="B789" s="166"/>
      <c r="C789" s="129"/>
      <c r="D789" s="129"/>
      <c r="E789" s="246"/>
      <c r="F789" s="246"/>
      <c r="G789" s="246"/>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66"/>
      <c r="B790" s="166"/>
      <c r="C790" s="129"/>
      <c r="D790" s="129"/>
      <c r="E790" s="246"/>
      <c r="F790" s="246"/>
      <c r="G790" s="246"/>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66"/>
      <c r="B791" s="166"/>
      <c r="C791" s="129"/>
      <c r="D791" s="129"/>
      <c r="E791" s="246"/>
      <c r="F791" s="246"/>
      <c r="G791" s="246"/>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66"/>
      <c r="B792" s="166"/>
      <c r="C792" s="129"/>
      <c r="D792" s="129"/>
      <c r="E792" s="246"/>
      <c r="F792" s="246"/>
      <c r="G792" s="246"/>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66"/>
      <c r="B793" s="166"/>
      <c r="C793" s="129"/>
      <c r="D793" s="129"/>
      <c r="E793" s="246"/>
      <c r="F793" s="246"/>
      <c r="G793" s="246"/>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66"/>
      <c r="B794" s="166"/>
      <c r="C794" s="129"/>
      <c r="D794" s="129"/>
      <c r="E794" s="246"/>
      <c r="F794" s="246"/>
      <c r="G794" s="246"/>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66"/>
      <c r="B795" s="166"/>
      <c r="C795" s="129"/>
      <c r="D795" s="129"/>
      <c r="E795" s="246"/>
      <c r="F795" s="246"/>
      <c r="G795" s="246"/>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66"/>
      <c r="B796" s="166"/>
      <c r="C796" s="129"/>
      <c r="D796" s="129"/>
      <c r="E796" s="246"/>
      <c r="F796" s="246"/>
      <c r="G796" s="246"/>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66"/>
      <c r="B797" s="166"/>
      <c r="C797" s="129"/>
      <c r="D797" s="129"/>
      <c r="E797" s="246"/>
      <c r="F797" s="246"/>
      <c r="G797" s="246"/>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66"/>
      <c r="B798" s="166"/>
      <c r="C798" s="129"/>
      <c r="D798" s="129"/>
      <c r="E798" s="246"/>
      <c r="F798" s="246"/>
      <c r="G798" s="246"/>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66"/>
      <c r="B799" s="166"/>
      <c r="C799" s="129"/>
      <c r="D799" s="129"/>
      <c r="E799" s="246"/>
      <c r="F799" s="246"/>
      <c r="G799" s="246"/>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66"/>
      <c r="B800" s="166"/>
      <c r="C800" s="129"/>
      <c r="D800" s="129"/>
      <c r="E800" s="246"/>
      <c r="F800" s="246"/>
      <c r="G800" s="246"/>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66"/>
      <c r="B801" s="166"/>
      <c r="C801" s="129"/>
      <c r="D801" s="129"/>
      <c r="E801" s="246"/>
      <c r="F801" s="246"/>
      <c r="G801" s="246"/>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66"/>
      <c r="B802" s="166"/>
      <c r="C802" s="129"/>
      <c r="D802" s="129"/>
      <c r="E802" s="246"/>
      <c r="F802" s="246"/>
      <c r="G802" s="246"/>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66"/>
      <c r="B803" s="166"/>
      <c r="C803" s="129"/>
      <c r="D803" s="129"/>
      <c r="E803" s="246"/>
      <c r="F803" s="246"/>
      <c r="G803" s="246"/>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66"/>
      <c r="B804" s="166"/>
      <c r="C804" s="129"/>
      <c r="D804" s="129"/>
      <c r="E804" s="246"/>
      <c r="F804" s="246"/>
      <c r="G804" s="246"/>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66"/>
      <c r="B805" s="166"/>
      <c r="C805" s="129"/>
      <c r="D805" s="129"/>
      <c r="E805" s="246"/>
      <c r="F805" s="246"/>
      <c r="G805" s="246"/>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66"/>
      <c r="B806" s="166"/>
      <c r="C806" s="129"/>
      <c r="D806" s="129"/>
      <c r="E806" s="246"/>
      <c r="F806" s="246"/>
      <c r="G806" s="246"/>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66"/>
      <c r="B807" s="166"/>
      <c r="C807" s="129"/>
      <c r="D807" s="129"/>
      <c r="E807" s="246"/>
      <c r="F807" s="246"/>
      <c r="G807" s="246"/>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66"/>
      <c r="B808" s="166"/>
      <c r="C808" s="129"/>
      <c r="D808" s="129"/>
      <c r="E808" s="246"/>
      <c r="F808" s="246"/>
      <c r="G808" s="246"/>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66"/>
      <c r="B809" s="166"/>
      <c r="C809" s="129"/>
      <c r="D809" s="129"/>
      <c r="E809" s="246"/>
      <c r="F809" s="246"/>
      <c r="G809" s="246"/>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66"/>
      <c r="B810" s="166"/>
      <c r="C810" s="129"/>
      <c r="D810" s="129"/>
      <c r="E810" s="246"/>
      <c r="F810" s="246"/>
      <c r="G810" s="246"/>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66"/>
      <c r="B811" s="166"/>
      <c r="C811" s="129"/>
      <c r="D811" s="129"/>
      <c r="E811" s="246"/>
      <c r="F811" s="246"/>
      <c r="G811" s="246"/>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66"/>
      <c r="B812" s="166"/>
      <c r="C812" s="129"/>
      <c r="D812" s="129"/>
      <c r="E812" s="246"/>
      <c r="F812" s="246"/>
      <c r="G812" s="246"/>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66"/>
      <c r="B813" s="166"/>
      <c r="C813" s="129"/>
      <c r="D813" s="129"/>
      <c r="E813" s="246"/>
      <c r="F813" s="246"/>
      <c r="G813" s="246"/>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66"/>
      <c r="B814" s="166"/>
      <c r="C814" s="129"/>
      <c r="D814" s="129"/>
      <c r="E814" s="246"/>
      <c r="F814" s="246"/>
      <c r="G814" s="246"/>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66"/>
      <c r="B815" s="166"/>
      <c r="C815" s="129"/>
      <c r="D815" s="129"/>
      <c r="E815" s="246"/>
      <c r="F815" s="246"/>
      <c r="G815" s="246"/>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66"/>
      <c r="B816" s="166"/>
      <c r="C816" s="129"/>
      <c r="D816" s="129"/>
      <c r="E816" s="246"/>
      <c r="F816" s="246"/>
      <c r="G816" s="246"/>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66"/>
      <c r="B817" s="166"/>
      <c r="C817" s="129"/>
      <c r="D817" s="129"/>
      <c r="E817" s="246"/>
      <c r="F817" s="246"/>
      <c r="G817" s="246"/>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66"/>
      <c r="B818" s="166"/>
      <c r="C818" s="129"/>
      <c r="D818" s="129"/>
      <c r="E818" s="246"/>
      <c r="F818" s="246"/>
      <c r="G818" s="246"/>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66"/>
      <c r="B819" s="166"/>
      <c r="C819" s="129"/>
      <c r="D819" s="129"/>
      <c r="E819" s="246"/>
      <c r="F819" s="246"/>
      <c r="G819" s="246"/>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66"/>
      <c r="B820" s="166"/>
      <c r="C820" s="129"/>
      <c r="D820" s="129"/>
      <c r="E820" s="246"/>
      <c r="F820" s="246"/>
      <c r="G820" s="246"/>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66"/>
      <c r="B821" s="166"/>
      <c r="C821" s="129"/>
      <c r="D821" s="129"/>
      <c r="E821" s="246"/>
      <c r="F821" s="246"/>
      <c r="G821" s="246"/>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66"/>
      <c r="B822" s="166"/>
      <c r="C822" s="129"/>
      <c r="D822" s="129"/>
      <c r="E822" s="246"/>
      <c r="F822" s="246"/>
      <c r="G822" s="246"/>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66"/>
      <c r="B823" s="166"/>
      <c r="C823" s="129"/>
      <c r="D823" s="129"/>
      <c r="E823" s="246"/>
      <c r="F823" s="246"/>
      <c r="G823" s="246"/>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66"/>
      <c r="B824" s="166"/>
      <c r="C824" s="129"/>
      <c r="D824" s="129"/>
      <c r="E824" s="246"/>
      <c r="F824" s="246"/>
      <c r="G824" s="246"/>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66"/>
      <c r="B825" s="166"/>
      <c r="C825" s="129"/>
      <c r="D825" s="129"/>
      <c r="E825" s="246"/>
      <c r="F825" s="246"/>
      <c r="G825" s="246"/>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66"/>
      <c r="B826" s="166"/>
      <c r="C826" s="129"/>
      <c r="D826" s="129"/>
      <c r="E826" s="246"/>
      <c r="F826" s="246"/>
      <c r="G826" s="246"/>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66"/>
      <c r="B827" s="166"/>
      <c r="C827" s="129"/>
      <c r="D827" s="129"/>
      <c r="E827" s="246"/>
      <c r="F827" s="246"/>
      <c r="G827" s="246"/>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66"/>
      <c r="B828" s="166"/>
      <c r="C828" s="129"/>
      <c r="D828" s="129"/>
      <c r="E828" s="246"/>
      <c r="F828" s="246"/>
      <c r="G828" s="246"/>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66"/>
      <c r="B829" s="166"/>
      <c r="C829" s="129"/>
      <c r="D829" s="129"/>
      <c r="E829" s="246"/>
      <c r="F829" s="246"/>
      <c r="G829" s="246"/>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66"/>
      <c r="B830" s="166"/>
      <c r="C830" s="129"/>
      <c r="D830" s="129"/>
      <c r="E830" s="246"/>
      <c r="F830" s="246"/>
      <c r="G830" s="246"/>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66"/>
      <c r="B831" s="166"/>
      <c r="C831" s="129"/>
      <c r="D831" s="129"/>
      <c r="E831" s="246"/>
      <c r="F831" s="246"/>
      <c r="G831" s="246"/>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66"/>
      <c r="B832" s="166"/>
      <c r="C832" s="129"/>
      <c r="D832" s="129"/>
      <c r="E832" s="246"/>
      <c r="F832" s="246"/>
      <c r="G832" s="246"/>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66"/>
      <c r="B833" s="166"/>
      <c r="C833" s="129"/>
      <c r="D833" s="129"/>
      <c r="E833" s="246"/>
      <c r="F833" s="246"/>
      <c r="G833" s="246"/>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66"/>
      <c r="B834" s="166"/>
      <c r="C834" s="129"/>
      <c r="D834" s="129"/>
      <c r="E834" s="246"/>
      <c r="F834" s="246"/>
      <c r="G834" s="246"/>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66"/>
      <c r="B835" s="166"/>
      <c r="C835" s="129"/>
      <c r="D835" s="129"/>
      <c r="E835" s="246"/>
      <c r="F835" s="246"/>
      <c r="G835" s="246"/>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66"/>
      <c r="B836" s="166"/>
      <c r="C836" s="129"/>
      <c r="D836" s="129"/>
      <c r="E836" s="246"/>
      <c r="F836" s="246"/>
      <c r="G836" s="246"/>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66"/>
      <c r="B837" s="166"/>
      <c r="C837" s="129"/>
      <c r="D837" s="129"/>
      <c r="E837" s="246"/>
      <c r="F837" s="246"/>
      <c r="G837" s="246"/>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66"/>
      <c r="B838" s="166"/>
      <c r="C838" s="129"/>
      <c r="D838" s="129"/>
      <c r="E838" s="246"/>
      <c r="F838" s="246"/>
      <c r="G838" s="246"/>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66"/>
      <c r="B839" s="166"/>
      <c r="C839" s="129"/>
      <c r="D839" s="129"/>
      <c r="E839" s="246"/>
      <c r="F839" s="246"/>
      <c r="G839" s="246"/>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66"/>
      <c r="B840" s="166"/>
      <c r="C840" s="129"/>
      <c r="D840" s="129"/>
      <c r="E840" s="246"/>
      <c r="F840" s="246"/>
      <c r="G840" s="246"/>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66"/>
      <c r="B841" s="166"/>
      <c r="C841" s="129"/>
      <c r="D841" s="129"/>
      <c r="E841" s="246"/>
      <c r="F841" s="246"/>
      <c r="G841" s="246"/>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66"/>
      <c r="B842" s="166"/>
      <c r="C842" s="129"/>
      <c r="D842" s="129"/>
      <c r="E842" s="246"/>
      <c r="F842" s="246"/>
      <c r="G842" s="246"/>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66"/>
      <c r="B843" s="166"/>
      <c r="C843" s="129"/>
      <c r="D843" s="129"/>
      <c r="E843" s="246"/>
      <c r="F843" s="246"/>
      <c r="G843" s="246"/>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66"/>
      <c r="B844" s="166"/>
      <c r="C844" s="129"/>
      <c r="D844" s="129"/>
      <c r="E844" s="246"/>
      <c r="F844" s="246"/>
      <c r="G844" s="246"/>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66"/>
      <c r="B845" s="166"/>
      <c r="C845" s="129"/>
      <c r="D845" s="129"/>
      <c r="E845" s="246"/>
      <c r="F845" s="246"/>
      <c r="G845" s="246"/>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66"/>
      <c r="B846" s="166"/>
      <c r="C846" s="129"/>
      <c r="D846" s="129"/>
      <c r="E846" s="246"/>
      <c r="F846" s="246"/>
      <c r="G846" s="246"/>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66"/>
      <c r="B847" s="166"/>
      <c r="C847" s="129"/>
      <c r="D847" s="129"/>
      <c r="E847" s="246"/>
      <c r="F847" s="246"/>
      <c r="G847" s="246"/>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66"/>
      <c r="B848" s="166"/>
      <c r="C848" s="129"/>
      <c r="D848" s="129"/>
      <c r="E848" s="246"/>
      <c r="F848" s="246"/>
      <c r="G848" s="246"/>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66"/>
      <c r="B849" s="166"/>
      <c r="C849" s="129"/>
      <c r="D849" s="129"/>
      <c r="E849" s="246"/>
      <c r="F849" s="246"/>
      <c r="G849" s="246"/>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66"/>
      <c r="B850" s="166"/>
      <c r="C850" s="129"/>
      <c r="D850" s="129"/>
      <c r="E850" s="246"/>
      <c r="F850" s="246"/>
      <c r="G850" s="246"/>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66"/>
      <c r="B851" s="166"/>
      <c r="C851" s="129"/>
      <c r="D851" s="129"/>
      <c r="E851" s="246"/>
      <c r="F851" s="246"/>
      <c r="G851" s="246"/>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66"/>
      <c r="B852" s="166"/>
      <c r="C852" s="129"/>
      <c r="D852" s="129"/>
      <c r="E852" s="246"/>
      <c r="F852" s="246"/>
      <c r="G852" s="246"/>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66"/>
      <c r="B853" s="166"/>
      <c r="C853" s="129"/>
      <c r="D853" s="129"/>
      <c r="E853" s="246"/>
      <c r="F853" s="246"/>
      <c r="G853" s="246"/>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66"/>
      <c r="B854" s="166"/>
      <c r="C854" s="129"/>
      <c r="D854" s="129"/>
      <c r="E854" s="246"/>
      <c r="F854" s="246"/>
      <c r="G854" s="246"/>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66"/>
      <c r="B855" s="166"/>
      <c r="C855" s="129"/>
      <c r="D855" s="129"/>
      <c r="E855" s="246"/>
      <c r="F855" s="246"/>
      <c r="G855" s="246"/>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66"/>
      <c r="B856" s="166"/>
      <c r="C856" s="129"/>
      <c r="D856" s="129"/>
      <c r="E856" s="246"/>
      <c r="F856" s="246"/>
      <c r="G856" s="246"/>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66"/>
      <c r="B857" s="166"/>
      <c r="C857" s="129"/>
      <c r="D857" s="129"/>
      <c r="E857" s="246"/>
      <c r="F857" s="246"/>
      <c r="G857" s="246"/>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66"/>
      <c r="B858" s="166"/>
      <c r="C858" s="129"/>
      <c r="D858" s="129"/>
      <c r="E858" s="246"/>
      <c r="F858" s="246"/>
      <c r="G858" s="246"/>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66"/>
      <c r="B859" s="166"/>
      <c r="C859" s="129"/>
      <c r="D859" s="129"/>
      <c r="E859" s="246"/>
      <c r="F859" s="246"/>
      <c r="G859" s="246"/>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66"/>
      <c r="B860" s="166"/>
      <c r="C860" s="129"/>
      <c r="D860" s="129"/>
      <c r="E860" s="246"/>
      <c r="F860" s="246"/>
      <c r="G860" s="246"/>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66"/>
      <c r="B861" s="166"/>
      <c r="C861" s="129"/>
      <c r="D861" s="129"/>
      <c r="E861" s="246"/>
      <c r="F861" s="246"/>
      <c r="G861" s="246"/>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66"/>
      <c r="B862" s="166"/>
      <c r="C862" s="129"/>
      <c r="D862" s="129"/>
      <c r="E862" s="246"/>
      <c r="F862" s="246"/>
      <c r="G862" s="246"/>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66"/>
      <c r="B863" s="166"/>
      <c r="C863" s="129"/>
      <c r="D863" s="129"/>
      <c r="E863" s="246"/>
      <c r="F863" s="246"/>
      <c r="G863" s="246"/>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66"/>
      <c r="B864" s="166"/>
      <c r="C864" s="129"/>
      <c r="D864" s="129"/>
      <c r="E864" s="246"/>
      <c r="F864" s="246"/>
      <c r="G864" s="246"/>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66"/>
      <c r="B865" s="166"/>
      <c r="C865" s="129"/>
      <c r="D865" s="129"/>
      <c r="E865" s="246"/>
      <c r="F865" s="246"/>
      <c r="G865" s="246"/>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66"/>
      <c r="B866" s="166"/>
      <c r="C866" s="129"/>
      <c r="D866" s="129"/>
      <c r="E866" s="246"/>
      <c r="F866" s="246"/>
      <c r="G866" s="246"/>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66"/>
      <c r="B867" s="166"/>
      <c r="C867" s="129"/>
      <c r="D867" s="129"/>
      <c r="E867" s="246"/>
      <c r="F867" s="246"/>
      <c r="G867" s="246"/>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66"/>
      <c r="B868" s="166"/>
      <c r="C868" s="129"/>
      <c r="D868" s="129"/>
      <c r="E868" s="246"/>
      <c r="F868" s="246"/>
      <c r="G868" s="246"/>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66"/>
      <c r="B869" s="166"/>
      <c r="C869" s="129"/>
      <c r="D869" s="129"/>
      <c r="E869" s="246"/>
      <c r="F869" s="246"/>
      <c r="G869" s="246"/>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66"/>
      <c r="B870" s="166"/>
      <c r="C870" s="129"/>
      <c r="D870" s="129"/>
      <c r="E870" s="246"/>
      <c r="F870" s="246"/>
      <c r="G870" s="246"/>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66"/>
      <c r="B871" s="166"/>
      <c r="C871" s="129"/>
      <c r="D871" s="129"/>
      <c r="E871" s="246"/>
      <c r="F871" s="246"/>
      <c r="G871" s="246"/>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66"/>
      <c r="B872" s="166"/>
      <c r="C872" s="129"/>
      <c r="D872" s="129"/>
      <c r="E872" s="246"/>
      <c r="F872" s="246"/>
      <c r="G872" s="246"/>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66"/>
      <c r="B873" s="166"/>
      <c r="C873" s="129"/>
      <c r="D873" s="129"/>
      <c r="E873" s="246"/>
      <c r="F873" s="246"/>
      <c r="G873" s="246"/>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66"/>
      <c r="B874" s="166"/>
      <c r="C874" s="129"/>
      <c r="D874" s="129"/>
      <c r="E874" s="246"/>
      <c r="F874" s="246"/>
      <c r="G874" s="246"/>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66"/>
      <c r="B875" s="166"/>
      <c r="C875" s="129"/>
      <c r="D875" s="129"/>
      <c r="E875" s="246"/>
      <c r="F875" s="246"/>
      <c r="G875" s="246"/>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66"/>
      <c r="B876" s="166"/>
      <c r="C876" s="129"/>
      <c r="D876" s="129"/>
      <c r="E876" s="246"/>
      <c r="F876" s="246"/>
      <c r="G876" s="246"/>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66"/>
      <c r="B877" s="166"/>
      <c r="C877" s="129"/>
      <c r="D877" s="129"/>
      <c r="E877" s="246"/>
      <c r="F877" s="246"/>
      <c r="G877" s="246"/>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66"/>
      <c r="B878" s="166"/>
      <c r="C878" s="129"/>
      <c r="D878" s="129"/>
      <c r="E878" s="246"/>
      <c r="F878" s="246"/>
      <c r="G878" s="246"/>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66"/>
      <c r="B879" s="166"/>
      <c r="C879" s="129"/>
      <c r="D879" s="129"/>
      <c r="E879" s="246"/>
      <c r="F879" s="246"/>
      <c r="G879" s="246"/>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66"/>
      <c r="B880" s="166"/>
      <c r="C880" s="129"/>
      <c r="D880" s="129"/>
      <c r="E880" s="246"/>
      <c r="F880" s="246"/>
      <c r="G880" s="246"/>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66"/>
      <c r="B881" s="166"/>
      <c r="C881" s="129"/>
      <c r="D881" s="129"/>
      <c r="E881" s="246"/>
      <c r="F881" s="246"/>
      <c r="G881" s="246"/>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66"/>
      <c r="B882" s="166"/>
      <c r="C882" s="129"/>
      <c r="D882" s="129"/>
      <c r="E882" s="246"/>
      <c r="F882" s="246"/>
      <c r="G882" s="246"/>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66"/>
      <c r="B883" s="166"/>
      <c r="C883" s="129"/>
      <c r="D883" s="129"/>
      <c r="E883" s="246"/>
      <c r="F883" s="246"/>
      <c r="G883" s="246"/>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66"/>
      <c r="B884" s="166"/>
      <c r="C884" s="129"/>
      <c r="D884" s="129"/>
      <c r="E884" s="246"/>
      <c r="F884" s="246"/>
      <c r="G884" s="246"/>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66"/>
      <c r="B885" s="166"/>
      <c r="C885" s="129"/>
      <c r="D885" s="129"/>
      <c r="E885" s="246"/>
      <c r="F885" s="246"/>
      <c r="G885" s="246"/>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66"/>
      <c r="B886" s="166"/>
      <c r="C886" s="129"/>
      <c r="D886" s="129"/>
      <c r="E886" s="246"/>
      <c r="F886" s="246"/>
      <c r="G886" s="246"/>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66"/>
      <c r="B887" s="166"/>
      <c r="C887" s="129"/>
      <c r="D887" s="129"/>
      <c r="E887" s="246"/>
      <c r="F887" s="246"/>
      <c r="G887" s="246"/>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66"/>
      <c r="B888" s="166"/>
      <c r="C888" s="129"/>
      <c r="D888" s="129"/>
      <c r="E888" s="246"/>
      <c r="F888" s="246"/>
      <c r="G888" s="246"/>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66"/>
      <c r="B889" s="166"/>
      <c r="C889" s="129"/>
      <c r="D889" s="129"/>
      <c r="E889" s="246"/>
      <c r="F889" s="246"/>
      <c r="G889" s="246"/>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66"/>
      <c r="B890" s="166"/>
      <c r="C890" s="129"/>
      <c r="D890" s="129"/>
      <c r="E890" s="246"/>
      <c r="F890" s="246"/>
      <c r="G890" s="246"/>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66"/>
      <c r="B891" s="166"/>
      <c r="C891" s="129"/>
      <c r="D891" s="129"/>
      <c r="E891" s="246"/>
      <c r="F891" s="246"/>
      <c r="G891" s="246"/>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66"/>
      <c r="B892" s="166"/>
      <c r="C892" s="129"/>
      <c r="D892" s="129"/>
      <c r="E892" s="246"/>
      <c r="F892" s="246"/>
      <c r="G892" s="246"/>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66"/>
      <c r="B893" s="166"/>
      <c r="C893" s="129"/>
      <c r="D893" s="129"/>
      <c r="E893" s="246"/>
      <c r="F893" s="246"/>
      <c r="G893" s="246"/>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66"/>
      <c r="B894" s="166"/>
      <c r="C894" s="129"/>
      <c r="D894" s="129"/>
      <c r="E894" s="246"/>
      <c r="F894" s="246"/>
      <c r="G894" s="246"/>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66"/>
      <c r="B895" s="166"/>
      <c r="C895" s="129"/>
      <c r="D895" s="129"/>
      <c r="E895" s="246"/>
      <c r="F895" s="246"/>
      <c r="G895" s="246"/>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66"/>
      <c r="B896" s="166"/>
      <c r="C896" s="129"/>
      <c r="D896" s="129"/>
      <c r="E896" s="246"/>
      <c r="F896" s="246"/>
      <c r="G896" s="246"/>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66"/>
      <c r="B897" s="166"/>
      <c r="C897" s="129"/>
      <c r="D897" s="129"/>
      <c r="E897" s="246"/>
      <c r="F897" s="246"/>
      <c r="G897" s="246"/>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66"/>
      <c r="B898" s="166"/>
      <c r="C898" s="129"/>
      <c r="D898" s="129"/>
      <c r="E898" s="246"/>
      <c r="F898" s="246"/>
      <c r="G898" s="246"/>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66"/>
      <c r="B899" s="166"/>
      <c r="C899" s="129"/>
      <c r="D899" s="129"/>
      <c r="E899" s="246"/>
      <c r="F899" s="246"/>
      <c r="G899" s="246"/>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66"/>
      <c r="B900" s="166"/>
      <c r="C900" s="129"/>
      <c r="D900" s="129"/>
      <c r="E900" s="246"/>
      <c r="F900" s="246"/>
      <c r="G900" s="246"/>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66"/>
      <c r="B901" s="166"/>
      <c r="C901" s="129"/>
      <c r="D901" s="129"/>
      <c r="E901" s="246"/>
      <c r="F901" s="246"/>
      <c r="G901" s="246"/>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66"/>
      <c r="B902" s="166"/>
      <c r="C902" s="129"/>
      <c r="D902" s="129"/>
      <c r="E902" s="246"/>
      <c r="F902" s="246"/>
      <c r="G902" s="246"/>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66"/>
      <c r="B903" s="166"/>
      <c r="C903" s="129"/>
      <c r="D903" s="129"/>
      <c r="E903" s="246"/>
      <c r="F903" s="246"/>
      <c r="G903" s="246"/>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66"/>
      <c r="B904" s="166"/>
      <c r="C904" s="129"/>
      <c r="D904" s="129"/>
      <c r="E904" s="246"/>
      <c r="F904" s="246"/>
      <c r="G904" s="246"/>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66"/>
      <c r="B905" s="166"/>
      <c r="C905" s="129"/>
      <c r="D905" s="129"/>
      <c r="E905" s="246"/>
      <c r="F905" s="246"/>
      <c r="G905" s="246"/>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66"/>
      <c r="B906" s="166"/>
      <c r="C906" s="129"/>
      <c r="D906" s="129"/>
      <c r="E906" s="246"/>
      <c r="F906" s="246"/>
      <c r="G906" s="246"/>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66"/>
      <c r="B907" s="166"/>
      <c r="C907" s="129"/>
      <c r="D907" s="129"/>
      <c r="E907" s="246"/>
      <c r="F907" s="246"/>
      <c r="G907" s="246"/>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66"/>
      <c r="B908" s="166"/>
      <c r="C908" s="129"/>
      <c r="D908" s="129"/>
      <c r="E908" s="246"/>
      <c r="F908" s="246"/>
      <c r="G908" s="246"/>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66"/>
      <c r="B909" s="166"/>
      <c r="C909" s="129"/>
      <c r="D909" s="129"/>
      <c r="E909" s="246"/>
      <c r="F909" s="246"/>
      <c r="G909" s="246"/>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66"/>
      <c r="B910" s="166"/>
      <c r="C910" s="129"/>
      <c r="D910" s="129"/>
      <c r="E910" s="246"/>
      <c r="F910" s="246"/>
      <c r="G910" s="246"/>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66"/>
      <c r="B911" s="166"/>
      <c r="C911" s="129"/>
      <c r="D911" s="129"/>
      <c r="E911" s="246"/>
      <c r="F911" s="246"/>
      <c r="G911" s="246"/>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66"/>
      <c r="B912" s="166"/>
      <c r="C912" s="129"/>
      <c r="D912" s="129"/>
      <c r="E912" s="246"/>
      <c r="F912" s="246"/>
      <c r="G912" s="246"/>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66"/>
      <c r="B913" s="166"/>
      <c r="C913" s="129"/>
      <c r="D913" s="129"/>
      <c r="E913" s="246"/>
      <c r="F913" s="246"/>
      <c r="G913" s="246"/>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66"/>
      <c r="B914" s="166"/>
      <c r="C914" s="129"/>
      <c r="D914" s="129"/>
      <c r="E914" s="246"/>
      <c r="F914" s="246"/>
      <c r="G914" s="246"/>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66"/>
      <c r="B915" s="166"/>
      <c r="C915" s="129"/>
      <c r="D915" s="129"/>
      <c r="E915" s="246"/>
      <c r="F915" s="246"/>
      <c r="G915" s="246"/>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66"/>
      <c r="B916" s="166"/>
      <c r="C916" s="129"/>
      <c r="D916" s="129"/>
      <c r="E916" s="246"/>
      <c r="F916" s="246"/>
      <c r="G916" s="246"/>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66"/>
      <c r="B917" s="166"/>
      <c r="C917" s="129"/>
      <c r="D917" s="129"/>
      <c r="E917" s="246"/>
      <c r="F917" s="246"/>
      <c r="G917" s="246"/>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66"/>
      <c r="B918" s="166"/>
      <c r="C918" s="129"/>
      <c r="D918" s="129"/>
      <c r="E918" s="246"/>
      <c r="F918" s="246"/>
      <c r="G918" s="246"/>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66"/>
      <c r="B919" s="166"/>
      <c r="C919" s="129"/>
      <c r="D919" s="129"/>
      <c r="E919" s="246"/>
      <c r="F919" s="246"/>
      <c r="G919" s="246"/>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66"/>
      <c r="B920" s="166"/>
      <c r="C920" s="129"/>
      <c r="D920" s="129"/>
      <c r="E920" s="246"/>
      <c r="F920" s="246"/>
      <c r="G920" s="246"/>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66"/>
      <c r="B921" s="166"/>
      <c r="C921" s="129"/>
      <c r="D921" s="129"/>
      <c r="E921" s="246"/>
      <c r="F921" s="246"/>
      <c r="G921" s="246"/>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66"/>
      <c r="B922" s="166"/>
      <c r="C922" s="129"/>
      <c r="D922" s="129"/>
      <c r="E922" s="246"/>
      <c r="F922" s="246"/>
      <c r="G922" s="246"/>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66"/>
      <c r="B923" s="166"/>
      <c r="C923" s="129"/>
      <c r="D923" s="129"/>
      <c r="E923" s="246"/>
      <c r="F923" s="246"/>
      <c r="G923" s="246"/>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66"/>
      <c r="B924" s="166"/>
      <c r="C924" s="129"/>
      <c r="D924" s="129"/>
      <c r="E924" s="246"/>
      <c r="F924" s="246"/>
      <c r="G924" s="246"/>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66"/>
      <c r="B925" s="166"/>
      <c r="C925" s="129"/>
      <c r="D925" s="129"/>
      <c r="E925" s="246"/>
      <c r="F925" s="246"/>
      <c r="G925" s="246"/>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66"/>
      <c r="B926" s="166"/>
      <c r="C926" s="129"/>
      <c r="D926" s="129"/>
      <c r="E926" s="246"/>
      <c r="F926" s="246"/>
      <c r="G926" s="246"/>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66"/>
      <c r="B927" s="166"/>
      <c r="C927" s="129"/>
      <c r="D927" s="129"/>
      <c r="E927" s="246"/>
      <c r="F927" s="246"/>
      <c r="G927" s="246"/>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66"/>
      <c r="B928" s="166"/>
      <c r="C928" s="129"/>
      <c r="D928" s="129"/>
      <c r="E928" s="246"/>
      <c r="F928" s="246"/>
      <c r="G928" s="246"/>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66"/>
      <c r="B929" s="166"/>
      <c r="C929" s="129"/>
      <c r="D929" s="129"/>
      <c r="E929" s="246"/>
      <c r="F929" s="246"/>
      <c r="G929" s="246"/>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66"/>
      <c r="B930" s="166"/>
      <c r="C930" s="129"/>
      <c r="D930" s="129"/>
      <c r="E930" s="246"/>
      <c r="F930" s="246"/>
      <c r="G930" s="246"/>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66"/>
      <c r="B931" s="166"/>
      <c r="C931" s="129"/>
      <c r="D931" s="129"/>
      <c r="E931" s="246"/>
      <c r="F931" s="246"/>
      <c r="G931" s="246"/>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66"/>
      <c r="B932" s="166"/>
      <c r="C932" s="129"/>
      <c r="D932" s="129"/>
      <c r="E932" s="246"/>
      <c r="F932" s="246"/>
      <c r="G932" s="246"/>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66"/>
      <c r="B933" s="166"/>
      <c r="C933" s="129"/>
      <c r="D933" s="129"/>
      <c r="E933" s="246"/>
      <c r="F933" s="246"/>
      <c r="G933" s="246"/>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66"/>
      <c r="B934" s="166"/>
      <c r="C934" s="129"/>
      <c r="D934" s="129"/>
      <c r="E934" s="246"/>
      <c r="F934" s="246"/>
      <c r="G934" s="246"/>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66"/>
      <c r="B935" s="166"/>
      <c r="C935" s="129"/>
      <c r="D935" s="129"/>
      <c r="E935" s="246"/>
      <c r="F935" s="246"/>
      <c r="G935" s="246"/>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66"/>
      <c r="B936" s="166"/>
      <c r="C936" s="129"/>
      <c r="D936" s="129"/>
      <c r="E936" s="246"/>
      <c r="F936" s="246"/>
      <c r="G936" s="246"/>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66"/>
      <c r="B937" s="166"/>
      <c r="C937" s="129"/>
      <c r="D937" s="129"/>
      <c r="E937" s="246"/>
      <c r="F937" s="246"/>
      <c r="G937" s="246"/>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66"/>
      <c r="B938" s="166"/>
      <c r="C938" s="129"/>
      <c r="D938" s="129"/>
      <c r="E938" s="246"/>
      <c r="F938" s="246"/>
      <c r="G938" s="246"/>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66"/>
      <c r="B939" s="166"/>
      <c r="C939" s="129"/>
      <c r="D939" s="129"/>
      <c r="E939" s="246"/>
      <c r="F939" s="246"/>
      <c r="G939" s="246"/>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66"/>
      <c r="B940" s="166"/>
      <c r="C940" s="129"/>
      <c r="D940" s="129"/>
      <c r="E940" s="246"/>
      <c r="F940" s="246"/>
      <c r="G940" s="246"/>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66"/>
      <c r="B941" s="166"/>
      <c r="C941" s="129"/>
      <c r="D941" s="129"/>
      <c r="E941" s="246"/>
      <c r="F941" s="246"/>
      <c r="G941" s="246"/>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66"/>
      <c r="B942" s="166"/>
      <c r="C942" s="129"/>
      <c r="D942" s="129"/>
      <c r="E942" s="246"/>
      <c r="F942" s="246"/>
      <c r="G942" s="246"/>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66"/>
      <c r="B943" s="166"/>
      <c r="C943" s="129"/>
      <c r="D943" s="129"/>
      <c r="E943" s="246"/>
      <c r="F943" s="246"/>
      <c r="G943" s="246"/>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66"/>
      <c r="B944" s="166"/>
      <c r="C944" s="129"/>
      <c r="D944" s="129"/>
      <c r="E944" s="246"/>
      <c r="F944" s="246"/>
      <c r="G944" s="246"/>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66"/>
      <c r="B945" s="166"/>
      <c r="C945" s="129"/>
      <c r="D945" s="129"/>
      <c r="E945" s="246"/>
      <c r="F945" s="246"/>
      <c r="G945" s="246"/>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66"/>
      <c r="B946" s="166"/>
      <c r="C946" s="129"/>
      <c r="D946" s="129"/>
      <c r="E946" s="246"/>
      <c r="F946" s="246"/>
      <c r="G946" s="246"/>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66"/>
      <c r="B947" s="166"/>
      <c r="C947" s="129"/>
      <c r="D947" s="129"/>
      <c r="E947" s="246"/>
      <c r="F947" s="246"/>
      <c r="G947" s="246"/>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66"/>
      <c r="B948" s="166"/>
      <c r="C948" s="129"/>
      <c r="D948" s="129"/>
      <c r="E948" s="246"/>
      <c r="F948" s="246"/>
      <c r="G948" s="246"/>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66"/>
      <c r="B949" s="166"/>
      <c r="C949" s="129"/>
      <c r="D949" s="129"/>
      <c r="E949" s="246"/>
      <c r="F949" s="246"/>
      <c r="G949" s="246"/>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66"/>
      <c r="B950" s="166"/>
      <c r="C950" s="129"/>
      <c r="D950" s="129"/>
      <c r="E950" s="246"/>
      <c r="F950" s="246"/>
      <c r="G950" s="246"/>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66"/>
      <c r="B951" s="166"/>
      <c r="C951" s="129"/>
      <c r="D951" s="129"/>
      <c r="E951" s="246"/>
      <c r="F951" s="246"/>
      <c r="G951" s="246"/>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66"/>
      <c r="B952" s="166"/>
      <c r="C952" s="129"/>
      <c r="D952" s="129"/>
      <c r="E952" s="246"/>
      <c r="F952" s="246"/>
      <c r="G952" s="246"/>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66"/>
      <c r="B953" s="166"/>
      <c r="C953" s="129"/>
      <c r="D953" s="129"/>
      <c r="E953" s="246"/>
      <c r="F953" s="246"/>
      <c r="G953" s="246"/>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66"/>
      <c r="B954" s="166"/>
      <c r="C954" s="129"/>
      <c r="D954" s="129"/>
      <c r="E954" s="246"/>
      <c r="F954" s="246"/>
      <c r="G954" s="246"/>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66"/>
      <c r="B955" s="166"/>
      <c r="C955" s="129"/>
      <c r="D955" s="129"/>
      <c r="E955" s="246"/>
      <c r="F955" s="246"/>
      <c r="G955" s="246"/>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66"/>
      <c r="B956" s="166"/>
      <c r="C956" s="129"/>
      <c r="D956" s="129"/>
      <c r="E956" s="246"/>
      <c r="F956" s="246"/>
      <c r="G956" s="246"/>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66"/>
      <c r="B957" s="166"/>
      <c r="C957" s="129"/>
      <c r="D957" s="129"/>
      <c r="E957" s="246"/>
      <c r="F957" s="246"/>
      <c r="G957" s="246"/>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66"/>
      <c r="B958" s="166"/>
      <c r="C958" s="129"/>
      <c r="D958" s="129"/>
      <c r="E958" s="246"/>
      <c r="F958" s="246"/>
      <c r="G958" s="246"/>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66"/>
      <c r="B959" s="166"/>
      <c r="C959" s="129"/>
      <c r="D959" s="129"/>
      <c r="E959" s="246"/>
      <c r="F959" s="246"/>
      <c r="G959" s="246"/>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66"/>
      <c r="B960" s="166"/>
      <c r="C960" s="129"/>
      <c r="D960" s="129"/>
      <c r="E960" s="246"/>
      <c r="F960" s="246"/>
      <c r="G960" s="246"/>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66"/>
      <c r="B961" s="166"/>
      <c r="C961" s="129"/>
      <c r="D961" s="129"/>
      <c r="E961" s="246"/>
      <c r="F961" s="246"/>
      <c r="G961" s="246"/>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66"/>
      <c r="B962" s="166"/>
      <c r="C962" s="129"/>
      <c r="D962" s="129"/>
      <c r="E962" s="246"/>
      <c r="F962" s="246"/>
      <c r="G962" s="246"/>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66"/>
      <c r="B963" s="166"/>
      <c r="C963" s="129"/>
      <c r="D963" s="129"/>
      <c r="E963" s="246"/>
      <c r="F963" s="246"/>
      <c r="G963" s="246"/>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66"/>
      <c r="B964" s="166"/>
      <c r="C964" s="129"/>
      <c r="D964" s="129"/>
      <c r="E964" s="246"/>
      <c r="F964" s="246"/>
      <c r="G964" s="246"/>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66"/>
      <c r="B965" s="166"/>
      <c r="C965" s="129"/>
      <c r="D965" s="129"/>
      <c r="E965" s="246"/>
      <c r="F965" s="246"/>
      <c r="G965" s="246"/>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66"/>
      <c r="B966" s="166"/>
      <c r="C966" s="129"/>
      <c r="D966" s="129"/>
      <c r="E966" s="246"/>
      <c r="F966" s="246"/>
      <c r="G966" s="246"/>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66"/>
      <c r="B967" s="166"/>
      <c r="C967" s="129"/>
      <c r="D967" s="129"/>
      <c r="E967" s="246"/>
      <c r="F967" s="246"/>
      <c r="G967" s="246"/>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66"/>
      <c r="B968" s="166"/>
      <c r="C968" s="129"/>
      <c r="D968" s="129"/>
      <c r="E968" s="246"/>
      <c r="F968" s="246"/>
      <c r="G968" s="246"/>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66"/>
      <c r="B969" s="166"/>
      <c r="C969" s="129"/>
      <c r="D969" s="129"/>
      <c r="E969" s="246"/>
      <c r="F969" s="246"/>
      <c r="G969" s="246"/>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66"/>
      <c r="B970" s="166"/>
      <c r="C970" s="129"/>
      <c r="D970" s="129"/>
      <c r="E970" s="246"/>
      <c r="F970" s="246"/>
      <c r="G970" s="246"/>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66"/>
      <c r="B971" s="166"/>
      <c r="C971" s="129"/>
      <c r="D971" s="129"/>
      <c r="E971" s="246"/>
      <c r="F971" s="246"/>
      <c r="G971" s="246"/>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66"/>
      <c r="B972" s="166"/>
      <c r="C972" s="129"/>
      <c r="D972" s="129"/>
      <c r="E972" s="246"/>
      <c r="F972" s="246"/>
      <c r="G972" s="246"/>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66"/>
      <c r="B973" s="166"/>
      <c r="C973" s="129"/>
      <c r="D973" s="129"/>
      <c r="E973" s="246"/>
      <c r="F973" s="246"/>
      <c r="G973" s="246"/>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66"/>
      <c r="B974" s="166"/>
      <c r="C974" s="129"/>
      <c r="D974" s="129"/>
      <c r="E974" s="246"/>
      <c r="F974" s="246"/>
      <c r="G974" s="246"/>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66"/>
      <c r="B975" s="166"/>
      <c r="C975" s="129"/>
      <c r="D975" s="129"/>
      <c r="E975" s="246"/>
      <c r="F975" s="246"/>
      <c r="G975" s="246"/>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66"/>
      <c r="B976" s="166"/>
      <c r="C976" s="129"/>
      <c r="D976" s="129"/>
      <c r="E976" s="246"/>
      <c r="F976" s="246"/>
      <c r="G976" s="246"/>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66"/>
      <c r="B977" s="166"/>
      <c r="C977" s="129"/>
      <c r="D977" s="129"/>
      <c r="E977" s="246"/>
      <c r="F977" s="246"/>
      <c r="G977" s="246"/>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66"/>
      <c r="B978" s="166"/>
      <c r="C978" s="129"/>
      <c r="D978" s="129"/>
      <c r="E978" s="246"/>
      <c r="F978" s="246"/>
      <c r="G978" s="246"/>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66"/>
      <c r="B979" s="166"/>
      <c r="C979" s="129"/>
      <c r="D979" s="129"/>
      <c r="E979" s="246"/>
      <c r="F979" s="246"/>
      <c r="G979" s="246"/>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66"/>
      <c r="B980" s="166"/>
      <c r="C980" s="129"/>
      <c r="D980" s="129"/>
      <c r="E980" s="246"/>
      <c r="F980" s="246"/>
      <c r="G980" s="246"/>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66"/>
      <c r="B981" s="166"/>
      <c r="C981" s="129"/>
      <c r="D981" s="129"/>
      <c r="E981" s="246"/>
      <c r="F981" s="246"/>
      <c r="G981" s="246"/>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66"/>
      <c r="B982" s="166"/>
      <c r="C982" s="129"/>
      <c r="D982" s="129"/>
      <c r="E982" s="246"/>
      <c r="F982" s="246"/>
      <c r="G982" s="246"/>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66"/>
      <c r="B983" s="166"/>
      <c r="C983" s="129"/>
      <c r="D983" s="129"/>
      <c r="E983" s="246"/>
      <c r="F983" s="246"/>
      <c r="G983" s="246"/>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66"/>
      <c r="B984" s="166"/>
      <c r="C984" s="129"/>
      <c r="D984" s="129"/>
      <c r="E984" s="246"/>
      <c r="F984" s="246"/>
      <c r="G984" s="246"/>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66"/>
      <c r="B985" s="166"/>
      <c r="C985" s="129"/>
      <c r="D985" s="129"/>
      <c r="E985" s="246"/>
      <c r="F985" s="246"/>
      <c r="G985" s="246"/>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66"/>
      <c r="B986" s="166"/>
      <c r="C986" s="129"/>
      <c r="D986" s="129"/>
      <c r="E986" s="246"/>
      <c r="F986" s="246"/>
      <c r="G986" s="246"/>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66"/>
      <c r="B987" s="166"/>
      <c r="C987" s="129"/>
      <c r="D987" s="129"/>
      <c r="E987" s="246"/>
      <c r="F987" s="246"/>
      <c r="G987" s="246"/>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66"/>
      <c r="B988" s="166"/>
      <c r="C988" s="129"/>
      <c r="D988" s="129"/>
      <c r="E988" s="246"/>
      <c r="F988" s="246"/>
      <c r="G988" s="246"/>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66"/>
      <c r="B989" s="166"/>
      <c r="C989" s="129"/>
      <c r="D989" s="129"/>
      <c r="E989" s="246"/>
      <c r="F989" s="246"/>
      <c r="G989" s="246"/>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66"/>
      <c r="B990" s="166"/>
      <c r="C990" s="129"/>
      <c r="D990" s="129"/>
      <c r="E990" s="246"/>
      <c r="F990" s="246"/>
      <c r="G990" s="246"/>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66"/>
      <c r="B991" s="166"/>
      <c r="C991" s="129"/>
      <c r="D991" s="129"/>
      <c r="E991" s="246"/>
      <c r="F991" s="246"/>
      <c r="G991" s="246"/>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66"/>
      <c r="B992" s="166"/>
      <c r="C992" s="129"/>
      <c r="D992" s="129"/>
      <c r="E992" s="246"/>
      <c r="F992" s="246"/>
      <c r="G992" s="246"/>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66"/>
      <c r="B993" s="166"/>
      <c r="C993" s="129"/>
      <c r="D993" s="129"/>
      <c r="E993" s="246"/>
      <c r="F993" s="246"/>
      <c r="G993" s="246"/>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66"/>
      <c r="B994" s="166"/>
      <c r="C994" s="129"/>
      <c r="D994" s="129"/>
      <c r="E994" s="246"/>
      <c r="F994" s="246"/>
      <c r="G994" s="246"/>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66"/>
      <c r="B995" s="166"/>
      <c r="C995" s="129"/>
      <c r="D995" s="129"/>
      <c r="E995" s="246"/>
      <c r="F995" s="246"/>
      <c r="G995" s="246"/>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66"/>
      <c r="B996" s="166"/>
      <c r="C996" s="129"/>
      <c r="D996" s="129"/>
      <c r="E996" s="246"/>
      <c r="F996" s="246"/>
      <c r="G996" s="246"/>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66"/>
      <c r="B997" s="166"/>
      <c r="C997" s="129"/>
      <c r="D997" s="129"/>
      <c r="E997" s="246"/>
      <c r="F997" s="246"/>
      <c r="G997" s="246"/>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66"/>
      <c r="B998" s="166"/>
      <c r="C998" s="129"/>
      <c r="D998" s="129"/>
      <c r="E998" s="246"/>
      <c r="F998" s="246"/>
      <c r="G998" s="246"/>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66"/>
      <c r="B999" s="166"/>
      <c r="C999" s="129"/>
      <c r="D999" s="129"/>
      <c r="E999" s="246"/>
      <c r="F999" s="246"/>
      <c r="G999" s="246"/>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66"/>
      <c r="B1000" s="166"/>
      <c r="C1000" s="129"/>
      <c r="D1000" s="129"/>
      <c r="E1000" s="246"/>
      <c r="F1000" s="246"/>
      <c r="G1000" s="246"/>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570" t="str">
        <f>Validacion!A2</f>
        <v>Jocotepec</v>
      </c>
      <c r="B1" s="505"/>
      <c r="C1" s="505"/>
      <c r="D1" s="505"/>
      <c r="E1" s="505"/>
      <c r="F1" s="505"/>
      <c r="G1" s="505"/>
      <c r="H1" s="505"/>
      <c r="I1" s="505"/>
      <c r="J1" s="505"/>
      <c r="K1" s="505"/>
      <c r="L1" s="505"/>
      <c r="M1" s="505"/>
      <c r="N1" s="505"/>
      <c r="O1" s="505"/>
      <c r="P1" s="505"/>
      <c r="Q1" s="505"/>
      <c r="R1" s="505"/>
      <c r="S1" s="505"/>
      <c r="T1" s="505"/>
      <c r="U1" s="505"/>
      <c r="V1" s="505"/>
      <c r="W1" s="505"/>
      <c r="X1" s="164"/>
      <c r="Y1" s="164"/>
      <c r="Z1" s="164"/>
    </row>
    <row r="2" spans="1:26" ht="15.75" customHeight="1">
      <c r="A2" s="571" t="s">
        <v>5121</v>
      </c>
      <c r="B2" s="505"/>
      <c r="C2" s="505"/>
      <c r="D2" s="505"/>
      <c r="E2" s="505"/>
      <c r="F2" s="505"/>
      <c r="G2" s="505"/>
      <c r="H2" s="505"/>
      <c r="I2" s="505"/>
      <c r="J2" s="505"/>
      <c r="K2" s="505"/>
      <c r="L2" s="505"/>
      <c r="M2" s="505"/>
      <c r="N2" s="505"/>
      <c r="O2" s="505"/>
      <c r="P2" s="505"/>
      <c r="Q2" s="505"/>
      <c r="R2" s="505"/>
      <c r="S2" s="505"/>
      <c r="T2" s="505"/>
      <c r="U2" s="505"/>
      <c r="V2" s="505"/>
      <c r="W2" s="505"/>
      <c r="X2" s="164"/>
      <c r="Y2" s="164"/>
      <c r="Z2" s="164"/>
    </row>
    <row r="3" spans="1:26" ht="15" customHeight="1">
      <c r="A3" s="572" t="e">
        <f>'F6'!A3</f>
        <v>#REF!</v>
      </c>
      <c r="B3" s="505"/>
      <c r="C3" s="505"/>
      <c r="D3" s="505"/>
      <c r="E3" s="505"/>
      <c r="F3" s="505"/>
      <c r="G3" s="505"/>
      <c r="H3" s="505"/>
      <c r="I3" s="505"/>
      <c r="J3" s="505"/>
      <c r="K3" s="505"/>
      <c r="L3" s="505"/>
      <c r="M3" s="505"/>
      <c r="N3" s="505"/>
      <c r="O3" s="505"/>
      <c r="P3" s="505"/>
      <c r="Q3" s="505"/>
      <c r="R3" s="505"/>
      <c r="S3" s="505"/>
      <c r="T3" s="505"/>
      <c r="U3" s="505"/>
      <c r="V3" s="505"/>
      <c r="W3" s="505"/>
      <c r="X3" s="164"/>
      <c r="Y3" s="164"/>
      <c r="Z3" s="164"/>
    </row>
    <row r="4" spans="1:26" ht="15" customHeight="1">
      <c r="A4" s="572" t="s">
        <v>5122</v>
      </c>
      <c r="B4" s="505"/>
      <c r="C4" s="505"/>
      <c r="D4" s="505"/>
      <c r="E4" s="505"/>
      <c r="F4" s="505"/>
      <c r="G4" s="505"/>
      <c r="H4" s="505"/>
      <c r="I4" s="505"/>
      <c r="J4" s="505"/>
      <c r="K4" s="505"/>
      <c r="L4" s="505"/>
      <c r="M4" s="505"/>
      <c r="N4" s="505"/>
      <c r="O4" s="505"/>
      <c r="P4" s="505"/>
      <c r="Q4" s="505"/>
      <c r="R4" s="505"/>
      <c r="S4" s="505"/>
      <c r="T4" s="505"/>
      <c r="U4" s="505"/>
      <c r="V4" s="505"/>
      <c r="W4" s="505"/>
      <c r="X4" s="164"/>
      <c r="Y4" s="164"/>
      <c r="Z4" s="164"/>
    </row>
    <row r="5" spans="1:26" ht="15" customHeight="1">
      <c r="A5" s="602" t="s">
        <v>5123</v>
      </c>
      <c r="B5" s="602" t="s">
        <v>5124</v>
      </c>
      <c r="C5" s="602" t="s">
        <v>5125</v>
      </c>
      <c r="D5" s="602" t="s">
        <v>5126</v>
      </c>
      <c r="E5" s="604" t="s">
        <v>5127</v>
      </c>
      <c r="F5" s="605"/>
      <c r="G5" s="610" t="s">
        <v>5128</v>
      </c>
      <c r="H5" s="574"/>
      <c r="I5" s="574"/>
      <c r="J5" s="605"/>
      <c r="K5" s="610" t="s">
        <v>5129</v>
      </c>
      <c r="L5" s="574"/>
      <c r="M5" s="605"/>
      <c r="N5" s="612" t="s">
        <v>5130</v>
      </c>
      <c r="O5" s="605"/>
      <c r="P5" s="610" t="s">
        <v>5131</v>
      </c>
      <c r="Q5" s="574"/>
      <c r="R5" s="574"/>
      <c r="S5" s="605"/>
      <c r="T5" s="613" t="s">
        <v>5132</v>
      </c>
      <c r="U5" s="613" t="s">
        <v>5133</v>
      </c>
      <c r="V5" s="612" t="s">
        <v>5134</v>
      </c>
      <c r="W5" s="605"/>
      <c r="X5" s="281"/>
      <c r="Y5" s="281"/>
      <c r="Z5" s="281"/>
    </row>
    <row r="6" spans="1:26" ht="15" customHeight="1">
      <c r="A6" s="603"/>
      <c r="B6" s="603"/>
      <c r="C6" s="603"/>
      <c r="D6" s="603"/>
      <c r="E6" s="606"/>
      <c r="F6" s="607"/>
      <c r="G6" s="608"/>
      <c r="H6" s="560"/>
      <c r="I6" s="560"/>
      <c r="J6" s="609"/>
      <c r="K6" s="606"/>
      <c r="L6" s="505"/>
      <c r="M6" s="607"/>
      <c r="N6" s="606"/>
      <c r="O6" s="607"/>
      <c r="P6" s="606"/>
      <c r="Q6" s="505"/>
      <c r="R6" s="505"/>
      <c r="S6" s="607"/>
      <c r="T6" s="603"/>
      <c r="U6" s="603"/>
      <c r="V6" s="606"/>
      <c r="W6" s="607"/>
      <c r="X6" s="281"/>
      <c r="Y6" s="281"/>
      <c r="Z6" s="281"/>
    </row>
    <row r="7" spans="1:26" ht="15" customHeight="1">
      <c r="A7" s="603"/>
      <c r="B7" s="603"/>
      <c r="C7" s="603"/>
      <c r="D7" s="603"/>
      <c r="E7" s="608"/>
      <c r="F7" s="609"/>
      <c r="G7" s="614" t="s">
        <v>5135</v>
      </c>
      <c r="H7" s="611" t="s">
        <v>5136</v>
      </c>
      <c r="I7" s="597"/>
      <c r="J7" s="533"/>
      <c r="K7" s="608"/>
      <c r="L7" s="560"/>
      <c r="M7" s="609"/>
      <c r="N7" s="608"/>
      <c r="O7" s="609"/>
      <c r="P7" s="608"/>
      <c r="Q7" s="560"/>
      <c r="R7" s="560"/>
      <c r="S7" s="609"/>
      <c r="T7" s="603"/>
      <c r="U7" s="603"/>
      <c r="V7" s="608"/>
      <c r="W7" s="609"/>
      <c r="X7" s="281"/>
      <c r="Y7" s="281"/>
      <c r="Z7" s="281"/>
    </row>
    <row r="8" spans="1:26" ht="27.75" customHeight="1">
      <c r="A8" s="530"/>
      <c r="B8" s="530"/>
      <c r="C8" s="530"/>
      <c r="D8" s="530"/>
      <c r="E8" s="282" t="s">
        <v>5137</v>
      </c>
      <c r="F8" s="282" t="s">
        <v>5138</v>
      </c>
      <c r="G8" s="530"/>
      <c r="H8" s="282" t="s">
        <v>5139</v>
      </c>
      <c r="I8" s="282" t="s">
        <v>5140</v>
      </c>
      <c r="J8" s="282" t="s">
        <v>5141</v>
      </c>
      <c r="K8" s="282" t="s">
        <v>5142</v>
      </c>
      <c r="L8" s="282" t="s">
        <v>5143</v>
      </c>
      <c r="M8" s="282" t="s">
        <v>5144</v>
      </c>
      <c r="N8" s="283" t="s">
        <v>5145</v>
      </c>
      <c r="O8" s="283" t="s">
        <v>5146</v>
      </c>
      <c r="P8" s="284" t="s">
        <v>5147</v>
      </c>
      <c r="Q8" s="285" t="s">
        <v>5148</v>
      </c>
      <c r="R8" s="285" t="s">
        <v>5149</v>
      </c>
      <c r="S8" s="285" t="s">
        <v>5150</v>
      </c>
      <c r="T8" s="530"/>
      <c r="U8" s="530"/>
      <c r="V8" s="285" t="s">
        <v>5145</v>
      </c>
      <c r="W8" s="285" t="s">
        <v>5146</v>
      </c>
      <c r="X8" s="142"/>
      <c r="Y8" s="142"/>
      <c r="Z8" s="142"/>
    </row>
    <row r="9" spans="1:26" ht="25.5" customHeight="1">
      <c r="A9" s="286"/>
      <c r="B9" s="287"/>
      <c r="C9" s="286"/>
      <c r="D9" s="287"/>
      <c r="E9" s="287"/>
      <c r="F9" s="287"/>
      <c r="G9" s="288"/>
      <c r="H9" s="288"/>
      <c r="I9" s="288"/>
      <c r="J9" s="288"/>
      <c r="K9" s="289"/>
      <c r="L9" s="289"/>
      <c r="M9" s="290">
        <f t="shared" ref="M9:M263" si="0">L9-K9</f>
        <v>0</v>
      </c>
      <c r="N9" s="288"/>
      <c r="O9" s="288"/>
      <c r="P9" s="291"/>
      <c r="Q9" s="291"/>
      <c r="R9" s="291"/>
      <c r="S9" s="291"/>
      <c r="T9" s="292">
        <f t="shared" ref="T9:T263" si="1">SUM(P9:S9)</f>
        <v>0</v>
      </c>
      <c r="U9" s="293"/>
      <c r="V9" s="288"/>
      <c r="W9" s="288"/>
      <c r="X9" s="164"/>
      <c r="Y9" s="164"/>
      <c r="Z9" s="164"/>
    </row>
    <row r="10" spans="1:26" ht="25.5" customHeight="1">
      <c r="A10" s="286"/>
      <c r="B10" s="287"/>
      <c r="C10" s="286"/>
      <c r="D10" s="287"/>
      <c r="E10" s="287"/>
      <c r="F10" s="287"/>
      <c r="G10" s="288"/>
      <c r="H10" s="288"/>
      <c r="I10" s="288"/>
      <c r="J10" s="288"/>
      <c r="K10" s="289"/>
      <c r="L10" s="289"/>
      <c r="M10" s="290">
        <f t="shared" si="0"/>
        <v>0</v>
      </c>
      <c r="N10" s="288"/>
      <c r="O10" s="288"/>
      <c r="P10" s="291"/>
      <c r="Q10" s="291"/>
      <c r="R10" s="291"/>
      <c r="S10" s="291"/>
      <c r="T10" s="292">
        <f t="shared" si="1"/>
        <v>0</v>
      </c>
      <c r="U10" s="293"/>
      <c r="V10" s="288"/>
      <c r="W10" s="288"/>
      <c r="X10" s="164"/>
      <c r="Y10" s="164"/>
      <c r="Z10" s="164"/>
    </row>
    <row r="11" spans="1:26" ht="25.5" customHeight="1">
      <c r="A11" s="286"/>
      <c r="B11" s="287"/>
      <c r="C11" s="286"/>
      <c r="D11" s="287"/>
      <c r="E11" s="287"/>
      <c r="F11" s="287"/>
      <c r="G11" s="288"/>
      <c r="H11" s="288"/>
      <c r="I11" s="288"/>
      <c r="J11" s="288"/>
      <c r="K11" s="289"/>
      <c r="L11" s="289"/>
      <c r="M11" s="290">
        <f t="shared" si="0"/>
        <v>0</v>
      </c>
      <c r="N11" s="288"/>
      <c r="O11" s="288"/>
      <c r="P11" s="291"/>
      <c r="Q11" s="291"/>
      <c r="R11" s="291"/>
      <c r="S11" s="291"/>
      <c r="T11" s="292">
        <f t="shared" si="1"/>
        <v>0</v>
      </c>
      <c r="U11" s="293"/>
      <c r="V11" s="288"/>
      <c r="W11" s="288"/>
      <c r="X11" s="164"/>
      <c r="Y11" s="164"/>
      <c r="Z11" s="164"/>
    </row>
    <row r="12" spans="1:26" ht="25.5" customHeight="1">
      <c r="A12" s="286"/>
      <c r="B12" s="287"/>
      <c r="C12" s="286"/>
      <c r="D12" s="287"/>
      <c r="E12" s="287"/>
      <c r="F12" s="287"/>
      <c r="G12" s="288"/>
      <c r="H12" s="288"/>
      <c r="I12" s="288"/>
      <c r="J12" s="288"/>
      <c r="K12" s="289"/>
      <c r="L12" s="289"/>
      <c r="M12" s="290">
        <f t="shared" si="0"/>
        <v>0</v>
      </c>
      <c r="N12" s="288"/>
      <c r="O12" s="288"/>
      <c r="P12" s="291"/>
      <c r="Q12" s="291"/>
      <c r="R12" s="291"/>
      <c r="S12" s="291"/>
      <c r="T12" s="292">
        <f t="shared" si="1"/>
        <v>0</v>
      </c>
      <c r="U12" s="293"/>
      <c r="V12" s="288"/>
      <c r="W12" s="288"/>
      <c r="X12" s="164"/>
      <c r="Y12" s="164"/>
      <c r="Z12" s="164"/>
    </row>
    <row r="13" spans="1:26" ht="25.5" customHeight="1">
      <c r="A13" s="286"/>
      <c r="B13" s="287"/>
      <c r="C13" s="286"/>
      <c r="D13" s="287"/>
      <c r="E13" s="287"/>
      <c r="F13" s="287"/>
      <c r="G13" s="288"/>
      <c r="H13" s="288"/>
      <c r="I13" s="288"/>
      <c r="J13" s="288"/>
      <c r="K13" s="289"/>
      <c r="L13" s="289"/>
      <c r="M13" s="290">
        <f t="shared" si="0"/>
        <v>0</v>
      </c>
      <c r="N13" s="288"/>
      <c r="O13" s="288"/>
      <c r="P13" s="291"/>
      <c r="Q13" s="291"/>
      <c r="R13" s="291"/>
      <c r="S13" s="291"/>
      <c r="T13" s="292">
        <f t="shared" si="1"/>
        <v>0</v>
      </c>
      <c r="U13" s="293"/>
      <c r="V13" s="288"/>
      <c r="W13" s="288"/>
      <c r="X13" s="164"/>
      <c r="Y13" s="164"/>
      <c r="Z13" s="164"/>
    </row>
    <row r="14" spans="1:26" ht="25.5" customHeight="1">
      <c r="A14" s="286"/>
      <c r="B14" s="287"/>
      <c r="C14" s="286"/>
      <c r="D14" s="287"/>
      <c r="E14" s="287"/>
      <c r="F14" s="287"/>
      <c r="G14" s="288"/>
      <c r="H14" s="288"/>
      <c r="I14" s="288"/>
      <c r="J14" s="288"/>
      <c r="K14" s="289"/>
      <c r="L14" s="289"/>
      <c r="M14" s="290">
        <f t="shared" si="0"/>
        <v>0</v>
      </c>
      <c r="N14" s="288"/>
      <c r="O14" s="288"/>
      <c r="P14" s="291"/>
      <c r="Q14" s="291"/>
      <c r="R14" s="291"/>
      <c r="S14" s="291"/>
      <c r="T14" s="292">
        <f t="shared" si="1"/>
        <v>0</v>
      </c>
      <c r="U14" s="293"/>
      <c r="V14" s="288"/>
      <c r="W14" s="288"/>
      <c r="X14" s="164"/>
      <c r="Y14" s="164"/>
      <c r="Z14" s="164"/>
    </row>
    <row r="15" spans="1:26" ht="25.5" customHeight="1">
      <c r="A15" s="286"/>
      <c r="B15" s="287"/>
      <c r="C15" s="286"/>
      <c r="D15" s="287"/>
      <c r="E15" s="287"/>
      <c r="F15" s="287"/>
      <c r="G15" s="288"/>
      <c r="H15" s="288"/>
      <c r="I15" s="288"/>
      <c r="J15" s="288"/>
      <c r="K15" s="289"/>
      <c r="L15" s="289"/>
      <c r="M15" s="290">
        <f t="shared" si="0"/>
        <v>0</v>
      </c>
      <c r="N15" s="288"/>
      <c r="O15" s="288"/>
      <c r="P15" s="291"/>
      <c r="Q15" s="291"/>
      <c r="R15" s="291"/>
      <c r="S15" s="291"/>
      <c r="T15" s="292">
        <f t="shared" si="1"/>
        <v>0</v>
      </c>
      <c r="U15" s="293"/>
      <c r="V15" s="288"/>
      <c r="W15" s="288"/>
      <c r="X15" s="164"/>
      <c r="Y15" s="164"/>
      <c r="Z15" s="164"/>
    </row>
    <row r="16" spans="1:26" ht="25.5" customHeight="1">
      <c r="A16" s="286"/>
      <c r="B16" s="287"/>
      <c r="C16" s="286"/>
      <c r="D16" s="287"/>
      <c r="E16" s="287"/>
      <c r="F16" s="287"/>
      <c r="G16" s="288"/>
      <c r="H16" s="288"/>
      <c r="I16" s="288"/>
      <c r="J16" s="288"/>
      <c r="K16" s="289"/>
      <c r="L16" s="289"/>
      <c r="M16" s="290">
        <f t="shared" si="0"/>
        <v>0</v>
      </c>
      <c r="N16" s="288"/>
      <c r="O16" s="288"/>
      <c r="P16" s="291"/>
      <c r="Q16" s="291"/>
      <c r="R16" s="291"/>
      <c r="S16" s="291"/>
      <c r="T16" s="292">
        <f t="shared" si="1"/>
        <v>0</v>
      </c>
      <c r="U16" s="293"/>
      <c r="V16" s="288"/>
      <c r="W16" s="288"/>
      <c r="X16" s="164"/>
      <c r="Y16" s="164"/>
      <c r="Z16" s="164"/>
    </row>
    <row r="17" spans="1:26" ht="25.5" customHeight="1">
      <c r="A17" s="286"/>
      <c r="B17" s="287"/>
      <c r="C17" s="286"/>
      <c r="D17" s="287"/>
      <c r="E17" s="287"/>
      <c r="F17" s="287"/>
      <c r="G17" s="288"/>
      <c r="H17" s="288"/>
      <c r="I17" s="288"/>
      <c r="J17" s="288"/>
      <c r="K17" s="289"/>
      <c r="L17" s="289"/>
      <c r="M17" s="290">
        <f t="shared" si="0"/>
        <v>0</v>
      </c>
      <c r="N17" s="288"/>
      <c r="O17" s="288"/>
      <c r="P17" s="291"/>
      <c r="Q17" s="291"/>
      <c r="R17" s="291"/>
      <c r="S17" s="291"/>
      <c r="T17" s="292">
        <f t="shared" si="1"/>
        <v>0</v>
      </c>
      <c r="U17" s="293"/>
      <c r="V17" s="288"/>
      <c r="W17" s="288"/>
      <c r="X17" s="164"/>
      <c r="Y17" s="164"/>
      <c r="Z17" s="164"/>
    </row>
    <row r="18" spans="1:26" ht="25.5" customHeight="1">
      <c r="A18" s="286"/>
      <c r="B18" s="287"/>
      <c r="C18" s="286"/>
      <c r="D18" s="287"/>
      <c r="E18" s="287"/>
      <c r="F18" s="287"/>
      <c r="G18" s="288"/>
      <c r="H18" s="288"/>
      <c r="I18" s="288"/>
      <c r="J18" s="288"/>
      <c r="K18" s="289"/>
      <c r="L18" s="289"/>
      <c r="M18" s="290">
        <f t="shared" si="0"/>
        <v>0</v>
      </c>
      <c r="N18" s="288"/>
      <c r="O18" s="288"/>
      <c r="P18" s="291"/>
      <c r="Q18" s="291"/>
      <c r="R18" s="291"/>
      <c r="S18" s="291"/>
      <c r="T18" s="292">
        <f t="shared" si="1"/>
        <v>0</v>
      </c>
      <c r="U18" s="293"/>
      <c r="V18" s="288"/>
      <c r="W18" s="288"/>
      <c r="X18" s="164"/>
      <c r="Y18" s="164"/>
      <c r="Z18" s="164"/>
    </row>
    <row r="19" spans="1:26" ht="25.5" customHeight="1">
      <c r="A19" s="286"/>
      <c r="B19" s="287"/>
      <c r="C19" s="286"/>
      <c r="D19" s="287"/>
      <c r="E19" s="287"/>
      <c r="F19" s="287"/>
      <c r="G19" s="288"/>
      <c r="H19" s="288"/>
      <c r="I19" s="288"/>
      <c r="J19" s="288"/>
      <c r="K19" s="289"/>
      <c r="L19" s="289"/>
      <c r="M19" s="290">
        <f t="shared" si="0"/>
        <v>0</v>
      </c>
      <c r="N19" s="288"/>
      <c r="O19" s="288"/>
      <c r="P19" s="291"/>
      <c r="Q19" s="291"/>
      <c r="R19" s="291"/>
      <c r="S19" s="291"/>
      <c r="T19" s="292">
        <f t="shared" si="1"/>
        <v>0</v>
      </c>
      <c r="U19" s="293"/>
      <c r="V19" s="288"/>
      <c r="W19" s="288"/>
      <c r="X19" s="164"/>
      <c r="Y19" s="164"/>
      <c r="Z19" s="164"/>
    </row>
    <row r="20" spans="1:26" ht="25.5" customHeight="1">
      <c r="A20" s="286"/>
      <c r="B20" s="287"/>
      <c r="C20" s="286"/>
      <c r="D20" s="287"/>
      <c r="E20" s="287"/>
      <c r="F20" s="287"/>
      <c r="G20" s="288"/>
      <c r="H20" s="288"/>
      <c r="I20" s="288"/>
      <c r="J20" s="288"/>
      <c r="K20" s="289"/>
      <c r="L20" s="289"/>
      <c r="M20" s="290">
        <f t="shared" si="0"/>
        <v>0</v>
      </c>
      <c r="N20" s="288"/>
      <c r="O20" s="288"/>
      <c r="P20" s="291"/>
      <c r="Q20" s="291"/>
      <c r="R20" s="291"/>
      <c r="S20" s="291"/>
      <c r="T20" s="292">
        <f t="shared" si="1"/>
        <v>0</v>
      </c>
      <c r="U20" s="293"/>
      <c r="V20" s="288"/>
      <c r="W20" s="288"/>
      <c r="X20" s="164"/>
      <c r="Y20" s="164"/>
      <c r="Z20" s="164"/>
    </row>
    <row r="21" spans="1:26" ht="25.5" customHeight="1">
      <c r="A21" s="286"/>
      <c r="B21" s="287"/>
      <c r="C21" s="286"/>
      <c r="D21" s="287"/>
      <c r="E21" s="287"/>
      <c r="F21" s="287"/>
      <c r="G21" s="288"/>
      <c r="H21" s="288"/>
      <c r="I21" s="288"/>
      <c r="J21" s="288"/>
      <c r="K21" s="289"/>
      <c r="L21" s="289"/>
      <c r="M21" s="290">
        <f t="shared" si="0"/>
        <v>0</v>
      </c>
      <c r="N21" s="288"/>
      <c r="O21" s="288"/>
      <c r="P21" s="291"/>
      <c r="Q21" s="291"/>
      <c r="R21" s="291"/>
      <c r="S21" s="291"/>
      <c r="T21" s="292">
        <f t="shared" si="1"/>
        <v>0</v>
      </c>
      <c r="U21" s="293"/>
      <c r="V21" s="288"/>
      <c r="W21" s="288"/>
      <c r="X21" s="164"/>
      <c r="Y21" s="164"/>
      <c r="Z21" s="164"/>
    </row>
    <row r="22" spans="1:26" ht="25.5" customHeight="1">
      <c r="A22" s="286"/>
      <c r="B22" s="287"/>
      <c r="C22" s="286"/>
      <c r="D22" s="287"/>
      <c r="E22" s="287"/>
      <c r="F22" s="287"/>
      <c r="G22" s="288"/>
      <c r="H22" s="288"/>
      <c r="I22" s="288"/>
      <c r="J22" s="288"/>
      <c r="K22" s="289"/>
      <c r="L22" s="289"/>
      <c r="M22" s="290">
        <f t="shared" si="0"/>
        <v>0</v>
      </c>
      <c r="N22" s="288"/>
      <c r="O22" s="288"/>
      <c r="P22" s="291"/>
      <c r="Q22" s="291"/>
      <c r="R22" s="291"/>
      <c r="S22" s="291"/>
      <c r="T22" s="292">
        <f t="shared" si="1"/>
        <v>0</v>
      </c>
      <c r="U22" s="293"/>
      <c r="V22" s="288"/>
      <c r="W22" s="288"/>
      <c r="X22" s="164"/>
      <c r="Y22" s="164"/>
      <c r="Z22" s="164"/>
    </row>
    <row r="23" spans="1:26" ht="25.5" customHeight="1">
      <c r="A23" s="286"/>
      <c r="B23" s="287"/>
      <c r="C23" s="286"/>
      <c r="D23" s="287"/>
      <c r="E23" s="287"/>
      <c r="F23" s="287"/>
      <c r="G23" s="288"/>
      <c r="H23" s="288"/>
      <c r="I23" s="288"/>
      <c r="J23" s="288"/>
      <c r="K23" s="289"/>
      <c r="L23" s="289"/>
      <c r="M23" s="290">
        <f t="shared" si="0"/>
        <v>0</v>
      </c>
      <c r="N23" s="288"/>
      <c r="O23" s="288"/>
      <c r="P23" s="291"/>
      <c r="Q23" s="291"/>
      <c r="R23" s="291"/>
      <c r="S23" s="291"/>
      <c r="T23" s="292">
        <f t="shared" si="1"/>
        <v>0</v>
      </c>
      <c r="U23" s="293"/>
      <c r="V23" s="288"/>
      <c r="W23" s="288"/>
      <c r="X23" s="164"/>
      <c r="Y23" s="164"/>
      <c r="Z23" s="164"/>
    </row>
    <row r="24" spans="1:26" ht="25.5" customHeight="1">
      <c r="A24" s="286"/>
      <c r="B24" s="287"/>
      <c r="C24" s="286"/>
      <c r="D24" s="287"/>
      <c r="E24" s="287"/>
      <c r="F24" s="287"/>
      <c r="G24" s="288"/>
      <c r="H24" s="288"/>
      <c r="I24" s="288"/>
      <c r="J24" s="288"/>
      <c r="K24" s="289"/>
      <c r="L24" s="289"/>
      <c r="M24" s="290">
        <f t="shared" si="0"/>
        <v>0</v>
      </c>
      <c r="N24" s="288"/>
      <c r="O24" s="288"/>
      <c r="P24" s="291"/>
      <c r="Q24" s="291"/>
      <c r="R24" s="291"/>
      <c r="S24" s="291"/>
      <c r="T24" s="292">
        <f t="shared" si="1"/>
        <v>0</v>
      </c>
      <c r="U24" s="293"/>
      <c r="V24" s="288"/>
      <c r="W24" s="288"/>
      <c r="X24" s="164"/>
      <c r="Y24" s="164"/>
      <c r="Z24" s="164"/>
    </row>
    <row r="25" spans="1:26" ht="25.5" customHeight="1">
      <c r="A25" s="286"/>
      <c r="B25" s="287"/>
      <c r="C25" s="286"/>
      <c r="D25" s="287"/>
      <c r="E25" s="287"/>
      <c r="F25" s="287"/>
      <c r="G25" s="288"/>
      <c r="H25" s="288"/>
      <c r="I25" s="288"/>
      <c r="J25" s="288"/>
      <c r="K25" s="289"/>
      <c r="L25" s="289"/>
      <c r="M25" s="290">
        <f t="shared" si="0"/>
        <v>0</v>
      </c>
      <c r="N25" s="288"/>
      <c r="O25" s="288"/>
      <c r="P25" s="291"/>
      <c r="Q25" s="291"/>
      <c r="R25" s="291"/>
      <c r="S25" s="291"/>
      <c r="T25" s="292">
        <f t="shared" si="1"/>
        <v>0</v>
      </c>
      <c r="U25" s="293"/>
      <c r="V25" s="288"/>
      <c r="W25" s="288"/>
      <c r="X25" s="164"/>
      <c r="Y25" s="164"/>
      <c r="Z25" s="164"/>
    </row>
    <row r="26" spans="1:26" ht="25.5" customHeight="1">
      <c r="A26" s="286"/>
      <c r="B26" s="287"/>
      <c r="C26" s="286"/>
      <c r="D26" s="287"/>
      <c r="E26" s="287"/>
      <c r="F26" s="287"/>
      <c r="G26" s="288"/>
      <c r="H26" s="288"/>
      <c r="I26" s="288"/>
      <c r="J26" s="288"/>
      <c r="K26" s="289"/>
      <c r="L26" s="289"/>
      <c r="M26" s="290">
        <f t="shared" si="0"/>
        <v>0</v>
      </c>
      <c r="N26" s="288"/>
      <c r="O26" s="288"/>
      <c r="P26" s="291"/>
      <c r="Q26" s="291"/>
      <c r="R26" s="291"/>
      <c r="S26" s="291"/>
      <c r="T26" s="292">
        <f t="shared" si="1"/>
        <v>0</v>
      </c>
      <c r="U26" s="293"/>
      <c r="V26" s="288"/>
      <c r="W26" s="288"/>
      <c r="X26" s="164"/>
      <c r="Y26" s="164"/>
      <c r="Z26" s="164"/>
    </row>
    <row r="27" spans="1:26" ht="25.5" customHeight="1">
      <c r="A27" s="286"/>
      <c r="B27" s="287"/>
      <c r="C27" s="286"/>
      <c r="D27" s="287"/>
      <c r="E27" s="287"/>
      <c r="F27" s="287"/>
      <c r="G27" s="288"/>
      <c r="H27" s="288"/>
      <c r="I27" s="288"/>
      <c r="J27" s="288"/>
      <c r="K27" s="289"/>
      <c r="L27" s="289"/>
      <c r="M27" s="290">
        <f t="shared" si="0"/>
        <v>0</v>
      </c>
      <c r="N27" s="288"/>
      <c r="O27" s="288"/>
      <c r="P27" s="291"/>
      <c r="Q27" s="291"/>
      <c r="R27" s="291"/>
      <c r="S27" s="291"/>
      <c r="T27" s="292">
        <f t="shared" si="1"/>
        <v>0</v>
      </c>
      <c r="U27" s="293"/>
      <c r="V27" s="288"/>
      <c r="W27" s="288"/>
      <c r="X27" s="164"/>
      <c r="Y27" s="164"/>
      <c r="Z27" s="164"/>
    </row>
    <row r="28" spans="1:26" ht="25.5" customHeight="1">
      <c r="A28" s="286"/>
      <c r="B28" s="287"/>
      <c r="C28" s="286"/>
      <c r="D28" s="287"/>
      <c r="E28" s="287"/>
      <c r="F28" s="287"/>
      <c r="G28" s="288"/>
      <c r="H28" s="288"/>
      <c r="I28" s="288"/>
      <c r="J28" s="288"/>
      <c r="K28" s="289"/>
      <c r="L28" s="289"/>
      <c r="M28" s="290">
        <f t="shared" si="0"/>
        <v>0</v>
      </c>
      <c r="N28" s="288"/>
      <c r="O28" s="288"/>
      <c r="P28" s="291"/>
      <c r="Q28" s="291"/>
      <c r="R28" s="291"/>
      <c r="S28" s="291"/>
      <c r="T28" s="292">
        <f t="shared" si="1"/>
        <v>0</v>
      </c>
      <c r="U28" s="293"/>
      <c r="V28" s="288"/>
      <c r="W28" s="288"/>
      <c r="X28" s="164"/>
      <c r="Y28" s="164"/>
      <c r="Z28" s="164"/>
    </row>
    <row r="29" spans="1:26" ht="25.5" customHeight="1">
      <c r="A29" s="286"/>
      <c r="B29" s="287"/>
      <c r="C29" s="286"/>
      <c r="D29" s="287"/>
      <c r="E29" s="287"/>
      <c r="F29" s="287"/>
      <c r="G29" s="288"/>
      <c r="H29" s="288"/>
      <c r="I29" s="288"/>
      <c r="J29" s="288"/>
      <c r="K29" s="289"/>
      <c r="L29" s="289"/>
      <c r="M29" s="290">
        <f t="shared" si="0"/>
        <v>0</v>
      </c>
      <c r="N29" s="288"/>
      <c r="O29" s="288"/>
      <c r="P29" s="291"/>
      <c r="Q29" s="291"/>
      <c r="R29" s="291"/>
      <c r="S29" s="291"/>
      <c r="T29" s="292">
        <f t="shared" si="1"/>
        <v>0</v>
      </c>
      <c r="U29" s="293"/>
      <c r="V29" s="288"/>
      <c r="W29" s="288"/>
      <c r="X29" s="164"/>
      <c r="Y29" s="164"/>
      <c r="Z29" s="164"/>
    </row>
    <row r="30" spans="1:26" ht="25.5" customHeight="1">
      <c r="A30" s="286"/>
      <c r="B30" s="287"/>
      <c r="C30" s="286"/>
      <c r="D30" s="287"/>
      <c r="E30" s="287"/>
      <c r="F30" s="287"/>
      <c r="G30" s="288"/>
      <c r="H30" s="288"/>
      <c r="I30" s="288"/>
      <c r="J30" s="288"/>
      <c r="K30" s="289"/>
      <c r="L30" s="289"/>
      <c r="M30" s="290">
        <f t="shared" si="0"/>
        <v>0</v>
      </c>
      <c r="N30" s="288"/>
      <c r="O30" s="288"/>
      <c r="P30" s="291"/>
      <c r="Q30" s="291"/>
      <c r="R30" s="291"/>
      <c r="S30" s="291"/>
      <c r="T30" s="292">
        <f t="shared" si="1"/>
        <v>0</v>
      </c>
      <c r="U30" s="293"/>
      <c r="V30" s="288"/>
      <c r="W30" s="288"/>
      <c r="X30" s="164"/>
      <c r="Y30" s="164"/>
      <c r="Z30" s="164"/>
    </row>
    <row r="31" spans="1:26" ht="25.5" customHeight="1">
      <c r="A31" s="286"/>
      <c r="B31" s="287"/>
      <c r="C31" s="286"/>
      <c r="D31" s="287"/>
      <c r="E31" s="287"/>
      <c r="F31" s="287"/>
      <c r="G31" s="288"/>
      <c r="H31" s="288"/>
      <c r="I31" s="288"/>
      <c r="J31" s="288"/>
      <c r="K31" s="289"/>
      <c r="L31" s="289"/>
      <c r="M31" s="290">
        <f t="shared" si="0"/>
        <v>0</v>
      </c>
      <c r="N31" s="288"/>
      <c r="O31" s="288"/>
      <c r="P31" s="291"/>
      <c r="Q31" s="291"/>
      <c r="R31" s="291"/>
      <c r="S31" s="291"/>
      <c r="T31" s="292">
        <f t="shared" si="1"/>
        <v>0</v>
      </c>
      <c r="U31" s="293"/>
      <c r="V31" s="288"/>
      <c r="W31" s="288"/>
      <c r="X31" s="164"/>
      <c r="Y31" s="164"/>
      <c r="Z31" s="164"/>
    </row>
    <row r="32" spans="1:26" ht="25.5" customHeight="1">
      <c r="A32" s="286"/>
      <c r="B32" s="287"/>
      <c r="C32" s="286"/>
      <c r="D32" s="287"/>
      <c r="E32" s="287"/>
      <c r="F32" s="287"/>
      <c r="G32" s="288"/>
      <c r="H32" s="288"/>
      <c r="I32" s="288"/>
      <c r="J32" s="288"/>
      <c r="K32" s="289"/>
      <c r="L32" s="289"/>
      <c r="M32" s="290">
        <f t="shared" si="0"/>
        <v>0</v>
      </c>
      <c r="N32" s="288"/>
      <c r="O32" s="288"/>
      <c r="P32" s="291"/>
      <c r="Q32" s="291"/>
      <c r="R32" s="291"/>
      <c r="S32" s="291"/>
      <c r="T32" s="292">
        <f t="shared" si="1"/>
        <v>0</v>
      </c>
      <c r="U32" s="293"/>
      <c r="V32" s="288"/>
      <c r="W32" s="288"/>
      <c r="X32" s="164"/>
      <c r="Y32" s="164"/>
      <c r="Z32" s="164"/>
    </row>
    <row r="33" spans="1:26" ht="25.5" customHeight="1">
      <c r="A33" s="286"/>
      <c r="B33" s="287"/>
      <c r="C33" s="286"/>
      <c r="D33" s="287"/>
      <c r="E33" s="287"/>
      <c r="F33" s="287"/>
      <c r="G33" s="288"/>
      <c r="H33" s="288"/>
      <c r="I33" s="288"/>
      <c r="J33" s="288"/>
      <c r="K33" s="289"/>
      <c r="L33" s="289"/>
      <c r="M33" s="290">
        <f t="shared" si="0"/>
        <v>0</v>
      </c>
      <c r="N33" s="288"/>
      <c r="O33" s="288"/>
      <c r="P33" s="291"/>
      <c r="Q33" s="291"/>
      <c r="R33" s="291"/>
      <c r="S33" s="291"/>
      <c r="T33" s="292">
        <f t="shared" si="1"/>
        <v>0</v>
      </c>
      <c r="U33" s="293"/>
      <c r="V33" s="288"/>
      <c r="W33" s="288"/>
      <c r="X33" s="164"/>
      <c r="Y33" s="164"/>
      <c r="Z33" s="164"/>
    </row>
    <row r="34" spans="1:26" ht="25.5" customHeight="1">
      <c r="A34" s="286"/>
      <c r="B34" s="287"/>
      <c r="C34" s="286"/>
      <c r="D34" s="287"/>
      <c r="E34" s="287"/>
      <c r="F34" s="287"/>
      <c r="G34" s="288"/>
      <c r="H34" s="288"/>
      <c r="I34" s="288"/>
      <c r="J34" s="288"/>
      <c r="K34" s="289"/>
      <c r="L34" s="289"/>
      <c r="M34" s="290">
        <f t="shared" si="0"/>
        <v>0</v>
      </c>
      <c r="N34" s="288"/>
      <c r="O34" s="288"/>
      <c r="P34" s="291"/>
      <c r="Q34" s="291"/>
      <c r="R34" s="291"/>
      <c r="S34" s="291"/>
      <c r="T34" s="292">
        <f t="shared" si="1"/>
        <v>0</v>
      </c>
      <c r="U34" s="293"/>
      <c r="V34" s="288"/>
      <c r="W34" s="288"/>
      <c r="X34" s="164"/>
      <c r="Y34" s="164"/>
      <c r="Z34" s="164"/>
    </row>
    <row r="35" spans="1:26" ht="25.5" customHeight="1">
      <c r="A35" s="286"/>
      <c r="B35" s="287"/>
      <c r="C35" s="286"/>
      <c r="D35" s="287"/>
      <c r="E35" s="287"/>
      <c r="F35" s="287"/>
      <c r="G35" s="288"/>
      <c r="H35" s="288"/>
      <c r="I35" s="288"/>
      <c r="J35" s="288"/>
      <c r="K35" s="289"/>
      <c r="L35" s="289"/>
      <c r="M35" s="290">
        <f t="shared" si="0"/>
        <v>0</v>
      </c>
      <c r="N35" s="288"/>
      <c r="O35" s="288"/>
      <c r="P35" s="291"/>
      <c r="Q35" s="291"/>
      <c r="R35" s="291"/>
      <c r="S35" s="291"/>
      <c r="T35" s="292">
        <f t="shared" si="1"/>
        <v>0</v>
      </c>
      <c r="U35" s="293"/>
      <c r="V35" s="288"/>
      <c r="W35" s="288"/>
      <c r="X35" s="164"/>
      <c r="Y35" s="164"/>
      <c r="Z35" s="164"/>
    </row>
    <row r="36" spans="1:26" ht="25.5" customHeight="1">
      <c r="A36" s="286"/>
      <c r="B36" s="287"/>
      <c r="C36" s="286"/>
      <c r="D36" s="287"/>
      <c r="E36" s="287"/>
      <c r="F36" s="287"/>
      <c r="G36" s="288"/>
      <c r="H36" s="288"/>
      <c r="I36" s="288"/>
      <c r="J36" s="288"/>
      <c r="K36" s="289"/>
      <c r="L36" s="289"/>
      <c r="M36" s="290">
        <f t="shared" si="0"/>
        <v>0</v>
      </c>
      <c r="N36" s="288"/>
      <c r="O36" s="288"/>
      <c r="P36" s="291"/>
      <c r="Q36" s="291"/>
      <c r="R36" s="291"/>
      <c r="S36" s="291"/>
      <c r="T36" s="292">
        <f t="shared" si="1"/>
        <v>0</v>
      </c>
      <c r="U36" s="293"/>
      <c r="V36" s="288"/>
      <c r="W36" s="288"/>
      <c r="X36" s="164"/>
      <c r="Y36" s="164"/>
      <c r="Z36" s="164"/>
    </row>
    <row r="37" spans="1:26" ht="25.5" customHeight="1">
      <c r="A37" s="286"/>
      <c r="B37" s="287"/>
      <c r="C37" s="286"/>
      <c r="D37" s="287"/>
      <c r="E37" s="287"/>
      <c r="F37" s="287"/>
      <c r="G37" s="288"/>
      <c r="H37" s="288"/>
      <c r="I37" s="288"/>
      <c r="J37" s="288"/>
      <c r="K37" s="289"/>
      <c r="L37" s="289"/>
      <c r="M37" s="290">
        <f t="shared" si="0"/>
        <v>0</v>
      </c>
      <c r="N37" s="288"/>
      <c r="O37" s="288"/>
      <c r="P37" s="291"/>
      <c r="Q37" s="291"/>
      <c r="R37" s="291"/>
      <c r="S37" s="291"/>
      <c r="T37" s="292">
        <f t="shared" si="1"/>
        <v>0</v>
      </c>
      <c r="U37" s="293"/>
      <c r="V37" s="288"/>
      <c r="W37" s="288"/>
      <c r="X37" s="164"/>
      <c r="Y37" s="164"/>
      <c r="Z37" s="164"/>
    </row>
    <row r="38" spans="1:26" ht="25.5" customHeight="1">
      <c r="A38" s="286"/>
      <c r="B38" s="287"/>
      <c r="C38" s="286"/>
      <c r="D38" s="287"/>
      <c r="E38" s="287"/>
      <c r="F38" s="287"/>
      <c r="G38" s="288"/>
      <c r="H38" s="288"/>
      <c r="I38" s="288"/>
      <c r="J38" s="288"/>
      <c r="K38" s="289"/>
      <c r="L38" s="289"/>
      <c r="M38" s="290">
        <f t="shared" si="0"/>
        <v>0</v>
      </c>
      <c r="N38" s="288"/>
      <c r="O38" s="288"/>
      <c r="P38" s="291"/>
      <c r="Q38" s="291"/>
      <c r="R38" s="291"/>
      <c r="S38" s="291"/>
      <c r="T38" s="292">
        <f t="shared" si="1"/>
        <v>0</v>
      </c>
      <c r="U38" s="293"/>
      <c r="V38" s="288"/>
      <c r="W38" s="288"/>
      <c r="X38" s="164"/>
      <c r="Y38" s="164"/>
      <c r="Z38" s="164"/>
    </row>
    <row r="39" spans="1:26" ht="25.5" customHeight="1">
      <c r="A39" s="286"/>
      <c r="B39" s="287"/>
      <c r="C39" s="286"/>
      <c r="D39" s="287"/>
      <c r="E39" s="287"/>
      <c r="F39" s="287"/>
      <c r="G39" s="288"/>
      <c r="H39" s="288"/>
      <c r="I39" s="288"/>
      <c r="J39" s="288"/>
      <c r="K39" s="289"/>
      <c r="L39" s="289"/>
      <c r="M39" s="290">
        <f t="shared" si="0"/>
        <v>0</v>
      </c>
      <c r="N39" s="288"/>
      <c r="O39" s="288"/>
      <c r="P39" s="291"/>
      <c r="Q39" s="291"/>
      <c r="R39" s="291"/>
      <c r="S39" s="291"/>
      <c r="T39" s="292">
        <f t="shared" si="1"/>
        <v>0</v>
      </c>
      <c r="U39" s="293"/>
      <c r="V39" s="288"/>
      <c r="W39" s="288"/>
      <c r="X39" s="164"/>
      <c r="Y39" s="164"/>
      <c r="Z39" s="164"/>
    </row>
    <row r="40" spans="1:26" ht="25.5" customHeight="1">
      <c r="A40" s="286"/>
      <c r="B40" s="287"/>
      <c r="C40" s="286"/>
      <c r="D40" s="287"/>
      <c r="E40" s="287"/>
      <c r="F40" s="287"/>
      <c r="G40" s="288"/>
      <c r="H40" s="288"/>
      <c r="I40" s="288"/>
      <c r="J40" s="288"/>
      <c r="K40" s="289"/>
      <c r="L40" s="289"/>
      <c r="M40" s="290">
        <f t="shared" si="0"/>
        <v>0</v>
      </c>
      <c r="N40" s="288"/>
      <c r="O40" s="288"/>
      <c r="P40" s="291"/>
      <c r="Q40" s="291"/>
      <c r="R40" s="291"/>
      <c r="S40" s="291"/>
      <c r="T40" s="292">
        <f t="shared" si="1"/>
        <v>0</v>
      </c>
      <c r="U40" s="293"/>
      <c r="V40" s="288"/>
      <c r="W40" s="288"/>
      <c r="X40" s="164"/>
      <c r="Y40" s="164"/>
      <c r="Z40" s="164"/>
    </row>
    <row r="41" spans="1:26" ht="25.5" customHeight="1">
      <c r="A41" s="286"/>
      <c r="B41" s="287"/>
      <c r="C41" s="286"/>
      <c r="D41" s="287"/>
      <c r="E41" s="287"/>
      <c r="F41" s="287"/>
      <c r="G41" s="288"/>
      <c r="H41" s="288"/>
      <c r="I41" s="288"/>
      <c r="J41" s="288"/>
      <c r="K41" s="289"/>
      <c r="L41" s="289"/>
      <c r="M41" s="290">
        <f t="shared" si="0"/>
        <v>0</v>
      </c>
      <c r="N41" s="288"/>
      <c r="O41" s="288"/>
      <c r="P41" s="291"/>
      <c r="Q41" s="291"/>
      <c r="R41" s="291"/>
      <c r="S41" s="291"/>
      <c r="T41" s="292">
        <f t="shared" si="1"/>
        <v>0</v>
      </c>
      <c r="U41" s="293"/>
      <c r="V41" s="288"/>
      <c r="W41" s="288"/>
      <c r="X41" s="164"/>
      <c r="Y41" s="164"/>
      <c r="Z41" s="164"/>
    </row>
    <row r="42" spans="1:26" ht="25.5" customHeight="1">
      <c r="A42" s="286"/>
      <c r="B42" s="287"/>
      <c r="C42" s="286"/>
      <c r="D42" s="287"/>
      <c r="E42" s="287"/>
      <c r="F42" s="287"/>
      <c r="G42" s="288"/>
      <c r="H42" s="288"/>
      <c r="I42" s="288"/>
      <c r="J42" s="288"/>
      <c r="K42" s="289"/>
      <c r="L42" s="289"/>
      <c r="M42" s="290">
        <f t="shared" si="0"/>
        <v>0</v>
      </c>
      <c r="N42" s="288"/>
      <c r="O42" s="288"/>
      <c r="P42" s="291"/>
      <c r="Q42" s="291"/>
      <c r="R42" s="291"/>
      <c r="S42" s="291"/>
      <c r="T42" s="292">
        <f t="shared" si="1"/>
        <v>0</v>
      </c>
      <c r="U42" s="293"/>
      <c r="V42" s="288"/>
      <c r="W42" s="288"/>
      <c r="X42" s="164"/>
      <c r="Y42" s="164"/>
      <c r="Z42" s="164"/>
    </row>
    <row r="43" spans="1:26" ht="25.5" customHeight="1">
      <c r="A43" s="286"/>
      <c r="B43" s="287"/>
      <c r="C43" s="286"/>
      <c r="D43" s="287"/>
      <c r="E43" s="287"/>
      <c r="F43" s="287"/>
      <c r="G43" s="288"/>
      <c r="H43" s="288"/>
      <c r="I43" s="288"/>
      <c r="J43" s="288"/>
      <c r="K43" s="289"/>
      <c r="L43" s="289"/>
      <c r="M43" s="290">
        <f t="shared" si="0"/>
        <v>0</v>
      </c>
      <c r="N43" s="288"/>
      <c r="O43" s="288"/>
      <c r="P43" s="291"/>
      <c r="Q43" s="291"/>
      <c r="R43" s="291"/>
      <c r="S43" s="291"/>
      <c r="T43" s="292">
        <f t="shared" si="1"/>
        <v>0</v>
      </c>
      <c r="U43" s="293"/>
      <c r="V43" s="288"/>
      <c r="W43" s="288"/>
      <c r="X43" s="164"/>
      <c r="Y43" s="164"/>
      <c r="Z43" s="164"/>
    </row>
    <row r="44" spans="1:26" ht="25.5" customHeight="1">
      <c r="A44" s="286"/>
      <c r="B44" s="287"/>
      <c r="C44" s="286"/>
      <c r="D44" s="287"/>
      <c r="E44" s="287"/>
      <c r="F44" s="287"/>
      <c r="G44" s="288"/>
      <c r="H44" s="288"/>
      <c r="I44" s="288"/>
      <c r="J44" s="288"/>
      <c r="K44" s="289"/>
      <c r="L44" s="289"/>
      <c r="M44" s="290">
        <f t="shared" si="0"/>
        <v>0</v>
      </c>
      <c r="N44" s="288"/>
      <c r="O44" s="288"/>
      <c r="P44" s="291"/>
      <c r="Q44" s="291"/>
      <c r="R44" s="291"/>
      <c r="S44" s="291"/>
      <c r="T44" s="292">
        <f t="shared" si="1"/>
        <v>0</v>
      </c>
      <c r="U44" s="293"/>
      <c r="V44" s="288"/>
      <c r="W44" s="288"/>
      <c r="X44" s="164"/>
      <c r="Y44" s="164"/>
      <c r="Z44" s="164"/>
    </row>
    <row r="45" spans="1:26" ht="25.5" customHeight="1">
      <c r="A45" s="286"/>
      <c r="B45" s="287"/>
      <c r="C45" s="286"/>
      <c r="D45" s="287"/>
      <c r="E45" s="287"/>
      <c r="F45" s="287"/>
      <c r="G45" s="288"/>
      <c r="H45" s="288"/>
      <c r="I45" s="288"/>
      <c r="J45" s="288"/>
      <c r="K45" s="289"/>
      <c r="L45" s="289"/>
      <c r="M45" s="290">
        <f t="shared" si="0"/>
        <v>0</v>
      </c>
      <c r="N45" s="288"/>
      <c r="O45" s="288"/>
      <c r="P45" s="291"/>
      <c r="Q45" s="291"/>
      <c r="R45" s="291"/>
      <c r="S45" s="291"/>
      <c r="T45" s="292">
        <f t="shared" si="1"/>
        <v>0</v>
      </c>
      <c r="U45" s="293"/>
      <c r="V45" s="288"/>
      <c r="W45" s="288"/>
      <c r="X45" s="164"/>
      <c r="Y45" s="164"/>
      <c r="Z45" s="164"/>
    </row>
    <row r="46" spans="1:26" ht="25.5" customHeight="1">
      <c r="A46" s="286"/>
      <c r="B46" s="287"/>
      <c r="C46" s="286"/>
      <c r="D46" s="287"/>
      <c r="E46" s="287"/>
      <c r="F46" s="287"/>
      <c r="G46" s="288"/>
      <c r="H46" s="288"/>
      <c r="I46" s="288"/>
      <c r="J46" s="288"/>
      <c r="K46" s="289"/>
      <c r="L46" s="289"/>
      <c r="M46" s="290">
        <f t="shared" si="0"/>
        <v>0</v>
      </c>
      <c r="N46" s="288"/>
      <c r="O46" s="288"/>
      <c r="P46" s="291"/>
      <c r="Q46" s="291"/>
      <c r="R46" s="291"/>
      <c r="S46" s="291"/>
      <c r="T46" s="292">
        <f t="shared" si="1"/>
        <v>0</v>
      </c>
      <c r="U46" s="293"/>
      <c r="V46" s="288"/>
      <c r="W46" s="288"/>
      <c r="X46" s="164"/>
      <c r="Y46" s="164"/>
      <c r="Z46" s="164"/>
    </row>
    <row r="47" spans="1:26" ht="25.5" customHeight="1">
      <c r="A47" s="286"/>
      <c r="B47" s="287"/>
      <c r="C47" s="286"/>
      <c r="D47" s="287"/>
      <c r="E47" s="287"/>
      <c r="F47" s="287"/>
      <c r="G47" s="288"/>
      <c r="H47" s="288"/>
      <c r="I47" s="288"/>
      <c r="J47" s="288"/>
      <c r="K47" s="289"/>
      <c r="L47" s="289"/>
      <c r="M47" s="290">
        <f t="shared" si="0"/>
        <v>0</v>
      </c>
      <c r="N47" s="288"/>
      <c r="O47" s="288"/>
      <c r="P47" s="291"/>
      <c r="Q47" s="291"/>
      <c r="R47" s="291"/>
      <c r="S47" s="291"/>
      <c r="T47" s="292">
        <f t="shared" si="1"/>
        <v>0</v>
      </c>
      <c r="U47" s="293"/>
      <c r="V47" s="288"/>
      <c r="W47" s="288"/>
      <c r="X47" s="164"/>
      <c r="Y47" s="164"/>
      <c r="Z47" s="164"/>
    </row>
    <row r="48" spans="1:26" ht="25.5" customHeight="1">
      <c r="A48" s="286"/>
      <c r="B48" s="287"/>
      <c r="C48" s="286"/>
      <c r="D48" s="287"/>
      <c r="E48" s="287"/>
      <c r="F48" s="287"/>
      <c r="G48" s="288"/>
      <c r="H48" s="288"/>
      <c r="I48" s="288"/>
      <c r="J48" s="288"/>
      <c r="K48" s="289"/>
      <c r="L48" s="289"/>
      <c r="M48" s="290">
        <f t="shared" si="0"/>
        <v>0</v>
      </c>
      <c r="N48" s="288"/>
      <c r="O48" s="288"/>
      <c r="P48" s="291"/>
      <c r="Q48" s="291"/>
      <c r="R48" s="291"/>
      <c r="S48" s="291"/>
      <c r="T48" s="292">
        <f t="shared" si="1"/>
        <v>0</v>
      </c>
      <c r="U48" s="293"/>
      <c r="V48" s="288"/>
      <c r="W48" s="288"/>
      <c r="X48" s="164"/>
      <c r="Y48" s="164"/>
      <c r="Z48" s="164"/>
    </row>
    <row r="49" spans="1:26" ht="25.5" customHeight="1">
      <c r="A49" s="286"/>
      <c r="B49" s="287"/>
      <c r="C49" s="286"/>
      <c r="D49" s="287"/>
      <c r="E49" s="287"/>
      <c r="F49" s="287"/>
      <c r="G49" s="288"/>
      <c r="H49" s="288"/>
      <c r="I49" s="288"/>
      <c r="J49" s="288"/>
      <c r="K49" s="289"/>
      <c r="L49" s="289"/>
      <c r="M49" s="290">
        <f t="shared" si="0"/>
        <v>0</v>
      </c>
      <c r="N49" s="288"/>
      <c r="O49" s="288"/>
      <c r="P49" s="291"/>
      <c r="Q49" s="291"/>
      <c r="R49" s="291"/>
      <c r="S49" s="291"/>
      <c r="T49" s="292">
        <f t="shared" si="1"/>
        <v>0</v>
      </c>
      <c r="U49" s="293"/>
      <c r="V49" s="288"/>
      <c r="W49" s="288"/>
      <c r="X49" s="164"/>
      <c r="Y49" s="164"/>
      <c r="Z49" s="164"/>
    </row>
    <row r="50" spans="1:26" ht="25.5" customHeight="1">
      <c r="A50" s="286"/>
      <c r="B50" s="287"/>
      <c r="C50" s="286"/>
      <c r="D50" s="287"/>
      <c r="E50" s="287"/>
      <c r="F50" s="287"/>
      <c r="G50" s="288"/>
      <c r="H50" s="288"/>
      <c r="I50" s="288"/>
      <c r="J50" s="288"/>
      <c r="K50" s="289"/>
      <c r="L50" s="289"/>
      <c r="M50" s="290">
        <f t="shared" si="0"/>
        <v>0</v>
      </c>
      <c r="N50" s="288"/>
      <c r="O50" s="288"/>
      <c r="P50" s="291"/>
      <c r="Q50" s="291"/>
      <c r="R50" s="291"/>
      <c r="S50" s="291"/>
      <c r="T50" s="292">
        <f t="shared" si="1"/>
        <v>0</v>
      </c>
      <c r="U50" s="293"/>
      <c r="V50" s="288"/>
      <c r="W50" s="288"/>
      <c r="X50" s="164"/>
      <c r="Y50" s="164"/>
      <c r="Z50" s="164"/>
    </row>
    <row r="51" spans="1:26" ht="25.5" customHeight="1">
      <c r="A51" s="286"/>
      <c r="B51" s="287"/>
      <c r="C51" s="286"/>
      <c r="D51" s="287"/>
      <c r="E51" s="287"/>
      <c r="F51" s="287"/>
      <c r="G51" s="288"/>
      <c r="H51" s="288"/>
      <c r="I51" s="288"/>
      <c r="J51" s="288"/>
      <c r="K51" s="289"/>
      <c r="L51" s="289"/>
      <c r="M51" s="290">
        <f t="shared" si="0"/>
        <v>0</v>
      </c>
      <c r="N51" s="288"/>
      <c r="O51" s="288"/>
      <c r="P51" s="291"/>
      <c r="Q51" s="291"/>
      <c r="R51" s="291"/>
      <c r="S51" s="291"/>
      <c r="T51" s="292">
        <f t="shared" si="1"/>
        <v>0</v>
      </c>
      <c r="U51" s="293"/>
      <c r="V51" s="288"/>
      <c r="W51" s="288"/>
      <c r="X51" s="164"/>
      <c r="Y51" s="164"/>
      <c r="Z51" s="164"/>
    </row>
    <row r="52" spans="1:26" ht="25.5" customHeight="1">
      <c r="A52" s="286"/>
      <c r="B52" s="287"/>
      <c r="C52" s="286"/>
      <c r="D52" s="287"/>
      <c r="E52" s="287"/>
      <c r="F52" s="287"/>
      <c r="G52" s="288"/>
      <c r="H52" s="288"/>
      <c r="I52" s="288"/>
      <c r="J52" s="288"/>
      <c r="K52" s="289"/>
      <c r="L52" s="289"/>
      <c r="M52" s="290">
        <f t="shared" si="0"/>
        <v>0</v>
      </c>
      <c r="N52" s="288"/>
      <c r="O52" s="288"/>
      <c r="P52" s="291"/>
      <c r="Q52" s="291"/>
      <c r="R52" s="291"/>
      <c r="S52" s="291"/>
      <c r="T52" s="292">
        <f t="shared" si="1"/>
        <v>0</v>
      </c>
      <c r="U52" s="293"/>
      <c r="V52" s="288"/>
      <c r="W52" s="288"/>
      <c r="X52" s="164"/>
      <c r="Y52" s="164"/>
      <c r="Z52" s="164"/>
    </row>
    <row r="53" spans="1:26" ht="25.5" customHeight="1">
      <c r="A53" s="286"/>
      <c r="B53" s="287"/>
      <c r="C53" s="286"/>
      <c r="D53" s="287"/>
      <c r="E53" s="287"/>
      <c r="F53" s="287"/>
      <c r="G53" s="288"/>
      <c r="H53" s="288"/>
      <c r="I53" s="288"/>
      <c r="J53" s="288"/>
      <c r="K53" s="289"/>
      <c r="L53" s="289"/>
      <c r="M53" s="290">
        <f t="shared" si="0"/>
        <v>0</v>
      </c>
      <c r="N53" s="288"/>
      <c r="O53" s="288"/>
      <c r="P53" s="291"/>
      <c r="Q53" s="291"/>
      <c r="R53" s="291"/>
      <c r="S53" s="291"/>
      <c r="T53" s="292">
        <f t="shared" si="1"/>
        <v>0</v>
      </c>
      <c r="U53" s="293"/>
      <c r="V53" s="288"/>
      <c r="W53" s="288"/>
      <c r="X53" s="164"/>
      <c r="Y53" s="164"/>
      <c r="Z53" s="164"/>
    </row>
    <row r="54" spans="1:26" ht="25.5" customHeight="1">
      <c r="A54" s="286"/>
      <c r="B54" s="287"/>
      <c r="C54" s="286"/>
      <c r="D54" s="287"/>
      <c r="E54" s="287"/>
      <c r="F54" s="287"/>
      <c r="G54" s="288"/>
      <c r="H54" s="288"/>
      <c r="I54" s="288"/>
      <c r="J54" s="288"/>
      <c r="K54" s="289"/>
      <c r="L54" s="289"/>
      <c r="M54" s="290">
        <f t="shared" si="0"/>
        <v>0</v>
      </c>
      <c r="N54" s="288"/>
      <c r="O54" s="288"/>
      <c r="P54" s="291"/>
      <c r="Q54" s="291"/>
      <c r="R54" s="291"/>
      <c r="S54" s="291"/>
      <c r="T54" s="292">
        <f t="shared" si="1"/>
        <v>0</v>
      </c>
      <c r="U54" s="293"/>
      <c r="V54" s="288"/>
      <c r="W54" s="288"/>
      <c r="X54" s="164"/>
      <c r="Y54" s="164"/>
      <c r="Z54" s="164"/>
    </row>
    <row r="55" spans="1:26" ht="25.5" customHeight="1">
      <c r="A55" s="286"/>
      <c r="B55" s="287"/>
      <c r="C55" s="286"/>
      <c r="D55" s="287"/>
      <c r="E55" s="287"/>
      <c r="F55" s="287"/>
      <c r="G55" s="288"/>
      <c r="H55" s="288"/>
      <c r="I55" s="288"/>
      <c r="J55" s="288"/>
      <c r="K55" s="289"/>
      <c r="L55" s="289"/>
      <c r="M55" s="290">
        <f t="shared" si="0"/>
        <v>0</v>
      </c>
      <c r="N55" s="288"/>
      <c r="O55" s="288"/>
      <c r="P55" s="291"/>
      <c r="Q55" s="291"/>
      <c r="R55" s="291"/>
      <c r="S55" s="291"/>
      <c r="T55" s="292">
        <f t="shared" si="1"/>
        <v>0</v>
      </c>
      <c r="U55" s="293"/>
      <c r="V55" s="288"/>
      <c r="W55" s="288"/>
      <c r="X55" s="164"/>
      <c r="Y55" s="164"/>
      <c r="Z55" s="164"/>
    </row>
    <row r="56" spans="1:26" ht="25.5" customHeight="1">
      <c r="A56" s="286"/>
      <c r="B56" s="287"/>
      <c r="C56" s="286"/>
      <c r="D56" s="287"/>
      <c r="E56" s="287"/>
      <c r="F56" s="287"/>
      <c r="G56" s="288"/>
      <c r="H56" s="288"/>
      <c r="I56" s="288"/>
      <c r="J56" s="288"/>
      <c r="K56" s="289"/>
      <c r="L56" s="289"/>
      <c r="M56" s="290">
        <f t="shared" si="0"/>
        <v>0</v>
      </c>
      <c r="N56" s="288"/>
      <c r="O56" s="288"/>
      <c r="P56" s="291"/>
      <c r="Q56" s="291"/>
      <c r="R56" s="291"/>
      <c r="S56" s="291"/>
      <c r="T56" s="292">
        <f t="shared" si="1"/>
        <v>0</v>
      </c>
      <c r="U56" s="293"/>
      <c r="V56" s="288"/>
      <c r="W56" s="288"/>
      <c r="X56" s="164"/>
      <c r="Y56" s="164"/>
      <c r="Z56" s="164"/>
    </row>
    <row r="57" spans="1:26" ht="25.5" customHeight="1">
      <c r="A57" s="286"/>
      <c r="B57" s="287"/>
      <c r="C57" s="286"/>
      <c r="D57" s="287"/>
      <c r="E57" s="287"/>
      <c r="F57" s="287"/>
      <c r="G57" s="288"/>
      <c r="H57" s="288"/>
      <c r="I57" s="288"/>
      <c r="J57" s="288"/>
      <c r="K57" s="289"/>
      <c r="L57" s="289"/>
      <c r="M57" s="290">
        <f t="shared" si="0"/>
        <v>0</v>
      </c>
      <c r="N57" s="288"/>
      <c r="O57" s="288"/>
      <c r="P57" s="291"/>
      <c r="Q57" s="291"/>
      <c r="R57" s="291"/>
      <c r="S57" s="291"/>
      <c r="T57" s="292">
        <f t="shared" si="1"/>
        <v>0</v>
      </c>
      <c r="U57" s="293"/>
      <c r="V57" s="288"/>
      <c r="W57" s="288"/>
      <c r="X57" s="164"/>
      <c r="Y57" s="164"/>
      <c r="Z57" s="164"/>
    </row>
    <row r="58" spans="1:26" ht="25.5" customHeight="1">
      <c r="A58" s="286"/>
      <c r="B58" s="287"/>
      <c r="C58" s="286"/>
      <c r="D58" s="287"/>
      <c r="E58" s="287"/>
      <c r="F58" s="287"/>
      <c r="G58" s="288"/>
      <c r="H58" s="288"/>
      <c r="I58" s="288"/>
      <c r="J58" s="288"/>
      <c r="K58" s="289"/>
      <c r="L58" s="289"/>
      <c r="M58" s="290">
        <f t="shared" si="0"/>
        <v>0</v>
      </c>
      <c r="N58" s="288"/>
      <c r="O58" s="288"/>
      <c r="P58" s="291"/>
      <c r="Q58" s="291"/>
      <c r="R58" s="291"/>
      <c r="S58" s="291"/>
      <c r="T58" s="292">
        <f t="shared" si="1"/>
        <v>0</v>
      </c>
      <c r="U58" s="293"/>
      <c r="V58" s="288"/>
      <c r="W58" s="288"/>
      <c r="X58" s="164"/>
      <c r="Y58" s="164"/>
      <c r="Z58" s="164"/>
    </row>
    <row r="59" spans="1:26" ht="25.5" customHeight="1">
      <c r="A59" s="286"/>
      <c r="B59" s="287"/>
      <c r="C59" s="286"/>
      <c r="D59" s="287"/>
      <c r="E59" s="287"/>
      <c r="F59" s="287"/>
      <c r="G59" s="288"/>
      <c r="H59" s="288"/>
      <c r="I59" s="288"/>
      <c r="J59" s="288"/>
      <c r="K59" s="289"/>
      <c r="L59" s="289"/>
      <c r="M59" s="290">
        <f t="shared" si="0"/>
        <v>0</v>
      </c>
      <c r="N59" s="288"/>
      <c r="O59" s="288"/>
      <c r="P59" s="291"/>
      <c r="Q59" s="291"/>
      <c r="R59" s="291"/>
      <c r="S59" s="291"/>
      <c r="T59" s="292">
        <f t="shared" si="1"/>
        <v>0</v>
      </c>
      <c r="U59" s="293"/>
      <c r="V59" s="288"/>
      <c r="W59" s="288"/>
      <c r="X59" s="164"/>
      <c r="Y59" s="164"/>
      <c r="Z59" s="164"/>
    </row>
    <row r="60" spans="1:26" ht="25.5" customHeight="1">
      <c r="A60" s="286"/>
      <c r="B60" s="287"/>
      <c r="C60" s="286"/>
      <c r="D60" s="287"/>
      <c r="E60" s="287"/>
      <c r="F60" s="287"/>
      <c r="G60" s="288"/>
      <c r="H60" s="288"/>
      <c r="I60" s="288"/>
      <c r="J60" s="288"/>
      <c r="K60" s="289"/>
      <c r="L60" s="289"/>
      <c r="M60" s="290">
        <f t="shared" si="0"/>
        <v>0</v>
      </c>
      <c r="N60" s="288"/>
      <c r="O60" s="288"/>
      <c r="P60" s="291"/>
      <c r="Q60" s="291"/>
      <c r="R60" s="291"/>
      <c r="S60" s="291"/>
      <c r="T60" s="292">
        <f t="shared" si="1"/>
        <v>0</v>
      </c>
      <c r="U60" s="293"/>
      <c r="V60" s="288"/>
      <c r="W60" s="288"/>
      <c r="X60" s="164"/>
      <c r="Y60" s="164"/>
      <c r="Z60" s="164"/>
    </row>
    <row r="61" spans="1:26" ht="25.5" customHeight="1">
      <c r="A61" s="286"/>
      <c r="B61" s="287"/>
      <c r="C61" s="286"/>
      <c r="D61" s="287"/>
      <c r="E61" s="287"/>
      <c r="F61" s="287"/>
      <c r="G61" s="288"/>
      <c r="H61" s="288"/>
      <c r="I61" s="288"/>
      <c r="J61" s="288"/>
      <c r="K61" s="289"/>
      <c r="L61" s="289"/>
      <c r="M61" s="290">
        <f t="shared" si="0"/>
        <v>0</v>
      </c>
      <c r="N61" s="288"/>
      <c r="O61" s="288"/>
      <c r="P61" s="291"/>
      <c r="Q61" s="291"/>
      <c r="R61" s="291"/>
      <c r="S61" s="291"/>
      <c r="T61" s="292">
        <f t="shared" si="1"/>
        <v>0</v>
      </c>
      <c r="U61" s="293"/>
      <c r="V61" s="288"/>
      <c r="W61" s="288"/>
      <c r="X61" s="164"/>
      <c r="Y61" s="164"/>
      <c r="Z61" s="164"/>
    </row>
    <row r="62" spans="1:26" ht="25.5" customHeight="1">
      <c r="A62" s="286"/>
      <c r="B62" s="287"/>
      <c r="C62" s="286"/>
      <c r="D62" s="287"/>
      <c r="E62" s="287"/>
      <c r="F62" s="287"/>
      <c r="G62" s="288"/>
      <c r="H62" s="288"/>
      <c r="I62" s="288"/>
      <c r="J62" s="288"/>
      <c r="K62" s="289"/>
      <c r="L62" s="289"/>
      <c r="M62" s="290">
        <f t="shared" si="0"/>
        <v>0</v>
      </c>
      <c r="N62" s="288"/>
      <c r="O62" s="288"/>
      <c r="P62" s="291"/>
      <c r="Q62" s="291"/>
      <c r="R62" s="291"/>
      <c r="S62" s="291"/>
      <c r="T62" s="292">
        <f t="shared" si="1"/>
        <v>0</v>
      </c>
      <c r="U62" s="293"/>
      <c r="V62" s="288"/>
      <c r="W62" s="288"/>
      <c r="X62" s="164"/>
      <c r="Y62" s="164"/>
      <c r="Z62" s="164"/>
    </row>
    <row r="63" spans="1:26" ht="25.5" customHeight="1">
      <c r="A63" s="286"/>
      <c r="B63" s="287"/>
      <c r="C63" s="286"/>
      <c r="D63" s="287"/>
      <c r="E63" s="287"/>
      <c r="F63" s="287"/>
      <c r="G63" s="288"/>
      <c r="H63" s="288"/>
      <c r="I63" s="288"/>
      <c r="J63" s="288"/>
      <c r="K63" s="289"/>
      <c r="L63" s="289"/>
      <c r="M63" s="290">
        <f t="shared" si="0"/>
        <v>0</v>
      </c>
      <c r="N63" s="288"/>
      <c r="O63" s="288"/>
      <c r="P63" s="291"/>
      <c r="Q63" s="291"/>
      <c r="R63" s="291"/>
      <c r="S63" s="291"/>
      <c r="T63" s="292">
        <f t="shared" si="1"/>
        <v>0</v>
      </c>
      <c r="U63" s="293"/>
      <c r="V63" s="288"/>
      <c r="W63" s="288"/>
      <c r="X63" s="164"/>
      <c r="Y63" s="164"/>
      <c r="Z63" s="164"/>
    </row>
    <row r="64" spans="1:26" ht="25.5" customHeight="1">
      <c r="A64" s="286"/>
      <c r="B64" s="287"/>
      <c r="C64" s="286"/>
      <c r="D64" s="287"/>
      <c r="E64" s="287"/>
      <c r="F64" s="287"/>
      <c r="G64" s="288"/>
      <c r="H64" s="288"/>
      <c r="I64" s="288"/>
      <c r="J64" s="288"/>
      <c r="K64" s="289"/>
      <c r="L64" s="289"/>
      <c r="M64" s="290">
        <f t="shared" si="0"/>
        <v>0</v>
      </c>
      <c r="N64" s="288"/>
      <c r="O64" s="288"/>
      <c r="P64" s="291"/>
      <c r="Q64" s="291"/>
      <c r="R64" s="291"/>
      <c r="S64" s="291"/>
      <c r="T64" s="292">
        <f t="shared" si="1"/>
        <v>0</v>
      </c>
      <c r="U64" s="293"/>
      <c r="V64" s="288"/>
      <c r="W64" s="288"/>
      <c r="X64" s="164"/>
      <c r="Y64" s="164"/>
      <c r="Z64" s="164"/>
    </row>
    <row r="65" spans="1:26" ht="25.5" customHeight="1">
      <c r="A65" s="286"/>
      <c r="B65" s="287"/>
      <c r="C65" s="286"/>
      <c r="D65" s="287"/>
      <c r="E65" s="287"/>
      <c r="F65" s="287"/>
      <c r="G65" s="288"/>
      <c r="H65" s="288"/>
      <c r="I65" s="288"/>
      <c r="J65" s="288"/>
      <c r="K65" s="289"/>
      <c r="L65" s="289"/>
      <c r="M65" s="290">
        <f t="shared" si="0"/>
        <v>0</v>
      </c>
      <c r="N65" s="288"/>
      <c r="O65" s="288"/>
      <c r="P65" s="291"/>
      <c r="Q65" s="291"/>
      <c r="R65" s="291"/>
      <c r="S65" s="291"/>
      <c r="T65" s="292">
        <f t="shared" si="1"/>
        <v>0</v>
      </c>
      <c r="U65" s="293"/>
      <c r="V65" s="288"/>
      <c r="W65" s="288"/>
      <c r="X65" s="164"/>
      <c r="Y65" s="164"/>
      <c r="Z65" s="164"/>
    </row>
    <row r="66" spans="1:26" ht="25.5" customHeight="1">
      <c r="A66" s="286"/>
      <c r="B66" s="287"/>
      <c r="C66" s="286"/>
      <c r="D66" s="287"/>
      <c r="E66" s="287"/>
      <c r="F66" s="287"/>
      <c r="G66" s="288"/>
      <c r="H66" s="288"/>
      <c r="I66" s="288"/>
      <c r="J66" s="288"/>
      <c r="K66" s="289"/>
      <c r="L66" s="289"/>
      <c r="M66" s="290">
        <f t="shared" si="0"/>
        <v>0</v>
      </c>
      <c r="N66" s="288"/>
      <c r="O66" s="288"/>
      <c r="P66" s="291"/>
      <c r="Q66" s="291"/>
      <c r="R66" s="291"/>
      <c r="S66" s="291"/>
      <c r="T66" s="292">
        <f t="shared" si="1"/>
        <v>0</v>
      </c>
      <c r="U66" s="293"/>
      <c r="V66" s="288"/>
      <c r="W66" s="288"/>
      <c r="X66" s="164"/>
      <c r="Y66" s="164"/>
      <c r="Z66" s="164"/>
    </row>
    <row r="67" spans="1:26" ht="25.5" customHeight="1">
      <c r="A67" s="286"/>
      <c r="B67" s="287"/>
      <c r="C67" s="286"/>
      <c r="D67" s="287"/>
      <c r="E67" s="287"/>
      <c r="F67" s="287"/>
      <c r="G67" s="288"/>
      <c r="H67" s="288"/>
      <c r="I67" s="288"/>
      <c r="J67" s="288"/>
      <c r="K67" s="289"/>
      <c r="L67" s="289"/>
      <c r="M67" s="290">
        <f t="shared" si="0"/>
        <v>0</v>
      </c>
      <c r="N67" s="288"/>
      <c r="O67" s="288"/>
      <c r="P67" s="291"/>
      <c r="Q67" s="291"/>
      <c r="R67" s="291"/>
      <c r="S67" s="291"/>
      <c r="T67" s="292">
        <f t="shared" si="1"/>
        <v>0</v>
      </c>
      <c r="U67" s="293"/>
      <c r="V67" s="288"/>
      <c r="W67" s="288"/>
      <c r="X67" s="164"/>
      <c r="Y67" s="164"/>
      <c r="Z67" s="164"/>
    </row>
    <row r="68" spans="1:26" ht="25.5" customHeight="1">
      <c r="A68" s="286"/>
      <c r="B68" s="287"/>
      <c r="C68" s="286"/>
      <c r="D68" s="287"/>
      <c r="E68" s="287"/>
      <c r="F68" s="287"/>
      <c r="G68" s="288"/>
      <c r="H68" s="288"/>
      <c r="I68" s="288"/>
      <c r="J68" s="288"/>
      <c r="K68" s="289"/>
      <c r="L68" s="289"/>
      <c r="M68" s="290">
        <f t="shared" si="0"/>
        <v>0</v>
      </c>
      <c r="N68" s="288"/>
      <c r="O68" s="288"/>
      <c r="P68" s="291"/>
      <c r="Q68" s="291"/>
      <c r="R68" s="291"/>
      <c r="S68" s="291"/>
      <c r="T68" s="292">
        <f t="shared" si="1"/>
        <v>0</v>
      </c>
      <c r="U68" s="293"/>
      <c r="V68" s="288"/>
      <c r="W68" s="288"/>
      <c r="X68" s="164"/>
      <c r="Y68" s="164"/>
      <c r="Z68" s="164"/>
    </row>
    <row r="69" spans="1:26" ht="25.5" customHeight="1">
      <c r="A69" s="286"/>
      <c r="B69" s="287"/>
      <c r="C69" s="286"/>
      <c r="D69" s="287"/>
      <c r="E69" s="287"/>
      <c r="F69" s="287"/>
      <c r="G69" s="288"/>
      <c r="H69" s="288"/>
      <c r="I69" s="288"/>
      <c r="J69" s="288"/>
      <c r="K69" s="289"/>
      <c r="L69" s="289"/>
      <c r="M69" s="290">
        <f t="shared" si="0"/>
        <v>0</v>
      </c>
      <c r="N69" s="288"/>
      <c r="O69" s="288"/>
      <c r="P69" s="291"/>
      <c r="Q69" s="291"/>
      <c r="R69" s="291"/>
      <c r="S69" s="291"/>
      <c r="T69" s="292">
        <f t="shared" si="1"/>
        <v>0</v>
      </c>
      <c r="U69" s="293"/>
      <c r="V69" s="288"/>
      <c r="W69" s="288"/>
      <c r="X69" s="164"/>
      <c r="Y69" s="164"/>
      <c r="Z69" s="164"/>
    </row>
    <row r="70" spans="1:26" ht="25.5" customHeight="1">
      <c r="A70" s="286"/>
      <c r="B70" s="287"/>
      <c r="C70" s="286"/>
      <c r="D70" s="287"/>
      <c r="E70" s="287"/>
      <c r="F70" s="287"/>
      <c r="G70" s="288"/>
      <c r="H70" s="288"/>
      <c r="I70" s="288"/>
      <c r="J70" s="288"/>
      <c r="K70" s="289"/>
      <c r="L70" s="289"/>
      <c r="M70" s="290">
        <f t="shared" si="0"/>
        <v>0</v>
      </c>
      <c r="N70" s="288"/>
      <c r="O70" s="288"/>
      <c r="P70" s="291"/>
      <c r="Q70" s="291"/>
      <c r="R70" s="291"/>
      <c r="S70" s="291"/>
      <c r="T70" s="292">
        <f t="shared" si="1"/>
        <v>0</v>
      </c>
      <c r="U70" s="293"/>
      <c r="V70" s="288"/>
      <c r="W70" s="288"/>
      <c r="X70" s="164"/>
      <c r="Y70" s="164"/>
      <c r="Z70" s="164"/>
    </row>
    <row r="71" spans="1:26" ht="25.5" customHeight="1">
      <c r="A71" s="286"/>
      <c r="B71" s="287"/>
      <c r="C71" s="286"/>
      <c r="D71" s="287"/>
      <c r="E71" s="287"/>
      <c r="F71" s="287"/>
      <c r="G71" s="288"/>
      <c r="H71" s="288"/>
      <c r="I71" s="288"/>
      <c r="J71" s="288"/>
      <c r="K71" s="289"/>
      <c r="L71" s="289"/>
      <c r="M71" s="290">
        <f t="shared" si="0"/>
        <v>0</v>
      </c>
      <c r="N71" s="288"/>
      <c r="O71" s="288"/>
      <c r="P71" s="291"/>
      <c r="Q71" s="291"/>
      <c r="R71" s="291"/>
      <c r="S71" s="291"/>
      <c r="T71" s="292">
        <f t="shared" si="1"/>
        <v>0</v>
      </c>
      <c r="U71" s="293"/>
      <c r="V71" s="288"/>
      <c r="W71" s="288"/>
      <c r="X71" s="164"/>
      <c r="Y71" s="164"/>
      <c r="Z71" s="164"/>
    </row>
    <row r="72" spans="1:26" ht="25.5" customHeight="1">
      <c r="A72" s="286"/>
      <c r="B72" s="287"/>
      <c r="C72" s="286"/>
      <c r="D72" s="287"/>
      <c r="E72" s="287"/>
      <c r="F72" s="287"/>
      <c r="G72" s="288"/>
      <c r="H72" s="288"/>
      <c r="I72" s="288"/>
      <c r="J72" s="288"/>
      <c r="K72" s="289"/>
      <c r="L72" s="289"/>
      <c r="M72" s="290">
        <f t="shared" si="0"/>
        <v>0</v>
      </c>
      <c r="N72" s="288"/>
      <c r="O72" s="288"/>
      <c r="P72" s="291"/>
      <c r="Q72" s="291"/>
      <c r="R72" s="291"/>
      <c r="S72" s="291"/>
      <c r="T72" s="292">
        <f t="shared" si="1"/>
        <v>0</v>
      </c>
      <c r="U72" s="293"/>
      <c r="V72" s="288"/>
      <c r="W72" s="288"/>
      <c r="X72" s="164"/>
      <c r="Y72" s="164"/>
      <c r="Z72" s="164"/>
    </row>
    <row r="73" spans="1:26" ht="25.5" customHeight="1">
      <c r="A73" s="286"/>
      <c r="B73" s="287"/>
      <c r="C73" s="286"/>
      <c r="D73" s="287"/>
      <c r="E73" s="287"/>
      <c r="F73" s="287"/>
      <c r="G73" s="288"/>
      <c r="H73" s="288"/>
      <c r="I73" s="288"/>
      <c r="J73" s="288"/>
      <c r="K73" s="289"/>
      <c r="L73" s="289"/>
      <c r="M73" s="290">
        <f t="shared" si="0"/>
        <v>0</v>
      </c>
      <c r="N73" s="288"/>
      <c r="O73" s="288"/>
      <c r="P73" s="291"/>
      <c r="Q73" s="291"/>
      <c r="R73" s="291"/>
      <c r="S73" s="291"/>
      <c r="T73" s="292">
        <f t="shared" si="1"/>
        <v>0</v>
      </c>
      <c r="U73" s="293"/>
      <c r="V73" s="288"/>
      <c r="W73" s="288"/>
      <c r="X73" s="164"/>
      <c r="Y73" s="164"/>
      <c r="Z73" s="164"/>
    </row>
    <row r="74" spans="1:26" ht="25.5" customHeight="1">
      <c r="A74" s="286"/>
      <c r="B74" s="287"/>
      <c r="C74" s="286"/>
      <c r="D74" s="287"/>
      <c r="E74" s="287"/>
      <c r="F74" s="287"/>
      <c r="G74" s="288"/>
      <c r="H74" s="288"/>
      <c r="I74" s="288"/>
      <c r="J74" s="288"/>
      <c r="K74" s="289"/>
      <c r="L74" s="289"/>
      <c r="M74" s="290">
        <f t="shared" si="0"/>
        <v>0</v>
      </c>
      <c r="N74" s="288"/>
      <c r="O74" s="288"/>
      <c r="P74" s="291"/>
      <c r="Q74" s="291"/>
      <c r="R74" s="291"/>
      <c r="S74" s="291"/>
      <c r="T74" s="292">
        <f t="shared" si="1"/>
        <v>0</v>
      </c>
      <c r="U74" s="293"/>
      <c r="V74" s="288"/>
      <c r="W74" s="288"/>
      <c r="X74" s="164"/>
      <c r="Y74" s="164"/>
      <c r="Z74" s="164"/>
    </row>
    <row r="75" spans="1:26" ht="25.5" customHeight="1">
      <c r="A75" s="286"/>
      <c r="B75" s="287"/>
      <c r="C75" s="286"/>
      <c r="D75" s="287"/>
      <c r="E75" s="287"/>
      <c r="F75" s="287"/>
      <c r="G75" s="288"/>
      <c r="H75" s="288"/>
      <c r="I75" s="288"/>
      <c r="J75" s="288"/>
      <c r="K75" s="289"/>
      <c r="L75" s="289"/>
      <c r="M75" s="290">
        <f t="shared" si="0"/>
        <v>0</v>
      </c>
      <c r="N75" s="288"/>
      <c r="O75" s="288"/>
      <c r="P75" s="291"/>
      <c r="Q75" s="291"/>
      <c r="R75" s="291"/>
      <c r="S75" s="291"/>
      <c r="T75" s="292">
        <f t="shared" si="1"/>
        <v>0</v>
      </c>
      <c r="U75" s="293"/>
      <c r="V75" s="288"/>
      <c r="W75" s="288"/>
      <c r="X75" s="164"/>
      <c r="Y75" s="164"/>
      <c r="Z75" s="164"/>
    </row>
    <row r="76" spans="1:26" ht="25.5" customHeight="1">
      <c r="A76" s="286"/>
      <c r="B76" s="287"/>
      <c r="C76" s="286"/>
      <c r="D76" s="287"/>
      <c r="E76" s="287"/>
      <c r="F76" s="287"/>
      <c r="G76" s="288"/>
      <c r="H76" s="288"/>
      <c r="I76" s="288"/>
      <c r="J76" s="288"/>
      <c r="K76" s="289"/>
      <c r="L76" s="289"/>
      <c r="M76" s="290">
        <f t="shared" si="0"/>
        <v>0</v>
      </c>
      <c r="N76" s="288"/>
      <c r="O76" s="288"/>
      <c r="P76" s="291"/>
      <c r="Q76" s="291"/>
      <c r="R76" s="291"/>
      <c r="S76" s="291"/>
      <c r="T76" s="292">
        <f t="shared" si="1"/>
        <v>0</v>
      </c>
      <c r="U76" s="293"/>
      <c r="V76" s="288"/>
      <c r="W76" s="288"/>
      <c r="X76" s="164"/>
      <c r="Y76" s="164"/>
      <c r="Z76" s="164"/>
    </row>
    <row r="77" spans="1:26" ht="25.5" customHeight="1">
      <c r="A77" s="286"/>
      <c r="B77" s="287"/>
      <c r="C77" s="286"/>
      <c r="D77" s="287"/>
      <c r="E77" s="287"/>
      <c r="F77" s="287"/>
      <c r="G77" s="288"/>
      <c r="H77" s="288"/>
      <c r="I77" s="288"/>
      <c r="J77" s="288"/>
      <c r="K77" s="289"/>
      <c r="L77" s="289"/>
      <c r="M77" s="290">
        <f t="shared" si="0"/>
        <v>0</v>
      </c>
      <c r="N77" s="288"/>
      <c r="O77" s="288"/>
      <c r="P77" s="291"/>
      <c r="Q77" s="291"/>
      <c r="R77" s="291"/>
      <c r="S77" s="291"/>
      <c r="T77" s="292">
        <f t="shared" si="1"/>
        <v>0</v>
      </c>
      <c r="U77" s="293"/>
      <c r="V77" s="288"/>
      <c r="W77" s="288"/>
      <c r="X77" s="164"/>
      <c r="Y77" s="164"/>
      <c r="Z77" s="164"/>
    </row>
    <row r="78" spans="1:26" ht="25.5" customHeight="1">
      <c r="A78" s="286"/>
      <c r="B78" s="287"/>
      <c r="C78" s="286"/>
      <c r="D78" s="287"/>
      <c r="E78" s="287"/>
      <c r="F78" s="287"/>
      <c r="G78" s="288"/>
      <c r="H78" s="288"/>
      <c r="I78" s="288"/>
      <c r="J78" s="288"/>
      <c r="K78" s="289"/>
      <c r="L78" s="289"/>
      <c r="M78" s="290">
        <f t="shared" si="0"/>
        <v>0</v>
      </c>
      <c r="N78" s="288"/>
      <c r="O78" s="288"/>
      <c r="P78" s="291"/>
      <c r="Q78" s="291"/>
      <c r="R78" s="291"/>
      <c r="S78" s="291"/>
      <c r="T78" s="292">
        <f t="shared" si="1"/>
        <v>0</v>
      </c>
      <c r="U78" s="293"/>
      <c r="V78" s="288"/>
      <c r="W78" s="288"/>
      <c r="X78" s="164"/>
      <c r="Y78" s="164"/>
      <c r="Z78" s="164"/>
    </row>
    <row r="79" spans="1:26" ht="25.5" customHeight="1">
      <c r="A79" s="286"/>
      <c r="B79" s="287"/>
      <c r="C79" s="286"/>
      <c r="D79" s="287"/>
      <c r="E79" s="287"/>
      <c r="F79" s="287"/>
      <c r="G79" s="288"/>
      <c r="H79" s="288"/>
      <c r="I79" s="288"/>
      <c r="J79" s="288"/>
      <c r="K79" s="289"/>
      <c r="L79" s="289"/>
      <c r="M79" s="290">
        <f t="shared" si="0"/>
        <v>0</v>
      </c>
      <c r="N79" s="288"/>
      <c r="O79" s="288"/>
      <c r="P79" s="291"/>
      <c r="Q79" s="291"/>
      <c r="R79" s="291"/>
      <c r="S79" s="291"/>
      <c r="T79" s="292">
        <f t="shared" si="1"/>
        <v>0</v>
      </c>
      <c r="U79" s="293"/>
      <c r="V79" s="288"/>
      <c r="W79" s="288"/>
      <c r="X79" s="164"/>
      <c r="Y79" s="164"/>
      <c r="Z79" s="164"/>
    </row>
    <row r="80" spans="1:26" ht="25.5" customHeight="1">
      <c r="A80" s="286"/>
      <c r="B80" s="287"/>
      <c r="C80" s="286"/>
      <c r="D80" s="287"/>
      <c r="E80" s="287"/>
      <c r="F80" s="287"/>
      <c r="G80" s="288"/>
      <c r="H80" s="288"/>
      <c r="I80" s="288"/>
      <c r="J80" s="288"/>
      <c r="K80" s="289"/>
      <c r="L80" s="289"/>
      <c r="M80" s="290">
        <f t="shared" si="0"/>
        <v>0</v>
      </c>
      <c r="N80" s="288"/>
      <c r="O80" s="288"/>
      <c r="P80" s="291"/>
      <c r="Q80" s="291"/>
      <c r="R80" s="291"/>
      <c r="S80" s="291"/>
      <c r="T80" s="292">
        <f t="shared" si="1"/>
        <v>0</v>
      </c>
      <c r="U80" s="293"/>
      <c r="V80" s="288"/>
      <c r="W80" s="288"/>
      <c r="X80" s="164"/>
      <c r="Y80" s="164"/>
      <c r="Z80" s="164"/>
    </row>
    <row r="81" spans="1:26" ht="25.5" customHeight="1">
      <c r="A81" s="286"/>
      <c r="B81" s="287"/>
      <c r="C81" s="286"/>
      <c r="D81" s="287"/>
      <c r="E81" s="287"/>
      <c r="F81" s="287"/>
      <c r="G81" s="288"/>
      <c r="H81" s="288"/>
      <c r="I81" s="288"/>
      <c r="J81" s="288"/>
      <c r="K81" s="289"/>
      <c r="L81" s="289"/>
      <c r="M81" s="290">
        <f t="shared" si="0"/>
        <v>0</v>
      </c>
      <c r="N81" s="288"/>
      <c r="O81" s="288"/>
      <c r="P81" s="291"/>
      <c r="Q81" s="291"/>
      <c r="R81" s="291"/>
      <c r="S81" s="291"/>
      <c r="T81" s="292">
        <f t="shared" si="1"/>
        <v>0</v>
      </c>
      <c r="U81" s="293"/>
      <c r="V81" s="288"/>
      <c r="W81" s="288"/>
      <c r="X81" s="164"/>
      <c r="Y81" s="164"/>
      <c r="Z81" s="164"/>
    </row>
    <row r="82" spans="1:26" ht="25.5" customHeight="1">
      <c r="A82" s="286"/>
      <c r="B82" s="287"/>
      <c r="C82" s="286"/>
      <c r="D82" s="287"/>
      <c r="E82" s="287"/>
      <c r="F82" s="287"/>
      <c r="G82" s="288"/>
      <c r="H82" s="288"/>
      <c r="I82" s="288"/>
      <c r="J82" s="288"/>
      <c r="K82" s="289"/>
      <c r="L82" s="289"/>
      <c r="M82" s="290">
        <f t="shared" si="0"/>
        <v>0</v>
      </c>
      <c r="N82" s="288"/>
      <c r="O82" s="288"/>
      <c r="P82" s="291"/>
      <c r="Q82" s="291"/>
      <c r="R82" s="291"/>
      <c r="S82" s="291"/>
      <c r="T82" s="292">
        <f t="shared" si="1"/>
        <v>0</v>
      </c>
      <c r="U82" s="293"/>
      <c r="V82" s="288"/>
      <c r="W82" s="288"/>
      <c r="X82" s="164"/>
      <c r="Y82" s="164"/>
      <c r="Z82" s="164"/>
    </row>
    <row r="83" spans="1:26" ht="25.5" customHeight="1">
      <c r="A83" s="286"/>
      <c r="B83" s="287"/>
      <c r="C83" s="286"/>
      <c r="D83" s="287"/>
      <c r="E83" s="287"/>
      <c r="F83" s="287"/>
      <c r="G83" s="288"/>
      <c r="H83" s="288"/>
      <c r="I83" s="288"/>
      <c r="J83" s="288"/>
      <c r="K83" s="289"/>
      <c r="L83" s="289"/>
      <c r="M83" s="290">
        <f t="shared" si="0"/>
        <v>0</v>
      </c>
      <c r="N83" s="288"/>
      <c r="O83" s="288"/>
      <c r="P83" s="291"/>
      <c r="Q83" s="291"/>
      <c r="R83" s="291"/>
      <c r="S83" s="291"/>
      <c r="T83" s="292">
        <f t="shared" si="1"/>
        <v>0</v>
      </c>
      <c r="U83" s="293"/>
      <c r="V83" s="288"/>
      <c r="W83" s="288"/>
      <c r="X83" s="164"/>
      <c r="Y83" s="164"/>
      <c r="Z83" s="164"/>
    </row>
    <row r="84" spans="1:26" ht="25.5" customHeight="1">
      <c r="A84" s="286"/>
      <c r="B84" s="287"/>
      <c r="C84" s="286"/>
      <c r="D84" s="287"/>
      <c r="E84" s="287"/>
      <c r="F84" s="287"/>
      <c r="G84" s="288"/>
      <c r="H84" s="288"/>
      <c r="I84" s="288"/>
      <c r="J84" s="288"/>
      <c r="K84" s="289"/>
      <c r="L84" s="289"/>
      <c r="M84" s="290">
        <f t="shared" si="0"/>
        <v>0</v>
      </c>
      <c r="N84" s="288"/>
      <c r="O84" s="288"/>
      <c r="P84" s="291"/>
      <c r="Q84" s="291"/>
      <c r="R84" s="291"/>
      <c r="S84" s="291"/>
      <c r="T84" s="292">
        <f t="shared" si="1"/>
        <v>0</v>
      </c>
      <c r="U84" s="293"/>
      <c r="V84" s="288"/>
      <c r="W84" s="288"/>
      <c r="X84" s="164"/>
      <c r="Y84" s="164"/>
      <c r="Z84" s="164"/>
    </row>
    <row r="85" spans="1:26" ht="25.5" customHeight="1">
      <c r="A85" s="286"/>
      <c r="B85" s="287"/>
      <c r="C85" s="286"/>
      <c r="D85" s="287"/>
      <c r="E85" s="287"/>
      <c r="F85" s="287"/>
      <c r="G85" s="288"/>
      <c r="H85" s="288"/>
      <c r="I85" s="288"/>
      <c r="J85" s="288"/>
      <c r="K85" s="289"/>
      <c r="L85" s="289"/>
      <c r="M85" s="290">
        <f t="shared" si="0"/>
        <v>0</v>
      </c>
      <c r="N85" s="288"/>
      <c r="O85" s="288"/>
      <c r="P85" s="291"/>
      <c r="Q85" s="291"/>
      <c r="R85" s="291"/>
      <c r="S85" s="291"/>
      <c r="T85" s="292">
        <f t="shared" si="1"/>
        <v>0</v>
      </c>
      <c r="U85" s="293"/>
      <c r="V85" s="288"/>
      <c r="W85" s="288"/>
      <c r="X85" s="164"/>
      <c r="Y85" s="164"/>
      <c r="Z85" s="164"/>
    </row>
    <row r="86" spans="1:26" ht="25.5" customHeight="1">
      <c r="A86" s="286"/>
      <c r="B86" s="287"/>
      <c r="C86" s="286"/>
      <c r="D86" s="287"/>
      <c r="E86" s="287"/>
      <c r="F86" s="287"/>
      <c r="G86" s="288"/>
      <c r="H86" s="288"/>
      <c r="I86" s="288"/>
      <c r="J86" s="288"/>
      <c r="K86" s="289"/>
      <c r="L86" s="289"/>
      <c r="M86" s="290">
        <f t="shared" si="0"/>
        <v>0</v>
      </c>
      <c r="N86" s="288"/>
      <c r="O86" s="288"/>
      <c r="P86" s="291"/>
      <c r="Q86" s="291"/>
      <c r="R86" s="291"/>
      <c r="S86" s="291"/>
      <c r="T86" s="292">
        <f t="shared" si="1"/>
        <v>0</v>
      </c>
      <c r="U86" s="293"/>
      <c r="V86" s="288"/>
      <c r="W86" s="288"/>
      <c r="X86" s="164"/>
      <c r="Y86" s="164"/>
      <c r="Z86" s="164"/>
    </row>
    <row r="87" spans="1:26" ht="25.5" customHeight="1">
      <c r="A87" s="286"/>
      <c r="B87" s="287"/>
      <c r="C87" s="286"/>
      <c r="D87" s="287"/>
      <c r="E87" s="287"/>
      <c r="F87" s="287"/>
      <c r="G87" s="288"/>
      <c r="H87" s="288"/>
      <c r="I87" s="288"/>
      <c r="J87" s="288"/>
      <c r="K87" s="289"/>
      <c r="L87" s="289"/>
      <c r="M87" s="290">
        <f t="shared" si="0"/>
        <v>0</v>
      </c>
      <c r="N87" s="288"/>
      <c r="O87" s="288"/>
      <c r="P87" s="291"/>
      <c r="Q87" s="291"/>
      <c r="R87" s="291"/>
      <c r="S87" s="291"/>
      <c r="T87" s="292">
        <f t="shared" si="1"/>
        <v>0</v>
      </c>
      <c r="U87" s="293"/>
      <c r="V87" s="288"/>
      <c r="W87" s="288"/>
      <c r="X87" s="164"/>
      <c r="Y87" s="164"/>
      <c r="Z87" s="164"/>
    </row>
    <row r="88" spans="1:26" ht="25.5" customHeight="1">
      <c r="A88" s="286"/>
      <c r="B88" s="287"/>
      <c r="C88" s="286"/>
      <c r="D88" s="287"/>
      <c r="E88" s="287"/>
      <c r="F88" s="287"/>
      <c r="G88" s="288"/>
      <c r="H88" s="288"/>
      <c r="I88" s="288"/>
      <c r="J88" s="288"/>
      <c r="K88" s="289"/>
      <c r="L88" s="289"/>
      <c r="M88" s="290">
        <f t="shared" si="0"/>
        <v>0</v>
      </c>
      <c r="N88" s="288"/>
      <c r="O88" s="288"/>
      <c r="P88" s="291"/>
      <c r="Q88" s="291"/>
      <c r="R88" s="291"/>
      <c r="S88" s="291"/>
      <c r="T88" s="292">
        <f t="shared" si="1"/>
        <v>0</v>
      </c>
      <c r="U88" s="293"/>
      <c r="V88" s="288"/>
      <c r="W88" s="288"/>
      <c r="X88" s="164"/>
      <c r="Y88" s="164"/>
      <c r="Z88" s="164"/>
    </row>
    <row r="89" spans="1:26" ht="25.5" customHeight="1">
      <c r="A89" s="286"/>
      <c r="B89" s="287"/>
      <c r="C89" s="286"/>
      <c r="D89" s="287"/>
      <c r="E89" s="287"/>
      <c r="F89" s="287"/>
      <c r="G89" s="288"/>
      <c r="H89" s="288"/>
      <c r="I89" s="288"/>
      <c r="J89" s="288"/>
      <c r="K89" s="289"/>
      <c r="L89" s="289"/>
      <c r="M89" s="290">
        <f t="shared" si="0"/>
        <v>0</v>
      </c>
      <c r="N89" s="288"/>
      <c r="O89" s="288"/>
      <c r="P89" s="291"/>
      <c r="Q89" s="291"/>
      <c r="R89" s="291"/>
      <c r="S89" s="291"/>
      <c r="T89" s="292">
        <f t="shared" si="1"/>
        <v>0</v>
      </c>
      <c r="U89" s="293"/>
      <c r="V89" s="288"/>
      <c r="W89" s="288"/>
      <c r="X89" s="164"/>
      <c r="Y89" s="164"/>
      <c r="Z89" s="164"/>
    </row>
    <row r="90" spans="1:26" ht="25.5" customHeight="1">
      <c r="A90" s="286"/>
      <c r="B90" s="287"/>
      <c r="C90" s="286"/>
      <c r="D90" s="287"/>
      <c r="E90" s="287"/>
      <c r="F90" s="287"/>
      <c r="G90" s="288"/>
      <c r="H90" s="288"/>
      <c r="I90" s="288"/>
      <c r="J90" s="288"/>
      <c r="K90" s="289"/>
      <c r="L90" s="289"/>
      <c r="M90" s="290">
        <f t="shared" si="0"/>
        <v>0</v>
      </c>
      <c r="N90" s="288"/>
      <c r="O90" s="288"/>
      <c r="P90" s="291"/>
      <c r="Q90" s="291"/>
      <c r="R90" s="291"/>
      <c r="S90" s="291"/>
      <c r="T90" s="292">
        <f t="shared" si="1"/>
        <v>0</v>
      </c>
      <c r="U90" s="293"/>
      <c r="V90" s="288"/>
      <c r="W90" s="288"/>
      <c r="X90" s="164"/>
      <c r="Y90" s="164"/>
      <c r="Z90" s="164"/>
    </row>
    <row r="91" spans="1:26" ht="25.5" customHeight="1">
      <c r="A91" s="286"/>
      <c r="B91" s="287"/>
      <c r="C91" s="286"/>
      <c r="D91" s="287"/>
      <c r="E91" s="287"/>
      <c r="F91" s="287"/>
      <c r="G91" s="288"/>
      <c r="H91" s="288"/>
      <c r="I91" s="288"/>
      <c r="J91" s="288"/>
      <c r="K91" s="289"/>
      <c r="L91" s="289"/>
      <c r="M91" s="290">
        <f t="shared" si="0"/>
        <v>0</v>
      </c>
      <c r="N91" s="288"/>
      <c r="O91" s="288"/>
      <c r="P91" s="291"/>
      <c r="Q91" s="291"/>
      <c r="R91" s="291"/>
      <c r="S91" s="291"/>
      <c r="T91" s="292">
        <f t="shared" si="1"/>
        <v>0</v>
      </c>
      <c r="U91" s="293"/>
      <c r="V91" s="288"/>
      <c r="W91" s="288"/>
      <c r="X91" s="164"/>
      <c r="Y91" s="164"/>
      <c r="Z91" s="164"/>
    </row>
    <row r="92" spans="1:26" ht="25.5" customHeight="1">
      <c r="A92" s="286"/>
      <c r="B92" s="287"/>
      <c r="C92" s="286"/>
      <c r="D92" s="287"/>
      <c r="E92" s="287"/>
      <c r="F92" s="287"/>
      <c r="G92" s="288"/>
      <c r="H92" s="288"/>
      <c r="I92" s="288"/>
      <c r="J92" s="288"/>
      <c r="K92" s="289"/>
      <c r="L92" s="289"/>
      <c r="M92" s="290">
        <f t="shared" si="0"/>
        <v>0</v>
      </c>
      <c r="N92" s="288"/>
      <c r="O92" s="288"/>
      <c r="P92" s="291"/>
      <c r="Q92" s="291"/>
      <c r="R92" s="291"/>
      <c r="S92" s="291"/>
      <c r="T92" s="292">
        <f t="shared" si="1"/>
        <v>0</v>
      </c>
      <c r="U92" s="293"/>
      <c r="V92" s="288"/>
      <c r="W92" s="288"/>
      <c r="X92" s="164"/>
      <c r="Y92" s="164"/>
      <c r="Z92" s="164"/>
    </row>
    <row r="93" spans="1:26" ht="25.5" customHeight="1">
      <c r="A93" s="286"/>
      <c r="B93" s="287"/>
      <c r="C93" s="286"/>
      <c r="D93" s="287"/>
      <c r="E93" s="287"/>
      <c r="F93" s="287"/>
      <c r="G93" s="288"/>
      <c r="H93" s="288"/>
      <c r="I93" s="288"/>
      <c r="J93" s="288"/>
      <c r="K93" s="289"/>
      <c r="L93" s="289"/>
      <c r="M93" s="290">
        <f t="shared" si="0"/>
        <v>0</v>
      </c>
      <c r="N93" s="288"/>
      <c r="O93" s="288"/>
      <c r="P93" s="291"/>
      <c r="Q93" s="291"/>
      <c r="R93" s="291"/>
      <c r="S93" s="291"/>
      <c r="T93" s="292">
        <f t="shared" si="1"/>
        <v>0</v>
      </c>
      <c r="U93" s="293"/>
      <c r="V93" s="288"/>
      <c r="W93" s="288"/>
      <c r="X93" s="164"/>
      <c r="Y93" s="164"/>
      <c r="Z93" s="164"/>
    </row>
    <row r="94" spans="1:26" ht="25.5" customHeight="1">
      <c r="A94" s="286"/>
      <c r="B94" s="287"/>
      <c r="C94" s="286"/>
      <c r="D94" s="287"/>
      <c r="E94" s="287"/>
      <c r="F94" s="287"/>
      <c r="G94" s="288"/>
      <c r="H94" s="288"/>
      <c r="I94" s="288"/>
      <c r="J94" s="288"/>
      <c r="K94" s="289"/>
      <c r="L94" s="289"/>
      <c r="M94" s="290">
        <f t="shared" si="0"/>
        <v>0</v>
      </c>
      <c r="N94" s="288"/>
      <c r="O94" s="288"/>
      <c r="P94" s="291"/>
      <c r="Q94" s="291"/>
      <c r="R94" s="291"/>
      <c r="S94" s="291"/>
      <c r="T94" s="292">
        <f t="shared" si="1"/>
        <v>0</v>
      </c>
      <c r="U94" s="293"/>
      <c r="V94" s="288"/>
      <c r="W94" s="288"/>
      <c r="X94" s="164"/>
      <c r="Y94" s="164"/>
      <c r="Z94" s="164"/>
    </row>
    <row r="95" spans="1:26" ht="25.5" customHeight="1">
      <c r="A95" s="286"/>
      <c r="B95" s="287"/>
      <c r="C95" s="286"/>
      <c r="D95" s="287"/>
      <c r="E95" s="287"/>
      <c r="F95" s="287"/>
      <c r="G95" s="288"/>
      <c r="H95" s="288"/>
      <c r="I95" s="288"/>
      <c r="J95" s="288"/>
      <c r="K95" s="289"/>
      <c r="L95" s="289"/>
      <c r="M95" s="290">
        <f t="shared" si="0"/>
        <v>0</v>
      </c>
      <c r="N95" s="288"/>
      <c r="O95" s="288"/>
      <c r="P95" s="291"/>
      <c r="Q95" s="291"/>
      <c r="R95" s="291"/>
      <c r="S95" s="291"/>
      <c r="T95" s="292">
        <f t="shared" si="1"/>
        <v>0</v>
      </c>
      <c r="U95" s="293"/>
      <c r="V95" s="288"/>
      <c r="W95" s="288"/>
      <c r="X95" s="164"/>
      <c r="Y95" s="164"/>
      <c r="Z95" s="164"/>
    </row>
    <row r="96" spans="1:26" ht="25.5" customHeight="1">
      <c r="A96" s="286"/>
      <c r="B96" s="287"/>
      <c r="C96" s="286"/>
      <c r="D96" s="287"/>
      <c r="E96" s="287"/>
      <c r="F96" s="287"/>
      <c r="G96" s="288"/>
      <c r="H96" s="288"/>
      <c r="I96" s="288"/>
      <c r="J96" s="288"/>
      <c r="K96" s="289"/>
      <c r="L96" s="289"/>
      <c r="M96" s="290">
        <f t="shared" si="0"/>
        <v>0</v>
      </c>
      <c r="N96" s="288"/>
      <c r="O96" s="288"/>
      <c r="P96" s="291"/>
      <c r="Q96" s="291"/>
      <c r="R96" s="291"/>
      <c r="S96" s="291"/>
      <c r="T96" s="292">
        <f t="shared" si="1"/>
        <v>0</v>
      </c>
      <c r="U96" s="293"/>
      <c r="V96" s="288"/>
      <c r="W96" s="288"/>
      <c r="X96" s="164"/>
      <c r="Y96" s="164"/>
      <c r="Z96" s="164"/>
    </row>
    <row r="97" spans="1:26" ht="25.5" customHeight="1">
      <c r="A97" s="286"/>
      <c r="B97" s="287"/>
      <c r="C97" s="286"/>
      <c r="D97" s="287"/>
      <c r="E97" s="287"/>
      <c r="F97" s="287"/>
      <c r="G97" s="288"/>
      <c r="H97" s="288"/>
      <c r="I97" s="288"/>
      <c r="J97" s="288"/>
      <c r="K97" s="289"/>
      <c r="L97" s="289"/>
      <c r="M97" s="290">
        <f t="shared" si="0"/>
        <v>0</v>
      </c>
      <c r="N97" s="288"/>
      <c r="O97" s="288"/>
      <c r="P97" s="291"/>
      <c r="Q97" s="291"/>
      <c r="R97" s="291"/>
      <c r="S97" s="291"/>
      <c r="T97" s="292">
        <f t="shared" si="1"/>
        <v>0</v>
      </c>
      <c r="U97" s="293"/>
      <c r="V97" s="288"/>
      <c r="W97" s="288"/>
      <c r="X97" s="164"/>
      <c r="Y97" s="164"/>
      <c r="Z97" s="164"/>
    </row>
    <row r="98" spans="1:26" ht="25.5" customHeight="1">
      <c r="A98" s="286"/>
      <c r="B98" s="287"/>
      <c r="C98" s="286"/>
      <c r="D98" s="287"/>
      <c r="E98" s="287"/>
      <c r="F98" s="287"/>
      <c r="G98" s="288"/>
      <c r="H98" s="288"/>
      <c r="I98" s="288"/>
      <c r="J98" s="288"/>
      <c r="K98" s="289"/>
      <c r="L98" s="289"/>
      <c r="M98" s="290">
        <f t="shared" si="0"/>
        <v>0</v>
      </c>
      <c r="N98" s="288"/>
      <c r="O98" s="288"/>
      <c r="P98" s="291"/>
      <c r="Q98" s="291"/>
      <c r="R98" s="291"/>
      <c r="S98" s="291"/>
      <c r="T98" s="292">
        <f t="shared" si="1"/>
        <v>0</v>
      </c>
      <c r="U98" s="293"/>
      <c r="V98" s="288"/>
      <c r="W98" s="288"/>
      <c r="X98" s="164"/>
      <c r="Y98" s="164"/>
      <c r="Z98" s="164"/>
    </row>
    <row r="99" spans="1:26" ht="25.5" customHeight="1">
      <c r="A99" s="286"/>
      <c r="B99" s="287"/>
      <c r="C99" s="286"/>
      <c r="D99" s="287"/>
      <c r="E99" s="287"/>
      <c r="F99" s="287"/>
      <c r="G99" s="288"/>
      <c r="H99" s="288"/>
      <c r="I99" s="288"/>
      <c r="J99" s="288"/>
      <c r="K99" s="289"/>
      <c r="L99" s="289"/>
      <c r="M99" s="290">
        <f t="shared" si="0"/>
        <v>0</v>
      </c>
      <c r="N99" s="288"/>
      <c r="O99" s="288"/>
      <c r="P99" s="291"/>
      <c r="Q99" s="291"/>
      <c r="R99" s="291"/>
      <c r="S99" s="291"/>
      <c r="T99" s="292">
        <f t="shared" si="1"/>
        <v>0</v>
      </c>
      <c r="U99" s="293"/>
      <c r="V99" s="288"/>
      <c r="W99" s="288"/>
      <c r="X99" s="164"/>
      <c r="Y99" s="164"/>
      <c r="Z99" s="164"/>
    </row>
    <row r="100" spans="1:26" ht="25.5" customHeight="1">
      <c r="A100" s="286"/>
      <c r="B100" s="287"/>
      <c r="C100" s="286"/>
      <c r="D100" s="287"/>
      <c r="E100" s="287"/>
      <c r="F100" s="287"/>
      <c r="G100" s="288"/>
      <c r="H100" s="288"/>
      <c r="I100" s="288"/>
      <c r="J100" s="288"/>
      <c r="K100" s="289"/>
      <c r="L100" s="289"/>
      <c r="M100" s="290">
        <f t="shared" si="0"/>
        <v>0</v>
      </c>
      <c r="N100" s="288"/>
      <c r="O100" s="288"/>
      <c r="P100" s="291"/>
      <c r="Q100" s="291"/>
      <c r="R100" s="291"/>
      <c r="S100" s="291"/>
      <c r="T100" s="292">
        <f t="shared" si="1"/>
        <v>0</v>
      </c>
      <c r="U100" s="293"/>
      <c r="V100" s="288"/>
      <c r="W100" s="288"/>
      <c r="X100" s="164"/>
      <c r="Y100" s="164"/>
      <c r="Z100" s="164"/>
    </row>
    <row r="101" spans="1:26" ht="25.5" customHeight="1">
      <c r="A101" s="286"/>
      <c r="B101" s="287"/>
      <c r="C101" s="286"/>
      <c r="D101" s="287"/>
      <c r="E101" s="287"/>
      <c r="F101" s="287"/>
      <c r="G101" s="288"/>
      <c r="H101" s="288"/>
      <c r="I101" s="288"/>
      <c r="J101" s="288"/>
      <c r="K101" s="289"/>
      <c r="L101" s="289"/>
      <c r="M101" s="290">
        <f t="shared" si="0"/>
        <v>0</v>
      </c>
      <c r="N101" s="288"/>
      <c r="O101" s="288"/>
      <c r="P101" s="291"/>
      <c r="Q101" s="291"/>
      <c r="R101" s="291"/>
      <c r="S101" s="291"/>
      <c r="T101" s="292">
        <f t="shared" si="1"/>
        <v>0</v>
      </c>
      <c r="U101" s="293"/>
      <c r="V101" s="288"/>
      <c r="W101" s="288"/>
      <c r="X101" s="164"/>
      <c r="Y101" s="164"/>
      <c r="Z101" s="164"/>
    </row>
    <row r="102" spans="1:26" ht="25.5" customHeight="1">
      <c r="A102" s="286"/>
      <c r="B102" s="287"/>
      <c r="C102" s="286"/>
      <c r="D102" s="287"/>
      <c r="E102" s="287"/>
      <c r="F102" s="287"/>
      <c r="G102" s="288"/>
      <c r="H102" s="288"/>
      <c r="I102" s="288"/>
      <c r="J102" s="288"/>
      <c r="K102" s="289"/>
      <c r="L102" s="289"/>
      <c r="M102" s="290">
        <f t="shared" si="0"/>
        <v>0</v>
      </c>
      <c r="N102" s="288"/>
      <c r="O102" s="288"/>
      <c r="P102" s="291"/>
      <c r="Q102" s="291"/>
      <c r="R102" s="291"/>
      <c r="S102" s="291"/>
      <c r="T102" s="292">
        <f t="shared" si="1"/>
        <v>0</v>
      </c>
      <c r="U102" s="293"/>
      <c r="V102" s="288"/>
      <c r="W102" s="288"/>
      <c r="X102" s="164"/>
      <c r="Y102" s="164"/>
      <c r="Z102" s="164"/>
    </row>
    <row r="103" spans="1:26" ht="25.5" customHeight="1">
      <c r="A103" s="286"/>
      <c r="B103" s="287"/>
      <c r="C103" s="286"/>
      <c r="D103" s="287"/>
      <c r="E103" s="287"/>
      <c r="F103" s="287"/>
      <c r="G103" s="288"/>
      <c r="H103" s="288"/>
      <c r="I103" s="288"/>
      <c r="J103" s="288"/>
      <c r="K103" s="289"/>
      <c r="L103" s="289"/>
      <c r="M103" s="290">
        <f t="shared" si="0"/>
        <v>0</v>
      </c>
      <c r="N103" s="288"/>
      <c r="O103" s="288"/>
      <c r="P103" s="291"/>
      <c r="Q103" s="291"/>
      <c r="R103" s="291"/>
      <c r="S103" s="291"/>
      <c r="T103" s="292">
        <f t="shared" si="1"/>
        <v>0</v>
      </c>
      <c r="U103" s="293"/>
      <c r="V103" s="288"/>
      <c r="W103" s="288"/>
      <c r="X103" s="164"/>
      <c r="Y103" s="164"/>
      <c r="Z103" s="164"/>
    </row>
    <row r="104" spans="1:26" ht="25.5" customHeight="1">
      <c r="A104" s="286"/>
      <c r="B104" s="287"/>
      <c r="C104" s="286"/>
      <c r="D104" s="287"/>
      <c r="E104" s="287"/>
      <c r="F104" s="287"/>
      <c r="G104" s="288"/>
      <c r="H104" s="288"/>
      <c r="I104" s="288"/>
      <c r="J104" s="288"/>
      <c r="K104" s="289"/>
      <c r="L104" s="289"/>
      <c r="M104" s="290">
        <f t="shared" si="0"/>
        <v>0</v>
      </c>
      <c r="N104" s="288"/>
      <c r="O104" s="288"/>
      <c r="P104" s="291"/>
      <c r="Q104" s="291"/>
      <c r="R104" s="291"/>
      <c r="S104" s="291"/>
      <c r="T104" s="292">
        <f t="shared" si="1"/>
        <v>0</v>
      </c>
      <c r="U104" s="293"/>
      <c r="V104" s="288"/>
      <c r="W104" s="288"/>
      <c r="X104" s="164"/>
      <c r="Y104" s="164"/>
      <c r="Z104" s="164"/>
    </row>
    <row r="105" spans="1:26" ht="25.5" customHeight="1">
      <c r="A105" s="286"/>
      <c r="B105" s="287"/>
      <c r="C105" s="286"/>
      <c r="D105" s="287"/>
      <c r="E105" s="287"/>
      <c r="F105" s="287"/>
      <c r="G105" s="288"/>
      <c r="H105" s="288"/>
      <c r="I105" s="288"/>
      <c r="J105" s="288"/>
      <c r="K105" s="289"/>
      <c r="L105" s="289"/>
      <c r="M105" s="290">
        <f t="shared" si="0"/>
        <v>0</v>
      </c>
      <c r="N105" s="288"/>
      <c r="O105" s="288"/>
      <c r="P105" s="291"/>
      <c r="Q105" s="291"/>
      <c r="R105" s="291"/>
      <c r="S105" s="291"/>
      <c r="T105" s="292">
        <f t="shared" si="1"/>
        <v>0</v>
      </c>
      <c r="U105" s="293"/>
      <c r="V105" s="288"/>
      <c r="W105" s="288"/>
      <c r="X105" s="164"/>
      <c r="Y105" s="164"/>
      <c r="Z105" s="164"/>
    </row>
    <row r="106" spans="1:26" ht="25.5" customHeight="1">
      <c r="A106" s="286"/>
      <c r="B106" s="287"/>
      <c r="C106" s="286"/>
      <c r="D106" s="287"/>
      <c r="E106" s="287"/>
      <c r="F106" s="287"/>
      <c r="G106" s="288"/>
      <c r="H106" s="288"/>
      <c r="I106" s="288"/>
      <c r="J106" s="288"/>
      <c r="K106" s="289"/>
      <c r="L106" s="289"/>
      <c r="M106" s="290">
        <f t="shared" si="0"/>
        <v>0</v>
      </c>
      <c r="N106" s="288"/>
      <c r="O106" s="288"/>
      <c r="P106" s="291"/>
      <c r="Q106" s="291"/>
      <c r="R106" s="291"/>
      <c r="S106" s="291"/>
      <c r="T106" s="292">
        <f t="shared" si="1"/>
        <v>0</v>
      </c>
      <c r="U106" s="293"/>
      <c r="V106" s="288"/>
      <c r="W106" s="288"/>
      <c r="X106" s="164"/>
      <c r="Y106" s="164"/>
      <c r="Z106" s="164"/>
    </row>
    <row r="107" spans="1:26" ht="25.5" customHeight="1">
      <c r="A107" s="286"/>
      <c r="B107" s="287"/>
      <c r="C107" s="286"/>
      <c r="D107" s="287"/>
      <c r="E107" s="287"/>
      <c r="F107" s="287"/>
      <c r="G107" s="288"/>
      <c r="H107" s="288"/>
      <c r="I107" s="288"/>
      <c r="J107" s="288"/>
      <c r="K107" s="289"/>
      <c r="L107" s="289"/>
      <c r="M107" s="290">
        <f t="shared" si="0"/>
        <v>0</v>
      </c>
      <c r="N107" s="288"/>
      <c r="O107" s="288"/>
      <c r="P107" s="291"/>
      <c r="Q107" s="291"/>
      <c r="R107" s="291"/>
      <c r="S107" s="291"/>
      <c r="T107" s="292">
        <f t="shared" si="1"/>
        <v>0</v>
      </c>
      <c r="U107" s="293"/>
      <c r="V107" s="288"/>
      <c r="W107" s="288"/>
      <c r="X107" s="164"/>
      <c r="Y107" s="164"/>
      <c r="Z107" s="164"/>
    </row>
    <row r="108" spans="1:26" ht="25.5" customHeight="1">
      <c r="A108" s="286"/>
      <c r="B108" s="287"/>
      <c r="C108" s="286"/>
      <c r="D108" s="287"/>
      <c r="E108" s="287"/>
      <c r="F108" s="287"/>
      <c r="G108" s="288"/>
      <c r="H108" s="288"/>
      <c r="I108" s="288"/>
      <c r="J108" s="288"/>
      <c r="K108" s="289"/>
      <c r="L108" s="289"/>
      <c r="M108" s="290">
        <f t="shared" si="0"/>
        <v>0</v>
      </c>
      <c r="N108" s="288"/>
      <c r="O108" s="288"/>
      <c r="P108" s="291"/>
      <c r="Q108" s="291"/>
      <c r="R108" s="291"/>
      <c r="S108" s="291"/>
      <c r="T108" s="292">
        <f t="shared" si="1"/>
        <v>0</v>
      </c>
      <c r="U108" s="293"/>
      <c r="V108" s="288"/>
      <c r="W108" s="288"/>
      <c r="X108" s="164"/>
      <c r="Y108" s="164"/>
      <c r="Z108" s="164"/>
    </row>
    <row r="109" spans="1:26" ht="25.5" customHeight="1">
      <c r="A109" s="286"/>
      <c r="B109" s="287"/>
      <c r="C109" s="286"/>
      <c r="D109" s="287"/>
      <c r="E109" s="287"/>
      <c r="F109" s="287"/>
      <c r="G109" s="288"/>
      <c r="H109" s="288"/>
      <c r="I109" s="288"/>
      <c r="J109" s="288"/>
      <c r="K109" s="289"/>
      <c r="L109" s="289"/>
      <c r="M109" s="290">
        <f t="shared" si="0"/>
        <v>0</v>
      </c>
      <c r="N109" s="288"/>
      <c r="O109" s="288"/>
      <c r="P109" s="291"/>
      <c r="Q109" s="291"/>
      <c r="R109" s="291"/>
      <c r="S109" s="291"/>
      <c r="T109" s="292">
        <f t="shared" si="1"/>
        <v>0</v>
      </c>
      <c r="U109" s="293"/>
      <c r="V109" s="288"/>
      <c r="W109" s="288"/>
      <c r="X109" s="164"/>
      <c r="Y109" s="164"/>
      <c r="Z109" s="164"/>
    </row>
    <row r="110" spans="1:26" ht="25.5" customHeight="1">
      <c r="A110" s="286"/>
      <c r="B110" s="287"/>
      <c r="C110" s="286"/>
      <c r="D110" s="287"/>
      <c r="E110" s="287"/>
      <c r="F110" s="287"/>
      <c r="G110" s="288"/>
      <c r="H110" s="288"/>
      <c r="I110" s="288"/>
      <c r="J110" s="288"/>
      <c r="K110" s="289"/>
      <c r="L110" s="289"/>
      <c r="M110" s="290">
        <f t="shared" si="0"/>
        <v>0</v>
      </c>
      <c r="N110" s="288"/>
      <c r="O110" s="288"/>
      <c r="P110" s="291"/>
      <c r="Q110" s="291"/>
      <c r="R110" s="291"/>
      <c r="S110" s="291"/>
      <c r="T110" s="292">
        <f t="shared" si="1"/>
        <v>0</v>
      </c>
      <c r="U110" s="293"/>
      <c r="V110" s="288"/>
      <c r="W110" s="288"/>
      <c r="X110" s="164"/>
      <c r="Y110" s="164"/>
      <c r="Z110" s="164"/>
    </row>
    <row r="111" spans="1:26" ht="25.5" customHeight="1">
      <c r="A111" s="286"/>
      <c r="B111" s="287"/>
      <c r="C111" s="286"/>
      <c r="D111" s="287"/>
      <c r="E111" s="287"/>
      <c r="F111" s="287"/>
      <c r="G111" s="288"/>
      <c r="H111" s="288"/>
      <c r="I111" s="288"/>
      <c r="J111" s="288"/>
      <c r="K111" s="289"/>
      <c r="L111" s="289"/>
      <c r="M111" s="290">
        <f t="shared" si="0"/>
        <v>0</v>
      </c>
      <c r="N111" s="288"/>
      <c r="O111" s="288"/>
      <c r="P111" s="291"/>
      <c r="Q111" s="291"/>
      <c r="R111" s="291"/>
      <c r="S111" s="291"/>
      <c r="T111" s="292">
        <f t="shared" si="1"/>
        <v>0</v>
      </c>
      <c r="U111" s="293"/>
      <c r="V111" s="288"/>
      <c r="W111" s="288"/>
      <c r="X111" s="164"/>
      <c r="Y111" s="164"/>
      <c r="Z111" s="164"/>
    </row>
    <row r="112" spans="1:26" ht="25.5" customHeight="1">
      <c r="A112" s="286"/>
      <c r="B112" s="287"/>
      <c r="C112" s="286"/>
      <c r="D112" s="287"/>
      <c r="E112" s="287"/>
      <c r="F112" s="287"/>
      <c r="G112" s="288"/>
      <c r="H112" s="288"/>
      <c r="I112" s="288"/>
      <c r="J112" s="288"/>
      <c r="K112" s="289"/>
      <c r="L112" s="289"/>
      <c r="M112" s="290">
        <f t="shared" si="0"/>
        <v>0</v>
      </c>
      <c r="N112" s="288"/>
      <c r="O112" s="288"/>
      <c r="P112" s="291"/>
      <c r="Q112" s="291"/>
      <c r="R112" s="291"/>
      <c r="S112" s="291"/>
      <c r="T112" s="292">
        <f t="shared" si="1"/>
        <v>0</v>
      </c>
      <c r="U112" s="293"/>
      <c r="V112" s="288"/>
      <c r="W112" s="288"/>
      <c r="X112" s="164"/>
      <c r="Y112" s="164"/>
      <c r="Z112" s="164"/>
    </row>
    <row r="113" spans="1:26" ht="25.5" customHeight="1">
      <c r="A113" s="286"/>
      <c r="B113" s="287"/>
      <c r="C113" s="286"/>
      <c r="D113" s="287"/>
      <c r="E113" s="287"/>
      <c r="F113" s="287"/>
      <c r="G113" s="288"/>
      <c r="H113" s="288"/>
      <c r="I113" s="288"/>
      <c r="J113" s="288"/>
      <c r="K113" s="289"/>
      <c r="L113" s="289"/>
      <c r="M113" s="290">
        <f t="shared" si="0"/>
        <v>0</v>
      </c>
      <c r="N113" s="288"/>
      <c r="O113" s="288"/>
      <c r="P113" s="291"/>
      <c r="Q113" s="291"/>
      <c r="R113" s="291"/>
      <c r="S113" s="291"/>
      <c r="T113" s="292">
        <f t="shared" si="1"/>
        <v>0</v>
      </c>
      <c r="U113" s="293"/>
      <c r="V113" s="288"/>
      <c r="W113" s="288"/>
      <c r="X113" s="164"/>
      <c r="Y113" s="164"/>
      <c r="Z113" s="164"/>
    </row>
    <row r="114" spans="1:26" ht="25.5" customHeight="1">
      <c r="A114" s="286"/>
      <c r="B114" s="287"/>
      <c r="C114" s="286"/>
      <c r="D114" s="287"/>
      <c r="E114" s="287"/>
      <c r="F114" s="287"/>
      <c r="G114" s="288"/>
      <c r="H114" s="288"/>
      <c r="I114" s="288"/>
      <c r="J114" s="288"/>
      <c r="K114" s="289"/>
      <c r="L114" s="289"/>
      <c r="M114" s="290">
        <f t="shared" si="0"/>
        <v>0</v>
      </c>
      <c r="N114" s="288"/>
      <c r="O114" s="288"/>
      <c r="P114" s="291"/>
      <c r="Q114" s="291"/>
      <c r="R114" s="291"/>
      <c r="S114" s="291"/>
      <c r="T114" s="292">
        <f t="shared" si="1"/>
        <v>0</v>
      </c>
      <c r="U114" s="293"/>
      <c r="V114" s="288"/>
      <c r="W114" s="288"/>
      <c r="X114" s="164"/>
      <c r="Y114" s="164"/>
      <c r="Z114" s="164"/>
    </row>
    <row r="115" spans="1:26" ht="25.5" customHeight="1">
      <c r="A115" s="286"/>
      <c r="B115" s="287"/>
      <c r="C115" s="286"/>
      <c r="D115" s="287"/>
      <c r="E115" s="287"/>
      <c r="F115" s="287"/>
      <c r="G115" s="288"/>
      <c r="H115" s="288"/>
      <c r="I115" s="288"/>
      <c r="J115" s="288"/>
      <c r="K115" s="289"/>
      <c r="L115" s="289"/>
      <c r="M115" s="290">
        <f t="shared" si="0"/>
        <v>0</v>
      </c>
      <c r="N115" s="288"/>
      <c r="O115" s="288"/>
      <c r="P115" s="291"/>
      <c r="Q115" s="291"/>
      <c r="R115" s="291"/>
      <c r="S115" s="291"/>
      <c r="T115" s="292">
        <f t="shared" si="1"/>
        <v>0</v>
      </c>
      <c r="U115" s="293"/>
      <c r="V115" s="288"/>
      <c r="W115" s="288"/>
      <c r="X115" s="164"/>
      <c r="Y115" s="164"/>
      <c r="Z115" s="164"/>
    </row>
    <row r="116" spans="1:26" ht="25.5" customHeight="1">
      <c r="A116" s="286"/>
      <c r="B116" s="287"/>
      <c r="C116" s="286"/>
      <c r="D116" s="287"/>
      <c r="E116" s="287"/>
      <c r="F116" s="287"/>
      <c r="G116" s="288"/>
      <c r="H116" s="288"/>
      <c r="I116" s="288"/>
      <c r="J116" s="288"/>
      <c r="K116" s="289"/>
      <c r="L116" s="289"/>
      <c r="M116" s="290">
        <f t="shared" si="0"/>
        <v>0</v>
      </c>
      <c r="N116" s="288"/>
      <c r="O116" s="288"/>
      <c r="P116" s="291"/>
      <c r="Q116" s="291"/>
      <c r="R116" s="291"/>
      <c r="S116" s="291"/>
      <c r="T116" s="292">
        <f t="shared" si="1"/>
        <v>0</v>
      </c>
      <c r="U116" s="293"/>
      <c r="V116" s="288"/>
      <c r="W116" s="288"/>
      <c r="X116" s="164"/>
      <c r="Y116" s="164"/>
      <c r="Z116" s="164"/>
    </row>
    <row r="117" spans="1:26" ht="25.5" customHeight="1">
      <c r="A117" s="286"/>
      <c r="B117" s="287"/>
      <c r="C117" s="286"/>
      <c r="D117" s="287"/>
      <c r="E117" s="287"/>
      <c r="F117" s="287"/>
      <c r="G117" s="288"/>
      <c r="H117" s="288"/>
      <c r="I117" s="288"/>
      <c r="J117" s="288"/>
      <c r="K117" s="289"/>
      <c r="L117" s="289"/>
      <c r="M117" s="290">
        <f t="shared" si="0"/>
        <v>0</v>
      </c>
      <c r="N117" s="288"/>
      <c r="O117" s="288"/>
      <c r="P117" s="291"/>
      <c r="Q117" s="291"/>
      <c r="R117" s="291"/>
      <c r="S117" s="291"/>
      <c r="T117" s="292">
        <f t="shared" si="1"/>
        <v>0</v>
      </c>
      <c r="U117" s="293"/>
      <c r="V117" s="288"/>
      <c r="W117" s="288"/>
      <c r="X117" s="164"/>
      <c r="Y117" s="164"/>
      <c r="Z117" s="164"/>
    </row>
    <row r="118" spans="1:26" ht="25.5" customHeight="1">
      <c r="A118" s="286"/>
      <c r="B118" s="287"/>
      <c r="C118" s="286"/>
      <c r="D118" s="287"/>
      <c r="E118" s="287"/>
      <c r="F118" s="287"/>
      <c r="G118" s="288"/>
      <c r="H118" s="288"/>
      <c r="I118" s="288"/>
      <c r="J118" s="288"/>
      <c r="K118" s="289"/>
      <c r="L118" s="289"/>
      <c r="M118" s="290">
        <f t="shared" si="0"/>
        <v>0</v>
      </c>
      <c r="N118" s="288"/>
      <c r="O118" s="288"/>
      <c r="P118" s="291"/>
      <c r="Q118" s="291"/>
      <c r="R118" s="291"/>
      <c r="S118" s="291"/>
      <c r="T118" s="292">
        <f t="shared" si="1"/>
        <v>0</v>
      </c>
      <c r="U118" s="293"/>
      <c r="V118" s="288"/>
      <c r="W118" s="288"/>
      <c r="X118" s="164"/>
      <c r="Y118" s="164"/>
      <c r="Z118" s="164"/>
    </row>
    <row r="119" spans="1:26" ht="25.5" customHeight="1">
      <c r="A119" s="286"/>
      <c r="B119" s="287"/>
      <c r="C119" s="286"/>
      <c r="D119" s="287"/>
      <c r="E119" s="287"/>
      <c r="F119" s="287"/>
      <c r="G119" s="288"/>
      <c r="H119" s="288"/>
      <c r="I119" s="288"/>
      <c r="J119" s="288"/>
      <c r="K119" s="289"/>
      <c r="L119" s="289"/>
      <c r="M119" s="290">
        <f t="shared" si="0"/>
        <v>0</v>
      </c>
      <c r="N119" s="288"/>
      <c r="O119" s="288"/>
      <c r="P119" s="291"/>
      <c r="Q119" s="291"/>
      <c r="R119" s="291"/>
      <c r="S119" s="291"/>
      <c r="T119" s="292">
        <f t="shared" si="1"/>
        <v>0</v>
      </c>
      <c r="U119" s="293"/>
      <c r="V119" s="288"/>
      <c r="W119" s="288"/>
      <c r="X119" s="164"/>
      <c r="Y119" s="164"/>
      <c r="Z119" s="164"/>
    </row>
    <row r="120" spans="1:26" ht="25.5" customHeight="1">
      <c r="A120" s="286"/>
      <c r="B120" s="287"/>
      <c r="C120" s="286"/>
      <c r="D120" s="287"/>
      <c r="E120" s="287"/>
      <c r="F120" s="287"/>
      <c r="G120" s="288"/>
      <c r="H120" s="288"/>
      <c r="I120" s="288"/>
      <c r="J120" s="288"/>
      <c r="K120" s="289"/>
      <c r="L120" s="289"/>
      <c r="M120" s="290">
        <f t="shared" si="0"/>
        <v>0</v>
      </c>
      <c r="N120" s="288"/>
      <c r="O120" s="288"/>
      <c r="P120" s="291"/>
      <c r="Q120" s="291"/>
      <c r="R120" s="291"/>
      <c r="S120" s="291"/>
      <c r="T120" s="292">
        <f t="shared" si="1"/>
        <v>0</v>
      </c>
      <c r="U120" s="293"/>
      <c r="V120" s="288"/>
      <c r="W120" s="288"/>
      <c r="X120" s="164"/>
      <c r="Y120" s="164"/>
      <c r="Z120" s="164"/>
    </row>
    <row r="121" spans="1:26" ht="25.5" customHeight="1">
      <c r="A121" s="286"/>
      <c r="B121" s="287"/>
      <c r="C121" s="286"/>
      <c r="D121" s="287"/>
      <c r="E121" s="287"/>
      <c r="F121" s="287"/>
      <c r="G121" s="288"/>
      <c r="H121" s="288"/>
      <c r="I121" s="288"/>
      <c r="J121" s="288"/>
      <c r="K121" s="289"/>
      <c r="L121" s="289"/>
      <c r="M121" s="290">
        <f t="shared" si="0"/>
        <v>0</v>
      </c>
      <c r="N121" s="288"/>
      <c r="O121" s="288"/>
      <c r="P121" s="291"/>
      <c r="Q121" s="291"/>
      <c r="R121" s="291"/>
      <c r="S121" s="291"/>
      <c r="T121" s="292">
        <f t="shared" si="1"/>
        <v>0</v>
      </c>
      <c r="U121" s="293"/>
      <c r="V121" s="288"/>
      <c r="W121" s="288"/>
      <c r="X121" s="164"/>
      <c r="Y121" s="164"/>
      <c r="Z121" s="164"/>
    </row>
    <row r="122" spans="1:26" ht="25.5" customHeight="1">
      <c r="A122" s="286"/>
      <c r="B122" s="287"/>
      <c r="C122" s="286"/>
      <c r="D122" s="287"/>
      <c r="E122" s="287"/>
      <c r="F122" s="287"/>
      <c r="G122" s="288"/>
      <c r="H122" s="288"/>
      <c r="I122" s="288"/>
      <c r="J122" s="288"/>
      <c r="K122" s="289"/>
      <c r="L122" s="289"/>
      <c r="M122" s="290">
        <f t="shared" si="0"/>
        <v>0</v>
      </c>
      <c r="N122" s="288"/>
      <c r="O122" s="288"/>
      <c r="P122" s="291"/>
      <c r="Q122" s="291"/>
      <c r="R122" s="291"/>
      <c r="S122" s="291"/>
      <c r="T122" s="292">
        <f t="shared" si="1"/>
        <v>0</v>
      </c>
      <c r="U122" s="293"/>
      <c r="V122" s="288"/>
      <c r="W122" s="288"/>
      <c r="X122" s="164"/>
      <c r="Y122" s="164"/>
      <c r="Z122" s="164"/>
    </row>
    <row r="123" spans="1:26" ht="25.5" customHeight="1">
      <c r="A123" s="286"/>
      <c r="B123" s="287"/>
      <c r="C123" s="286"/>
      <c r="D123" s="287"/>
      <c r="E123" s="287"/>
      <c r="F123" s="287"/>
      <c r="G123" s="288"/>
      <c r="H123" s="288"/>
      <c r="I123" s="288"/>
      <c r="J123" s="288"/>
      <c r="K123" s="289"/>
      <c r="L123" s="289"/>
      <c r="M123" s="290">
        <f t="shared" si="0"/>
        <v>0</v>
      </c>
      <c r="N123" s="288"/>
      <c r="O123" s="288"/>
      <c r="P123" s="291"/>
      <c r="Q123" s="291"/>
      <c r="R123" s="291"/>
      <c r="S123" s="291"/>
      <c r="T123" s="292">
        <f t="shared" si="1"/>
        <v>0</v>
      </c>
      <c r="U123" s="293"/>
      <c r="V123" s="288"/>
      <c r="W123" s="288"/>
      <c r="X123" s="164"/>
      <c r="Y123" s="164"/>
      <c r="Z123" s="164"/>
    </row>
    <row r="124" spans="1:26" ht="25.5" customHeight="1">
      <c r="A124" s="286"/>
      <c r="B124" s="287"/>
      <c r="C124" s="286"/>
      <c r="D124" s="287"/>
      <c r="E124" s="287"/>
      <c r="F124" s="287"/>
      <c r="G124" s="288"/>
      <c r="H124" s="288"/>
      <c r="I124" s="288"/>
      <c r="J124" s="288"/>
      <c r="K124" s="289"/>
      <c r="L124" s="289"/>
      <c r="M124" s="290">
        <f t="shared" si="0"/>
        <v>0</v>
      </c>
      <c r="N124" s="288"/>
      <c r="O124" s="288"/>
      <c r="P124" s="291"/>
      <c r="Q124" s="291"/>
      <c r="R124" s="291"/>
      <c r="S124" s="291"/>
      <c r="T124" s="292">
        <f t="shared" si="1"/>
        <v>0</v>
      </c>
      <c r="U124" s="293"/>
      <c r="V124" s="288"/>
      <c r="W124" s="288"/>
      <c r="X124" s="164"/>
      <c r="Y124" s="164"/>
      <c r="Z124" s="164"/>
    </row>
    <row r="125" spans="1:26" ht="25.5" customHeight="1">
      <c r="A125" s="286"/>
      <c r="B125" s="287"/>
      <c r="C125" s="286"/>
      <c r="D125" s="287"/>
      <c r="E125" s="287"/>
      <c r="F125" s="287"/>
      <c r="G125" s="288"/>
      <c r="H125" s="288"/>
      <c r="I125" s="288"/>
      <c r="J125" s="288"/>
      <c r="K125" s="289"/>
      <c r="L125" s="289"/>
      <c r="M125" s="290">
        <f t="shared" si="0"/>
        <v>0</v>
      </c>
      <c r="N125" s="288"/>
      <c r="O125" s="288"/>
      <c r="P125" s="291"/>
      <c r="Q125" s="291"/>
      <c r="R125" s="291"/>
      <c r="S125" s="291"/>
      <c r="T125" s="292">
        <f t="shared" si="1"/>
        <v>0</v>
      </c>
      <c r="U125" s="293"/>
      <c r="V125" s="288"/>
      <c r="W125" s="288"/>
      <c r="X125" s="164"/>
      <c r="Y125" s="164"/>
      <c r="Z125" s="164"/>
    </row>
    <row r="126" spans="1:26" ht="25.5" customHeight="1">
      <c r="A126" s="286"/>
      <c r="B126" s="287"/>
      <c r="C126" s="286"/>
      <c r="D126" s="287"/>
      <c r="E126" s="287"/>
      <c r="F126" s="287"/>
      <c r="G126" s="288"/>
      <c r="H126" s="288"/>
      <c r="I126" s="288"/>
      <c r="J126" s="288"/>
      <c r="K126" s="289"/>
      <c r="L126" s="289"/>
      <c r="M126" s="290">
        <f t="shared" si="0"/>
        <v>0</v>
      </c>
      <c r="N126" s="288"/>
      <c r="O126" s="288"/>
      <c r="P126" s="291"/>
      <c r="Q126" s="291"/>
      <c r="R126" s="291"/>
      <c r="S126" s="291"/>
      <c r="T126" s="292">
        <f t="shared" si="1"/>
        <v>0</v>
      </c>
      <c r="U126" s="293"/>
      <c r="V126" s="288"/>
      <c r="W126" s="288"/>
      <c r="X126" s="164"/>
      <c r="Y126" s="164"/>
      <c r="Z126" s="164"/>
    </row>
    <row r="127" spans="1:26" ht="25.5" customHeight="1">
      <c r="A127" s="286"/>
      <c r="B127" s="287"/>
      <c r="C127" s="286"/>
      <c r="D127" s="287"/>
      <c r="E127" s="287"/>
      <c r="F127" s="287"/>
      <c r="G127" s="288"/>
      <c r="H127" s="288"/>
      <c r="I127" s="288"/>
      <c r="J127" s="288"/>
      <c r="K127" s="289"/>
      <c r="L127" s="289"/>
      <c r="M127" s="290">
        <f t="shared" si="0"/>
        <v>0</v>
      </c>
      <c r="N127" s="288"/>
      <c r="O127" s="288"/>
      <c r="P127" s="291"/>
      <c r="Q127" s="291"/>
      <c r="R127" s="291"/>
      <c r="S127" s="291"/>
      <c r="T127" s="292">
        <f t="shared" si="1"/>
        <v>0</v>
      </c>
      <c r="U127" s="293"/>
      <c r="V127" s="288"/>
      <c r="W127" s="288"/>
      <c r="X127" s="164"/>
      <c r="Y127" s="164"/>
      <c r="Z127" s="164"/>
    </row>
    <row r="128" spans="1:26" ht="25.5" customHeight="1">
      <c r="A128" s="286"/>
      <c r="B128" s="287"/>
      <c r="C128" s="286"/>
      <c r="D128" s="287"/>
      <c r="E128" s="287"/>
      <c r="F128" s="287"/>
      <c r="G128" s="288"/>
      <c r="H128" s="288"/>
      <c r="I128" s="288"/>
      <c r="J128" s="288"/>
      <c r="K128" s="289"/>
      <c r="L128" s="289"/>
      <c r="M128" s="290">
        <f t="shared" si="0"/>
        <v>0</v>
      </c>
      <c r="N128" s="288"/>
      <c r="O128" s="288"/>
      <c r="P128" s="291"/>
      <c r="Q128" s="291"/>
      <c r="R128" s="291"/>
      <c r="S128" s="291"/>
      <c r="T128" s="292">
        <f t="shared" si="1"/>
        <v>0</v>
      </c>
      <c r="U128" s="293"/>
      <c r="V128" s="288"/>
      <c r="W128" s="288"/>
      <c r="X128" s="164"/>
      <c r="Y128" s="164"/>
      <c r="Z128" s="164"/>
    </row>
    <row r="129" spans="1:26" ht="25.5" customHeight="1">
      <c r="A129" s="286"/>
      <c r="B129" s="287"/>
      <c r="C129" s="286"/>
      <c r="D129" s="287"/>
      <c r="E129" s="287"/>
      <c r="F129" s="287"/>
      <c r="G129" s="288"/>
      <c r="H129" s="288"/>
      <c r="I129" s="288"/>
      <c r="J129" s="288"/>
      <c r="K129" s="289"/>
      <c r="L129" s="289"/>
      <c r="M129" s="290">
        <f t="shared" si="0"/>
        <v>0</v>
      </c>
      <c r="N129" s="288"/>
      <c r="O129" s="288"/>
      <c r="P129" s="291"/>
      <c r="Q129" s="291"/>
      <c r="R129" s="291"/>
      <c r="S129" s="291"/>
      <c r="T129" s="292">
        <f t="shared" si="1"/>
        <v>0</v>
      </c>
      <c r="U129" s="293"/>
      <c r="V129" s="288"/>
      <c r="W129" s="288"/>
      <c r="X129" s="164"/>
      <c r="Y129" s="164"/>
      <c r="Z129" s="164"/>
    </row>
    <row r="130" spans="1:26" ht="25.5" customHeight="1">
      <c r="A130" s="286"/>
      <c r="B130" s="287"/>
      <c r="C130" s="286"/>
      <c r="D130" s="287"/>
      <c r="E130" s="287"/>
      <c r="F130" s="287"/>
      <c r="G130" s="288"/>
      <c r="H130" s="288"/>
      <c r="I130" s="288"/>
      <c r="J130" s="288"/>
      <c r="K130" s="289"/>
      <c r="L130" s="289"/>
      <c r="M130" s="290">
        <f t="shared" si="0"/>
        <v>0</v>
      </c>
      <c r="N130" s="288"/>
      <c r="O130" s="288"/>
      <c r="P130" s="291"/>
      <c r="Q130" s="291"/>
      <c r="R130" s="291"/>
      <c r="S130" s="291"/>
      <c r="T130" s="292">
        <f t="shared" si="1"/>
        <v>0</v>
      </c>
      <c r="U130" s="293"/>
      <c r="V130" s="288"/>
      <c r="W130" s="288"/>
      <c r="X130" s="164"/>
      <c r="Y130" s="164"/>
      <c r="Z130" s="164"/>
    </row>
    <row r="131" spans="1:26" ht="25.5" customHeight="1">
      <c r="A131" s="286"/>
      <c r="B131" s="287"/>
      <c r="C131" s="286"/>
      <c r="D131" s="287"/>
      <c r="E131" s="287"/>
      <c r="F131" s="287"/>
      <c r="G131" s="288"/>
      <c r="H131" s="288"/>
      <c r="I131" s="288"/>
      <c r="J131" s="288"/>
      <c r="K131" s="289"/>
      <c r="L131" s="289"/>
      <c r="M131" s="290">
        <f t="shared" si="0"/>
        <v>0</v>
      </c>
      <c r="N131" s="288"/>
      <c r="O131" s="288"/>
      <c r="P131" s="291"/>
      <c r="Q131" s="291"/>
      <c r="R131" s="291"/>
      <c r="S131" s="291"/>
      <c r="T131" s="292">
        <f t="shared" si="1"/>
        <v>0</v>
      </c>
      <c r="U131" s="293"/>
      <c r="V131" s="288"/>
      <c r="W131" s="288"/>
      <c r="X131" s="164"/>
      <c r="Y131" s="164"/>
      <c r="Z131" s="164"/>
    </row>
    <row r="132" spans="1:26" ht="25.5" customHeight="1">
      <c r="A132" s="286"/>
      <c r="B132" s="287"/>
      <c r="C132" s="286"/>
      <c r="D132" s="287"/>
      <c r="E132" s="287"/>
      <c r="F132" s="287"/>
      <c r="G132" s="288"/>
      <c r="H132" s="288"/>
      <c r="I132" s="288"/>
      <c r="J132" s="288"/>
      <c r="K132" s="289"/>
      <c r="L132" s="289"/>
      <c r="M132" s="290">
        <f t="shared" si="0"/>
        <v>0</v>
      </c>
      <c r="N132" s="288"/>
      <c r="O132" s="288"/>
      <c r="P132" s="291"/>
      <c r="Q132" s="291"/>
      <c r="R132" s="291"/>
      <c r="S132" s="291"/>
      <c r="T132" s="292">
        <f t="shared" si="1"/>
        <v>0</v>
      </c>
      <c r="U132" s="293"/>
      <c r="V132" s="288"/>
      <c r="W132" s="288"/>
      <c r="X132" s="164"/>
      <c r="Y132" s="164"/>
      <c r="Z132" s="164"/>
    </row>
    <row r="133" spans="1:26" ht="25.5" customHeight="1">
      <c r="A133" s="286"/>
      <c r="B133" s="287"/>
      <c r="C133" s="286"/>
      <c r="D133" s="287"/>
      <c r="E133" s="287"/>
      <c r="F133" s="287"/>
      <c r="G133" s="288"/>
      <c r="H133" s="288"/>
      <c r="I133" s="288"/>
      <c r="J133" s="288"/>
      <c r="K133" s="289"/>
      <c r="L133" s="289"/>
      <c r="M133" s="290">
        <f t="shared" si="0"/>
        <v>0</v>
      </c>
      <c r="N133" s="288"/>
      <c r="O133" s="288"/>
      <c r="P133" s="291"/>
      <c r="Q133" s="291"/>
      <c r="R133" s="291"/>
      <c r="S133" s="291"/>
      <c r="T133" s="292">
        <f t="shared" si="1"/>
        <v>0</v>
      </c>
      <c r="U133" s="293"/>
      <c r="V133" s="288"/>
      <c r="W133" s="288"/>
      <c r="X133" s="164"/>
      <c r="Y133" s="164"/>
      <c r="Z133" s="164"/>
    </row>
    <row r="134" spans="1:26" ht="25.5" customHeight="1">
      <c r="A134" s="286"/>
      <c r="B134" s="287"/>
      <c r="C134" s="286"/>
      <c r="D134" s="287"/>
      <c r="E134" s="287"/>
      <c r="F134" s="287"/>
      <c r="G134" s="288"/>
      <c r="H134" s="288"/>
      <c r="I134" s="288"/>
      <c r="J134" s="288"/>
      <c r="K134" s="289"/>
      <c r="L134" s="289"/>
      <c r="M134" s="290">
        <f t="shared" si="0"/>
        <v>0</v>
      </c>
      <c r="N134" s="288"/>
      <c r="O134" s="288"/>
      <c r="P134" s="291"/>
      <c r="Q134" s="291"/>
      <c r="R134" s="291"/>
      <c r="S134" s="291"/>
      <c r="T134" s="292">
        <f t="shared" si="1"/>
        <v>0</v>
      </c>
      <c r="U134" s="293"/>
      <c r="V134" s="288"/>
      <c r="W134" s="288"/>
      <c r="X134" s="164"/>
      <c r="Y134" s="164"/>
      <c r="Z134" s="164"/>
    </row>
    <row r="135" spans="1:26" ht="25.5" customHeight="1">
      <c r="A135" s="286"/>
      <c r="B135" s="287"/>
      <c r="C135" s="286"/>
      <c r="D135" s="287"/>
      <c r="E135" s="287"/>
      <c r="F135" s="287"/>
      <c r="G135" s="288"/>
      <c r="H135" s="288"/>
      <c r="I135" s="288"/>
      <c r="J135" s="288"/>
      <c r="K135" s="289"/>
      <c r="L135" s="289"/>
      <c r="M135" s="290">
        <f t="shared" si="0"/>
        <v>0</v>
      </c>
      <c r="N135" s="288"/>
      <c r="O135" s="288"/>
      <c r="P135" s="291"/>
      <c r="Q135" s="291"/>
      <c r="R135" s="291"/>
      <c r="S135" s="291"/>
      <c r="T135" s="292">
        <f t="shared" si="1"/>
        <v>0</v>
      </c>
      <c r="U135" s="293"/>
      <c r="V135" s="288"/>
      <c r="W135" s="288"/>
      <c r="X135" s="164"/>
      <c r="Y135" s="164"/>
      <c r="Z135" s="164"/>
    </row>
    <row r="136" spans="1:26" ht="25.5" customHeight="1">
      <c r="A136" s="286"/>
      <c r="B136" s="287"/>
      <c r="C136" s="286"/>
      <c r="D136" s="287"/>
      <c r="E136" s="287"/>
      <c r="F136" s="287"/>
      <c r="G136" s="288"/>
      <c r="H136" s="288"/>
      <c r="I136" s="288"/>
      <c r="J136" s="288"/>
      <c r="K136" s="289"/>
      <c r="L136" s="289"/>
      <c r="M136" s="290">
        <f t="shared" si="0"/>
        <v>0</v>
      </c>
      <c r="N136" s="288"/>
      <c r="O136" s="288"/>
      <c r="P136" s="291"/>
      <c r="Q136" s="291"/>
      <c r="R136" s="291"/>
      <c r="S136" s="291"/>
      <c r="T136" s="292">
        <f t="shared" si="1"/>
        <v>0</v>
      </c>
      <c r="U136" s="293"/>
      <c r="V136" s="288"/>
      <c r="W136" s="288"/>
      <c r="X136" s="164"/>
      <c r="Y136" s="164"/>
      <c r="Z136" s="164"/>
    </row>
    <row r="137" spans="1:26" ht="25.5" customHeight="1">
      <c r="A137" s="286"/>
      <c r="B137" s="287"/>
      <c r="C137" s="286"/>
      <c r="D137" s="287"/>
      <c r="E137" s="287"/>
      <c r="F137" s="287"/>
      <c r="G137" s="288"/>
      <c r="H137" s="288"/>
      <c r="I137" s="288"/>
      <c r="J137" s="288"/>
      <c r="K137" s="289"/>
      <c r="L137" s="289"/>
      <c r="M137" s="290">
        <f t="shared" si="0"/>
        <v>0</v>
      </c>
      <c r="N137" s="288"/>
      <c r="O137" s="288"/>
      <c r="P137" s="291"/>
      <c r="Q137" s="291"/>
      <c r="R137" s="291"/>
      <c r="S137" s="291"/>
      <c r="T137" s="292">
        <f t="shared" si="1"/>
        <v>0</v>
      </c>
      <c r="U137" s="293"/>
      <c r="V137" s="288"/>
      <c r="W137" s="288"/>
      <c r="X137" s="164"/>
      <c r="Y137" s="164"/>
      <c r="Z137" s="164"/>
    </row>
    <row r="138" spans="1:26" ht="25.5" customHeight="1">
      <c r="A138" s="286"/>
      <c r="B138" s="287"/>
      <c r="C138" s="286"/>
      <c r="D138" s="287"/>
      <c r="E138" s="287"/>
      <c r="F138" s="287"/>
      <c r="G138" s="288"/>
      <c r="H138" s="288"/>
      <c r="I138" s="288"/>
      <c r="J138" s="288"/>
      <c r="K138" s="289"/>
      <c r="L138" s="289"/>
      <c r="M138" s="290">
        <f t="shared" si="0"/>
        <v>0</v>
      </c>
      <c r="N138" s="288"/>
      <c r="O138" s="288"/>
      <c r="P138" s="291"/>
      <c r="Q138" s="291"/>
      <c r="R138" s="291"/>
      <c r="S138" s="291"/>
      <c r="T138" s="292">
        <f t="shared" si="1"/>
        <v>0</v>
      </c>
      <c r="U138" s="293"/>
      <c r="V138" s="288"/>
      <c r="W138" s="288"/>
      <c r="X138" s="164"/>
      <c r="Y138" s="164"/>
      <c r="Z138" s="164"/>
    </row>
    <row r="139" spans="1:26" ht="25.5" customHeight="1">
      <c r="A139" s="286"/>
      <c r="B139" s="287"/>
      <c r="C139" s="286"/>
      <c r="D139" s="287"/>
      <c r="E139" s="287"/>
      <c r="F139" s="287"/>
      <c r="G139" s="288"/>
      <c r="H139" s="288"/>
      <c r="I139" s="288"/>
      <c r="J139" s="288"/>
      <c r="K139" s="289"/>
      <c r="L139" s="289"/>
      <c r="M139" s="290">
        <f t="shared" si="0"/>
        <v>0</v>
      </c>
      <c r="N139" s="288"/>
      <c r="O139" s="288"/>
      <c r="P139" s="291"/>
      <c r="Q139" s="291"/>
      <c r="R139" s="291"/>
      <c r="S139" s="291"/>
      <c r="T139" s="292">
        <f t="shared" si="1"/>
        <v>0</v>
      </c>
      <c r="U139" s="293"/>
      <c r="V139" s="288"/>
      <c r="W139" s="288"/>
      <c r="X139" s="164"/>
      <c r="Y139" s="164"/>
      <c r="Z139" s="164"/>
    </row>
    <row r="140" spans="1:26" ht="25.5" customHeight="1">
      <c r="A140" s="286"/>
      <c r="B140" s="287"/>
      <c r="C140" s="286"/>
      <c r="D140" s="287"/>
      <c r="E140" s="287"/>
      <c r="F140" s="287"/>
      <c r="G140" s="288"/>
      <c r="H140" s="288"/>
      <c r="I140" s="288"/>
      <c r="J140" s="288"/>
      <c r="K140" s="289"/>
      <c r="L140" s="289"/>
      <c r="M140" s="290">
        <f t="shared" si="0"/>
        <v>0</v>
      </c>
      <c r="N140" s="288"/>
      <c r="O140" s="288"/>
      <c r="P140" s="291"/>
      <c r="Q140" s="291"/>
      <c r="R140" s="291"/>
      <c r="S140" s="291"/>
      <c r="T140" s="292">
        <f t="shared" si="1"/>
        <v>0</v>
      </c>
      <c r="U140" s="293"/>
      <c r="V140" s="288"/>
      <c r="W140" s="288"/>
      <c r="X140" s="164"/>
      <c r="Y140" s="164"/>
      <c r="Z140" s="164"/>
    </row>
    <row r="141" spans="1:26" ht="25.5" customHeight="1">
      <c r="A141" s="286"/>
      <c r="B141" s="287"/>
      <c r="C141" s="286"/>
      <c r="D141" s="287"/>
      <c r="E141" s="287"/>
      <c r="F141" s="287"/>
      <c r="G141" s="288"/>
      <c r="H141" s="288"/>
      <c r="I141" s="288"/>
      <c r="J141" s="288"/>
      <c r="K141" s="289"/>
      <c r="L141" s="289"/>
      <c r="M141" s="290">
        <f t="shared" si="0"/>
        <v>0</v>
      </c>
      <c r="N141" s="288"/>
      <c r="O141" s="288"/>
      <c r="P141" s="291"/>
      <c r="Q141" s="291"/>
      <c r="R141" s="291"/>
      <c r="S141" s="291"/>
      <c r="T141" s="292">
        <f t="shared" si="1"/>
        <v>0</v>
      </c>
      <c r="U141" s="293"/>
      <c r="V141" s="288"/>
      <c r="W141" s="288"/>
      <c r="X141" s="164"/>
      <c r="Y141" s="164"/>
      <c r="Z141" s="164"/>
    </row>
    <row r="142" spans="1:26" ht="25.5" customHeight="1">
      <c r="A142" s="286"/>
      <c r="B142" s="287"/>
      <c r="C142" s="286"/>
      <c r="D142" s="287"/>
      <c r="E142" s="287"/>
      <c r="F142" s="287"/>
      <c r="G142" s="288"/>
      <c r="H142" s="288"/>
      <c r="I142" s="288"/>
      <c r="J142" s="288"/>
      <c r="K142" s="289"/>
      <c r="L142" s="289"/>
      <c r="M142" s="290">
        <f t="shared" si="0"/>
        <v>0</v>
      </c>
      <c r="N142" s="288"/>
      <c r="O142" s="288"/>
      <c r="P142" s="291"/>
      <c r="Q142" s="291"/>
      <c r="R142" s="291"/>
      <c r="S142" s="291"/>
      <c r="T142" s="292">
        <f t="shared" si="1"/>
        <v>0</v>
      </c>
      <c r="U142" s="293"/>
      <c r="V142" s="288"/>
      <c r="W142" s="288"/>
      <c r="X142" s="164"/>
      <c r="Y142" s="164"/>
      <c r="Z142" s="164"/>
    </row>
    <row r="143" spans="1:26" ht="25.5" customHeight="1">
      <c r="A143" s="286"/>
      <c r="B143" s="287"/>
      <c r="C143" s="286"/>
      <c r="D143" s="287"/>
      <c r="E143" s="287"/>
      <c r="F143" s="287"/>
      <c r="G143" s="288"/>
      <c r="H143" s="288"/>
      <c r="I143" s="288"/>
      <c r="J143" s="288"/>
      <c r="K143" s="289"/>
      <c r="L143" s="289"/>
      <c r="M143" s="290">
        <f t="shared" si="0"/>
        <v>0</v>
      </c>
      <c r="N143" s="288"/>
      <c r="O143" s="288"/>
      <c r="P143" s="291"/>
      <c r="Q143" s="291"/>
      <c r="R143" s="291"/>
      <c r="S143" s="291"/>
      <c r="T143" s="292">
        <f t="shared" si="1"/>
        <v>0</v>
      </c>
      <c r="U143" s="293"/>
      <c r="V143" s="288"/>
      <c r="W143" s="288"/>
      <c r="X143" s="164"/>
      <c r="Y143" s="164"/>
      <c r="Z143" s="164"/>
    </row>
    <row r="144" spans="1:26" ht="25.5" customHeight="1">
      <c r="A144" s="286"/>
      <c r="B144" s="287"/>
      <c r="C144" s="286"/>
      <c r="D144" s="287"/>
      <c r="E144" s="287"/>
      <c r="F144" s="287"/>
      <c r="G144" s="288"/>
      <c r="H144" s="288"/>
      <c r="I144" s="288"/>
      <c r="J144" s="288"/>
      <c r="K144" s="289"/>
      <c r="L144" s="289"/>
      <c r="M144" s="290">
        <f t="shared" si="0"/>
        <v>0</v>
      </c>
      <c r="N144" s="288"/>
      <c r="O144" s="288"/>
      <c r="P144" s="291"/>
      <c r="Q144" s="291"/>
      <c r="R144" s="291"/>
      <c r="S144" s="291"/>
      <c r="T144" s="292">
        <f t="shared" si="1"/>
        <v>0</v>
      </c>
      <c r="U144" s="293"/>
      <c r="V144" s="288"/>
      <c r="W144" s="288"/>
      <c r="X144" s="164"/>
      <c r="Y144" s="164"/>
      <c r="Z144" s="164"/>
    </row>
    <row r="145" spans="1:26" ht="25.5" customHeight="1">
      <c r="A145" s="286"/>
      <c r="B145" s="287"/>
      <c r="C145" s="286"/>
      <c r="D145" s="287"/>
      <c r="E145" s="287"/>
      <c r="F145" s="287"/>
      <c r="G145" s="288"/>
      <c r="H145" s="288"/>
      <c r="I145" s="288"/>
      <c r="J145" s="288"/>
      <c r="K145" s="289"/>
      <c r="L145" s="289"/>
      <c r="M145" s="290">
        <f t="shared" si="0"/>
        <v>0</v>
      </c>
      <c r="N145" s="288"/>
      <c r="O145" s="288"/>
      <c r="P145" s="291"/>
      <c r="Q145" s="291"/>
      <c r="R145" s="291"/>
      <c r="S145" s="291"/>
      <c r="T145" s="292">
        <f t="shared" si="1"/>
        <v>0</v>
      </c>
      <c r="U145" s="293"/>
      <c r="V145" s="288"/>
      <c r="W145" s="288"/>
      <c r="X145" s="164"/>
      <c r="Y145" s="164"/>
      <c r="Z145" s="164"/>
    </row>
    <row r="146" spans="1:26" ht="25.5" customHeight="1">
      <c r="A146" s="286"/>
      <c r="B146" s="287"/>
      <c r="C146" s="286"/>
      <c r="D146" s="287"/>
      <c r="E146" s="287"/>
      <c r="F146" s="287"/>
      <c r="G146" s="288"/>
      <c r="H146" s="288"/>
      <c r="I146" s="288"/>
      <c r="J146" s="288"/>
      <c r="K146" s="289"/>
      <c r="L146" s="289"/>
      <c r="M146" s="290">
        <f t="shared" si="0"/>
        <v>0</v>
      </c>
      <c r="N146" s="288"/>
      <c r="O146" s="288"/>
      <c r="P146" s="291"/>
      <c r="Q146" s="291"/>
      <c r="R146" s="291"/>
      <c r="S146" s="291"/>
      <c r="T146" s="292">
        <f t="shared" si="1"/>
        <v>0</v>
      </c>
      <c r="U146" s="293"/>
      <c r="V146" s="288"/>
      <c r="W146" s="288"/>
      <c r="X146" s="164"/>
      <c r="Y146" s="164"/>
      <c r="Z146" s="164"/>
    </row>
    <row r="147" spans="1:26" ht="25.5" customHeight="1">
      <c r="A147" s="286"/>
      <c r="B147" s="287"/>
      <c r="C147" s="286"/>
      <c r="D147" s="287"/>
      <c r="E147" s="287"/>
      <c r="F147" s="287"/>
      <c r="G147" s="288"/>
      <c r="H147" s="288"/>
      <c r="I147" s="288"/>
      <c r="J147" s="288"/>
      <c r="K147" s="289"/>
      <c r="L147" s="289"/>
      <c r="M147" s="290">
        <f t="shared" si="0"/>
        <v>0</v>
      </c>
      <c r="N147" s="288"/>
      <c r="O147" s="288"/>
      <c r="P147" s="291"/>
      <c r="Q147" s="291"/>
      <c r="R147" s="291"/>
      <c r="S147" s="291"/>
      <c r="T147" s="292">
        <f t="shared" si="1"/>
        <v>0</v>
      </c>
      <c r="U147" s="293"/>
      <c r="V147" s="288"/>
      <c r="W147" s="288"/>
      <c r="X147" s="164"/>
      <c r="Y147" s="164"/>
      <c r="Z147" s="164"/>
    </row>
    <row r="148" spans="1:26" ht="25.5" customHeight="1">
      <c r="A148" s="286"/>
      <c r="B148" s="287"/>
      <c r="C148" s="286"/>
      <c r="D148" s="287"/>
      <c r="E148" s="287"/>
      <c r="F148" s="287"/>
      <c r="G148" s="288"/>
      <c r="H148" s="288"/>
      <c r="I148" s="288"/>
      <c r="J148" s="288"/>
      <c r="K148" s="289"/>
      <c r="L148" s="289"/>
      <c r="M148" s="290">
        <f t="shared" si="0"/>
        <v>0</v>
      </c>
      <c r="N148" s="288"/>
      <c r="O148" s="288"/>
      <c r="P148" s="291"/>
      <c r="Q148" s="291"/>
      <c r="R148" s="291"/>
      <c r="S148" s="291"/>
      <c r="T148" s="292">
        <f t="shared" si="1"/>
        <v>0</v>
      </c>
      <c r="U148" s="293"/>
      <c r="V148" s="288"/>
      <c r="W148" s="288"/>
      <c r="X148" s="164"/>
      <c r="Y148" s="164"/>
      <c r="Z148" s="164"/>
    </row>
    <row r="149" spans="1:26" ht="25.5" customHeight="1">
      <c r="A149" s="286"/>
      <c r="B149" s="287"/>
      <c r="C149" s="286"/>
      <c r="D149" s="287"/>
      <c r="E149" s="287"/>
      <c r="F149" s="287"/>
      <c r="G149" s="288"/>
      <c r="H149" s="288"/>
      <c r="I149" s="288"/>
      <c r="J149" s="288"/>
      <c r="K149" s="289"/>
      <c r="L149" s="289"/>
      <c r="M149" s="290">
        <f t="shared" si="0"/>
        <v>0</v>
      </c>
      <c r="N149" s="288"/>
      <c r="O149" s="288"/>
      <c r="P149" s="291"/>
      <c r="Q149" s="291"/>
      <c r="R149" s="291"/>
      <c r="S149" s="291"/>
      <c r="T149" s="292">
        <f t="shared" si="1"/>
        <v>0</v>
      </c>
      <c r="U149" s="293"/>
      <c r="V149" s="288"/>
      <c r="W149" s="288"/>
      <c r="X149" s="164"/>
      <c r="Y149" s="164"/>
      <c r="Z149" s="164"/>
    </row>
    <row r="150" spans="1:26" ht="25.5" customHeight="1">
      <c r="A150" s="286"/>
      <c r="B150" s="287"/>
      <c r="C150" s="286"/>
      <c r="D150" s="287"/>
      <c r="E150" s="287"/>
      <c r="F150" s="287"/>
      <c r="G150" s="288"/>
      <c r="H150" s="288"/>
      <c r="I150" s="288"/>
      <c r="J150" s="288"/>
      <c r="K150" s="289"/>
      <c r="L150" s="289"/>
      <c r="M150" s="290">
        <f t="shared" si="0"/>
        <v>0</v>
      </c>
      <c r="N150" s="288"/>
      <c r="O150" s="288"/>
      <c r="P150" s="291"/>
      <c r="Q150" s="291"/>
      <c r="R150" s="291"/>
      <c r="S150" s="291"/>
      <c r="T150" s="292">
        <f t="shared" si="1"/>
        <v>0</v>
      </c>
      <c r="U150" s="293"/>
      <c r="V150" s="288"/>
      <c r="W150" s="288"/>
      <c r="X150" s="164"/>
      <c r="Y150" s="164"/>
      <c r="Z150" s="164"/>
    </row>
    <row r="151" spans="1:26" ht="25.5" customHeight="1">
      <c r="A151" s="286"/>
      <c r="B151" s="287"/>
      <c r="C151" s="286"/>
      <c r="D151" s="287"/>
      <c r="E151" s="287"/>
      <c r="F151" s="287"/>
      <c r="G151" s="288"/>
      <c r="H151" s="288"/>
      <c r="I151" s="288"/>
      <c r="J151" s="288"/>
      <c r="K151" s="289"/>
      <c r="L151" s="289"/>
      <c r="M151" s="290">
        <f t="shared" si="0"/>
        <v>0</v>
      </c>
      <c r="N151" s="288"/>
      <c r="O151" s="288"/>
      <c r="P151" s="291"/>
      <c r="Q151" s="291"/>
      <c r="R151" s="291"/>
      <c r="S151" s="291"/>
      <c r="T151" s="292">
        <f t="shared" si="1"/>
        <v>0</v>
      </c>
      <c r="U151" s="293"/>
      <c r="V151" s="288"/>
      <c r="W151" s="288"/>
      <c r="X151" s="164"/>
      <c r="Y151" s="164"/>
      <c r="Z151" s="164"/>
    </row>
    <row r="152" spans="1:26" ht="25.5" customHeight="1">
      <c r="A152" s="286"/>
      <c r="B152" s="287"/>
      <c r="C152" s="286"/>
      <c r="D152" s="287"/>
      <c r="E152" s="287"/>
      <c r="F152" s="287"/>
      <c r="G152" s="288"/>
      <c r="H152" s="288"/>
      <c r="I152" s="288"/>
      <c r="J152" s="288"/>
      <c r="K152" s="289"/>
      <c r="L152" s="289"/>
      <c r="M152" s="290">
        <f t="shared" si="0"/>
        <v>0</v>
      </c>
      <c r="N152" s="288"/>
      <c r="O152" s="288"/>
      <c r="P152" s="291"/>
      <c r="Q152" s="291"/>
      <c r="R152" s="291"/>
      <c r="S152" s="291"/>
      <c r="T152" s="292">
        <f t="shared" si="1"/>
        <v>0</v>
      </c>
      <c r="U152" s="293"/>
      <c r="V152" s="288"/>
      <c r="W152" s="288"/>
      <c r="X152" s="164"/>
      <c r="Y152" s="164"/>
      <c r="Z152" s="164"/>
    </row>
    <row r="153" spans="1:26" ht="25.5" customHeight="1">
      <c r="A153" s="286"/>
      <c r="B153" s="287"/>
      <c r="C153" s="286"/>
      <c r="D153" s="287"/>
      <c r="E153" s="287"/>
      <c r="F153" s="287"/>
      <c r="G153" s="288"/>
      <c r="H153" s="288"/>
      <c r="I153" s="288"/>
      <c r="J153" s="288"/>
      <c r="K153" s="289"/>
      <c r="L153" s="289"/>
      <c r="M153" s="290">
        <f t="shared" si="0"/>
        <v>0</v>
      </c>
      <c r="N153" s="288"/>
      <c r="O153" s="288"/>
      <c r="P153" s="291"/>
      <c r="Q153" s="291"/>
      <c r="R153" s="291"/>
      <c r="S153" s="291"/>
      <c r="T153" s="292">
        <f t="shared" si="1"/>
        <v>0</v>
      </c>
      <c r="U153" s="293"/>
      <c r="V153" s="288"/>
      <c r="W153" s="288"/>
      <c r="X153" s="164"/>
      <c r="Y153" s="164"/>
      <c r="Z153" s="164"/>
    </row>
    <row r="154" spans="1:26" ht="25.5" customHeight="1">
      <c r="A154" s="286"/>
      <c r="B154" s="287"/>
      <c r="C154" s="286"/>
      <c r="D154" s="287"/>
      <c r="E154" s="287"/>
      <c r="F154" s="287"/>
      <c r="G154" s="288"/>
      <c r="H154" s="288"/>
      <c r="I154" s="288"/>
      <c r="J154" s="288"/>
      <c r="K154" s="289"/>
      <c r="L154" s="289"/>
      <c r="M154" s="290">
        <f t="shared" si="0"/>
        <v>0</v>
      </c>
      <c r="N154" s="288"/>
      <c r="O154" s="288"/>
      <c r="P154" s="291"/>
      <c r="Q154" s="291"/>
      <c r="R154" s="291"/>
      <c r="S154" s="291"/>
      <c r="T154" s="292">
        <f t="shared" si="1"/>
        <v>0</v>
      </c>
      <c r="U154" s="293"/>
      <c r="V154" s="288"/>
      <c r="W154" s="288"/>
      <c r="X154" s="164"/>
      <c r="Y154" s="164"/>
      <c r="Z154" s="164"/>
    </row>
    <row r="155" spans="1:26" ht="25.5" customHeight="1">
      <c r="A155" s="286"/>
      <c r="B155" s="287"/>
      <c r="C155" s="286"/>
      <c r="D155" s="287"/>
      <c r="E155" s="287"/>
      <c r="F155" s="287"/>
      <c r="G155" s="288"/>
      <c r="H155" s="288"/>
      <c r="I155" s="288"/>
      <c r="J155" s="288"/>
      <c r="K155" s="289"/>
      <c r="L155" s="289"/>
      <c r="M155" s="290">
        <f t="shared" si="0"/>
        <v>0</v>
      </c>
      <c r="N155" s="288"/>
      <c r="O155" s="288"/>
      <c r="P155" s="291"/>
      <c r="Q155" s="291"/>
      <c r="R155" s="291"/>
      <c r="S155" s="291"/>
      <c r="T155" s="292">
        <f t="shared" si="1"/>
        <v>0</v>
      </c>
      <c r="U155" s="293"/>
      <c r="V155" s="288"/>
      <c r="W155" s="288"/>
      <c r="X155" s="164"/>
      <c r="Y155" s="164"/>
      <c r="Z155" s="164"/>
    </row>
    <row r="156" spans="1:26" ht="25.5" customHeight="1">
      <c r="A156" s="286"/>
      <c r="B156" s="287"/>
      <c r="C156" s="286"/>
      <c r="D156" s="287"/>
      <c r="E156" s="287"/>
      <c r="F156" s="287"/>
      <c r="G156" s="288"/>
      <c r="H156" s="288"/>
      <c r="I156" s="288"/>
      <c r="J156" s="288"/>
      <c r="K156" s="289"/>
      <c r="L156" s="289"/>
      <c r="M156" s="290">
        <f t="shared" si="0"/>
        <v>0</v>
      </c>
      <c r="N156" s="288"/>
      <c r="O156" s="288"/>
      <c r="P156" s="291"/>
      <c r="Q156" s="291"/>
      <c r="R156" s="291"/>
      <c r="S156" s="291"/>
      <c r="T156" s="292">
        <f t="shared" si="1"/>
        <v>0</v>
      </c>
      <c r="U156" s="293"/>
      <c r="V156" s="288"/>
      <c r="W156" s="288"/>
      <c r="X156" s="164"/>
      <c r="Y156" s="164"/>
      <c r="Z156" s="164"/>
    </row>
    <row r="157" spans="1:26" ht="25.5" customHeight="1">
      <c r="A157" s="286"/>
      <c r="B157" s="287"/>
      <c r="C157" s="286"/>
      <c r="D157" s="287"/>
      <c r="E157" s="287"/>
      <c r="F157" s="287"/>
      <c r="G157" s="288"/>
      <c r="H157" s="288"/>
      <c r="I157" s="288"/>
      <c r="J157" s="288"/>
      <c r="K157" s="289"/>
      <c r="L157" s="289"/>
      <c r="M157" s="290">
        <f t="shared" si="0"/>
        <v>0</v>
      </c>
      <c r="N157" s="288"/>
      <c r="O157" s="288"/>
      <c r="P157" s="291"/>
      <c r="Q157" s="291"/>
      <c r="R157" s="291"/>
      <c r="S157" s="291"/>
      <c r="T157" s="292">
        <f t="shared" si="1"/>
        <v>0</v>
      </c>
      <c r="U157" s="293"/>
      <c r="V157" s="288"/>
      <c r="W157" s="288"/>
      <c r="X157" s="164"/>
      <c r="Y157" s="164"/>
      <c r="Z157" s="164"/>
    </row>
    <row r="158" spans="1:26" ht="25.5" customHeight="1">
      <c r="A158" s="286"/>
      <c r="B158" s="287"/>
      <c r="C158" s="286"/>
      <c r="D158" s="287"/>
      <c r="E158" s="287"/>
      <c r="F158" s="287"/>
      <c r="G158" s="288"/>
      <c r="H158" s="288"/>
      <c r="I158" s="288"/>
      <c r="J158" s="288"/>
      <c r="K158" s="289"/>
      <c r="L158" s="289"/>
      <c r="M158" s="290">
        <f t="shared" si="0"/>
        <v>0</v>
      </c>
      <c r="N158" s="288"/>
      <c r="O158" s="288"/>
      <c r="P158" s="291"/>
      <c r="Q158" s="291"/>
      <c r="R158" s="291"/>
      <c r="S158" s="291"/>
      <c r="T158" s="292">
        <f t="shared" si="1"/>
        <v>0</v>
      </c>
      <c r="U158" s="293"/>
      <c r="V158" s="288"/>
      <c r="W158" s="288"/>
      <c r="X158" s="164"/>
      <c r="Y158" s="164"/>
      <c r="Z158" s="164"/>
    </row>
    <row r="159" spans="1:26" ht="25.5" customHeight="1">
      <c r="A159" s="286"/>
      <c r="B159" s="287"/>
      <c r="C159" s="286"/>
      <c r="D159" s="287"/>
      <c r="E159" s="287"/>
      <c r="F159" s="287"/>
      <c r="G159" s="288"/>
      <c r="H159" s="288"/>
      <c r="I159" s="288"/>
      <c r="J159" s="288"/>
      <c r="K159" s="289"/>
      <c r="L159" s="289"/>
      <c r="M159" s="290">
        <f t="shared" si="0"/>
        <v>0</v>
      </c>
      <c r="N159" s="288"/>
      <c r="O159" s="288"/>
      <c r="P159" s="291"/>
      <c r="Q159" s="291"/>
      <c r="R159" s="291"/>
      <c r="S159" s="291"/>
      <c r="T159" s="292">
        <f t="shared" si="1"/>
        <v>0</v>
      </c>
      <c r="U159" s="293"/>
      <c r="V159" s="288"/>
      <c r="W159" s="288"/>
      <c r="X159" s="164"/>
      <c r="Y159" s="164"/>
      <c r="Z159" s="164"/>
    </row>
    <row r="160" spans="1:26" ht="25.5" customHeight="1">
      <c r="A160" s="286"/>
      <c r="B160" s="287"/>
      <c r="C160" s="286"/>
      <c r="D160" s="287"/>
      <c r="E160" s="287"/>
      <c r="F160" s="287"/>
      <c r="G160" s="288"/>
      <c r="H160" s="288"/>
      <c r="I160" s="288"/>
      <c r="J160" s="288"/>
      <c r="K160" s="289"/>
      <c r="L160" s="289"/>
      <c r="M160" s="290">
        <f t="shared" si="0"/>
        <v>0</v>
      </c>
      <c r="N160" s="288"/>
      <c r="O160" s="288"/>
      <c r="P160" s="291"/>
      <c r="Q160" s="291"/>
      <c r="R160" s="291"/>
      <c r="S160" s="291"/>
      <c r="T160" s="292">
        <f t="shared" si="1"/>
        <v>0</v>
      </c>
      <c r="U160" s="293"/>
      <c r="V160" s="288"/>
      <c r="W160" s="288"/>
      <c r="X160" s="164"/>
      <c r="Y160" s="164"/>
      <c r="Z160" s="164"/>
    </row>
    <row r="161" spans="1:26" ht="25.5" customHeight="1">
      <c r="A161" s="286"/>
      <c r="B161" s="287"/>
      <c r="C161" s="286"/>
      <c r="D161" s="287"/>
      <c r="E161" s="287"/>
      <c r="F161" s="287"/>
      <c r="G161" s="288"/>
      <c r="H161" s="288"/>
      <c r="I161" s="288"/>
      <c r="J161" s="288"/>
      <c r="K161" s="289"/>
      <c r="L161" s="289"/>
      <c r="M161" s="290">
        <f t="shared" si="0"/>
        <v>0</v>
      </c>
      <c r="N161" s="288"/>
      <c r="O161" s="288"/>
      <c r="P161" s="291"/>
      <c r="Q161" s="291"/>
      <c r="R161" s="291"/>
      <c r="S161" s="291"/>
      <c r="T161" s="292">
        <f t="shared" si="1"/>
        <v>0</v>
      </c>
      <c r="U161" s="293"/>
      <c r="V161" s="288"/>
      <c r="W161" s="288"/>
      <c r="X161" s="164"/>
      <c r="Y161" s="164"/>
      <c r="Z161" s="164"/>
    </row>
    <row r="162" spans="1:26" ht="25.5" customHeight="1">
      <c r="A162" s="286"/>
      <c r="B162" s="287"/>
      <c r="C162" s="286"/>
      <c r="D162" s="287"/>
      <c r="E162" s="287"/>
      <c r="F162" s="287"/>
      <c r="G162" s="288"/>
      <c r="H162" s="288"/>
      <c r="I162" s="288"/>
      <c r="J162" s="288"/>
      <c r="K162" s="289"/>
      <c r="L162" s="289"/>
      <c r="M162" s="290">
        <f t="shared" si="0"/>
        <v>0</v>
      </c>
      <c r="N162" s="288"/>
      <c r="O162" s="288"/>
      <c r="P162" s="291"/>
      <c r="Q162" s="291"/>
      <c r="R162" s="291"/>
      <c r="S162" s="291"/>
      <c r="T162" s="292">
        <f t="shared" si="1"/>
        <v>0</v>
      </c>
      <c r="U162" s="293"/>
      <c r="V162" s="288"/>
      <c r="W162" s="288"/>
      <c r="X162" s="164"/>
      <c r="Y162" s="164"/>
      <c r="Z162" s="164"/>
    </row>
    <row r="163" spans="1:26" ht="25.5" customHeight="1">
      <c r="A163" s="286"/>
      <c r="B163" s="287"/>
      <c r="C163" s="286"/>
      <c r="D163" s="287"/>
      <c r="E163" s="287"/>
      <c r="F163" s="287"/>
      <c r="G163" s="288"/>
      <c r="H163" s="288"/>
      <c r="I163" s="288"/>
      <c r="J163" s="288"/>
      <c r="K163" s="289"/>
      <c r="L163" s="289"/>
      <c r="M163" s="290">
        <f t="shared" si="0"/>
        <v>0</v>
      </c>
      <c r="N163" s="288"/>
      <c r="O163" s="288"/>
      <c r="P163" s="291"/>
      <c r="Q163" s="291"/>
      <c r="R163" s="291"/>
      <c r="S163" s="291"/>
      <c r="T163" s="292">
        <f t="shared" si="1"/>
        <v>0</v>
      </c>
      <c r="U163" s="293"/>
      <c r="V163" s="288"/>
      <c r="W163" s="288"/>
      <c r="X163" s="164"/>
      <c r="Y163" s="164"/>
      <c r="Z163" s="164"/>
    </row>
    <row r="164" spans="1:26" ht="25.5" customHeight="1">
      <c r="A164" s="286"/>
      <c r="B164" s="287"/>
      <c r="C164" s="286"/>
      <c r="D164" s="287"/>
      <c r="E164" s="287"/>
      <c r="F164" s="287"/>
      <c r="G164" s="288"/>
      <c r="H164" s="288"/>
      <c r="I164" s="288"/>
      <c r="J164" s="288"/>
      <c r="K164" s="289"/>
      <c r="L164" s="289"/>
      <c r="M164" s="290">
        <f t="shared" si="0"/>
        <v>0</v>
      </c>
      <c r="N164" s="288"/>
      <c r="O164" s="288"/>
      <c r="P164" s="291"/>
      <c r="Q164" s="291"/>
      <c r="R164" s="291"/>
      <c r="S164" s="291"/>
      <c r="T164" s="292">
        <f t="shared" si="1"/>
        <v>0</v>
      </c>
      <c r="U164" s="293"/>
      <c r="V164" s="288"/>
      <c r="W164" s="288"/>
      <c r="X164" s="164"/>
      <c r="Y164" s="164"/>
      <c r="Z164" s="164"/>
    </row>
    <row r="165" spans="1:26" ht="25.5" customHeight="1">
      <c r="A165" s="286"/>
      <c r="B165" s="287"/>
      <c r="C165" s="286"/>
      <c r="D165" s="287"/>
      <c r="E165" s="287"/>
      <c r="F165" s="287"/>
      <c r="G165" s="288"/>
      <c r="H165" s="288"/>
      <c r="I165" s="288"/>
      <c r="J165" s="288"/>
      <c r="K165" s="289"/>
      <c r="L165" s="289"/>
      <c r="M165" s="290">
        <f t="shared" si="0"/>
        <v>0</v>
      </c>
      <c r="N165" s="288"/>
      <c r="O165" s="288"/>
      <c r="P165" s="291"/>
      <c r="Q165" s="291"/>
      <c r="R165" s="291"/>
      <c r="S165" s="291"/>
      <c r="T165" s="292">
        <f t="shared" si="1"/>
        <v>0</v>
      </c>
      <c r="U165" s="293"/>
      <c r="V165" s="288"/>
      <c r="W165" s="288"/>
      <c r="X165" s="164"/>
      <c r="Y165" s="164"/>
      <c r="Z165" s="164"/>
    </row>
    <row r="166" spans="1:26" ht="25.5" customHeight="1">
      <c r="A166" s="286"/>
      <c r="B166" s="287"/>
      <c r="C166" s="286"/>
      <c r="D166" s="287"/>
      <c r="E166" s="287"/>
      <c r="F166" s="287"/>
      <c r="G166" s="288"/>
      <c r="H166" s="288"/>
      <c r="I166" s="288"/>
      <c r="J166" s="288"/>
      <c r="K166" s="289"/>
      <c r="L166" s="289"/>
      <c r="M166" s="290">
        <f t="shared" si="0"/>
        <v>0</v>
      </c>
      <c r="N166" s="288"/>
      <c r="O166" s="288"/>
      <c r="P166" s="291"/>
      <c r="Q166" s="291"/>
      <c r="R166" s="291"/>
      <c r="S166" s="291"/>
      <c r="T166" s="292">
        <f t="shared" si="1"/>
        <v>0</v>
      </c>
      <c r="U166" s="293"/>
      <c r="V166" s="288"/>
      <c r="W166" s="288"/>
      <c r="X166" s="164"/>
      <c r="Y166" s="164"/>
      <c r="Z166" s="164"/>
    </row>
    <row r="167" spans="1:26" ht="25.5" customHeight="1">
      <c r="A167" s="286"/>
      <c r="B167" s="287"/>
      <c r="C167" s="286"/>
      <c r="D167" s="287"/>
      <c r="E167" s="287"/>
      <c r="F167" s="287"/>
      <c r="G167" s="288"/>
      <c r="H167" s="288"/>
      <c r="I167" s="288"/>
      <c r="J167" s="288"/>
      <c r="K167" s="289"/>
      <c r="L167" s="289"/>
      <c r="M167" s="290">
        <f t="shared" si="0"/>
        <v>0</v>
      </c>
      <c r="N167" s="288"/>
      <c r="O167" s="288"/>
      <c r="P167" s="291"/>
      <c r="Q167" s="291"/>
      <c r="R167" s="291"/>
      <c r="S167" s="291"/>
      <c r="T167" s="292">
        <f t="shared" si="1"/>
        <v>0</v>
      </c>
      <c r="U167" s="293"/>
      <c r="V167" s="288"/>
      <c r="W167" s="288"/>
      <c r="X167" s="164"/>
      <c r="Y167" s="164"/>
      <c r="Z167" s="164"/>
    </row>
    <row r="168" spans="1:26" ht="25.5" customHeight="1">
      <c r="A168" s="286"/>
      <c r="B168" s="287"/>
      <c r="C168" s="286"/>
      <c r="D168" s="287"/>
      <c r="E168" s="287"/>
      <c r="F168" s="287"/>
      <c r="G168" s="288"/>
      <c r="H168" s="288"/>
      <c r="I168" s="288"/>
      <c r="J168" s="288"/>
      <c r="K168" s="289"/>
      <c r="L168" s="289"/>
      <c r="M168" s="290">
        <f t="shared" si="0"/>
        <v>0</v>
      </c>
      <c r="N168" s="288"/>
      <c r="O168" s="288"/>
      <c r="P168" s="291"/>
      <c r="Q168" s="291"/>
      <c r="R168" s="291"/>
      <c r="S168" s="291"/>
      <c r="T168" s="292">
        <f t="shared" si="1"/>
        <v>0</v>
      </c>
      <c r="U168" s="293"/>
      <c r="V168" s="288"/>
      <c r="W168" s="288"/>
      <c r="X168" s="164"/>
      <c r="Y168" s="164"/>
      <c r="Z168" s="164"/>
    </row>
    <row r="169" spans="1:26" ht="25.5" customHeight="1">
      <c r="A169" s="286"/>
      <c r="B169" s="287"/>
      <c r="C169" s="286"/>
      <c r="D169" s="287"/>
      <c r="E169" s="287"/>
      <c r="F169" s="287"/>
      <c r="G169" s="288"/>
      <c r="H169" s="288"/>
      <c r="I169" s="288"/>
      <c r="J169" s="288"/>
      <c r="K169" s="289"/>
      <c r="L169" s="289"/>
      <c r="M169" s="290">
        <f t="shared" si="0"/>
        <v>0</v>
      </c>
      <c r="N169" s="288"/>
      <c r="O169" s="288"/>
      <c r="P169" s="291"/>
      <c r="Q169" s="291"/>
      <c r="R169" s="291"/>
      <c r="S169" s="291"/>
      <c r="T169" s="292">
        <f t="shared" si="1"/>
        <v>0</v>
      </c>
      <c r="U169" s="293"/>
      <c r="V169" s="288"/>
      <c r="W169" s="288"/>
      <c r="X169" s="164"/>
      <c r="Y169" s="164"/>
      <c r="Z169" s="164"/>
    </row>
    <row r="170" spans="1:26" ht="25.5" customHeight="1">
      <c r="A170" s="286"/>
      <c r="B170" s="287"/>
      <c r="C170" s="286"/>
      <c r="D170" s="287"/>
      <c r="E170" s="287"/>
      <c r="F170" s="287"/>
      <c r="G170" s="288"/>
      <c r="H170" s="288"/>
      <c r="I170" s="288"/>
      <c r="J170" s="288"/>
      <c r="K170" s="289"/>
      <c r="L170" s="289"/>
      <c r="M170" s="290">
        <f t="shared" si="0"/>
        <v>0</v>
      </c>
      <c r="N170" s="288"/>
      <c r="O170" s="288"/>
      <c r="P170" s="291"/>
      <c r="Q170" s="291"/>
      <c r="R170" s="291"/>
      <c r="S170" s="291"/>
      <c r="T170" s="292">
        <f t="shared" si="1"/>
        <v>0</v>
      </c>
      <c r="U170" s="293"/>
      <c r="V170" s="288"/>
      <c r="W170" s="288"/>
      <c r="X170" s="164"/>
      <c r="Y170" s="164"/>
      <c r="Z170" s="164"/>
    </row>
    <row r="171" spans="1:26" ht="25.5" customHeight="1">
      <c r="A171" s="286"/>
      <c r="B171" s="287"/>
      <c r="C171" s="286"/>
      <c r="D171" s="287"/>
      <c r="E171" s="287"/>
      <c r="F171" s="287"/>
      <c r="G171" s="288"/>
      <c r="H171" s="288"/>
      <c r="I171" s="288"/>
      <c r="J171" s="288"/>
      <c r="K171" s="289"/>
      <c r="L171" s="289"/>
      <c r="M171" s="290">
        <f t="shared" si="0"/>
        <v>0</v>
      </c>
      <c r="N171" s="288"/>
      <c r="O171" s="288"/>
      <c r="P171" s="291"/>
      <c r="Q171" s="291"/>
      <c r="R171" s="291"/>
      <c r="S171" s="291"/>
      <c r="T171" s="292">
        <f t="shared" si="1"/>
        <v>0</v>
      </c>
      <c r="U171" s="293"/>
      <c r="V171" s="288"/>
      <c r="W171" s="288"/>
      <c r="X171" s="164"/>
      <c r="Y171" s="164"/>
      <c r="Z171" s="164"/>
    </row>
    <row r="172" spans="1:26" ht="25.5" customHeight="1">
      <c r="A172" s="286"/>
      <c r="B172" s="287"/>
      <c r="C172" s="286"/>
      <c r="D172" s="287"/>
      <c r="E172" s="287"/>
      <c r="F172" s="287"/>
      <c r="G172" s="288"/>
      <c r="H172" s="288"/>
      <c r="I172" s="288"/>
      <c r="J172" s="288"/>
      <c r="K172" s="289"/>
      <c r="L172" s="289"/>
      <c r="M172" s="290">
        <f t="shared" si="0"/>
        <v>0</v>
      </c>
      <c r="N172" s="288"/>
      <c r="O172" s="288"/>
      <c r="P172" s="291"/>
      <c r="Q172" s="291"/>
      <c r="R172" s="291"/>
      <c r="S172" s="291"/>
      <c r="T172" s="292">
        <f t="shared" si="1"/>
        <v>0</v>
      </c>
      <c r="U172" s="293"/>
      <c r="V172" s="288"/>
      <c r="W172" s="288"/>
      <c r="X172" s="164"/>
      <c r="Y172" s="164"/>
      <c r="Z172" s="164"/>
    </row>
    <row r="173" spans="1:26" ht="25.5" customHeight="1">
      <c r="A173" s="286"/>
      <c r="B173" s="287"/>
      <c r="C173" s="286"/>
      <c r="D173" s="287"/>
      <c r="E173" s="287"/>
      <c r="F173" s="287"/>
      <c r="G173" s="288"/>
      <c r="H173" s="288"/>
      <c r="I173" s="288"/>
      <c r="J173" s="288"/>
      <c r="K173" s="289"/>
      <c r="L173" s="289"/>
      <c r="M173" s="290">
        <f t="shared" si="0"/>
        <v>0</v>
      </c>
      <c r="N173" s="288"/>
      <c r="O173" s="288"/>
      <c r="P173" s="291"/>
      <c r="Q173" s="291"/>
      <c r="R173" s="291"/>
      <c r="S173" s="291"/>
      <c r="T173" s="292">
        <f t="shared" si="1"/>
        <v>0</v>
      </c>
      <c r="U173" s="293"/>
      <c r="V173" s="288"/>
      <c r="W173" s="288"/>
      <c r="X173" s="164"/>
      <c r="Y173" s="164"/>
      <c r="Z173" s="164"/>
    </row>
    <row r="174" spans="1:26" ht="25.5" customHeight="1">
      <c r="A174" s="286"/>
      <c r="B174" s="287"/>
      <c r="C174" s="286"/>
      <c r="D174" s="287"/>
      <c r="E174" s="287"/>
      <c r="F174" s="287"/>
      <c r="G174" s="288"/>
      <c r="H174" s="288"/>
      <c r="I174" s="288"/>
      <c r="J174" s="288"/>
      <c r="K174" s="289"/>
      <c r="L174" s="289"/>
      <c r="M174" s="290">
        <f t="shared" si="0"/>
        <v>0</v>
      </c>
      <c r="N174" s="288"/>
      <c r="O174" s="288"/>
      <c r="P174" s="291"/>
      <c r="Q174" s="291"/>
      <c r="R174" s="291"/>
      <c r="S174" s="291"/>
      <c r="T174" s="292">
        <f t="shared" si="1"/>
        <v>0</v>
      </c>
      <c r="U174" s="293"/>
      <c r="V174" s="288"/>
      <c r="W174" s="288"/>
      <c r="X174" s="164"/>
      <c r="Y174" s="164"/>
      <c r="Z174" s="164"/>
    </row>
    <row r="175" spans="1:26" ht="25.5" customHeight="1">
      <c r="A175" s="286"/>
      <c r="B175" s="287"/>
      <c r="C175" s="286"/>
      <c r="D175" s="287"/>
      <c r="E175" s="287"/>
      <c r="F175" s="287"/>
      <c r="G175" s="288"/>
      <c r="H175" s="288"/>
      <c r="I175" s="288"/>
      <c r="J175" s="288"/>
      <c r="K175" s="289"/>
      <c r="L175" s="289"/>
      <c r="M175" s="290">
        <f t="shared" si="0"/>
        <v>0</v>
      </c>
      <c r="N175" s="288"/>
      <c r="O175" s="288"/>
      <c r="P175" s="291"/>
      <c r="Q175" s="291"/>
      <c r="R175" s="291"/>
      <c r="S175" s="291"/>
      <c r="T175" s="292">
        <f t="shared" si="1"/>
        <v>0</v>
      </c>
      <c r="U175" s="293"/>
      <c r="V175" s="288"/>
      <c r="W175" s="288"/>
      <c r="X175" s="164"/>
      <c r="Y175" s="164"/>
      <c r="Z175" s="164"/>
    </row>
    <row r="176" spans="1:26" ht="25.5" customHeight="1">
      <c r="A176" s="286"/>
      <c r="B176" s="287"/>
      <c r="C176" s="286"/>
      <c r="D176" s="287"/>
      <c r="E176" s="287"/>
      <c r="F176" s="287"/>
      <c r="G176" s="288"/>
      <c r="H176" s="288"/>
      <c r="I176" s="288"/>
      <c r="J176" s="288"/>
      <c r="K176" s="289"/>
      <c r="L176" s="289"/>
      <c r="M176" s="290">
        <f t="shared" si="0"/>
        <v>0</v>
      </c>
      <c r="N176" s="288"/>
      <c r="O176" s="288"/>
      <c r="P176" s="291"/>
      <c r="Q176" s="291"/>
      <c r="R176" s="291"/>
      <c r="S176" s="291"/>
      <c r="T176" s="292">
        <f t="shared" si="1"/>
        <v>0</v>
      </c>
      <c r="U176" s="293"/>
      <c r="V176" s="288"/>
      <c r="W176" s="288"/>
      <c r="X176" s="164"/>
      <c r="Y176" s="164"/>
      <c r="Z176" s="164"/>
    </row>
    <row r="177" spans="1:26" ht="25.5" customHeight="1">
      <c r="A177" s="286"/>
      <c r="B177" s="287"/>
      <c r="C177" s="286"/>
      <c r="D177" s="287"/>
      <c r="E177" s="287"/>
      <c r="F177" s="287"/>
      <c r="G177" s="288"/>
      <c r="H177" s="288"/>
      <c r="I177" s="288"/>
      <c r="J177" s="288"/>
      <c r="K177" s="289"/>
      <c r="L177" s="289"/>
      <c r="M177" s="290">
        <f t="shared" si="0"/>
        <v>0</v>
      </c>
      <c r="N177" s="288"/>
      <c r="O177" s="288"/>
      <c r="P177" s="291"/>
      <c r="Q177" s="291"/>
      <c r="R177" s="291"/>
      <c r="S177" s="291"/>
      <c r="T177" s="292">
        <f t="shared" si="1"/>
        <v>0</v>
      </c>
      <c r="U177" s="293"/>
      <c r="V177" s="288"/>
      <c r="W177" s="288"/>
      <c r="X177" s="164"/>
      <c r="Y177" s="164"/>
      <c r="Z177" s="164"/>
    </row>
    <row r="178" spans="1:26" ht="25.5" customHeight="1">
      <c r="A178" s="286"/>
      <c r="B178" s="287"/>
      <c r="C178" s="286"/>
      <c r="D178" s="287"/>
      <c r="E178" s="287"/>
      <c r="F178" s="287"/>
      <c r="G178" s="288"/>
      <c r="H178" s="288"/>
      <c r="I178" s="288"/>
      <c r="J178" s="288"/>
      <c r="K178" s="289"/>
      <c r="L178" s="289"/>
      <c r="M178" s="290">
        <f t="shared" si="0"/>
        <v>0</v>
      </c>
      <c r="N178" s="288"/>
      <c r="O178" s="288"/>
      <c r="P178" s="291"/>
      <c r="Q178" s="291"/>
      <c r="R178" s="291"/>
      <c r="S178" s="291"/>
      <c r="T178" s="292">
        <f t="shared" si="1"/>
        <v>0</v>
      </c>
      <c r="U178" s="293"/>
      <c r="V178" s="288"/>
      <c r="W178" s="288"/>
      <c r="X178" s="164"/>
      <c r="Y178" s="164"/>
      <c r="Z178" s="164"/>
    </row>
    <row r="179" spans="1:26" ht="25.5" customHeight="1">
      <c r="A179" s="286"/>
      <c r="B179" s="287"/>
      <c r="C179" s="286"/>
      <c r="D179" s="287"/>
      <c r="E179" s="287"/>
      <c r="F179" s="287"/>
      <c r="G179" s="288"/>
      <c r="H179" s="288"/>
      <c r="I179" s="288"/>
      <c r="J179" s="288"/>
      <c r="K179" s="289"/>
      <c r="L179" s="289"/>
      <c r="M179" s="290">
        <f t="shared" si="0"/>
        <v>0</v>
      </c>
      <c r="N179" s="288"/>
      <c r="O179" s="288"/>
      <c r="P179" s="291"/>
      <c r="Q179" s="291"/>
      <c r="R179" s="291"/>
      <c r="S179" s="291"/>
      <c r="T179" s="292">
        <f t="shared" si="1"/>
        <v>0</v>
      </c>
      <c r="U179" s="293"/>
      <c r="V179" s="288"/>
      <c r="W179" s="288"/>
      <c r="X179" s="164"/>
      <c r="Y179" s="164"/>
      <c r="Z179" s="164"/>
    </row>
    <row r="180" spans="1:26" ht="25.5" customHeight="1">
      <c r="A180" s="286"/>
      <c r="B180" s="287"/>
      <c r="C180" s="286"/>
      <c r="D180" s="287"/>
      <c r="E180" s="287"/>
      <c r="F180" s="287"/>
      <c r="G180" s="288"/>
      <c r="H180" s="288"/>
      <c r="I180" s="288"/>
      <c r="J180" s="288"/>
      <c r="K180" s="289"/>
      <c r="L180" s="289"/>
      <c r="M180" s="290">
        <f t="shared" si="0"/>
        <v>0</v>
      </c>
      <c r="N180" s="288"/>
      <c r="O180" s="288"/>
      <c r="P180" s="291"/>
      <c r="Q180" s="291"/>
      <c r="R180" s="291"/>
      <c r="S180" s="291"/>
      <c r="T180" s="292">
        <f t="shared" si="1"/>
        <v>0</v>
      </c>
      <c r="U180" s="293"/>
      <c r="V180" s="288"/>
      <c r="W180" s="288"/>
      <c r="X180" s="164"/>
      <c r="Y180" s="164"/>
      <c r="Z180" s="164"/>
    </row>
    <row r="181" spans="1:26" ht="25.5" customHeight="1">
      <c r="A181" s="286"/>
      <c r="B181" s="287"/>
      <c r="C181" s="286"/>
      <c r="D181" s="287"/>
      <c r="E181" s="287"/>
      <c r="F181" s="287"/>
      <c r="G181" s="288"/>
      <c r="H181" s="288"/>
      <c r="I181" s="288"/>
      <c r="J181" s="288"/>
      <c r="K181" s="289"/>
      <c r="L181" s="289"/>
      <c r="M181" s="290">
        <f t="shared" si="0"/>
        <v>0</v>
      </c>
      <c r="N181" s="288"/>
      <c r="O181" s="288"/>
      <c r="P181" s="291"/>
      <c r="Q181" s="291"/>
      <c r="R181" s="291"/>
      <c r="S181" s="291"/>
      <c r="T181" s="292">
        <f t="shared" si="1"/>
        <v>0</v>
      </c>
      <c r="U181" s="293"/>
      <c r="V181" s="288"/>
      <c r="W181" s="288"/>
      <c r="X181" s="164"/>
      <c r="Y181" s="164"/>
      <c r="Z181" s="164"/>
    </row>
    <row r="182" spans="1:26" ht="25.5" customHeight="1">
      <c r="A182" s="286"/>
      <c r="B182" s="287"/>
      <c r="C182" s="286"/>
      <c r="D182" s="287"/>
      <c r="E182" s="287"/>
      <c r="F182" s="287"/>
      <c r="G182" s="288"/>
      <c r="H182" s="288"/>
      <c r="I182" s="288"/>
      <c r="J182" s="288"/>
      <c r="K182" s="289"/>
      <c r="L182" s="289"/>
      <c r="M182" s="290">
        <f t="shared" si="0"/>
        <v>0</v>
      </c>
      <c r="N182" s="288"/>
      <c r="O182" s="288"/>
      <c r="P182" s="291"/>
      <c r="Q182" s="291"/>
      <c r="R182" s="291"/>
      <c r="S182" s="291"/>
      <c r="T182" s="292">
        <f t="shared" si="1"/>
        <v>0</v>
      </c>
      <c r="U182" s="293"/>
      <c r="V182" s="288"/>
      <c r="W182" s="288"/>
      <c r="X182" s="164"/>
      <c r="Y182" s="164"/>
      <c r="Z182" s="164"/>
    </row>
    <row r="183" spans="1:26" ht="25.5" customHeight="1">
      <c r="A183" s="286"/>
      <c r="B183" s="287"/>
      <c r="C183" s="286"/>
      <c r="D183" s="287"/>
      <c r="E183" s="287"/>
      <c r="F183" s="287"/>
      <c r="G183" s="288"/>
      <c r="H183" s="288"/>
      <c r="I183" s="288"/>
      <c r="J183" s="288"/>
      <c r="K183" s="289"/>
      <c r="L183" s="289"/>
      <c r="M183" s="290">
        <f t="shared" si="0"/>
        <v>0</v>
      </c>
      <c r="N183" s="288"/>
      <c r="O183" s="288"/>
      <c r="P183" s="291"/>
      <c r="Q183" s="291"/>
      <c r="R183" s="291"/>
      <c r="S183" s="291"/>
      <c r="T183" s="292">
        <f t="shared" si="1"/>
        <v>0</v>
      </c>
      <c r="U183" s="293"/>
      <c r="V183" s="288"/>
      <c r="W183" s="288"/>
      <c r="X183" s="164"/>
      <c r="Y183" s="164"/>
      <c r="Z183" s="164"/>
    </row>
    <row r="184" spans="1:26" ht="25.5" customHeight="1">
      <c r="A184" s="286"/>
      <c r="B184" s="287"/>
      <c r="C184" s="286"/>
      <c r="D184" s="287"/>
      <c r="E184" s="287"/>
      <c r="F184" s="287"/>
      <c r="G184" s="288"/>
      <c r="H184" s="288"/>
      <c r="I184" s="288"/>
      <c r="J184" s="288"/>
      <c r="K184" s="289"/>
      <c r="L184" s="289"/>
      <c r="M184" s="290">
        <f t="shared" si="0"/>
        <v>0</v>
      </c>
      <c r="N184" s="288"/>
      <c r="O184" s="288"/>
      <c r="P184" s="291"/>
      <c r="Q184" s="291"/>
      <c r="R184" s="291"/>
      <c r="S184" s="291"/>
      <c r="T184" s="292">
        <f t="shared" si="1"/>
        <v>0</v>
      </c>
      <c r="U184" s="293"/>
      <c r="V184" s="288"/>
      <c r="W184" s="288"/>
      <c r="X184" s="164"/>
      <c r="Y184" s="164"/>
      <c r="Z184" s="164"/>
    </row>
    <row r="185" spans="1:26" ht="25.5" customHeight="1">
      <c r="A185" s="286"/>
      <c r="B185" s="287"/>
      <c r="C185" s="286"/>
      <c r="D185" s="287"/>
      <c r="E185" s="287"/>
      <c r="F185" s="287"/>
      <c r="G185" s="288"/>
      <c r="H185" s="288"/>
      <c r="I185" s="288"/>
      <c r="J185" s="288"/>
      <c r="K185" s="289"/>
      <c r="L185" s="289"/>
      <c r="M185" s="290">
        <f t="shared" si="0"/>
        <v>0</v>
      </c>
      <c r="N185" s="288"/>
      <c r="O185" s="288"/>
      <c r="P185" s="291"/>
      <c r="Q185" s="291"/>
      <c r="R185" s="291"/>
      <c r="S185" s="291"/>
      <c r="T185" s="292">
        <f t="shared" si="1"/>
        <v>0</v>
      </c>
      <c r="U185" s="293"/>
      <c r="V185" s="288"/>
      <c r="W185" s="288"/>
      <c r="X185" s="164"/>
      <c r="Y185" s="164"/>
      <c r="Z185" s="164"/>
    </row>
    <row r="186" spans="1:26" ht="25.5" customHeight="1">
      <c r="A186" s="286"/>
      <c r="B186" s="287"/>
      <c r="C186" s="286"/>
      <c r="D186" s="287"/>
      <c r="E186" s="287"/>
      <c r="F186" s="287"/>
      <c r="G186" s="288"/>
      <c r="H186" s="288"/>
      <c r="I186" s="288"/>
      <c r="J186" s="288"/>
      <c r="K186" s="289"/>
      <c r="L186" s="289"/>
      <c r="M186" s="290">
        <f t="shared" si="0"/>
        <v>0</v>
      </c>
      <c r="N186" s="288"/>
      <c r="O186" s="288"/>
      <c r="P186" s="291"/>
      <c r="Q186" s="291"/>
      <c r="R186" s="291"/>
      <c r="S186" s="291"/>
      <c r="T186" s="292">
        <f t="shared" si="1"/>
        <v>0</v>
      </c>
      <c r="U186" s="293"/>
      <c r="V186" s="288"/>
      <c r="W186" s="288"/>
      <c r="X186" s="164"/>
      <c r="Y186" s="164"/>
      <c r="Z186" s="164"/>
    </row>
    <row r="187" spans="1:26" ht="25.5" customHeight="1">
      <c r="A187" s="286"/>
      <c r="B187" s="287"/>
      <c r="C187" s="286"/>
      <c r="D187" s="287"/>
      <c r="E187" s="287"/>
      <c r="F187" s="287"/>
      <c r="G187" s="288"/>
      <c r="H187" s="288"/>
      <c r="I187" s="288"/>
      <c r="J187" s="288"/>
      <c r="K187" s="289"/>
      <c r="L187" s="289"/>
      <c r="M187" s="290">
        <f t="shared" si="0"/>
        <v>0</v>
      </c>
      <c r="N187" s="288"/>
      <c r="O187" s="288"/>
      <c r="P187" s="291"/>
      <c r="Q187" s="291"/>
      <c r="R187" s="291"/>
      <c r="S187" s="291"/>
      <c r="T187" s="292">
        <f t="shared" si="1"/>
        <v>0</v>
      </c>
      <c r="U187" s="293"/>
      <c r="V187" s="288"/>
      <c r="W187" s="288"/>
      <c r="X187" s="164"/>
      <c r="Y187" s="164"/>
      <c r="Z187" s="164"/>
    </row>
    <row r="188" spans="1:26" ht="25.5" customHeight="1">
      <c r="A188" s="286"/>
      <c r="B188" s="287"/>
      <c r="C188" s="286"/>
      <c r="D188" s="287"/>
      <c r="E188" s="287"/>
      <c r="F188" s="287"/>
      <c r="G188" s="288"/>
      <c r="H188" s="288"/>
      <c r="I188" s="288"/>
      <c r="J188" s="288"/>
      <c r="K188" s="289"/>
      <c r="L188" s="289"/>
      <c r="M188" s="290">
        <f t="shared" si="0"/>
        <v>0</v>
      </c>
      <c r="N188" s="288"/>
      <c r="O188" s="288"/>
      <c r="P188" s="291"/>
      <c r="Q188" s="291"/>
      <c r="R188" s="291"/>
      <c r="S188" s="291"/>
      <c r="T188" s="292">
        <f t="shared" si="1"/>
        <v>0</v>
      </c>
      <c r="U188" s="293"/>
      <c r="V188" s="288"/>
      <c r="W188" s="288"/>
      <c r="X188" s="164"/>
      <c r="Y188" s="164"/>
      <c r="Z188" s="164"/>
    </row>
    <row r="189" spans="1:26" ht="25.5" customHeight="1">
      <c r="A189" s="286"/>
      <c r="B189" s="287"/>
      <c r="C189" s="286"/>
      <c r="D189" s="287"/>
      <c r="E189" s="287"/>
      <c r="F189" s="287"/>
      <c r="G189" s="288"/>
      <c r="H189" s="288"/>
      <c r="I189" s="288"/>
      <c r="J189" s="288"/>
      <c r="K189" s="289"/>
      <c r="L189" s="289"/>
      <c r="M189" s="290">
        <f t="shared" si="0"/>
        <v>0</v>
      </c>
      <c r="N189" s="288"/>
      <c r="O189" s="288"/>
      <c r="P189" s="291"/>
      <c r="Q189" s="291"/>
      <c r="R189" s="291"/>
      <c r="S189" s="291"/>
      <c r="T189" s="292">
        <f t="shared" si="1"/>
        <v>0</v>
      </c>
      <c r="U189" s="293"/>
      <c r="V189" s="288"/>
      <c r="W189" s="288"/>
      <c r="X189" s="164"/>
      <c r="Y189" s="164"/>
      <c r="Z189" s="164"/>
    </row>
    <row r="190" spans="1:26" ht="25.5" customHeight="1">
      <c r="A190" s="286"/>
      <c r="B190" s="287"/>
      <c r="C190" s="286"/>
      <c r="D190" s="287"/>
      <c r="E190" s="287"/>
      <c r="F190" s="287"/>
      <c r="G190" s="288"/>
      <c r="H190" s="288"/>
      <c r="I190" s="288"/>
      <c r="J190" s="288"/>
      <c r="K190" s="289"/>
      <c r="L190" s="289"/>
      <c r="M190" s="290">
        <f t="shared" si="0"/>
        <v>0</v>
      </c>
      <c r="N190" s="288"/>
      <c r="O190" s="288"/>
      <c r="P190" s="291"/>
      <c r="Q190" s="291"/>
      <c r="R190" s="291"/>
      <c r="S190" s="291"/>
      <c r="T190" s="292">
        <f t="shared" si="1"/>
        <v>0</v>
      </c>
      <c r="U190" s="293"/>
      <c r="V190" s="288"/>
      <c r="W190" s="288"/>
      <c r="X190" s="164"/>
      <c r="Y190" s="164"/>
      <c r="Z190" s="164"/>
    </row>
    <row r="191" spans="1:26" ht="25.5" customHeight="1">
      <c r="A191" s="286"/>
      <c r="B191" s="287"/>
      <c r="C191" s="286"/>
      <c r="D191" s="287"/>
      <c r="E191" s="287"/>
      <c r="F191" s="287"/>
      <c r="G191" s="288"/>
      <c r="H191" s="288"/>
      <c r="I191" s="288"/>
      <c r="J191" s="288"/>
      <c r="K191" s="289"/>
      <c r="L191" s="289"/>
      <c r="M191" s="290">
        <f t="shared" si="0"/>
        <v>0</v>
      </c>
      <c r="N191" s="288"/>
      <c r="O191" s="288"/>
      <c r="P191" s="291"/>
      <c r="Q191" s="291"/>
      <c r="R191" s="291"/>
      <c r="S191" s="291"/>
      <c r="T191" s="292">
        <f t="shared" si="1"/>
        <v>0</v>
      </c>
      <c r="U191" s="293"/>
      <c r="V191" s="288"/>
      <c r="W191" s="288"/>
      <c r="X191" s="164"/>
      <c r="Y191" s="164"/>
      <c r="Z191" s="164"/>
    </row>
    <row r="192" spans="1:26" ht="25.5" customHeight="1">
      <c r="A192" s="286"/>
      <c r="B192" s="287"/>
      <c r="C192" s="286"/>
      <c r="D192" s="287"/>
      <c r="E192" s="287"/>
      <c r="F192" s="287"/>
      <c r="G192" s="288"/>
      <c r="H192" s="288"/>
      <c r="I192" s="288"/>
      <c r="J192" s="288"/>
      <c r="K192" s="289"/>
      <c r="L192" s="289"/>
      <c r="M192" s="290">
        <f t="shared" si="0"/>
        <v>0</v>
      </c>
      <c r="N192" s="288"/>
      <c r="O192" s="288"/>
      <c r="P192" s="291"/>
      <c r="Q192" s="291"/>
      <c r="R192" s="291"/>
      <c r="S192" s="291"/>
      <c r="T192" s="292">
        <f t="shared" si="1"/>
        <v>0</v>
      </c>
      <c r="U192" s="293"/>
      <c r="V192" s="288"/>
      <c r="W192" s="288"/>
      <c r="X192" s="164"/>
      <c r="Y192" s="164"/>
      <c r="Z192" s="164"/>
    </row>
    <row r="193" spans="1:26" ht="25.5" customHeight="1">
      <c r="A193" s="286"/>
      <c r="B193" s="287"/>
      <c r="C193" s="286"/>
      <c r="D193" s="287"/>
      <c r="E193" s="287"/>
      <c r="F193" s="287"/>
      <c r="G193" s="288"/>
      <c r="H193" s="288"/>
      <c r="I193" s="288"/>
      <c r="J193" s="288"/>
      <c r="K193" s="289"/>
      <c r="L193" s="289"/>
      <c r="M193" s="290">
        <f t="shared" si="0"/>
        <v>0</v>
      </c>
      <c r="N193" s="288"/>
      <c r="O193" s="288"/>
      <c r="P193" s="291"/>
      <c r="Q193" s="291"/>
      <c r="R193" s="291"/>
      <c r="S193" s="291"/>
      <c r="T193" s="292">
        <f t="shared" si="1"/>
        <v>0</v>
      </c>
      <c r="U193" s="293"/>
      <c r="V193" s="288"/>
      <c r="W193" s="288"/>
      <c r="X193" s="164"/>
      <c r="Y193" s="164"/>
      <c r="Z193" s="164"/>
    </row>
    <row r="194" spans="1:26" ht="25.5" customHeight="1">
      <c r="A194" s="286"/>
      <c r="B194" s="287"/>
      <c r="C194" s="286"/>
      <c r="D194" s="287"/>
      <c r="E194" s="287"/>
      <c r="F194" s="287"/>
      <c r="G194" s="288"/>
      <c r="H194" s="288"/>
      <c r="I194" s="288"/>
      <c r="J194" s="288"/>
      <c r="K194" s="289"/>
      <c r="L194" s="289"/>
      <c r="M194" s="290">
        <f t="shared" si="0"/>
        <v>0</v>
      </c>
      <c r="N194" s="288"/>
      <c r="O194" s="288"/>
      <c r="P194" s="291"/>
      <c r="Q194" s="291"/>
      <c r="R194" s="291"/>
      <c r="S194" s="291"/>
      <c r="T194" s="292">
        <f t="shared" si="1"/>
        <v>0</v>
      </c>
      <c r="U194" s="293"/>
      <c r="V194" s="288"/>
      <c r="W194" s="288"/>
      <c r="X194" s="164"/>
      <c r="Y194" s="164"/>
      <c r="Z194" s="164"/>
    </row>
    <row r="195" spans="1:26" ht="25.5" customHeight="1">
      <c r="A195" s="286"/>
      <c r="B195" s="287"/>
      <c r="C195" s="286"/>
      <c r="D195" s="287"/>
      <c r="E195" s="287"/>
      <c r="F195" s="287"/>
      <c r="G195" s="288"/>
      <c r="H195" s="288"/>
      <c r="I195" s="288"/>
      <c r="J195" s="288"/>
      <c r="K195" s="289"/>
      <c r="L195" s="289"/>
      <c r="M195" s="290">
        <f t="shared" si="0"/>
        <v>0</v>
      </c>
      <c r="N195" s="288"/>
      <c r="O195" s="288"/>
      <c r="P195" s="291"/>
      <c r="Q195" s="291"/>
      <c r="R195" s="291"/>
      <c r="S195" s="291"/>
      <c r="T195" s="292">
        <f t="shared" si="1"/>
        <v>0</v>
      </c>
      <c r="U195" s="293"/>
      <c r="V195" s="288"/>
      <c r="W195" s="288"/>
      <c r="X195" s="164"/>
      <c r="Y195" s="164"/>
      <c r="Z195" s="164"/>
    </row>
    <row r="196" spans="1:26" ht="25.5" customHeight="1">
      <c r="A196" s="286"/>
      <c r="B196" s="287"/>
      <c r="C196" s="286"/>
      <c r="D196" s="287"/>
      <c r="E196" s="287"/>
      <c r="F196" s="287"/>
      <c r="G196" s="288"/>
      <c r="H196" s="288"/>
      <c r="I196" s="288"/>
      <c r="J196" s="288"/>
      <c r="K196" s="289"/>
      <c r="L196" s="289"/>
      <c r="M196" s="290">
        <f t="shared" si="0"/>
        <v>0</v>
      </c>
      <c r="N196" s="288"/>
      <c r="O196" s="288"/>
      <c r="P196" s="291"/>
      <c r="Q196" s="291"/>
      <c r="R196" s="291"/>
      <c r="S196" s="291"/>
      <c r="T196" s="292">
        <f t="shared" si="1"/>
        <v>0</v>
      </c>
      <c r="U196" s="293"/>
      <c r="V196" s="288"/>
      <c r="W196" s="288"/>
      <c r="X196" s="164"/>
      <c r="Y196" s="164"/>
      <c r="Z196" s="164"/>
    </row>
    <row r="197" spans="1:26" ht="25.5" customHeight="1">
      <c r="A197" s="286"/>
      <c r="B197" s="287"/>
      <c r="C197" s="286"/>
      <c r="D197" s="287"/>
      <c r="E197" s="287"/>
      <c r="F197" s="287"/>
      <c r="G197" s="288"/>
      <c r="H197" s="288"/>
      <c r="I197" s="288"/>
      <c r="J197" s="288"/>
      <c r="K197" s="289"/>
      <c r="L197" s="289"/>
      <c r="M197" s="290">
        <f t="shared" si="0"/>
        <v>0</v>
      </c>
      <c r="N197" s="288"/>
      <c r="O197" s="288"/>
      <c r="P197" s="291"/>
      <c r="Q197" s="291"/>
      <c r="R197" s="291"/>
      <c r="S197" s="291"/>
      <c r="T197" s="292">
        <f t="shared" si="1"/>
        <v>0</v>
      </c>
      <c r="U197" s="293"/>
      <c r="V197" s="288"/>
      <c r="W197" s="288"/>
      <c r="X197" s="164"/>
      <c r="Y197" s="164"/>
      <c r="Z197" s="164"/>
    </row>
    <row r="198" spans="1:26" ht="25.5" customHeight="1">
      <c r="A198" s="286"/>
      <c r="B198" s="287"/>
      <c r="C198" s="286"/>
      <c r="D198" s="287"/>
      <c r="E198" s="287"/>
      <c r="F198" s="287"/>
      <c r="G198" s="288"/>
      <c r="H198" s="288"/>
      <c r="I198" s="288"/>
      <c r="J198" s="288"/>
      <c r="K198" s="289"/>
      <c r="L198" s="289"/>
      <c r="M198" s="290">
        <f t="shared" si="0"/>
        <v>0</v>
      </c>
      <c r="N198" s="288"/>
      <c r="O198" s="288"/>
      <c r="P198" s="291"/>
      <c r="Q198" s="291"/>
      <c r="R198" s="291"/>
      <c r="S198" s="291"/>
      <c r="T198" s="292">
        <f t="shared" si="1"/>
        <v>0</v>
      </c>
      <c r="U198" s="293"/>
      <c r="V198" s="288"/>
      <c r="W198" s="288"/>
      <c r="X198" s="164"/>
      <c r="Y198" s="164"/>
      <c r="Z198" s="164"/>
    </row>
    <row r="199" spans="1:26" ht="25.5" customHeight="1">
      <c r="A199" s="286"/>
      <c r="B199" s="287"/>
      <c r="C199" s="286"/>
      <c r="D199" s="287"/>
      <c r="E199" s="287"/>
      <c r="F199" s="287"/>
      <c r="G199" s="288"/>
      <c r="H199" s="288"/>
      <c r="I199" s="288"/>
      <c r="J199" s="288"/>
      <c r="K199" s="289"/>
      <c r="L199" s="289"/>
      <c r="M199" s="290">
        <f t="shared" si="0"/>
        <v>0</v>
      </c>
      <c r="N199" s="288"/>
      <c r="O199" s="288"/>
      <c r="P199" s="291"/>
      <c r="Q199" s="291"/>
      <c r="R199" s="291"/>
      <c r="S199" s="291"/>
      <c r="T199" s="292">
        <f t="shared" si="1"/>
        <v>0</v>
      </c>
      <c r="U199" s="293"/>
      <c r="V199" s="288"/>
      <c r="W199" s="288"/>
      <c r="X199" s="164"/>
      <c r="Y199" s="164"/>
      <c r="Z199" s="164"/>
    </row>
    <row r="200" spans="1:26" ht="25.5" customHeight="1">
      <c r="A200" s="286"/>
      <c r="B200" s="287"/>
      <c r="C200" s="286"/>
      <c r="D200" s="287"/>
      <c r="E200" s="287"/>
      <c r="F200" s="287"/>
      <c r="G200" s="288"/>
      <c r="H200" s="288"/>
      <c r="I200" s="288"/>
      <c r="J200" s="288"/>
      <c r="K200" s="289"/>
      <c r="L200" s="289"/>
      <c r="M200" s="290">
        <f t="shared" si="0"/>
        <v>0</v>
      </c>
      <c r="N200" s="288"/>
      <c r="O200" s="288"/>
      <c r="P200" s="291"/>
      <c r="Q200" s="291"/>
      <c r="R200" s="291"/>
      <c r="S200" s="291"/>
      <c r="T200" s="292">
        <f t="shared" si="1"/>
        <v>0</v>
      </c>
      <c r="U200" s="293"/>
      <c r="V200" s="288"/>
      <c r="W200" s="288"/>
      <c r="X200" s="164"/>
      <c r="Y200" s="164"/>
      <c r="Z200" s="164"/>
    </row>
    <row r="201" spans="1:26" ht="25.5" customHeight="1">
      <c r="A201" s="286"/>
      <c r="B201" s="287"/>
      <c r="C201" s="286"/>
      <c r="D201" s="287"/>
      <c r="E201" s="287"/>
      <c r="F201" s="287"/>
      <c r="G201" s="288"/>
      <c r="H201" s="288"/>
      <c r="I201" s="288"/>
      <c r="J201" s="288"/>
      <c r="K201" s="289"/>
      <c r="L201" s="289"/>
      <c r="M201" s="290">
        <f t="shared" si="0"/>
        <v>0</v>
      </c>
      <c r="N201" s="288"/>
      <c r="O201" s="288"/>
      <c r="P201" s="291"/>
      <c r="Q201" s="291"/>
      <c r="R201" s="291"/>
      <c r="S201" s="291"/>
      <c r="T201" s="292">
        <f t="shared" si="1"/>
        <v>0</v>
      </c>
      <c r="U201" s="293"/>
      <c r="V201" s="288"/>
      <c r="W201" s="288"/>
      <c r="X201" s="164"/>
      <c r="Y201" s="164"/>
      <c r="Z201" s="164"/>
    </row>
    <row r="202" spans="1:26" ht="25.5" customHeight="1">
      <c r="A202" s="286"/>
      <c r="B202" s="287"/>
      <c r="C202" s="286"/>
      <c r="D202" s="287"/>
      <c r="E202" s="287"/>
      <c r="F202" s="287"/>
      <c r="G202" s="288"/>
      <c r="H202" s="288"/>
      <c r="I202" s="288"/>
      <c r="J202" s="288"/>
      <c r="K202" s="289"/>
      <c r="L202" s="289"/>
      <c r="M202" s="290">
        <f t="shared" si="0"/>
        <v>0</v>
      </c>
      <c r="N202" s="288"/>
      <c r="O202" s="288"/>
      <c r="P202" s="291"/>
      <c r="Q202" s="291"/>
      <c r="R202" s="291"/>
      <c r="S202" s="291"/>
      <c r="T202" s="292">
        <f t="shared" si="1"/>
        <v>0</v>
      </c>
      <c r="U202" s="293"/>
      <c r="V202" s="288"/>
      <c r="W202" s="288"/>
      <c r="X202" s="164"/>
      <c r="Y202" s="164"/>
      <c r="Z202" s="164"/>
    </row>
    <row r="203" spans="1:26" ht="25.5" customHeight="1">
      <c r="A203" s="286"/>
      <c r="B203" s="287"/>
      <c r="C203" s="286"/>
      <c r="D203" s="287"/>
      <c r="E203" s="287"/>
      <c r="F203" s="287"/>
      <c r="G203" s="288"/>
      <c r="H203" s="288"/>
      <c r="I203" s="288"/>
      <c r="J203" s="288"/>
      <c r="K203" s="289"/>
      <c r="L203" s="289"/>
      <c r="M203" s="290">
        <f t="shared" si="0"/>
        <v>0</v>
      </c>
      <c r="N203" s="288"/>
      <c r="O203" s="288"/>
      <c r="P203" s="291"/>
      <c r="Q203" s="291"/>
      <c r="R203" s="291"/>
      <c r="S203" s="291"/>
      <c r="T203" s="292">
        <f t="shared" si="1"/>
        <v>0</v>
      </c>
      <c r="U203" s="293"/>
      <c r="V203" s="288"/>
      <c r="W203" s="288"/>
      <c r="X203" s="164"/>
      <c r="Y203" s="164"/>
      <c r="Z203" s="164"/>
    </row>
    <row r="204" spans="1:26" ht="25.5" customHeight="1">
      <c r="A204" s="286"/>
      <c r="B204" s="287"/>
      <c r="C204" s="286"/>
      <c r="D204" s="287"/>
      <c r="E204" s="287"/>
      <c r="F204" s="287"/>
      <c r="G204" s="288"/>
      <c r="H204" s="288"/>
      <c r="I204" s="288"/>
      <c r="J204" s="288"/>
      <c r="K204" s="289"/>
      <c r="L204" s="289"/>
      <c r="M204" s="290">
        <f t="shared" si="0"/>
        <v>0</v>
      </c>
      <c r="N204" s="288"/>
      <c r="O204" s="288"/>
      <c r="P204" s="291"/>
      <c r="Q204" s="291"/>
      <c r="R204" s="291"/>
      <c r="S204" s="291"/>
      <c r="T204" s="292">
        <f t="shared" si="1"/>
        <v>0</v>
      </c>
      <c r="U204" s="293"/>
      <c r="V204" s="288"/>
      <c r="W204" s="288"/>
      <c r="X204" s="164"/>
      <c r="Y204" s="164"/>
      <c r="Z204" s="164"/>
    </row>
    <row r="205" spans="1:26" ht="25.5" customHeight="1">
      <c r="A205" s="286"/>
      <c r="B205" s="287"/>
      <c r="C205" s="286"/>
      <c r="D205" s="287"/>
      <c r="E205" s="287"/>
      <c r="F205" s="287"/>
      <c r="G205" s="288"/>
      <c r="H205" s="288"/>
      <c r="I205" s="288"/>
      <c r="J205" s="288"/>
      <c r="K205" s="289"/>
      <c r="L205" s="289"/>
      <c r="M205" s="290">
        <f t="shared" si="0"/>
        <v>0</v>
      </c>
      <c r="N205" s="288"/>
      <c r="O205" s="288"/>
      <c r="P205" s="291"/>
      <c r="Q205" s="291"/>
      <c r="R205" s="291"/>
      <c r="S205" s="291"/>
      <c r="T205" s="292">
        <f t="shared" si="1"/>
        <v>0</v>
      </c>
      <c r="U205" s="293"/>
      <c r="V205" s="288"/>
      <c r="W205" s="288"/>
      <c r="X205" s="164"/>
      <c r="Y205" s="164"/>
      <c r="Z205" s="164"/>
    </row>
    <row r="206" spans="1:26" ht="25.5" customHeight="1">
      <c r="A206" s="286"/>
      <c r="B206" s="287"/>
      <c r="C206" s="286"/>
      <c r="D206" s="287"/>
      <c r="E206" s="287"/>
      <c r="F206" s="287"/>
      <c r="G206" s="288"/>
      <c r="H206" s="288"/>
      <c r="I206" s="288"/>
      <c r="J206" s="288"/>
      <c r="K206" s="289"/>
      <c r="L206" s="289"/>
      <c r="M206" s="290">
        <f t="shared" si="0"/>
        <v>0</v>
      </c>
      <c r="N206" s="288"/>
      <c r="O206" s="288"/>
      <c r="P206" s="291"/>
      <c r="Q206" s="291"/>
      <c r="R206" s="291"/>
      <c r="S206" s="291"/>
      <c r="T206" s="292">
        <f t="shared" si="1"/>
        <v>0</v>
      </c>
      <c r="U206" s="293"/>
      <c r="V206" s="288"/>
      <c r="W206" s="288"/>
      <c r="X206" s="164"/>
      <c r="Y206" s="164"/>
      <c r="Z206" s="164"/>
    </row>
    <row r="207" spans="1:26" ht="25.5" customHeight="1">
      <c r="A207" s="286"/>
      <c r="B207" s="287"/>
      <c r="C207" s="286"/>
      <c r="D207" s="287"/>
      <c r="E207" s="287"/>
      <c r="F207" s="287"/>
      <c r="G207" s="288"/>
      <c r="H207" s="288"/>
      <c r="I207" s="288"/>
      <c r="J207" s="288"/>
      <c r="K207" s="289"/>
      <c r="L207" s="289"/>
      <c r="M207" s="290">
        <f t="shared" si="0"/>
        <v>0</v>
      </c>
      <c r="N207" s="288"/>
      <c r="O207" s="288"/>
      <c r="P207" s="291"/>
      <c r="Q207" s="291"/>
      <c r="R207" s="291"/>
      <c r="S207" s="291"/>
      <c r="T207" s="292">
        <f t="shared" si="1"/>
        <v>0</v>
      </c>
      <c r="U207" s="293"/>
      <c r="V207" s="288"/>
      <c r="W207" s="288"/>
      <c r="X207" s="164"/>
      <c r="Y207" s="164"/>
      <c r="Z207" s="164"/>
    </row>
    <row r="208" spans="1:26" ht="25.5" customHeight="1">
      <c r="A208" s="286"/>
      <c r="B208" s="287"/>
      <c r="C208" s="286"/>
      <c r="D208" s="287"/>
      <c r="E208" s="287"/>
      <c r="F208" s="287"/>
      <c r="G208" s="288"/>
      <c r="H208" s="288"/>
      <c r="I208" s="288"/>
      <c r="J208" s="288"/>
      <c r="K208" s="289"/>
      <c r="L208" s="289"/>
      <c r="M208" s="290">
        <f t="shared" si="0"/>
        <v>0</v>
      </c>
      <c r="N208" s="288"/>
      <c r="O208" s="288"/>
      <c r="P208" s="291"/>
      <c r="Q208" s="291"/>
      <c r="R208" s="291"/>
      <c r="S208" s="291"/>
      <c r="T208" s="292">
        <f t="shared" si="1"/>
        <v>0</v>
      </c>
      <c r="U208" s="293"/>
      <c r="V208" s="288"/>
      <c r="W208" s="288"/>
      <c r="X208" s="164"/>
      <c r="Y208" s="164"/>
      <c r="Z208" s="164"/>
    </row>
    <row r="209" spans="1:26" ht="25.5" customHeight="1">
      <c r="A209" s="286"/>
      <c r="B209" s="287"/>
      <c r="C209" s="286"/>
      <c r="D209" s="287"/>
      <c r="E209" s="287"/>
      <c r="F209" s="287"/>
      <c r="G209" s="288"/>
      <c r="H209" s="288"/>
      <c r="I209" s="288"/>
      <c r="J209" s="288"/>
      <c r="K209" s="289"/>
      <c r="L209" s="289"/>
      <c r="M209" s="290">
        <f t="shared" si="0"/>
        <v>0</v>
      </c>
      <c r="N209" s="288"/>
      <c r="O209" s="288"/>
      <c r="P209" s="291"/>
      <c r="Q209" s="291"/>
      <c r="R209" s="291"/>
      <c r="S209" s="291"/>
      <c r="T209" s="292">
        <f t="shared" si="1"/>
        <v>0</v>
      </c>
      <c r="U209" s="293"/>
      <c r="V209" s="288"/>
      <c r="W209" s="288"/>
      <c r="X209" s="164"/>
      <c r="Y209" s="164"/>
      <c r="Z209" s="164"/>
    </row>
    <row r="210" spans="1:26" ht="25.5" customHeight="1">
      <c r="A210" s="286"/>
      <c r="B210" s="287"/>
      <c r="C210" s="286"/>
      <c r="D210" s="287"/>
      <c r="E210" s="287"/>
      <c r="F210" s="287"/>
      <c r="G210" s="288"/>
      <c r="H210" s="288"/>
      <c r="I210" s="288"/>
      <c r="J210" s="288"/>
      <c r="K210" s="289"/>
      <c r="L210" s="289"/>
      <c r="M210" s="290">
        <f t="shared" si="0"/>
        <v>0</v>
      </c>
      <c r="N210" s="288"/>
      <c r="O210" s="288"/>
      <c r="P210" s="291"/>
      <c r="Q210" s="291"/>
      <c r="R210" s="291"/>
      <c r="S210" s="291"/>
      <c r="T210" s="292">
        <f t="shared" si="1"/>
        <v>0</v>
      </c>
      <c r="U210" s="293"/>
      <c r="V210" s="288"/>
      <c r="W210" s="288"/>
      <c r="X210" s="164"/>
      <c r="Y210" s="164"/>
      <c r="Z210" s="164"/>
    </row>
    <row r="211" spans="1:26" ht="25.5" customHeight="1">
      <c r="A211" s="286"/>
      <c r="B211" s="287"/>
      <c r="C211" s="286"/>
      <c r="D211" s="287"/>
      <c r="E211" s="287"/>
      <c r="F211" s="287"/>
      <c r="G211" s="288"/>
      <c r="H211" s="288"/>
      <c r="I211" s="288"/>
      <c r="J211" s="288"/>
      <c r="K211" s="289"/>
      <c r="L211" s="289"/>
      <c r="M211" s="290">
        <f t="shared" si="0"/>
        <v>0</v>
      </c>
      <c r="N211" s="288"/>
      <c r="O211" s="288"/>
      <c r="P211" s="291"/>
      <c r="Q211" s="291"/>
      <c r="R211" s="291"/>
      <c r="S211" s="291"/>
      <c r="T211" s="292">
        <f t="shared" si="1"/>
        <v>0</v>
      </c>
      <c r="U211" s="293"/>
      <c r="V211" s="288"/>
      <c r="W211" s="288"/>
      <c r="X211" s="164"/>
      <c r="Y211" s="164"/>
      <c r="Z211" s="164"/>
    </row>
    <row r="212" spans="1:26" ht="25.5" customHeight="1">
      <c r="A212" s="286"/>
      <c r="B212" s="287"/>
      <c r="C212" s="286"/>
      <c r="D212" s="287"/>
      <c r="E212" s="287"/>
      <c r="F212" s="287"/>
      <c r="G212" s="288"/>
      <c r="H212" s="288"/>
      <c r="I212" s="288"/>
      <c r="J212" s="288"/>
      <c r="K212" s="289"/>
      <c r="L212" s="289"/>
      <c r="M212" s="290">
        <f t="shared" si="0"/>
        <v>0</v>
      </c>
      <c r="N212" s="288"/>
      <c r="O212" s="288"/>
      <c r="P212" s="291"/>
      <c r="Q212" s="291"/>
      <c r="R212" s="291"/>
      <c r="S212" s="291"/>
      <c r="T212" s="292">
        <f t="shared" si="1"/>
        <v>0</v>
      </c>
      <c r="U212" s="293"/>
      <c r="V212" s="288"/>
      <c r="W212" s="288"/>
      <c r="X212" s="164"/>
      <c r="Y212" s="164"/>
      <c r="Z212" s="164"/>
    </row>
    <row r="213" spans="1:26" ht="25.5" customHeight="1">
      <c r="A213" s="286"/>
      <c r="B213" s="287"/>
      <c r="C213" s="286"/>
      <c r="D213" s="287"/>
      <c r="E213" s="287"/>
      <c r="F213" s="287"/>
      <c r="G213" s="288"/>
      <c r="H213" s="288"/>
      <c r="I213" s="288"/>
      <c r="J213" s="288"/>
      <c r="K213" s="289"/>
      <c r="L213" s="289"/>
      <c r="M213" s="290">
        <f t="shared" si="0"/>
        <v>0</v>
      </c>
      <c r="N213" s="288"/>
      <c r="O213" s="288"/>
      <c r="P213" s="291"/>
      <c r="Q213" s="291"/>
      <c r="R213" s="291"/>
      <c r="S213" s="291"/>
      <c r="T213" s="292">
        <f t="shared" si="1"/>
        <v>0</v>
      </c>
      <c r="U213" s="293"/>
      <c r="V213" s="288"/>
      <c r="W213" s="288"/>
      <c r="X213" s="164"/>
      <c r="Y213" s="164"/>
      <c r="Z213" s="164"/>
    </row>
    <row r="214" spans="1:26" ht="25.5" customHeight="1">
      <c r="A214" s="286"/>
      <c r="B214" s="287"/>
      <c r="C214" s="286"/>
      <c r="D214" s="287"/>
      <c r="E214" s="287"/>
      <c r="F214" s="287"/>
      <c r="G214" s="288"/>
      <c r="H214" s="288"/>
      <c r="I214" s="288"/>
      <c r="J214" s="288"/>
      <c r="K214" s="289"/>
      <c r="L214" s="289"/>
      <c r="M214" s="290">
        <f t="shared" si="0"/>
        <v>0</v>
      </c>
      <c r="N214" s="288"/>
      <c r="O214" s="288"/>
      <c r="P214" s="291"/>
      <c r="Q214" s="291"/>
      <c r="R214" s="291"/>
      <c r="S214" s="291"/>
      <c r="T214" s="292">
        <f t="shared" si="1"/>
        <v>0</v>
      </c>
      <c r="U214" s="293"/>
      <c r="V214" s="288"/>
      <c r="W214" s="288"/>
      <c r="X214" s="164"/>
      <c r="Y214" s="164"/>
      <c r="Z214" s="164"/>
    </row>
    <row r="215" spans="1:26" ht="25.5" customHeight="1">
      <c r="A215" s="286"/>
      <c r="B215" s="287"/>
      <c r="C215" s="286"/>
      <c r="D215" s="287"/>
      <c r="E215" s="287"/>
      <c r="F215" s="287"/>
      <c r="G215" s="288"/>
      <c r="H215" s="288"/>
      <c r="I215" s="288"/>
      <c r="J215" s="288"/>
      <c r="K215" s="289"/>
      <c r="L215" s="289"/>
      <c r="M215" s="290">
        <f t="shared" si="0"/>
        <v>0</v>
      </c>
      <c r="N215" s="288"/>
      <c r="O215" s="288"/>
      <c r="P215" s="291"/>
      <c r="Q215" s="291"/>
      <c r="R215" s="291"/>
      <c r="S215" s="291"/>
      <c r="T215" s="292">
        <f t="shared" si="1"/>
        <v>0</v>
      </c>
      <c r="U215" s="293"/>
      <c r="V215" s="288"/>
      <c r="W215" s="288"/>
      <c r="X215" s="164"/>
      <c r="Y215" s="164"/>
      <c r="Z215" s="164"/>
    </row>
    <row r="216" spans="1:26" ht="25.5" customHeight="1">
      <c r="A216" s="286"/>
      <c r="B216" s="287"/>
      <c r="C216" s="286"/>
      <c r="D216" s="287"/>
      <c r="E216" s="287"/>
      <c r="F216" s="287"/>
      <c r="G216" s="288"/>
      <c r="H216" s="288"/>
      <c r="I216" s="288"/>
      <c r="J216" s="288"/>
      <c r="K216" s="289"/>
      <c r="L216" s="289"/>
      <c r="M216" s="290">
        <f t="shared" si="0"/>
        <v>0</v>
      </c>
      <c r="N216" s="288"/>
      <c r="O216" s="288"/>
      <c r="P216" s="291"/>
      <c r="Q216" s="291"/>
      <c r="R216" s="291"/>
      <c r="S216" s="291"/>
      <c r="T216" s="292">
        <f t="shared" si="1"/>
        <v>0</v>
      </c>
      <c r="U216" s="293"/>
      <c r="V216" s="288"/>
      <c r="W216" s="288"/>
      <c r="X216" s="164"/>
      <c r="Y216" s="164"/>
      <c r="Z216" s="164"/>
    </row>
    <row r="217" spans="1:26" ht="25.5" customHeight="1">
      <c r="A217" s="286"/>
      <c r="B217" s="287"/>
      <c r="C217" s="286"/>
      <c r="D217" s="287"/>
      <c r="E217" s="287"/>
      <c r="F217" s="287"/>
      <c r="G217" s="288"/>
      <c r="H217" s="288"/>
      <c r="I217" s="288"/>
      <c r="J217" s="288"/>
      <c r="K217" s="289"/>
      <c r="L217" s="289"/>
      <c r="M217" s="290">
        <f t="shared" si="0"/>
        <v>0</v>
      </c>
      <c r="N217" s="288"/>
      <c r="O217" s="288"/>
      <c r="P217" s="291"/>
      <c r="Q217" s="291"/>
      <c r="R217" s="291"/>
      <c r="S217" s="291"/>
      <c r="T217" s="292">
        <f t="shared" si="1"/>
        <v>0</v>
      </c>
      <c r="U217" s="293"/>
      <c r="V217" s="288"/>
      <c r="W217" s="288"/>
      <c r="X217" s="164"/>
      <c r="Y217" s="164"/>
      <c r="Z217" s="164"/>
    </row>
    <row r="218" spans="1:26" ht="25.5" customHeight="1">
      <c r="A218" s="286"/>
      <c r="B218" s="287"/>
      <c r="C218" s="286"/>
      <c r="D218" s="287"/>
      <c r="E218" s="287"/>
      <c r="F218" s="287"/>
      <c r="G218" s="288"/>
      <c r="H218" s="288"/>
      <c r="I218" s="288"/>
      <c r="J218" s="288"/>
      <c r="K218" s="289"/>
      <c r="L218" s="289"/>
      <c r="M218" s="290">
        <f t="shared" si="0"/>
        <v>0</v>
      </c>
      <c r="N218" s="288"/>
      <c r="O218" s="288"/>
      <c r="P218" s="291"/>
      <c r="Q218" s="291"/>
      <c r="R218" s="291"/>
      <c r="S218" s="291"/>
      <c r="T218" s="292">
        <f t="shared" si="1"/>
        <v>0</v>
      </c>
      <c r="U218" s="293"/>
      <c r="V218" s="288"/>
      <c r="W218" s="288"/>
      <c r="X218" s="164"/>
      <c r="Y218" s="164"/>
      <c r="Z218" s="164"/>
    </row>
    <row r="219" spans="1:26" ht="25.5" customHeight="1">
      <c r="A219" s="286"/>
      <c r="B219" s="287"/>
      <c r="C219" s="286"/>
      <c r="D219" s="287"/>
      <c r="E219" s="287"/>
      <c r="F219" s="287"/>
      <c r="G219" s="288"/>
      <c r="H219" s="288"/>
      <c r="I219" s="288"/>
      <c r="J219" s="288"/>
      <c r="K219" s="289"/>
      <c r="L219" s="289"/>
      <c r="M219" s="290">
        <f t="shared" si="0"/>
        <v>0</v>
      </c>
      <c r="N219" s="288"/>
      <c r="O219" s="288"/>
      <c r="P219" s="291"/>
      <c r="Q219" s="291"/>
      <c r="R219" s="291"/>
      <c r="S219" s="291"/>
      <c r="T219" s="292">
        <f t="shared" si="1"/>
        <v>0</v>
      </c>
      <c r="U219" s="293"/>
      <c r="V219" s="288"/>
      <c r="W219" s="288"/>
      <c r="X219" s="164"/>
      <c r="Y219" s="164"/>
      <c r="Z219" s="164"/>
    </row>
    <row r="220" spans="1:26" ht="25.5" customHeight="1">
      <c r="A220" s="286"/>
      <c r="B220" s="287"/>
      <c r="C220" s="286"/>
      <c r="D220" s="287"/>
      <c r="E220" s="287"/>
      <c r="F220" s="287"/>
      <c r="G220" s="288"/>
      <c r="H220" s="288"/>
      <c r="I220" s="288"/>
      <c r="J220" s="288"/>
      <c r="K220" s="289"/>
      <c r="L220" s="289"/>
      <c r="M220" s="290">
        <f t="shared" si="0"/>
        <v>0</v>
      </c>
      <c r="N220" s="288"/>
      <c r="O220" s="288"/>
      <c r="P220" s="291"/>
      <c r="Q220" s="291"/>
      <c r="R220" s="291"/>
      <c r="S220" s="291"/>
      <c r="T220" s="292">
        <f t="shared" si="1"/>
        <v>0</v>
      </c>
      <c r="U220" s="293"/>
      <c r="V220" s="288"/>
      <c r="W220" s="288"/>
      <c r="X220" s="164"/>
      <c r="Y220" s="164"/>
      <c r="Z220" s="164"/>
    </row>
    <row r="221" spans="1:26" ht="25.5" customHeight="1">
      <c r="A221" s="286"/>
      <c r="B221" s="287"/>
      <c r="C221" s="286"/>
      <c r="D221" s="287"/>
      <c r="E221" s="287"/>
      <c r="F221" s="287"/>
      <c r="G221" s="288"/>
      <c r="H221" s="288"/>
      <c r="I221" s="288"/>
      <c r="J221" s="288"/>
      <c r="K221" s="289"/>
      <c r="L221" s="289"/>
      <c r="M221" s="290">
        <f t="shared" si="0"/>
        <v>0</v>
      </c>
      <c r="N221" s="288"/>
      <c r="O221" s="288"/>
      <c r="P221" s="291"/>
      <c r="Q221" s="291"/>
      <c r="R221" s="291"/>
      <c r="S221" s="291"/>
      <c r="T221" s="292">
        <f t="shared" si="1"/>
        <v>0</v>
      </c>
      <c r="U221" s="293"/>
      <c r="V221" s="288"/>
      <c r="W221" s="288"/>
      <c r="X221" s="164"/>
      <c r="Y221" s="164"/>
      <c r="Z221" s="164"/>
    </row>
    <row r="222" spans="1:26" ht="25.5" customHeight="1">
      <c r="A222" s="286"/>
      <c r="B222" s="287"/>
      <c r="C222" s="286"/>
      <c r="D222" s="287"/>
      <c r="E222" s="287"/>
      <c r="F222" s="287"/>
      <c r="G222" s="288"/>
      <c r="H222" s="288"/>
      <c r="I222" s="288"/>
      <c r="J222" s="288"/>
      <c r="K222" s="289"/>
      <c r="L222" s="289"/>
      <c r="M222" s="290">
        <f t="shared" si="0"/>
        <v>0</v>
      </c>
      <c r="N222" s="288"/>
      <c r="O222" s="288"/>
      <c r="P222" s="291"/>
      <c r="Q222" s="291"/>
      <c r="R222" s="291"/>
      <c r="S222" s="291"/>
      <c r="T222" s="292">
        <f t="shared" si="1"/>
        <v>0</v>
      </c>
      <c r="U222" s="293"/>
      <c r="V222" s="288"/>
      <c r="W222" s="288"/>
      <c r="X222" s="164"/>
      <c r="Y222" s="164"/>
      <c r="Z222" s="164"/>
    </row>
    <row r="223" spans="1:26" ht="25.5" customHeight="1">
      <c r="A223" s="286"/>
      <c r="B223" s="287"/>
      <c r="C223" s="286"/>
      <c r="D223" s="287"/>
      <c r="E223" s="287"/>
      <c r="F223" s="287"/>
      <c r="G223" s="288"/>
      <c r="H223" s="288"/>
      <c r="I223" s="288"/>
      <c r="J223" s="288"/>
      <c r="K223" s="289"/>
      <c r="L223" s="289"/>
      <c r="M223" s="290">
        <f t="shared" si="0"/>
        <v>0</v>
      </c>
      <c r="N223" s="288"/>
      <c r="O223" s="288"/>
      <c r="P223" s="291"/>
      <c r="Q223" s="291"/>
      <c r="R223" s="291"/>
      <c r="S223" s="291"/>
      <c r="T223" s="292">
        <f t="shared" si="1"/>
        <v>0</v>
      </c>
      <c r="U223" s="293"/>
      <c r="V223" s="288"/>
      <c r="W223" s="288"/>
      <c r="X223" s="164"/>
      <c r="Y223" s="164"/>
      <c r="Z223" s="164"/>
    </row>
    <row r="224" spans="1:26" ht="25.5" customHeight="1">
      <c r="A224" s="286"/>
      <c r="B224" s="287"/>
      <c r="C224" s="286"/>
      <c r="D224" s="287"/>
      <c r="E224" s="287"/>
      <c r="F224" s="287"/>
      <c r="G224" s="288"/>
      <c r="H224" s="288"/>
      <c r="I224" s="288"/>
      <c r="J224" s="288"/>
      <c r="K224" s="289"/>
      <c r="L224" s="289"/>
      <c r="M224" s="290">
        <f t="shared" si="0"/>
        <v>0</v>
      </c>
      <c r="N224" s="288"/>
      <c r="O224" s="288"/>
      <c r="P224" s="291"/>
      <c r="Q224" s="291"/>
      <c r="R224" s="291"/>
      <c r="S224" s="291"/>
      <c r="T224" s="292">
        <f t="shared" si="1"/>
        <v>0</v>
      </c>
      <c r="U224" s="293"/>
      <c r="V224" s="288"/>
      <c r="W224" s="288"/>
      <c r="X224" s="164"/>
      <c r="Y224" s="164"/>
      <c r="Z224" s="164"/>
    </row>
    <row r="225" spans="1:26" ht="25.5" customHeight="1">
      <c r="A225" s="286"/>
      <c r="B225" s="287"/>
      <c r="C225" s="286"/>
      <c r="D225" s="287"/>
      <c r="E225" s="287"/>
      <c r="F225" s="287"/>
      <c r="G225" s="288"/>
      <c r="H225" s="288"/>
      <c r="I225" s="288"/>
      <c r="J225" s="288"/>
      <c r="K225" s="289"/>
      <c r="L225" s="289"/>
      <c r="M225" s="290">
        <f t="shared" si="0"/>
        <v>0</v>
      </c>
      <c r="N225" s="288"/>
      <c r="O225" s="288"/>
      <c r="P225" s="291"/>
      <c r="Q225" s="291"/>
      <c r="R225" s="291"/>
      <c r="S225" s="291"/>
      <c r="T225" s="292">
        <f t="shared" si="1"/>
        <v>0</v>
      </c>
      <c r="U225" s="293"/>
      <c r="V225" s="288"/>
      <c r="W225" s="288"/>
      <c r="X225" s="164"/>
      <c r="Y225" s="164"/>
      <c r="Z225" s="164"/>
    </row>
    <row r="226" spans="1:26" ht="25.5" customHeight="1">
      <c r="A226" s="286"/>
      <c r="B226" s="287"/>
      <c r="C226" s="286"/>
      <c r="D226" s="287"/>
      <c r="E226" s="287"/>
      <c r="F226" s="287"/>
      <c r="G226" s="288"/>
      <c r="H226" s="288"/>
      <c r="I226" s="288"/>
      <c r="J226" s="288"/>
      <c r="K226" s="289"/>
      <c r="L226" s="289"/>
      <c r="M226" s="290">
        <f t="shared" si="0"/>
        <v>0</v>
      </c>
      <c r="N226" s="288"/>
      <c r="O226" s="288"/>
      <c r="P226" s="291"/>
      <c r="Q226" s="291"/>
      <c r="R226" s="291"/>
      <c r="S226" s="291"/>
      <c r="T226" s="292">
        <f t="shared" si="1"/>
        <v>0</v>
      </c>
      <c r="U226" s="293"/>
      <c r="V226" s="288"/>
      <c r="W226" s="288"/>
      <c r="X226" s="164"/>
      <c r="Y226" s="164"/>
      <c r="Z226" s="164"/>
    </row>
    <row r="227" spans="1:26" ht="25.5" customHeight="1">
      <c r="A227" s="286"/>
      <c r="B227" s="287"/>
      <c r="C227" s="286"/>
      <c r="D227" s="287"/>
      <c r="E227" s="287"/>
      <c r="F227" s="287"/>
      <c r="G227" s="288"/>
      <c r="H227" s="288"/>
      <c r="I227" s="288"/>
      <c r="J227" s="288"/>
      <c r="K227" s="289"/>
      <c r="L227" s="289"/>
      <c r="M227" s="290">
        <f t="shared" si="0"/>
        <v>0</v>
      </c>
      <c r="N227" s="288"/>
      <c r="O227" s="288"/>
      <c r="P227" s="291"/>
      <c r="Q227" s="291"/>
      <c r="R227" s="291"/>
      <c r="S227" s="291"/>
      <c r="T227" s="292">
        <f t="shared" si="1"/>
        <v>0</v>
      </c>
      <c r="U227" s="293"/>
      <c r="V227" s="288"/>
      <c r="W227" s="288"/>
      <c r="X227" s="164"/>
      <c r="Y227" s="164"/>
      <c r="Z227" s="164"/>
    </row>
    <row r="228" spans="1:26" ht="25.5" customHeight="1">
      <c r="A228" s="286"/>
      <c r="B228" s="287"/>
      <c r="C228" s="286"/>
      <c r="D228" s="287"/>
      <c r="E228" s="287"/>
      <c r="F228" s="287"/>
      <c r="G228" s="288"/>
      <c r="H228" s="288"/>
      <c r="I228" s="288"/>
      <c r="J228" s="288"/>
      <c r="K228" s="289"/>
      <c r="L228" s="289"/>
      <c r="M228" s="290">
        <f t="shared" si="0"/>
        <v>0</v>
      </c>
      <c r="N228" s="288"/>
      <c r="O228" s="288"/>
      <c r="P228" s="291"/>
      <c r="Q228" s="291"/>
      <c r="R228" s="291"/>
      <c r="S228" s="291"/>
      <c r="T228" s="292">
        <f t="shared" si="1"/>
        <v>0</v>
      </c>
      <c r="U228" s="293"/>
      <c r="V228" s="288"/>
      <c r="W228" s="288"/>
      <c r="X228" s="164"/>
      <c r="Y228" s="164"/>
      <c r="Z228" s="164"/>
    </row>
    <row r="229" spans="1:26" ht="25.5" customHeight="1">
      <c r="A229" s="286"/>
      <c r="B229" s="287"/>
      <c r="C229" s="286"/>
      <c r="D229" s="287"/>
      <c r="E229" s="287"/>
      <c r="F229" s="287"/>
      <c r="G229" s="288"/>
      <c r="H229" s="288"/>
      <c r="I229" s="288"/>
      <c r="J229" s="288"/>
      <c r="K229" s="289"/>
      <c r="L229" s="289"/>
      <c r="M229" s="290">
        <f t="shared" si="0"/>
        <v>0</v>
      </c>
      <c r="N229" s="288"/>
      <c r="O229" s="288"/>
      <c r="P229" s="291"/>
      <c r="Q229" s="291"/>
      <c r="R229" s="291"/>
      <c r="S229" s="291"/>
      <c r="T229" s="292">
        <f t="shared" si="1"/>
        <v>0</v>
      </c>
      <c r="U229" s="293"/>
      <c r="V229" s="288"/>
      <c r="W229" s="288"/>
      <c r="X229" s="164"/>
      <c r="Y229" s="164"/>
      <c r="Z229" s="164"/>
    </row>
    <row r="230" spans="1:26" ht="25.5" customHeight="1">
      <c r="A230" s="286"/>
      <c r="B230" s="287"/>
      <c r="C230" s="286"/>
      <c r="D230" s="287"/>
      <c r="E230" s="287"/>
      <c r="F230" s="287"/>
      <c r="G230" s="288"/>
      <c r="H230" s="288"/>
      <c r="I230" s="288"/>
      <c r="J230" s="288"/>
      <c r="K230" s="289"/>
      <c r="L230" s="289"/>
      <c r="M230" s="290">
        <f t="shared" si="0"/>
        <v>0</v>
      </c>
      <c r="N230" s="288"/>
      <c r="O230" s="288"/>
      <c r="P230" s="291"/>
      <c r="Q230" s="291"/>
      <c r="R230" s="291"/>
      <c r="S230" s="291"/>
      <c r="T230" s="292">
        <f t="shared" si="1"/>
        <v>0</v>
      </c>
      <c r="U230" s="293"/>
      <c r="V230" s="288"/>
      <c r="W230" s="288"/>
      <c r="X230" s="164"/>
      <c r="Y230" s="164"/>
      <c r="Z230" s="164"/>
    </row>
    <row r="231" spans="1:26" ht="25.5" customHeight="1">
      <c r="A231" s="286"/>
      <c r="B231" s="287"/>
      <c r="C231" s="286"/>
      <c r="D231" s="287"/>
      <c r="E231" s="287"/>
      <c r="F231" s="287"/>
      <c r="G231" s="288"/>
      <c r="H231" s="288"/>
      <c r="I231" s="288"/>
      <c r="J231" s="288"/>
      <c r="K231" s="289"/>
      <c r="L231" s="289"/>
      <c r="M231" s="290">
        <f t="shared" si="0"/>
        <v>0</v>
      </c>
      <c r="N231" s="288"/>
      <c r="O231" s="288"/>
      <c r="P231" s="291"/>
      <c r="Q231" s="291"/>
      <c r="R231" s="291"/>
      <c r="S231" s="291"/>
      <c r="T231" s="292">
        <f t="shared" si="1"/>
        <v>0</v>
      </c>
      <c r="U231" s="293"/>
      <c r="V231" s="288"/>
      <c r="W231" s="288"/>
      <c r="X231" s="164"/>
      <c r="Y231" s="164"/>
      <c r="Z231" s="164"/>
    </row>
    <row r="232" spans="1:26" ht="25.5" customHeight="1">
      <c r="A232" s="286"/>
      <c r="B232" s="287"/>
      <c r="C232" s="286"/>
      <c r="D232" s="287"/>
      <c r="E232" s="287"/>
      <c r="F232" s="287"/>
      <c r="G232" s="288"/>
      <c r="H232" s="288"/>
      <c r="I232" s="288"/>
      <c r="J232" s="288"/>
      <c r="K232" s="289"/>
      <c r="L232" s="289"/>
      <c r="M232" s="290">
        <f t="shared" si="0"/>
        <v>0</v>
      </c>
      <c r="N232" s="288"/>
      <c r="O232" s="288"/>
      <c r="P232" s="291"/>
      <c r="Q232" s="291"/>
      <c r="R232" s="291"/>
      <c r="S232" s="291"/>
      <c r="T232" s="292">
        <f t="shared" si="1"/>
        <v>0</v>
      </c>
      <c r="U232" s="293"/>
      <c r="V232" s="288"/>
      <c r="W232" s="288"/>
      <c r="X232" s="164"/>
      <c r="Y232" s="164"/>
      <c r="Z232" s="164"/>
    </row>
    <row r="233" spans="1:26" ht="25.5" customHeight="1">
      <c r="A233" s="286"/>
      <c r="B233" s="287"/>
      <c r="C233" s="286"/>
      <c r="D233" s="287"/>
      <c r="E233" s="287"/>
      <c r="F233" s="287"/>
      <c r="G233" s="288"/>
      <c r="H233" s="288"/>
      <c r="I233" s="288"/>
      <c r="J233" s="288"/>
      <c r="K233" s="289"/>
      <c r="L233" s="289"/>
      <c r="M233" s="290">
        <f t="shared" si="0"/>
        <v>0</v>
      </c>
      <c r="N233" s="288"/>
      <c r="O233" s="288"/>
      <c r="P233" s="291"/>
      <c r="Q233" s="291"/>
      <c r="R233" s="291"/>
      <c r="S233" s="291"/>
      <c r="T233" s="292">
        <f t="shared" si="1"/>
        <v>0</v>
      </c>
      <c r="U233" s="293"/>
      <c r="V233" s="288"/>
      <c r="W233" s="288"/>
      <c r="X233" s="164"/>
      <c r="Y233" s="164"/>
      <c r="Z233" s="164"/>
    </row>
    <row r="234" spans="1:26" ht="25.5" customHeight="1">
      <c r="A234" s="286"/>
      <c r="B234" s="287"/>
      <c r="C234" s="286"/>
      <c r="D234" s="287"/>
      <c r="E234" s="287"/>
      <c r="F234" s="287"/>
      <c r="G234" s="288"/>
      <c r="H234" s="288"/>
      <c r="I234" s="288"/>
      <c r="J234" s="288"/>
      <c r="K234" s="289"/>
      <c r="L234" s="289"/>
      <c r="M234" s="290">
        <f t="shared" si="0"/>
        <v>0</v>
      </c>
      <c r="N234" s="288"/>
      <c r="O234" s="288"/>
      <c r="P234" s="291"/>
      <c r="Q234" s="291"/>
      <c r="R234" s="291"/>
      <c r="S234" s="291"/>
      <c r="T234" s="292">
        <f t="shared" si="1"/>
        <v>0</v>
      </c>
      <c r="U234" s="293"/>
      <c r="V234" s="288"/>
      <c r="W234" s="288"/>
      <c r="X234" s="164"/>
      <c r="Y234" s="164"/>
      <c r="Z234" s="164"/>
    </row>
    <row r="235" spans="1:26" ht="25.5" customHeight="1">
      <c r="A235" s="286"/>
      <c r="B235" s="287"/>
      <c r="C235" s="286"/>
      <c r="D235" s="287"/>
      <c r="E235" s="287"/>
      <c r="F235" s="287"/>
      <c r="G235" s="288"/>
      <c r="H235" s="288"/>
      <c r="I235" s="288"/>
      <c r="J235" s="288"/>
      <c r="K235" s="289"/>
      <c r="L235" s="289"/>
      <c r="M235" s="290">
        <f t="shared" si="0"/>
        <v>0</v>
      </c>
      <c r="N235" s="288"/>
      <c r="O235" s="288"/>
      <c r="P235" s="291"/>
      <c r="Q235" s="291"/>
      <c r="R235" s="291"/>
      <c r="S235" s="291"/>
      <c r="T235" s="292">
        <f t="shared" si="1"/>
        <v>0</v>
      </c>
      <c r="U235" s="293"/>
      <c r="V235" s="288"/>
      <c r="W235" s="288"/>
      <c r="X235" s="164"/>
      <c r="Y235" s="164"/>
      <c r="Z235" s="164"/>
    </row>
    <row r="236" spans="1:26" ht="25.5" customHeight="1">
      <c r="A236" s="286"/>
      <c r="B236" s="287"/>
      <c r="C236" s="286"/>
      <c r="D236" s="287"/>
      <c r="E236" s="287"/>
      <c r="F236" s="287"/>
      <c r="G236" s="288"/>
      <c r="H236" s="288"/>
      <c r="I236" s="288"/>
      <c r="J236" s="288"/>
      <c r="K236" s="289"/>
      <c r="L236" s="289"/>
      <c r="M236" s="290">
        <f t="shared" si="0"/>
        <v>0</v>
      </c>
      <c r="N236" s="288"/>
      <c r="O236" s="288"/>
      <c r="P236" s="291"/>
      <c r="Q236" s="291"/>
      <c r="R236" s="291"/>
      <c r="S236" s="291"/>
      <c r="T236" s="292">
        <f t="shared" si="1"/>
        <v>0</v>
      </c>
      <c r="U236" s="293"/>
      <c r="V236" s="288"/>
      <c r="W236" s="288"/>
      <c r="X236" s="164"/>
      <c r="Y236" s="164"/>
      <c r="Z236" s="164"/>
    </row>
    <row r="237" spans="1:26" ht="25.5" customHeight="1">
      <c r="A237" s="286"/>
      <c r="B237" s="287"/>
      <c r="C237" s="286"/>
      <c r="D237" s="287"/>
      <c r="E237" s="287"/>
      <c r="F237" s="287"/>
      <c r="G237" s="288"/>
      <c r="H237" s="288"/>
      <c r="I237" s="288"/>
      <c r="J237" s="288"/>
      <c r="K237" s="289"/>
      <c r="L237" s="289"/>
      <c r="M237" s="290">
        <f t="shared" si="0"/>
        <v>0</v>
      </c>
      <c r="N237" s="288"/>
      <c r="O237" s="288"/>
      <c r="P237" s="291"/>
      <c r="Q237" s="291"/>
      <c r="R237" s="291"/>
      <c r="S237" s="291"/>
      <c r="T237" s="292">
        <f t="shared" si="1"/>
        <v>0</v>
      </c>
      <c r="U237" s="293"/>
      <c r="V237" s="288"/>
      <c r="W237" s="288"/>
      <c r="X237" s="164"/>
      <c r="Y237" s="164"/>
      <c r="Z237" s="164"/>
    </row>
    <row r="238" spans="1:26" ht="25.5" customHeight="1">
      <c r="A238" s="286"/>
      <c r="B238" s="287"/>
      <c r="C238" s="286"/>
      <c r="D238" s="287"/>
      <c r="E238" s="287"/>
      <c r="F238" s="287"/>
      <c r="G238" s="288"/>
      <c r="H238" s="288"/>
      <c r="I238" s="288"/>
      <c r="J238" s="288"/>
      <c r="K238" s="289"/>
      <c r="L238" s="289"/>
      <c r="M238" s="290">
        <f t="shared" si="0"/>
        <v>0</v>
      </c>
      <c r="N238" s="288"/>
      <c r="O238" s="288"/>
      <c r="P238" s="291"/>
      <c r="Q238" s="291"/>
      <c r="R238" s="291"/>
      <c r="S238" s="291"/>
      <c r="T238" s="292">
        <f t="shared" si="1"/>
        <v>0</v>
      </c>
      <c r="U238" s="293"/>
      <c r="V238" s="288"/>
      <c r="W238" s="288"/>
      <c r="X238" s="164"/>
      <c r="Y238" s="164"/>
      <c r="Z238" s="164"/>
    </row>
    <row r="239" spans="1:26" ht="25.5" customHeight="1">
      <c r="A239" s="286"/>
      <c r="B239" s="287"/>
      <c r="C239" s="286"/>
      <c r="D239" s="287"/>
      <c r="E239" s="287"/>
      <c r="F239" s="287"/>
      <c r="G239" s="288"/>
      <c r="H239" s="288"/>
      <c r="I239" s="288"/>
      <c r="J239" s="288"/>
      <c r="K239" s="289"/>
      <c r="L239" s="289"/>
      <c r="M239" s="290">
        <f t="shared" si="0"/>
        <v>0</v>
      </c>
      <c r="N239" s="288"/>
      <c r="O239" s="288"/>
      <c r="P239" s="291"/>
      <c r="Q239" s="291"/>
      <c r="R239" s="291"/>
      <c r="S239" s="291"/>
      <c r="T239" s="292">
        <f t="shared" si="1"/>
        <v>0</v>
      </c>
      <c r="U239" s="293"/>
      <c r="V239" s="288"/>
      <c r="W239" s="288"/>
      <c r="X239" s="164"/>
      <c r="Y239" s="164"/>
      <c r="Z239" s="164"/>
    </row>
    <row r="240" spans="1:26" ht="25.5" customHeight="1">
      <c r="A240" s="286"/>
      <c r="B240" s="287"/>
      <c r="C240" s="286"/>
      <c r="D240" s="287"/>
      <c r="E240" s="287"/>
      <c r="F240" s="287"/>
      <c r="G240" s="288"/>
      <c r="H240" s="288"/>
      <c r="I240" s="288"/>
      <c r="J240" s="288"/>
      <c r="K240" s="289"/>
      <c r="L240" s="289"/>
      <c r="M240" s="290">
        <f t="shared" si="0"/>
        <v>0</v>
      </c>
      <c r="N240" s="288"/>
      <c r="O240" s="288"/>
      <c r="P240" s="291"/>
      <c r="Q240" s="291"/>
      <c r="R240" s="291"/>
      <c r="S240" s="291"/>
      <c r="T240" s="292">
        <f t="shared" si="1"/>
        <v>0</v>
      </c>
      <c r="U240" s="293"/>
      <c r="V240" s="288"/>
      <c r="W240" s="288"/>
      <c r="X240" s="164"/>
      <c r="Y240" s="164"/>
      <c r="Z240" s="164"/>
    </row>
    <row r="241" spans="1:26" ht="25.5" customHeight="1">
      <c r="A241" s="286"/>
      <c r="B241" s="287"/>
      <c r="C241" s="286"/>
      <c r="D241" s="287"/>
      <c r="E241" s="287"/>
      <c r="F241" s="287"/>
      <c r="G241" s="288"/>
      <c r="H241" s="288"/>
      <c r="I241" s="288"/>
      <c r="J241" s="288"/>
      <c r="K241" s="289"/>
      <c r="L241" s="289"/>
      <c r="M241" s="290">
        <f t="shared" si="0"/>
        <v>0</v>
      </c>
      <c r="N241" s="288"/>
      <c r="O241" s="288"/>
      <c r="P241" s="291"/>
      <c r="Q241" s="291"/>
      <c r="R241" s="291"/>
      <c r="S241" s="291"/>
      <c r="T241" s="292">
        <f t="shared" si="1"/>
        <v>0</v>
      </c>
      <c r="U241" s="293"/>
      <c r="V241" s="288"/>
      <c r="W241" s="288"/>
      <c r="X241" s="164"/>
      <c r="Y241" s="164"/>
      <c r="Z241" s="164"/>
    </row>
    <row r="242" spans="1:26" ht="25.5" customHeight="1">
      <c r="A242" s="286"/>
      <c r="B242" s="287"/>
      <c r="C242" s="286"/>
      <c r="D242" s="287"/>
      <c r="E242" s="287"/>
      <c r="F242" s="287"/>
      <c r="G242" s="288"/>
      <c r="H242" s="288"/>
      <c r="I242" s="288"/>
      <c r="J242" s="288"/>
      <c r="K242" s="289"/>
      <c r="L242" s="289"/>
      <c r="M242" s="290">
        <f t="shared" si="0"/>
        <v>0</v>
      </c>
      <c r="N242" s="288"/>
      <c r="O242" s="288"/>
      <c r="P242" s="291"/>
      <c r="Q242" s="291"/>
      <c r="R242" s="291"/>
      <c r="S242" s="291"/>
      <c r="T242" s="292">
        <f t="shared" si="1"/>
        <v>0</v>
      </c>
      <c r="U242" s="293"/>
      <c r="V242" s="288"/>
      <c r="W242" s="288"/>
      <c r="X242" s="164"/>
      <c r="Y242" s="164"/>
      <c r="Z242" s="164"/>
    </row>
    <row r="243" spans="1:26" ht="25.5" customHeight="1">
      <c r="A243" s="286"/>
      <c r="B243" s="287"/>
      <c r="C243" s="286"/>
      <c r="D243" s="287"/>
      <c r="E243" s="287"/>
      <c r="F243" s="287"/>
      <c r="G243" s="288"/>
      <c r="H243" s="288"/>
      <c r="I243" s="288"/>
      <c r="J243" s="288"/>
      <c r="K243" s="289"/>
      <c r="L243" s="289"/>
      <c r="M243" s="290">
        <f t="shared" si="0"/>
        <v>0</v>
      </c>
      <c r="N243" s="288"/>
      <c r="O243" s="288"/>
      <c r="P243" s="291"/>
      <c r="Q243" s="291"/>
      <c r="R243" s="291"/>
      <c r="S243" s="291"/>
      <c r="T243" s="292">
        <f t="shared" si="1"/>
        <v>0</v>
      </c>
      <c r="U243" s="293"/>
      <c r="V243" s="288"/>
      <c r="W243" s="288"/>
      <c r="X243" s="164"/>
      <c r="Y243" s="164"/>
      <c r="Z243" s="164"/>
    </row>
    <row r="244" spans="1:26" ht="25.5" customHeight="1">
      <c r="A244" s="286"/>
      <c r="B244" s="287"/>
      <c r="C244" s="286"/>
      <c r="D244" s="287"/>
      <c r="E244" s="287"/>
      <c r="F244" s="287"/>
      <c r="G244" s="288"/>
      <c r="H244" s="288"/>
      <c r="I244" s="288"/>
      <c r="J244" s="288"/>
      <c r="K244" s="289"/>
      <c r="L244" s="289"/>
      <c r="M244" s="290">
        <f t="shared" si="0"/>
        <v>0</v>
      </c>
      <c r="N244" s="288"/>
      <c r="O244" s="288"/>
      <c r="P244" s="291"/>
      <c r="Q244" s="291"/>
      <c r="R244" s="291"/>
      <c r="S244" s="291"/>
      <c r="T244" s="292">
        <f t="shared" si="1"/>
        <v>0</v>
      </c>
      <c r="U244" s="293"/>
      <c r="V244" s="288"/>
      <c r="W244" s="288"/>
      <c r="X244" s="164"/>
      <c r="Y244" s="164"/>
      <c r="Z244" s="164"/>
    </row>
    <row r="245" spans="1:26" ht="25.5" customHeight="1">
      <c r="A245" s="286"/>
      <c r="B245" s="287"/>
      <c r="C245" s="286"/>
      <c r="D245" s="287"/>
      <c r="E245" s="287"/>
      <c r="F245" s="287"/>
      <c r="G245" s="288"/>
      <c r="H245" s="288"/>
      <c r="I245" s="288"/>
      <c r="J245" s="288"/>
      <c r="K245" s="289"/>
      <c r="L245" s="289"/>
      <c r="M245" s="290">
        <f t="shared" si="0"/>
        <v>0</v>
      </c>
      <c r="N245" s="288"/>
      <c r="O245" s="288"/>
      <c r="P245" s="291"/>
      <c r="Q245" s="291"/>
      <c r="R245" s="291"/>
      <c r="S245" s="291"/>
      <c r="T245" s="292">
        <f t="shared" si="1"/>
        <v>0</v>
      </c>
      <c r="U245" s="293"/>
      <c r="V245" s="288"/>
      <c r="W245" s="288"/>
      <c r="X245" s="164"/>
      <c r="Y245" s="164"/>
      <c r="Z245" s="164"/>
    </row>
    <row r="246" spans="1:26" ht="25.5" customHeight="1">
      <c r="A246" s="286"/>
      <c r="B246" s="287"/>
      <c r="C246" s="286"/>
      <c r="D246" s="287"/>
      <c r="E246" s="287"/>
      <c r="F246" s="287"/>
      <c r="G246" s="288"/>
      <c r="H246" s="288"/>
      <c r="I246" s="288"/>
      <c r="J246" s="288"/>
      <c r="K246" s="289"/>
      <c r="L246" s="289"/>
      <c r="M246" s="290">
        <f t="shared" si="0"/>
        <v>0</v>
      </c>
      <c r="N246" s="288"/>
      <c r="O246" s="288"/>
      <c r="P246" s="291"/>
      <c r="Q246" s="291"/>
      <c r="R246" s="291"/>
      <c r="S246" s="291"/>
      <c r="T246" s="292">
        <f t="shared" si="1"/>
        <v>0</v>
      </c>
      <c r="U246" s="293"/>
      <c r="V246" s="288"/>
      <c r="W246" s="288"/>
      <c r="X246" s="164"/>
      <c r="Y246" s="164"/>
      <c r="Z246" s="164"/>
    </row>
    <row r="247" spans="1:26" ht="25.5" customHeight="1">
      <c r="A247" s="286"/>
      <c r="B247" s="287"/>
      <c r="C247" s="286"/>
      <c r="D247" s="287"/>
      <c r="E247" s="287"/>
      <c r="F247" s="287"/>
      <c r="G247" s="288"/>
      <c r="H247" s="288"/>
      <c r="I247" s="288"/>
      <c r="J247" s="288"/>
      <c r="K247" s="289"/>
      <c r="L247" s="289"/>
      <c r="M247" s="290">
        <f t="shared" si="0"/>
        <v>0</v>
      </c>
      <c r="N247" s="288"/>
      <c r="O247" s="288"/>
      <c r="P247" s="291"/>
      <c r="Q247" s="291"/>
      <c r="R247" s="291"/>
      <c r="S247" s="291"/>
      <c r="T247" s="292">
        <f t="shared" si="1"/>
        <v>0</v>
      </c>
      <c r="U247" s="293"/>
      <c r="V247" s="288"/>
      <c r="W247" s="288"/>
      <c r="X247" s="164"/>
      <c r="Y247" s="164"/>
      <c r="Z247" s="164"/>
    </row>
    <row r="248" spans="1:26" ht="25.5" customHeight="1">
      <c r="A248" s="286"/>
      <c r="B248" s="287"/>
      <c r="C248" s="286"/>
      <c r="D248" s="287"/>
      <c r="E248" s="287"/>
      <c r="F248" s="287"/>
      <c r="G248" s="288"/>
      <c r="H248" s="288"/>
      <c r="I248" s="288"/>
      <c r="J248" s="288"/>
      <c r="K248" s="289"/>
      <c r="L248" s="289"/>
      <c r="M248" s="290">
        <f t="shared" si="0"/>
        <v>0</v>
      </c>
      <c r="N248" s="288"/>
      <c r="O248" s="288"/>
      <c r="P248" s="291"/>
      <c r="Q248" s="291"/>
      <c r="R248" s="291"/>
      <c r="S248" s="291"/>
      <c r="T248" s="292">
        <f t="shared" si="1"/>
        <v>0</v>
      </c>
      <c r="U248" s="293"/>
      <c r="V248" s="288"/>
      <c r="W248" s="288"/>
      <c r="X248" s="164"/>
      <c r="Y248" s="164"/>
      <c r="Z248" s="164"/>
    </row>
    <row r="249" spans="1:26" ht="25.5" customHeight="1">
      <c r="A249" s="286"/>
      <c r="B249" s="287"/>
      <c r="C249" s="286"/>
      <c r="D249" s="287"/>
      <c r="E249" s="287"/>
      <c r="F249" s="287"/>
      <c r="G249" s="288"/>
      <c r="H249" s="288"/>
      <c r="I249" s="288"/>
      <c r="J249" s="288"/>
      <c r="K249" s="289"/>
      <c r="L249" s="289"/>
      <c r="M249" s="290">
        <f t="shared" si="0"/>
        <v>0</v>
      </c>
      <c r="N249" s="288"/>
      <c r="O249" s="288"/>
      <c r="P249" s="291"/>
      <c r="Q249" s="291"/>
      <c r="R249" s="291"/>
      <c r="S249" s="291"/>
      <c r="T249" s="292">
        <f t="shared" si="1"/>
        <v>0</v>
      </c>
      <c r="U249" s="293"/>
      <c r="V249" s="288"/>
      <c r="W249" s="288"/>
      <c r="X249" s="164"/>
      <c r="Y249" s="164"/>
      <c r="Z249" s="164"/>
    </row>
    <row r="250" spans="1:26" ht="25.5" customHeight="1">
      <c r="A250" s="286"/>
      <c r="B250" s="287"/>
      <c r="C250" s="286"/>
      <c r="D250" s="287"/>
      <c r="E250" s="287"/>
      <c r="F250" s="287"/>
      <c r="G250" s="288"/>
      <c r="H250" s="288"/>
      <c r="I250" s="288"/>
      <c r="J250" s="288"/>
      <c r="K250" s="289"/>
      <c r="L250" s="289"/>
      <c r="M250" s="290">
        <f t="shared" si="0"/>
        <v>0</v>
      </c>
      <c r="N250" s="288"/>
      <c r="O250" s="288"/>
      <c r="P250" s="291"/>
      <c r="Q250" s="291"/>
      <c r="R250" s="291"/>
      <c r="S250" s="291"/>
      <c r="T250" s="292">
        <f t="shared" si="1"/>
        <v>0</v>
      </c>
      <c r="U250" s="293"/>
      <c r="V250" s="288"/>
      <c r="W250" s="288"/>
      <c r="X250" s="164"/>
      <c r="Y250" s="164"/>
      <c r="Z250" s="164"/>
    </row>
    <row r="251" spans="1:26" ht="25.5" customHeight="1">
      <c r="A251" s="286"/>
      <c r="B251" s="287"/>
      <c r="C251" s="286"/>
      <c r="D251" s="287"/>
      <c r="E251" s="287"/>
      <c r="F251" s="287"/>
      <c r="G251" s="288"/>
      <c r="H251" s="288"/>
      <c r="I251" s="288"/>
      <c r="J251" s="288"/>
      <c r="K251" s="289"/>
      <c r="L251" s="289"/>
      <c r="M251" s="290">
        <f t="shared" si="0"/>
        <v>0</v>
      </c>
      <c r="N251" s="288"/>
      <c r="O251" s="288"/>
      <c r="P251" s="291"/>
      <c r="Q251" s="291"/>
      <c r="R251" s="291"/>
      <c r="S251" s="291"/>
      <c r="T251" s="292">
        <f t="shared" si="1"/>
        <v>0</v>
      </c>
      <c r="U251" s="293"/>
      <c r="V251" s="288"/>
      <c r="W251" s="288"/>
      <c r="X251" s="164"/>
      <c r="Y251" s="164"/>
      <c r="Z251" s="164"/>
    </row>
    <row r="252" spans="1:26" ht="25.5" customHeight="1">
      <c r="A252" s="286"/>
      <c r="B252" s="287"/>
      <c r="C252" s="286"/>
      <c r="D252" s="287"/>
      <c r="E252" s="287"/>
      <c r="F252" s="287"/>
      <c r="G252" s="288"/>
      <c r="H252" s="288"/>
      <c r="I252" s="288"/>
      <c r="J252" s="288"/>
      <c r="K252" s="289"/>
      <c r="L252" s="289"/>
      <c r="M252" s="290">
        <f t="shared" si="0"/>
        <v>0</v>
      </c>
      <c r="N252" s="288"/>
      <c r="O252" s="288"/>
      <c r="P252" s="291"/>
      <c r="Q252" s="291"/>
      <c r="R252" s="291"/>
      <c r="S252" s="291"/>
      <c r="T252" s="292">
        <f t="shared" si="1"/>
        <v>0</v>
      </c>
      <c r="U252" s="293"/>
      <c r="V252" s="288"/>
      <c r="W252" s="288"/>
      <c r="X252" s="164"/>
      <c r="Y252" s="164"/>
      <c r="Z252" s="164"/>
    </row>
    <row r="253" spans="1:26" ht="25.5" customHeight="1">
      <c r="A253" s="286"/>
      <c r="B253" s="287"/>
      <c r="C253" s="286"/>
      <c r="D253" s="287"/>
      <c r="E253" s="287"/>
      <c r="F253" s="287"/>
      <c r="G253" s="288"/>
      <c r="H253" s="288"/>
      <c r="I253" s="288"/>
      <c r="J253" s="288"/>
      <c r="K253" s="289"/>
      <c r="L253" s="289"/>
      <c r="M253" s="290">
        <f t="shared" si="0"/>
        <v>0</v>
      </c>
      <c r="N253" s="288"/>
      <c r="O253" s="288"/>
      <c r="P253" s="291"/>
      <c r="Q253" s="291"/>
      <c r="R253" s="291"/>
      <c r="S253" s="291"/>
      <c r="T253" s="292">
        <f t="shared" si="1"/>
        <v>0</v>
      </c>
      <c r="U253" s="293"/>
      <c r="V253" s="288"/>
      <c r="W253" s="288"/>
      <c r="X253" s="164"/>
      <c r="Y253" s="164"/>
      <c r="Z253" s="164"/>
    </row>
    <row r="254" spans="1:26" ht="25.5" customHeight="1">
      <c r="A254" s="286"/>
      <c r="B254" s="287"/>
      <c r="C254" s="286"/>
      <c r="D254" s="287"/>
      <c r="E254" s="287"/>
      <c r="F254" s="287"/>
      <c r="G254" s="288"/>
      <c r="H254" s="288"/>
      <c r="I254" s="288"/>
      <c r="J254" s="288"/>
      <c r="K254" s="289"/>
      <c r="L254" s="289"/>
      <c r="M254" s="290">
        <f t="shared" si="0"/>
        <v>0</v>
      </c>
      <c r="N254" s="288"/>
      <c r="O254" s="288"/>
      <c r="P254" s="291"/>
      <c r="Q254" s="291"/>
      <c r="R254" s="291"/>
      <c r="S254" s="291"/>
      <c r="T254" s="292">
        <f t="shared" si="1"/>
        <v>0</v>
      </c>
      <c r="U254" s="293"/>
      <c r="V254" s="288"/>
      <c r="W254" s="288"/>
      <c r="X254" s="164"/>
      <c r="Y254" s="164"/>
      <c r="Z254" s="164"/>
    </row>
    <row r="255" spans="1:26" ht="25.5" customHeight="1">
      <c r="A255" s="286"/>
      <c r="B255" s="287"/>
      <c r="C255" s="286"/>
      <c r="D255" s="287"/>
      <c r="E255" s="287"/>
      <c r="F255" s="287"/>
      <c r="G255" s="288"/>
      <c r="H255" s="288"/>
      <c r="I255" s="288"/>
      <c r="J255" s="288"/>
      <c r="K255" s="289"/>
      <c r="L255" s="289"/>
      <c r="M255" s="290">
        <f t="shared" si="0"/>
        <v>0</v>
      </c>
      <c r="N255" s="288"/>
      <c r="O255" s="288"/>
      <c r="P255" s="291"/>
      <c r="Q255" s="291"/>
      <c r="R255" s="291"/>
      <c r="S255" s="291"/>
      <c r="T255" s="292">
        <f t="shared" si="1"/>
        <v>0</v>
      </c>
      <c r="U255" s="293"/>
      <c r="V255" s="288"/>
      <c r="W255" s="288"/>
      <c r="X255" s="164"/>
      <c r="Y255" s="164"/>
      <c r="Z255" s="164"/>
    </row>
    <row r="256" spans="1:26" ht="25.5" customHeight="1">
      <c r="A256" s="286"/>
      <c r="B256" s="287"/>
      <c r="C256" s="286"/>
      <c r="D256" s="287"/>
      <c r="E256" s="287"/>
      <c r="F256" s="287"/>
      <c r="G256" s="288"/>
      <c r="H256" s="288"/>
      <c r="I256" s="288"/>
      <c r="J256" s="288"/>
      <c r="K256" s="289"/>
      <c r="L256" s="289"/>
      <c r="M256" s="290">
        <f t="shared" si="0"/>
        <v>0</v>
      </c>
      <c r="N256" s="288"/>
      <c r="O256" s="288"/>
      <c r="P256" s="291"/>
      <c r="Q256" s="291"/>
      <c r="R256" s="291"/>
      <c r="S256" s="291"/>
      <c r="T256" s="292">
        <f t="shared" si="1"/>
        <v>0</v>
      </c>
      <c r="U256" s="293"/>
      <c r="V256" s="288"/>
      <c r="W256" s="288"/>
      <c r="X256" s="164"/>
      <c r="Y256" s="164"/>
      <c r="Z256" s="164"/>
    </row>
    <row r="257" spans="1:26" ht="25.5" customHeight="1">
      <c r="A257" s="286"/>
      <c r="B257" s="287"/>
      <c r="C257" s="286"/>
      <c r="D257" s="287"/>
      <c r="E257" s="287"/>
      <c r="F257" s="287"/>
      <c r="G257" s="288"/>
      <c r="H257" s="288"/>
      <c r="I257" s="288"/>
      <c r="J257" s="288"/>
      <c r="K257" s="289"/>
      <c r="L257" s="289"/>
      <c r="M257" s="290">
        <f t="shared" si="0"/>
        <v>0</v>
      </c>
      <c r="N257" s="288"/>
      <c r="O257" s="288"/>
      <c r="P257" s="291"/>
      <c r="Q257" s="291"/>
      <c r="R257" s="291"/>
      <c r="S257" s="291"/>
      <c r="T257" s="292">
        <f t="shared" si="1"/>
        <v>0</v>
      </c>
      <c r="U257" s="293"/>
      <c r="V257" s="288"/>
      <c r="W257" s="288"/>
      <c r="X257" s="164"/>
      <c r="Y257" s="164"/>
      <c r="Z257" s="164"/>
    </row>
    <row r="258" spans="1:26" ht="25.5" customHeight="1">
      <c r="A258" s="286"/>
      <c r="B258" s="287"/>
      <c r="C258" s="286"/>
      <c r="D258" s="287"/>
      <c r="E258" s="287"/>
      <c r="F258" s="287"/>
      <c r="G258" s="288"/>
      <c r="H258" s="288"/>
      <c r="I258" s="288"/>
      <c r="J258" s="288"/>
      <c r="K258" s="289"/>
      <c r="L258" s="289"/>
      <c r="M258" s="290">
        <f t="shared" si="0"/>
        <v>0</v>
      </c>
      <c r="N258" s="288"/>
      <c r="O258" s="288"/>
      <c r="P258" s="291"/>
      <c r="Q258" s="291"/>
      <c r="R258" s="291"/>
      <c r="S258" s="291"/>
      <c r="T258" s="292">
        <f t="shared" si="1"/>
        <v>0</v>
      </c>
      <c r="U258" s="293"/>
      <c r="V258" s="288"/>
      <c r="W258" s="288"/>
      <c r="X258" s="164"/>
      <c r="Y258" s="164"/>
      <c r="Z258" s="164"/>
    </row>
    <row r="259" spans="1:26" ht="25.5" customHeight="1">
      <c r="A259" s="286"/>
      <c r="B259" s="287"/>
      <c r="C259" s="286"/>
      <c r="D259" s="287"/>
      <c r="E259" s="287"/>
      <c r="F259" s="287"/>
      <c r="G259" s="288"/>
      <c r="H259" s="288"/>
      <c r="I259" s="288"/>
      <c r="J259" s="288"/>
      <c r="K259" s="289"/>
      <c r="L259" s="289"/>
      <c r="M259" s="290">
        <f t="shared" si="0"/>
        <v>0</v>
      </c>
      <c r="N259" s="288"/>
      <c r="O259" s="288"/>
      <c r="P259" s="291"/>
      <c r="Q259" s="291"/>
      <c r="R259" s="291"/>
      <c r="S259" s="291"/>
      <c r="T259" s="292">
        <f t="shared" si="1"/>
        <v>0</v>
      </c>
      <c r="U259" s="293"/>
      <c r="V259" s="288"/>
      <c r="W259" s="288"/>
      <c r="X259" s="164"/>
      <c r="Y259" s="164"/>
      <c r="Z259" s="164"/>
    </row>
    <row r="260" spans="1:26" ht="25.5" customHeight="1">
      <c r="A260" s="286"/>
      <c r="B260" s="287"/>
      <c r="C260" s="286"/>
      <c r="D260" s="287"/>
      <c r="E260" s="287"/>
      <c r="F260" s="287"/>
      <c r="G260" s="288"/>
      <c r="H260" s="288"/>
      <c r="I260" s="288"/>
      <c r="J260" s="288"/>
      <c r="K260" s="289"/>
      <c r="L260" s="289"/>
      <c r="M260" s="290">
        <f t="shared" si="0"/>
        <v>0</v>
      </c>
      <c r="N260" s="288"/>
      <c r="O260" s="288"/>
      <c r="P260" s="291"/>
      <c r="Q260" s="291"/>
      <c r="R260" s="291"/>
      <c r="S260" s="291"/>
      <c r="T260" s="292">
        <f t="shared" si="1"/>
        <v>0</v>
      </c>
      <c r="U260" s="293"/>
      <c r="V260" s="288"/>
      <c r="W260" s="288"/>
      <c r="X260" s="164"/>
      <c r="Y260" s="164"/>
      <c r="Z260" s="164"/>
    </row>
    <row r="261" spans="1:26" ht="25.5" customHeight="1">
      <c r="A261" s="286"/>
      <c r="B261" s="287"/>
      <c r="C261" s="286"/>
      <c r="D261" s="287"/>
      <c r="E261" s="287"/>
      <c r="F261" s="287"/>
      <c r="G261" s="288"/>
      <c r="H261" s="288"/>
      <c r="I261" s="288"/>
      <c r="J261" s="288"/>
      <c r="K261" s="289"/>
      <c r="L261" s="289"/>
      <c r="M261" s="290">
        <f t="shared" si="0"/>
        <v>0</v>
      </c>
      <c r="N261" s="288"/>
      <c r="O261" s="288"/>
      <c r="P261" s="291"/>
      <c r="Q261" s="291"/>
      <c r="R261" s="291"/>
      <c r="S261" s="291"/>
      <c r="T261" s="292">
        <f t="shared" si="1"/>
        <v>0</v>
      </c>
      <c r="U261" s="293"/>
      <c r="V261" s="288"/>
      <c r="W261" s="288"/>
      <c r="X261" s="164"/>
      <c r="Y261" s="164"/>
      <c r="Z261" s="164"/>
    </row>
    <row r="262" spans="1:26" ht="25.5" customHeight="1">
      <c r="A262" s="286"/>
      <c r="B262" s="287"/>
      <c r="C262" s="286"/>
      <c r="D262" s="287"/>
      <c r="E262" s="287"/>
      <c r="F262" s="287"/>
      <c r="G262" s="288"/>
      <c r="H262" s="288"/>
      <c r="I262" s="288"/>
      <c r="J262" s="288"/>
      <c r="K262" s="289"/>
      <c r="L262" s="289"/>
      <c r="M262" s="290">
        <f t="shared" si="0"/>
        <v>0</v>
      </c>
      <c r="N262" s="288"/>
      <c r="O262" s="288"/>
      <c r="P262" s="291"/>
      <c r="Q262" s="291"/>
      <c r="R262" s="291"/>
      <c r="S262" s="291"/>
      <c r="T262" s="292">
        <f t="shared" si="1"/>
        <v>0</v>
      </c>
      <c r="U262" s="293"/>
      <c r="V262" s="288"/>
      <c r="W262" s="288"/>
      <c r="X262" s="164"/>
      <c r="Y262" s="164"/>
      <c r="Z262" s="164"/>
    </row>
    <row r="263" spans="1:26" ht="25.5" customHeight="1">
      <c r="A263" s="286"/>
      <c r="B263" s="287"/>
      <c r="C263" s="286"/>
      <c r="D263" s="287"/>
      <c r="E263" s="287"/>
      <c r="F263" s="287"/>
      <c r="G263" s="288"/>
      <c r="H263" s="288"/>
      <c r="I263" s="288"/>
      <c r="J263" s="288"/>
      <c r="K263" s="289"/>
      <c r="L263" s="289"/>
      <c r="M263" s="290">
        <f t="shared" si="0"/>
        <v>0</v>
      </c>
      <c r="N263" s="288"/>
      <c r="O263" s="288"/>
      <c r="P263" s="291"/>
      <c r="Q263" s="291"/>
      <c r="R263" s="291"/>
      <c r="S263" s="291"/>
      <c r="T263" s="292">
        <f t="shared" si="1"/>
        <v>0</v>
      </c>
      <c r="U263" s="293"/>
      <c r="V263" s="288"/>
      <c r="W263" s="288"/>
      <c r="X263" s="164"/>
      <c r="Y263" s="164"/>
      <c r="Z263" s="164"/>
    </row>
    <row r="264" spans="1:26" ht="25.5" customHeight="1">
      <c r="A264" s="286"/>
      <c r="B264" s="287"/>
      <c r="C264" s="286"/>
      <c r="D264" s="287"/>
      <c r="E264" s="287"/>
      <c r="F264" s="287"/>
      <c r="G264" s="288"/>
      <c r="H264" s="288"/>
      <c r="I264" s="288"/>
      <c r="J264" s="288"/>
      <c r="K264" s="289"/>
      <c r="L264" s="289"/>
      <c r="M264" s="290">
        <f t="shared" ref="M264:M500" si="2">L264-K264</f>
        <v>0</v>
      </c>
      <c r="N264" s="288"/>
      <c r="O264" s="288"/>
      <c r="P264" s="291"/>
      <c r="Q264" s="291"/>
      <c r="R264" s="291"/>
      <c r="S264" s="291"/>
      <c r="T264" s="292">
        <f t="shared" ref="T264:T500" si="3">SUM(P264:S264)</f>
        <v>0</v>
      </c>
      <c r="U264" s="293"/>
      <c r="V264" s="288"/>
      <c r="W264" s="288"/>
      <c r="X264" s="164"/>
      <c r="Y264" s="164"/>
      <c r="Z264" s="164"/>
    </row>
    <row r="265" spans="1:26" ht="25.5" customHeight="1">
      <c r="A265" s="286"/>
      <c r="B265" s="287"/>
      <c r="C265" s="286"/>
      <c r="D265" s="287"/>
      <c r="E265" s="287"/>
      <c r="F265" s="287"/>
      <c r="G265" s="288"/>
      <c r="H265" s="288"/>
      <c r="I265" s="288"/>
      <c r="J265" s="288"/>
      <c r="K265" s="289"/>
      <c r="L265" s="289"/>
      <c r="M265" s="290">
        <f t="shared" si="2"/>
        <v>0</v>
      </c>
      <c r="N265" s="288"/>
      <c r="O265" s="288"/>
      <c r="P265" s="291"/>
      <c r="Q265" s="291"/>
      <c r="R265" s="291"/>
      <c r="S265" s="291"/>
      <c r="T265" s="292">
        <f t="shared" si="3"/>
        <v>0</v>
      </c>
      <c r="U265" s="293"/>
      <c r="V265" s="288"/>
      <c r="W265" s="288"/>
      <c r="X265" s="164"/>
      <c r="Y265" s="164"/>
      <c r="Z265" s="164"/>
    </row>
    <row r="266" spans="1:26" ht="25.5" customHeight="1">
      <c r="A266" s="286"/>
      <c r="B266" s="287"/>
      <c r="C266" s="286"/>
      <c r="D266" s="287"/>
      <c r="E266" s="287"/>
      <c r="F266" s="287"/>
      <c r="G266" s="288"/>
      <c r="H266" s="288"/>
      <c r="I266" s="288"/>
      <c r="J266" s="288"/>
      <c r="K266" s="289"/>
      <c r="L266" s="289"/>
      <c r="M266" s="290">
        <f t="shared" si="2"/>
        <v>0</v>
      </c>
      <c r="N266" s="288"/>
      <c r="O266" s="288"/>
      <c r="P266" s="291"/>
      <c r="Q266" s="291"/>
      <c r="R266" s="291"/>
      <c r="S266" s="291"/>
      <c r="T266" s="292">
        <f t="shared" si="3"/>
        <v>0</v>
      </c>
      <c r="U266" s="293"/>
      <c r="V266" s="288"/>
      <c r="W266" s="288"/>
      <c r="X266" s="164"/>
      <c r="Y266" s="164"/>
      <c r="Z266" s="164"/>
    </row>
    <row r="267" spans="1:26" ht="25.5" customHeight="1">
      <c r="A267" s="286"/>
      <c r="B267" s="287"/>
      <c r="C267" s="286"/>
      <c r="D267" s="287"/>
      <c r="E267" s="287"/>
      <c r="F267" s="287"/>
      <c r="G267" s="288"/>
      <c r="H267" s="288"/>
      <c r="I267" s="288"/>
      <c r="J267" s="288"/>
      <c r="K267" s="289"/>
      <c r="L267" s="289"/>
      <c r="M267" s="290">
        <f t="shared" si="2"/>
        <v>0</v>
      </c>
      <c r="N267" s="288"/>
      <c r="O267" s="288"/>
      <c r="P267" s="291"/>
      <c r="Q267" s="291"/>
      <c r="R267" s="291"/>
      <c r="S267" s="291"/>
      <c r="T267" s="292">
        <f t="shared" si="3"/>
        <v>0</v>
      </c>
      <c r="U267" s="293"/>
      <c r="V267" s="288"/>
      <c r="W267" s="288"/>
      <c r="X267" s="164"/>
      <c r="Y267" s="164"/>
      <c r="Z267" s="164"/>
    </row>
    <row r="268" spans="1:26" ht="25.5" customHeight="1">
      <c r="A268" s="286"/>
      <c r="B268" s="287"/>
      <c r="C268" s="286"/>
      <c r="D268" s="287"/>
      <c r="E268" s="287"/>
      <c r="F268" s="287"/>
      <c r="G268" s="288"/>
      <c r="H268" s="288"/>
      <c r="I268" s="288"/>
      <c r="J268" s="288"/>
      <c r="K268" s="289"/>
      <c r="L268" s="289"/>
      <c r="M268" s="290">
        <f t="shared" si="2"/>
        <v>0</v>
      </c>
      <c r="N268" s="288"/>
      <c r="O268" s="288"/>
      <c r="P268" s="291"/>
      <c r="Q268" s="291"/>
      <c r="R268" s="291"/>
      <c r="S268" s="291"/>
      <c r="T268" s="292">
        <f t="shared" si="3"/>
        <v>0</v>
      </c>
      <c r="U268" s="293"/>
      <c r="V268" s="288"/>
      <c r="W268" s="288"/>
      <c r="X268" s="164"/>
      <c r="Y268" s="164"/>
      <c r="Z268" s="164"/>
    </row>
    <row r="269" spans="1:26" ht="25.5" customHeight="1">
      <c r="A269" s="286"/>
      <c r="B269" s="287"/>
      <c r="C269" s="286"/>
      <c r="D269" s="287"/>
      <c r="E269" s="287"/>
      <c r="F269" s="287"/>
      <c r="G269" s="288"/>
      <c r="H269" s="288"/>
      <c r="I269" s="288"/>
      <c r="J269" s="288"/>
      <c r="K269" s="289"/>
      <c r="L269" s="289"/>
      <c r="M269" s="290">
        <f t="shared" si="2"/>
        <v>0</v>
      </c>
      <c r="N269" s="288"/>
      <c r="O269" s="288"/>
      <c r="P269" s="291"/>
      <c r="Q269" s="291"/>
      <c r="R269" s="291"/>
      <c r="S269" s="291"/>
      <c r="T269" s="292">
        <f t="shared" si="3"/>
        <v>0</v>
      </c>
      <c r="U269" s="293"/>
      <c r="V269" s="288"/>
      <c r="W269" s="288"/>
      <c r="X269" s="164"/>
      <c r="Y269" s="164"/>
      <c r="Z269" s="164"/>
    </row>
    <row r="270" spans="1:26" ht="25.5" customHeight="1">
      <c r="A270" s="286"/>
      <c r="B270" s="287"/>
      <c r="C270" s="286"/>
      <c r="D270" s="287"/>
      <c r="E270" s="287"/>
      <c r="F270" s="287"/>
      <c r="G270" s="288"/>
      <c r="H270" s="288"/>
      <c r="I270" s="288"/>
      <c r="J270" s="288"/>
      <c r="K270" s="289"/>
      <c r="L270" s="289"/>
      <c r="M270" s="290">
        <f t="shared" si="2"/>
        <v>0</v>
      </c>
      <c r="N270" s="288"/>
      <c r="O270" s="288"/>
      <c r="P270" s="291"/>
      <c r="Q270" s="291"/>
      <c r="R270" s="291"/>
      <c r="S270" s="291"/>
      <c r="T270" s="292">
        <f t="shared" si="3"/>
        <v>0</v>
      </c>
      <c r="U270" s="293"/>
      <c r="V270" s="288"/>
      <c r="W270" s="288"/>
      <c r="X270" s="164"/>
      <c r="Y270" s="164"/>
      <c r="Z270" s="164"/>
    </row>
    <row r="271" spans="1:26" ht="25.5" customHeight="1">
      <c r="A271" s="286"/>
      <c r="B271" s="287"/>
      <c r="C271" s="286"/>
      <c r="D271" s="287"/>
      <c r="E271" s="287"/>
      <c r="F271" s="287"/>
      <c r="G271" s="288"/>
      <c r="H271" s="288"/>
      <c r="I271" s="288"/>
      <c r="J271" s="288"/>
      <c r="K271" s="289"/>
      <c r="L271" s="289"/>
      <c r="M271" s="290">
        <f t="shared" si="2"/>
        <v>0</v>
      </c>
      <c r="N271" s="288"/>
      <c r="O271" s="288"/>
      <c r="P271" s="291"/>
      <c r="Q271" s="291"/>
      <c r="R271" s="291"/>
      <c r="S271" s="291"/>
      <c r="T271" s="292">
        <f t="shared" si="3"/>
        <v>0</v>
      </c>
      <c r="U271" s="293"/>
      <c r="V271" s="288"/>
      <c r="W271" s="288"/>
      <c r="X271" s="164"/>
      <c r="Y271" s="164"/>
      <c r="Z271" s="164"/>
    </row>
    <row r="272" spans="1:26" ht="25.5" customHeight="1">
      <c r="A272" s="286"/>
      <c r="B272" s="287"/>
      <c r="C272" s="286"/>
      <c r="D272" s="287"/>
      <c r="E272" s="287"/>
      <c r="F272" s="287"/>
      <c r="G272" s="288"/>
      <c r="H272" s="288"/>
      <c r="I272" s="288"/>
      <c r="J272" s="288"/>
      <c r="K272" s="289"/>
      <c r="L272" s="289"/>
      <c r="M272" s="290">
        <f t="shared" si="2"/>
        <v>0</v>
      </c>
      <c r="N272" s="288"/>
      <c r="O272" s="288"/>
      <c r="P272" s="291"/>
      <c r="Q272" s="291"/>
      <c r="R272" s="291"/>
      <c r="S272" s="291"/>
      <c r="T272" s="292">
        <f t="shared" si="3"/>
        <v>0</v>
      </c>
      <c r="U272" s="293"/>
      <c r="V272" s="288"/>
      <c r="W272" s="288"/>
      <c r="X272" s="164"/>
      <c r="Y272" s="164"/>
      <c r="Z272" s="164"/>
    </row>
    <row r="273" spans="1:26" ht="25.5" customHeight="1">
      <c r="A273" s="286"/>
      <c r="B273" s="287"/>
      <c r="C273" s="286"/>
      <c r="D273" s="287"/>
      <c r="E273" s="287"/>
      <c r="F273" s="287"/>
      <c r="G273" s="288"/>
      <c r="H273" s="288"/>
      <c r="I273" s="288"/>
      <c r="J273" s="288"/>
      <c r="K273" s="289"/>
      <c r="L273" s="289"/>
      <c r="M273" s="290">
        <f t="shared" si="2"/>
        <v>0</v>
      </c>
      <c r="N273" s="288"/>
      <c r="O273" s="288"/>
      <c r="P273" s="291"/>
      <c r="Q273" s="291"/>
      <c r="R273" s="291"/>
      <c r="S273" s="291"/>
      <c r="T273" s="292">
        <f t="shared" si="3"/>
        <v>0</v>
      </c>
      <c r="U273" s="293"/>
      <c r="V273" s="288"/>
      <c r="W273" s="288"/>
      <c r="X273" s="164"/>
      <c r="Y273" s="164"/>
      <c r="Z273" s="164"/>
    </row>
    <row r="274" spans="1:26" ht="25.5" customHeight="1">
      <c r="A274" s="286"/>
      <c r="B274" s="287"/>
      <c r="C274" s="286"/>
      <c r="D274" s="287"/>
      <c r="E274" s="287"/>
      <c r="F274" s="287"/>
      <c r="G274" s="288"/>
      <c r="H274" s="288"/>
      <c r="I274" s="288"/>
      <c r="J274" s="288"/>
      <c r="K274" s="289"/>
      <c r="L274" s="289"/>
      <c r="M274" s="290">
        <f t="shared" si="2"/>
        <v>0</v>
      </c>
      <c r="N274" s="288"/>
      <c r="O274" s="288"/>
      <c r="P274" s="291"/>
      <c r="Q274" s="291"/>
      <c r="R274" s="291"/>
      <c r="S274" s="291"/>
      <c r="T274" s="292">
        <f t="shared" si="3"/>
        <v>0</v>
      </c>
      <c r="U274" s="293"/>
      <c r="V274" s="288"/>
      <c r="W274" s="288"/>
      <c r="X274" s="164"/>
      <c r="Y274" s="164"/>
      <c r="Z274" s="164"/>
    </row>
    <row r="275" spans="1:26" ht="25.5" customHeight="1">
      <c r="A275" s="286"/>
      <c r="B275" s="287"/>
      <c r="C275" s="286"/>
      <c r="D275" s="287"/>
      <c r="E275" s="287"/>
      <c r="F275" s="287"/>
      <c r="G275" s="288"/>
      <c r="H275" s="288"/>
      <c r="I275" s="288"/>
      <c r="J275" s="288"/>
      <c r="K275" s="289"/>
      <c r="L275" s="289"/>
      <c r="M275" s="290">
        <f t="shared" si="2"/>
        <v>0</v>
      </c>
      <c r="N275" s="288"/>
      <c r="O275" s="288"/>
      <c r="P275" s="291"/>
      <c r="Q275" s="291"/>
      <c r="R275" s="291"/>
      <c r="S275" s="291"/>
      <c r="T275" s="292">
        <f t="shared" si="3"/>
        <v>0</v>
      </c>
      <c r="U275" s="293"/>
      <c r="V275" s="288"/>
      <c r="W275" s="288"/>
      <c r="X275" s="164"/>
      <c r="Y275" s="164"/>
      <c r="Z275" s="164"/>
    </row>
    <row r="276" spans="1:26" ht="25.5" customHeight="1">
      <c r="A276" s="286"/>
      <c r="B276" s="287"/>
      <c r="C276" s="286"/>
      <c r="D276" s="287"/>
      <c r="E276" s="287"/>
      <c r="F276" s="287"/>
      <c r="G276" s="288"/>
      <c r="H276" s="288"/>
      <c r="I276" s="288"/>
      <c r="J276" s="288"/>
      <c r="K276" s="289"/>
      <c r="L276" s="289"/>
      <c r="M276" s="290">
        <f t="shared" si="2"/>
        <v>0</v>
      </c>
      <c r="N276" s="288"/>
      <c r="O276" s="288"/>
      <c r="P276" s="291"/>
      <c r="Q276" s="291"/>
      <c r="R276" s="291"/>
      <c r="S276" s="291"/>
      <c r="T276" s="292">
        <f t="shared" si="3"/>
        <v>0</v>
      </c>
      <c r="U276" s="293"/>
      <c r="V276" s="288"/>
      <c r="W276" s="288"/>
      <c r="X276" s="164"/>
      <c r="Y276" s="164"/>
      <c r="Z276" s="164"/>
    </row>
    <row r="277" spans="1:26" ht="25.5" customHeight="1">
      <c r="A277" s="286"/>
      <c r="B277" s="287"/>
      <c r="C277" s="286"/>
      <c r="D277" s="287"/>
      <c r="E277" s="287"/>
      <c r="F277" s="287"/>
      <c r="G277" s="288"/>
      <c r="H277" s="288"/>
      <c r="I277" s="288"/>
      <c r="J277" s="288"/>
      <c r="K277" s="289"/>
      <c r="L277" s="289"/>
      <c r="M277" s="290">
        <f t="shared" si="2"/>
        <v>0</v>
      </c>
      <c r="N277" s="288"/>
      <c r="O277" s="288"/>
      <c r="P277" s="291"/>
      <c r="Q277" s="291"/>
      <c r="R277" s="291"/>
      <c r="S277" s="291"/>
      <c r="T277" s="292">
        <f t="shared" si="3"/>
        <v>0</v>
      </c>
      <c r="U277" s="293"/>
      <c r="V277" s="288"/>
      <c r="W277" s="288"/>
      <c r="X277" s="164"/>
      <c r="Y277" s="164"/>
      <c r="Z277" s="164"/>
    </row>
    <row r="278" spans="1:26" ht="25.5" customHeight="1">
      <c r="A278" s="286"/>
      <c r="B278" s="287"/>
      <c r="C278" s="286"/>
      <c r="D278" s="287"/>
      <c r="E278" s="287"/>
      <c r="F278" s="287"/>
      <c r="G278" s="288"/>
      <c r="H278" s="288"/>
      <c r="I278" s="288"/>
      <c r="J278" s="288"/>
      <c r="K278" s="289"/>
      <c r="L278" s="289"/>
      <c r="M278" s="290">
        <f t="shared" si="2"/>
        <v>0</v>
      </c>
      <c r="N278" s="288"/>
      <c r="O278" s="288"/>
      <c r="P278" s="291"/>
      <c r="Q278" s="291"/>
      <c r="R278" s="291"/>
      <c r="S278" s="291"/>
      <c r="T278" s="292">
        <f t="shared" si="3"/>
        <v>0</v>
      </c>
      <c r="U278" s="293"/>
      <c r="V278" s="288"/>
      <c r="W278" s="288"/>
      <c r="X278" s="164"/>
      <c r="Y278" s="164"/>
      <c r="Z278" s="164"/>
    </row>
    <row r="279" spans="1:26" ht="25.5" customHeight="1">
      <c r="A279" s="286"/>
      <c r="B279" s="287"/>
      <c r="C279" s="286"/>
      <c r="D279" s="287"/>
      <c r="E279" s="287"/>
      <c r="F279" s="287"/>
      <c r="G279" s="288"/>
      <c r="H279" s="288"/>
      <c r="I279" s="288"/>
      <c r="J279" s="288"/>
      <c r="K279" s="289"/>
      <c r="L279" s="289"/>
      <c r="M279" s="290">
        <f t="shared" si="2"/>
        <v>0</v>
      </c>
      <c r="N279" s="288"/>
      <c r="O279" s="288"/>
      <c r="P279" s="291"/>
      <c r="Q279" s="291"/>
      <c r="R279" s="291"/>
      <c r="S279" s="291"/>
      <c r="T279" s="292">
        <f t="shared" si="3"/>
        <v>0</v>
      </c>
      <c r="U279" s="293"/>
      <c r="V279" s="288"/>
      <c r="W279" s="288"/>
      <c r="X279" s="164"/>
      <c r="Y279" s="164"/>
      <c r="Z279" s="164"/>
    </row>
    <row r="280" spans="1:26" ht="25.5" customHeight="1">
      <c r="A280" s="286"/>
      <c r="B280" s="287"/>
      <c r="C280" s="286"/>
      <c r="D280" s="287"/>
      <c r="E280" s="287"/>
      <c r="F280" s="287"/>
      <c r="G280" s="288"/>
      <c r="H280" s="288"/>
      <c r="I280" s="288"/>
      <c r="J280" s="288"/>
      <c r="K280" s="289"/>
      <c r="L280" s="289"/>
      <c r="M280" s="290">
        <f t="shared" si="2"/>
        <v>0</v>
      </c>
      <c r="N280" s="288"/>
      <c r="O280" s="288"/>
      <c r="P280" s="291"/>
      <c r="Q280" s="291"/>
      <c r="R280" s="291"/>
      <c r="S280" s="291"/>
      <c r="T280" s="292">
        <f t="shared" si="3"/>
        <v>0</v>
      </c>
      <c r="U280" s="293"/>
      <c r="V280" s="288"/>
      <c r="W280" s="288"/>
      <c r="X280" s="164"/>
      <c r="Y280" s="164"/>
      <c r="Z280" s="164"/>
    </row>
    <row r="281" spans="1:26" ht="25.5" customHeight="1">
      <c r="A281" s="286"/>
      <c r="B281" s="287"/>
      <c r="C281" s="286"/>
      <c r="D281" s="287"/>
      <c r="E281" s="287"/>
      <c r="F281" s="287"/>
      <c r="G281" s="288"/>
      <c r="H281" s="288"/>
      <c r="I281" s="288"/>
      <c r="J281" s="288"/>
      <c r="K281" s="289"/>
      <c r="L281" s="289"/>
      <c r="M281" s="290">
        <f t="shared" si="2"/>
        <v>0</v>
      </c>
      <c r="N281" s="288"/>
      <c r="O281" s="288"/>
      <c r="P281" s="291"/>
      <c r="Q281" s="291"/>
      <c r="R281" s="291"/>
      <c r="S281" s="291"/>
      <c r="T281" s="292">
        <f t="shared" si="3"/>
        <v>0</v>
      </c>
      <c r="U281" s="293"/>
      <c r="V281" s="288"/>
      <c r="W281" s="288"/>
      <c r="X281" s="164"/>
      <c r="Y281" s="164"/>
      <c r="Z281" s="164"/>
    </row>
    <row r="282" spans="1:26" ht="25.5" customHeight="1">
      <c r="A282" s="286"/>
      <c r="B282" s="287"/>
      <c r="C282" s="286"/>
      <c r="D282" s="287"/>
      <c r="E282" s="287"/>
      <c r="F282" s="287"/>
      <c r="G282" s="288"/>
      <c r="H282" s="288"/>
      <c r="I282" s="288"/>
      <c r="J282" s="288"/>
      <c r="K282" s="289"/>
      <c r="L282" s="289"/>
      <c r="M282" s="290">
        <f t="shared" si="2"/>
        <v>0</v>
      </c>
      <c r="N282" s="288"/>
      <c r="O282" s="288"/>
      <c r="P282" s="291"/>
      <c r="Q282" s="291"/>
      <c r="R282" s="291"/>
      <c r="S282" s="291"/>
      <c r="T282" s="292">
        <f t="shared" si="3"/>
        <v>0</v>
      </c>
      <c r="U282" s="293"/>
      <c r="V282" s="288"/>
      <c r="W282" s="288"/>
      <c r="X282" s="164"/>
      <c r="Y282" s="164"/>
      <c r="Z282" s="164"/>
    </row>
    <row r="283" spans="1:26" ht="25.5" customHeight="1">
      <c r="A283" s="286"/>
      <c r="B283" s="287"/>
      <c r="C283" s="286"/>
      <c r="D283" s="287"/>
      <c r="E283" s="287"/>
      <c r="F283" s="287"/>
      <c r="G283" s="288"/>
      <c r="H283" s="288"/>
      <c r="I283" s="288"/>
      <c r="J283" s="288"/>
      <c r="K283" s="289"/>
      <c r="L283" s="289"/>
      <c r="M283" s="290">
        <f t="shared" si="2"/>
        <v>0</v>
      </c>
      <c r="N283" s="288"/>
      <c r="O283" s="288"/>
      <c r="P283" s="291"/>
      <c r="Q283" s="291"/>
      <c r="R283" s="291"/>
      <c r="S283" s="291"/>
      <c r="T283" s="292">
        <f t="shared" si="3"/>
        <v>0</v>
      </c>
      <c r="U283" s="293"/>
      <c r="V283" s="288"/>
      <c r="W283" s="288"/>
      <c r="X283" s="164"/>
      <c r="Y283" s="164"/>
      <c r="Z283" s="164"/>
    </row>
    <row r="284" spans="1:26" ht="25.5" customHeight="1">
      <c r="A284" s="286"/>
      <c r="B284" s="287"/>
      <c r="C284" s="286"/>
      <c r="D284" s="287"/>
      <c r="E284" s="287"/>
      <c r="F284" s="287"/>
      <c r="G284" s="288"/>
      <c r="H284" s="288"/>
      <c r="I284" s="288"/>
      <c r="J284" s="288"/>
      <c r="K284" s="289"/>
      <c r="L284" s="289"/>
      <c r="M284" s="290">
        <f t="shared" si="2"/>
        <v>0</v>
      </c>
      <c r="N284" s="288"/>
      <c r="O284" s="288"/>
      <c r="P284" s="291"/>
      <c r="Q284" s="291"/>
      <c r="R284" s="291"/>
      <c r="S284" s="291"/>
      <c r="T284" s="292">
        <f t="shared" si="3"/>
        <v>0</v>
      </c>
      <c r="U284" s="293"/>
      <c r="V284" s="288"/>
      <c r="W284" s="288"/>
      <c r="X284" s="164"/>
      <c r="Y284" s="164"/>
      <c r="Z284" s="164"/>
    </row>
    <row r="285" spans="1:26" ht="25.5" customHeight="1">
      <c r="A285" s="286"/>
      <c r="B285" s="287"/>
      <c r="C285" s="286"/>
      <c r="D285" s="287"/>
      <c r="E285" s="287"/>
      <c r="F285" s="287"/>
      <c r="G285" s="288"/>
      <c r="H285" s="288"/>
      <c r="I285" s="288"/>
      <c r="J285" s="288"/>
      <c r="K285" s="289"/>
      <c r="L285" s="289"/>
      <c r="M285" s="290">
        <f t="shared" si="2"/>
        <v>0</v>
      </c>
      <c r="N285" s="288"/>
      <c r="O285" s="288"/>
      <c r="P285" s="291"/>
      <c r="Q285" s="291"/>
      <c r="R285" s="291"/>
      <c r="S285" s="291"/>
      <c r="T285" s="292">
        <f t="shared" si="3"/>
        <v>0</v>
      </c>
      <c r="U285" s="293"/>
      <c r="V285" s="288"/>
      <c r="W285" s="288"/>
      <c r="X285" s="164"/>
      <c r="Y285" s="164"/>
      <c r="Z285" s="164"/>
    </row>
    <row r="286" spans="1:26" ht="25.5" customHeight="1">
      <c r="A286" s="286"/>
      <c r="B286" s="287"/>
      <c r="C286" s="286"/>
      <c r="D286" s="287"/>
      <c r="E286" s="287"/>
      <c r="F286" s="287"/>
      <c r="G286" s="288"/>
      <c r="H286" s="288"/>
      <c r="I286" s="288"/>
      <c r="J286" s="288"/>
      <c r="K286" s="289"/>
      <c r="L286" s="289"/>
      <c r="M286" s="290">
        <f t="shared" si="2"/>
        <v>0</v>
      </c>
      <c r="N286" s="288"/>
      <c r="O286" s="288"/>
      <c r="P286" s="291"/>
      <c r="Q286" s="291"/>
      <c r="R286" s="291"/>
      <c r="S286" s="291"/>
      <c r="T286" s="292">
        <f t="shared" si="3"/>
        <v>0</v>
      </c>
      <c r="U286" s="293"/>
      <c r="V286" s="288"/>
      <c r="W286" s="288"/>
      <c r="X286" s="164"/>
      <c r="Y286" s="164"/>
      <c r="Z286" s="164"/>
    </row>
    <row r="287" spans="1:26" ht="25.5" customHeight="1">
      <c r="A287" s="286"/>
      <c r="B287" s="287"/>
      <c r="C287" s="286"/>
      <c r="D287" s="287"/>
      <c r="E287" s="287"/>
      <c r="F287" s="287"/>
      <c r="G287" s="288"/>
      <c r="H287" s="288"/>
      <c r="I287" s="288"/>
      <c r="J287" s="288"/>
      <c r="K287" s="289"/>
      <c r="L287" s="289"/>
      <c r="M287" s="290">
        <f t="shared" si="2"/>
        <v>0</v>
      </c>
      <c r="N287" s="288"/>
      <c r="O287" s="288"/>
      <c r="P287" s="291"/>
      <c r="Q287" s="291"/>
      <c r="R287" s="291"/>
      <c r="S287" s="291"/>
      <c r="T287" s="292">
        <f t="shared" si="3"/>
        <v>0</v>
      </c>
      <c r="U287" s="293"/>
      <c r="V287" s="288"/>
      <c r="W287" s="288"/>
      <c r="X287" s="164"/>
      <c r="Y287" s="164"/>
      <c r="Z287" s="164"/>
    </row>
    <row r="288" spans="1:26" ht="25.5" customHeight="1">
      <c r="A288" s="286"/>
      <c r="B288" s="287"/>
      <c r="C288" s="286"/>
      <c r="D288" s="287"/>
      <c r="E288" s="287"/>
      <c r="F288" s="287"/>
      <c r="G288" s="288"/>
      <c r="H288" s="288"/>
      <c r="I288" s="288"/>
      <c r="J288" s="288"/>
      <c r="K288" s="289"/>
      <c r="L288" s="289"/>
      <c r="M288" s="290">
        <f t="shared" si="2"/>
        <v>0</v>
      </c>
      <c r="N288" s="288"/>
      <c r="O288" s="288"/>
      <c r="P288" s="291"/>
      <c r="Q288" s="291"/>
      <c r="R288" s="291"/>
      <c r="S288" s="291"/>
      <c r="T288" s="292">
        <f t="shared" si="3"/>
        <v>0</v>
      </c>
      <c r="U288" s="293"/>
      <c r="V288" s="288"/>
      <c r="W288" s="288"/>
      <c r="X288" s="164"/>
      <c r="Y288" s="164"/>
      <c r="Z288" s="164"/>
    </row>
    <row r="289" spans="1:26" ht="25.5" customHeight="1">
      <c r="A289" s="286"/>
      <c r="B289" s="287"/>
      <c r="C289" s="286"/>
      <c r="D289" s="287"/>
      <c r="E289" s="287"/>
      <c r="F289" s="287"/>
      <c r="G289" s="288"/>
      <c r="H289" s="288"/>
      <c r="I289" s="288"/>
      <c r="J289" s="288"/>
      <c r="K289" s="289"/>
      <c r="L289" s="289"/>
      <c r="M289" s="290">
        <f t="shared" si="2"/>
        <v>0</v>
      </c>
      <c r="N289" s="288"/>
      <c r="O289" s="288"/>
      <c r="P289" s="291"/>
      <c r="Q289" s="291"/>
      <c r="R289" s="291"/>
      <c r="S289" s="291"/>
      <c r="T289" s="292">
        <f t="shared" si="3"/>
        <v>0</v>
      </c>
      <c r="U289" s="293"/>
      <c r="V289" s="288"/>
      <c r="W289" s="288"/>
      <c r="X289" s="164"/>
      <c r="Y289" s="164"/>
      <c r="Z289" s="164"/>
    </row>
    <row r="290" spans="1:26" ht="25.5" customHeight="1">
      <c r="A290" s="286"/>
      <c r="B290" s="287"/>
      <c r="C290" s="286"/>
      <c r="D290" s="287"/>
      <c r="E290" s="287"/>
      <c r="F290" s="287"/>
      <c r="G290" s="288"/>
      <c r="H290" s="288"/>
      <c r="I290" s="288"/>
      <c r="J290" s="288"/>
      <c r="K290" s="289"/>
      <c r="L290" s="289"/>
      <c r="M290" s="290">
        <f t="shared" si="2"/>
        <v>0</v>
      </c>
      <c r="N290" s="288"/>
      <c r="O290" s="288"/>
      <c r="P290" s="291"/>
      <c r="Q290" s="291"/>
      <c r="R290" s="291"/>
      <c r="S290" s="291"/>
      <c r="T290" s="292">
        <f t="shared" si="3"/>
        <v>0</v>
      </c>
      <c r="U290" s="293"/>
      <c r="V290" s="288"/>
      <c r="W290" s="288"/>
      <c r="X290" s="164"/>
      <c r="Y290" s="164"/>
      <c r="Z290" s="164"/>
    </row>
    <row r="291" spans="1:26" ht="25.5" customHeight="1">
      <c r="A291" s="286"/>
      <c r="B291" s="287"/>
      <c r="C291" s="286"/>
      <c r="D291" s="287"/>
      <c r="E291" s="287"/>
      <c r="F291" s="287"/>
      <c r="G291" s="288"/>
      <c r="H291" s="288"/>
      <c r="I291" s="288"/>
      <c r="J291" s="288"/>
      <c r="K291" s="289"/>
      <c r="L291" s="289"/>
      <c r="M291" s="290">
        <f t="shared" si="2"/>
        <v>0</v>
      </c>
      <c r="N291" s="288"/>
      <c r="O291" s="288"/>
      <c r="P291" s="291"/>
      <c r="Q291" s="291"/>
      <c r="R291" s="291"/>
      <c r="S291" s="291"/>
      <c r="T291" s="292">
        <f t="shared" si="3"/>
        <v>0</v>
      </c>
      <c r="U291" s="293"/>
      <c r="V291" s="288"/>
      <c r="W291" s="288"/>
      <c r="X291" s="164"/>
      <c r="Y291" s="164"/>
      <c r="Z291" s="164"/>
    </row>
    <row r="292" spans="1:26" ht="25.5" customHeight="1">
      <c r="A292" s="286"/>
      <c r="B292" s="287"/>
      <c r="C292" s="286"/>
      <c r="D292" s="287"/>
      <c r="E292" s="287"/>
      <c r="F292" s="287"/>
      <c r="G292" s="288"/>
      <c r="H292" s="288"/>
      <c r="I292" s="288"/>
      <c r="J292" s="288"/>
      <c r="K292" s="289"/>
      <c r="L292" s="289"/>
      <c r="M292" s="290">
        <f t="shared" si="2"/>
        <v>0</v>
      </c>
      <c r="N292" s="288"/>
      <c r="O292" s="288"/>
      <c r="P292" s="291"/>
      <c r="Q292" s="291"/>
      <c r="R292" s="291"/>
      <c r="S292" s="291"/>
      <c r="T292" s="292">
        <f t="shared" si="3"/>
        <v>0</v>
      </c>
      <c r="U292" s="293"/>
      <c r="V292" s="288"/>
      <c r="W292" s="288"/>
      <c r="X292" s="164"/>
      <c r="Y292" s="164"/>
      <c r="Z292" s="164"/>
    </row>
    <row r="293" spans="1:26" ht="25.5" customHeight="1">
      <c r="A293" s="286"/>
      <c r="B293" s="287"/>
      <c r="C293" s="286"/>
      <c r="D293" s="287"/>
      <c r="E293" s="287"/>
      <c r="F293" s="287"/>
      <c r="G293" s="288"/>
      <c r="H293" s="288"/>
      <c r="I293" s="288"/>
      <c r="J293" s="288"/>
      <c r="K293" s="289"/>
      <c r="L293" s="289"/>
      <c r="M293" s="290">
        <f t="shared" si="2"/>
        <v>0</v>
      </c>
      <c r="N293" s="288"/>
      <c r="O293" s="288"/>
      <c r="P293" s="291"/>
      <c r="Q293" s="291"/>
      <c r="R293" s="291"/>
      <c r="S293" s="291"/>
      <c r="T293" s="292">
        <f t="shared" si="3"/>
        <v>0</v>
      </c>
      <c r="U293" s="293"/>
      <c r="V293" s="288"/>
      <c r="W293" s="288"/>
      <c r="X293" s="164"/>
      <c r="Y293" s="164"/>
      <c r="Z293" s="164"/>
    </row>
    <row r="294" spans="1:26" ht="25.5" customHeight="1">
      <c r="A294" s="286"/>
      <c r="B294" s="287"/>
      <c r="C294" s="286"/>
      <c r="D294" s="287"/>
      <c r="E294" s="287"/>
      <c r="F294" s="287"/>
      <c r="G294" s="288"/>
      <c r="H294" s="288"/>
      <c r="I294" s="288"/>
      <c r="J294" s="288"/>
      <c r="K294" s="289"/>
      <c r="L294" s="289"/>
      <c r="M294" s="290">
        <f t="shared" si="2"/>
        <v>0</v>
      </c>
      <c r="N294" s="288"/>
      <c r="O294" s="288"/>
      <c r="P294" s="291"/>
      <c r="Q294" s="291"/>
      <c r="R294" s="291"/>
      <c r="S294" s="291"/>
      <c r="T294" s="292">
        <f t="shared" si="3"/>
        <v>0</v>
      </c>
      <c r="U294" s="293"/>
      <c r="V294" s="288"/>
      <c r="W294" s="288"/>
      <c r="X294" s="164"/>
      <c r="Y294" s="164"/>
      <c r="Z294" s="164"/>
    </row>
    <row r="295" spans="1:26" ht="25.5" customHeight="1">
      <c r="A295" s="286"/>
      <c r="B295" s="287"/>
      <c r="C295" s="286"/>
      <c r="D295" s="287"/>
      <c r="E295" s="287"/>
      <c r="F295" s="287"/>
      <c r="G295" s="288"/>
      <c r="H295" s="288"/>
      <c r="I295" s="288"/>
      <c r="J295" s="288"/>
      <c r="K295" s="289"/>
      <c r="L295" s="289"/>
      <c r="M295" s="290">
        <f t="shared" si="2"/>
        <v>0</v>
      </c>
      <c r="N295" s="288"/>
      <c r="O295" s="288"/>
      <c r="P295" s="291"/>
      <c r="Q295" s="291"/>
      <c r="R295" s="291"/>
      <c r="S295" s="291"/>
      <c r="T295" s="292">
        <f t="shared" si="3"/>
        <v>0</v>
      </c>
      <c r="U295" s="293"/>
      <c r="V295" s="288"/>
      <c r="W295" s="288"/>
      <c r="X295" s="164"/>
      <c r="Y295" s="164"/>
      <c r="Z295" s="164"/>
    </row>
    <row r="296" spans="1:26" ht="25.5" customHeight="1">
      <c r="A296" s="286"/>
      <c r="B296" s="287"/>
      <c r="C296" s="286"/>
      <c r="D296" s="287"/>
      <c r="E296" s="287"/>
      <c r="F296" s="287"/>
      <c r="G296" s="288"/>
      <c r="H296" s="288"/>
      <c r="I296" s="288"/>
      <c r="J296" s="288"/>
      <c r="K296" s="289"/>
      <c r="L296" s="289"/>
      <c r="M296" s="290">
        <f t="shared" si="2"/>
        <v>0</v>
      </c>
      <c r="N296" s="288"/>
      <c r="O296" s="288"/>
      <c r="P296" s="291"/>
      <c r="Q296" s="291"/>
      <c r="R296" s="291"/>
      <c r="S296" s="291"/>
      <c r="T296" s="292">
        <f t="shared" si="3"/>
        <v>0</v>
      </c>
      <c r="U296" s="293"/>
      <c r="V296" s="288"/>
      <c r="W296" s="288"/>
      <c r="X296" s="164"/>
      <c r="Y296" s="164"/>
      <c r="Z296" s="164"/>
    </row>
    <row r="297" spans="1:26" ht="25.5" customHeight="1">
      <c r="A297" s="286"/>
      <c r="B297" s="287"/>
      <c r="C297" s="286"/>
      <c r="D297" s="287"/>
      <c r="E297" s="287"/>
      <c r="F297" s="287"/>
      <c r="G297" s="288"/>
      <c r="H297" s="288"/>
      <c r="I297" s="288"/>
      <c r="J297" s="288"/>
      <c r="K297" s="289"/>
      <c r="L297" s="289"/>
      <c r="M297" s="290">
        <f t="shared" si="2"/>
        <v>0</v>
      </c>
      <c r="N297" s="288"/>
      <c r="O297" s="288"/>
      <c r="P297" s="291"/>
      <c r="Q297" s="291"/>
      <c r="R297" s="291"/>
      <c r="S297" s="291"/>
      <c r="T297" s="292">
        <f t="shared" si="3"/>
        <v>0</v>
      </c>
      <c r="U297" s="293"/>
      <c r="V297" s="288"/>
      <c r="W297" s="288"/>
      <c r="X297" s="164"/>
      <c r="Y297" s="164"/>
      <c r="Z297" s="164"/>
    </row>
    <row r="298" spans="1:26" ht="25.5" customHeight="1">
      <c r="A298" s="286"/>
      <c r="B298" s="287"/>
      <c r="C298" s="286"/>
      <c r="D298" s="287"/>
      <c r="E298" s="287"/>
      <c r="F298" s="287"/>
      <c r="G298" s="288"/>
      <c r="H298" s="288"/>
      <c r="I298" s="288"/>
      <c r="J298" s="288"/>
      <c r="K298" s="289"/>
      <c r="L298" s="289"/>
      <c r="M298" s="290">
        <f t="shared" si="2"/>
        <v>0</v>
      </c>
      <c r="N298" s="288"/>
      <c r="O298" s="288"/>
      <c r="P298" s="291"/>
      <c r="Q298" s="291"/>
      <c r="R298" s="291"/>
      <c r="S298" s="291"/>
      <c r="T298" s="292">
        <f t="shared" si="3"/>
        <v>0</v>
      </c>
      <c r="U298" s="293"/>
      <c r="V298" s="288"/>
      <c r="W298" s="288"/>
      <c r="X298" s="164"/>
      <c r="Y298" s="164"/>
      <c r="Z298" s="164"/>
    </row>
    <row r="299" spans="1:26" ht="25.5" customHeight="1">
      <c r="A299" s="286"/>
      <c r="B299" s="287"/>
      <c r="C299" s="286"/>
      <c r="D299" s="287"/>
      <c r="E299" s="287"/>
      <c r="F299" s="287"/>
      <c r="G299" s="288"/>
      <c r="H299" s="288"/>
      <c r="I299" s="288"/>
      <c r="J299" s="288"/>
      <c r="K299" s="289"/>
      <c r="L299" s="289"/>
      <c r="M299" s="290">
        <f t="shared" si="2"/>
        <v>0</v>
      </c>
      <c r="N299" s="288"/>
      <c r="O299" s="288"/>
      <c r="P299" s="291"/>
      <c r="Q299" s="291"/>
      <c r="R299" s="291"/>
      <c r="S299" s="291"/>
      <c r="T299" s="292">
        <f t="shared" si="3"/>
        <v>0</v>
      </c>
      <c r="U299" s="293"/>
      <c r="V299" s="288"/>
      <c r="W299" s="288"/>
      <c r="X299" s="164"/>
      <c r="Y299" s="164"/>
      <c r="Z299" s="164"/>
    </row>
    <row r="300" spans="1:26" ht="25.5" customHeight="1">
      <c r="A300" s="286"/>
      <c r="B300" s="287"/>
      <c r="C300" s="286"/>
      <c r="D300" s="287"/>
      <c r="E300" s="287"/>
      <c r="F300" s="287"/>
      <c r="G300" s="288"/>
      <c r="H300" s="288"/>
      <c r="I300" s="288"/>
      <c r="J300" s="288"/>
      <c r="K300" s="289"/>
      <c r="L300" s="289"/>
      <c r="M300" s="290">
        <f t="shared" si="2"/>
        <v>0</v>
      </c>
      <c r="N300" s="288"/>
      <c r="O300" s="288"/>
      <c r="P300" s="291"/>
      <c r="Q300" s="291"/>
      <c r="R300" s="291"/>
      <c r="S300" s="291"/>
      <c r="T300" s="292">
        <f t="shared" si="3"/>
        <v>0</v>
      </c>
      <c r="U300" s="293"/>
      <c r="V300" s="288"/>
      <c r="W300" s="288"/>
      <c r="X300" s="164"/>
      <c r="Y300" s="164"/>
      <c r="Z300" s="164"/>
    </row>
    <row r="301" spans="1:26" ht="25.5" customHeight="1">
      <c r="A301" s="286"/>
      <c r="B301" s="287"/>
      <c r="C301" s="286"/>
      <c r="D301" s="287"/>
      <c r="E301" s="287"/>
      <c r="F301" s="287"/>
      <c r="G301" s="288"/>
      <c r="H301" s="288"/>
      <c r="I301" s="288"/>
      <c r="J301" s="288"/>
      <c r="K301" s="289"/>
      <c r="L301" s="289"/>
      <c r="M301" s="290">
        <f t="shared" si="2"/>
        <v>0</v>
      </c>
      <c r="N301" s="288"/>
      <c r="O301" s="288"/>
      <c r="P301" s="291"/>
      <c r="Q301" s="291"/>
      <c r="R301" s="291"/>
      <c r="S301" s="291"/>
      <c r="T301" s="292">
        <f t="shared" si="3"/>
        <v>0</v>
      </c>
      <c r="U301" s="293"/>
      <c r="V301" s="288"/>
      <c r="W301" s="288"/>
      <c r="X301" s="164"/>
      <c r="Y301" s="164"/>
      <c r="Z301" s="164"/>
    </row>
    <row r="302" spans="1:26" ht="25.5" customHeight="1">
      <c r="A302" s="286"/>
      <c r="B302" s="287"/>
      <c r="C302" s="286"/>
      <c r="D302" s="287"/>
      <c r="E302" s="287"/>
      <c r="F302" s="287"/>
      <c r="G302" s="288"/>
      <c r="H302" s="288"/>
      <c r="I302" s="288"/>
      <c r="J302" s="288"/>
      <c r="K302" s="289"/>
      <c r="L302" s="289"/>
      <c r="M302" s="290">
        <f t="shared" si="2"/>
        <v>0</v>
      </c>
      <c r="N302" s="288"/>
      <c r="O302" s="288"/>
      <c r="P302" s="291"/>
      <c r="Q302" s="291"/>
      <c r="R302" s="291"/>
      <c r="S302" s="291"/>
      <c r="T302" s="292">
        <f t="shared" si="3"/>
        <v>0</v>
      </c>
      <c r="U302" s="293"/>
      <c r="V302" s="288"/>
      <c r="W302" s="288"/>
      <c r="X302" s="164"/>
      <c r="Y302" s="164"/>
      <c r="Z302" s="164"/>
    </row>
    <row r="303" spans="1:26" ht="25.5" customHeight="1">
      <c r="A303" s="286"/>
      <c r="B303" s="287"/>
      <c r="C303" s="286"/>
      <c r="D303" s="287"/>
      <c r="E303" s="287"/>
      <c r="F303" s="287"/>
      <c r="G303" s="288"/>
      <c r="H303" s="288"/>
      <c r="I303" s="288"/>
      <c r="J303" s="288"/>
      <c r="K303" s="289"/>
      <c r="L303" s="289"/>
      <c r="M303" s="290">
        <f t="shared" si="2"/>
        <v>0</v>
      </c>
      <c r="N303" s="288"/>
      <c r="O303" s="288"/>
      <c r="P303" s="291"/>
      <c r="Q303" s="291"/>
      <c r="R303" s="291"/>
      <c r="S303" s="291"/>
      <c r="T303" s="292">
        <f t="shared" si="3"/>
        <v>0</v>
      </c>
      <c r="U303" s="293"/>
      <c r="V303" s="288"/>
      <c r="W303" s="288"/>
      <c r="X303" s="164"/>
      <c r="Y303" s="164"/>
      <c r="Z303" s="164"/>
    </row>
    <row r="304" spans="1:26" ht="25.5" customHeight="1">
      <c r="A304" s="286"/>
      <c r="B304" s="287"/>
      <c r="C304" s="286"/>
      <c r="D304" s="287"/>
      <c r="E304" s="287"/>
      <c r="F304" s="287"/>
      <c r="G304" s="288"/>
      <c r="H304" s="288"/>
      <c r="I304" s="288"/>
      <c r="J304" s="288"/>
      <c r="K304" s="289"/>
      <c r="L304" s="289"/>
      <c r="M304" s="290">
        <f t="shared" si="2"/>
        <v>0</v>
      </c>
      <c r="N304" s="288"/>
      <c r="O304" s="288"/>
      <c r="P304" s="291"/>
      <c r="Q304" s="291"/>
      <c r="R304" s="291"/>
      <c r="S304" s="291"/>
      <c r="T304" s="292">
        <f t="shared" si="3"/>
        <v>0</v>
      </c>
      <c r="U304" s="293"/>
      <c r="V304" s="288"/>
      <c r="W304" s="288"/>
      <c r="X304" s="164"/>
      <c r="Y304" s="164"/>
      <c r="Z304" s="164"/>
    </row>
    <row r="305" spans="1:26" ht="25.5" customHeight="1">
      <c r="A305" s="286"/>
      <c r="B305" s="287"/>
      <c r="C305" s="286"/>
      <c r="D305" s="287"/>
      <c r="E305" s="287"/>
      <c r="F305" s="287"/>
      <c r="G305" s="288"/>
      <c r="H305" s="288"/>
      <c r="I305" s="288"/>
      <c r="J305" s="288"/>
      <c r="K305" s="289"/>
      <c r="L305" s="289"/>
      <c r="M305" s="290">
        <f t="shared" si="2"/>
        <v>0</v>
      </c>
      <c r="N305" s="288"/>
      <c r="O305" s="288"/>
      <c r="P305" s="291"/>
      <c r="Q305" s="291"/>
      <c r="R305" s="291"/>
      <c r="S305" s="291"/>
      <c r="T305" s="292">
        <f t="shared" si="3"/>
        <v>0</v>
      </c>
      <c r="U305" s="293"/>
      <c r="V305" s="288"/>
      <c r="W305" s="288"/>
      <c r="X305" s="164"/>
      <c r="Y305" s="164"/>
      <c r="Z305" s="164"/>
    </row>
    <row r="306" spans="1:26" ht="25.5" customHeight="1">
      <c r="A306" s="286"/>
      <c r="B306" s="287"/>
      <c r="C306" s="286"/>
      <c r="D306" s="287"/>
      <c r="E306" s="287"/>
      <c r="F306" s="287"/>
      <c r="G306" s="288"/>
      <c r="H306" s="288"/>
      <c r="I306" s="288"/>
      <c r="J306" s="288"/>
      <c r="K306" s="289"/>
      <c r="L306" s="289"/>
      <c r="M306" s="290">
        <f t="shared" si="2"/>
        <v>0</v>
      </c>
      <c r="N306" s="288"/>
      <c r="O306" s="288"/>
      <c r="P306" s="291"/>
      <c r="Q306" s="291"/>
      <c r="R306" s="291"/>
      <c r="S306" s="291"/>
      <c r="T306" s="292">
        <f t="shared" si="3"/>
        <v>0</v>
      </c>
      <c r="U306" s="293"/>
      <c r="V306" s="288"/>
      <c r="W306" s="288"/>
      <c r="X306" s="164"/>
      <c r="Y306" s="164"/>
      <c r="Z306" s="164"/>
    </row>
    <row r="307" spans="1:26" ht="25.5" customHeight="1">
      <c r="A307" s="286"/>
      <c r="B307" s="287"/>
      <c r="C307" s="286"/>
      <c r="D307" s="287"/>
      <c r="E307" s="287"/>
      <c r="F307" s="287"/>
      <c r="G307" s="288"/>
      <c r="H307" s="288"/>
      <c r="I307" s="288"/>
      <c r="J307" s="288"/>
      <c r="K307" s="289"/>
      <c r="L307" s="289"/>
      <c r="M307" s="290">
        <f t="shared" si="2"/>
        <v>0</v>
      </c>
      <c r="N307" s="288"/>
      <c r="O307" s="288"/>
      <c r="P307" s="291"/>
      <c r="Q307" s="291"/>
      <c r="R307" s="291"/>
      <c r="S307" s="291"/>
      <c r="T307" s="292">
        <f t="shared" si="3"/>
        <v>0</v>
      </c>
      <c r="U307" s="293"/>
      <c r="V307" s="288"/>
      <c r="W307" s="288"/>
      <c r="X307" s="164"/>
      <c r="Y307" s="164"/>
      <c r="Z307" s="164"/>
    </row>
    <row r="308" spans="1:26" ht="25.5" customHeight="1">
      <c r="A308" s="286"/>
      <c r="B308" s="287"/>
      <c r="C308" s="286"/>
      <c r="D308" s="287"/>
      <c r="E308" s="287"/>
      <c r="F308" s="287"/>
      <c r="G308" s="288"/>
      <c r="H308" s="288"/>
      <c r="I308" s="288"/>
      <c r="J308" s="288"/>
      <c r="K308" s="289"/>
      <c r="L308" s="289"/>
      <c r="M308" s="290">
        <f t="shared" si="2"/>
        <v>0</v>
      </c>
      <c r="N308" s="288"/>
      <c r="O308" s="288"/>
      <c r="P308" s="291"/>
      <c r="Q308" s="291"/>
      <c r="R308" s="291"/>
      <c r="S308" s="291"/>
      <c r="T308" s="292">
        <f t="shared" si="3"/>
        <v>0</v>
      </c>
      <c r="U308" s="293"/>
      <c r="V308" s="288"/>
      <c r="W308" s="288"/>
      <c r="X308" s="164"/>
      <c r="Y308" s="164"/>
      <c r="Z308" s="164"/>
    </row>
    <row r="309" spans="1:26" ht="25.5" customHeight="1">
      <c r="A309" s="286"/>
      <c r="B309" s="287"/>
      <c r="C309" s="286"/>
      <c r="D309" s="287"/>
      <c r="E309" s="287"/>
      <c r="F309" s="287"/>
      <c r="G309" s="288"/>
      <c r="H309" s="288"/>
      <c r="I309" s="288"/>
      <c r="J309" s="288"/>
      <c r="K309" s="289"/>
      <c r="L309" s="289"/>
      <c r="M309" s="290">
        <f t="shared" si="2"/>
        <v>0</v>
      </c>
      <c r="N309" s="288"/>
      <c r="O309" s="288"/>
      <c r="P309" s="291"/>
      <c r="Q309" s="291"/>
      <c r="R309" s="291"/>
      <c r="S309" s="291"/>
      <c r="T309" s="292">
        <f t="shared" si="3"/>
        <v>0</v>
      </c>
      <c r="U309" s="293"/>
      <c r="V309" s="288"/>
      <c r="W309" s="288"/>
      <c r="X309" s="164"/>
      <c r="Y309" s="164"/>
      <c r="Z309" s="164"/>
    </row>
    <row r="310" spans="1:26" ht="25.5" customHeight="1">
      <c r="A310" s="286"/>
      <c r="B310" s="287"/>
      <c r="C310" s="286"/>
      <c r="D310" s="287"/>
      <c r="E310" s="287"/>
      <c r="F310" s="287"/>
      <c r="G310" s="288"/>
      <c r="H310" s="288"/>
      <c r="I310" s="288"/>
      <c r="J310" s="288"/>
      <c r="K310" s="289"/>
      <c r="L310" s="289"/>
      <c r="M310" s="290">
        <f t="shared" si="2"/>
        <v>0</v>
      </c>
      <c r="N310" s="288"/>
      <c r="O310" s="288"/>
      <c r="P310" s="291"/>
      <c r="Q310" s="291"/>
      <c r="R310" s="291"/>
      <c r="S310" s="291"/>
      <c r="T310" s="292">
        <f t="shared" si="3"/>
        <v>0</v>
      </c>
      <c r="U310" s="293"/>
      <c r="V310" s="288"/>
      <c r="W310" s="288"/>
      <c r="X310" s="164"/>
      <c r="Y310" s="164"/>
      <c r="Z310" s="164"/>
    </row>
    <row r="311" spans="1:26" ht="25.5" customHeight="1">
      <c r="A311" s="286"/>
      <c r="B311" s="287"/>
      <c r="C311" s="286"/>
      <c r="D311" s="287"/>
      <c r="E311" s="287"/>
      <c r="F311" s="287"/>
      <c r="G311" s="288"/>
      <c r="H311" s="288"/>
      <c r="I311" s="288"/>
      <c r="J311" s="288"/>
      <c r="K311" s="289"/>
      <c r="L311" s="289"/>
      <c r="M311" s="290">
        <f t="shared" si="2"/>
        <v>0</v>
      </c>
      <c r="N311" s="288"/>
      <c r="O311" s="288"/>
      <c r="P311" s="291"/>
      <c r="Q311" s="291"/>
      <c r="R311" s="291"/>
      <c r="S311" s="291"/>
      <c r="T311" s="292">
        <f t="shared" si="3"/>
        <v>0</v>
      </c>
      <c r="U311" s="293"/>
      <c r="V311" s="288"/>
      <c r="W311" s="288"/>
      <c r="X311" s="164"/>
      <c r="Y311" s="164"/>
      <c r="Z311" s="164"/>
    </row>
    <row r="312" spans="1:26" ht="25.5" customHeight="1">
      <c r="A312" s="286"/>
      <c r="B312" s="287"/>
      <c r="C312" s="286"/>
      <c r="D312" s="287"/>
      <c r="E312" s="287"/>
      <c r="F312" s="287"/>
      <c r="G312" s="288"/>
      <c r="H312" s="288"/>
      <c r="I312" s="288"/>
      <c r="J312" s="288"/>
      <c r="K312" s="289"/>
      <c r="L312" s="289"/>
      <c r="M312" s="290">
        <f t="shared" si="2"/>
        <v>0</v>
      </c>
      <c r="N312" s="288"/>
      <c r="O312" s="288"/>
      <c r="P312" s="291"/>
      <c r="Q312" s="291"/>
      <c r="R312" s="291"/>
      <c r="S312" s="291"/>
      <c r="T312" s="292">
        <f t="shared" si="3"/>
        <v>0</v>
      </c>
      <c r="U312" s="293"/>
      <c r="V312" s="288"/>
      <c r="W312" s="288"/>
      <c r="X312" s="164"/>
      <c r="Y312" s="164"/>
      <c r="Z312" s="164"/>
    </row>
    <row r="313" spans="1:26" ht="25.5" customHeight="1">
      <c r="A313" s="286"/>
      <c r="B313" s="287"/>
      <c r="C313" s="286"/>
      <c r="D313" s="287"/>
      <c r="E313" s="287"/>
      <c r="F313" s="287"/>
      <c r="G313" s="288"/>
      <c r="H313" s="288"/>
      <c r="I313" s="288"/>
      <c r="J313" s="288"/>
      <c r="K313" s="289"/>
      <c r="L313" s="289"/>
      <c r="M313" s="290">
        <f t="shared" si="2"/>
        <v>0</v>
      </c>
      <c r="N313" s="288"/>
      <c r="O313" s="288"/>
      <c r="P313" s="291"/>
      <c r="Q313" s="291"/>
      <c r="R313" s="291"/>
      <c r="S313" s="291"/>
      <c r="T313" s="292">
        <f t="shared" si="3"/>
        <v>0</v>
      </c>
      <c r="U313" s="293"/>
      <c r="V313" s="288"/>
      <c r="W313" s="288"/>
      <c r="X313" s="164"/>
      <c r="Y313" s="164"/>
      <c r="Z313" s="164"/>
    </row>
    <row r="314" spans="1:26" ht="25.5" customHeight="1">
      <c r="A314" s="286"/>
      <c r="B314" s="287"/>
      <c r="C314" s="286"/>
      <c r="D314" s="287"/>
      <c r="E314" s="287"/>
      <c r="F314" s="287"/>
      <c r="G314" s="288"/>
      <c r="H314" s="288"/>
      <c r="I314" s="288"/>
      <c r="J314" s="288"/>
      <c r="K314" s="289"/>
      <c r="L314" s="289"/>
      <c r="M314" s="290">
        <f t="shared" si="2"/>
        <v>0</v>
      </c>
      <c r="N314" s="288"/>
      <c r="O314" s="288"/>
      <c r="P314" s="291"/>
      <c r="Q314" s="291"/>
      <c r="R314" s="291"/>
      <c r="S314" s="291"/>
      <c r="T314" s="292">
        <f t="shared" si="3"/>
        <v>0</v>
      </c>
      <c r="U314" s="293"/>
      <c r="V314" s="288"/>
      <c r="W314" s="288"/>
      <c r="X314" s="164"/>
      <c r="Y314" s="164"/>
      <c r="Z314" s="164"/>
    </row>
    <row r="315" spans="1:26" ht="25.5" customHeight="1">
      <c r="A315" s="286"/>
      <c r="B315" s="287"/>
      <c r="C315" s="286"/>
      <c r="D315" s="287"/>
      <c r="E315" s="287"/>
      <c r="F315" s="287"/>
      <c r="G315" s="288"/>
      <c r="H315" s="288"/>
      <c r="I315" s="288"/>
      <c r="J315" s="288"/>
      <c r="K315" s="289"/>
      <c r="L315" s="289"/>
      <c r="M315" s="290">
        <f t="shared" si="2"/>
        <v>0</v>
      </c>
      <c r="N315" s="288"/>
      <c r="O315" s="288"/>
      <c r="P315" s="291"/>
      <c r="Q315" s="291"/>
      <c r="R315" s="291"/>
      <c r="S315" s="291"/>
      <c r="T315" s="292">
        <f t="shared" si="3"/>
        <v>0</v>
      </c>
      <c r="U315" s="293"/>
      <c r="V315" s="288"/>
      <c r="W315" s="288"/>
      <c r="X315" s="164"/>
      <c r="Y315" s="164"/>
      <c r="Z315" s="164"/>
    </row>
    <row r="316" spans="1:26" ht="25.5" customHeight="1">
      <c r="A316" s="286"/>
      <c r="B316" s="287"/>
      <c r="C316" s="286"/>
      <c r="D316" s="287"/>
      <c r="E316" s="287"/>
      <c r="F316" s="287"/>
      <c r="G316" s="288"/>
      <c r="H316" s="288"/>
      <c r="I316" s="288"/>
      <c r="J316" s="288"/>
      <c r="K316" s="289"/>
      <c r="L316" s="289"/>
      <c r="M316" s="290">
        <f t="shared" si="2"/>
        <v>0</v>
      </c>
      <c r="N316" s="288"/>
      <c r="O316" s="288"/>
      <c r="P316" s="291"/>
      <c r="Q316" s="291"/>
      <c r="R316" s="291"/>
      <c r="S316" s="291"/>
      <c r="T316" s="292">
        <f t="shared" si="3"/>
        <v>0</v>
      </c>
      <c r="U316" s="293"/>
      <c r="V316" s="288"/>
      <c r="W316" s="288"/>
      <c r="X316" s="164"/>
      <c r="Y316" s="164"/>
      <c r="Z316" s="164"/>
    </row>
    <row r="317" spans="1:26" ht="25.5" customHeight="1">
      <c r="A317" s="286"/>
      <c r="B317" s="287"/>
      <c r="C317" s="286"/>
      <c r="D317" s="287"/>
      <c r="E317" s="287"/>
      <c r="F317" s="287"/>
      <c r="G317" s="288"/>
      <c r="H317" s="288"/>
      <c r="I317" s="288"/>
      <c r="J317" s="288"/>
      <c r="K317" s="289"/>
      <c r="L317" s="289"/>
      <c r="M317" s="290">
        <f t="shared" si="2"/>
        <v>0</v>
      </c>
      <c r="N317" s="288"/>
      <c r="O317" s="288"/>
      <c r="P317" s="291"/>
      <c r="Q317" s="291"/>
      <c r="R317" s="291"/>
      <c r="S317" s="291"/>
      <c r="T317" s="292">
        <f t="shared" si="3"/>
        <v>0</v>
      </c>
      <c r="U317" s="293"/>
      <c r="V317" s="288"/>
      <c r="W317" s="288"/>
      <c r="X317" s="164"/>
      <c r="Y317" s="164"/>
      <c r="Z317" s="164"/>
    </row>
    <row r="318" spans="1:26" ht="25.5" customHeight="1">
      <c r="A318" s="286"/>
      <c r="B318" s="287"/>
      <c r="C318" s="286"/>
      <c r="D318" s="287"/>
      <c r="E318" s="287"/>
      <c r="F318" s="287"/>
      <c r="G318" s="288"/>
      <c r="H318" s="288"/>
      <c r="I318" s="288"/>
      <c r="J318" s="288"/>
      <c r="K318" s="289"/>
      <c r="L318" s="289"/>
      <c r="M318" s="290">
        <f t="shared" si="2"/>
        <v>0</v>
      </c>
      <c r="N318" s="288"/>
      <c r="O318" s="288"/>
      <c r="P318" s="291"/>
      <c r="Q318" s="291"/>
      <c r="R318" s="291"/>
      <c r="S318" s="291"/>
      <c r="T318" s="292">
        <f t="shared" si="3"/>
        <v>0</v>
      </c>
      <c r="U318" s="293"/>
      <c r="V318" s="288"/>
      <c r="W318" s="288"/>
      <c r="X318" s="164"/>
      <c r="Y318" s="164"/>
      <c r="Z318" s="164"/>
    </row>
    <row r="319" spans="1:26" ht="25.5" customHeight="1">
      <c r="A319" s="286"/>
      <c r="B319" s="287"/>
      <c r="C319" s="286"/>
      <c r="D319" s="287"/>
      <c r="E319" s="287"/>
      <c r="F319" s="287"/>
      <c r="G319" s="288"/>
      <c r="H319" s="288"/>
      <c r="I319" s="288"/>
      <c r="J319" s="288"/>
      <c r="K319" s="289"/>
      <c r="L319" s="289"/>
      <c r="M319" s="290">
        <f t="shared" si="2"/>
        <v>0</v>
      </c>
      <c r="N319" s="288"/>
      <c r="O319" s="288"/>
      <c r="P319" s="291"/>
      <c r="Q319" s="291"/>
      <c r="R319" s="291"/>
      <c r="S319" s="291"/>
      <c r="T319" s="292">
        <f t="shared" si="3"/>
        <v>0</v>
      </c>
      <c r="U319" s="293"/>
      <c r="V319" s="288"/>
      <c r="W319" s="288"/>
      <c r="X319" s="164"/>
      <c r="Y319" s="164"/>
      <c r="Z319" s="164"/>
    </row>
    <row r="320" spans="1:26" ht="25.5" customHeight="1">
      <c r="A320" s="286"/>
      <c r="B320" s="287"/>
      <c r="C320" s="286"/>
      <c r="D320" s="287"/>
      <c r="E320" s="287"/>
      <c r="F320" s="287"/>
      <c r="G320" s="288"/>
      <c r="H320" s="288"/>
      <c r="I320" s="288"/>
      <c r="J320" s="288"/>
      <c r="K320" s="289"/>
      <c r="L320" s="289"/>
      <c r="M320" s="290">
        <f t="shared" si="2"/>
        <v>0</v>
      </c>
      <c r="N320" s="288"/>
      <c r="O320" s="288"/>
      <c r="P320" s="291"/>
      <c r="Q320" s="291"/>
      <c r="R320" s="291"/>
      <c r="S320" s="291"/>
      <c r="T320" s="292">
        <f t="shared" si="3"/>
        <v>0</v>
      </c>
      <c r="U320" s="293"/>
      <c r="V320" s="288"/>
      <c r="W320" s="288"/>
      <c r="X320" s="164"/>
      <c r="Y320" s="164"/>
      <c r="Z320" s="164"/>
    </row>
    <row r="321" spans="1:26" ht="25.5" customHeight="1">
      <c r="A321" s="286"/>
      <c r="B321" s="287"/>
      <c r="C321" s="286"/>
      <c r="D321" s="287"/>
      <c r="E321" s="287"/>
      <c r="F321" s="287"/>
      <c r="G321" s="288"/>
      <c r="H321" s="288"/>
      <c r="I321" s="288"/>
      <c r="J321" s="288"/>
      <c r="K321" s="289"/>
      <c r="L321" s="289"/>
      <c r="M321" s="290">
        <f t="shared" si="2"/>
        <v>0</v>
      </c>
      <c r="N321" s="288"/>
      <c r="O321" s="288"/>
      <c r="P321" s="291"/>
      <c r="Q321" s="291"/>
      <c r="R321" s="291"/>
      <c r="S321" s="291"/>
      <c r="T321" s="292">
        <f t="shared" si="3"/>
        <v>0</v>
      </c>
      <c r="U321" s="293"/>
      <c r="V321" s="288"/>
      <c r="W321" s="288"/>
      <c r="X321" s="164"/>
      <c r="Y321" s="164"/>
      <c r="Z321" s="164"/>
    </row>
    <row r="322" spans="1:26" ht="25.5" customHeight="1">
      <c r="A322" s="286"/>
      <c r="B322" s="287"/>
      <c r="C322" s="286"/>
      <c r="D322" s="287"/>
      <c r="E322" s="287"/>
      <c r="F322" s="287"/>
      <c r="G322" s="288"/>
      <c r="H322" s="288"/>
      <c r="I322" s="288"/>
      <c r="J322" s="288"/>
      <c r="K322" s="289"/>
      <c r="L322" s="289"/>
      <c r="M322" s="290">
        <f t="shared" si="2"/>
        <v>0</v>
      </c>
      <c r="N322" s="288"/>
      <c r="O322" s="288"/>
      <c r="P322" s="291"/>
      <c r="Q322" s="291"/>
      <c r="R322" s="291"/>
      <c r="S322" s="291"/>
      <c r="T322" s="292">
        <f t="shared" si="3"/>
        <v>0</v>
      </c>
      <c r="U322" s="293"/>
      <c r="V322" s="288"/>
      <c r="W322" s="288"/>
      <c r="X322" s="164"/>
      <c r="Y322" s="164"/>
      <c r="Z322" s="164"/>
    </row>
    <row r="323" spans="1:26" ht="25.5" customHeight="1">
      <c r="A323" s="286"/>
      <c r="B323" s="287"/>
      <c r="C323" s="286"/>
      <c r="D323" s="287"/>
      <c r="E323" s="287"/>
      <c r="F323" s="287"/>
      <c r="G323" s="288"/>
      <c r="H323" s="288"/>
      <c r="I323" s="288"/>
      <c r="J323" s="288"/>
      <c r="K323" s="289"/>
      <c r="L323" s="289"/>
      <c r="M323" s="290">
        <f t="shared" si="2"/>
        <v>0</v>
      </c>
      <c r="N323" s="288"/>
      <c r="O323" s="288"/>
      <c r="P323" s="291"/>
      <c r="Q323" s="291"/>
      <c r="R323" s="291"/>
      <c r="S323" s="291"/>
      <c r="T323" s="292">
        <f t="shared" si="3"/>
        <v>0</v>
      </c>
      <c r="U323" s="293"/>
      <c r="V323" s="288"/>
      <c r="W323" s="288"/>
      <c r="X323" s="164"/>
      <c r="Y323" s="164"/>
      <c r="Z323" s="164"/>
    </row>
    <row r="324" spans="1:26" ht="25.5" customHeight="1">
      <c r="A324" s="286"/>
      <c r="B324" s="287"/>
      <c r="C324" s="286"/>
      <c r="D324" s="287"/>
      <c r="E324" s="287"/>
      <c r="F324" s="287"/>
      <c r="G324" s="288"/>
      <c r="H324" s="288"/>
      <c r="I324" s="288"/>
      <c r="J324" s="288"/>
      <c r="K324" s="289"/>
      <c r="L324" s="289"/>
      <c r="M324" s="290">
        <f t="shared" si="2"/>
        <v>0</v>
      </c>
      <c r="N324" s="288"/>
      <c r="O324" s="288"/>
      <c r="P324" s="291"/>
      <c r="Q324" s="291"/>
      <c r="R324" s="291"/>
      <c r="S324" s="291"/>
      <c r="T324" s="292">
        <f t="shared" si="3"/>
        <v>0</v>
      </c>
      <c r="U324" s="293"/>
      <c r="V324" s="288"/>
      <c r="W324" s="288"/>
      <c r="X324" s="164"/>
      <c r="Y324" s="164"/>
      <c r="Z324" s="164"/>
    </row>
    <row r="325" spans="1:26" ht="25.5" customHeight="1">
      <c r="A325" s="286"/>
      <c r="B325" s="287"/>
      <c r="C325" s="286"/>
      <c r="D325" s="287"/>
      <c r="E325" s="287"/>
      <c r="F325" s="287"/>
      <c r="G325" s="288"/>
      <c r="H325" s="288"/>
      <c r="I325" s="288"/>
      <c r="J325" s="288"/>
      <c r="K325" s="289"/>
      <c r="L325" s="289"/>
      <c r="M325" s="290">
        <f t="shared" si="2"/>
        <v>0</v>
      </c>
      <c r="N325" s="288"/>
      <c r="O325" s="288"/>
      <c r="P325" s="291"/>
      <c r="Q325" s="291"/>
      <c r="R325" s="291"/>
      <c r="S325" s="291"/>
      <c r="T325" s="292">
        <f t="shared" si="3"/>
        <v>0</v>
      </c>
      <c r="U325" s="293"/>
      <c r="V325" s="288"/>
      <c r="W325" s="288"/>
      <c r="X325" s="164"/>
      <c r="Y325" s="164"/>
      <c r="Z325" s="164"/>
    </row>
    <row r="326" spans="1:26" ht="25.5" customHeight="1">
      <c r="A326" s="286"/>
      <c r="B326" s="287"/>
      <c r="C326" s="286"/>
      <c r="D326" s="287"/>
      <c r="E326" s="287"/>
      <c r="F326" s="287"/>
      <c r="G326" s="288"/>
      <c r="H326" s="288"/>
      <c r="I326" s="288"/>
      <c r="J326" s="288"/>
      <c r="K326" s="289"/>
      <c r="L326" s="289"/>
      <c r="M326" s="290">
        <f t="shared" si="2"/>
        <v>0</v>
      </c>
      <c r="N326" s="288"/>
      <c r="O326" s="288"/>
      <c r="P326" s="291"/>
      <c r="Q326" s="291"/>
      <c r="R326" s="291"/>
      <c r="S326" s="291"/>
      <c r="T326" s="292">
        <f t="shared" si="3"/>
        <v>0</v>
      </c>
      <c r="U326" s="293"/>
      <c r="V326" s="288"/>
      <c r="W326" s="288"/>
      <c r="X326" s="164"/>
      <c r="Y326" s="164"/>
      <c r="Z326" s="164"/>
    </row>
    <row r="327" spans="1:26" ht="25.5" customHeight="1">
      <c r="A327" s="286"/>
      <c r="B327" s="287"/>
      <c r="C327" s="286"/>
      <c r="D327" s="287"/>
      <c r="E327" s="287"/>
      <c r="F327" s="287"/>
      <c r="G327" s="288"/>
      <c r="H327" s="288"/>
      <c r="I327" s="288"/>
      <c r="J327" s="288"/>
      <c r="K327" s="289"/>
      <c r="L327" s="289"/>
      <c r="M327" s="290">
        <f t="shared" si="2"/>
        <v>0</v>
      </c>
      <c r="N327" s="288"/>
      <c r="O327" s="288"/>
      <c r="P327" s="291"/>
      <c r="Q327" s="291"/>
      <c r="R327" s="291"/>
      <c r="S327" s="291"/>
      <c r="T327" s="292">
        <f t="shared" si="3"/>
        <v>0</v>
      </c>
      <c r="U327" s="293"/>
      <c r="V327" s="288"/>
      <c r="W327" s="288"/>
      <c r="X327" s="164"/>
      <c r="Y327" s="164"/>
      <c r="Z327" s="164"/>
    </row>
    <row r="328" spans="1:26" ht="25.5" customHeight="1">
      <c r="A328" s="286"/>
      <c r="B328" s="287"/>
      <c r="C328" s="286"/>
      <c r="D328" s="287"/>
      <c r="E328" s="287"/>
      <c r="F328" s="287"/>
      <c r="G328" s="288"/>
      <c r="H328" s="288"/>
      <c r="I328" s="288"/>
      <c r="J328" s="288"/>
      <c r="K328" s="289"/>
      <c r="L328" s="289"/>
      <c r="M328" s="290">
        <f t="shared" si="2"/>
        <v>0</v>
      </c>
      <c r="N328" s="288"/>
      <c r="O328" s="288"/>
      <c r="P328" s="291"/>
      <c r="Q328" s="291"/>
      <c r="R328" s="291"/>
      <c r="S328" s="291"/>
      <c r="T328" s="292">
        <f t="shared" si="3"/>
        <v>0</v>
      </c>
      <c r="U328" s="293"/>
      <c r="V328" s="288"/>
      <c r="W328" s="288"/>
      <c r="X328" s="164"/>
      <c r="Y328" s="164"/>
      <c r="Z328" s="164"/>
    </row>
    <row r="329" spans="1:26" ht="25.5" customHeight="1">
      <c r="A329" s="286"/>
      <c r="B329" s="287"/>
      <c r="C329" s="286"/>
      <c r="D329" s="287"/>
      <c r="E329" s="287"/>
      <c r="F329" s="287"/>
      <c r="G329" s="288"/>
      <c r="H329" s="288"/>
      <c r="I329" s="288"/>
      <c r="J329" s="288"/>
      <c r="K329" s="289"/>
      <c r="L329" s="289"/>
      <c r="M329" s="290">
        <f t="shared" si="2"/>
        <v>0</v>
      </c>
      <c r="N329" s="288"/>
      <c r="O329" s="288"/>
      <c r="P329" s="291"/>
      <c r="Q329" s="291"/>
      <c r="R329" s="291"/>
      <c r="S329" s="291"/>
      <c r="T329" s="292">
        <f t="shared" si="3"/>
        <v>0</v>
      </c>
      <c r="U329" s="293"/>
      <c r="V329" s="288"/>
      <c r="W329" s="288"/>
      <c r="X329" s="164"/>
      <c r="Y329" s="164"/>
      <c r="Z329" s="164"/>
    </row>
    <row r="330" spans="1:26" ht="25.5" customHeight="1">
      <c r="A330" s="286"/>
      <c r="B330" s="287"/>
      <c r="C330" s="286"/>
      <c r="D330" s="287"/>
      <c r="E330" s="287"/>
      <c r="F330" s="287"/>
      <c r="G330" s="288"/>
      <c r="H330" s="288"/>
      <c r="I330" s="288"/>
      <c r="J330" s="288"/>
      <c r="K330" s="289"/>
      <c r="L330" s="289"/>
      <c r="M330" s="290">
        <f t="shared" si="2"/>
        <v>0</v>
      </c>
      <c r="N330" s="288"/>
      <c r="O330" s="288"/>
      <c r="P330" s="291"/>
      <c r="Q330" s="291"/>
      <c r="R330" s="291"/>
      <c r="S330" s="291"/>
      <c r="T330" s="292">
        <f t="shared" si="3"/>
        <v>0</v>
      </c>
      <c r="U330" s="293"/>
      <c r="V330" s="288"/>
      <c r="W330" s="288"/>
      <c r="X330" s="164"/>
      <c r="Y330" s="164"/>
      <c r="Z330" s="164"/>
    </row>
    <row r="331" spans="1:26" ht="25.5" customHeight="1">
      <c r="A331" s="286"/>
      <c r="B331" s="287"/>
      <c r="C331" s="286"/>
      <c r="D331" s="287"/>
      <c r="E331" s="287"/>
      <c r="F331" s="287"/>
      <c r="G331" s="288"/>
      <c r="H331" s="288"/>
      <c r="I331" s="288"/>
      <c r="J331" s="288"/>
      <c r="K331" s="289"/>
      <c r="L331" s="289"/>
      <c r="M331" s="290">
        <f t="shared" si="2"/>
        <v>0</v>
      </c>
      <c r="N331" s="288"/>
      <c r="O331" s="288"/>
      <c r="P331" s="291"/>
      <c r="Q331" s="291"/>
      <c r="R331" s="291"/>
      <c r="S331" s="291"/>
      <c r="T331" s="292">
        <f t="shared" si="3"/>
        <v>0</v>
      </c>
      <c r="U331" s="293"/>
      <c r="V331" s="288"/>
      <c r="W331" s="288"/>
      <c r="X331" s="164"/>
      <c r="Y331" s="164"/>
      <c r="Z331" s="164"/>
    </row>
    <row r="332" spans="1:26" ht="25.5" customHeight="1">
      <c r="A332" s="286"/>
      <c r="B332" s="287"/>
      <c r="C332" s="286"/>
      <c r="D332" s="287"/>
      <c r="E332" s="287"/>
      <c r="F332" s="287"/>
      <c r="G332" s="288"/>
      <c r="H332" s="288"/>
      <c r="I332" s="288"/>
      <c r="J332" s="288"/>
      <c r="K332" s="289"/>
      <c r="L332" s="289"/>
      <c r="M332" s="290">
        <f t="shared" si="2"/>
        <v>0</v>
      </c>
      <c r="N332" s="288"/>
      <c r="O332" s="288"/>
      <c r="P332" s="291"/>
      <c r="Q332" s="291"/>
      <c r="R332" s="291"/>
      <c r="S332" s="291"/>
      <c r="T332" s="292">
        <f t="shared" si="3"/>
        <v>0</v>
      </c>
      <c r="U332" s="293"/>
      <c r="V332" s="288"/>
      <c r="W332" s="288"/>
      <c r="X332" s="164"/>
      <c r="Y332" s="164"/>
      <c r="Z332" s="164"/>
    </row>
    <row r="333" spans="1:26" ht="25.5" customHeight="1">
      <c r="A333" s="286"/>
      <c r="B333" s="287"/>
      <c r="C333" s="286"/>
      <c r="D333" s="287"/>
      <c r="E333" s="287"/>
      <c r="F333" s="287"/>
      <c r="G333" s="288"/>
      <c r="H333" s="288"/>
      <c r="I333" s="288"/>
      <c r="J333" s="288"/>
      <c r="K333" s="289"/>
      <c r="L333" s="289"/>
      <c r="M333" s="290">
        <f t="shared" si="2"/>
        <v>0</v>
      </c>
      <c r="N333" s="288"/>
      <c r="O333" s="288"/>
      <c r="P333" s="291"/>
      <c r="Q333" s="291"/>
      <c r="R333" s="291"/>
      <c r="S333" s="291"/>
      <c r="T333" s="292">
        <f t="shared" si="3"/>
        <v>0</v>
      </c>
      <c r="U333" s="293"/>
      <c r="V333" s="288"/>
      <c r="W333" s="288"/>
      <c r="X333" s="164"/>
      <c r="Y333" s="164"/>
      <c r="Z333" s="164"/>
    </row>
    <row r="334" spans="1:26" ht="25.5" customHeight="1">
      <c r="A334" s="286"/>
      <c r="B334" s="287"/>
      <c r="C334" s="286"/>
      <c r="D334" s="287"/>
      <c r="E334" s="287"/>
      <c r="F334" s="287"/>
      <c r="G334" s="288"/>
      <c r="H334" s="288"/>
      <c r="I334" s="288"/>
      <c r="J334" s="288"/>
      <c r="K334" s="289"/>
      <c r="L334" s="289"/>
      <c r="M334" s="290">
        <f t="shared" si="2"/>
        <v>0</v>
      </c>
      <c r="N334" s="288"/>
      <c r="O334" s="288"/>
      <c r="P334" s="291"/>
      <c r="Q334" s="291"/>
      <c r="R334" s="291"/>
      <c r="S334" s="291"/>
      <c r="T334" s="292">
        <f t="shared" si="3"/>
        <v>0</v>
      </c>
      <c r="U334" s="293"/>
      <c r="V334" s="288"/>
      <c r="W334" s="288"/>
      <c r="X334" s="164"/>
      <c r="Y334" s="164"/>
      <c r="Z334" s="164"/>
    </row>
    <row r="335" spans="1:26" ht="25.5" customHeight="1">
      <c r="A335" s="286"/>
      <c r="B335" s="287"/>
      <c r="C335" s="286"/>
      <c r="D335" s="287"/>
      <c r="E335" s="287"/>
      <c r="F335" s="287"/>
      <c r="G335" s="288"/>
      <c r="H335" s="288"/>
      <c r="I335" s="288"/>
      <c r="J335" s="288"/>
      <c r="K335" s="289"/>
      <c r="L335" s="289"/>
      <c r="M335" s="290">
        <f t="shared" si="2"/>
        <v>0</v>
      </c>
      <c r="N335" s="288"/>
      <c r="O335" s="288"/>
      <c r="P335" s="291"/>
      <c r="Q335" s="291"/>
      <c r="R335" s="291"/>
      <c r="S335" s="291"/>
      <c r="T335" s="292">
        <f t="shared" si="3"/>
        <v>0</v>
      </c>
      <c r="U335" s="293"/>
      <c r="V335" s="288"/>
      <c r="W335" s="288"/>
      <c r="X335" s="164"/>
      <c r="Y335" s="164"/>
      <c r="Z335" s="164"/>
    </row>
    <row r="336" spans="1:26" ht="25.5" customHeight="1">
      <c r="A336" s="286"/>
      <c r="B336" s="287"/>
      <c r="C336" s="286"/>
      <c r="D336" s="287"/>
      <c r="E336" s="287"/>
      <c r="F336" s="287"/>
      <c r="G336" s="288"/>
      <c r="H336" s="288"/>
      <c r="I336" s="288"/>
      <c r="J336" s="288"/>
      <c r="K336" s="289"/>
      <c r="L336" s="289"/>
      <c r="M336" s="290">
        <f t="shared" si="2"/>
        <v>0</v>
      </c>
      <c r="N336" s="288"/>
      <c r="O336" s="288"/>
      <c r="P336" s="291"/>
      <c r="Q336" s="291"/>
      <c r="R336" s="291"/>
      <c r="S336" s="291"/>
      <c r="T336" s="292">
        <f t="shared" si="3"/>
        <v>0</v>
      </c>
      <c r="U336" s="293"/>
      <c r="V336" s="288"/>
      <c r="W336" s="288"/>
      <c r="X336" s="164"/>
      <c r="Y336" s="164"/>
      <c r="Z336" s="164"/>
    </row>
    <row r="337" spans="1:26" ht="25.5" customHeight="1">
      <c r="A337" s="286"/>
      <c r="B337" s="287"/>
      <c r="C337" s="286"/>
      <c r="D337" s="287"/>
      <c r="E337" s="287"/>
      <c r="F337" s="287"/>
      <c r="G337" s="288"/>
      <c r="H337" s="288"/>
      <c r="I337" s="288"/>
      <c r="J337" s="288"/>
      <c r="K337" s="289"/>
      <c r="L337" s="289"/>
      <c r="M337" s="290">
        <f t="shared" si="2"/>
        <v>0</v>
      </c>
      <c r="N337" s="288"/>
      <c r="O337" s="288"/>
      <c r="P337" s="291"/>
      <c r="Q337" s="291"/>
      <c r="R337" s="291"/>
      <c r="S337" s="291"/>
      <c r="T337" s="292">
        <f t="shared" si="3"/>
        <v>0</v>
      </c>
      <c r="U337" s="293"/>
      <c r="V337" s="288"/>
      <c r="W337" s="288"/>
      <c r="X337" s="164"/>
      <c r="Y337" s="164"/>
      <c r="Z337" s="164"/>
    </row>
    <row r="338" spans="1:26" ht="25.5" customHeight="1">
      <c r="A338" s="286"/>
      <c r="B338" s="287"/>
      <c r="C338" s="286"/>
      <c r="D338" s="287"/>
      <c r="E338" s="287"/>
      <c r="F338" s="287"/>
      <c r="G338" s="288"/>
      <c r="H338" s="288"/>
      <c r="I338" s="288"/>
      <c r="J338" s="288"/>
      <c r="K338" s="289"/>
      <c r="L338" s="289"/>
      <c r="M338" s="290">
        <f t="shared" si="2"/>
        <v>0</v>
      </c>
      <c r="N338" s="288"/>
      <c r="O338" s="288"/>
      <c r="P338" s="291"/>
      <c r="Q338" s="291"/>
      <c r="R338" s="291"/>
      <c r="S338" s="291"/>
      <c r="T338" s="292">
        <f t="shared" si="3"/>
        <v>0</v>
      </c>
      <c r="U338" s="293"/>
      <c r="V338" s="288"/>
      <c r="W338" s="288"/>
      <c r="X338" s="164"/>
      <c r="Y338" s="164"/>
      <c r="Z338" s="164"/>
    </row>
    <row r="339" spans="1:26" ht="25.5" customHeight="1">
      <c r="A339" s="286"/>
      <c r="B339" s="287"/>
      <c r="C339" s="286"/>
      <c r="D339" s="287"/>
      <c r="E339" s="287"/>
      <c r="F339" s="287"/>
      <c r="G339" s="288"/>
      <c r="H339" s="288"/>
      <c r="I339" s="288"/>
      <c r="J339" s="288"/>
      <c r="K339" s="289"/>
      <c r="L339" s="289"/>
      <c r="M339" s="290">
        <f t="shared" si="2"/>
        <v>0</v>
      </c>
      <c r="N339" s="288"/>
      <c r="O339" s="288"/>
      <c r="P339" s="291"/>
      <c r="Q339" s="291"/>
      <c r="R339" s="291"/>
      <c r="S339" s="291"/>
      <c r="T339" s="292">
        <f t="shared" si="3"/>
        <v>0</v>
      </c>
      <c r="U339" s="293"/>
      <c r="V339" s="288"/>
      <c r="W339" s="288"/>
      <c r="X339" s="164"/>
      <c r="Y339" s="164"/>
      <c r="Z339" s="164"/>
    </row>
    <row r="340" spans="1:26" ht="25.5" customHeight="1">
      <c r="A340" s="286"/>
      <c r="B340" s="287"/>
      <c r="C340" s="286"/>
      <c r="D340" s="287"/>
      <c r="E340" s="287"/>
      <c r="F340" s="287"/>
      <c r="G340" s="288"/>
      <c r="H340" s="288"/>
      <c r="I340" s="288"/>
      <c r="J340" s="288"/>
      <c r="K340" s="289"/>
      <c r="L340" s="289"/>
      <c r="M340" s="290">
        <f t="shared" si="2"/>
        <v>0</v>
      </c>
      <c r="N340" s="288"/>
      <c r="O340" s="288"/>
      <c r="P340" s="291"/>
      <c r="Q340" s="291"/>
      <c r="R340" s="291"/>
      <c r="S340" s="291"/>
      <c r="T340" s="292">
        <f t="shared" si="3"/>
        <v>0</v>
      </c>
      <c r="U340" s="293"/>
      <c r="V340" s="288"/>
      <c r="W340" s="288"/>
      <c r="X340" s="164"/>
      <c r="Y340" s="164"/>
      <c r="Z340" s="164"/>
    </row>
    <row r="341" spans="1:26" ht="25.5" customHeight="1">
      <c r="A341" s="286"/>
      <c r="B341" s="287"/>
      <c r="C341" s="286"/>
      <c r="D341" s="287"/>
      <c r="E341" s="287"/>
      <c r="F341" s="287"/>
      <c r="G341" s="288"/>
      <c r="H341" s="288"/>
      <c r="I341" s="288"/>
      <c r="J341" s="288"/>
      <c r="K341" s="289"/>
      <c r="L341" s="289"/>
      <c r="M341" s="290">
        <f t="shared" si="2"/>
        <v>0</v>
      </c>
      <c r="N341" s="288"/>
      <c r="O341" s="288"/>
      <c r="P341" s="291"/>
      <c r="Q341" s="291"/>
      <c r="R341" s="291"/>
      <c r="S341" s="291"/>
      <c r="T341" s="292">
        <f t="shared" si="3"/>
        <v>0</v>
      </c>
      <c r="U341" s="293"/>
      <c r="V341" s="288"/>
      <c r="W341" s="288"/>
      <c r="X341" s="164"/>
      <c r="Y341" s="164"/>
      <c r="Z341" s="164"/>
    </row>
    <row r="342" spans="1:26" ht="25.5" customHeight="1">
      <c r="A342" s="286"/>
      <c r="B342" s="287"/>
      <c r="C342" s="286"/>
      <c r="D342" s="287"/>
      <c r="E342" s="287"/>
      <c r="F342" s="287"/>
      <c r="G342" s="288"/>
      <c r="H342" s="288"/>
      <c r="I342" s="288"/>
      <c r="J342" s="288"/>
      <c r="K342" s="289"/>
      <c r="L342" s="289"/>
      <c r="M342" s="290">
        <f t="shared" si="2"/>
        <v>0</v>
      </c>
      <c r="N342" s="288"/>
      <c r="O342" s="288"/>
      <c r="P342" s="291"/>
      <c r="Q342" s="291"/>
      <c r="R342" s="291"/>
      <c r="S342" s="291"/>
      <c r="T342" s="292">
        <f t="shared" si="3"/>
        <v>0</v>
      </c>
      <c r="U342" s="293"/>
      <c r="V342" s="288"/>
      <c r="W342" s="288"/>
      <c r="X342" s="164"/>
      <c r="Y342" s="164"/>
      <c r="Z342" s="164"/>
    </row>
    <row r="343" spans="1:26" ht="25.5" customHeight="1">
      <c r="A343" s="286"/>
      <c r="B343" s="287"/>
      <c r="C343" s="286"/>
      <c r="D343" s="287"/>
      <c r="E343" s="287"/>
      <c r="F343" s="287"/>
      <c r="G343" s="288"/>
      <c r="H343" s="288"/>
      <c r="I343" s="288"/>
      <c r="J343" s="288"/>
      <c r="K343" s="289"/>
      <c r="L343" s="289"/>
      <c r="M343" s="290">
        <f t="shared" si="2"/>
        <v>0</v>
      </c>
      <c r="N343" s="288"/>
      <c r="O343" s="288"/>
      <c r="P343" s="291"/>
      <c r="Q343" s="291"/>
      <c r="R343" s="291"/>
      <c r="S343" s="291"/>
      <c r="T343" s="292">
        <f t="shared" si="3"/>
        <v>0</v>
      </c>
      <c r="U343" s="293"/>
      <c r="V343" s="288"/>
      <c r="W343" s="288"/>
      <c r="X343" s="164"/>
      <c r="Y343" s="164"/>
      <c r="Z343" s="164"/>
    </row>
    <row r="344" spans="1:26" ht="25.5" customHeight="1">
      <c r="A344" s="286"/>
      <c r="B344" s="287"/>
      <c r="C344" s="286"/>
      <c r="D344" s="287"/>
      <c r="E344" s="287"/>
      <c r="F344" s="287"/>
      <c r="G344" s="288"/>
      <c r="H344" s="288"/>
      <c r="I344" s="288"/>
      <c r="J344" s="288"/>
      <c r="K344" s="289"/>
      <c r="L344" s="289"/>
      <c r="M344" s="290">
        <f t="shared" si="2"/>
        <v>0</v>
      </c>
      <c r="N344" s="288"/>
      <c r="O344" s="288"/>
      <c r="P344" s="291"/>
      <c r="Q344" s="291"/>
      <c r="R344" s="291"/>
      <c r="S344" s="291"/>
      <c r="T344" s="292">
        <f t="shared" si="3"/>
        <v>0</v>
      </c>
      <c r="U344" s="293"/>
      <c r="V344" s="288"/>
      <c r="W344" s="288"/>
      <c r="X344" s="164"/>
      <c r="Y344" s="164"/>
      <c r="Z344" s="164"/>
    </row>
    <row r="345" spans="1:26" ht="25.5" customHeight="1">
      <c r="A345" s="286"/>
      <c r="B345" s="287"/>
      <c r="C345" s="286"/>
      <c r="D345" s="287"/>
      <c r="E345" s="287"/>
      <c r="F345" s="287"/>
      <c r="G345" s="288"/>
      <c r="H345" s="288"/>
      <c r="I345" s="288"/>
      <c r="J345" s="288"/>
      <c r="K345" s="289"/>
      <c r="L345" s="289"/>
      <c r="M345" s="290">
        <f t="shared" si="2"/>
        <v>0</v>
      </c>
      <c r="N345" s="288"/>
      <c r="O345" s="288"/>
      <c r="P345" s="291"/>
      <c r="Q345" s="291"/>
      <c r="R345" s="291"/>
      <c r="S345" s="291"/>
      <c r="T345" s="292">
        <f t="shared" si="3"/>
        <v>0</v>
      </c>
      <c r="U345" s="293"/>
      <c r="V345" s="288"/>
      <c r="W345" s="288"/>
      <c r="X345" s="164"/>
      <c r="Y345" s="164"/>
      <c r="Z345" s="164"/>
    </row>
    <row r="346" spans="1:26" ht="25.5" customHeight="1">
      <c r="A346" s="286"/>
      <c r="B346" s="287"/>
      <c r="C346" s="286"/>
      <c r="D346" s="287"/>
      <c r="E346" s="287"/>
      <c r="F346" s="287"/>
      <c r="G346" s="288"/>
      <c r="H346" s="288"/>
      <c r="I346" s="288"/>
      <c r="J346" s="288"/>
      <c r="K346" s="289"/>
      <c r="L346" s="289"/>
      <c r="M346" s="290">
        <f t="shared" si="2"/>
        <v>0</v>
      </c>
      <c r="N346" s="288"/>
      <c r="O346" s="288"/>
      <c r="P346" s="291"/>
      <c r="Q346" s="291"/>
      <c r="R346" s="291"/>
      <c r="S346" s="291"/>
      <c r="T346" s="292">
        <f t="shared" si="3"/>
        <v>0</v>
      </c>
      <c r="U346" s="293"/>
      <c r="V346" s="288"/>
      <c r="W346" s="288"/>
      <c r="X346" s="164"/>
      <c r="Y346" s="164"/>
      <c r="Z346" s="164"/>
    </row>
    <row r="347" spans="1:26" ht="25.5" customHeight="1">
      <c r="A347" s="286"/>
      <c r="B347" s="287"/>
      <c r="C347" s="286"/>
      <c r="D347" s="287"/>
      <c r="E347" s="287"/>
      <c r="F347" s="287"/>
      <c r="G347" s="288"/>
      <c r="H347" s="288"/>
      <c r="I347" s="288"/>
      <c r="J347" s="288"/>
      <c r="K347" s="289"/>
      <c r="L347" s="289"/>
      <c r="M347" s="290">
        <f t="shared" si="2"/>
        <v>0</v>
      </c>
      <c r="N347" s="288"/>
      <c r="O347" s="288"/>
      <c r="P347" s="291"/>
      <c r="Q347" s="291"/>
      <c r="R347" s="291"/>
      <c r="S347" s="291"/>
      <c r="T347" s="292">
        <f t="shared" si="3"/>
        <v>0</v>
      </c>
      <c r="U347" s="293"/>
      <c r="V347" s="288"/>
      <c r="W347" s="288"/>
      <c r="X347" s="164"/>
      <c r="Y347" s="164"/>
      <c r="Z347" s="164"/>
    </row>
    <row r="348" spans="1:26" ht="25.5" customHeight="1">
      <c r="A348" s="286"/>
      <c r="B348" s="287"/>
      <c r="C348" s="286"/>
      <c r="D348" s="287"/>
      <c r="E348" s="287"/>
      <c r="F348" s="287"/>
      <c r="G348" s="288"/>
      <c r="H348" s="288"/>
      <c r="I348" s="288"/>
      <c r="J348" s="288"/>
      <c r="K348" s="289"/>
      <c r="L348" s="289"/>
      <c r="M348" s="290">
        <f t="shared" si="2"/>
        <v>0</v>
      </c>
      <c r="N348" s="288"/>
      <c r="O348" s="288"/>
      <c r="P348" s="291"/>
      <c r="Q348" s="291"/>
      <c r="R348" s="291"/>
      <c r="S348" s="291"/>
      <c r="T348" s="292">
        <f t="shared" si="3"/>
        <v>0</v>
      </c>
      <c r="U348" s="293"/>
      <c r="V348" s="288"/>
      <c r="W348" s="288"/>
      <c r="X348" s="164"/>
      <c r="Y348" s="164"/>
      <c r="Z348" s="164"/>
    </row>
    <row r="349" spans="1:26" ht="25.5" customHeight="1">
      <c r="A349" s="286"/>
      <c r="B349" s="287"/>
      <c r="C349" s="286"/>
      <c r="D349" s="287"/>
      <c r="E349" s="287"/>
      <c r="F349" s="287"/>
      <c r="G349" s="288"/>
      <c r="H349" s="288"/>
      <c r="I349" s="288"/>
      <c r="J349" s="288"/>
      <c r="K349" s="289"/>
      <c r="L349" s="289"/>
      <c r="M349" s="290">
        <f t="shared" si="2"/>
        <v>0</v>
      </c>
      <c r="N349" s="288"/>
      <c r="O349" s="288"/>
      <c r="P349" s="291"/>
      <c r="Q349" s="291"/>
      <c r="R349" s="291"/>
      <c r="S349" s="291"/>
      <c r="T349" s="292">
        <f t="shared" si="3"/>
        <v>0</v>
      </c>
      <c r="U349" s="293"/>
      <c r="V349" s="288"/>
      <c r="W349" s="288"/>
      <c r="X349" s="164"/>
      <c r="Y349" s="164"/>
      <c r="Z349" s="164"/>
    </row>
    <row r="350" spans="1:26" ht="25.5" customHeight="1">
      <c r="A350" s="286"/>
      <c r="B350" s="287"/>
      <c r="C350" s="286"/>
      <c r="D350" s="287"/>
      <c r="E350" s="287"/>
      <c r="F350" s="287"/>
      <c r="G350" s="288"/>
      <c r="H350" s="288"/>
      <c r="I350" s="288"/>
      <c r="J350" s="288"/>
      <c r="K350" s="289"/>
      <c r="L350" s="289"/>
      <c r="M350" s="290">
        <f t="shared" si="2"/>
        <v>0</v>
      </c>
      <c r="N350" s="288"/>
      <c r="O350" s="288"/>
      <c r="P350" s="291"/>
      <c r="Q350" s="291"/>
      <c r="R350" s="291"/>
      <c r="S350" s="291"/>
      <c r="T350" s="292">
        <f t="shared" si="3"/>
        <v>0</v>
      </c>
      <c r="U350" s="293"/>
      <c r="V350" s="288"/>
      <c r="W350" s="288"/>
      <c r="X350" s="164"/>
      <c r="Y350" s="164"/>
      <c r="Z350" s="164"/>
    </row>
    <row r="351" spans="1:26" ht="25.5" customHeight="1">
      <c r="A351" s="286"/>
      <c r="B351" s="287"/>
      <c r="C351" s="286"/>
      <c r="D351" s="287"/>
      <c r="E351" s="287"/>
      <c r="F351" s="287"/>
      <c r="G351" s="288"/>
      <c r="H351" s="288"/>
      <c r="I351" s="288"/>
      <c r="J351" s="288"/>
      <c r="K351" s="289"/>
      <c r="L351" s="289"/>
      <c r="M351" s="290">
        <f t="shared" si="2"/>
        <v>0</v>
      </c>
      <c r="N351" s="288"/>
      <c r="O351" s="288"/>
      <c r="P351" s="291"/>
      <c r="Q351" s="291"/>
      <c r="R351" s="291"/>
      <c r="S351" s="291"/>
      <c r="T351" s="292">
        <f t="shared" si="3"/>
        <v>0</v>
      </c>
      <c r="U351" s="293"/>
      <c r="V351" s="288"/>
      <c r="W351" s="288"/>
      <c r="X351" s="164"/>
      <c r="Y351" s="164"/>
      <c r="Z351" s="164"/>
    </row>
    <row r="352" spans="1:26" ht="25.5" customHeight="1">
      <c r="A352" s="286"/>
      <c r="B352" s="287"/>
      <c r="C352" s="286"/>
      <c r="D352" s="287"/>
      <c r="E352" s="287"/>
      <c r="F352" s="287"/>
      <c r="G352" s="288"/>
      <c r="H352" s="288"/>
      <c r="I352" s="288"/>
      <c r="J352" s="288"/>
      <c r="K352" s="289"/>
      <c r="L352" s="289"/>
      <c r="M352" s="290">
        <f t="shared" si="2"/>
        <v>0</v>
      </c>
      <c r="N352" s="288"/>
      <c r="O352" s="288"/>
      <c r="P352" s="291"/>
      <c r="Q352" s="291"/>
      <c r="R352" s="291"/>
      <c r="S352" s="291"/>
      <c r="T352" s="292">
        <f t="shared" si="3"/>
        <v>0</v>
      </c>
      <c r="U352" s="293"/>
      <c r="V352" s="288"/>
      <c r="W352" s="288"/>
      <c r="X352" s="164"/>
      <c r="Y352" s="164"/>
      <c r="Z352" s="164"/>
    </row>
    <row r="353" spans="1:26" ht="25.5" customHeight="1">
      <c r="A353" s="286"/>
      <c r="B353" s="287"/>
      <c r="C353" s="286"/>
      <c r="D353" s="287"/>
      <c r="E353" s="287"/>
      <c r="F353" s="287"/>
      <c r="G353" s="288"/>
      <c r="H353" s="288"/>
      <c r="I353" s="288"/>
      <c r="J353" s="288"/>
      <c r="K353" s="289"/>
      <c r="L353" s="289"/>
      <c r="M353" s="290">
        <f t="shared" si="2"/>
        <v>0</v>
      </c>
      <c r="N353" s="288"/>
      <c r="O353" s="288"/>
      <c r="P353" s="291"/>
      <c r="Q353" s="291"/>
      <c r="R353" s="291"/>
      <c r="S353" s="291"/>
      <c r="T353" s="292">
        <f t="shared" si="3"/>
        <v>0</v>
      </c>
      <c r="U353" s="293"/>
      <c r="V353" s="288"/>
      <c r="W353" s="288"/>
      <c r="X353" s="164"/>
      <c r="Y353" s="164"/>
      <c r="Z353" s="164"/>
    </row>
    <row r="354" spans="1:26" ht="25.5" customHeight="1">
      <c r="A354" s="286"/>
      <c r="B354" s="287"/>
      <c r="C354" s="286"/>
      <c r="D354" s="287"/>
      <c r="E354" s="287"/>
      <c r="F354" s="287"/>
      <c r="G354" s="288"/>
      <c r="H354" s="288"/>
      <c r="I354" s="288"/>
      <c r="J354" s="288"/>
      <c r="K354" s="289"/>
      <c r="L354" s="289"/>
      <c r="M354" s="290">
        <f t="shared" si="2"/>
        <v>0</v>
      </c>
      <c r="N354" s="288"/>
      <c r="O354" s="288"/>
      <c r="P354" s="291"/>
      <c r="Q354" s="291"/>
      <c r="R354" s="291"/>
      <c r="S354" s="291"/>
      <c r="T354" s="292">
        <f t="shared" si="3"/>
        <v>0</v>
      </c>
      <c r="U354" s="293"/>
      <c r="V354" s="288"/>
      <c r="W354" s="288"/>
      <c r="X354" s="164"/>
      <c r="Y354" s="164"/>
      <c r="Z354" s="164"/>
    </row>
    <row r="355" spans="1:26" ht="25.5" customHeight="1">
      <c r="A355" s="286"/>
      <c r="B355" s="287"/>
      <c r="C355" s="286"/>
      <c r="D355" s="287"/>
      <c r="E355" s="287"/>
      <c r="F355" s="287"/>
      <c r="G355" s="288"/>
      <c r="H355" s="288"/>
      <c r="I355" s="288"/>
      <c r="J355" s="288"/>
      <c r="K355" s="289"/>
      <c r="L355" s="289"/>
      <c r="M355" s="290">
        <f t="shared" si="2"/>
        <v>0</v>
      </c>
      <c r="N355" s="288"/>
      <c r="O355" s="288"/>
      <c r="P355" s="291"/>
      <c r="Q355" s="291"/>
      <c r="R355" s="291"/>
      <c r="S355" s="291"/>
      <c r="T355" s="292">
        <f t="shared" si="3"/>
        <v>0</v>
      </c>
      <c r="U355" s="293"/>
      <c r="V355" s="288"/>
      <c r="W355" s="288"/>
      <c r="X355" s="164"/>
      <c r="Y355" s="164"/>
      <c r="Z355" s="164"/>
    </row>
    <row r="356" spans="1:26" ht="25.5" customHeight="1">
      <c r="A356" s="286"/>
      <c r="B356" s="287"/>
      <c r="C356" s="286"/>
      <c r="D356" s="287"/>
      <c r="E356" s="287"/>
      <c r="F356" s="287"/>
      <c r="G356" s="288"/>
      <c r="H356" s="288"/>
      <c r="I356" s="288"/>
      <c r="J356" s="288"/>
      <c r="K356" s="289"/>
      <c r="L356" s="289"/>
      <c r="M356" s="290">
        <f t="shared" si="2"/>
        <v>0</v>
      </c>
      <c r="N356" s="288"/>
      <c r="O356" s="288"/>
      <c r="P356" s="291"/>
      <c r="Q356" s="291"/>
      <c r="R356" s="291"/>
      <c r="S356" s="291"/>
      <c r="T356" s="292">
        <f t="shared" si="3"/>
        <v>0</v>
      </c>
      <c r="U356" s="293"/>
      <c r="V356" s="288"/>
      <c r="W356" s="288"/>
      <c r="X356" s="164"/>
      <c r="Y356" s="164"/>
      <c r="Z356" s="164"/>
    </row>
    <row r="357" spans="1:26" ht="25.5" customHeight="1">
      <c r="A357" s="286"/>
      <c r="B357" s="287"/>
      <c r="C357" s="286"/>
      <c r="D357" s="287"/>
      <c r="E357" s="287"/>
      <c r="F357" s="287"/>
      <c r="G357" s="288"/>
      <c r="H357" s="288"/>
      <c r="I357" s="288"/>
      <c r="J357" s="288"/>
      <c r="K357" s="289"/>
      <c r="L357" s="289"/>
      <c r="M357" s="290">
        <f t="shared" si="2"/>
        <v>0</v>
      </c>
      <c r="N357" s="288"/>
      <c r="O357" s="288"/>
      <c r="P357" s="291"/>
      <c r="Q357" s="291"/>
      <c r="R357" s="291"/>
      <c r="S357" s="291"/>
      <c r="T357" s="292">
        <f t="shared" si="3"/>
        <v>0</v>
      </c>
      <c r="U357" s="293"/>
      <c r="V357" s="288"/>
      <c r="W357" s="288"/>
      <c r="X357" s="164"/>
      <c r="Y357" s="164"/>
      <c r="Z357" s="164"/>
    </row>
    <row r="358" spans="1:26" ht="25.5" customHeight="1">
      <c r="A358" s="286"/>
      <c r="B358" s="287"/>
      <c r="C358" s="286"/>
      <c r="D358" s="287"/>
      <c r="E358" s="287"/>
      <c r="F358" s="287"/>
      <c r="G358" s="288"/>
      <c r="H358" s="288"/>
      <c r="I358" s="288"/>
      <c r="J358" s="288"/>
      <c r="K358" s="289"/>
      <c r="L358" s="289"/>
      <c r="M358" s="290">
        <f t="shared" si="2"/>
        <v>0</v>
      </c>
      <c r="N358" s="288"/>
      <c r="O358" s="288"/>
      <c r="P358" s="291"/>
      <c r="Q358" s="291"/>
      <c r="R358" s="291"/>
      <c r="S358" s="291"/>
      <c r="T358" s="292">
        <f t="shared" si="3"/>
        <v>0</v>
      </c>
      <c r="U358" s="293"/>
      <c r="V358" s="288"/>
      <c r="W358" s="288"/>
      <c r="X358" s="164"/>
      <c r="Y358" s="164"/>
      <c r="Z358" s="164"/>
    </row>
    <row r="359" spans="1:26" ht="25.5" customHeight="1">
      <c r="A359" s="286"/>
      <c r="B359" s="287"/>
      <c r="C359" s="286"/>
      <c r="D359" s="287"/>
      <c r="E359" s="287"/>
      <c r="F359" s="287"/>
      <c r="G359" s="288"/>
      <c r="H359" s="288"/>
      <c r="I359" s="288"/>
      <c r="J359" s="288"/>
      <c r="K359" s="289"/>
      <c r="L359" s="289"/>
      <c r="M359" s="290">
        <f t="shared" si="2"/>
        <v>0</v>
      </c>
      <c r="N359" s="288"/>
      <c r="O359" s="288"/>
      <c r="P359" s="291"/>
      <c r="Q359" s="291"/>
      <c r="R359" s="291"/>
      <c r="S359" s="291"/>
      <c r="T359" s="292">
        <f t="shared" si="3"/>
        <v>0</v>
      </c>
      <c r="U359" s="293"/>
      <c r="V359" s="288"/>
      <c r="W359" s="288"/>
      <c r="X359" s="164"/>
      <c r="Y359" s="164"/>
      <c r="Z359" s="164"/>
    </row>
    <row r="360" spans="1:26" ht="25.5" customHeight="1">
      <c r="A360" s="286"/>
      <c r="B360" s="287"/>
      <c r="C360" s="286"/>
      <c r="D360" s="287"/>
      <c r="E360" s="287"/>
      <c r="F360" s="287"/>
      <c r="G360" s="288"/>
      <c r="H360" s="288"/>
      <c r="I360" s="288"/>
      <c r="J360" s="288"/>
      <c r="K360" s="289"/>
      <c r="L360" s="289"/>
      <c r="M360" s="290">
        <f t="shared" si="2"/>
        <v>0</v>
      </c>
      <c r="N360" s="288"/>
      <c r="O360" s="288"/>
      <c r="P360" s="291"/>
      <c r="Q360" s="291"/>
      <c r="R360" s="291"/>
      <c r="S360" s="291"/>
      <c r="T360" s="292">
        <f t="shared" si="3"/>
        <v>0</v>
      </c>
      <c r="U360" s="293"/>
      <c r="V360" s="288"/>
      <c r="W360" s="288"/>
      <c r="X360" s="164"/>
      <c r="Y360" s="164"/>
      <c r="Z360" s="164"/>
    </row>
    <row r="361" spans="1:26" ht="25.5" customHeight="1">
      <c r="A361" s="286"/>
      <c r="B361" s="287"/>
      <c r="C361" s="286"/>
      <c r="D361" s="287"/>
      <c r="E361" s="287"/>
      <c r="F361" s="287"/>
      <c r="G361" s="288"/>
      <c r="H361" s="288"/>
      <c r="I361" s="288"/>
      <c r="J361" s="288"/>
      <c r="K361" s="289"/>
      <c r="L361" s="289"/>
      <c r="M361" s="290">
        <f t="shared" si="2"/>
        <v>0</v>
      </c>
      <c r="N361" s="288"/>
      <c r="O361" s="288"/>
      <c r="P361" s="291"/>
      <c r="Q361" s="291"/>
      <c r="R361" s="291"/>
      <c r="S361" s="291"/>
      <c r="T361" s="292">
        <f t="shared" si="3"/>
        <v>0</v>
      </c>
      <c r="U361" s="293"/>
      <c r="V361" s="288"/>
      <c r="W361" s="288"/>
      <c r="X361" s="164"/>
      <c r="Y361" s="164"/>
      <c r="Z361" s="164"/>
    </row>
    <row r="362" spans="1:26" ht="25.5" customHeight="1">
      <c r="A362" s="286"/>
      <c r="B362" s="287"/>
      <c r="C362" s="286"/>
      <c r="D362" s="287"/>
      <c r="E362" s="287"/>
      <c r="F362" s="287"/>
      <c r="G362" s="288"/>
      <c r="H362" s="288"/>
      <c r="I362" s="288"/>
      <c r="J362" s="288"/>
      <c r="K362" s="289"/>
      <c r="L362" s="289"/>
      <c r="M362" s="290">
        <f t="shared" si="2"/>
        <v>0</v>
      </c>
      <c r="N362" s="288"/>
      <c r="O362" s="288"/>
      <c r="P362" s="291"/>
      <c r="Q362" s="291"/>
      <c r="R362" s="291"/>
      <c r="S362" s="291"/>
      <c r="T362" s="292">
        <f t="shared" si="3"/>
        <v>0</v>
      </c>
      <c r="U362" s="293"/>
      <c r="V362" s="288"/>
      <c r="W362" s="288"/>
      <c r="X362" s="164"/>
      <c r="Y362" s="164"/>
      <c r="Z362" s="164"/>
    </row>
    <row r="363" spans="1:26" ht="25.5" customHeight="1">
      <c r="A363" s="286"/>
      <c r="B363" s="287"/>
      <c r="C363" s="286"/>
      <c r="D363" s="287"/>
      <c r="E363" s="287"/>
      <c r="F363" s="287"/>
      <c r="G363" s="288"/>
      <c r="H363" s="288"/>
      <c r="I363" s="288"/>
      <c r="J363" s="288"/>
      <c r="K363" s="289"/>
      <c r="L363" s="289"/>
      <c r="M363" s="290">
        <f t="shared" si="2"/>
        <v>0</v>
      </c>
      <c r="N363" s="288"/>
      <c r="O363" s="288"/>
      <c r="P363" s="291"/>
      <c r="Q363" s="291"/>
      <c r="R363" s="291"/>
      <c r="S363" s="291"/>
      <c r="T363" s="292">
        <f t="shared" si="3"/>
        <v>0</v>
      </c>
      <c r="U363" s="293"/>
      <c r="V363" s="288"/>
      <c r="W363" s="288"/>
      <c r="X363" s="164"/>
      <c r="Y363" s="164"/>
      <c r="Z363" s="164"/>
    </row>
    <row r="364" spans="1:26" ht="25.5" customHeight="1">
      <c r="A364" s="286"/>
      <c r="B364" s="287"/>
      <c r="C364" s="286"/>
      <c r="D364" s="287"/>
      <c r="E364" s="287"/>
      <c r="F364" s="287"/>
      <c r="G364" s="288"/>
      <c r="H364" s="288"/>
      <c r="I364" s="288"/>
      <c r="J364" s="288"/>
      <c r="K364" s="289"/>
      <c r="L364" s="289"/>
      <c r="M364" s="290">
        <f t="shared" si="2"/>
        <v>0</v>
      </c>
      <c r="N364" s="288"/>
      <c r="O364" s="288"/>
      <c r="P364" s="291"/>
      <c r="Q364" s="291"/>
      <c r="R364" s="291"/>
      <c r="S364" s="291"/>
      <c r="T364" s="292">
        <f t="shared" si="3"/>
        <v>0</v>
      </c>
      <c r="U364" s="293"/>
      <c r="V364" s="288"/>
      <c r="W364" s="288"/>
      <c r="X364" s="164"/>
      <c r="Y364" s="164"/>
      <c r="Z364" s="164"/>
    </row>
    <row r="365" spans="1:26" ht="25.5" customHeight="1">
      <c r="A365" s="286"/>
      <c r="B365" s="287"/>
      <c r="C365" s="286"/>
      <c r="D365" s="287"/>
      <c r="E365" s="287"/>
      <c r="F365" s="287"/>
      <c r="G365" s="288"/>
      <c r="H365" s="288"/>
      <c r="I365" s="288"/>
      <c r="J365" s="288"/>
      <c r="K365" s="289"/>
      <c r="L365" s="289"/>
      <c r="M365" s="290">
        <f t="shared" si="2"/>
        <v>0</v>
      </c>
      <c r="N365" s="288"/>
      <c r="O365" s="288"/>
      <c r="P365" s="291"/>
      <c r="Q365" s="291"/>
      <c r="R365" s="291"/>
      <c r="S365" s="291"/>
      <c r="T365" s="292">
        <f t="shared" si="3"/>
        <v>0</v>
      </c>
      <c r="U365" s="293"/>
      <c r="V365" s="288"/>
      <c r="W365" s="288"/>
      <c r="X365" s="164"/>
      <c r="Y365" s="164"/>
      <c r="Z365" s="164"/>
    </row>
    <row r="366" spans="1:26" ht="25.5" customHeight="1">
      <c r="A366" s="286"/>
      <c r="B366" s="287"/>
      <c r="C366" s="286"/>
      <c r="D366" s="287"/>
      <c r="E366" s="287"/>
      <c r="F366" s="287"/>
      <c r="G366" s="288"/>
      <c r="H366" s="288"/>
      <c r="I366" s="288"/>
      <c r="J366" s="288"/>
      <c r="K366" s="289"/>
      <c r="L366" s="289"/>
      <c r="M366" s="290">
        <f t="shared" si="2"/>
        <v>0</v>
      </c>
      <c r="N366" s="288"/>
      <c r="O366" s="288"/>
      <c r="P366" s="291"/>
      <c r="Q366" s="291"/>
      <c r="R366" s="291"/>
      <c r="S366" s="291"/>
      <c r="T366" s="292">
        <f t="shared" si="3"/>
        <v>0</v>
      </c>
      <c r="U366" s="293"/>
      <c r="V366" s="288"/>
      <c r="W366" s="288"/>
      <c r="X366" s="164"/>
      <c r="Y366" s="164"/>
      <c r="Z366" s="164"/>
    </row>
    <row r="367" spans="1:26" ht="25.5" customHeight="1">
      <c r="A367" s="286"/>
      <c r="B367" s="287"/>
      <c r="C367" s="286"/>
      <c r="D367" s="287"/>
      <c r="E367" s="287"/>
      <c r="F367" s="287"/>
      <c r="G367" s="288"/>
      <c r="H367" s="288"/>
      <c r="I367" s="288"/>
      <c r="J367" s="288"/>
      <c r="K367" s="289"/>
      <c r="L367" s="289"/>
      <c r="M367" s="290">
        <f t="shared" si="2"/>
        <v>0</v>
      </c>
      <c r="N367" s="288"/>
      <c r="O367" s="288"/>
      <c r="P367" s="291"/>
      <c r="Q367" s="291"/>
      <c r="R367" s="291"/>
      <c r="S367" s="291"/>
      <c r="T367" s="292">
        <f t="shared" si="3"/>
        <v>0</v>
      </c>
      <c r="U367" s="293"/>
      <c r="V367" s="288"/>
      <c r="W367" s="288"/>
      <c r="X367" s="164"/>
      <c r="Y367" s="164"/>
      <c r="Z367" s="164"/>
    </row>
    <row r="368" spans="1:26" ht="25.5" customHeight="1">
      <c r="A368" s="286"/>
      <c r="B368" s="287"/>
      <c r="C368" s="286"/>
      <c r="D368" s="287"/>
      <c r="E368" s="287"/>
      <c r="F368" s="287"/>
      <c r="G368" s="288"/>
      <c r="H368" s="288"/>
      <c r="I368" s="288"/>
      <c r="J368" s="288"/>
      <c r="K368" s="289"/>
      <c r="L368" s="289"/>
      <c r="M368" s="290">
        <f t="shared" si="2"/>
        <v>0</v>
      </c>
      <c r="N368" s="288"/>
      <c r="O368" s="288"/>
      <c r="P368" s="291"/>
      <c r="Q368" s="291"/>
      <c r="R368" s="291"/>
      <c r="S368" s="291"/>
      <c r="T368" s="292">
        <f t="shared" si="3"/>
        <v>0</v>
      </c>
      <c r="U368" s="293"/>
      <c r="V368" s="288"/>
      <c r="W368" s="288"/>
      <c r="X368" s="164"/>
      <c r="Y368" s="164"/>
      <c r="Z368" s="164"/>
    </row>
    <row r="369" spans="1:26" ht="25.5" customHeight="1">
      <c r="A369" s="286"/>
      <c r="B369" s="287"/>
      <c r="C369" s="286"/>
      <c r="D369" s="287"/>
      <c r="E369" s="287"/>
      <c r="F369" s="287"/>
      <c r="G369" s="288"/>
      <c r="H369" s="288"/>
      <c r="I369" s="288"/>
      <c r="J369" s="288"/>
      <c r="K369" s="289"/>
      <c r="L369" s="289"/>
      <c r="M369" s="290">
        <f t="shared" si="2"/>
        <v>0</v>
      </c>
      <c r="N369" s="288"/>
      <c r="O369" s="288"/>
      <c r="P369" s="291"/>
      <c r="Q369" s="291"/>
      <c r="R369" s="291"/>
      <c r="S369" s="291"/>
      <c r="T369" s="292">
        <f t="shared" si="3"/>
        <v>0</v>
      </c>
      <c r="U369" s="293"/>
      <c r="V369" s="288"/>
      <c r="W369" s="288"/>
      <c r="X369" s="164"/>
      <c r="Y369" s="164"/>
      <c r="Z369" s="164"/>
    </row>
    <row r="370" spans="1:26" ht="25.5" customHeight="1">
      <c r="A370" s="286"/>
      <c r="B370" s="287"/>
      <c r="C370" s="286"/>
      <c r="D370" s="287"/>
      <c r="E370" s="287"/>
      <c r="F370" s="287"/>
      <c r="G370" s="288"/>
      <c r="H370" s="288"/>
      <c r="I370" s="288"/>
      <c r="J370" s="288"/>
      <c r="K370" s="289"/>
      <c r="L370" s="289"/>
      <c r="M370" s="290">
        <f t="shared" si="2"/>
        <v>0</v>
      </c>
      <c r="N370" s="288"/>
      <c r="O370" s="288"/>
      <c r="P370" s="291"/>
      <c r="Q370" s="291"/>
      <c r="R370" s="291"/>
      <c r="S370" s="291"/>
      <c r="T370" s="292">
        <f t="shared" si="3"/>
        <v>0</v>
      </c>
      <c r="U370" s="293"/>
      <c r="V370" s="288"/>
      <c r="W370" s="288"/>
      <c r="X370" s="164"/>
      <c r="Y370" s="164"/>
      <c r="Z370" s="164"/>
    </row>
    <row r="371" spans="1:26" ht="25.5" customHeight="1">
      <c r="A371" s="286"/>
      <c r="B371" s="287"/>
      <c r="C371" s="286"/>
      <c r="D371" s="287"/>
      <c r="E371" s="287"/>
      <c r="F371" s="287"/>
      <c r="G371" s="288"/>
      <c r="H371" s="288"/>
      <c r="I371" s="288"/>
      <c r="J371" s="288"/>
      <c r="K371" s="289"/>
      <c r="L371" s="289"/>
      <c r="M371" s="290">
        <f t="shared" si="2"/>
        <v>0</v>
      </c>
      <c r="N371" s="288"/>
      <c r="O371" s="288"/>
      <c r="P371" s="291"/>
      <c r="Q371" s="291"/>
      <c r="R371" s="291"/>
      <c r="S371" s="291"/>
      <c r="T371" s="292">
        <f t="shared" si="3"/>
        <v>0</v>
      </c>
      <c r="U371" s="293"/>
      <c r="V371" s="288"/>
      <c r="W371" s="288"/>
      <c r="X371" s="164"/>
      <c r="Y371" s="164"/>
      <c r="Z371" s="164"/>
    </row>
    <row r="372" spans="1:26" ht="25.5" customHeight="1">
      <c r="A372" s="286"/>
      <c r="B372" s="287"/>
      <c r="C372" s="286"/>
      <c r="D372" s="287"/>
      <c r="E372" s="287"/>
      <c r="F372" s="287"/>
      <c r="G372" s="288"/>
      <c r="H372" s="288"/>
      <c r="I372" s="288"/>
      <c r="J372" s="288"/>
      <c r="K372" s="289"/>
      <c r="L372" s="289"/>
      <c r="M372" s="290">
        <f t="shared" si="2"/>
        <v>0</v>
      </c>
      <c r="N372" s="288"/>
      <c r="O372" s="288"/>
      <c r="P372" s="291"/>
      <c r="Q372" s="291"/>
      <c r="R372" s="291"/>
      <c r="S372" s="291"/>
      <c r="T372" s="292">
        <f t="shared" si="3"/>
        <v>0</v>
      </c>
      <c r="U372" s="293"/>
      <c r="V372" s="288"/>
      <c r="W372" s="288"/>
      <c r="X372" s="164"/>
      <c r="Y372" s="164"/>
      <c r="Z372" s="164"/>
    </row>
    <row r="373" spans="1:26" ht="25.5" customHeight="1">
      <c r="A373" s="286"/>
      <c r="B373" s="287"/>
      <c r="C373" s="286"/>
      <c r="D373" s="287"/>
      <c r="E373" s="287"/>
      <c r="F373" s="287"/>
      <c r="G373" s="288"/>
      <c r="H373" s="288"/>
      <c r="I373" s="288"/>
      <c r="J373" s="288"/>
      <c r="K373" s="289"/>
      <c r="L373" s="289"/>
      <c r="M373" s="290">
        <f t="shared" si="2"/>
        <v>0</v>
      </c>
      <c r="N373" s="288"/>
      <c r="O373" s="288"/>
      <c r="P373" s="291"/>
      <c r="Q373" s="291"/>
      <c r="R373" s="291"/>
      <c r="S373" s="291"/>
      <c r="T373" s="292">
        <f t="shared" si="3"/>
        <v>0</v>
      </c>
      <c r="U373" s="293"/>
      <c r="V373" s="288"/>
      <c r="W373" s="288"/>
      <c r="X373" s="164"/>
      <c r="Y373" s="164"/>
      <c r="Z373" s="164"/>
    </row>
    <row r="374" spans="1:26" ht="25.5" customHeight="1">
      <c r="A374" s="286"/>
      <c r="B374" s="287"/>
      <c r="C374" s="286"/>
      <c r="D374" s="287"/>
      <c r="E374" s="287"/>
      <c r="F374" s="287"/>
      <c r="G374" s="288"/>
      <c r="H374" s="288"/>
      <c r="I374" s="288"/>
      <c r="J374" s="288"/>
      <c r="K374" s="289"/>
      <c r="L374" s="289"/>
      <c r="M374" s="290">
        <f t="shared" si="2"/>
        <v>0</v>
      </c>
      <c r="N374" s="288"/>
      <c r="O374" s="288"/>
      <c r="P374" s="291"/>
      <c r="Q374" s="291"/>
      <c r="R374" s="291"/>
      <c r="S374" s="291"/>
      <c r="T374" s="292">
        <f t="shared" si="3"/>
        <v>0</v>
      </c>
      <c r="U374" s="293"/>
      <c r="V374" s="288"/>
      <c r="W374" s="288"/>
      <c r="X374" s="164"/>
      <c r="Y374" s="164"/>
      <c r="Z374" s="164"/>
    </row>
    <row r="375" spans="1:26" ht="25.5" customHeight="1">
      <c r="A375" s="286"/>
      <c r="B375" s="287"/>
      <c r="C375" s="286"/>
      <c r="D375" s="287"/>
      <c r="E375" s="287"/>
      <c r="F375" s="287"/>
      <c r="G375" s="288"/>
      <c r="H375" s="288"/>
      <c r="I375" s="288"/>
      <c r="J375" s="288"/>
      <c r="K375" s="289"/>
      <c r="L375" s="289"/>
      <c r="M375" s="290">
        <f t="shared" si="2"/>
        <v>0</v>
      </c>
      <c r="N375" s="288"/>
      <c r="O375" s="288"/>
      <c r="P375" s="291"/>
      <c r="Q375" s="291"/>
      <c r="R375" s="291"/>
      <c r="S375" s="291"/>
      <c r="T375" s="292">
        <f t="shared" si="3"/>
        <v>0</v>
      </c>
      <c r="U375" s="293"/>
      <c r="V375" s="288"/>
      <c r="W375" s="288"/>
      <c r="X375" s="164"/>
      <c r="Y375" s="164"/>
      <c r="Z375" s="164"/>
    </row>
    <row r="376" spans="1:26" ht="25.5" customHeight="1">
      <c r="A376" s="286"/>
      <c r="B376" s="287"/>
      <c r="C376" s="286"/>
      <c r="D376" s="287"/>
      <c r="E376" s="287"/>
      <c r="F376" s="287"/>
      <c r="G376" s="288"/>
      <c r="H376" s="288"/>
      <c r="I376" s="288"/>
      <c r="J376" s="288"/>
      <c r="K376" s="289"/>
      <c r="L376" s="289"/>
      <c r="M376" s="290">
        <f t="shared" si="2"/>
        <v>0</v>
      </c>
      <c r="N376" s="288"/>
      <c r="O376" s="288"/>
      <c r="P376" s="291"/>
      <c r="Q376" s="291"/>
      <c r="R376" s="291"/>
      <c r="S376" s="291"/>
      <c r="T376" s="292">
        <f t="shared" si="3"/>
        <v>0</v>
      </c>
      <c r="U376" s="293"/>
      <c r="V376" s="288"/>
      <c r="W376" s="288"/>
      <c r="X376" s="164"/>
      <c r="Y376" s="164"/>
      <c r="Z376" s="164"/>
    </row>
    <row r="377" spans="1:26" ht="25.5" customHeight="1">
      <c r="A377" s="286"/>
      <c r="B377" s="287"/>
      <c r="C377" s="286"/>
      <c r="D377" s="287"/>
      <c r="E377" s="287"/>
      <c r="F377" s="287"/>
      <c r="G377" s="288"/>
      <c r="H377" s="288"/>
      <c r="I377" s="288"/>
      <c r="J377" s="288"/>
      <c r="K377" s="289"/>
      <c r="L377" s="289"/>
      <c r="M377" s="290">
        <f t="shared" si="2"/>
        <v>0</v>
      </c>
      <c r="N377" s="288"/>
      <c r="O377" s="288"/>
      <c r="P377" s="291"/>
      <c r="Q377" s="291"/>
      <c r="R377" s="291"/>
      <c r="S377" s="291"/>
      <c r="T377" s="292">
        <f t="shared" si="3"/>
        <v>0</v>
      </c>
      <c r="U377" s="293"/>
      <c r="V377" s="288"/>
      <c r="W377" s="288"/>
      <c r="X377" s="164"/>
      <c r="Y377" s="164"/>
      <c r="Z377" s="164"/>
    </row>
    <row r="378" spans="1:26" ht="25.5" customHeight="1">
      <c r="A378" s="286"/>
      <c r="B378" s="287"/>
      <c r="C378" s="286"/>
      <c r="D378" s="287"/>
      <c r="E378" s="287"/>
      <c r="F378" s="287"/>
      <c r="G378" s="288"/>
      <c r="H378" s="288"/>
      <c r="I378" s="288"/>
      <c r="J378" s="288"/>
      <c r="K378" s="289"/>
      <c r="L378" s="289"/>
      <c r="M378" s="290">
        <f t="shared" si="2"/>
        <v>0</v>
      </c>
      <c r="N378" s="288"/>
      <c r="O378" s="288"/>
      <c r="P378" s="291"/>
      <c r="Q378" s="291"/>
      <c r="R378" s="291"/>
      <c r="S378" s="291"/>
      <c r="T378" s="292">
        <f t="shared" si="3"/>
        <v>0</v>
      </c>
      <c r="U378" s="293"/>
      <c r="V378" s="288"/>
      <c r="W378" s="288"/>
      <c r="X378" s="164"/>
      <c r="Y378" s="164"/>
      <c r="Z378" s="164"/>
    </row>
    <row r="379" spans="1:26" ht="25.5" customHeight="1">
      <c r="A379" s="286"/>
      <c r="B379" s="287"/>
      <c r="C379" s="286"/>
      <c r="D379" s="287"/>
      <c r="E379" s="287"/>
      <c r="F379" s="287"/>
      <c r="G379" s="288"/>
      <c r="H379" s="288"/>
      <c r="I379" s="288"/>
      <c r="J379" s="288"/>
      <c r="K379" s="289"/>
      <c r="L379" s="289"/>
      <c r="M379" s="290">
        <f t="shared" si="2"/>
        <v>0</v>
      </c>
      <c r="N379" s="288"/>
      <c r="O379" s="288"/>
      <c r="P379" s="291"/>
      <c r="Q379" s="291"/>
      <c r="R379" s="291"/>
      <c r="S379" s="291"/>
      <c r="T379" s="292">
        <f t="shared" si="3"/>
        <v>0</v>
      </c>
      <c r="U379" s="293"/>
      <c r="V379" s="288"/>
      <c r="W379" s="288"/>
      <c r="X379" s="164"/>
      <c r="Y379" s="164"/>
      <c r="Z379" s="164"/>
    </row>
    <row r="380" spans="1:26" ht="25.5" customHeight="1">
      <c r="A380" s="286"/>
      <c r="B380" s="287"/>
      <c r="C380" s="286"/>
      <c r="D380" s="287"/>
      <c r="E380" s="287"/>
      <c r="F380" s="287"/>
      <c r="G380" s="288"/>
      <c r="H380" s="288"/>
      <c r="I380" s="288"/>
      <c r="J380" s="288"/>
      <c r="K380" s="289"/>
      <c r="L380" s="289"/>
      <c r="M380" s="290">
        <f t="shared" si="2"/>
        <v>0</v>
      </c>
      <c r="N380" s="288"/>
      <c r="O380" s="288"/>
      <c r="P380" s="291"/>
      <c r="Q380" s="291"/>
      <c r="R380" s="291"/>
      <c r="S380" s="291"/>
      <c r="T380" s="292">
        <f t="shared" si="3"/>
        <v>0</v>
      </c>
      <c r="U380" s="293"/>
      <c r="V380" s="288"/>
      <c r="W380" s="288"/>
      <c r="X380" s="164"/>
      <c r="Y380" s="164"/>
      <c r="Z380" s="164"/>
    </row>
    <row r="381" spans="1:26" ht="25.5" customHeight="1">
      <c r="A381" s="286"/>
      <c r="B381" s="287"/>
      <c r="C381" s="286"/>
      <c r="D381" s="287"/>
      <c r="E381" s="287"/>
      <c r="F381" s="287"/>
      <c r="G381" s="288"/>
      <c r="H381" s="288"/>
      <c r="I381" s="288"/>
      <c r="J381" s="288"/>
      <c r="K381" s="289"/>
      <c r="L381" s="289"/>
      <c r="M381" s="290">
        <f t="shared" si="2"/>
        <v>0</v>
      </c>
      <c r="N381" s="288"/>
      <c r="O381" s="288"/>
      <c r="P381" s="291"/>
      <c r="Q381" s="291"/>
      <c r="R381" s="291"/>
      <c r="S381" s="291"/>
      <c r="T381" s="292">
        <f t="shared" si="3"/>
        <v>0</v>
      </c>
      <c r="U381" s="293"/>
      <c r="V381" s="288"/>
      <c r="W381" s="288"/>
      <c r="X381" s="164"/>
      <c r="Y381" s="164"/>
      <c r="Z381" s="164"/>
    </row>
    <row r="382" spans="1:26" ht="25.5" customHeight="1">
      <c r="A382" s="286"/>
      <c r="B382" s="287"/>
      <c r="C382" s="286"/>
      <c r="D382" s="287"/>
      <c r="E382" s="287"/>
      <c r="F382" s="287"/>
      <c r="G382" s="288"/>
      <c r="H382" s="288"/>
      <c r="I382" s="288"/>
      <c r="J382" s="288"/>
      <c r="K382" s="289"/>
      <c r="L382" s="289"/>
      <c r="M382" s="290">
        <f t="shared" si="2"/>
        <v>0</v>
      </c>
      <c r="N382" s="288"/>
      <c r="O382" s="288"/>
      <c r="P382" s="291"/>
      <c r="Q382" s="291"/>
      <c r="R382" s="291"/>
      <c r="S382" s="291"/>
      <c r="T382" s="292">
        <f t="shared" si="3"/>
        <v>0</v>
      </c>
      <c r="U382" s="293"/>
      <c r="V382" s="288"/>
      <c r="W382" s="288"/>
      <c r="X382" s="164"/>
      <c r="Y382" s="164"/>
      <c r="Z382" s="164"/>
    </row>
    <row r="383" spans="1:26" ht="25.5" customHeight="1">
      <c r="A383" s="286"/>
      <c r="B383" s="287"/>
      <c r="C383" s="286"/>
      <c r="D383" s="287"/>
      <c r="E383" s="287"/>
      <c r="F383" s="287"/>
      <c r="G383" s="288"/>
      <c r="H383" s="288"/>
      <c r="I383" s="288"/>
      <c r="J383" s="288"/>
      <c r="K383" s="289"/>
      <c r="L383" s="289"/>
      <c r="M383" s="290">
        <f t="shared" si="2"/>
        <v>0</v>
      </c>
      <c r="N383" s="288"/>
      <c r="O383" s="288"/>
      <c r="P383" s="291"/>
      <c r="Q383" s="291"/>
      <c r="R383" s="291"/>
      <c r="S383" s="291"/>
      <c r="T383" s="292">
        <f t="shared" si="3"/>
        <v>0</v>
      </c>
      <c r="U383" s="293"/>
      <c r="V383" s="288"/>
      <c r="W383" s="288"/>
      <c r="X383" s="164"/>
      <c r="Y383" s="164"/>
      <c r="Z383" s="164"/>
    </row>
    <row r="384" spans="1:26" ht="25.5" customHeight="1">
      <c r="A384" s="286"/>
      <c r="B384" s="287"/>
      <c r="C384" s="286"/>
      <c r="D384" s="287"/>
      <c r="E384" s="287"/>
      <c r="F384" s="287"/>
      <c r="G384" s="288"/>
      <c r="H384" s="288"/>
      <c r="I384" s="288"/>
      <c r="J384" s="288"/>
      <c r="K384" s="289"/>
      <c r="L384" s="289"/>
      <c r="M384" s="290">
        <f t="shared" si="2"/>
        <v>0</v>
      </c>
      <c r="N384" s="288"/>
      <c r="O384" s="288"/>
      <c r="P384" s="291"/>
      <c r="Q384" s="291"/>
      <c r="R384" s="291"/>
      <c r="S384" s="291"/>
      <c r="T384" s="292">
        <f t="shared" si="3"/>
        <v>0</v>
      </c>
      <c r="U384" s="293"/>
      <c r="V384" s="288"/>
      <c r="W384" s="288"/>
      <c r="X384" s="164"/>
      <c r="Y384" s="164"/>
      <c r="Z384" s="164"/>
    </row>
    <row r="385" spans="1:26" ht="25.5" customHeight="1">
      <c r="A385" s="286"/>
      <c r="B385" s="287"/>
      <c r="C385" s="286"/>
      <c r="D385" s="287"/>
      <c r="E385" s="287"/>
      <c r="F385" s="287"/>
      <c r="G385" s="288"/>
      <c r="H385" s="288"/>
      <c r="I385" s="288"/>
      <c r="J385" s="288"/>
      <c r="K385" s="289"/>
      <c r="L385" s="289"/>
      <c r="M385" s="290">
        <f t="shared" si="2"/>
        <v>0</v>
      </c>
      <c r="N385" s="288"/>
      <c r="O385" s="288"/>
      <c r="P385" s="291"/>
      <c r="Q385" s="291"/>
      <c r="R385" s="291"/>
      <c r="S385" s="291"/>
      <c r="T385" s="292">
        <f t="shared" si="3"/>
        <v>0</v>
      </c>
      <c r="U385" s="293"/>
      <c r="V385" s="288"/>
      <c r="W385" s="288"/>
      <c r="X385" s="164"/>
      <c r="Y385" s="164"/>
      <c r="Z385" s="164"/>
    </row>
    <row r="386" spans="1:26" ht="25.5" customHeight="1">
      <c r="A386" s="286"/>
      <c r="B386" s="287"/>
      <c r="C386" s="286"/>
      <c r="D386" s="287"/>
      <c r="E386" s="287"/>
      <c r="F386" s="287"/>
      <c r="G386" s="288"/>
      <c r="H386" s="288"/>
      <c r="I386" s="288"/>
      <c r="J386" s="288"/>
      <c r="K386" s="289"/>
      <c r="L386" s="289"/>
      <c r="M386" s="290">
        <f t="shared" si="2"/>
        <v>0</v>
      </c>
      <c r="N386" s="288"/>
      <c r="O386" s="288"/>
      <c r="P386" s="291"/>
      <c r="Q386" s="291"/>
      <c r="R386" s="291"/>
      <c r="S386" s="291"/>
      <c r="T386" s="292">
        <f t="shared" si="3"/>
        <v>0</v>
      </c>
      <c r="U386" s="293"/>
      <c r="V386" s="288"/>
      <c r="W386" s="288"/>
      <c r="X386" s="164"/>
      <c r="Y386" s="164"/>
      <c r="Z386" s="164"/>
    </row>
    <row r="387" spans="1:26" ht="25.5" customHeight="1">
      <c r="A387" s="286"/>
      <c r="B387" s="287"/>
      <c r="C387" s="286"/>
      <c r="D387" s="287"/>
      <c r="E387" s="287"/>
      <c r="F387" s="287"/>
      <c r="G387" s="288"/>
      <c r="H387" s="288"/>
      <c r="I387" s="288"/>
      <c r="J387" s="288"/>
      <c r="K387" s="289"/>
      <c r="L387" s="289"/>
      <c r="M387" s="290">
        <f t="shared" si="2"/>
        <v>0</v>
      </c>
      <c r="N387" s="288"/>
      <c r="O387" s="288"/>
      <c r="P387" s="291"/>
      <c r="Q387" s="291"/>
      <c r="R387" s="291"/>
      <c r="S387" s="291"/>
      <c r="T387" s="292">
        <f t="shared" si="3"/>
        <v>0</v>
      </c>
      <c r="U387" s="293"/>
      <c r="V387" s="288"/>
      <c r="W387" s="288"/>
      <c r="X387" s="164"/>
      <c r="Y387" s="164"/>
      <c r="Z387" s="164"/>
    </row>
    <row r="388" spans="1:26" ht="25.5" customHeight="1">
      <c r="A388" s="286"/>
      <c r="B388" s="287"/>
      <c r="C388" s="286"/>
      <c r="D388" s="287"/>
      <c r="E388" s="287"/>
      <c r="F388" s="287"/>
      <c r="G388" s="288"/>
      <c r="H388" s="288"/>
      <c r="I388" s="288"/>
      <c r="J388" s="288"/>
      <c r="K388" s="289"/>
      <c r="L388" s="289"/>
      <c r="M388" s="290">
        <f t="shared" si="2"/>
        <v>0</v>
      </c>
      <c r="N388" s="288"/>
      <c r="O388" s="288"/>
      <c r="P388" s="291"/>
      <c r="Q388" s="291"/>
      <c r="R388" s="291"/>
      <c r="S388" s="291"/>
      <c r="T388" s="292">
        <f t="shared" si="3"/>
        <v>0</v>
      </c>
      <c r="U388" s="293"/>
      <c r="V388" s="288"/>
      <c r="W388" s="288"/>
      <c r="X388" s="164"/>
      <c r="Y388" s="164"/>
      <c r="Z388" s="164"/>
    </row>
    <row r="389" spans="1:26" ht="25.5" customHeight="1">
      <c r="A389" s="286"/>
      <c r="B389" s="287"/>
      <c r="C389" s="286"/>
      <c r="D389" s="287"/>
      <c r="E389" s="287"/>
      <c r="F389" s="287"/>
      <c r="G389" s="288"/>
      <c r="H389" s="288"/>
      <c r="I389" s="288"/>
      <c r="J389" s="288"/>
      <c r="K389" s="289"/>
      <c r="L389" s="289"/>
      <c r="M389" s="290">
        <f t="shared" si="2"/>
        <v>0</v>
      </c>
      <c r="N389" s="288"/>
      <c r="O389" s="288"/>
      <c r="P389" s="291"/>
      <c r="Q389" s="291"/>
      <c r="R389" s="291"/>
      <c r="S389" s="291"/>
      <c r="T389" s="292">
        <f t="shared" si="3"/>
        <v>0</v>
      </c>
      <c r="U389" s="293"/>
      <c r="V389" s="288"/>
      <c r="W389" s="288"/>
      <c r="X389" s="164"/>
      <c r="Y389" s="164"/>
      <c r="Z389" s="164"/>
    </row>
    <row r="390" spans="1:26" ht="25.5" customHeight="1">
      <c r="A390" s="286"/>
      <c r="B390" s="287"/>
      <c r="C390" s="286"/>
      <c r="D390" s="287"/>
      <c r="E390" s="287"/>
      <c r="F390" s="287"/>
      <c r="G390" s="288"/>
      <c r="H390" s="288"/>
      <c r="I390" s="288"/>
      <c r="J390" s="288"/>
      <c r="K390" s="289"/>
      <c r="L390" s="289"/>
      <c r="M390" s="290">
        <f t="shared" si="2"/>
        <v>0</v>
      </c>
      <c r="N390" s="288"/>
      <c r="O390" s="288"/>
      <c r="P390" s="291"/>
      <c r="Q390" s="291"/>
      <c r="R390" s="291"/>
      <c r="S390" s="291"/>
      <c r="T390" s="292">
        <f t="shared" si="3"/>
        <v>0</v>
      </c>
      <c r="U390" s="293"/>
      <c r="V390" s="288"/>
      <c r="W390" s="288"/>
      <c r="X390" s="164"/>
      <c r="Y390" s="164"/>
      <c r="Z390" s="164"/>
    </row>
    <row r="391" spans="1:26" ht="25.5" customHeight="1">
      <c r="A391" s="286"/>
      <c r="B391" s="287"/>
      <c r="C391" s="286"/>
      <c r="D391" s="287"/>
      <c r="E391" s="287"/>
      <c r="F391" s="287"/>
      <c r="G391" s="288"/>
      <c r="H391" s="288"/>
      <c r="I391" s="288"/>
      <c r="J391" s="288"/>
      <c r="K391" s="289"/>
      <c r="L391" s="289"/>
      <c r="M391" s="290">
        <f t="shared" si="2"/>
        <v>0</v>
      </c>
      <c r="N391" s="288"/>
      <c r="O391" s="288"/>
      <c r="P391" s="291"/>
      <c r="Q391" s="291"/>
      <c r="R391" s="291"/>
      <c r="S391" s="291"/>
      <c r="T391" s="292">
        <f t="shared" si="3"/>
        <v>0</v>
      </c>
      <c r="U391" s="293"/>
      <c r="V391" s="288"/>
      <c r="W391" s="288"/>
      <c r="X391" s="164"/>
      <c r="Y391" s="164"/>
      <c r="Z391" s="164"/>
    </row>
    <row r="392" spans="1:26" ht="25.5" customHeight="1">
      <c r="A392" s="286"/>
      <c r="B392" s="287"/>
      <c r="C392" s="286"/>
      <c r="D392" s="287"/>
      <c r="E392" s="287"/>
      <c r="F392" s="287"/>
      <c r="G392" s="288"/>
      <c r="H392" s="288"/>
      <c r="I392" s="288"/>
      <c r="J392" s="288"/>
      <c r="K392" s="289"/>
      <c r="L392" s="289"/>
      <c r="M392" s="290">
        <f t="shared" si="2"/>
        <v>0</v>
      </c>
      <c r="N392" s="288"/>
      <c r="O392" s="288"/>
      <c r="P392" s="291"/>
      <c r="Q392" s="291"/>
      <c r="R392" s="291"/>
      <c r="S392" s="291"/>
      <c r="T392" s="292">
        <f t="shared" si="3"/>
        <v>0</v>
      </c>
      <c r="U392" s="293"/>
      <c r="V392" s="288"/>
      <c r="W392" s="288"/>
      <c r="X392" s="164"/>
      <c r="Y392" s="164"/>
      <c r="Z392" s="164"/>
    </row>
    <row r="393" spans="1:26" ht="25.5" customHeight="1">
      <c r="A393" s="286"/>
      <c r="B393" s="287"/>
      <c r="C393" s="286"/>
      <c r="D393" s="287"/>
      <c r="E393" s="287"/>
      <c r="F393" s="287"/>
      <c r="G393" s="288"/>
      <c r="H393" s="288"/>
      <c r="I393" s="288"/>
      <c r="J393" s="288"/>
      <c r="K393" s="289"/>
      <c r="L393" s="289"/>
      <c r="M393" s="290">
        <f t="shared" si="2"/>
        <v>0</v>
      </c>
      <c r="N393" s="288"/>
      <c r="O393" s="288"/>
      <c r="P393" s="291"/>
      <c r="Q393" s="291"/>
      <c r="R393" s="291"/>
      <c r="S393" s="291"/>
      <c r="T393" s="292">
        <f t="shared" si="3"/>
        <v>0</v>
      </c>
      <c r="U393" s="293"/>
      <c r="V393" s="288"/>
      <c r="W393" s="288"/>
      <c r="X393" s="164"/>
      <c r="Y393" s="164"/>
      <c r="Z393" s="164"/>
    </row>
    <row r="394" spans="1:26" ht="25.5" customHeight="1">
      <c r="A394" s="286"/>
      <c r="B394" s="287"/>
      <c r="C394" s="286"/>
      <c r="D394" s="287"/>
      <c r="E394" s="287"/>
      <c r="F394" s="287"/>
      <c r="G394" s="288"/>
      <c r="H394" s="288"/>
      <c r="I394" s="288"/>
      <c r="J394" s="288"/>
      <c r="K394" s="289"/>
      <c r="L394" s="289"/>
      <c r="M394" s="290">
        <f t="shared" si="2"/>
        <v>0</v>
      </c>
      <c r="N394" s="288"/>
      <c r="O394" s="288"/>
      <c r="P394" s="291"/>
      <c r="Q394" s="291"/>
      <c r="R394" s="291"/>
      <c r="S394" s="291"/>
      <c r="T394" s="292">
        <f t="shared" si="3"/>
        <v>0</v>
      </c>
      <c r="U394" s="293"/>
      <c r="V394" s="288"/>
      <c r="W394" s="288"/>
      <c r="X394" s="164"/>
      <c r="Y394" s="164"/>
      <c r="Z394" s="164"/>
    </row>
    <row r="395" spans="1:26" ht="25.5" customHeight="1">
      <c r="A395" s="286"/>
      <c r="B395" s="287"/>
      <c r="C395" s="286"/>
      <c r="D395" s="287"/>
      <c r="E395" s="287"/>
      <c r="F395" s="287"/>
      <c r="G395" s="288"/>
      <c r="H395" s="288"/>
      <c r="I395" s="288"/>
      <c r="J395" s="288"/>
      <c r="K395" s="289"/>
      <c r="L395" s="289"/>
      <c r="M395" s="290">
        <f t="shared" si="2"/>
        <v>0</v>
      </c>
      <c r="N395" s="288"/>
      <c r="O395" s="288"/>
      <c r="P395" s="291"/>
      <c r="Q395" s="291"/>
      <c r="R395" s="291"/>
      <c r="S395" s="291"/>
      <c r="T395" s="292">
        <f t="shared" si="3"/>
        <v>0</v>
      </c>
      <c r="U395" s="293"/>
      <c r="V395" s="288"/>
      <c r="W395" s="288"/>
      <c r="X395" s="164"/>
      <c r="Y395" s="164"/>
      <c r="Z395" s="164"/>
    </row>
    <row r="396" spans="1:26" ht="25.5" customHeight="1">
      <c r="A396" s="286"/>
      <c r="B396" s="287"/>
      <c r="C396" s="286"/>
      <c r="D396" s="287"/>
      <c r="E396" s="287"/>
      <c r="F396" s="287"/>
      <c r="G396" s="288"/>
      <c r="H396" s="288"/>
      <c r="I396" s="288"/>
      <c r="J396" s="288"/>
      <c r="K396" s="289"/>
      <c r="L396" s="289"/>
      <c r="M396" s="290">
        <f t="shared" si="2"/>
        <v>0</v>
      </c>
      <c r="N396" s="288"/>
      <c r="O396" s="288"/>
      <c r="P396" s="291"/>
      <c r="Q396" s="291"/>
      <c r="R396" s="291"/>
      <c r="S396" s="291"/>
      <c r="T396" s="292">
        <f t="shared" si="3"/>
        <v>0</v>
      </c>
      <c r="U396" s="293"/>
      <c r="V396" s="288"/>
      <c r="W396" s="288"/>
      <c r="X396" s="164"/>
      <c r="Y396" s="164"/>
      <c r="Z396" s="164"/>
    </row>
    <row r="397" spans="1:26" ht="25.5" customHeight="1">
      <c r="A397" s="286"/>
      <c r="B397" s="287"/>
      <c r="C397" s="286"/>
      <c r="D397" s="287"/>
      <c r="E397" s="287"/>
      <c r="F397" s="287"/>
      <c r="G397" s="288"/>
      <c r="H397" s="288"/>
      <c r="I397" s="288"/>
      <c r="J397" s="288"/>
      <c r="K397" s="289"/>
      <c r="L397" s="289"/>
      <c r="M397" s="290">
        <f t="shared" si="2"/>
        <v>0</v>
      </c>
      <c r="N397" s="288"/>
      <c r="O397" s="288"/>
      <c r="P397" s="291"/>
      <c r="Q397" s="291"/>
      <c r="R397" s="291"/>
      <c r="S397" s="291"/>
      <c r="T397" s="292">
        <f t="shared" si="3"/>
        <v>0</v>
      </c>
      <c r="U397" s="293"/>
      <c r="V397" s="288"/>
      <c r="W397" s="288"/>
      <c r="X397" s="164"/>
      <c r="Y397" s="164"/>
      <c r="Z397" s="164"/>
    </row>
    <row r="398" spans="1:26" ht="25.5" customHeight="1">
      <c r="A398" s="286"/>
      <c r="B398" s="287"/>
      <c r="C398" s="286"/>
      <c r="D398" s="287"/>
      <c r="E398" s="287"/>
      <c r="F398" s="287"/>
      <c r="G398" s="288"/>
      <c r="H398" s="288"/>
      <c r="I398" s="288"/>
      <c r="J398" s="288"/>
      <c r="K398" s="289"/>
      <c r="L398" s="289"/>
      <c r="M398" s="290">
        <f t="shared" si="2"/>
        <v>0</v>
      </c>
      <c r="N398" s="288"/>
      <c r="O398" s="288"/>
      <c r="P398" s="291"/>
      <c r="Q398" s="291"/>
      <c r="R398" s="291"/>
      <c r="S398" s="291"/>
      <c r="T398" s="292">
        <f t="shared" si="3"/>
        <v>0</v>
      </c>
      <c r="U398" s="293"/>
      <c r="V398" s="288"/>
      <c r="W398" s="288"/>
      <c r="X398" s="164"/>
      <c r="Y398" s="164"/>
      <c r="Z398" s="164"/>
    </row>
    <row r="399" spans="1:26" ht="25.5" customHeight="1">
      <c r="A399" s="286"/>
      <c r="B399" s="287"/>
      <c r="C399" s="286"/>
      <c r="D399" s="287"/>
      <c r="E399" s="287"/>
      <c r="F399" s="287"/>
      <c r="G399" s="288"/>
      <c r="H399" s="288"/>
      <c r="I399" s="288"/>
      <c r="J399" s="288"/>
      <c r="K399" s="289"/>
      <c r="L399" s="289"/>
      <c r="M399" s="290">
        <f t="shared" si="2"/>
        <v>0</v>
      </c>
      <c r="N399" s="288"/>
      <c r="O399" s="288"/>
      <c r="P399" s="291"/>
      <c r="Q399" s="291"/>
      <c r="R399" s="291"/>
      <c r="S399" s="291"/>
      <c r="T399" s="292">
        <f t="shared" si="3"/>
        <v>0</v>
      </c>
      <c r="U399" s="293"/>
      <c r="V399" s="288"/>
      <c r="W399" s="288"/>
      <c r="X399" s="164"/>
      <c r="Y399" s="164"/>
      <c r="Z399" s="164"/>
    </row>
    <row r="400" spans="1:26" ht="25.5" customHeight="1">
      <c r="A400" s="286"/>
      <c r="B400" s="287"/>
      <c r="C400" s="286"/>
      <c r="D400" s="287"/>
      <c r="E400" s="287"/>
      <c r="F400" s="287"/>
      <c r="G400" s="288"/>
      <c r="H400" s="288"/>
      <c r="I400" s="288"/>
      <c r="J400" s="288"/>
      <c r="K400" s="289"/>
      <c r="L400" s="289"/>
      <c r="M400" s="290">
        <f t="shared" si="2"/>
        <v>0</v>
      </c>
      <c r="N400" s="288"/>
      <c r="O400" s="288"/>
      <c r="P400" s="291"/>
      <c r="Q400" s="291"/>
      <c r="R400" s="291"/>
      <c r="S400" s="291"/>
      <c r="T400" s="292">
        <f t="shared" si="3"/>
        <v>0</v>
      </c>
      <c r="U400" s="293"/>
      <c r="V400" s="288"/>
      <c r="W400" s="288"/>
      <c r="X400" s="164"/>
      <c r="Y400" s="164"/>
      <c r="Z400" s="164"/>
    </row>
    <row r="401" spans="1:26" ht="25.5" customHeight="1">
      <c r="A401" s="286"/>
      <c r="B401" s="287"/>
      <c r="C401" s="286"/>
      <c r="D401" s="287"/>
      <c r="E401" s="287"/>
      <c r="F401" s="287"/>
      <c r="G401" s="288"/>
      <c r="H401" s="288"/>
      <c r="I401" s="288"/>
      <c r="J401" s="288"/>
      <c r="K401" s="289"/>
      <c r="L401" s="289"/>
      <c r="M401" s="290">
        <f t="shared" si="2"/>
        <v>0</v>
      </c>
      <c r="N401" s="288"/>
      <c r="O401" s="288"/>
      <c r="P401" s="291"/>
      <c r="Q401" s="291"/>
      <c r="R401" s="291"/>
      <c r="S401" s="291"/>
      <c r="T401" s="292">
        <f t="shared" si="3"/>
        <v>0</v>
      </c>
      <c r="U401" s="293"/>
      <c r="V401" s="288"/>
      <c r="W401" s="288"/>
      <c r="X401" s="164"/>
      <c r="Y401" s="164"/>
      <c r="Z401" s="164"/>
    </row>
    <row r="402" spans="1:26" ht="25.5" customHeight="1">
      <c r="A402" s="286"/>
      <c r="B402" s="287"/>
      <c r="C402" s="286"/>
      <c r="D402" s="287"/>
      <c r="E402" s="287"/>
      <c r="F402" s="287"/>
      <c r="G402" s="288"/>
      <c r="H402" s="288"/>
      <c r="I402" s="288"/>
      <c r="J402" s="288"/>
      <c r="K402" s="289"/>
      <c r="L402" s="289"/>
      <c r="M402" s="290">
        <f t="shared" si="2"/>
        <v>0</v>
      </c>
      <c r="N402" s="288"/>
      <c r="O402" s="288"/>
      <c r="P402" s="291"/>
      <c r="Q402" s="291"/>
      <c r="R402" s="291"/>
      <c r="S402" s="291"/>
      <c r="T402" s="292">
        <f t="shared" si="3"/>
        <v>0</v>
      </c>
      <c r="U402" s="293"/>
      <c r="V402" s="288"/>
      <c r="W402" s="288"/>
      <c r="X402" s="164"/>
      <c r="Y402" s="164"/>
      <c r="Z402" s="164"/>
    </row>
    <row r="403" spans="1:26" ht="25.5" customHeight="1">
      <c r="A403" s="286"/>
      <c r="B403" s="287"/>
      <c r="C403" s="286"/>
      <c r="D403" s="287"/>
      <c r="E403" s="287"/>
      <c r="F403" s="287"/>
      <c r="G403" s="288"/>
      <c r="H403" s="288"/>
      <c r="I403" s="288"/>
      <c r="J403" s="288"/>
      <c r="K403" s="289"/>
      <c r="L403" s="289"/>
      <c r="M403" s="290">
        <f t="shared" si="2"/>
        <v>0</v>
      </c>
      <c r="N403" s="288"/>
      <c r="O403" s="288"/>
      <c r="P403" s="291"/>
      <c r="Q403" s="291"/>
      <c r="R403" s="291"/>
      <c r="S403" s="291"/>
      <c r="T403" s="292">
        <f t="shared" si="3"/>
        <v>0</v>
      </c>
      <c r="U403" s="293"/>
      <c r="V403" s="288"/>
      <c r="W403" s="288"/>
      <c r="X403" s="164"/>
      <c r="Y403" s="164"/>
      <c r="Z403" s="164"/>
    </row>
    <row r="404" spans="1:26" ht="25.5" customHeight="1">
      <c r="A404" s="286"/>
      <c r="B404" s="287"/>
      <c r="C404" s="286"/>
      <c r="D404" s="287"/>
      <c r="E404" s="287"/>
      <c r="F404" s="287"/>
      <c r="G404" s="288"/>
      <c r="H404" s="288"/>
      <c r="I404" s="288"/>
      <c r="J404" s="288"/>
      <c r="K404" s="289"/>
      <c r="L404" s="289"/>
      <c r="M404" s="290">
        <f t="shared" si="2"/>
        <v>0</v>
      </c>
      <c r="N404" s="288"/>
      <c r="O404" s="288"/>
      <c r="P404" s="291"/>
      <c r="Q404" s="291"/>
      <c r="R404" s="291"/>
      <c r="S404" s="291"/>
      <c r="T404" s="292">
        <f t="shared" si="3"/>
        <v>0</v>
      </c>
      <c r="U404" s="293"/>
      <c r="V404" s="288"/>
      <c r="W404" s="288"/>
      <c r="X404" s="164"/>
      <c r="Y404" s="164"/>
      <c r="Z404" s="164"/>
    </row>
    <row r="405" spans="1:26" ht="25.5" customHeight="1">
      <c r="A405" s="286"/>
      <c r="B405" s="287"/>
      <c r="C405" s="286"/>
      <c r="D405" s="287"/>
      <c r="E405" s="287"/>
      <c r="F405" s="287"/>
      <c r="G405" s="288"/>
      <c r="H405" s="288"/>
      <c r="I405" s="288"/>
      <c r="J405" s="288"/>
      <c r="K405" s="289"/>
      <c r="L405" s="289"/>
      <c r="M405" s="290">
        <f t="shared" si="2"/>
        <v>0</v>
      </c>
      <c r="N405" s="288"/>
      <c r="O405" s="288"/>
      <c r="P405" s="291"/>
      <c r="Q405" s="291"/>
      <c r="R405" s="291"/>
      <c r="S405" s="291"/>
      <c r="T405" s="292">
        <f t="shared" si="3"/>
        <v>0</v>
      </c>
      <c r="U405" s="293"/>
      <c r="V405" s="288"/>
      <c r="W405" s="288"/>
      <c r="X405" s="164"/>
      <c r="Y405" s="164"/>
      <c r="Z405" s="164"/>
    </row>
    <row r="406" spans="1:26" ht="25.5" customHeight="1">
      <c r="A406" s="286"/>
      <c r="B406" s="287"/>
      <c r="C406" s="286"/>
      <c r="D406" s="287"/>
      <c r="E406" s="287"/>
      <c r="F406" s="287"/>
      <c r="G406" s="288"/>
      <c r="H406" s="288"/>
      <c r="I406" s="288"/>
      <c r="J406" s="288"/>
      <c r="K406" s="289"/>
      <c r="L406" s="289"/>
      <c r="M406" s="290">
        <f t="shared" si="2"/>
        <v>0</v>
      </c>
      <c r="N406" s="288"/>
      <c r="O406" s="288"/>
      <c r="P406" s="291"/>
      <c r="Q406" s="291"/>
      <c r="R406" s="291"/>
      <c r="S406" s="291"/>
      <c r="T406" s="292">
        <f t="shared" si="3"/>
        <v>0</v>
      </c>
      <c r="U406" s="293"/>
      <c r="V406" s="288"/>
      <c r="W406" s="288"/>
      <c r="X406" s="164"/>
      <c r="Y406" s="164"/>
      <c r="Z406" s="164"/>
    </row>
    <row r="407" spans="1:26" ht="25.5" customHeight="1">
      <c r="A407" s="286"/>
      <c r="B407" s="287"/>
      <c r="C407" s="286"/>
      <c r="D407" s="287"/>
      <c r="E407" s="287"/>
      <c r="F407" s="287"/>
      <c r="G407" s="288"/>
      <c r="H407" s="288"/>
      <c r="I407" s="288"/>
      <c r="J407" s="288"/>
      <c r="K407" s="289"/>
      <c r="L407" s="289"/>
      <c r="M407" s="290">
        <f t="shared" si="2"/>
        <v>0</v>
      </c>
      <c r="N407" s="288"/>
      <c r="O407" s="288"/>
      <c r="P407" s="291"/>
      <c r="Q407" s="291"/>
      <c r="R407" s="291"/>
      <c r="S407" s="291"/>
      <c r="T407" s="292">
        <f t="shared" si="3"/>
        <v>0</v>
      </c>
      <c r="U407" s="293"/>
      <c r="V407" s="288"/>
      <c r="W407" s="288"/>
      <c r="X407" s="164"/>
      <c r="Y407" s="164"/>
      <c r="Z407" s="164"/>
    </row>
    <row r="408" spans="1:26" ht="25.5" customHeight="1">
      <c r="A408" s="286"/>
      <c r="B408" s="287"/>
      <c r="C408" s="286"/>
      <c r="D408" s="287"/>
      <c r="E408" s="287"/>
      <c r="F408" s="287"/>
      <c r="G408" s="288"/>
      <c r="H408" s="288"/>
      <c r="I408" s="288"/>
      <c r="J408" s="288"/>
      <c r="K408" s="289"/>
      <c r="L408" s="289"/>
      <c r="M408" s="290">
        <f t="shared" si="2"/>
        <v>0</v>
      </c>
      <c r="N408" s="288"/>
      <c r="O408" s="288"/>
      <c r="P408" s="291"/>
      <c r="Q408" s="291"/>
      <c r="R408" s="291"/>
      <c r="S408" s="291"/>
      <c r="T408" s="292">
        <f t="shared" si="3"/>
        <v>0</v>
      </c>
      <c r="U408" s="293"/>
      <c r="V408" s="288"/>
      <c r="W408" s="288"/>
      <c r="X408" s="164"/>
      <c r="Y408" s="164"/>
      <c r="Z408" s="164"/>
    </row>
    <row r="409" spans="1:26" ht="25.5" customHeight="1">
      <c r="A409" s="286"/>
      <c r="B409" s="287"/>
      <c r="C409" s="286"/>
      <c r="D409" s="287"/>
      <c r="E409" s="287"/>
      <c r="F409" s="287"/>
      <c r="G409" s="288"/>
      <c r="H409" s="288"/>
      <c r="I409" s="288"/>
      <c r="J409" s="288"/>
      <c r="K409" s="289"/>
      <c r="L409" s="289"/>
      <c r="M409" s="290">
        <f t="shared" si="2"/>
        <v>0</v>
      </c>
      <c r="N409" s="288"/>
      <c r="O409" s="288"/>
      <c r="P409" s="291"/>
      <c r="Q409" s="291"/>
      <c r="R409" s="291"/>
      <c r="S409" s="291"/>
      <c r="T409" s="292">
        <f t="shared" si="3"/>
        <v>0</v>
      </c>
      <c r="U409" s="293"/>
      <c r="V409" s="288"/>
      <c r="W409" s="288"/>
      <c r="X409" s="164"/>
      <c r="Y409" s="164"/>
      <c r="Z409" s="164"/>
    </row>
    <row r="410" spans="1:26" ht="25.5" customHeight="1">
      <c r="A410" s="286"/>
      <c r="B410" s="287"/>
      <c r="C410" s="286"/>
      <c r="D410" s="287"/>
      <c r="E410" s="287"/>
      <c r="F410" s="287"/>
      <c r="G410" s="288"/>
      <c r="H410" s="288"/>
      <c r="I410" s="288"/>
      <c r="J410" s="288"/>
      <c r="K410" s="289"/>
      <c r="L410" s="289"/>
      <c r="M410" s="290">
        <f t="shared" si="2"/>
        <v>0</v>
      </c>
      <c r="N410" s="288"/>
      <c r="O410" s="288"/>
      <c r="P410" s="291"/>
      <c r="Q410" s="291"/>
      <c r="R410" s="291"/>
      <c r="S410" s="291"/>
      <c r="T410" s="292">
        <f t="shared" si="3"/>
        <v>0</v>
      </c>
      <c r="U410" s="293"/>
      <c r="V410" s="288"/>
      <c r="W410" s="288"/>
      <c r="X410" s="164"/>
      <c r="Y410" s="164"/>
      <c r="Z410" s="164"/>
    </row>
    <row r="411" spans="1:26" ht="25.5" customHeight="1">
      <c r="A411" s="286"/>
      <c r="B411" s="287"/>
      <c r="C411" s="286"/>
      <c r="D411" s="287"/>
      <c r="E411" s="287"/>
      <c r="F411" s="287"/>
      <c r="G411" s="288"/>
      <c r="H411" s="288"/>
      <c r="I411" s="288"/>
      <c r="J411" s="288"/>
      <c r="K411" s="289"/>
      <c r="L411" s="289"/>
      <c r="M411" s="290">
        <f t="shared" si="2"/>
        <v>0</v>
      </c>
      <c r="N411" s="288"/>
      <c r="O411" s="288"/>
      <c r="P411" s="291"/>
      <c r="Q411" s="291"/>
      <c r="R411" s="291"/>
      <c r="S411" s="291"/>
      <c r="T411" s="292">
        <f t="shared" si="3"/>
        <v>0</v>
      </c>
      <c r="U411" s="293"/>
      <c r="V411" s="288"/>
      <c r="W411" s="288"/>
      <c r="X411" s="164"/>
      <c r="Y411" s="164"/>
      <c r="Z411" s="164"/>
    </row>
    <row r="412" spans="1:26" ht="25.5" customHeight="1">
      <c r="A412" s="286"/>
      <c r="B412" s="287"/>
      <c r="C412" s="286"/>
      <c r="D412" s="287"/>
      <c r="E412" s="287"/>
      <c r="F412" s="287"/>
      <c r="G412" s="288"/>
      <c r="H412" s="288"/>
      <c r="I412" s="288"/>
      <c r="J412" s="288"/>
      <c r="K412" s="289"/>
      <c r="L412" s="289"/>
      <c r="M412" s="290">
        <f t="shared" si="2"/>
        <v>0</v>
      </c>
      <c r="N412" s="288"/>
      <c r="O412" s="288"/>
      <c r="P412" s="291"/>
      <c r="Q412" s="291"/>
      <c r="R412" s="291"/>
      <c r="S412" s="291"/>
      <c r="T412" s="292">
        <f t="shared" si="3"/>
        <v>0</v>
      </c>
      <c r="U412" s="293"/>
      <c r="V412" s="288"/>
      <c r="W412" s="288"/>
      <c r="X412" s="164"/>
      <c r="Y412" s="164"/>
      <c r="Z412" s="164"/>
    </row>
    <row r="413" spans="1:26" ht="25.5" customHeight="1">
      <c r="A413" s="286"/>
      <c r="B413" s="287"/>
      <c r="C413" s="286"/>
      <c r="D413" s="287"/>
      <c r="E413" s="287"/>
      <c r="F413" s="287"/>
      <c r="G413" s="288"/>
      <c r="H413" s="288"/>
      <c r="I413" s="288"/>
      <c r="J413" s="288"/>
      <c r="K413" s="289"/>
      <c r="L413" s="289"/>
      <c r="M413" s="290">
        <f t="shared" si="2"/>
        <v>0</v>
      </c>
      <c r="N413" s="288"/>
      <c r="O413" s="288"/>
      <c r="P413" s="291"/>
      <c r="Q413" s="291"/>
      <c r="R413" s="291"/>
      <c r="S413" s="291"/>
      <c r="T413" s="292">
        <f t="shared" si="3"/>
        <v>0</v>
      </c>
      <c r="U413" s="293"/>
      <c r="V413" s="288"/>
      <c r="W413" s="288"/>
      <c r="X413" s="164"/>
      <c r="Y413" s="164"/>
      <c r="Z413" s="164"/>
    </row>
    <row r="414" spans="1:26" ht="25.5" customHeight="1">
      <c r="A414" s="286"/>
      <c r="B414" s="287"/>
      <c r="C414" s="286"/>
      <c r="D414" s="287"/>
      <c r="E414" s="287"/>
      <c r="F414" s="287"/>
      <c r="G414" s="288"/>
      <c r="H414" s="288"/>
      <c r="I414" s="288"/>
      <c r="J414" s="288"/>
      <c r="K414" s="289"/>
      <c r="L414" s="289"/>
      <c r="M414" s="290">
        <f t="shared" si="2"/>
        <v>0</v>
      </c>
      <c r="N414" s="288"/>
      <c r="O414" s="288"/>
      <c r="P414" s="291"/>
      <c r="Q414" s="291"/>
      <c r="R414" s="291"/>
      <c r="S414" s="291"/>
      <c r="T414" s="292">
        <f t="shared" si="3"/>
        <v>0</v>
      </c>
      <c r="U414" s="293"/>
      <c r="V414" s="288"/>
      <c r="W414" s="288"/>
      <c r="X414" s="164"/>
      <c r="Y414" s="164"/>
      <c r="Z414" s="164"/>
    </row>
    <row r="415" spans="1:26" ht="25.5" customHeight="1">
      <c r="A415" s="286"/>
      <c r="B415" s="287"/>
      <c r="C415" s="286"/>
      <c r="D415" s="287"/>
      <c r="E415" s="287"/>
      <c r="F415" s="287"/>
      <c r="G415" s="288"/>
      <c r="H415" s="288"/>
      <c r="I415" s="288"/>
      <c r="J415" s="288"/>
      <c r="K415" s="289"/>
      <c r="L415" s="289"/>
      <c r="M415" s="290">
        <f t="shared" si="2"/>
        <v>0</v>
      </c>
      <c r="N415" s="288"/>
      <c r="O415" s="288"/>
      <c r="P415" s="291"/>
      <c r="Q415" s="291"/>
      <c r="R415" s="291"/>
      <c r="S415" s="291"/>
      <c r="T415" s="292">
        <f t="shared" si="3"/>
        <v>0</v>
      </c>
      <c r="U415" s="293"/>
      <c r="V415" s="288"/>
      <c r="W415" s="288"/>
      <c r="X415" s="164"/>
      <c r="Y415" s="164"/>
      <c r="Z415" s="164"/>
    </row>
    <row r="416" spans="1:26" ht="25.5" customHeight="1">
      <c r="A416" s="286"/>
      <c r="B416" s="287"/>
      <c r="C416" s="286"/>
      <c r="D416" s="287"/>
      <c r="E416" s="287"/>
      <c r="F416" s="287"/>
      <c r="G416" s="288"/>
      <c r="H416" s="288"/>
      <c r="I416" s="288"/>
      <c r="J416" s="288"/>
      <c r="K416" s="289"/>
      <c r="L416" s="289"/>
      <c r="M416" s="290">
        <f t="shared" si="2"/>
        <v>0</v>
      </c>
      <c r="N416" s="288"/>
      <c r="O416" s="288"/>
      <c r="P416" s="291"/>
      <c r="Q416" s="291"/>
      <c r="R416" s="291"/>
      <c r="S416" s="291"/>
      <c r="T416" s="292">
        <f t="shared" si="3"/>
        <v>0</v>
      </c>
      <c r="U416" s="293"/>
      <c r="V416" s="288"/>
      <c r="W416" s="288"/>
      <c r="X416" s="164"/>
      <c r="Y416" s="164"/>
      <c r="Z416" s="164"/>
    </row>
    <row r="417" spans="1:26" ht="25.5" customHeight="1">
      <c r="A417" s="286"/>
      <c r="B417" s="287"/>
      <c r="C417" s="286"/>
      <c r="D417" s="287"/>
      <c r="E417" s="287"/>
      <c r="F417" s="287"/>
      <c r="G417" s="288"/>
      <c r="H417" s="288"/>
      <c r="I417" s="288"/>
      <c r="J417" s="288"/>
      <c r="K417" s="289"/>
      <c r="L417" s="289"/>
      <c r="M417" s="290">
        <f t="shared" si="2"/>
        <v>0</v>
      </c>
      <c r="N417" s="288"/>
      <c r="O417" s="288"/>
      <c r="P417" s="291"/>
      <c r="Q417" s="291"/>
      <c r="R417" s="291"/>
      <c r="S417" s="291"/>
      <c r="T417" s="292">
        <f t="shared" si="3"/>
        <v>0</v>
      </c>
      <c r="U417" s="293"/>
      <c r="V417" s="288"/>
      <c r="W417" s="288"/>
      <c r="X417" s="164"/>
      <c r="Y417" s="164"/>
      <c r="Z417" s="164"/>
    </row>
    <row r="418" spans="1:26" ht="25.5" customHeight="1">
      <c r="A418" s="286"/>
      <c r="B418" s="287"/>
      <c r="C418" s="286"/>
      <c r="D418" s="287"/>
      <c r="E418" s="287"/>
      <c r="F418" s="287"/>
      <c r="G418" s="288"/>
      <c r="H418" s="288"/>
      <c r="I418" s="288"/>
      <c r="J418" s="288"/>
      <c r="K418" s="289"/>
      <c r="L418" s="289"/>
      <c r="M418" s="290">
        <f t="shared" si="2"/>
        <v>0</v>
      </c>
      <c r="N418" s="288"/>
      <c r="O418" s="288"/>
      <c r="P418" s="291"/>
      <c r="Q418" s="291"/>
      <c r="R418" s="291"/>
      <c r="S418" s="291"/>
      <c r="T418" s="292">
        <f t="shared" si="3"/>
        <v>0</v>
      </c>
      <c r="U418" s="293"/>
      <c r="V418" s="288"/>
      <c r="W418" s="288"/>
      <c r="X418" s="164"/>
      <c r="Y418" s="164"/>
      <c r="Z418" s="164"/>
    </row>
    <row r="419" spans="1:26" ht="25.5" customHeight="1">
      <c r="A419" s="286"/>
      <c r="B419" s="287"/>
      <c r="C419" s="286"/>
      <c r="D419" s="287"/>
      <c r="E419" s="287"/>
      <c r="F419" s="287"/>
      <c r="G419" s="288"/>
      <c r="H419" s="288"/>
      <c r="I419" s="288"/>
      <c r="J419" s="288"/>
      <c r="K419" s="289"/>
      <c r="L419" s="289"/>
      <c r="M419" s="290">
        <f t="shared" si="2"/>
        <v>0</v>
      </c>
      <c r="N419" s="288"/>
      <c r="O419" s="288"/>
      <c r="P419" s="291"/>
      <c r="Q419" s="291"/>
      <c r="R419" s="291"/>
      <c r="S419" s="291"/>
      <c r="T419" s="292">
        <f t="shared" si="3"/>
        <v>0</v>
      </c>
      <c r="U419" s="293"/>
      <c r="V419" s="288"/>
      <c r="W419" s="288"/>
      <c r="X419" s="164"/>
      <c r="Y419" s="164"/>
      <c r="Z419" s="164"/>
    </row>
    <row r="420" spans="1:26" ht="25.5" customHeight="1">
      <c r="A420" s="286"/>
      <c r="B420" s="287"/>
      <c r="C420" s="286"/>
      <c r="D420" s="287"/>
      <c r="E420" s="287"/>
      <c r="F420" s="287"/>
      <c r="G420" s="288"/>
      <c r="H420" s="288"/>
      <c r="I420" s="288"/>
      <c r="J420" s="288"/>
      <c r="K420" s="289"/>
      <c r="L420" s="289"/>
      <c r="M420" s="290">
        <f t="shared" si="2"/>
        <v>0</v>
      </c>
      <c r="N420" s="288"/>
      <c r="O420" s="288"/>
      <c r="P420" s="291"/>
      <c r="Q420" s="291"/>
      <c r="R420" s="291"/>
      <c r="S420" s="291"/>
      <c r="T420" s="292">
        <f t="shared" si="3"/>
        <v>0</v>
      </c>
      <c r="U420" s="293"/>
      <c r="V420" s="288"/>
      <c r="W420" s="288"/>
      <c r="X420" s="164"/>
      <c r="Y420" s="164"/>
      <c r="Z420" s="164"/>
    </row>
    <row r="421" spans="1:26" ht="25.5" customHeight="1">
      <c r="A421" s="286"/>
      <c r="B421" s="287"/>
      <c r="C421" s="286"/>
      <c r="D421" s="287"/>
      <c r="E421" s="287"/>
      <c r="F421" s="287"/>
      <c r="G421" s="288"/>
      <c r="H421" s="288"/>
      <c r="I421" s="288"/>
      <c r="J421" s="288"/>
      <c r="K421" s="289"/>
      <c r="L421" s="289"/>
      <c r="M421" s="290">
        <f t="shared" si="2"/>
        <v>0</v>
      </c>
      <c r="N421" s="288"/>
      <c r="O421" s="288"/>
      <c r="P421" s="291"/>
      <c r="Q421" s="291"/>
      <c r="R421" s="291"/>
      <c r="S421" s="291"/>
      <c r="T421" s="292">
        <f t="shared" si="3"/>
        <v>0</v>
      </c>
      <c r="U421" s="293"/>
      <c r="V421" s="288"/>
      <c r="W421" s="288"/>
      <c r="X421" s="164"/>
      <c r="Y421" s="164"/>
      <c r="Z421" s="164"/>
    </row>
    <row r="422" spans="1:26" ht="25.5" customHeight="1">
      <c r="A422" s="286"/>
      <c r="B422" s="287"/>
      <c r="C422" s="286"/>
      <c r="D422" s="287"/>
      <c r="E422" s="287"/>
      <c r="F422" s="287"/>
      <c r="G422" s="288"/>
      <c r="H422" s="288"/>
      <c r="I422" s="288"/>
      <c r="J422" s="288"/>
      <c r="K422" s="289"/>
      <c r="L422" s="289"/>
      <c r="M422" s="290">
        <f t="shared" si="2"/>
        <v>0</v>
      </c>
      <c r="N422" s="288"/>
      <c r="O422" s="288"/>
      <c r="P422" s="291"/>
      <c r="Q422" s="291"/>
      <c r="R422" s="291"/>
      <c r="S422" s="291"/>
      <c r="T422" s="292">
        <f t="shared" si="3"/>
        <v>0</v>
      </c>
      <c r="U422" s="293"/>
      <c r="V422" s="288"/>
      <c r="W422" s="288"/>
      <c r="X422" s="164"/>
      <c r="Y422" s="164"/>
      <c r="Z422" s="164"/>
    </row>
    <row r="423" spans="1:26" ht="25.5" customHeight="1">
      <c r="A423" s="286"/>
      <c r="B423" s="287"/>
      <c r="C423" s="286"/>
      <c r="D423" s="287"/>
      <c r="E423" s="287"/>
      <c r="F423" s="287"/>
      <c r="G423" s="288"/>
      <c r="H423" s="288"/>
      <c r="I423" s="288"/>
      <c r="J423" s="288"/>
      <c r="K423" s="289"/>
      <c r="L423" s="289"/>
      <c r="M423" s="290">
        <f t="shared" si="2"/>
        <v>0</v>
      </c>
      <c r="N423" s="288"/>
      <c r="O423" s="288"/>
      <c r="P423" s="291"/>
      <c r="Q423" s="291"/>
      <c r="R423" s="291"/>
      <c r="S423" s="291"/>
      <c r="T423" s="292">
        <f t="shared" si="3"/>
        <v>0</v>
      </c>
      <c r="U423" s="293"/>
      <c r="V423" s="288"/>
      <c r="W423" s="288"/>
      <c r="X423" s="164"/>
      <c r="Y423" s="164"/>
      <c r="Z423" s="164"/>
    </row>
    <row r="424" spans="1:26" ht="25.5" customHeight="1">
      <c r="A424" s="286"/>
      <c r="B424" s="287"/>
      <c r="C424" s="286"/>
      <c r="D424" s="287"/>
      <c r="E424" s="287"/>
      <c r="F424" s="287"/>
      <c r="G424" s="288"/>
      <c r="H424" s="288"/>
      <c r="I424" s="288"/>
      <c r="J424" s="288"/>
      <c r="K424" s="289"/>
      <c r="L424" s="289"/>
      <c r="M424" s="290">
        <f t="shared" si="2"/>
        <v>0</v>
      </c>
      <c r="N424" s="288"/>
      <c r="O424" s="288"/>
      <c r="P424" s="291"/>
      <c r="Q424" s="291"/>
      <c r="R424" s="291"/>
      <c r="S424" s="291"/>
      <c r="T424" s="292">
        <f t="shared" si="3"/>
        <v>0</v>
      </c>
      <c r="U424" s="293"/>
      <c r="V424" s="288"/>
      <c r="W424" s="288"/>
      <c r="X424" s="164"/>
      <c r="Y424" s="164"/>
      <c r="Z424" s="164"/>
    </row>
    <row r="425" spans="1:26" ht="25.5" customHeight="1">
      <c r="A425" s="286"/>
      <c r="B425" s="287"/>
      <c r="C425" s="286"/>
      <c r="D425" s="287"/>
      <c r="E425" s="287"/>
      <c r="F425" s="287"/>
      <c r="G425" s="288"/>
      <c r="H425" s="288"/>
      <c r="I425" s="288"/>
      <c r="J425" s="288"/>
      <c r="K425" s="289"/>
      <c r="L425" s="289"/>
      <c r="M425" s="290">
        <f t="shared" si="2"/>
        <v>0</v>
      </c>
      <c r="N425" s="288"/>
      <c r="O425" s="288"/>
      <c r="P425" s="291"/>
      <c r="Q425" s="291"/>
      <c r="R425" s="291"/>
      <c r="S425" s="291"/>
      <c r="T425" s="292">
        <f t="shared" si="3"/>
        <v>0</v>
      </c>
      <c r="U425" s="293"/>
      <c r="V425" s="288"/>
      <c r="W425" s="288"/>
      <c r="X425" s="164"/>
      <c r="Y425" s="164"/>
      <c r="Z425" s="164"/>
    </row>
    <row r="426" spans="1:26" ht="25.5" customHeight="1">
      <c r="A426" s="286"/>
      <c r="B426" s="287"/>
      <c r="C426" s="286"/>
      <c r="D426" s="287"/>
      <c r="E426" s="287"/>
      <c r="F426" s="287"/>
      <c r="G426" s="288"/>
      <c r="H426" s="288"/>
      <c r="I426" s="288"/>
      <c r="J426" s="288"/>
      <c r="K426" s="289"/>
      <c r="L426" s="289"/>
      <c r="M426" s="290">
        <f t="shared" si="2"/>
        <v>0</v>
      </c>
      <c r="N426" s="288"/>
      <c r="O426" s="288"/>
      <c r="P426" s="291"/>
      <c r="Q426" s="291"/>
      <c r="R426" s="291"/>
      <c r="S426" s="291"/>
      <c r="T426" s="292">
        <f t="shared" si="3"/>
        <v>0</v>
      </c>
      <c r="U426" s="293"/>
      <c r="V426" s="288"/>
      <c r="W426" s="288"/>
      <c r="X426" s="164"/>
      <c r="Y426" s="164"/>
      <c r="Z426" s="164"/>
    </row>
    <row r="427" spans="1:26" ht="25.5" customHeight="1">
      <c r="A427" s="286"/>
      <c r="B427" s="287"/>
      <c r="C427" s="286"/>
      <c r="D427" s="287"/>
      <c r="E427" s="287"/>
      <c r="F427" s="287"/>
      <c r="G427" s="288"/>
      <c r="H427" s="288"/>
      <c r="I427" s="288"/>
      <c r="J427" s="288"/>
      <c r="K427" s="289"/>
      <c r="L427" s="289"/>
      <c r="M427" s="290">
        <f t="shared" si="2"/>
        <v>0</v>
      </c>
      <c r="N427" s="288"/>
      <c r="O427" s="288"/>
      <c r="P427" s="291"/>
      <c r="Q427" s="291"/>
      <c r="R427" s="291"/>
      <c r="S427" s="291"/>
      <c r="T427" s="292">
        <f t="shared" si="3"/>
        <v>0</v>
      </c>
      <c r="U427" s="293"/>
      <c r="V427" s="288"/>
      <c r="W427" s="288"/>
      <c r="X427" s="164"/>
      <c r="Y427" s="164"/>
      <c r="Z427" s="164"/>
    </row>
    <row r="428" spans="1:26" ht="25.5" customHeight="1">
      <c r="A428" s="286"/>
      <c r="B428" s="287"/>
      <c r="C428" s="286"/>
      <c r="D428" s="287"/>
      <c r="E428" s="287"/>
      <c r="F428" s="287"/>
      <c r="G428" s="288"/>
      <c r="H428" s="288"/>
      <c r="I428" s="288"/>
      <c r="J428" s="288"/>
      <c r="K428" s="289"/>
      <c r="L428" s="289"/>
      <c r="M428" s="290">
        <f t="shared" si="2"/>
        <v>0</v>
      </c>
      <c r="N428" s="288"/>
      <c r="O428" s="288"/>
      <c r="P428" s="291"/>
      <c r="Q428" s="291"/>
      <c r="R428" s="291"/>
      <c r="S428" s="291"/>
      <c r="T428" s="292">
        <f t="shared" si="3"/>
        <v>0</v>
      </c>
      <c r="U428" s="293"/>
      <c r="V428" s="288"/>
      <c r="W428" s="288"/>
      <c r="X428" s="164"/>
      <c r="Y428" s="164"/>
      <c r="Z428" s="164"/>
    </row>
    <row r="429" spans="1:26" ht="25.5" customHeight="1">
      <c r="A429" s="286"/>
      <c r="B429" s="287"/>
      <c r="C429" s="286"/>
      <c r="D429" s="287"/>
      <c r="E429" s="287"/>
      <c r="F429" s="287"/>
      <c r="G429" s="288"/>
      <c r="H429" s="288"/>
      <c r="I429" s="288"/>
      <c r="J429" s="288"/>
      <c r="K429" s="289"/>
      <c r="L429" s="289"/>
      <c r="M429" s="290">
        <f t="shared" si="2"/>
        <v>0</v>
      </c>
      <c r="N429" s="288"/>
      <c r="O429" s="288"/>
      <c r="P429" s="291"/>
      <c r="Q429" s="291"/>
      <c r="R429" s="291"/>
      <c r="S429" s="291"/>
      <c r="T429" s="292">
        <f t="shared" si="3"/>
        <v>0</v>
      </c>
      <c r="U429" s="293"/>
      <c r="V429" s="288"/>
      <c r="W429" s="288"/>
      <c r="X429" s="164"/>
      <c r="Y429" s="164"/>
      <c r="Z429" s="164"/>
    </row>
    <row r="430" spans="1:26" ht="25.5" customHeight="1">
      <c r="A430" s="286"/>
      <c r="B430" s="287"/>
      <c r="C430" s="286"/>
      <c r="D430" s="287"/>
      <c r="E430" s="287"/>
      <c r="F430" s="287"/>
      <c r="G430" s="288"/>
      <c r="H430" s="288"/>
      <c r="I430" s="288"/>
      <c r="J430" s="288"/>
      <c r="K430" s="289"/>
      <c r="L430" s="289"/>
      <c r="M430" s="290">
        <f t="shared" si="2"/>
        <v>0</v>
      </c>
      <c r="N430" s="288"/>
      <c r="O430" s="288"/>
      <c r="P430" s="291"/>
      <c r="Q430" s="291"/>
      <c r="R430" s="291"/>
      <c r="S430" s="291"/>
      <c r="T430" s="292">
        <f t="shared" si="3"/>
        <v>0</v>
      </c>
      <c r="U430" s="293"/>
      <c r="V430" s="288"/>
      <c r="W430" s="288"/>
      <c r="X430" s="164"/>
      <c r="Y430" s="164"/>
      <c r="Z430" s="164"/>
    </row>
    <row r="431" spans="1:26" ht="25.5" customHeight="1">
      <c r="A431" s="286"/>
      <c r="B431" s="287"/>
      <c r="C431" s="286"/>
      <c r="D431" s="287"/>
      <c r="E431" s="287"/>
      <c r="F431" s="287"/>
      <c r="G431" s="288"/>
      <c r="H431" s="288"/>
      <c r="I431" s="288"/>
      <c r="J431" s="288"/>
      <c r="K431" s="289"/>
      <c r="L431" s="289"/>
      <c r="M431" s="290">
        <f t="shared" si="2"/>
        <v>0</v>
      </c>
      <c r="N431" s="288"/>
      <c r="O431" s="288"/>
      <c r="P431" s="291"/>
      <c r="Q431" s="291"/>
      <c r="R431" s="291"/>
      <c r="S431" s="291"/>
      <c r="T431" s="292">
        <f t="shared" si="3"/>
        <v>0</v>
      </c>
      <c r="U431" s="293"/>
      <c r="V431" s="288"/>
      <c r="W431" s="288"/>
      <c r="X431" s="164"/>
      <c r="Y431" s="164"/>
      <c r="Z431" s="164"/>
    </row>
    <row r="432" spans="1:26" ht="25.5" customHeight="1">
      <c r="A432" s="286"/>
      <c r="B432" s="287"/>
      <c r="C432" s="286"/>
      <c r="D432" s="287"/>
      <c r="E432" s="287"/>
      <c r="F432" s="287"/>
      <c r="G432" s="288"/>
      <c r="H432" s="288"/>
      <c r="I432" s="288"/>
      <c r="J432" s="288"/>
      <c r="K432" s="289"/>
      <c r="L432" s="289"/>
      <c r="M432" s="290">
        <f t="shared" si="2"/>
        <v>0</v>
      </c>
      <c r="N432" s="288"/>
      <c r="O432" s="288"/>
      <c r="P432" s="291"/>
      <c r="Q432" s="291"/>
      <c r="R432" s="291"/>
      <c r="S432" s="291"/>
      <c r="T432" s="292">
        <f t="shared" si="3"/>
        <v>0</v>
      </c>
      <c r="U432" s="293"/>
      <c r="V432" s="288"/>
      <c r="W432" s="288"/>
      <c r="X432" s="164"/>
      <c r="Y432" s="164"/>
      <c r="Z432" s="164"/>
    </row>
    <row r="433" spans="1:26" ht="25.5" customHeight="1">
      <c r="A433" s="286"/>
      <c r="B433" s="287"/>
      <c r="C433" s="286"/>
      <c r="D433" s="287"/>
      <c r="E433" s="287"/>
      <c r="F433" s="287"/>
      <c r="G433" s="288"/>
      <c r="H433" s="288"/>
      <c r="I433" s="288"/>
      <c r="J433" s="288"/>
      <c r="K433" s="289"/>
      <c r="L433" s="289"/>
      <c r="M433" s="290">
        <f t="shared" si="2"/>
        <v>0</v>
      </c>
      <c r="N433" s="288"/>
      <c r="O433" s="288"/>
      <c r="P433" s="291"/>
      <c r="Q433" s="291"/>
      <c r="R433" s="291"/>
      <c r="S433" s="291"/>
      <c r="T433" s="292">
        <f t="shared" si="3"/>
        <v>0</v>
      </c>
      <c r="U433" s="293"/>
      <c r="V433" s="288"/>
      <c r="W433" s="288"/>
      <c r="X433" s="164"/>
      <c r="Y433" s="164"/>
      <c r="Z433" s="164"/>
    </row>
    <row r="434" spans="1:26" ht="25.5" customHeight="1">
      <c r="A434" s="286"/>
      <c r="B434" s="287"/>
      <c r="C434" s="286"/>
      <c r="D434" s="287"/>
      <c r="E434" s="287"/>
      <c r="F434" s="287"/>
      <c r="G434" s="288"/>
      <c r="H434" s="288"/>
      <c r="I434" s="288"/>
      <c r="J434" s="288"/>
      <c r="K434" s="289"/>
      <c r="L434" s="289"/>
      <c r="M434" s="290">
        <f t="shared" si="2"/>
        <v>0</v>
      </c>
      <c r="N434" s="288"/>
      <c r="O434" s="288"/>
      <c r="P434" s="291"/>
      <c r="Q434" s="291"/>
      <c r="R434" s="291"/>
      <c r="S434" s="291"/>
      <c r="T434" s="292">
        <f t="shared" si="3"/>
        <v>0</v>
      </c>
      <c r="U434" s="293"/>
      <c r="V434" s="288"/>
      <c r="W434" s="288"/>
      <c r="X434" s="164"/>
      <c r="Y434" s="164"/>
      <c r="Z434" s="164"/>
    </row>
    <row r="435" spans="1:26" ht="25.5" customHeight="1">
      <c r="A435" s="286"/>
      <c r="B435" s="287"/>
      <c r="C435" s="286"/>
      <c r="D435" s="287"/>
      <c r="E435" s="287"/>
      <c r="F435" s="287"/>
      <c r="G435" s="288"/>
      <c r="H435" s="288"/>
      <c r="I435" s="288"/>
      <c r="J435" s="288"/>
      <c r="K435" s="289"/>
      <c r="L435" s="289"/>
      <c r="M435" s="290">
        <f t="shared" si="2"/>
        <v>0</v>
      </c>
      <c r="N435" s="288"/>
      <c r="O435" s="288"/>
      <c r="P435" s="291"/>
      <c r="Q435" s="291"/>
      <c r="R435" s="291"/>
      <c r="S435" s="291"/>
      <c r="T435" s="292">
        <f t="shared" si="3"/>
        <v>0</v>
      </c>
      <c r="U435" s="293"/>
      <c r="V435" s="288"/>
      <c r="W435" s="288"/>
      <c r="X435" s="164"/>
      <c r="Y435" s="164"/>
      <c r="Z435" s="164"/>
    </row>
    <row r="436" spans="1:26" ht="25.5" customHeight="1">
      <c r="A436" s="286"/>
      <c r="B436" s="287"/>
      <c r="C436" s="286"/>
      <c r="D436" s="287"/>
      <c r="E436" s="287"/>
      <c r="F436" s="287"/>
      <c r="G436" s="288"/>
      <c r="H436" s="288"/>
      <c r="I436" s="288"/>
      <c r="J436" s="288"/>
      <c r="K436" s="289"/>
      <c r="L436" s="289"/>
      <c r="M436" s="290">
        <f t="shared" si="2"/>
        <v>0</v>
      </c>
      <c r="N436" s="288"/>
      <c r="O436" s="288"/>
      <c r="P436" s="291"/>
      <c r="Q436" s="291"/>
      <c r="R436" s="291"/>
      <c r="S436" s="291"/>
      <c r="T436" s="292">
        <f t="shared" si="3"/>
        <v>0</v>
      </c>
      <c r="U436" s="293"/>
      <c r="V436" s="288"/>
      <c r="W436" s="288"/>
      <c r="X436" s="164"/>
      <c r="Y436" s="164"/>
      <c r="Z436" s="164"/>
    </row>
    <row r="437" spans="1:26" ht="25.5" customHeight="1">
      <c r="A437" s="286"/>
      <c r="B437" s="287"/>
      <c r="C437" s="286"/>
      <c r="D437" s="287"/>
      <c r="E437" s="287"/>
      <c r="F437" s="287"/>
      <c r="G437" s="288"/>
      <c r="H437" s="288"/>
      <c r="I437" s="288"/>
      <c r="J437" s="288"/>
      <c r="K437" s="289"/>
      <c r="L437" s="289"/>
      <c r="M437" s="290">
        <f t="shared" si="2"/>
        <v>0</v>
      </c>
      <c r="N437" s="288"/>
      <c r="O437" s="288"/>
      <c r="P437" s="291"/>
      <c r="Q437" s="291"/>
      <c r="R437" s="291"/>
      <c r="S437" s="291"/>
      <c r="T437" s="292">
        <f t="shared" si="3"/>
        <v>0</v>
      </c>
      <c r="U437" s="293"/>
      <c r="V437" s="288"/>
      <c r="W437" s="288"/>
      <c r="X437" s="164"/>
      <c r="Y437" s="164"/>
      <c r="Z437" s="164"/>
    </row>
    <row r="438" spans="1:26" ht="25.5" customHeight="1">
      <c r="A438" s="286"/>
      <c r="B438" s="287"/>
      <c r="C438" s="286"/>
      <c r="D438" s="287"/>
      <c r="E438" s="287"/>
      <c r="F438" s="287"/>
      <c r="G438" s="288"/>
      <c r="H438" s="288"/>
      <c r="I438" s="288"/>
      <c r="J438" s="288"/>
      <c r="K438" s="289"/>
      <c r="L438" s="289"/>
      <c r="M438" s="290">
        <f t="shared" si="2"/>
        <v>0</v>
      </c>
      <c r="N438" s="288"/>
      <c r="O438" s="288"/>
      <c r="P438" s="291"/>
      <c r="Q438" s="291"/>
      <c r="R438" s="291"/>
      <c r="S438" s="291"/>
      <c r="T438" s="292">
        <f t="shared" si="3"/>
        <v>0</v>
      </c>
      <c r="U438" s="293"/>
      <c r="V438" s="288"/>
      <c r="W438" s="288"/>
      <c r="X438" s="164"/>
      <c r="Y438" s="164"/>
      <c r="Z438" s="164"/>
    </row>
    <row r="439" spans="1:26" ht="25.5" customHeight="1">
      <c r="A439" s="286"/>
      <c r="B439" s="287"/>
      <c r="C439" s="286"/>
      <c r="D439" s="287"/>
      <c r="E439" s="287"/>
      <c r="F439" s="287"/>
      <c r="G439" s="288"/>
      <c r="H439" s="288"/>
      <c r="I439" s="288"/>
      <c r="J439" s="288"/>
      <c r="K439" s="289"/>
      <c r="L439" s="289"/>
      <c r="M439" s="290">
        <f t="shared" si="2"/>
        <v>0</v>
      </c>
      <c r="N439" s="288"/>
      <c r="O439" s="288"/>
      <c r="P439" s="291"/>
      <c r="Q439" s="291"/>
      <c r="R439" s="291"/>
      <c r="S439" s="291"/>
      <c r="T439" s="292">
        <f t="shared" si="3"/>
        <v>0</v>
      </c>
      <c r="U439" s="293"/>
      <c r="V439" s="288"/>
      <c r="W439" s="288"/>
      <c r="X439" s="164"/>
      <c r="Y439" s="164"/>
      <c r="Z439" s="164"/>
    </row>
    <row r="440" spans="1:26" ht="25.5" customHeight="1">
      <c r="A440" s="286"/>
      <c r="B440" s="287"/>
      <c r="C440" s="286"/>
      <c r="D440" s="287"/>
      <c r="E440" s="287"/>
      <c r="F440" s="287"/>
      <c r="G440" s="288"/>
      <c r="H440" s="288"/>
      <c r="I440" s="288"/>
      <c r="J440" s="288"/>
      <c r="K440" s="289"/>
      <c r="L440" s="289"/>
      <c r="M440" s="290">
        <f t="shared" si="2"/>
        <v>0</v>
      </c>
      <c r="N440" s="288"/>
      <c r="O440" s="288"/>
      <c r="P440" s="291"/>
      <c r="Q440" s="291"/>
      <c r="R440" s="291"/>
      <c r="S440" s="291"/>
      <c r="T440" s="292">
        <f t="shared" si="3"/>
        <v>0</v>
      </c>
      <c r="U440" s="293"/>
      <c r="V440" s="288"/>
      <c r="W440" s="288"/>
      <c r="X440" s="164"/>
      <c r="Y440" s="164"/>
      <c r="Z440" s="164"/>
    </row>
    <row r="441" spans="1:26" ht="25.5" customHeight="1">
      <c r="A441" s="286"/>
      <c r="B441" s="287"/>
      <c r="C441" s="286"/>
      <c r="D441" s="287"/>
      <c r="E441" s="287"/>
      <c r="F441" s="287"/>
      <c r="G441" s="288"/>
      <c r="H441" s="288"/>
      <c r="I441" s="288"/>
      <c r="J441" s="288"/>
      <c r="K441" s="289"/>
      <c r="L441" s="289"/>
      <c r="M441" s="290">
        <f t="shared" si="2"/>
        <v>0</v>
      </c>
      <c r="N441" s="288"/>
      <c r="O441" s="288"/>
      <c r="P441" s="291"/>
      <c r="Q441" s="291"/>
      <c r="R441" s="291"/>
      <c r="S441" s="291"/>
      <c r="T441" s="292">
        <f t="shared" si="3"/>
        <v>0</v>
      </c>
      <c r="U441" s="293"/>
      <c r="V441" s="288"/>
      <c r="W441" s="288"/>
      <c r="X441" s="164"/>
      <c r="Y441" s="164"/>
      <c r="Z441" s="164"/>
    </row>
    <row r="442" spans="1:26" ht="25.5" customHeight="1">
      <c r="A442" s="286"/>
      <c r="B442" s="287"/>
      <c r="C442" s="286"/>
      <c r="D442" s="287"/>
      <c r="E442" s="287"/>
      <c r="F442" s="287"/>
      <c r="G442" s="288"/>
      <c r="H442" s="288"/>
      <c r="I442" s="288"/>
      <c r="J442" s="288"/>
      <c r="K442" s="289"/>
      <c r="L442" s="289"/>
      <c r="M442" s="290">
        <f t="shared" si="2"/>
        <v>0</v>
      </c>
      <c r="N442" s="288"/>
      <c r="O442" s="288"/>
      <c r="P442" s="291"/>
      <c r="Q442" s="291"/>
      <c r="R442" s="291"/>
      <c r="S442" s="291"/>
      <c r="T442" s="292">
        <f t="shared" si="3"/>
        <v>0</v>
      </c>
      <c r="U442" s="293"/>
      <c r="V442" s="288"/>
      <c r="W442" s="288"/>
      <c r="X442" s="164"/>
      <c r="Y442" s="164"/>
      <c r="Z442" s="164"/>
    </row>
    <row r="443" spans="1:26" ht="25.5" customHeight="1">
      <c r="A443" s="286"/>
      <c r="B443" s="287"/>
      <c r="C443" s="286"/>
      <c r="D443" s="287"/>
      <c r="E443" s="287"/>
      <c r="F443" s="287"/>
      <c r="G443" s="288"/>
      <c r="H443" s="288"/>
      <c r="I443" s="288"/>
      <c r="J443" s="288"/>
      <c r="K443" s="289"/>
      <c r="L443" s="289"/>
      <c r="M443" s="290">
        <f t="shared" si="2"/>
        <v>0</v>
      </c>
      <c r="N443" s="288"/>
      <c r="O443" s="288"/>
      <c r="P443" s="291"/>
      <c r="Q443" s="291"/>
      <c r="R443" s="291"/>
      <c r="S443" s="291"/>
      <c r="T443" s="292">
        <f t="shared" si="3"/>
        <v>0</v>
      </c>
      <c r="U443" s="293"/>
      <c r="V443" s="288"/>
      <c r="W443" s="288"/>
      <c r="X443" s="164"/>
      <c r="Y443" s="164"/>
      <c r="Z443" s="164"/>
    </row>
    <row r="444" spans="1:26" ht="25.5" customHeight="1">
      <c r="A444" s="286"/>
      <c r="B444" s="287"/>
      <c r="C444" s="286"/>
      <c r="D444" s="287"/>
      <c r="E444" s="287"/>
      <c r="F444" s="287"/>
      <c r="G444" s="288"/>
      <c r="H444" s="288"/>
      <c r="I444" s="288"/>
      <c r="J444" s="288"/>
      <c r="K444" s="289"/>
      <c r="L444" s="289"/>
      <c r="M444" s="290">
        <f t="shared" si="2"/>
        <v>0</v>
      </c>
      <c r="N444" s="288"/>
      <c r="O444" s="288"/>
      <c r="P444" s="291"/>
      <c r="Q444" s="291"/>
      <c r="R444" s="291"/>
      <c r="S444" s="291"/>
      <c r="T444" s="292">
        <f t="shared" si="3"/>
        <v>0</v>
      </c>
      <c r="U444" s="293"/>
      <c r="V444" s="288"/>
      <c r="W444" s="288"/>
      <c r="X444" s="164"/>
      <c r="Y444" s="164"/>
      <c r="Z444" s="164"/>
    </row>
    <row r="445" spans="1:26" ht="25.5" customHeight="1">
      <c r="A445" s="286"/>
      <c r="B445" s="287"/>
      <c r="C445" s="286"/>
      <c r="D445" s="287"/>
      <c r="E445" s="287"/>
      <c r="F445" s="287"/>
      <c r="G445" s="288"/>
      <c r="H445" s="288"/>
      <c r="I445" s="288"/>
      <c r="J445" s="288"/>
      <c r="K445" s="289"/>
      <c r="L445" s="289"/>
      <c r="M445" s="290">
        <f t="shared" si="2"/>
        <v>0</v>
      </c>
      <c r="N445" s="288"/>
      <c r="O445" s="288"/>
      <c r="P445" s="291"/>
      <c r="Q445" s="291"/>
      <c r="R445" s="291"/>
      <c r="S445" s="291"/>
      <c r="T445" s="292">
        <f t="shared" si="3"/>
        <v>0</v>
      </c>
      <c r="U445" s="293"/>
      <c r="V445" s="288"/>
      <c r="W445" s="288"/>
      <c r="X445" s="164"/>
      <c r="Y445" s="164"/>
      <c r="Z445" s="164"/>
    </row>
    <row r="446" spans="1:26" ht="25.5" customHeight="1">
      <c r="A446" s="286"/>
      <c r="B446" s="287"/>
      <c r="C446" s="286"/>
      <c r="D446" s="287"/>
      <c r="E446" s="287"/>
      <c r="F446" s="287"/>
      <c r="G446" s="288"/>
      <c r="H446" s="288"/>
      <c r="I446" s="288"/>
      <c r="J446" s="288"/>
      <c r="K446" s="289"/>
      <c r="L446" s="289"/>
      <c r="M446" s="290">
        <f t="shared" si="2"/>
        <v>0</v>
      </c>
      <c r="N446" s="288"/>
      <c r="O446" s="288"/>
      <c r="P446" s="291"/>
      <c r="Q446" s="291"/>
      <c r="R446" s="291"/>
      <c r="S446" s="291"/>
      <c r="T446" s="292">
        <f t="shared" si="3"/>
        <v>0</v>
      </c>
      <c r="U446" s="293"/>
      <c r="V446" s="288"/>
      <c r="W446" s="288"/>
      <c r="X446" s="164"/>
      <c r="Y446" s="164"/>
      <c r="Z446" s="164"/>
    </row>
    <row r="447" spans="1:26" ht="25.5" customHeight="1">
      <c r="A447" s="286"/>
      <c r="B447" s="287"/>
      <c r="C447" s="286"/>
      <c r="D447" s="287"/>
      <c r="E447" s="287"/>
      <c r="F447" s="287"/>
      <c r="G447" s="288"/>
      <c r="H447" s="288"/>
      <c r="I447" s="288"/>
      <c r="J447" s="288"/>
      <c r="K447" s="289"/>
      <c r="L447" s="289"/>
      <c r="M447" s="290">
        <f t="shared" si="2"/>
        <v>0</v>
      </c>
      <c r="N447" s="288"/>
      <c r="O447" s="288"/>
      <c r="P447" s="291"/>
      <c r="Q447" s="291"/>
      <c r="R447" s="291"/>
      <c r="S447" s="291"/>
      <c r="T447" s="292">
        <f t="shared" si="3"/>
        <v>0</v>
      </c>
      <c r="U447" s="293"/>
      <c r="V447" s="288"/>
      <c r="W447" s="288"/>
      <c r="X447" s="164"/>
      <c r="Y447" s="164"/>
      <c r="Z447" s="164"/>
    </row>
    <row r="448" spans="1:26" ht="25.5" customHeight="1">
      <c r="A448" s="286"/>
      <c r="B448" s="287"/>
      <c r="C448" s="286"/>
      <c r="D448" s="287"/>
      <c r="E448" s="287"/>
      <c r="F448" s="287"/>
      <c r="G448" s="288"/>
      <c r="H448" s="288"/>
      <c r="I448" s="288"/>
      <c r="J448" s="288"/>
      <c r="K448" s="289"/>
      <c r="L448" s="289"/>
      <c r="M448" s="290">
        <f t="shared" si="2"/>
        <v>0</v>
      </c>
      <c r="N448" s="288"/>
      <c r="O448" s="288"/>
      <c r="P448" s="291"/>
      <c r="Q448" s="291"/>
      <c r="R448" s="291"/>
      <c r="S448" s="291"/>
      <c r="T448" s="292">
        <f t="shared" si="3"/>
        <v>0</v>
      </c>
      <c r="U448" s="293"/>
      <c r="V448" s="288"/>
      <c r="W448" s="288"/>
      <c r="X448" s="164"/>
      <c r="Y448" s="164"/>
      <c r="Z448" s="164"/>
    </row>
    <row r="449" spans="1:26" ht="25.5" customHeight="1">
      <c r="A449" s="286"/>
      <c r="B449" s="287"/>
      <c r="C449" s="286"/>
      <c r="D449" s="287"/>
      <c r="E449" s="287"/>
      <c r="F449" s="287"/>
      <c r="G449" s="288"/>
      <c r="H449" s="288"/>
      <c r="I449" s="288"/>
      <c r="J449" s="288"/>
      <c r="K449" s="289"/>
      <c r="L449" s="289"/>
      <c r="M449" s="290">
        <f t="shared" si="2"/>
        <v>0</v>
      </c>
      <c r="N449" s="288"/>
      <c r="O449" s="288"/>
      <c r="P449" s="291"/>
      <c r="Q449" s="291"/>
      <c r="R449" s="291"/>
      <c r="S449" s="291"/>
      <c r="T449" s="292">
        <f t="shared" si="3"/>
        <v>0</v>
      </c>
      <c r="U449" s="293"/>
      <c r="V449" s="288"/>
      <c r="W449" s="288"/>
      <c r="X449" s="164"/>
      <c r="Y449" s="164"/>
      <c r="Z449" s="164"/>
    </row>
    <row r="450" spans="1:26" ht="25.5" customHeight="1">
      <c r="A450" s="286"/>
      <c r="B450" s="287"/>
      <c r="C450" s="286"/>
      <c r="D450" s="287"/>
      <c r="E450" s="287"/>
      <c r="F450" s="287"/>
      <c r="G450" s="288"/>
      <c r="H450" s="288"/>
      <c r="I450" s="288"/>
      <c r="J450" s="288"/>
      <c r="K450" s="289"/>
      <c r="L450" s="289"/>
      <c r="M450" s="290">
        <f t="shared" si="2"/>
        <v>0</v>
      </c>
      <c r="N450" s="288"/>
      <c r="O450" s="288"/>
      <c r="P450" s="291"/>
      <c r="Q450" s="291"/>
      <c r="R450" s="291"/>
      <c r="S450" s="291"/>
      <c r="T450" s="292">
        <f t="shared" si="3"/>
        <v>0</v>
      </c>
      <c r="U450" s="293"/>
      <c r="V450" s="288"/>
      <c r="W450" s="288"/>
      <c r="X450" s="164"/>
      <c r="Y450" s="164"/>
      <c r="Z450" s="164"/>
    </row>
    <row r="451" spans="1:26" ht="25.5" customHeight="1">
      <c r="A451" s="286"/>
      <c r="B451" s="287"/>
      <c r="C451" s="286"/>
      <c r="D451" s="287"/>
      <c r="E451" s="287"/>
      <c r="F451" s="287"/>
      <c r="G451" s="288"/>
      <c r="H451" s="288"/>
      <c r="I451" s="288"/>
      <c r="J451" s="288"/>
      <c r="K451" s="289"/>
      <c r="L451" s="289"/>
      <c r="M451" s="290">
        <f t="shared" si="2"/>
        <v>0</v>
      </c>
      <c r="N451" s="288"/>
      <c r="O451" s="288"/>
      <c r="P451" s="291"/>
      <c r="Q451" s="291"/>
      <c r="R451" s="291"/>
      <c r="S451" s="291"/>
      <c r="T451" s="292">
        <f t="shared" si="3"/>
        <v>0</v>
      </c>
      <c r="U451" s="293"/>
      <c r="V451" s="288"/>
      <c r="W451" s="288"/>
      <c r="X451" s="164"/>
      <c r="Y451" s="164"/>
      <c r="Z451" s="164"/>
    </row>
    <row r="452" spans="1:26" ht="25.5" customHeight="1">
      <c r="A452" s="286"/>
      <c r="B452" s="287"/>
      <c r="C452" s="286"/>
      <c r="D452" s="287"/>
      <c r="E452" s="287"/>
      <c r="F452" s="287"/>
      <c r="G452" s="288"/>
      <c r="H452" s="288"/>
      <c r="I452" s="288"/>
      <c r="J452" s="288"/>
      <c r="K452" s="289"/>
      <c r="L452" s="289"/>
      <c r="M452" s="290">
        <f t="shared" si="2"/>
        <v>0</v>
      </c>
      <c r="N452" s="288"/>
      <c r="O452" s="288"/>
      <c r="P452" s="291"/>
      <c r="Q452" s="291"/>
      <c r="R452" s="291"/>
      <c r="S452" s="291"/>
      <c r="T452" s="292">
        <f t="shared" si="3"/>
        <v>0</v>
      </c>
      <c r="U452" s="293"/>
      <c r="V452" s="288"/>
      <c r="W452" s="288"/>
      <c r="X452" s="164"/>
      <c r="Y452" s="164"/>
      <c r="Z452" s="164"/>
    </row>
    <row r="453" spans="1:26" ht="25.5" customHeight="1">
      <c r="A453" s="286"/>
      <c r="B453" s="287"/>
      <c r="C453" s="286"/>
      <c r="D453" s="287"/>
      <c r="E453" s="287"/>
      <c r="F453" s="287"/>
      <c r="G453" s="288"/>
      <c r="H453" s="288"/>
      <c r="I453" s="288"/>
      <c r="J453" s="288"/>
      <c r="K453" s="289"/>
      <c r="L453" s="289"/>
      <c r="M453" s="290">
        <f t="shared" si="2"/>
        <v>0</v>
      </c>
      <c r="N453" s="288"/>
      <c r="O453" s="288"/>
      <c r="P453" s="291"/>
      <c r="Q453" s="291"/>
      <c r="R453" s="291"/>
      <c r="S453" s="291"/>
      <c r="T453" s="292">
        <f t="shared" si="3"/>
        <v>0</v>
      </c>
      <c r="U453" s="293"/>
      <c r="V453" s="288"/>
      <c r="W453" s="288"/>
      <c r="X453" s="164"/>
      <c r="Y453" s="164"/>
      <c r="Z453" s="164"/>
    </row>
    <row r="454" spans="1:26" ht="25.5" customHeight="1">
      <c r="A454" s="286"/>
      <c r="B454" s="287"/>
      <c r="C454" s="286"/>
      <c r="D454" s="287"/>
      <c r="E454" s="287"/>
      <c r="F454" s="287"/>
      <c r="G454" s="288"/>
      <c r="H454" s="288"/>
      <c r="I454" s="288"/>
      <c r="J454" s="288"/>
      <c r="K454" s="289"/>
      <c r="L454" s="289"/>
      <c r="M454" s="290">
        <f t="shared" si="2"/>
        <v>0</v>
      </c>
      <c r="N454" s="288"/>
      <c r="O454" s="288"/>
      <c r="P454" s="291"/>
      <c r="Q454" s="291"/>
      <c r="R454" s="291"/>
      <c r="S454" s="291"/>
      <c r="T454" s="292">
        <f t="shared" si="3"/>
        <v>0</v>
      </c>
      <c r="U454" s="293"/>
      <c r="V454" s="288"/>
      <c r="W454" s="288"/>
      <c r="X454" s="164"/>
      <c r="Y454" s="164"/>
      <c r="Z454" s="164"/>
    </row>
    <row r="455" spans="1:26" ht="25.5" customHeight="1">
      <c r="A455" s="286"/>
      <c r="B455" s="287"/>
      <c r="C455" s="286"/>
      <c r="D455" s="287"/>
      <c r="E455" s="287"/>
      <c r="F455" s="287"/>
      <c r="G455" s="288"/>
      <c r="H455" s="288"/>
      <c r="I455" s="288"/>
      <c r="J455" s="288"/>
      <c r="K455" s="289"/>
      <c r="L455" s="289"/>
      <c r="M455" s="290">
        <f t="shared" si="2"/>
        <v>0</v>
      </c>
      <c r="N455" s="288"/>
      <c r="O455" s="288"/>
      <c r="P455" s="291"/>
      <c r="Q455" s="291"/>
      <c r="R455" s="291"/>
      <c r="S455" s="291"/>
      <c r="T455" s="292">
        <f t="shared" si="3"/>
        <v>0</v>
      </c>
      <c r="U455" s="293"/>
      <c r="V455" s="288"/>
      <c r="W455" s="288"/>
      <c r="X455" s="164"/>
      <c r="Y455" s="164"/>
      <c r="Z455" s="164"/>
    </row>
    <row r="456" spans="1:26" ht="25.5" customHeight="1">
      <c r="A456" s="286"/>
      <c r="B456" s="287"/>
      <c r="C456" s="286"/>
      <c r="D456" s="287"/>
      <c r="E456" s="287"/>
      <c r="F456" s="287"/>
      <c r="G456" s="288"/>
      <c r="H456" s="288"/>
      <c r="I456" s="288"/>
      <c r="J456" s="288"/>
      <c r="K456" s="289"/>
      <c r="L456" s="289"/>
      <c r="M456" s="290">
        <f t="shared" si="2"/>
        <v>0</v>
      </c>
      <c r="N456" s="288"/>
      <c r="O456" s="288"/>
      <c r="P456" s="291"/>
      <c r="Q456" s="291"/>
      <c r="R456" s="291"/>
      <c r="S456" s="291"/>
      <c r="T456" s="292">
        <f t="shared" si="3"/>
        <v>0</v>
      </c>
      <c r="U456" s="293"/>
      <c r="V456" s="288"/>
      <c r="W456" s="288"/>
      <c r="X456" s="164"/>
      <c r="Y456" s="164"/>
      <c r="Z456" s="164"/>
    </row>
    <row r="457" spans="1:26" ht="25.5" customHeight="1">
      <c r="A457" s="286"/>
      <c r="B457" s="287"/>
      <c r="C457" s="286"/>
      <c r="D457" s="287"/>
      <c r="E457" s="287"/>
      <c r="F457" s="287"/>
      <c r="G457" s="288"/>
      <c r="H457" s="288"/>
      <c r="I457" s="288"/>
      <c r="J457" s="288"/>
      <c r="K457" s="289"/>
      <c r="L457" s="289"/>
      <c r="M457" s="290">
        <f t="shared" si="2"/>
        <v>0</v>
      </c>
      <c r="N457" s="288"/>
      <c r="O457" s="288"/>
      <c r="P457" s="291"/>
      <c r="Q457" s="291"/>
      <c r="R457" s="291"/>
      <c r="S457" s="291"/>
      <c r="T457" s="292">
        <f t="shared" si="3"/>
        <v>0</v>
      </c>
      <c r="U457" s="293"/>
      <c r="V457" s="288"/>
      <c r="W457" s="288"/>
      <c r="X457" s="164"/>
      <c r="Y457" s="164"/>
      <c r="Z457" s="164"/>
    </row>
    <row r="458" spans="1:26" ht="25.5" customHeight="1">
      <c r="A458" s="286"/>
      <c r="B458" s="287"/>
      <c r="C458" s="286"/>
      <c r="D458" s="287"/>
      <c r="E458" s="287"/>
      <c r="F458" s="287"/>
      <c r="G458" s="288"/>
      <c r="H458" s="288"/>
      <c r="I458" s="288"/>
      <c r="J458" s="288"/>
      <c r="K458" s="289"/>
      <c r="L458" s="289"/>
      <c r="M458" s="290">
        <f t="shared" si="2"/>
        <v>0</v>
      </c>
      <c r="N458" s="288"/>
      <c r="O458" s="288"/>
      <c r="P458" s="291"/>
      <c r="Q458" s="291"/>
      <c r="R458" s="291"/>
      <c r="S458" s="291"/>
      <c r="T458" s="292">
        <f t="shared" si="3"/>
        <v>0</v>
      </c>
      <c r="U458" s="293"/>
      <c r="V458" s="288"/>
      <c r="W458" s="288"/>
      <c r="X458" s="164"/>
      <c r="Y458" s="164"/>
      <c r="Z458" s="164"/>
    </row>
    <row r="459" spans="1:26" ht="25.5" customHeight="1">
      <c r="A459" s="286"/>
      <c r="B459" s="287"/>
      <c r="C459" s="286"/>
      <c r="D459" s="287"/>
      <c r="E459" s="287"/>
      <c r="F459" s="287"/>
      <c r="G459" s="288"/>
      <c r="H459" s="288"/>
      <c r="I459" s="288"/>
      <c r="J459" s="288"/>
      <c r="K459" s="289"/>
      <c r="L459" s="289"/>
      <c r="M459" s="290">
        <f t="shared" si="2"/>
        <v>0</v>
      </c>
      <c r="N459" s="288"/>
      <c r="O459" s="288"/>
      <c r="P459" s="291"/>
      <c r="Q459" s="291"/>
      <c r="R459" s="291"/>
      <c r="S459" s="291"/>
      <c r="T459" s="292">
        <f t="shared" si="3"/>
        <v>0</v>
      </c>
      <c r="U459" s="293"/>
      <c r="V459" s="288"/>
      <c r="W459" s="288"/>
      <c r="X459" s="164"/>
      <c r="Y459" s="164"/>
      <c r="Z459" s="164"/>
    </row>
    <row r="460" spans="1:26" ht="25.5" customHeight="1">
      <c r="A460" s="286"/>
      <c r="B460" s="287"/>
      <c r="C460" s="286"/>
      <c r="D460" s="287"/>
      <c r="E460" s="287"/>
      <c r="F460" s="287"/>
      <c r="G460" s="288"/>
      <c r="H460" s="288"/>
      <c r="I460" s="288"/>
      <c r="J460" s="288"/>
      <c r="K460" s="289"/>
      <c r="L460" s="289"/>
      <c r="M460" s="290">
        <f t="shared" si="2"/>
        <v>0</v>
      </c>
      <c r="N460" s="288"/>
      <c r="O460" s="288"/>
      <c r="P460" s="291"/>
      <c r="Q460" s="291"/>
      <c r="R460" s="291"/>
      <c r="S460" s="291"/>
      <c r="T460" s="292">
        <f t="shared" si="3"/>
        <v>0</v>
      </c>
      <c r="U460" s="293"/>
      <c r="V460" s="288"/>
      <c r="W460" s="288"/>
      <c r="X460" s="164"/>
      <c r="Y460" s="164"/>
      <c r="Z460" s="164"/>
    </row>
    <row r="461" spans="1:26" ht="25.5" customHeight="1">
      <c r="A461" s="286"/>
      <c r="B461" s="287"/>
      <c r="C461" s="286"/>
      <c r="D461" s="287"/>
      <c r="E461" s="287"/>
      <c r="F461" s="287"/>
      <c r="G461" s="288"/>
      <c r="H461" s="288"/>
      <c r="I461" s="288"/>
      <c r="J461" s="288"/>
      <c r="K461" s="289"/>
      <c r="L461" s="289"/>
      <c r="M461" s="290">
        <f t="shared" si="2"/>
        <v>0</v>
      </c>
      <c r="N461" s="288"/>
      <c r="O461" s="288"/>
      <c r="P461" s="291"/>
      <c r="Q461" s="291"/>
      <c r="R461" s="291"/>
      <c r="S461" s="291"/>
      <c r="T461" s="292">
        <f t="shared" si="3"/>
        <v>0</v>
      </c>
      <c r="U461" s="293"/>
      <c r="V461" s="288"/>
      <c r="W461" s="288"/>
      <c r="X461" s="164"/>
      <c r="Y461" s="164"/>
      <c r="Z461" s="164"/>
    </row>
    <row r="462" spans="1:26" ht="25.5" customHeight="1">
      <c r="A462" s="286"/>
      <c r="B462" s="287"/>
      <c r="C462" s="286"/>
      <c r="D462" s="287"/>
      <c r="E462" s="287"/>
      <c r="F462" s="287"/>
      <c r="G462" s="288"/>
      <c r="H462" s="288"/>
      <c r="I462" s="288"/>
      <c r="J462" s="288"/>
      <c r="K462" s="289"/>
      <c r="L462" s="289"/>
      <c r="M462" s="290">
        <f t="shared" si="2"/>
        <v>0</v>
      </c>
      <c r="N462" s="288"/>
      <c r="O462" s="288"/>
      <c r="P462" s="291"/>
      <c r="Q462" s="291"/>
      <c r="R462" s="291"/>
      <c r="S462" s="291"/>
      <c r="T462" s="292">
        <f t="shared" si="3"/>
        <v>0</v>
      </c>
      <c r="U462" s="293"/>
      <c r="V462" s="288"/>
      <c r="W462" s="288"/>
      <c r="X462" s="164"/>
      <c r="Y462" s="164"/>
      <c r="Z462" s="164"/>
    </row>
    <row r="463" spans="1:26" ht="25.5" customHeight="1">
      <c r="A463" s="286"/>
      <c r="B463" s="287"/>
      <c r="C463" s="286"/>
      <c r="D463" s="287"/>
      <c r="E463" s="287"/>
      <c r="F463" s="287"/>
      <c r="G463" s="288"/>
      <c r="H463" s="288"/>
      <c r="I463" s="288"/>
      <c r="J463" s="288"/>
      <c r="K463" s="289"/>
      <c r="L463" s="289"/>
      <c r="M463" s="290">
        <f t="shared" si="2"/>
        <v>0</v>
      </c>
      <c r="N463" s="288"/>
      <c r="O463" s="288"/>
      <c r="P463" s="291"/>
      <c r="Q463" s="291"/>
      <c r="R463" s="291"/>
      <c r="S463" s="291"/>
      <c r="T463" s="292">
        <f t="shared" si="3"/>
        <v>0</v>
      </c>
      <c r="U463" s="293"/>
      <c r="V463" s="288"/>
      <c r="W463" s="288"/>
      <c r="X463" s="164"/>
      <c r="Y463" s="164"/>
      <c r="Z463" s="164"/>
    </row>
    <row r="464" spans="1:26" ht="25.5" customHeight="1">
      <c r="A464" s="286"/>
      <c r="B464" s="287"/>
      <c r="C464" s="286"/>
      <c r="D464" s="287"/>
      <c r="E464" s="287"/>
      <c r="F464" s="287"/>
      <c r="G464" s="288"/>
      <c r="H464" s="288"/>
      <c r="I464" s="288"/>
      <c r="J464" s="288"/>
      <c r="K464" s="289"/>
      <c r="L464" s="289"/>
      <c r="M464" s="290">
        <f t="shared" si="2"/>
        <v>0</v>
      </c>
      <c r="N464" s="288"/>
      <c r="O464" s="288"/>
      <c r="P464" s="291"/>
      <c r="Q464" s="291"/>
      <c r="R464" s="291"/>
      <c r="S464" s="291"/>
      <c r="T464" s="292">
        <f t="shared" si="3"/>
        <v>0</v>
      </c>
      <c r="U464" s="293"/>
      <c r="V464" s="288"/>
      <c r="W464" s="288"/>
      <c r="X464" s="164"/>
      <c r="Y464" s="164"/>
      <c r="Z464" s="164"/>
    </row>
    <row r="465" spans="1:26" ht="25.5" customHeight="1">
      <c r="A465" s="286"/>
      <c r="B465" s="287"/>
      <c r="C465" s="286"/>
      <c r="D465" s="287"/>
      <c r="E465" s="287"/>
      <c r="F465" s="287"/>
      <c r="G465" s="288"/>
      <c r="H465" s="288"/>
      <c r="I465" s="288"/>
      <c r="J465" s="288"/>
      <c r="K465" s="289"/>
      <c r="L465" s="289"/>
      <c r="M465" s="290">
        <f t="shared" si="2"/>
        <v>0</v>
      </c>
      <c r="N465" s="288"/>
      <c r="O465" s="288"/>
      <c r="P465" s="291"/>
      <c r="Q465" s="291"/>
      <c r="R465" s="291"/>
      <c r="S465" s="291"/>
      <c r="T465" s="292">
        <f t="shared" si="3"/>
        <v>0</v>
      </c>
      <c r="U465" s="293"/>
      <c r="V465" s="288"/>
      <c r="W465" s="288"/>
      <c r="X465" s="164"/>
      <c r="Y465" s="164"/>
      <c r="Z465" s="164"/>
    </row>
    <row r="466" spans="1:26" ht="25.5" customHeight="1">
      <c r="A466" s="286"/>
      <c r="B466" s="287"/>
      <c r="C466" s="286"/>
      <c r="D466" s="287"/>
      <c r="E466" s="287"/>
      <c r="F466" s="287"/>
      <c r="G466" s="288"/>
      <c r="H466" s="288"/>
      <c r="I466" s="288"/>
      <c r="J466" s="288"/>
      <c r="K466" s="289"/>
      <c r="L466" s="289"/>
      <c r="M466" s="290">
        <f t="shared" si="2"/>
        <v>0</v>
      </c>
      <c r="N466" s="288"/>
      <c r="O466" s="288"/>
      <c r="P466" s="291"/>
      <c r="Q466" s="291"/>
      <c r="R466" s="291"/>
      <c r="S466" s="291"/>
      <c r="T466" s="292">
        <f t="shared" si="3"/>
        <v>0</v>
      </c>
      <c r="U466" s="293"/>
      <c r="V466" s="288"/>
      <c r="W466" s="288"/>
      <c r="X466" s="164"/>
      <c r="Y466" s="164"/>
      <c r="Z466" s="164"/>
    </row>
    <row r="467" spans="1:26" ht="25.5" customHeight="1">
      <c r="A467" s="286"/>
      <c r="B467" s="287"/>
      <c r="C467" s="286"/>
      <c r="D467" s="287"/>
      <c r="E467" s="287"/>
      <c r="F467" s="287"/>
      <c r="G467" s="288"/>
      <c r="H467" s="288"/>
      <c r="I467" s="288"/>
      <c r="J467" s="288"/>
      <c r="K467" s="289"/>
      <c r="L467" s="289"/>
      <c r="M467" s="290">
        <f t="shared" si="2"/>
        <v>0</v>
      </c>
      <c r="N467" s="288"/>
      <c r="O467" s="288"/>
      <c r="P467" s="291"/>
      <c r="Q467" s="291"/>
      <c r="R467" s="291"/>
      <c r="S467" s="291"/>
      <c r="T467" s="292">
        <f t="shared" si="3"/>
        <v>0</v>
      </c>
      <c r="U467" s="293"/>
      <c r="V467" s="288"/>
      <c r="W467" s="288"/>
      <c r="X467" s="164"/>
      <c r="Y467" s="164"/>
      <c r="Z467" s="164"/>
    </row>
    <row r="468" spans="1:26" ht="25.5" customHeight="1">
      <c r="A468" s="286"/>
      <c r="B468" s="287"/>
      <c r="C468" s="286"/>
      <c r="D468" s="287"/>
      <c r="E468" s="287"/>
      <c r="F468" s="287"/>
      <c r="G468" s="288"/>
      <c r="H468" s="288"/>
      <c r="I468" s="288"/>
      <c r="J468" s="288"/>
      <c r="K468" s="289"/>
      <c r="L468" s="289"/>
      <c r="M468" s="290">
        <f t="shared" si="2"/>
        <v>0</v>
      </c>
      <c r="N468" s="288"/>
      <c r="O468" s="288"/>
      <c r="P468" s="291"/>
      <c r="Q468" s="291"/>
      <c r="R468" s="291"/>
      <c r="S468" s="291"/>
      <c r="T468" s="292">
        <f t="shared" si="3"/>
        <v>0</v>
      </c>
      <c r="U468" s="293"/>
      <c r="V468" s="288"/>
      <c r="W468" s="288"/>
      <c r="X468" s="164"/>
      <c r="Y468" s="164"/>
      <c r="Z468" s="164"/>
    </row>
    <row r="469" spans="1:26" ht="25.5" customHeight="1">
      <c r="A469" s="286"/>
      <c r="B469" s="287"/>
      <c r="C469" s="286"/>
      <c r="D469" s="287"/>
      <c r="E469" s="287"/>
      <c r="F469" s="287"/>
      <c r="G469" s="288"/>
      <c r="H469" s="288"/>
      <c r="I469" s="288"/>
      <c r="J469" s="288"/>
      <c r="K469" s="289"/>
      <c r="L469" s="289"/>
      <c r="M469" s="290">
        <f t="shared" si="2"/>
        <v>0</v>
      </c>
      <c r="N469" s="288"/>
      <c r="O469" s="288"/>
      <c r="P469" s="291"/>
      <c r="Q469" s="291"/>
      <c r="R469" s="291"/>
      <c r="S469" s="291"/>
      <c r="T469" s="292">
        <f t="shared" si="3"/>
        <v>0</v>
      </c>
      <c r="U469" s="293"/>
      <c r="V469" s="288"/>
      <c r="W469" s="288"/>
      <c r="X469" s="164"/>
      <c r="Y469" s="164"/>
      <c r="Z469" s="164"/>
    </row>
    <row r="470" spans="1:26" ht="25.5" customHeight="1">
      <c r="A470" s="286"/>
      <c r="B470" s="287"/>
      <c r="C470" s="286"/>
      <c r="D470" s="287"/>
      <c r="E470" s="287"/>
      <c r="F470" s="287"/>
      <c r="G470" s="288"/>
      <c r="H470" s="288"/>
      <c r="I470" s="288"/>
      <c r="J470" s="288"/>
      <c r="K470" s="289"/>
      <c r="L470" s="289"/>
      <c r="M470" s="290">
        <f t="shared" si="2"/>
        <v>0</v>
      </c>
      <c r="N470" s="288"/>
      <c r="O470" s="288"/>
      <c r="P470" s="291"/>
      <c r="Q470" s="291"/>
      <c r="R470" s="291"/>
      <c r="S470" s="291"/>
      <c r="T470" s="292">
        <f t="shared" si="3"/>
        <v>0</v>
      </c>
      <c r="U470" s="293"/>
      <c r="V470" s="288"/>
      <c r="W470" s="288"/>
      <c r="X470" s="164"/>
      <c r="Y470" s="164"/>
      <c r="Z470" s="164"/>
    </row>
    <row r="471" spans="1:26" ht="25.5" customHeight="1">
      <c r="A471" s="286"/>
      <c r="B471" s="287"/>
      <c r="C471" s="286"/>
      <c r="D471" s="287"/>
      <c r="E471" s="287"/>
      <c r="F471" s="287"/>
      <c r="G471" s="288"/>
      <c r="H471" s="288"/>
      <c r="I471" s="288"/>
      <c r="J471" s="288"/>
      <c r="K471" s="289"/>
      <c r="L471" s="289"/>
      <c r="M471" s="290">
        <f t="shared" si="2"/>
        <v>0</v>
      </c>
      <c r="N471" s="288"/>
      <c r="O471" s="288"/>
      <c r="P471" s="291"/>
      <c r="Q471" s="291"/>
      <c r="R471" s="291"/>
      <c r="S471" s="291"/>
      <c r="T471" s="292">
        <f t="shared" si="3"/>
        <v>0</v>
      </c>
      <c r="U471" s="293"/>
      <c r="V471" s="288"/>
      <c r="W471" s="288"/>
      <c r="X471" s="164"/>
      <c r="Y471" s="164"/>
      <c r="Z471" s="164"/>
    </row>
    <row r="472" spans="1:26" ht="25.5" customHeight="1">
      <c r="A472" s="286"/>
      <c r="B472" s="287"/>
      <c r="C472" s="286"/>
      <c r="D472" s="287"/>
      <c r="E472" s="287"/>
      <c r="F472" s="287"/>
      <c r="G472" s="288"/>
      <c r="H472" s="288"/>
      <c r="I472" s="288"/>
      <c r="J472" s="288"/>
      <c r="K472" s="289"/>
      <c r="L472" s="289"/>
      <c r="M472" s="290">
        <f t="shared" si="2"/>
        <v>0</v>
      </c>
      <c r="N472" s="288"/>
      <c r="O472" s="288"/>
      <c r="P472" s="291"/>
      <c r="Q472" s="291"/>
      <c r="R472" s="291"/>
      <c r="S472" s="291"/>
      <c r="T472" s="292">
        <f t="shared" si="3"/>
        <v>0</v>
      </c>
      <c r="U472" s="293"/>
      <c r="V472" s="288"/>
      <c r="W472" s="288"/>
      <c r="X472" s="164"/>
      <c r="Y472" s="164"/>
      <c r="Z472" s="164"/>
    </row>
    <row r="473" spans="1:26" ht="25.5" customHeight="1">
      <c r="A473" s="286"/>
      <c r="B473" s="287"/>
      <c r="C473" s="286"/>
      <c r="D473" s="287"/>
      <c r="E473" s="287"/>
      <c r="F473" s="287"/>
      <c r="G473" s="288"/>
      <c r="H473" s="288"/>
      <c r="I473" s="288"/>
      <c r="J473" s="288"/>
      <c r="K473" s="289"/>
      <c r="L473" s="289"/>
      <c r="M473" s="290">
        <f t="shared" si="2"/>
        <v>0</v>
      </c>
      <c r="N473" s="288"/>
      <c r="O473" s="288"/>
      <c r="P473" s="291"/>
      <c r="Q473" s="291"/>
      <c r="R473" s="291"/>
      <c r="S473" s="291"/>
      <c r="T473" s="292">
        <f t="shared" si="3"/>
        <v>0</v>
      </c>
      <c r="U473" s="293"/>
      <c r="V473" s="288"/>
      <c r="W473" s="288"/>
      <c r="X473" s="164"/>
      <c r="Y473" s="164"/>
      <c r="Z473" s="164"/>
    </row>
    <row r="474" spans="1:26" ht="25.5" customHeight="1">
      <c r="A474" s="286"/>
      <c r="B474" s="287"/>
      <c r="C474" s="286"/>
      <c r="D474" s="287"/>
      <c r="E474" s="287"/>
      <c r="F474" s="287"/>
      <c r="G474" s="288"/>
      <c r="H474" s="288"/>
      <c r="I474" s="288"/>
      <c r="J474" s="288"/>
      <c r="K474" s="289"/>
      <c r="L474" s="289"/>
      <c r="M474" s="290">
        <f t="shared" si="2"/>
        <v>0</v>
      </c>
      <c r="N474" s="288"/>
      <c r="O474" s="288"/>
      <c r="P474" s="291"/>
      <c r="Q474" s="291"/>
      <c r="R474" s="291"/>
      <c r="S474" s="291"/>
      <c r="T474" s="292">
        <f t="shared" si="3"/>
        <v>0</v>
      </c>
      <c r="U474" s="293"/>
      <c r="V474" s="288"/>
      <c r="W474" s="288"/>
      <c r="X474" s="164"/>
      <c r="Y474" s="164"/>
      <c r="Z474" s="164"/>
    </row>
    <row r="475" spans="1:26" ht="25.5" customHeight="1">
      <c r="A475" s="286"/>
      <c r="B475" s="287"/>
      <c r="C475" s="286"/>
      <c r="D475" s="287"/>
      <c r="E475" s="287"/>
      <c r="F475" s="287"/>
      <c r="G475" s="288"/>
      <c r="H475" s="288"/>
      <c r="I475" s="288"/>
      <c r="J475" s="288"/>
      <c r="K475" s="289"/>
      <c r="L475" s="289"/>
      <c r="M475" s="290">
        <f t="shared" si="2"/>
        <v>0</v>
      </c>
      <c r="N475" s="288"/>
      <c r="O475" s="288"/>
      <c r="P475" s="291"/>
      <c r="Q475" s="291"/>
      <c r="R475" s="291"/>
      <c r="S475" s="291"/>
      <c r="T475" s="292">
        <f t="shared" si="3"/>
        <v>0</v>
      </c>
      <c r="U475" s="293"/>
      <c r="V475" s="288"/>
      <c r="W475" s="288"/>
      <c r="X475" s="164"/>
      <c r="Y475" s="164"/>
      <c r="Z475" s="164"/>
    </row>
    <row r="476" spans="1:26" ht="25.5" customHeight="1">
      <c r="A476" s="286"/>
      <c r="B476" s="287"/>
      <c r="C476" s="286"/>
      <c r="D476" s="287"/>
      <c r="E476" s="287"/>
      <c r="F476" s="287"/>
      <c r="G476" s="288"/>
      <c r="H476" s="288"/>
      <c r="I476" s="288"/>
      <c r="J476" s="288"/>
      <c r="K476" s="289"/>
      <c r="L476" s="289"/>
      <c r="M476" s="290">
        <f t="shared" si="2"/>
        <v>0</v>
      </c>
      <c r="N476" s="288"/>
      <c r="O476" s="288"/>
      <c r="P476" s="291"/>
      <c r="Q476" s="291"/>
      <c r="R476" s="291"/>
      <c r="S476" s="291"/>
      <c r="T476" s="292">
        <f t="shared" si="3"/>
        <v>0</v>
      </c>
      <c r="U476" s="293"/>
      <c r="V476" s="288"/>
      <c r="W476" s="288"/>
      <c r="X476" s="164"/>
      <c r="Y476" s="164"/>
      <c r="Z476" s="164"/>
    </row>
    <row r="477" spans="1:26" ht="25.5" customHeight="1">
      <c r="A477" s="286"/>
      <c r="B477" s="287"/>
      <c r="C477" s="286"/>
      <c r="D477" s="287"/>
      <c r="E477" s="287"/>
      <c r="F477" s="287"/>
      <c r="G477" s="288"/>
      <c r="H477" s="288"/>
      <c r="I477" s="288"/>
      <c r="J477" s="288"/>
      <c r="K477" s="289"/>
      <c r="L477" s="289"/>
      <c r="M477" s="290">
        <f t="shared" si="2"/>
        <v>0</v>
      </c>
      <c r="N477" s="288"/>
      <c r="O477" s="288"/>
      <c r="P477" s="291"/>
      <c r="Q477" s="291"/>
      <c r="R477" s="291"/>
      <c r="S477" s="291"/>
      <c r="T477" s="292">
        <f t="shared" si="3"/>
        <v>0</v>
      </c>
      <c r="U477" s="293"/>
      <c r="V477" s="288"/>
      <c r="W477" s="288"/>
      <c r="X477" s="164"/>
      <c r="Y477" s="164"/>
      <c r="Z477" s="164"/>
    </row>
    <row r="478" spans="1:26" ht="25.5" customHeight="1">
      <c r="A478" s="286"/>
      <c r="B478" s="287"/>
      <c r="C478" s="286"/>
      <c r="D478" s="287"/>
      <c r="E478" s="287"/>
      <c r="F478" s="287"/>
      <c r="G478" s="288"/>
      <c r="H478" s="288"/>
      <c r="I478" s="288"/>
      <c r="J478" s="288"/>
      <c r="K478" s="289"/>
      <c r="L478" s="289"/>
      <c r="M478" s="290">
        <f t="shared" si="2"/>
        <v>0</v>
      </c>
      <c r="N478" s="288"/>
      <c r="O478" s="288"/>
      <c r="P478" s="291"/>
      <c r="Q478" s="291"/>
      <c r="R478" s="291"/>
      <c r="S478" s="291"/>
      <c r="T478" s="292">
        <f t="shared" si="3"/>
        <v>0</v>
      </c>
      <c r="U478" s="293"/>
      <c r="V478" s="288"/>
      <c r="W478" s="288"/>
      <c r="X478" s="164"/>
      <c r="Y478" s="164"/>
      <c r="Z478" s="164"/>
    </row>
    <row r="479" spans="1:26" ht="25.5" customHeight="1">
      <c r="A479" s="286"/>
      <c r="B479" s="287"/>
      <c r="C479" s="286"/>
      <c r="D479" s="287"/>
      <c r="E479" s="287"/>
      <c r="F479" s="287"/>
      <c r="G479" s="288"/>
      <c r="H479" s="288"/>
      <c r="I479" s="288"/>
      <c r="J479" s="288"/>
      <c r="K479" s="289"/>
      <c r="L479" s="289"/>
      <c r="M479" s="290">
        <f t="shared" si="2"/>
        <v>0</v>
      </c>
      <c r="N479" s="288"/>
      <c r="O479" s="288"/>
      <c r="P479" s="291"/>
      <c r="Q479" s="291"/>
      <c r="R479" s="291"/>
      <c r="S479" s="291"/>
      <c r="T479" s="292">
        <f t="shared" si="3"/>
        <v>0</v>
      </c>
      <c r="U479" s="293"/>
      <c r="V479" s="288"/>
      <c r="W479" s="288"/>
      <c r="X479" s="164"/>
      <c r="Y479" s="164"/>
      <c r="Z479" s="164"/>
    </row>
    <row r="480" spans="1:26" ht="25.5" customHeight="1">
      <c r="A480" s="286"/>
      <c r="B480" s="287"/>
      <c r="C480" s="286"/>
      <c r="D480" s="287"/>
      <c r="E480" s="287"/>
      <c r="F480" s="287"/>
      <c r="G480" s="288"/>
      <c r="H480" s="288"/>
      <c r="I480" s="288"/>
      <c r="J480" s="288"/>
      <c r="K480" s="289"/>
      <c r="L480" s="289"/>
      <c r="M480" s="290">
        <f t="shared" si="2"/>
        <v>0</v>
      </c>
      <c r="N480" s="288"/>
      <c r="O480" s="288"/>
      <c r="P480" s="291"/>
      <c r="Q480" s="291"/>
      <c r="R480" s="291"/>
      <c r="S480" s="291"/>
      <c r="T480" s="292">
        <f t="shared" si="3"/>
        <v>0</v>
      </c>
      <c r="U480" s="293"/>
      <c r="V480" s="288"/>
      <c r="W480" s="288"/>
      <c r="X480" s="164"/>
      <c r="Y480" s="164"/>
      <c r="Z480" s="164"/>
    </row>
    <row r="481" spans="1:26" ht="25.5" customHeight="1">
      <c r="A481" s="286"/>
      <c r="B481" s="287"/>
      <c r="C481" s="286"/>
      <c r="D481" s="287"/>
      <c r="E481" s="287"/>
      <c r="F481" s="287"/>
      <c r="G481" s="288"/>
      <c r="H481" s="288"/>
      <c r="I481" s="288"/>
      <c r="J481" s="288"/>
      <c r="K481" s="289"/>
      <c r="L481" s="289"/>
      <c r="M481" s="290">
        <f t="shared" si="2"/>
        <v>0</v>
      </c>
      <c r="N481" s="288"/>
      <c r="O481" s="288"/>
      <c r="P481" s="291"/>
      <c r="Q481" s="291"/>
      <c r="R481" s="291"/>
      <c r="S481" s="291"/>
      <c r="T481" s="292">
        <f t="shared" si="3"/>
        <v>0</v>
      </c>
      <c r="U481" s="293"/>
      <c r="V481" s="288"/>
      <c r="W481" s="288"/>
      <c r="X481" s="164"/>
      <c r="Y481" s="164"/>
      <c r="Z481" s="164"/>
    </row>
    <row r="482" spans="1:26" ht="25.5" customHeight="1">
      <c r="A482" s="286"/>
      <c r="B482" s="287"/>
      <c r="C482" s="286"/>
      <c r="D482" s="287"/>
      <c r="E482" s="287"/>
      <c r="F482" s="287"/>
      <c r="G482" s="288"/>
      <c r="H482" s="288"/>
      <c r="I482" s="288"/>
      <c r="J482" s="288"/>
      <c r="K482" s="289"/>
      <c r="L482" s="289"/>
      <c r="M482" s="290">
        <f t="shared" si="2"/>
        <v>0</v>
      </c>
      <c r="N482" s="288"/>
      <c r="O482" s="288"/>
      <c r="P482" s="291"/>
      <c r="Q482" s="291"/>
      <c r="R482" s="291"/>
      <c r="S482" s="291"/>
      <c r="T482" s="292">
        <f t="shared" si="3"/>
        <v>0</v>
      </c>
      <c r="U482" s="293"/>
      <c r="V482" s="288"/>
      <c r="W482" s="288"/>
      <c r="X482" s="164"/>
      <c r="Y482" s="164"/>
      <c r="Z482" s="164"/>
    </row>
    <row r="483" spans="1:26" ht="25.5" customHeight="1">
      <c r="A483" s="286"/>
      <c r="B483" s="287"/>
      <c r="C483" s="286"/>
      <c r="D483" s="287"/>
      <c r="E483" s="287"/>
      <c r="F483" s="287"/>
      <c r="G483" s="288"/>
      <c r="H483" s="288"/>
      <c r="I483" s="288"/>
      <c r="J483" s="288"/>
      <c r="K483" s="289"/>
      <c r="L483" s="289"/>
      <c r="M483" s="290">
        <f t="shared" si="2"/>
        <v>0</v>
      </c>
      <c r="N483" s="288"/>
      <c r="O483" s="288"/>
      <c r="P483" s="291"/>
      <c r="Q483" s="291"/>
      <c r="R483" s="291"/>
      <c r="S483" s="291"/>
      <c r="T483" s="292">
        <f t="shared" si="3"/>
        <v>0</v>
      </c>
      <c r="U483" s="293"/>
      <c r="V483" s="288"/>
      <c r="W483" s="288"/>
      <c r="X483" s="164"/>
      <c r="Y483" s="164"/>
      <c r="Z483" s="164"/>
    </row>
    <row r="484" spans="1:26" ht="25.5" customHeight="1">
      <c r="A484" s="286"/>
      <c r="B484" s="287"/>
      <c r="C484" s="286"/>
      <c r="D484" s="287"/>
      <c r="E484" s="287"/>
      <c r="F484" s="287"/>
      <c r="G484" s="288"/>
      <c r="H484" s="288"/>
      <c r="I484" s="288"/>
      <c r="J484" s="288"/>
      <c r="K484" s="289"/>
      <c r="L484" s="289"/>
      <c r="M484" s="290">
        <f t="shared" si="2"/>
        <v>0</v>
      </c>
      <c r="N484" s="288"/>
      <c r="O484" s="288"/>
      <c r="P484" s="291"/>
      <c r="Q484" s="291"/>
      <c r="R484" s="291"/>
      <c r="S484" s="291"/>
      <c r="T484" s="292">
        <f t="shared" si="3"/>
        <v>0</v>
      </c>
      <c r="U484" s="293"/>
      <c r="V484" s="288"/>
      <c r="W484" s="288"/>
      <c r="X484" s="164"/>
      <c r="Y484" s="164"/>
      <c r="Z484" s="164"/>
    </row>
    <row r="485" spans="1:26" ht="25.5" customHeight="1">
      <c r="A485" s="286"/>
      <c r="B485" s="287"/>
      <c r="C485" s="286"/>
      <c r="D485" s="287"/>
      <c r="E485" s="287"/>
      <c r="F485" s="287"/>
      <c r="G485" s="288"/>
      <c r="H485" s="288"/>
      <c r="I485" s="288"/>
      <c r="J485" s="288"/>
      <c r="K485" s="289"/>
      <c r="L485" s="289"/>
      <c r="M485" s="290">
        <f t="shared" si="2"/>
        <v>0</v>
      </c>
      <c r="N485" s="288"/>
      <c r="O485" s="288"/>
      <c r="P485" s="291"/>
      <c r="Q485" s="291"/>
      <c r="R485" s="291"/>
      <c r="S485" s="291"/>
      <c r="T485" s="292">
        <f t="shared" si="3"/>
        <v>0</v>
      </c>
      <c r="U485" s="293"/>
      <c r="V485" s="288"/>
      <c r="W485" s="288"/>
      <c r="X485" s="164"/>
      <c r="Y485" s="164"/>
      <c r="Z485" s="164"/>
    </row>
    <row r="486" spans="1:26" ht="25.5" customHeight="1">
      <c r="A486" s="286"/>
      <c r="B486" s="287"/>
      <c r="C486" s="286"/>
      <c r="D486" s="287"/>
      <c r="E486" s="287"/>
      <c r="F486" s="287"/>
      <c r="G486" s="288"/>
      <c r="H486" s="288"/>
      <c r="I486" s="288"/>
      <c r="J486" s="288"/>
      <c r="K486" s="289"/>
      <c r="L486" s="289"/>
      <c r="M486" s="290">
        <f t="shared" si="2"/>
        <v>0</v>
      </c>
      <c r="N486" s="288"/>
      <c r="O486" s="288"/>
      <c r="P486" s="291"/>
      <c r="Q486" s="291"/>
      <c r="R486" s="291"/>
      <c r="S486" s="291"/>
      <c r="T486" s="292">
        <f t="shared" si="3"/>
        <v>0</v>
      </c>
      <c r="U486" s="293"/>
      <c r="V486" s="288"/>
      <c r="W486" s="288"/>
      <c r="X486" s="164"/>
      <c r="Y486" s="164"/>
      <c r="Z486" s="164"/>
    </row>
    <row r="487" spans="1:26" ht="25.5" customHeight="1">
      <c r="A487" s="286"/>
      <c r="B487" s="287"/>
      <c r="C487" s="286"/>
      <c r="D487" s="287"/>
      <c r="E487" s="287"/>
      <c r="F487" s="287"/>
      <c r="G487" s="288"/>
      <c r="H487" s="288"/>
      <c r="I487" s="288"/>
      <c r="J487" s="288"/>
      <c r="K487" s="289"/>
      <c r="L487" s="289"/>
      <c r="M487" s="290">
        <f t="shared" si="2"/>
        <v>0</v>
      </c>
      <c r="N487" s="288"/>
      <c r="O487" s="288"/>
      <c r="P487" s="291"/>
      <c r="Q487" s="291"/>
      <c r="R487" s="291"/>
      <c r="S487" s="291"/>
      <c r="T487" s="292">
        <f t="shared" si="3"/>
        <v>0</v>
      </c>
      <c r="U487" s="293"/>
      <c r="V487" s="288"/>
      <c r="W487" s="288"/>
      <c r="X487" s="164"/>
      <c r="Y487" s="164"/>
      <c r="Z487" s="164"/>
    </row>
    <row r="488" spans="1:26" ht="25.5" customHeight="1">
      <c r="A488" s="286"/>
      <c r="B488" s="287"/>
      <c r="C488" s="286"/>
      <c r="D488" s="287"/>
      <c r="E488" s="287"/>
      <c r="F488" s="287"/>
      <c r="G488" s="288"/>
      <c r="H488" s="288"/>
      <c r="I488" s="288"/>
      <c r="J488" s="288"/>
      <c r="K488" s="289"/>
      <c r="L488" s="289"/>
      <c r="M488" s="290">
        <f t="shared" si="2"/>
        <v>0</v>
      </c>
      <c r="N488" s="288"/>
      <c r="O488" s="288"/>
      <c r="P488" s="291"/>
      <c r="Q488" s="291"/>
      <c r="R488" s="291"/>
      <c r="S488" s="291"/>
      <c r="T488" s="292">
        <f t="shared" si="3"/>
        <v>0</v>
      </c>
      <c r="U488" s="293"/>
      <c r="V488" s="288"/>
      <c r="W488" s="288"/>
      <c r="X488" s="164"/>
      <c r="Y488" s="164"/>
      <c r="Z488" s="164"/>
    </row>
    <row r="489" spans="1:26" ht="25.5" customHeight="1">
      <c r="A489" s="286"/>
      <c r="B489" s="287"/>
      <c r="C489" s="286"/>
      <c r="D489" s="287"/>
      <c r="E489" s="287"/>
      <c r="F489" s="287"/>
      <c r="G489" s="288"/>
      <c r="H489" s="288"/>
      <c r="I489" s="288"/>
      <c r="J489" s="288"/>
      <c r="K489" s="289"/>
      <c r="L489" s="289"/>
      <c r="M489" s="290">
        <f t="shared" si="2"/>
        <v>0</v>
      </c>
      <c r="N489" s="288"/>
      <c r="O489" s="288"/>
      <c r="P489" s="291"/>
      <c r="Q489" s="291"/>
      <c r="R489" s="291"/>
      <c r="S489" s="291"/>
      <c r="T489" s="292">
        <f t="shared" si="3"/>
        <v>0</v>
      </c>
      <c r="U489" s="293"/>
      <c r="V489" s="288"/>
      <c r="W489" s="288"/>
      <c r="X489" s="164"/>
      <c r="Y489" s="164"/>
      <c r="Z489" s="164"/>
    </row>
    <row r="490" spans="1:26" ht="25.5" customHeight="1">
      <c r="A490" s="286"/>
      <c r="B490" s="287"/>
      <c r="C490" s="286"/>
      <c r="D490" s="287"/>
      <c r="E490" s="287"/>
      <c r="F490" s="287"/>
      <c r="G490" s="288"/>
      <c r="H490" s="288"/>
      <c r="I490" s="288"/>
      <c r="J490" s="288"/>
      <c r="K490" s="289"/>
      <c r="L490" s="289"/>
      <c r="M490" s="290">
        <f t="shared" si="2"/>
        <v>0</v>
      </c>
      <c r="N490" s="288"/>
      <c r="O490" s="288"/>
      <c r="P490" s="291"/>
      <c r="Q490" s="291"/>
      <c r="R490" s="291"/>
      <c r="S490" s="291"/>
      <c r="T490" s="292">
        <f t="shared" si="3"/>
        <v>0</v>
      </c>
      <c r="U490" s="293"/>
      <c r="V490" s="288"/>
      <c r="W490" s="288"/>
      <c r="X490" s="164"/>
      <c r="Y490" s="164"/>
      <c r="Z490" s="164"/>
    </row>
    <row r="491" spans="1:26" ht="25.5" customHeight="1">
      <c r="A491" s="286"/>
      <c r="B491" s="287"/>
      <c r="C491" s="286"/>
      <c r="D491" s="287"/>
      <c r="E491" s="287"/>
      <c r="F491" s="287"/>
      <c r="G491" s="288"/>
      <c r="H491" s="288"/>
      <c r="I491" s="288"/>
      <c r="J491" s="288"/>
      <c r="K491" s="289"/>
      <c r="L491" s="289"/>
      <c r="M491" s="290">
        <f t="shared" si="2"/>
        <v>0</v>
      </c>
      <c r="N491" s="288"/>
      <c r="O491" s="288"/>
      <c r="P491" s="291"/>
      <c r="Q491" s="291"/>
      <c r="R491" s="291"/>
      <c r="S491" s="291"/>
      <c r="T491" s="292">
        <f t="shared" si="3"/>
        <v>0</v>
      </c>
      <c r="U491" s="293"/>
      <c r="V491" s="288"/>
      <c r="W491" s="288"/>
      <c r="X491" s="164"/>
      <c r="Y491" s="164"/>
      <c r="Z491" s="164"/>
    </row>
    <row r="492" spans="1:26" ht="25.5" customHeight="1">
      <c r="A492" s="286"/>
      <c r="B492" s="287"/>
      <c r="C492" s="286"/>
      <c r="D492" s="287"/>
      <c r="E492" s="287"/>
      <c r="F492" s="287"/>
      <c r="G492" s="288"/>
      <c r="H492" s="288"/>
      <c r="I492" s="288"/>
      <c r="J492" s="288"/>
      <c r="K492" s="289"/>
      <c r="L492" s="289"/>
      <c r="M492" s="290">
        <f t="shared" si="2"/>
        <v>0</v>
      </c>
      <c r="N492" s="288"/>
      <c r="O492" s="288"/>
      <c r="P492" s="291"/>
      <c r="Q492" s="291"/>
      <c r="R492" s="291"/>
      <c r="S492" s="291"/>
      <c r="T492" s="292">
        <f t="shared" si="3"/>
        <v>0</v>
      </c>
      <c r="U492" s="293"/>
      <c r="V492" s="288"/>
      <c r="W492" s="288"/>
      <c r="X492" s="164"/>
      <c r="Y492" s="164"/>
      <c r="Z492" s="164"/>
    </row>
    <row r="493" spans="1:26" ht="25.5" customHeight="1">
      <c r="A493" s="286"/>
      <c r="B493" s="287"/>
      <c r="C493" s="286"/>
      <c r="D493" s="287"/>
      <c r="E493" s="287"/>
      <c r="F493" s="287"/>
      <c r="G493" s="288"/>
      <c r="H493" s="288"/>
      <c r="I493" s="288"/>
      <c r="J493" s="288"/>
      <c r="K493" s="289"/>
      <c r="L493" s="289"/>
      <c r="M493" s="290">
        <f t="shared" si="2"/>
        <v>0</v>
      </c>
      <c r="N493" s="288"/>
      <c r="O493" s="288"/>
      <c r="P493" s="291"/>
      <c r="Q493" s="291"/>
      <c r="R493" s="291"/>
      <c r="S493" s="291"/>
      <c r="T493" s="292">
        <f t="shared" si="3"/>
        <v>0</v>
      </c>
      <c r="U493" s="293"/>
      <c r="V493" s="288"/>
      <c r="W493" s="288"/>
      <c r="X493" s="164"/>
      <c r="Y493" s="164"/>
      <c r="Z493" s="164"/>
    </row>
    <row r="494" spans="1:26" ht="25.5" customHeight="1">
      <c r="A494" s="286"/>
      <c r="B494" s="287"/>
      <c r="C494" s="286"/>
      <c r="D494" s="287"/>
      <c r="E494" s="287"/>
      <c r="F494" s="287"/>
      <c r="G494" s="288"/>
      <c r="H494" s="288"/>
      <c r="I494" s="288"/>
      <c r="J494" s="288"/>
      <c r="K494" s="289"/>
      <c r="L494" s="289"/>
      <c r="M494" s="290">
        <f t="shared" si="2"/>
        <v>0</v>
      </c>
      <c r="N494" s="288"/>
      <c r="O494" s="288"/>
      <c r="P494" s="291"/>
      <c r="Q494" s="291"/>
      <c r="R494" s="291"/>
      <c r="S494" s="291"/>
      <c r="T494" s="292">
        <f t="shared" si="3"/>
        <v>0</v>
      </c>
      <c r="U494" s="293"/>
      <c r="V494" s="288"/>
      <c r="W494" s="288"/>
      <c r="X494" s="164"/>
      <c r="Y494" s="164"/>
      <c r="Z494" s="164"/>
    </row>
    <row r="495" spans="1:26" ht="25.5" customHeight="1">
      <c r="A495" s="286"/>
      <c r="B495" s="287"/>
      <c r="C495" s="286"/>
      <c r="D495" s="287"/>
      <c r="E495" s="287"/>
      <c r="F495" s="287"/>
      <c r="G495" s="288"/>
      <c r="H495" s="288"/>
      <c r="I495" s="288"/>
      <c r="J495" s="288"/>
      <c r="K495" s="289"/>
      <c r="L495" s="289"/>
      <c r="M495" s="290">
        <f t="shared" si="2"/>
        <v>0</v>
      </c>
      <c r="N495" s="288"/>
      <c r="O495" s="288"/>
      <c r="P495" s="291"/>
      <c r="Q495" s="291"/>
      <c r="R495" s="291"/>
      <c r="S495" s="291"/>
      <c r="T495" s="292">
        <f t="shared" si="3"/>
        <v>0</v>
      </c>
      <c r="U495" s="293"/>
      <c r="V495" s="288"/>
      <c r="W495" s="288"/>
      <c r="X495" s="164"/>
      <c r="Y495" s="164"/>
      <c r="Z495" s="164"/>
    </row>
    <row r="496" spans="1:26" ht="25.5" customHeight="1">
      <c r="A496" s="286"/>
      <c r="B496" s="287"/>
      <c r="C496" s="286"/>
      <c r="D496" s="287"/>
      <c r="E496" s="287"/>
      <c r="F496" s="287"/>
      <c r="G496" s="288"/>
      <c r="H496" s="288"/>
      <c r="I496" s="288"/>
      <c r="J496" s="288"/>
      <c r="K496" s="289"/>
      <c r="L496" s="289"/>
      <c r="M496" s="290">
        <f t="shared" si="2"/>
        <v>0</v>
      </c>
      <c r="N496" s="288"/>
      <c r="O496" s="288"/>
      <c r="P496" s="291"/>
      <c r="Q496" s="291"/>
      <c r="R496" s="291"/>
      <c r="S496" s="291"/>
      <c r="T496" s="292">
        <f t="shared" si="3"/>
        <v>0</v>
      </c>
      <c r="U496" s="293"/>
      <c r="V496" s="288"/>
      <c r="W496" s="288"/>
      <c r="X496" s="164"/>
      <c r="Y496" s="164"/>
      <c r="Z496" s="164"/>
    </row>
    <row r="497" spans="1:26" ht="25.5" customHeight="1">
      <c r="A497" s="286"/>
      <c r="B497" s="287"/>
      <c r="C497" s="286"/>
      <c r="D497" s="287"/>
      <c r="E497" s="287"/>
      <c r="F497" s="287"/>
      <c r="G497" s="288"/>
      <c r="H497" s="288"/>
      <c r="I497" s="288"/>
      <c r="J497" s="288"/>
      <c r="K497" s="289"/>
      <c r="L497" s="289"/>
      <c r="M497" s="290">
        <f t="shared" si="2"/>
        <v>0</v>
      </c>
      <c r="N497" s="288"/>
      <c r="O497" s="288"/>
      <c r="P497" s="291"/>
      <c r="Q497" s="291"/>
      <c r="R497" s="291"/>
      <c r="S497" s="291"/>
      <c r="T497" s="292">
        <f t="shared" si="3"/>
        <v>0</v>
      </c>
      <c r="U497" s="293"/>
      <c r="V497" s="288"/>
      <c r="W497" s="288"/>
      <c r="X497" s="164"/>
      <c r="Y497" s="164"/>
      <c r="Z497" s="164"/>
    </row>
    <row r="498" spans="1:26" ht="25.5" customHeight="1">
      <c r="A498" s="286"/>
      <c r="B498" s="287"/>
      <c r="C498" s="286"/>
      <c r="D498" s="287"/>
      <c r="E498" s="287"/>
      <c r="F498" s="287"/>
      <c r="G498" s="288"/>
      <c r="H498" s="288"/>
      <c r="I498" s="288"/>
      <c r="J498" s="288"/>
      <c r="K498" s="289"/>
      <c r="L498" s="289"/>
      <c r="M498" s="290">
        <f t="shared" si="2"/>
        <v>0</v>
      </c>
      <c r="N498" s="288"/>
      <c r="O498" s="288"/>
      <c r="P498" s="291"/>
      <c r="Q498" s="291"/>
      <c r="R498" s="291"/>
      <c r="S498" s="291"/>
      <c r="T498" s="292">
        <f t="shared" si="3"/>
        <v>0</v>
      </c>
      <c r="U498" s="293"/>
      <c r="V498" s="288"/>
      <c r="W498" s="288"/>
      <c r="X498" s="164"/>
      <c r="Y498" s="164"/>
      <c r="Z498" s="164"/>
    </row>
    <row r="499" spans="1:26" ht="25.5" customHeight="1">
      <c r="A499" s="286"/>
      <c r="B499" s="287"/>
      <c r="C499" s="286"/>
      <c r="D499" s="287"/>
      <c r="E499" s="287"/>
      <c r="F499" s="287"/>
      <c r="G499" s="288"/>
      <c r="H499" s="288"/>
      <c r="I499" s="288"/>
      <c r="J499" s="288"/>
      <c r="K499" s="289"/>
      <c r="L499" s="289"/>
      <c r="M499" s="290">
        <f t="shared" si="2"/>
        <v>0</v>
      </c>
      <c r="N499" s="288"/>
      <c r="O499" s="288"/>
      <c r="P499" s="291"/>
      <c r="Q499" s="291"/>
      <c r="R499" s="291"/>
      <c r="S499" s="291"/>
      <c r="T499" s="292">
        <f t="shared" si="3"/>
        <v>0</v>
      </c>
      <c r="U499" s="293"/>
      <c r="V499" s="288"/>
      <c r="W499" s="288"/>
      <c r="X499" s="164"/>
      <c r="Y499" s="164"/>
      <c r="Z499" s="164"/>
    </row>
    <row r="500" spans="1:26" ht="25.5" customHeight="1">
      <c r="A500" s="286"/>
      <c r="B500" s="287"/>
      <c r="C500" s="286"/>
      <c r="D500" s="287"/>
      <c r="E500" s="287"/>
      <c r="F500" s="287"/>
      <c r="G500" s="288"/>
      <c r="H500" s="288"/>
      <c r="I500" s="288"/>
      <c r="J500" s="288"/>
      <c r="K500" s="289"/>
      <c r="L500" s="289"/>
      <c r="M500" s="290">
        <f t="shared" si="2"/>
        <v>0</v>
      </c>
      <c r="N500" s="288"/>
      <c r="O500" s="288"/>
      <c r="P500" s="291"/>
      <c r="Q500" s="291"/>
      <c r="R500" s="291"/>
      <c r="S500" s="291"/>
      <c r="T500" s="292">
        <f t="shared" si="3"/>
        <v>0</v>
      </c>
      <c r="U500" s="293"/>
      <c r="V500" s="288"/>
      <c r="W500" s="288"/>
      <c r="X500" s="164"/>
      <c r="Y500" s="164"/>
      <c r="Z500" s="164"/>
    </row>
    <row r="501" spans="1:26" ht="25.5" customHeight="1">
      <c r="A501" s="164"/>
      <c r="B501" s="164"/>
      <c r="C501" s="164"/>
      <c r="D501" s="164"/>
      <c r="E501" s="164"/>
      <c r="F501" s="164"/>
      <c r="G501" s="164"/>
      <c r="H501" s="164"/>
      <c r="I501" s="164"/>
      <c r="J501" s="164"/>
      <c r="K501" s="164"/>
      <c r="L501" s="164"/>
      <c r="M501" s="164"/>
      <c r="N501" s="164"/>
      <c r="O501" s="164"/>
      <c r="P501" s="167"/>
      <c r="Q501" s="168"/>
      <c r="R501" s="168"/>
      <c r="S501" s="168"/>
      <c r="T501" s="168"/>
      <c r="U501" s="168"/>
      <c r="V501" s="168"/>
      <c r="W501" s="169"/>
      <c r="X501" s="164"/>
      <c r="Y501" s="164"/>
      <c r="Z501" s="164"/>
    </row>
    <row r="502" spans="1:26" ht="25.5" customHeight="1">
      <c r="A502" s="164"/>
      <c r="B502" s="164"/>
      <c r="C502" s="164"/>
      <c r="D502" s="164"/>
      <c r="E502" s="164"/>
      <c r="F502" s="164"/>
      <c r="G502" s="164"/>
      <c r="H502" s="164"/>
      <c r="I502" s="164"/>
      <c r="J502" s="164"/>
      <c r="K502" s="164"/>
      <c r="L502" s="164"/>
      <c r="M502" s="164"/>
      <c r="N502" s="164"/>
      <c r="O502" s="164"/>
      <c r="P502" s="167"/>
      <c r="Q502" s="168"/>
      <c r="R502" s="168"/>
      <c r="S502" s="168"/>
      <c r="T502" s="168"/>
      <c r="U502" s="168"/>
      <c r="V502" s="168"/>
      <c r="W502" s="169"/>
      <c r="X502" s="164"/>
      <c r="Y502" s="164"/>
      <c r="Z502" s="164"/>
    </row>
    <row r="503" spans="1:26" ht="25.5" customHeight="1">
      <c r="A503" s="164"/>
      <c r="B503" s="164"/>
      <c r="C503" s="164"/>
      <c r="D503" s="164"/>
      <c r="E503" s="164"/>
      <c r="F503" s="164"/>
      <c r="G503" s="164"/>
      <c r="H503" s="164"/>
      <c r="I503" s="164"/>
      <c r="J503" s="164"/>
      <c r="K503" s="164"/>
      <c r="L503" s="164"/>
      <c r="M503" s="164"/>
      <c r="N503" s="164"/>
      <c r="O503" s="164"/>
      <c r="P503" s="167"/>
      <c r="Q503" s="168"/>
      <c r="R503" s="168"/>
      <c r="S503" s="168"/>
      <c r="T503" s="168"/>
      <c r="U503" s="168"/>
      <c r="V503" s="168"/>
      <c r="W503" s="169"/>
      <c r="X503" s="164"/>
      <c r="Y503" s="164"/>
      <c r="Z503" s="164"/>
    </row>
    <row r="504" spans="1:26" ht="25.5" customHeight="1">
      <c r="A504" s="164"/>
      <c r="B504" s="164"/>
      <c r="C504" s="164"/>
      <c r="D504" s="164"/>
      <c r="E504" s="164"/>
      <c r="F504" s="164"/>
      <c r="G504" s="164"/>
      <c r="H504" s="164"/>
      <c r="I504" s="164"/>
      <c r="J504" s="164"/>
      <c r="K504" s="164"/>
      <c r="L504" s="164"/>
      <c r="M504" s="164"/>
      <c r="N504" s="164"/>
      <c r="O504" s="164"/>
      <c r="P504" s="167"/>
      <c r="Q504" s="168"/>
      <c r="R504" s="168"/>
      <c r="S504" s="168"/>
      <c r="T504" s="168"/>
      <c r="U504" s="168"/>
      <c r="V504" s="168"/>
      <c r="W504" s="169"/>
      <c r="X504" s="164"/>
      <c r="Y504" s="164"/>
      <c r="Z504" s="164"/>
    </row>
    <row r="505" spans="1:26" ht="25.5" customHeight="1">
      <c r="A505" s="164"/>
      <c r="B505" s="164"/>
      <c r="C505" s="164"/>
      <c r="D505" s="164"/>
      <c r="E505" s="164"/>
      <c r="F505" s="164"/>
      <c r="G505" s="164"/>
      <c r="H505" s="164"/>
      <c r="I505" s="164"/>
      <c r="J505" s="164"/>
      <c r="K505" s="164"/>
      <c r="L505" s="164"/>
      <c r="M505" s="164"/>
      <c r="N505" s="164"/>
      <c r="O505" s="164"/>
      <c r="P505" s="167"/>
      <c r="Q505" s="168"/>
      <c r="R505" s="168"/>
      <c r="S505" s="168"/>
      <c r="T505" s="168"/>
      <c r="U505" s="168"/>
      <c r="V505" s="168"/>
      <c r="W505" s="169"/>
      <c r="X505" s="164"/>
      <c r="Y505" s="164"/>
      <c r="Z505" s="164"/>
    </row>
    <row r="506" spans="1:26" ht="25.5" customHeight="1">
      <c r="A506" s="164"/>
      <c r="B506" s="164"/>
      <c r="C506" s="164"/>
      <c r="D506" s="164"/>
      <c r="E506" s="164"/>
      <c r="F506" s="164"/>
      <c r="G506" s="164"/>
      <c r="H506" s="164"/>
      <c r="I506" s="164"/>
      <c r="J506" s="164"/>
      <c r="K506" s="164"/>
      <c r="L506" s="164"/>
      <c r="M506" s="164"/>
      <c r="N506" s="164"/>
      <c r="O506" s="164"/>
      <c r="P506" s="167"/>
      <c r="Q506" s="168"/>
      <c r="R506" s="168"/>
      <c r="S506" s="168"/>
      <c r="T506" s="168"/>
      <c r="U506" s="168"/>
      <c r="V506" s="168"/>
      <c r="W506" s="169"/>
      <c r="X506" s="164"/>
      <c r="Y506" s="164"/>
      <c r="Z506" s="164"/>
    </row>
    <row r="507" spans="1:26" ht="25.5" customHeight="1">
      <c r="A507" s="164"/>
      <c r="B507" s="164"/>
      <c r="C507" s="164"/>
      <c r="D507" s="164"/>
      <c r="E507" s="164"/>
      <c r="F507" s="164"/>
      <c r="G507" s="164"/>
      <c r="H507" s="164"/>
      <c r="I507" s="164"/>
      <c r="J507" s="164"/>
      <c r="K507" s="164"/>
      <c r="L507" s="164"/>
      <c r="M507" s="164"/>
      <c r="N507" s="164"/>
      <c r="O507" s="164"/>
      <c r="P507" s="167"/>
      <c r="Q507" s="168"/>
      <c r="R507" s="168"/>
      <c r="S507" s="168"/>
      <c r="T507" s="168"/>
      <c r="U507" s="168"/>
      <c r="V507" s="168"/>
      <c r="W507" s="169"/>
      <c r="X507" s="164"/>
      <c r="Y507" s="164"/>
      <c r="Z507" s="164"/>
    </row>
    <row r="508" spans="1:26" ht="25.5" customHeight="1">
      <c r="A508" s="164"/>
      <c r="B508" s="164"/>
      <c r="C508" s="164"/>
      <c r="D508" s="164"/>
      <c r="E508" s="164"/>
      <c r="F508" s="164"/>
      <c r="G508" s="164"/>
      <c r="H508" s="164"/>
      <c r="I508" s="164"/>
      <c r="J508" s="164"/>
      <c r="K508" s="164"/>
      <c r="L508" s="164"/>
      <c r="M508" s="164"/>
      <c r="N508" s="164"/>
      <c r="O508" s="164"/>
      <c r="P508" s="167"/>
      <c r="Q508" s="168"/>
      <c r="R508" s="168"/>
      <c r="S508" s="168"/>
      <c r="T508" s="168"/>
      <c r="U508" s="168"/>
      <c r="V508" s="168"/>
      <c r="W508" s="169"/>
      <c r="X508" s="164"/>
      <c r="Y508" s="164"/>
      <c r="Z508" s="164"/>
    </row>
    <row r="509" spans="1:26" ht="25.5" customHeight="1">
      <c r="A509" s="164"/>
      <c r="B509" s="164"/>
      <c r="C509" s="164"/>
      <c r="D509" s="164"/>
      <c r="E509" s="164"/>
      <c r="F509" s="164"/>
      <c r="G509" s="164"/>
      <c r="H509" s="164"/>
      <c r="I509" s="164"/>
      <c r="J509" s="164"/>
      <c r="K509" s="164"/>
      <c r="L509" s="164"/>
      <c r="M509" s="164"/>
      <c r="N509" s="164"/>
      <c r="O509" s="164"/>
      <c r="P509" s="167"/>
      <c r="Q509" s="168"/>
      <c r="R509" s="168"/>
      <c r="S509" s="168"/>
      <c r="T509" s="168"/>
      <c r="U509" s="168"/>
      <c r="V509" s="168"/>
      <c r="W509" s="169"/>
      <c r="X509" s="164"/>
      <c r="Y509" s="164"/>
      <c r="Z509" s="164"/>
    </row>
    <row r="510" spans="1:26" ht="25.5" customHeight="1">
      <c r="A510" s="164"/>
      <c r="B510" s="164"/>
      <c r="C510" s="164"/>
      <c r="D510" s="164"/>
      <c r="E510" s="164"/>
      <c r="F510" s="164"/>
      <c r="G510" s="164"/>
      <c r="H510" s="164"/>
      <c r="I510" s="164"/>
      <c r="J510" s="164"/>
      <c r="K510" s="164"/>
      <c r="L510" s="164"/>
      <c r="M510" s="164"/>
      <c r="N510" s="164"/>
      <c r="O510" s="164"/>
      <c r="P510" s="167"/>
      <c r="Q510" s="168"/>
      <c r="R510" s="168"/>
      <c r="S510" s="168"/>
      <c r="T510" s="168"/>
      <c r="U510" s="168"/>
      <c r="V510" s="168"/>
      <c r="W510" s="169"/>
      <c r="X510" s="164"/>
      <c r="Y510" s="164"/>
      <c r="Z510" s="164"/>
    </row>
    <row r="511" spans="1:26" ht="25.5" customHeight="1">
      <c r="A511" s="164"/>
      <c r="B511" s="164"/>
      <c r="C511" s="164"/>
      <c r="D511" s="164"/>
      <c r="E511" s="164"/>
      <c r="F511" s="164"/>
      <c r="G511" s="164"/>
      <c r="H511" s="164"/>
      <c r="I511" s="164"/>
      <c r="J511" s="164"/>
      <c r="K511" s="164"/>
      <c r="L511" s="164"/>
      <c r="M511" s="164"/>
      <c r="N511" s="164"/>
      <c r="O511" s="164"/>
      <c r="P511" s="167"/>
      <c r="Q511" s="168"/>
      <c r="R511" s="168"/>
      <c r="S511" s="168"/>
      <c r="T511" s="168"/>
      <c r="U511" s="168"/>
      <c r="V511" s="168"/>
      <c r="W511" s="169"/>
      <c r="X511" s="164"/>
      <c r="Y511" s="164"/>
      <c r="Z511" s="164"/>
    </row>
    <row r="512" spans="1:26" ht="25.5" customHeight="1">
      <c r="A512" s="164"/>
      <c r="B512" s="164"/>
      <c r="C512" s="164"/>
      <c r="D512" s="164"/>
      <c r="E512" s="164"/>
      <c r="F512" s="164"/>
      <c r="G512" s="164"/>
      <c r="H512" s="164"/>
      <c r="I512" s="164"/>
      <c r="J512" s="164"/>
      <c r="K512" s="164"/>
      <c r="L512" s="164"/>
      <c r="M512" s="164"/>
      <c r="N512" s="164"/>
      <c r="O512" s="164"/>
      <c r="P512" s="167"/>
      <c r="Q512" s="168"/>
      <c r="R512" s="168"/>
      <c r="S512" s="168"/>
      <c r="T512" s="168"/>
      <c r="U512" s="168"/>
      <c r="V512" s="168"/>
      <c r="W512" s="169"/>
      <c r="X512" s="164"/>
      <c r="Y512" s="164"/>
      <c r="Z512" s="164"/>
    </row>
    <row r="513" spans="1:26" ht="25.5" customHeight="1">
      <c r="A513" s="164"/>
      <c r="B513" s="164"/>
      <c r="C513" s="164"/>
      <c r="D513" s="164"/>
      <c r="E513" s="164"/>
      <c r="F513" s="164"/>
      <c r="G513" s="164"/>
      <c r="H513" s="164"/>
      <c r="I513" s="164"/>
      <c r="J513" s="164"/>
      <c r="K513" s="164"/>
      <c r="L513" s="164"/>
      <c r="M513" s="164"/>
      <c r="N513" s="164"/>
      <c r="O513" s="164"/>
      <c r="P513" s="167"/>
      <c r="Q513" s="168"/>
      <c r="R513" s="168"/>
      <c r="S513" s="168"/>
      <c r="T513" s="168"/>
      <c r="U513" s="168"/>
      <c r="V513" s="168"/>
      <c r="W513" s="169"/>
      <c r="X513" s="164"/>
      <c r="Y513" s="164"/>
      <c r="Z513" s="164"/>
    </row>
    <row r="514" spans="1:26" ht="25.5" customHeight="1">
      <c r="A514" s="164"/>
      <c r="B514" s="164"/>
      <c r="C514" s="164"/>
      <c r="D514" s="164"/>
      <c r="E514" s="164"/>
      <c r="F514" s="164"/>
      <c r="G514" s="164"/>
      <c r="H514" s="164"/>
      <c r="I514" s="164"/>
      <c r="J514" s="164"/>
      <c r="K514" s="164"/>
      <c r="L514" s="164"/>
      <c r="M514" s="164"/>
      <c r="N514" s="164"/>
      <c r="O514" s="164"/>
      <c r="P514" s="167"/>
      <c r="Q514" s="168"/>
      <c r="R514" s="168"/>
      <c r="S514" s="168"/>
      <c r="T514" s="168"/>
      <c r="U514" s="168"/>
      <c r="V514" s="168"/>
      <c r="W514" s="169"/>
      <c r="X514" s="164"/>
      <c r="Y514" s="164"/>
      <c r="Z514" s="164"/>
    </row>
    <row r="515" spans="1:26" ht="25.5" customHeight="1">
      <c r="A515" s="164"/>
      <c r="B515" s="164"/>
      <c r="C515" s="164"/>
      <c r="D515" s="164"/>
      <c r="E515" s="164"/>
      <c r="F515" s="164"/>
      <c r="G515" s="164"/>
      <c r="H515" s="164"/>
      <c r="I515" s="164"/>
      <c r="J515" s="164"/>
      <c r="K515" s="164"/>
      <c r="L515" s="164"/>
      <c r="M515" s="164"/>
      <c r="N515" s="164"/>
      <c r="O515" s="164"/>
      <c r="P515" s="167"/>
      <c r="Q515" s="168"/>
      <c r="R515" s="168"/>
      <c r="S515" s="168"/>
      <c r="T515" s="168"/>
      <c r="U515" s="168"/>
      <c r="V515" s="168"/>
      <c r="W515" s="169"/>
      <c r="X515" s="164"/>
      <c r="Y515" s="164"/>
      <c r="Z515" s="164"/>
    </row>
    <row r="516" spans="1:26" ht="25.5" customHeight="1">
      <c r="A516" s="164"/>
      <c r="B516" s="164"/>
      <c r="C516" s="164"/>
      <c r="D516" s="164"/>
      <c r="E516" s="164"/>
      <c r="F516" s="164"/>
      <c r="G516" s="164"/>
      <c r="H516" s="164"/>
      <c r="I516" s="164"/>
      <c r="J516" s="164"/>
      <c r="K516" s="164"/>
      <c r="L516" s="164"/>
      <c r="M516" s="164"/>
      <c r="N516" s="164"/>
      <c r="O516" s="164"/>
      <c r="P516" s="167"/>
      <c r="Q516" s="168"/>
      <c r="R516" s="168"/>
      <c r="S516" s="168"/>
      <c r="T516" s="168"/>
      <c r="U516" s="168"/>
      <c r="V516" s="168"/>
      <c r="W516" s="169"/>
      <c r="X516" s="164"/>
      <c r="Y516" s="164"/>
      <c r="Z516" s="164"/>
    </row>
    <row r="517" spans="1:26" ht="25.5" customHeight="1">
      <c r="A517" s="164"/>
      <c r="B517" s="164"/>
      <c r="C517" s="164"/>
      <c r="D517" s="164"/>
      <c r="E517" s="164"/>
      <c r="F517" s="164"/>
      <c r="G517" s="164"/>
      <c r="H517" s="164"/>
      <c r="I517" s="164"/>
      <c r="J517" s="164"/>
      <c r="K517" s="164"/>
      <c r="L517" s="164"/>
      <c r="M517" s="164"/>
      <c r="N517" s="164"/>
      <c r="O517" s="164"/>
      <c r="P517" s="167"/>
      <c r="Q517" s="168"/>
      <c r="R517" s="168"/>
      <c r="S517" s="168"/>
      <c r="T517" s="168"/>
      <c r="U517" s="168"/>
      <c r="V517" s="168"/>
      <c r="W517" s="169"/>
      <c r="X517" s="164"/>
      <c r="Y517" s="164"/>
      <c r="Z517" s="164"/>
    </row>
    <row r="518" spans="1:26" ht="25.5" customHeight="1">
      <c r="A518" s="164"/>
      <c r="B518" s="164"/>
      <c r="C518" s="164"/>
      <c r="D518" s="164"/>
      <c r="E518" s="164"/>
      <c r="F518" s="164"/>
      <c r="G518" s="164"/>
      <c r="H518" s="164"/>
      <c r="I518" s="164"/>
      <c r="J518" s="164"/>
      <c r="K518" s="164"/>
      <c r="L518" s="164"/>
      <c r="M518" s="164"/>
      <c r="N518" s="164"/>
      <c r="O518" s="164"/>
      <c r="P518" s="167"/>
      <c r="Q518" s="168"/>
      <c r="R518" s="168"/>
      <c r="S518" s="168"/>
      <c r="T518" s="168"/>
      <c r="U518" s="168"/>
      <c r="V518" s="168"/>
      <c r="W518" s="169"/>
      <c r="X518" s="164"/>
      <c r="Y518" s="164"/>
      <c r="Z518" s="164"/>
    </row>
    <row r="519" spans="1:26" ht="25.5" customHeight="1">
      <c r="A519" s="164"/>
      <c r="B519" s="164"/>
      <c r="C519" s="164"/>
      <c r="D519" s="164"/>
      <c r="E519" s="164"/>
      <c r="F519" s="164"/>
      <c r="G519" s="164"/>
      <c r="H519" s="164"/>
      <c r="I519" s="164"/>
      <c r="J519" s="164"/>
      <c r="K519" s="164"/>
      <c r="L519" s="164"/>
      <c r="M519" s="164"/>
      <c r="N519" s="164"/>
      <c r="O519" s="164"/>
      <c r="P519" s="167"/>
      <c r="Q519" s="168"/>
      <c r="R519" s="168"/>
      <c r="S519" s="168"/>
      <c r="T519" s="168"/>
      <c r="U519" s="168"/>
      <c r="V519" s="168"/>
      <c r="W519" s="169"/>
      <c r="X519" s="164"/>
      <c r="Y519" s="164"/>
      <c r="Z519" s="164"/>
    </row>
    <row r="520" spans="1:26" ht="25.5" customHeight="1">
      <c r="A520" s="164"/>
      <c r="B520" s="164"/>
      <c r="C520" s="164"/>
      <c r="D520" s="164"/>
      <c r="E520" s="164"/>
      <c r="F520" s="164"/>
      <c r="G520" s="164"/>
      <c r="H520" s="164"/>
      <c r="I520" s="164"/>
      <c r="J520" s="164"/>
      <c r="K520" s="164"/>
      <c r="L520" s="164"/>
      <c r="M520" s="164"/>
      <c r="N520" s="164"/>
      <c r="O520" s="164"/>
      <c r="P520" s="167"/>
      <c r="Q520" s="168"/>
      <c r="R520" s="168"/>
      <c r="S520" s="168"/>
      <c r="T520" s="168"/>
      <c r="U520" s="168"/>
      <c r="V520" s="168"/>
      <c r="W520" s="169"/>
      <c r="X520" s="164"/>
      <c r="Y520" s="164"/>
      <c r="Z520" s="164"/>
    </row>
    <row r="521" spans="1:26" ht="25.5" customHeight="1">
      <c r="A521" s="164"/>
      <c r="B521" s="164"/>
      <c r="C521" s="164"/>
      <c r="D521" s="164"/>
      <c r="E521" s="164"/>
      <c r="F521" s="164"/>
      <c r="G521" s="164"/>
      <c r="H521" s="164"/>
      <c r="I521" s="164"/>
      <c r="J521" s="164"/>
      <c r="K521" s="164"/>
      <c r="L521" s="164"/>
      <c r="M521" s="164"/>
      <c r="N521" s="164"/>
      <c r="O521" s="164"/>
      <c r="P521" s="167"/>
      <c r="Q521" s="168"/>
      <c r="R521" s="168"/>
      <c r="S521" s="168"/>
      <c r="T521" s="168"/>
      <c r="U521" s="168"/>
      <c r="V521" s="168"/>
      <c r="W521" s="169"/>
      <c r="X521" s="164"/>
      <c r="Y521" s="164"/>
      <c r="Z521" s="164"/>
    </row>
    <row r="522" spans="1:26" ht="25.5" customHeight="1">
      <c r="A522" s="164"/>
      <c r="B522" s="164"/>
      <c r="C522" s="164"/>
      <c r="D522" s="164"/>
      <c r="E522" s="164"/>
      <c r="F522" s="164"/>
      <c r="G522" s="164"/>
      <c r="H522" s="164"/>
      <c r="I522" s="164"/>
      <c r="J522" s="164"/>
      <c r="K522" s="164"/>
      <c r="L522" s="164"/>
      <c r="M522" s="164"/>
      <c r="N522" s="164"/>
      <c r="O522" s="164"/>
      <c r="P522" s="167"/>
      <c r="Q522" s="168"/>
      <c r="R522" s="168"/>
      <c r="S522" s="168"/>
      <c r="T522" s="168"/>
      <c r="U522" s="168"/>
      <c r="V522" s="168"/>
      <c r="W522" s="169"/>
      <c r="X522" s="164"/>
      <c r="Y522" s="164"/>
      <c r="Z522" s="164"/>
    </row>
    <row r="523" spans="1:26" ht="25.5" customHeight="1">
      <c r="A523" s="164"/>
      <c r="B523" s="164"/>
      <c r="C523" s="164"/>
      <c r="D523" s="164"/>
      <c r="E523" s="164"/>
      <c r="F523" s="164"/>
      <c r="G523" s="164"/>
      <c r="H523" s="164"/>
      <c r="I523" s="164"/>
      <c r="J523" s="164"/>
      <c r="K523" s="164"/>
      <c r="L523" s="164"/>
      <c r="M523" s="164"/>
      <c r="N523" s="164"/>
      <c r="O523" s="164"/>
      <c r="P523" s="167"/>
      <c r="Q523" s="168"/>
      <c r="R523" s="168"/>
      <c r="S523" s="168"/>
      <c r="T523" s="168"/>
      <c r="U523" s="168"/>
      <c r="V523" s="168"/>
      <c r="W523" s="169"/>
      <c r="X523" s="164"/>
      <c r="Y523" s="164"/>
      <c r="Z523" s="164"/>
    </row>
    <row r="524" spans="1:26" ht="25.5" customHeight="1">
      <c r="A524" s="164"/>
      <c r="B524" s="164"/>
      <c r="C524" s="164"/>
      <c r="D524" s="164"/>
      <c r="E524" s="164"/>
      <c r="F524" s="164"/>
      <c r="G524" s="164"/>
      <c r="H524" s="164"/>
      <c r="I524" s="164"/>
      <c r="J524" s="164"/>
      <c r="K524" s="164"/>
      <c r="L524" s="164"/>
      <c r="M524" s="164"/>
      <c r="N524" s="164"/>
      <c r="O524" s="164"/>
      <c r="P524" s="167"/>
      <c r="Q524" s="168"/>
      <c r="R524" s="168"/>
      <c r="S524" s="168"/>
      <c r="T524" s="168"/>
      <c r="U524" s="168"/>
      <c r="V524" s="168"/>
      <c r="W524" s="169"/>
      <c r="X524" s="164"/>
      <c r="Y524" s="164"/>
      <c r="Z524" s="164"/>
    </row>
    <row r="525" spans="1:26" ht="25.5" customHeight="1">
      <c r="A525" s="164"/>
      <c r="B525" s="164"/>
      <c r="C525" s="164"/>
      <c r="D525" s="164"/>
      <c r="E525" s="164"/>
      <c r="F525" s="164"/>
      <c r="G525" s="164"/>
      <c r="H525" s="164"/>
      <c r="I525" s="164"/>
      <c r="J525" s="164"/>
      <c r="K525" s="164"/>
      <c r="L525" s="164"/>
      <c r="M525" s="164"/>
      <c r="N525" s="164"/>
      <c r="O525" s="164"/>
      <c r="P525" s="167"/>
      <c r="Q525" s="168"/>
      <c r="R525" s="168"/>
      <c r="S525" s="168"/>
      <c r="T525" s="168"/>
      <c r="U525" s="168"/>
      <c r="V525" s="168"/>
      <c r="W525" s="169"/>
      <c r="X525" s="164"/>
      <c r="Y525" s="164"/>
      <c r="Z525" s="164"/>
    </row>
    <row r="526" spans="1:26" ht="25.5" customHeight="1">
      <c r="A526" s="164"/>
      <c r="B526" s="164"/>
      <c r="C526" s="164"/>
      <c r="D526" s="164"/>
      <c r="E526" s="164"/>
      <c r="F526" s="164"/>
      <c r="G526" s="164"/>
      <c r="H526" s="164"/>
      <c r="I526" s="164"/>
      <c r="J526" s="164"/>
      <c r="K526" s="164"/>
      <c r="L526" s="164"/>
      <c r="M526" s="164"/>
      <c r="N526" s="164"/>
      <c r="O526" s="164"/>
      <c r="P526" s="167"/>
      <c r="Q526" s="168"/>
      <c r="R526" s="168"/>
      <c r="S526" s="168"/>
      <c r="T526" s="168"/>
      <c r="U526" s="168"/>
      <c r="V526" s="168"/>
      <c r="W526" s="169"/>
      <c r="X526" s="164"/>
      <c r="Y526" s="164"/>
      <c r="Z526" s="164"/>
    </row>
    <row r="527" spans="1:26" ht="25.5" customHeight="1">
      <c r="A527" s="164"/>
      <c r="B527" s="164"/>
      <c r="C527" s="164"/>
      <c r="D527" s="164"/>
      <c r="E527" s="164"/>
      <c r="F527" s="164"/>
      <c r="G527" s="164"/>
      <c r="H527" s="164"/>
      <c r="I527" s="164"/>
      <c r="J527" s="164"/>
      <c r="K527" s="164"/>
      <c r="L527" s="164"/>
      <c r="M527" s="164"/>
      <c r="N527" s="164"/>
      <c r="O527" s="164"/>
      <c r="P527" s="167"/>
      <c r="Q527" s="168"/>
      <c r="R527" s="168"/>
      <c r="S527" s="168"/>
      <c r="T527" s="168"/>
      <c r="U527" s="168"/>
      <c r="V527" s="168"/>
      <c r="W527" s="169"/>
      <c r="X527" s="164"/>
      <c r="Y527" s="164"/>
      <c r="Z527" s="164"/>
    </row>
    <row r="528" spans="1:26" ht="25.5" customHeight="1">
      <c r="A528" s="164"/>
      <c r="B528" s="164"/>
      <c r="C528" s="164"/>
      <c r="D528" s="164"/>
      <c r="E528" s="164"/>
      <c r="F528" s="164"/>
      <c r="G528" s="164"/>
      <c r="H528" s="164"/>
      <c r="I528" s="164"/>
      <c r="J528" s="164"/>
      <c r="K528" s="164"/>
      <c r="L528" s="164"/>
      <c r="M528" s="164"/>
      <c r="N528" s="164"/>
      <c r="O528" s="164"/>
      <c r="P528" s="167"/>
      <c r="Q528" s="168"/>
      <c r="R528" s="168"/>
      <c r="S528" s="168"/>
      <c r="T528" s="168"/>
      <c r="U528" s="168"/>
      <c r="V528" s="168"/>
      <c r="W528" s="169"/>
      <c r="X528" s="164"/>
      <c r="Y528" s="164"/>
      <c r="Z528" s="164"/>
    </row>
    <row r="529" spans="1:26" ht="25.5" customHeight="1">
      <c r="A529" s="164"/>
      <c r="B529" s="164"/>
      <c r="C529" s="164"/>
      <c r="D529" s="164"/>
      <c r="E529" s="164"/>
      <c r="F529" s="164"/>
      <c r="G529" s="164"/>
      <c r="H529" s="164"/>
      <c r="I529" s="164"/>
      <c r="J529" s="164"/>
      <c r="K529" s="164"/>
      <c r="L529" s="164"/>
      <c r="M529" s="164"/>
      <c r="N529" s="164"/>
      <c r="O529" s="164"/>
      <c r="P529" s="167"/>
      <c r="Q529" s="168"/>
      <c r="R529" s="168"/>
      <c r="S529" s="168"/>
      <c r="T529" s="168"/>
      <c r="U529" s="168"/>
      <c r="V529" s="168"/>
      <c r="W529" s="169"/>
      <c r="X529" s="164"/>
      <c r="Y529" s="164"/>
      <c r="Z529" s="164"/>
    </row>
    <row r="530" spans="1:26" ht="25.5" customHeight="1">
      <c r="A530" s="164"/>
      <c r="B530" s="164"/>
      <c r="C530" s="164"/>
      <c r="D530" s="164"/>
      <c r="E530" s="164"/>
      <c r="F530" s="164"/>
      <c r="G530" s="164"/>
      <c r="H530" s="164"/>
      <c r="I530" s="164"/>
      <c r="J530" s="164"/>
      <c r="K530" s="164"/>
      <c r="L530" s="164"/>
      <c r="M530" s="164"/>
      <c r="N530" s="164"/>
      <c r="O530" s="164"/>
      <c r="P530" s="167"/>
      <c r="Q530" s="168"/>
      <c r="R530" s="168"/>
      <c r="S530" s="168"/>
      <c r="T530" s="168"/>
      <c r="U530" s="168"/>
      <c r="V530" s="168"/>
      <c r="W530" s="169"/>
      <c r="X530" s="164"/>
      <c r="Y530" s="164"/>
      <c r="Z530" s="164"/>
    </row>
    <row r="531" spans="1:26" ht="25.5" customHeight="1">
      <c r="A531" s="164"/>
      <c r="B531" s="164"/>
      <c r="C531" s="164"/>
      <c r="D531" s="164"/>
      <c r="E531" s="164"/>
      <c r="F531" s="164"/>
      <c r="G531" s="164"/>
      <c r="H531" s="164"/>
      <c r="I531" s="164"/>
      <c r="J531" s="164"/>
      <c r="K531" s="164"/>
      <c r="L531" s="164"/>
      <c r="M531" s="164"/>
      <c r="N531" s="164"/>
      <c r="O531" s="164"/>
      <c r="P531" s="167"/>
      <c r="Q531" s="168"/>
      <c r="R531" s="168"/>
      <c r="S531" s="168"/>
      <c r="T531" s="168"/>
      <c r="U531" s="168"/>
      <c r="V531" s="168"/>
      <c r="W531" s="169"/>
      <c r="X531" s="164"/>
      <c r="Y531" s="164"/>
      <c r="Z531" s="164"/>
    </row>
    <row r="532" spans="1:26" ht="25.5" customHeight="1">
      <c r="A532" s="164"/>
      <c r="B532" s="164"/>
      <c r="C532" s="164"/>
      <c r="D532" s="164"/>
      <c r="E532" s="164"/>
      <c r="F532" s="164"/>
      <c r="G532" s="164"/>
      <c r="H532" s="164"/>
      <c r="I532" s="164"/>
      <c r="J532" s="164"/>
      <c r="K532" s="164"/>
      <c r="L532" s="164"/>
      <c r="M532" s="164"/>
      <c r="N532" s="164"/>
      <c r="O532" s="164"/>
      <c r="P532" s="167"/>
      <c r="Q532" s="168"/>
      <c r="R532" s="168"/>
      <c r="S532" s="168"/>
      <c r="T532" s="168"/>
      <c r="U532" s="168"/>
      <c r="V532" s="168"/>
      <c r="W532" s="169"/>
      <c r="X532" s="164"/>
      <c r="Y532" s="164"/>
      <c r="Z532" s="164"/>
    </row>
    <row r="533" spans="1:26" ht="25.5" customHeight="1">
      <c r="A533" s="164"/>
      <c r="B533" s="164"/>
      <c r="C533" s="164"/>
      <c r="D533" s="164"/>
      <c r="E533" s="164"/>
      <c r="F533" s="164"/>
      <c r="G533" s="164"/>
      <c r="H533" s="164"/>
      <c r="I533" s="164"/>
      <c r="J533" s="164"/>
      <c r="K533" s="164"/>
      <c r="L533" s="164"/>
      <c r="M533" s="164"/>
      <c r="N533" s="164"/>
      <c r="O533" s="164"/>
      <c r="P533" s="167"/>
      <c r="Q533" s="168"/>
      <c r="R533" s="168"/>
      <c r="S533" s="168"/>
      <c r="T533" s="168"/>
      <c r="U533" s="168"/>
      <c r="V533" s="168"/>
      <c r="W533" s="169"/>
      <c r="X533" s="164"/>
      <c r="Y533" s="164"/>
      <c r="Z533" s="164"/>
    </row>
    <row r="534" spans="1:26" ht="25.5" customHeight="1">
      <c r="A534" s="164"/>
      <c r="B534" s="164"/>
      <c r="C534" s="164"/>
      <c r="D534" s="164"/>
      <c r="E534" s="164"/>
      <c r="F534" s="164"/>
      <c r="G534" s="164"/>
      <c r="H534" s="164"/>
      <c r="I534" s="164"/>
      <c r="J534" s="164"/>
      <c r="K534" s="164"/>
      <c r="L534" s="164"/>
      <c r="M534" s="164"/>
      <c r="N534" s="164"/>
      <c r="O534" s="164"/>
      <c r="P534" s="167"/>
      <c r="Q534" s="168"/>
      <c r="R534" s="168"/>
      <c r="S534" s="168"/>
      <c r="T534" s="168"/>
      <c r="U534" s="168"/>
      <c r="V534" s="168"/>
      <c r="W534" s="169"/>
      <c r="X534" s="164"/>
      <c r="Y534" s="164"/>
      <c r="Z534" s="164"/>
    </row>
    <row r="535" spans="1:26" ht="25.5" customHeight="1">
      <c r="A535" s="164"/>
      <c r="B535" s="164"/>
      <c r="C535" s="164"/>
      <c r="D535" s="164"/>
      <c r="E535" s="164"/>
      <c r="F535" s="164"/>
      <c r="G535" s="164"/>
      <c r="H535" s="164"/>
      <c r="I535" s="164"/>
      <c r="J535" s="164"/>
      <c r="K535" s="164"/>
      <c r="L535" s="164"/>
      <c r="M535" s="164"/>
      <c r="N535" s="164"/>
      <c r="O535" s="164"/>
      <c r="P535" s="167"/>
      <c r="Q535" s="168"/>
      <c r="R535" s="168"/>
      <c r="S535" s="168"/>
      <c r="T535" s="168"/>
      <c r="U535" s="168"/>
      <c r="V535" s="168"/>
      <c r="W535" s="169"/>
      <c r="X535" s="164"/>
      <c r="Y535" s="164"/>
      <c r="Z535" s="164"/>
    </row>
    <row r="536" spans="1:26" ht="25.5" customHeight="1">
      <c r="A536" s="164"/>
      <c r="B536" s="164"/>
      <c r="C536" s="164"/>
      <c r="D536" s="164"/>
      <c r="E536" s="164"/>
      <c r="F536" s="164"/>
      <c r="G536" s="164"/>
      <c r="H536" s="164"/>
      <c r="I536" s="164"/>
      <c r="J536" s="164"/>
      <c r="K536" s="164"/>
      <c r="L536" s="164"/>
      <c r="M536" s="164"/>
      <c r="N536" s="164"/>
      <c r="O536" s="164"/>
      <c r="P536" s="167"/>
      <c r="Q536" s="168"/>
      <c r="R536" s="168"/>
      <c r="S536" s="168"/>
      <c r="T536" s="168"/>
      <c r="U536" s="168"/>
      <c r="V536" s="168"/>
      <c r="W536" s="169"/>
      <c r="X536" s="164"/>
      <c r="Y536" s="164"/>
      <c r="Z536" s="164"/>
    </row>
    <row r="537" spans="1:26" ht="25.5" customHeight="1">
      <c r="A537" s="164"/>
      <c r="B537" s="164"/>
      <c r="C537" s="164"/>
      <c r="D537" s="164"/>
      <c r="E537" s="164"/>
      <c r="F537" s="164"/>
      <c r="G537" s="164"/>
      <c r="H537" s="164"/>
      <c r="I537" s="164"/>
      <c r="J537" s="164"/>
      <c r="K537" s="164"/>
      <c r="L537" s="164"/>
      <c r="M537" s="164"/>
      <c r="N537" s="164"/>
      <c r="O537" s="164"/>
      <c r="P537" s="167"/>
      <c r="Q537" s="168"/>
      <c r="R537" s="168"/>
      <c r="S537" s="168"/>
      <c r="T537" s="168"/>
      <c r="U537" s="168"/>
      <c r="V537" s="168"/>
      <c r="W537" s="169"/>
      <c r="X537" s="164"/>
      <c r="Y537" s="164"/>
      <c r="Z537" s="164"/>
    </row>
    <row r="538" spans="1:26" ht="25.5" customHeight="1">
      <c r="A538" s="164"/>
      <c r="B538" s="164"/>
      <c r="C538" s="164"/>
      <c r="D538" s="164"/>
      <c r="E538" s="164"/>
      <c r="F538" s="164"/>
      <c r="G538" s="164"/>
      <c r="H538" s="164"/>
      <c r="I538" s="164"/>
      <c r="J538" s="164"/>
      <c r="K538" s="164"/>
      <c r="L538" s="164"/>
      <c r="M538" s="164"/>
      <c r="N538" s="164"/>
      <c r="O538" s="164"/>
      <c r="P538" s="167"/>
      <c r="Q538" s="168"/>
      <c r="R538" s="168"/>
      <c r="S538" s="168"/>
      <c r="T538" s="168"/>
      <c r="U538" s="168"/>
      <c r="V538" s="168"/>
      <c r="W538" s="169"/>
      <c r="X538" s="164"/>
      <c r="Y538" s="164"/>
      <c r="Z538" s="164"/>
    </row>
    <row r="539" spans="1:26" ht="25.5" customHeight="1">
      <c r="A539" s="164"/>
      <c r="B539" s="164"/>
      <c r="C539" s="164"/>
      <c r="D539" s="164"/>
      <c r="E539" s="164"/>
      <c r="F539" s="164"/>
      <c r="G539" s="164"/>
      <c r="H539" s="164"/>
      <c r="I539" s="164"/>
      <c r="J539" s="164"/>
      <c r="K539" s="164"/>
      <c r="L539" s="164"/>
      <c r="M539" s="164"/>
      <c r="N539" s="164"/>
      <c r="O539" s="164"/>
      <c r="P539" s="167"/>
      <c r="Q539" s="168"/>
      <c r="R539" s="168"/>
      <c r="S539" s="168"/>
      <c r="T539" s="168"/>
      <c r="U539" s="168"/>
      <c r="V539" s="168"/>
      <c r="W539" s="169"/>
      <c r="X539" s="164"/>
      <c r="Y539" s="164"/>
      <c r="Z539" s="164"/>
    </row>
    <row r="540" spans="1:26" ht="25.5" customHeight="1">
      <c r="A540" s="164"/>
      <c r="B540" s="164"/>
      <c r="C540" s="164"/>
      <c r="D540" s="164"/>
      <c r="E540" s="164"/>
      <c r="F540" s="164"/>
      <c r="G540" s="164"/>
      <c r="H540" s="164"/>
      <c r="I540" s="164"/>
      <c r="J540" s="164"/>
      <c r="K540" s="164"/>
      <c r="L540" s="164"/>
      <c r="M540" s="164"/>
      <c r="N540" s="164"/>
      <c r="O540" s="164"/>
      <c r="P540" s="167"/>
      <c r="Q540" s="168"/>
      <c r="R540" s="168"/>
      <c r="S540" s="168"/>
      <c r="T540" s="168"/>
      <c r="U540" s="168"/>
      <c r="V540" s="168"/>
      <c r="W540" s="169"/>
      <c r="X540" s="164"/>
      <c r="Y540" s="164"/>
      <c r="Z540" s="164"/>
    </row>
    <row r="541" spans="1:26" ht="25.5" customHeight="1">
      <c r="A541" s="164"/>
      <c r="B541" s="164"/>
      <c r="C541" s="164"/>
      <c r="D541" s="164"/>
      <c r="E541" s="164"/>
      <c r="F541" s="164"/>
      <c r="G541" s="164"/>
      <c r="H541" s="164"/>
      <c r="I541" s="164"/>
      <c r="J541" s="164"/>
      <c r="K541" s="164"/>
      <c r="L541" s="164"/>
      <c r="M541" s="164"/>
      <c r="N541" s="164"/>
      <c r="O541" s="164"/>
      <c r="P541" s="167"/>
      <c r="Q541" s="168"/>
      <c r="R541" s="168"/>
      <c r="S541" s="168"/>
      <c r="T541" s="168"/>
      <c r="U541" s="168"/>
      <c r="V541" s="168"/>
      <c r="W541" s="169"/>
      <c r="X541" s="164"/>
      <c r="Y541" s="164"/>
      <c r="Z541" s="164"/>
    </row>
    <row r="542" spans="1:26" ht="25.5" customHeight="1">
      <c r="A542" s="164"/>
      <c r="B542" s="164"/>
      <c r="C542" s="164"/>
      <c r="D542" s="164"/>
      <c r="E542" s="164"/>
      <c r="F542" s="164"/>
      <c r="G542" s="164"/>
      <c r="H542" s="164"/>
      <c r="I542" s="164"/>
      <c r="J542" s="164"/>
      <c r="K542" s="164"/>
      <c r="L542" s="164"/>
      <c r="M542" s="164"/>
      <c r="N542" s="164"/>
      <c r="O542" s="164"/>
      <c r="P542" s="167"/>
      <c r="Q542" s="168"/>
      <c r="R542" s="168"/>
      <c r="S542" s="168"/>
      <c r="T542" s="168"/>
      <c r="U542" s="168"/>
      <c r="V542" s="168"/>
      <c r="W542" s="169"/>
      <c r="X542" s="164"/>
      <c r="Y542" s="164"/>
      <c r="Z542" s="164"/>
    </row>
    <row r="543" spans="1:26" ht="25.5" customHeight="1">
      <c r="A543" s="164"/>
      <c r="B543" s="164"/>
      <c r="C543" s="164"/>
      <c r="D543" s="164"/>
      <c r="E543" s="164"/>
      <c r="F543" s="164"/>
      <c r="G543" s="164"/>
      <c r="H543" s="164"/>
      <c r="I543" s="164"/>
      <c r="J543" s="164"/>
      <c r="K543" s="164"/>
      <c r="L543" s="164"/>
      <c r="M543" s="164"/>
      <c r="N543" s="164"/>
      <c r="O543" s="164"/>
      <c r="P543" s="167"/>
      <c r="Q543" s="168"/>
      <c r="R543" s="168"/>
      <c r="S543" s="168"/>
      <c r="T543" s="168"/>
      <c r="U543" s="168"/>
      <c r="V543" s="168"/>
      <c r="W543" s="169"/>
      <c r="X543" s="164"/>
      <c r="Y543" s="164"/>
      <c r="Z543" s="164"/>
    </row>
    <row r="544" spans="1:26" ht="25.5" customHeight="1">
      <c r="A544" s="164"/>
      <c r="B544" s="164"/>
      <c r="C544" s="164"/>
      <c r="D544" s="164"/>
      <c r="E544" s="164"/>
      <c r="F544" s="164"/>
      <c r="G544" s="164"/>
      <c r="H544" s="164"/>
      <c r="I544" s="164"/>
      <c r="J544" s="164"/>
      <c r="K544" s="164"/>
      <c r="L544" s="164"/>
      <c r="M544" s="164"/>
      <c r="N544" s="164"/>
      <c r="O544" s="164"/>
      <c r="P544" s="167"/>
      <c r="Q544" s="168"/>
      <c r="R544" s="168"/>
      <c r="S544" s="168"/>
      <c r="T544" s="168"/>
      <c r="U544" s="168"/>
      <c r="V544" s="168"/>
      <c r="W544" s="169"/>
      <c r="X544" s="164"/>
      <c r="Y544" s="164"/>
      <c r="Z544" s="164"/>
    </row>
    <row r="545" spans="1:26" ht="25.5" customHeight="1">
      <c r="A545" s="164"/>
      <c r="B545" s="164"/>
      <c r="C545" s="164"/>
      <c r="D545" s="164"/>
      <c r="E545" s="164"/>
      <c r="F545" s="164"/>
      <c r="G545" s="164"/>
      <c r="H545" s="164"/>
      <c r="I545" s="164"/>
      <c r="J545" s="164"/>
      <c r="K545" s="164"/>
      <c r="L545" s="164"/>
      <c r="M545" s="164"/>
      <c r="N545" s="164"/>
      <c r="O545" s="164"/>
      <c r="P545" s="167"/>
      <c r="Q545" s="168"/>
      <c r="R545" s="168"/>
      <c r="S545" s="168"/>
      <c r="T545" s="168"/>
      <c r="U545" s="168"/>
      <c r="V545" s="168"/>
      <c r="W545" s="169"/>
      <c r="X545" s="164"/>
      <c r="Y545" s="164"/>
      <c r="Z545" s="164"/>
    </row>
    <row r="546" spans="1:26" ht="25.5" customHeight="1">
      <c r="A546" s="164"/>
      <c r="B546" s="164"/>
      <c r="C546" s="164"/>
      <c r="D546" s="164"/>
      <c r="E546" s="164"/>
      <c r="F546" s="164"/>
      <c r="G546" s="164"/>
      <c r="H546" s="164"/>
      <c r="I546" s="164"/>
      <c r="J546" s="164"/>
      <c r="K546" s="164"/>
      <c r="L546" s="164"/>
      <c r="M546" s="164"/>
      <c r="N546" s="164"/>
      <c r="O546" s="164"/>
      <c r="P546" s="167"/>
      <c r="Q546" s="168"/>
      <c r="R546" s="168"/>
      <c r="S546" s="168"/>
      <c r="T546" s="168"/>
      <c r="U546" s="168"/>
      <c r="V546" s="168"/>
      <c r="W546" s="169"/>
      <c r="X546" s="164"/>
      <c r="Y546" s="164"/>
      <c r="Z546" s="164"/>
    </row>
    <row r="547" spans="1:26" ht="25.5" customHeight="1">
      <c r="A547" s="164"/>
      <c r="B547" s="164"/>
      <c r="C547" s="164"/>
      <c r="D547" s="164"/>
      <c r="E547" s="164"/>
      <c r="F547" s="164"/>
      <c r="G547" s="164"/>
      <c r="H547" s="164"/>
      <c r="I547" s="164"/>
      <c r="J547" s="164"/>
      <c r="K547" s="164"/>
      <c r="L547" s="164"/>
      <c r="M547" s="164"/>
      <c r="N547" s="164"/>
      <c r="O547" s="164"/>
      <c r="P547" s="167"/>
      <c r="Q547" s="168"/>
      <c r="R547" s="168"/>
      <c r="S547" s="168"/>
      <c r="T547" s="168"/>
      <c r="U547" s="168"/>
      <c r="V547" s="168"/>
      <c r="W547" s="169"/>
      <c r="X547" s="164"/>
      <c r="Y547" s="164"/>
      <c r="Z547" s="164"/>
    </row>
    <row r="548" spans="1:26" ht="25.5" customHeight="1">
      <c r="A548" s="164"/>
      <c r="B548" s="164"/>
      <c r="C548" s="164"/>
      <c r="D548" s="164"/>
      <c r="E548" s="164"/>
      <c r="F548" s="164"/>
      <c r="G548" s="164"/>
      <c r="H548" s="164"/>
      <c r="I548" s="164"/>
      <c r="J548" s="164"/>
      <c r="K548" s="164"/>
      <c r="L548" s="164"/>
      <c r="M548" s="164"/>
      <c r="N548" s="164"/>
      <c r="O548" s="164"/>
      <c r="P548" s="167"/>
      <c r="Q548" s="168"/>
      <c r="R548" s="168"/>
      <c r="S548" s="168"/>
      <c r="T548" s="168"/>
      <c r="U548" s="168"/>
      <c r="V548" s="168"/>
      <c r="W548" s="169"/>
      <c r="X548" s="164"/>
      <c r="Y548" s="164"/>
      <c r="Z548" s="164"/>
    </row>
    <row r="549" spans="1:26" ht="25.5" customHeight="1">
      <c r="A549" s="164"/>
      <c r="B549" s="164"/>
      <c r="C549" s="164"/>
      <c r="D549" s="164"/>
      <c r="E549" s="164"/>
      <c r="F549" s="164"/>
      <c r="G549" s="164"/>
      <c r="H549" s="164"/>
      <c r="I549" s="164"/>
      <c r="J549" s="164"/>
      <c r="K549" s="164"/>
      <c r="L549" s="164"/>
      <c r="M549" s="164"/>
      <c r="N549" s="164"/>
      <c r="O549" s="164"/>
      <c r="P549" s="167"/>
      <c r="Q549" s="168"/>
      <c r="R549" s="168"/>
      <c r="S549" s="168"/>
      <c r="T549" s="168"/>
      <c r="U549" s="168"/>
      <c r="V549" s="168"/>
      <c r="W549" s="169"/>
      <c r="X549" s="164"/>
      <c r="Y549" s="164"/>
      <c r="Z549" s="164"/>
    </row>
    <row r="550" spans="1:26" ht="25.5" customHeight="1">
      <c r="A550" s="164"/>
      <c r="B550" s="164"/>
      <c r="C550" s="164"/>
      <c r="D550" s="164"/>
      <c r="E550" s="164"/>
      <c r="F550" s="164"/>
      <c r="G550" s="164"/>
      <c r="H550" s="164"/>
      <c r="I550" s="164"/>
      <c r="J550" s="164"/>
      <c r="K550" s="164"/>
      <c r="L550" s="164"/>
      <c r="M550" s="164"/>
      <c r="N550" s="164"/>
      <c r="O550" s="164"/>
      <c r="P550" s="167"/>
      <c r="Q550" s="168"/>
      <c r="R550" s="168"/>
      <c r="S550" s="168"/>
      <c r="T550" s="168"/>
      <c r="U550" s="168"/>
      <c r="V550" s="168"/>
      <c r="W550" s="169"/>
      <c r="X550" s="164"/>
      <c r="Y550" s="164"/>
      <c r="Z550" s="164"/>
    </row>
    <row r="551" spans="1:26" ht="25.5" customHeight="1">
      <c r="A551" s="164"/>
      <c r="B551" s="164"/>
      <c r="C551" s="164"/>
      <c r="D551" s="164"/>
      <c r="E551" s="164"/>
      <c r="F551" s="164"/>
      <c r="G551" s="164"/>
      <c r="H551" s="164"/>
      <c r="I551" s="164"/>
      <c r="J551" s="164"/>
      <c r="K551" s="164"/>
      <c r="L551" s="164"/>
      <c r="M551" s="164"/>
      <c r="N551" s="164"/>
      <c r="O551" s="164"/>
      <c r="P551" s="167"/>
      <c r="Q551" s="168"/>
      <c r="R551" s="168"/>
      <c r="S551" s="168"/>
      <c r="T551" s="168"/>
      <c r="U551" s="168"/>
      <c r="V551" s="168"/>
      <c r="W551" s="169"/>
      <c r="X551" s="164"/>
      <c r="Y551" s="164"/>
      <c r="Z551" s="164"/>
    </row>
    <row r="552" spans="1:26" ht="25.5" customHeight="1">
      <c r="A552" s="164"/>
      <c r="B552" s="164"/>
      <c r="C552" s="164"/>
      <c r="D552" s="164"/>
      <c r="E552" s="164"/>
      <c r="F552" s="164"/>
      <c r="G552" s="164"/>
      <c r="H552" s="164"/>
      <c r="I552" s="164"/>
      <c r="J552" s="164"/>
      <c r="K552" s="164"/>
      <c r="L552" s="164"/>
      <c r="M552" s="164"/>
      <c r="N552" s="164"/>
      <c r="O552" s="164"/>
      <c r="P552" s="167"/>
      <c r="Q552" s="168"/>
      <c r="R552" s="168"/>
      <c r="S552" s="168"/>
      <c r="T552" s="168"/>
      <c r="U552" s="168"/>
      <c r="V552" s="168"/>
      <c r="W552" s="169"/>
      <c r="X552" s="164"/>
      <c r="Y552" s="164"/>
      <c r="Z552" s="164"/>
    </row>
    <row r="553" spans="1:26" ht="25.5" customHeight="1">
      <c r="A553" s="164"/>
      <c r="B553" s="164"/>
      <c r="C553" s="164"/>
      <c r="D553" s="164"/>
      <c r="E553" s="164"/>
      <c r="F553" s="164"/>
      <c r="G553" s="164"/>
      <c r="H553" s="164"/>
      <c r="I553" s="164"/>
      <c r="J553" s="164"/>
      <c r="K553" s="164"/>
      <c r="L553" s="164"/>
      <c r="M553" s="164"/>
      <c r="N553" s="164"/>
      <c r="O553" s="164"/>
      <c r="P553" s="167"/>
      <c r="Q553" s="168"/>
      <c r="R553" s="168"/>
      <c r="S553" s="168"/>
      <c r="T553" s="168"/>
      <c r="U553" s="168"/>
      <c r="V553" s="168"/>
      <c r="W553" s="169"/>
      <c r="X553" s="164"/>
      <c r="Y553" s="164"/>
      <c r="Z553" s="164"/>
    </row>
    <row r="554" spans="1:26" ht="25.5" customHeight="1">
      <c r="A554" s="164"/>
      <c r="B554" s="164"/>
      <c r="C554" s="164"/>
      <c r="D554" s="164"/>
      <c r="E554" s="164"/>
      <c r="F554" s="164"/>
      <c r="G554" s="164"/>
      <c r="H554" s="164"/>
      <c r="I554" s="164"/>
      <c r="J554" s="164"/>
      <c r="K554" s="164"/>
      <c r="L554" s="164"/>
      <c r="M554" s="164"/>
      <c r="N554" s="164"/>
      <c r="O554" s="164"/>
      <c r="P554" s="167"/>
      <c r="Q554" s="168"/>
      <c r="R554" s="168"/>
      <c r="S554" s="168"/>
      <c r="T554" s="168"/>
      <c r="U554" s="168"/>
      <c r="V554" s="168"/>
      <c r="W554" s="169"/>
      <c r="X554" s="164"/>
      <c r="Y554" s="164"/>
      <c r="Z554" s="164"/>
    </row>
    <row r="555" spans="1:26" ht="25.5" customHeight="1">
      <c r="A555" s="164"/>
      <c r="B555" s="164"/>
      <c r="C555" s="164"/>
      <c r="D555" s="164"/>
      <c r="E555" s="164"/>
      <c r="F555" s="164"/>
      <c r="G555" s="164"/>
      <c r="H555" s="164"/>
      <c r="I555" s="164"/>
      <c r="J555" s="164"/>
      <c r="K555" s="164"/>
      <c r="L555" s="164"/>
      <c r="M555" s="164"/>
      <c r="N555" s="164"/>
      <c r="O555" s="164"/>
      <c r="P555" s="167"/>
      <c r="Q555" s="168"/>
      <c r="R555" s="168"/>
      <c r="S555" s="168"/>
      <c r="T555" s="168"/>
      <c r="U555" s="168"/>
      <c r="V555" s="168"/>
      <c r="W555" s="169"/>
      <c r="X555" s="164"/>
      <c r="Y555" s="164"/>
      <c r="Z555" s="164"/>
    </row>
    <row r="556" spans="1:26" ht="25.5" customHeight="1">
      <c r="A556" s="164"/>
      <c r="B556" s="164"/>
      <c r="C556" s="164"/>
      <c r="D556" s="164"/>
      <c r="E556" s="164"/>
      <c r="F556" s="164"/>
      <c r="G556" s="164"/>
      <c r="H556" s="164"/>
      <c r="I556" s="164"/>
      <c r="J556" s="164"/>
      <c r="K556" s="164"/>
      <c r="L556" s="164"/>
      <c r="M556" s="164"/>
      <c r="N556" s="164"/>
      <c r="O556" s="164"/>
      <c r="P556" s="167"/>
      <c r="Q556" s="168"/>
      <c r="R556" s="168"/>
      <c r="S556" s="168"/>
      <c r="T556" s="168"/>
      <c r="U556" s="168"/>
      <c r="V556" s="168"/>
      <c r="W556" s="169"/>
      <c r="X556" s="164"/>
      <c r="Y556" s="164"/>
      <c r="Z556" s="164"/>
    </row>
    <row r="557" spans="1:26" ht="25.5" customHeight="1">
      <c r="A557" s="164"/>
      <c r="B557" s="164"/>
      <c r="C557" s="164"/>
      <c r="D557" s="164"/>
      <c r="E557" s="164"/>
      <c r="F557" s="164"/>
      <c r="G557" s="164"/>
      <c r="H557" s="164"/>
      <c r="I557" s="164"/>
      <c r="J557" s="164"/>
      <c r="K557" s="164"/>
      <c r="L557" s="164"/>
      <c r="M557" s="164"/>
      <c r="N557" s="164"/>
      <c r="O557" s="164"/>
      <c r="P557" s="167"/>
      <c r="Q557" s="168"/>
      <c r="R557" s="168"/>
      <c r="S557" s="168"/>
      <c r="T557" s="168"/>
      <c r="U557" s="168"/>
      <c r="V557" s="168"/>
      <c r="W557" s="169"/>
      <c r="X557" s="164"/>
      <c r="Y557" s="164"/>
      <c r="Z557" s="164"/>
    </row>
    <row r="558" spans="1:26" ht="25.5" customHeight="1">
      <c r="A558" s="164"/>
      <c r="B558" s="164"/>
      <c r="C558" s="164"/>
      <c r="D558" s="164"/>
      <c r="E558" s="164"/>
      <c r="F558" s="164"/>
      <c r="G558" s="164"/>
      <c r="H558" s="164"/>
      <c r="I558" s="164"/>
      <c r="J558" s="164"/>
      <c r="K558" s="164"/>
      <c r="L558" s="164"/>
      <c r="M558" s="164"/>
      <c r="N558" s="164"/>
      <c r="O558" s="164"/>
      <c r="P558" s="167"/>
      <c r="Q558" s="168"/>
      <c r="R558" s="168"/>
      <c r="S558" s="168"/>
      <c r="T558" s="168"/>
      <c r="U558" s="168"/>
      <c r="V558" s="168"/>
      <c r="W558" s="169"/>
      <c r="X558" s="164"/>
      <c r="Y558" s="164"/>
      <c r="Z558" s="164"/>
    </row>
    <row r="559" spans="1:26" ht="25.5" customHeight="1">
      <c r="A559" s="164"/>
      <c r="B559" s="164"/>
      <c r="C559" s="164"/>
      <c r="D559" s="164"/>
      <c r="E559" s="164"/>
      <c r="F559" s="164"/>
      <c r="G559" s="164"/>
      <c r="H559" s="164"/>
      <c r="I559" s="164"/>
      <c r="J559" s="164"/>
      <c r="K559" s="164"/>
      <c r="L559" s="164"/>
      <c r="M559" s="164"/>
      <c r="N559" s="164"/>
      <c r="O559" s="164"/>
      <c r="P559" s="167"/>
      <c r="Q559" s="168"/>
      <c r="R559" s="168"/>
      <c r="S559" s="168"/>
      <c r="T559" s="168"/>
      <c r="U559" s="168"/>
      <c r="V559" s="168"/>
      <c r="W559" s="169"/>
      <c r="X559" s="164"/>
      <c r="Y559" s="164"/>
      <c r="Z559" s="164"/>
    </row>
    <row r="560" spans="1:26" ht="25.5" customHeight="1">
      <c r="A560" s="164"/>
      <c r="B560" s="164"/>
      <c r="C560" s="164"/>
      <c r="D560" s="164"/>
      <c r="E560" s="164"/>
      <c r="F560" s="164"/>
      <c r="G560" s="164"/>
      <c r="H560" s="164"/>
      <c r="I560" s="164"/>
      <c r="J560" s="164"/>
      <c r="K560" s="164"/>
      <c r="L560" s="164"/>
      <c r="M560" s="164"/>
      <c r="N560" s="164"/>
      <c r="O560" s="164"/>
      <c r="P560" s="167"/>
      <c r="Q560" s="168"/>
      <c r="R560" s="168"/>
      <c r="S560" s="168"/>
      <c r="T560" s="168"/>
      <c r="U560" s="168"/>
      <c r="V560" s="168"/>
      <c r="W560" s="169"/>
      <c r="X560" s="164"/>
      <c r="Y560" s="164"/>
      <c r="Z560" s="164"/>
    </row>
    <row r="561" spans="1:26" ht="25.5" customHeight="1">
      <c r="A561" s="164"/>
      <c r="B561" s="164"/>
      <c r="C561" s="164"/>
      <c r="D561" s="164"/>
      <c r="E561" s="164"/>
      <c r="F561" s="164"/>
      <c r="G561" s="164"/>
      <c r="H561" s="164"/>
      <c r="I561" s="164"/>
      <c r="J561" s="164"/>
      <c r="K561" s="164"/>
      <c r="L561" s="164"/>
      <c r="M561" s="164"/>
      <c r="N561" s="164"/>
      <c r="O561" s="164"/>
      <c r="P561" s="167"/>
      <c r="Q561" s="168"/>
      <c r="R561" s="168"/>
      <c r="S561" s="168"/>
      <c r="T561" s="168"/>
      <c r="U561" s="168"/>
      <c r="V561" s="168"/>
      <c r="W561" s="169"/>
      <c r="X561" s="164"/>
      <c r="Y561" s="164"/>
      <c r="Z561" s="164"/>
    </row>
    <row r="562" spans="1:26" ht="25.5" customHeight="1">
      <c r="A562" s="164"/>
      <c r="B562" s="164"/>
      <c r="C562" s="164"/>
      <c r="D562" s="164"/>
      <c r="E562" s="164"/>
      <c r="F562" s="164"/>
      <c r="G562" s="164"/>
      <c r="H562" s="164"/>
      <c r="I562" s="164"/>
      <c r="J562" s="164"/>
      <c r="K562" s="164"/>
      <c r="L562" s="164"/>
      <c r="M562" s="164"/>
      <c r="N562" s="164"/>
      <c r="O562" s="164"/>
      <c r="P562" s="167"/>
      <c r="Q562" s="168"/>
      <c r="R562" s="168"/>
      <c r="S562" s="168"/>
      <c r="T562" s="168"/>
      <c r="U562" s="168"/>
      <c r="V562" s="168"/>
      <c r="W562" s="169"/>
      <c r="X562" s="164"/>
      <c r="Y562" s="164"/>
      <c r="Z562" s="164"/>
    </row>
    <row r="563" spans="1:26" ht="25.5" customHeight="1">
      <c r="A563" s="164"/>
      <c r="B563" s="164"/>
      <c r="C563" s="164"/>
      <c r="D563" s="164"/>
      <c r="E563" s="164"/>
      <c r="F563" s="164"/>
      <c r="G563" s="164"/>
      <c r="H563" s="164"/>
      <c r="I563" s="164"/>
      <c r="J563" s="164"/>
      <c r="K563" s="164"/>
      <c r="L563" s="164"/>
      <c r="M563" s="164"/>
      <c r="N563" s="164"/>
      <c r="O563" s="164"/>
      <c r="P563" s="167"/>
      <c r="Q563" s="168"/>
      <c r="R563" s="168"/>
      <c r="S563" s="168"/>
      <c r="T563" s="168"/>
      <c r="U563" s="168"/>
      <c r="V563" s="168"/>
      <c r="W563" s="169"/>
      <c r="X563" s="164"/>
      <c r="Y563" s="164"/>
      <c r="Z563" s="164"/>
    </row>
    <row r="564" spans="1:26" ht="25.5" customHeight="1">
      <c r="A564" s="164"/>
      <c r="B564" s="164"/>
      <c r="C564" s="164"/>
      <c r="D564" s="164"/>
      <c r="E564" s="164"/>
      <c r="F564" s="164"/>
      <c r="G564" s="164"/>
      <c r="H564" s="164"/>
      <c r="I564" s="164"/>
      <c r="J564" s="164"/>
      <c r="K564" s="164"/>
      <c r="L564" s="164"/>
      <c r="M564" s="164"/>
      <c r="N564" s="164"/>
      <c r="O564" s="164"/>
      <c r="P564" s="167"/>
      <c r="Q564" s="168"/>
      <c r="R564" s="168"/>
      <c r="S564" s="168"/>
      <c r="T564" s="168"/>
      <c r="U564" s="168"/>
      <c r="V564" s="168"/>
      <c r="W564" s="169"/>
      <c r="X564" s="164"/>
      <c r="Y564" s="164"/>
      <c r="Z564" s="164"/>
    </row>
    <row r="565" spans="1:26" ht="25.5" customHeight="1">
      <c r="A565" s="164"/>
      <c r="B565" s="164"/>
      <c r="C565" s="164"/>
      <c r="D565" s="164"/>
      <c r="E565" s="164"/>
      <c r="F565" s="164"/>
      <c r="G565" s="164"/>
      <c r="H565" s="164"/>
      <c r="I565" s="164"/>
      <c r="J565" s="164"/>
      <c r="K565" s="164"/>
      <c r="L565" s="164"/>
      <c r="M565" s="164"/>
      <c r="N565" s="164"/>
      <c r="O565" s="164"/>
      <c r="P565" s="167"/>
      <c r="Q565" s="168"/>
      <c r="R565" s="168"/>
      <c r="S565" s="168"/>
      <c r="T565" s="168"/>
      <c r="U565" s="168"/>
      <c r="V565" s="168"/>
      <c r="W565" s="169"/>
      <c r="X565" s="164"/>
      <c r="Y565" s="164"/>
      <c r="Z565" s="164"/>
    </row>
    <row r="566" spans="1:26" ht="25.5" customHeight="1">
      <c r="A566" s="164"/>
      <c r="B566" s="164"/>
      <c r="C566" s="164"/>
      <c r="D566" s="164"/>
      <c r="E566" s="164"/>
      <c r="F566" s="164"/>
      <c r="G566" s="164"/>
      <c r="H566" s="164"/>
      <c r="I566" s="164"/>
      <c r="J566" s="164"/>
      <c r="K566" s="164"/>
      <c r="L566" s="164"/>
      <c r="M566" s="164"/>
      <c r="N566" s="164"/>
      <c r="O566" s="164"/>
      <c r="P566" s="167"/>
      <c r="Q566" s="168"/>
      <c r="R566" s="168"/>
      <c r="S566" s="168"/>
      <c r="T566" s="168"/>
      <c r="U566" s="168"/>
      <c r="V566" s="168"/>
      <c r="W566" s="169"/>
      <c r="X566" s="164"/>
      <c r="Y566" s="164"/>
      <c r="Z566" s="164"/>
    </row>
    <row r="567" spans="1:26" ht="25.5" customHeight="1">
      <c r="A567" s="164"/>
      <c r="B567" s="164"/>
      <c r="C567" s="164"/>
      <c r="D567" s="164"/>
      <c r="E567" s="164"/>
      <c r="F567" s="164"/>
      <c r="G567" s="164"/>
      <c r="H567" s="164"/>
      <c r="I567" s="164"/>
      <c r="J567" s="164"/>
      <c r="K567" s="164"/>
      <c r="L567" s="164"/>
      <c r="M567" s="164"/>
      <c r="N567" s="164"/>
      <c r="O567" s="164"/>
      <c r="P567" s="167"/>
      <c r="Q567" s="168"/>
      <c r="R567" s="168"/>
      <c r="S567" s="168"/>
      <c r="T567" s="168"/>
      <c r="U567" s="168"/>
      <c r="V567" s="168"/>
      <c r="W567" s="169"/>
      <c r="X567" s="164"/>
      <c r="Y567" s="164"/>
      <c r="Z567" s="164"/>
    </row>
    <row r="568" spans="1:26" ht="25.5" customHeight="1">
      <c r="A568" s="164"/>
      <c r="B568" s="164"/>
      <c r="C568" s="164"/>
      <c r="D568" s="164"/>
      <c r="E568" s="164"/>
      <c r="F568" s="164"/>
      <c r="G568" s="164"/>
      <c r="H568" s="164"/>
      <c r="I568" s="164"/>
      <c r="J568" s="164"/>
      <c r="K568" s="164"/>
      <c r="L568" s="164"/>
      <c r="M568" s="164"/>
      <c r="N568" s="164"/>
      <c r="O568" s="164"/>
      <c r="P568" s="167"/>
      <c r="Q568" s="168"/>
      <c r="R568" s="168"/>
      <c r="S568" s="168"/>
      <c r="T568" s="168"/>
      <c r="U568" s="168"/>
      <c r="V568" s="168"/>
      <c r="W568" s="169"/>
      <c r="X568" s="164"/>
      <c r="Y568" s="164"/>
      <c r="Z568" s="164"/>
    </row>
    <row r="569" spans="1:26" ht="25.5" customHeight="1">
      <c r="A569" s="164"/>
      <c r="B569" s="164"/>
      <c r="C569" s="164"/>
      <c r="D569" s="164"/>
      <c r="E569" s="164"/>
      <c r="F569" s="164"/>
      <c r="G569" s="164"/>
      <c r="H569" s="164"/>
      <c r="I569" s="164"/>
      <c r="J569" s="164"/>
      <c r="K569" s="164"/>
      <c r="L569" s="164"/>
      <c r="M569" s="164"/>
      <c r="N569" s="164"/>
      <c r="O569" s="164"/>
      <c r="P569" s="167"/>
      <c r="Q569" s="168"/>
      <c r="R569" s="168"/>
      <c r="S569" s="168"/>
      <c r="T569" s="168"/>
      <c r="U569" s="168"/>
      <c r="V569" s="168"/>
      <c r="W569" s="169"/>
      <c r="X569" s="164"/>
      <c r="Y569" s="164"/>
      <c r="Z569" s="164"/>
    </row>
    <row r="570" spans="1:26" ht="25.5" customHeight="1">
      <c r="A570" s="164"/>
      <c r="B570" s="164"/>
      <c r="C570" s="164"/>
      <c r="D570" s="164"/>
      <c r="E570" s="164"/>
      <c r="F570" s="164"/>
      <c r="G570" s="164"/>
      <c r="H570" s="164"/>
      <c r="I570" s="164"/>
      <c r="J570" s="164"/>
      <c r="K570" s="164"/>
      <c r="L570" s="164"/>
      <c r="M570" s="164"/>
      <c r="N570" s="164"/>
      <c r="O570" s="164"/>
      <c r="P570" s="167"/>
      <c r="Q570" s="168"/>
      <c r="R570" s="168"/>
      <c r="S570" s="168"/>
      <c r="T570" s="168"/>
      <c r="U570" s="168"/>
      <c r="V570" s="168"/>
      <c r="W570" s="169"/>
      <c r="X570" s="164"/>
      <c r="Y570" s="164"/>
      <c r="Z570" s="164"/>
    </row>
    <row r="571" spans="1:26" ht="25.5" customHeight="1">
      <c r="A571" s="164"/>
      <c r="B571" s="164"/>
      <c r="C571" s="164"/>
      <c r="D571" s="164"/>
      <c r="E571" s="164"/>
      <c r="F571" s="164"/>
      <c r="G571" s="164"/>
      <c r="H571" s="164"/>
      <c r="I571" s="164"/>
      <c r="J571" s="164"/>
      <c r="K571" s="164"/>
      <c r="L571" s="164"/>
      <c r="M571" s="164"/>
      <c r="N571" s="164"/>
      <c r="O571" s="164"/>
      <c r="P571" s="167"/>
      <c r="Q571" s="168"/>
      <c r="R571" s="168"/>
      <c r="S571" s="168"/>
      <c r="T571" s="168"/>
      <c r="U571" s="168"/>
      <c r="V571" s="168"/>
      <c r="W571" s="169"/>
      <c r="X571" s="164"/>
      <c r="Y571" s="164"/>
      <c r="Z571" s="164"/>
    </row>
    <row r="572" spans="1:26" ht="25.5" customHeight="1">
      <c r="A572" s="164"/>
      <c r="B572" s="164"/>
      <c r="C572" s="164"/>
      <c r="D572" s="164"/>
      <c r="E572" s="164"/>
      <c r="F572" s="164"/>
      <c r="G572" s="164"/>
      <c r="H572" s="164"/>
      <c r="I572" s="164"/>
      <c r="J572" s="164"/>
      <c r="K572" s="164"/>
      <c r="L572" s="164"/>
      <c r="M572" s="164"/>
      <c r="N572" s="164"/>
      <c r="O572" s="164"/>
      <c r="P572" s="167"/>
      <c r="Q572" s="168"/>
      <c r="R572" s="168"/>
      <c r="S572" s="168"/>
      <c r="T572" s="168"/>
      <c r="U572" s="168"/>
      <c r="V572" s="168"/>
      <c r="W572" s="169"/>
      <c r="X572" s="164"/>
      <c r="Y572" s="164"/>
      <c r="Z572" s="164"/>
    </row>
    <row r="573" spans="1:26" ht="25.5" customHeight="1">
      <c r="A573" s="164"/>
      <c r="B573" s="164"/>
      <c r="C573" s="164"/>
      <c r="D573" s="164"/>
      <c r="E573" s="164"/>
      <c r="F573" s="164"/>
      <c r="G573" s="164"/>
      <c r="H573" s="164"/>
      <c r="I573" s="164"/>
      <c r="J573" s="164"/>
      <c r="K573" s="164"/>
      <c r="L573" s="164"/>
      <c r="M573" s="164"/>
      <c r="N573" s="164"/>
      <c r="O573" s="164"/>
      <c r="P573" s="167"/>
      <c r="Q573" s="168"/>
      <c r="R573" s="168"/>
      <c r="S573" s="168"/>
      <c r="T573" s="168"/>
      <c r="U573" s="168"/>
      <c r="V573" s="168"/>
      <c r="W573" s="169"/>
      <c r="X573" s="164"/>
      <c r="Y573" s="164"/>
      <c r="Z573" s="164"/>
    </row>
    <row r="574" spans="1:26" ht="25.5" customHeight="1">
      <c r="A574" s="164"/>
      <c r="B574" s="164"/>
      <c r="C574" s="164"/>
      <c r="D574" s="164"/>
      <c r="E574" s="164"/>
      <c r="F574" s="164"/>
      <c r="G574" s="164"/>
      <c r="H574" s="164"/>
      <c r="I574" s="164"/>
      <c r="J574" s="164"/>
      <c r="K574" s="164"/>
      <c r="L574" s="164"/>
      <c r="M574" s="164"/>
      <c r="N574" s="164"/>
      <c r="O574" s="164"/>
      <c r="P574" s="167"/>
      <c r="Q574" s="168"/>
      <c r="R574" s="168"/>
      <c r="S574" s="168"/>
      <c r="T574" s="168"/>
      <c r="U574" s="168"/>
      <c r="V574" s="168"/>
      <c r="W574" s="169"/>
      <c r="X574" s="164"/>
      <c r="Y574" s="164"/>
      <c r="Z574" s="164"/>
    </row>
    <row r="575" spans="1:26" ht="25.5" customHeight="1">
      <c r="A575" s="164"/>
      <c r="B575" s="164"/>
      <c r="C575" s="164"/>
      <c r="D575" s="164"/>
      <c r="E575" s="164"/>
      <c r="F575" s="164"/>
      <c r="G575" s="164"/>
      <c r="H575" s="164"/>
      <c r="I575" s="164"/>
      <c r="J575" s="164"/>
      <c r="K575" s="164"/>
      <c r="L575" s="164"/>
      <c r="M575" s="164"/>
      <c r="N575" s="164"/>
      <c r="O575" s="164"/>
      <c r="P575" s="167"/>
      <c r="Q575" s="168"/>
      <c r="R575" s="168"/>
      <c r="S575" s="168"/>
      <c r="T575" s="168"/>
      <c r="U575" s="168"/>
      <c r="V575" s="168"/>
      <c r="W575" s="169"/>
      <c r="X575" s="164"/>
      <c r="Y575" s="164"/>
      <c r="Z575" s="164"/>
    </row>
    <row r="576" spans="1:26" ht="25.5" customHeight="1">
      <c r="A576" s="164"/>
      <c r="B576" s="164"/>
      <c r="C576" s="164"/>
      <c r="D576" s="164"/>
      <c r="E576" s="164"/>
      <c r="F576" s="164"/>
      <c r="G576" s="164"/>
      <c r="H576" s="164"/>
      <c r="I576" s="164"/>
      <c r="J576" s="164"/>
      <c r="K576" s="164"/>
      <c r="L576" s="164"/>
      <c r="M576" s="164"/>
      <c r="N576" s="164"/>
      <c r="O576" s="164"/>
      <c r="P576" s="167"/>
      <c r="Q576" s="168"/>
      <c r="R576" s="168"/>
      <c r="S576" s="168"/>
      <c r="T576" s="168"/>
      <c r="U576" s="168"/>
      <c r="V576" s="168"/>
      <c r="W576" s="169"/>
      <c r="X576" s="164"/>
      <c r="Y576" s="164"/>
      <c r="Z576" s="164"/>
    </row>
    <row r="577" spans="1:26" ht="25.5" customHeight="1">
      <c r="A577" s="164"/>
      <c r="B577" s="164"/>
      <c r="C577" s="164"/>
      <c r="D577" s="164"/>
      <c r="E577" s="164"/>
      <c r="F577" s="164"/>
      <c r="G577" s="164"/>
      <c r="H577" s="164"/>
      <c r="I577" s="164"/>
      <c r="J577" s="164"/>
      <c r="K577" s="164"/>
      <c r="L577" s="164"/>
      <c r="M577" s="164"/>
      <c r="N577" s="164"/>
      <c r="O577" s="164"/>
      <c r="P577" s="167"/>
      <c r="Q577" s="168"/>
      <c r="R577" s="168"/>
      <c r="S577" s="168"/>
      <c r="T577" s="168"/>
      <c r="U577" s="168"/>
      <c r="V577" s="168"/>
      <c r="W577" s="169"/>
      <c r="X577" s="164"/>
      <c r="Y577" s="164"/>
      <c r="Z577" s="164"/>
    </row>
    <row r="578" spans="1:26" ht="25.5" customHeight="1">
      <c r="A578" s="164"/>
      <c r="B578" s="164"/>
      <c r="C578" s="164"/>
      <c r="D578" s="164"/>
      <c r="E578" s="164"/>
      <c r="F578" s="164"/>
      <c r="G578" s="164"/>
      <c r="H578" s="164"/>
      <c r="I578" s="164"/>
      <c r="J578" s="164"/>
      <c r="K578" s="164"/>
      <c r="L578" s="164"/>
      <c r="M578" s="164"/>
      <c r="N578" s="164"/>
      <c r="O578" s="164"/>
      <c r="P578" s="167"/>
      <c r="Q578" s="168"/>
      <c r="R578" s="168"/>
      <c r="S578" s="168"/>
      <c r="T578" s="168"/>
      <c r="U578" s="168"/>
      <c r="V578" s="168"/>
      <c r="W578" s="169"/>
      <c r="X578" s="164"/>
      <c r="Y578" s="164"/>
      <c r="Z578" s="164"/>
    </row>
    <row r="579" spans="1:26" ht="25.5" customHeight="1">
      <c r="A579" s="164"/>
      <c r="B579" s="164"/>
      <c r="C579" s="164"/>
      <c r="D579" s="164"/>
      <c r="E579" s="164"/>
      <c r="F579" s="164"/>
      <c r="G579" s="164"/>
      <c r="H579" s="164"/>
      <c r="I579" s="164"/>
      <c r="J579" s="164"/>
      <c r="K579" s="164"/>
      <c r="L579" s="164"/>
      <c r="M579" s="164"/>
      <c r="N579" s="164"/>
      <c r="O579" s="164"/>
      <c r="P579" s="167"/>
      <c r="Q579" s="168"/>
      <c r="R579" s="168"/>
      <c r="S579" s="168"/>
      <c r="T579" s="168"/>
      <c r="U579" s="168"/>
      <c r="V579" s="168"/>
      <c r="W579" s="169"/>
      <c r="X579" s="164"/>
      <c r="Y579" s="164"/>
      <c r="Z579" s="164"/>
    </row>
    <row r="580" spans="1:26" ht="25.5" customHeight="1">
      <c r="A580" s="164"/>
      <c r="B580" s="164"/>
      <c r="C580" s="164"/>
      <c r="D580" s="164"/>
      <c r="E580" s="164"/>
      <c r="F580" s="164"/>
      <c r="G580" s="164"/>
      <c r="H580" s="164"/>
      <c r="I580" s="164"/>
      <c r="J580" s="164"/>
      <c r="K580" s="164"/>
      <c r="L580" s="164"/>
      <c r="M580" s="164"/>
      <c r="N580" s="164"/>
      <c r="O580" s="164"/>
      <c r="P580" s="167"/>
      <c r="Q580" s="168"/>
      <c r="R580" s="168"/>
      <c r="S580" s="168"/>
      <c r="T580" s="168"/>
      <c r="U580" s="168"/>
      <c r="V580" s="168"/>
      <c r="W580" s="169"/>
      <c r="X580" s="164"/>
      <c r="Y580" s="164"/>
      <c r="Z580" s="164"/>
    </row>
    <row r="581" spans="1:26" ht="25.5" customHeight="1">
      <c r="A581" s="164"/>
      <c r="B581" s="164"/>
      <c r="C581" s="164"/>
      <c r="D581" s="164"/>
      <c r="E581" s="164"/>
      <c r="F581" s="164"/>
      <c r="G581" s="164"/>
      <c r="H581" s="164"/>
      <c r="I581" s="164"/>
      <c r="J581" s="164"/>
      <c r="K581" s="164"/>
      <c r="L581" s="164"/>
      <c r="M581" s="164"/>
      <c r="N581" s="164"/>
      <c r="O581" s="164"/>
      <c r="P581" s="167"/>
      <c r="Q581" s="168"/>
      <c r="R581" s="168"/>
      <c r="S581" s="168"/>
      <c r="T581" s="168"/>
      <c r="U581" s="168"/>
      <c r="V581" s="168"/>
      <c r="W581" s="169"/>
      <c r="X581" s="164"/>
      <c r="Y581" s="164"/>
      <c r="Z581" s="164"/>
    </row>
    <row r="582" spans="1:26" ht="25.5" customHeight="1">
      <c r="A582" s="164"/>
      <c r="B582" s="164"/>
      <c r="C582" s="164"/>
      <c r="D582" s="164"/>
      <c r="E582" s="164"/>
      <c r="F582" s="164"/>
      <c r="G582" s="164"/>
      <c r="H582" s="164"/>
      <c r="I582" s="164"/>
      <c r="J582" s="164"/>
      <c r="K582" s="164"/>
      <c r="L582" s="164"/>
      <c r="M582" s="164"/>
      <c r="N582" s="164"/>
      <c r="O582" s="164"/>
      <c r="P582" s="167"/>
      <c r="Q582" s="168"/>
      <c r="R582" s="168"/>
      <c r="S582" s="168"/>
      <c r="T582" s="168"/>
      <c r="U582" s="168"/>
      <c r="V582" s="168"/>
      <c r="W582" s="169"/>
      <c r="X582" s="164"/>
      <c r="Y582" s="164"/>
      <c r="Z582" s="164"/>
    </row>
    <row r="583" spans="1:26" ht="25.5" customHeight="1">
      <c r="A583" s="164"/>
      <c r="B583" s="164"/>
      <c r="C583" s="164"/>
      <c r="D583" s="164"/>
      <c r="E583" s="164"/>
      <c r="F583" s="164"/>
      <c r="G583" s="164"/>
      <c r="H583" s="164"/>
      <c r="I583" s="164"/>
      <c r="J583" s="164"/>
      <c r="K583" s="164"/>
      <c r="L583" s="164"/>
      <c r="M583" s="164"/>
      <c r="N583" s="164"/>
      <c r="O583" s="164"/>
      <c r="P583" s="167"/>
      <c r="Q583" s="168"/>
      <c r="R583" s="168"/>
      <c r="S583" s="168"/>
      <c r="T583" s="168"/>
      <c r="U583" s="168"/>
      <c r="V583" s="168"/>
      <c r="W583" s="169"/>
      <c r="X583" s="164"/>
      <c r="Y583" s="164"/>
      <c r="Z583" s="164"/>
    </row>
    <row r="584" spans="1:26" ht="25.5" customHeight="1">
      <c r="A584" s="164"/>
      <c r="B584" s="164"/>
      <c r="C584" s="164"/>
      <c r="D584" s="164"/>
      <c r="E584" s="164"/>
      <c r="F584" s="164"/>
      <c r="G584" s="164"/>
      <c r="H584" s="164"/>
      <c r="I584" s="164"/>
      <c r="J584" s="164"/>
      <c r="K584" s="164"/>
      <c r="L584" s="164"/>
      <c r="M584" s="164"/>
      <c r="N584" s="164"/>
      <c r="O584" s="164"/>
      <c r="P584" s="167"/>
      <c r="Q584" s="168"/>
      <c r="R584" s="168"/>
      <c r="S584" s="168"/>
      <c r="T584" s="168"/>
      <c r="U584" s="168"/>
      <c r="V584" s="168"/>
      <c r="W584" s="169"/>
      <c r="X584" s="164"/>
      <c r="Y584" s="164"/>
      <c r="Z584" s="164"/>
    </row>
    <row r="585" spans="1:26" ht="25.5" customHeight="1">
      <c r="A585" s="164"/>
      <c r="B585" s="164"/>
      <c r="C585" s="164"/>
      <c r="D585" s="164"/>
      <c r="E585" s="164"/>
      <c r="F585" s="164"/>
      <c r="G585" s="164"/>
      <c r="H585" s="164"/>
      <c r="I585" s="164"/>
      <c r="J585" s="164"/>
      <c r="K585" s="164"/>
      <c r="L585" s="164"/>
      <c r="M585" s="164"/>
      <c r="N585" s="164"/>
      <c r="O585" s="164"/>
      <c r="P585" s="167"/>
      <c r="Q585" s="168"/>
      <c r="R585" s="168"/>
      <c r="S585" s="168"/>
      <c r="T585" s="168"/>
      <c r="U585" s="168"/>
      <c r="V585" s="168"/>
      <c r="W585" s="169"/>
      <c r="X585" s="164"/>
      <c r="Y585" s="164"/>
      <c r="Z585" s="164"/>
    </row>
    <row r="586" spans="1:26" ht="25.5" customHeight="1">
      <c r="A586" s="164"/>
      <c r="B586" s="164"/>
      <c r="C586" s="164"/>
      <c r="D586" s="164"/>
      <c r="E586" s="164"/>
      <c r="F586" s="164"/>
      <c r="G586" s="164"/>
      <c r="H586" s="164"/>
      <c r="I586" s="164"/>
      <c r="J586" s="164"/>
      <c r="K586" s="164"/>
      <c r="L586" s="164"/>
      <c r="M586" s="164"/>
      <c r="N586" s="164"/>
      <c r="O586" s="164"/>
      <c r="P586" s="167"/>
      <c r="Q586" s="168"/>
      <c r="R586" s="168"/>
      <c r="S586" s="168"/>
      <c r="T586" s="168"/>
      <c r="U586" s="168"/>
      <c r="V586" s="168"/>
      <c r="W586" s="169"/>
      <c r="X586" s="164"/>
      <c r="Y586" s="164"/>
      <c r="Z586" s="164"/>
    </row>
    <row r="587" spans="1:26" ht="25.5" customHeight="1">
      <c r="A587" s="164"/>
      <c r="B587" s="164"/>
      <c r="C587" s="164"/>
      <c r="D587" s="164"/>
      <c r="E587" s="164"/>
      <c r="F587" s="164"/>
      <c r="G587" s="164"/>
      <c r="H587" s="164"/>
      <c r="I587" s="164"/>
      <c r="J587" s="164"/>
      <c r="K587" s="164"/>
      <c r="L587" s="164"/>
      <c r="M587" s="164"/>
      <c r="N587" s="164"/>
      <c r="O587" s="164"/>
      <c r="P587" s="167"/>
      <c r="Q587" s="168"/>
      <c r="R587" s="168"/>
      <c r="S587" s="168"/>
      <c r="T587" s="168"/>
      <c r="U587" s="168"/>
      <c r="V587" s="168"/>
      <c r="W587" s="169"/>
      <c r="X587" s="164"/>
      <c r="Y587" s="164"/>
      <c r="Z587" s="164"/>
    </row>
    <row r="588" spans="1:26" ht="25.5" customHeight="1">
      <c r="A588" s="164"/>
      <c r="B588" s="164"/>
      <c r="C588" s="164"/>
      <c r="D588" s="164"/>
      <c r="E588" s="164"/>
      <c r="F588" s="164"/>
      <c r="G588" s="164"/>
      <c r="H588" s="164"/>
      <c r="I588" s="164"/>
      <c r="J588" s="164"/>
      <c r="K588" s="164"/>
      <c r="L588" s="164"/>
      <c r="M588" s="164"/>
      <c r="N588" s="164"/>
      <c r="O588" s="164"/>
      <c r="P588" s="167"/>
      <c r="Q588" s="168"/>
      <c r="R588" s="168"/>
      <c r="S588" s="168"/>
      <c r="T588" s="168"/>
      <c r="U588" s="168"/>
      <c r="V588" s="168"/>
      <c r="W588" s="169"/>
      <c r="X588" s="164"/>
      <c r="Y588" s="164"/>
      <c r="Z588" s="164"/>
    </row>
    <row r="589" spans="1:26" ht="25.5" customHeight="1">
      <c r="A589" s="164"/>
      <c r="B589" s="164"/>
      <c r="C589" s="164"/>
      <c r="D589" s="164"/>
      <c r="E589" s="164"/>
      <c r="F589" s="164"/>
      <c r="G589" s="164"/>
      <c r="H589" s="164"/>
      <c r="I589" s="164"/>
      <c r="J589" s="164"/>
      <c r="K589" s="164"/>
      <c r="L589" s="164"/>
      <c r="M589" s="164"/>
      <c r="N589" s="164"/>
      <c r="O589" s="164"/>
      <c r="P589" s="167"/>
      <c r="Q589" s="168"/>
      <c r="R589" s="168"/>
      <c r="S589" s="168"/>
      <c r="T589" s="168"/>
      <c r="U589" s="168"/>
      <c r="V589" s="168"/>
      <c r="W589" s="169"/>
      <c r="X589" s="164"/>
      <c r="Y589" s="164"/>
      <c r="Z589" s="164"/>
    </row>
    <row r="590" spans="1:26" ht="25.5" customHeight="1">
      <c r="A590" s="164"/>
      <c r="B590" s="164"/>
      <c r="C590" s="164"/>
      <c r="D590" s="164"/>
      <c r="E590" s="164"/>
      <c r="F590" s="164"/>
      <c r="G590" s="164"/>
      <c r="H590" s="164"/>
      <c r="I590" s="164"/>
      <c r="J590" s="164"/>
      <c r="K590" s="164"/>
      <c r="L590" s="164"/>
      <c r="M590" s="164"/>
      <c r="N590" s="164"/>
      <c r="O590" s="164"/>
      <c r="P590" s="167"/>
      <c r="Q590" s="168"/>
      <c r="R590" s="168"/>
      <c r="S590" s="168"/>
      <c r="T590" s="168"/>
      <c r="U590" s="168"/>
      <c r="V590" s="168"/>
      <c r="W590" s="169"/>
      <c r="X590" s="164"/>
      <c r="Y590" s="164"/>
      <c r="Z590" s="164"/>
    </row>
    <row r="591" spans="1:26" ht="25.5" customHeight="1">
      <c r="A591" s="164"/>
      <c r="B591" s="164"/>
      <c r="C591" s="164"/>
      <c r="D591" s="164"/>
      <c r="E591" s="164"/>
      <c r="F591" s="164"/>
      <c r="G591" s="164"/>
      <c r="H591" s="164"/>
      <c r="I591" s="164"/>
      <c r="J591" s="164"/>
      <c r="K591" s="164"/>
      <c r="L591" s="164"/>
      <c r="M591" s="164"/>
      <c r="N591" s="164"/>
      <c r="O591" s="164"/>
      <c r="P591" s="167"/>
      <c r="Q591" s="168"/>
      <c r="R591" s="168"/>
      <c r="S591" s="168"/>
      <c r="T591" s="168"/>
      <c r="U591" s="168"/>
      <c r="V591" s="168"/>
      <c r="W591" s="169"/>
      <c r="X591" s="164"/>
      <c r="Y591" s="164"/>
      <c r="Z591" s="164"/>
    </row>
    <row r="592" spans="1:26" ht="25.5" customHeight="1">
      <c r="A592" s="164"/>
      <c r="B592" s="164"/>
      <c r="C592" s="164"/>
      <c r="D592" s="164"/>
      <c r="E592" s="164"/>
      <c r="F592" s="164"/>
      <c r="G592" s="164"/>
      <c r="H592" s="164"/>
      <c r="I592" s="164"/>
      <c r="J592" s="164"/>
      <c r="K592" s="164"/>
      <c r="L592" s="164"/>
      <c r="M592" s="164"/>
      <c r="N592" s="164"/>
      <c r="O592" s="164"/>
      <c r="P592" s="167"/>
      <c r="Q592" s="168"/>
      <c r="R592" s="168"/>
      <c r="S592" s="168"/>
      <c r="T592" s="168"/>
      <c r="U592" s="168"/>
      <c r="V592" s="168"/>
      <c r="W592" s="169"/>
      <c r="X592" s="164"/>
      <c r="Y592" s="164"/>
      <c r="Z592" s="164"/>
    </row>
    <row r="593" spans="1:26" ht="25.5" customHeight="1">
      <c r="A593" s="164"/>
      <c r="B593" s="164"/>
      <c r="C593" s="164"/>
      <c r="D593" s="164"/>
      <c r="E593" s="164"/>
      <c r="F593" s="164"/>
      <c r="G593" s="164"/>
      <c r="H593" s="164"/>
      <c r="I593" s="164"/>
      <c r="J593" s="164"/>
      <c r="K593" s="164"/>
      <c r="L593" s="164"/>
      <c r="M593" s="164"/>
      <c r="N593" s="164"/>
      <c r="O593" s="164"/>
      <c r="P593" s="167"/>
      <c r="Q593" s="168"/>
      <c r="R593" s="168"/>
      <c r="S593" s="168"/>
      <c r="T593" s="168"/>
      <c r="U593" s="168"/>
      <c r="V593" s="168"/>
      <c r="W593" s="169"/>
      <c r="X593" s="164"/>
      <c r="Y593" s="164"/>
      <c r="Z593" s="164"/>
    </row>
    <row r="594" spans="1:26" ht="25.5" customHeight="1">
      <c r="A594" s="164"/>
      <c r="B594" s="164"/>
      <c r="C594" s="164"/>
      <c r="D594" s="164"/>
      <c r="E594" s="164"/>
      <c r="F594" s="164"/>
      <c r="G594" s="164"/>
      <c r="H594" s="164"/>
      <c r="I594" s="164"/>
      <c r="J594" s="164"/>
      <c r="K594" s="164"/>
      <c r="L594" s="164"/>
      <c r="M594" s="164"/>
      <c r="N594" s="164"/>
      <c r="O594" s="164"/>
      <c r="P594" s="167"/>
      <c r="Q594" s="168"/>
      <c r="R594" s="168"/>
      <c r="S594" s="168"/>
      <c r="T594" s="168"/>
      <c r="U594" s="168"/>
      <c r="V594" s="168"/>
      <c r="W594" s="169"/>
      <c r="X594" s="164"/>
      <c r="Y594" s="164"/>
      <c r="Z594" s="164"/>
    </row>
    <row r="595" spans="1:26" ht="25.5" customHeight="1">
      <c r="A595" s="164"/>
      <c r="B595" s="164"/>
      <c r="C595" s="164"/>
      <c r="D595" s="164"/>
      <c r="E595" s="164"/>
      <c r="F595" s="164"/>
      <c r="G595" s="164"/>
      <c r="H595" s="164"/>
      <c r="I595" s="164"/>
      <c r="J595" s="164"/>
      <c r="K595" s="164"/>
      <c r="L595" s="164"/>
      <c r="M595" s="164"/>
      <c r="N595" s="164"/>
      <c r="O595" s="164"/>
      <c r="P595" s="167"/>
      <c r="Q595" s="168"/>
      <c r="R595" s="168"/>
      <c r="S595" s="168"/>
      <c r="T595" s="168"/>
      <c r="U595" s="168"/>
      <c r="V595" s="168"/>
      <c r="W595" s="169"/>
      <c r="X595" s="164"/>
      <c r="Y595" s="164"/>
      <c r="Z595" s="164"/>
    </row>
    <row r="596" spans="1:26" ht="25.5" customHeight="1">
      <c r="A596" s="164"/>
      <c r="B596" s="164"/>
      <c r="C596" s="164"/>
      <c r="D596" s="164"/>
      <c r="E596" s="164"/>
      <c r="F596" s="164"/>
      <c r="G596" s="164"/>
      <c r="H596" s="164"/>
      <c r="I596" s="164"/>
      <c r="J596" s="164"/>
      <c r="K596" s="164"/>
      <c r="L596" s="164"/>
      <c r="M596" s="164"/>
      <c r="N596" s="164"/>
      <c r="O596" s="164"/>
      <c r="P596" s="167"/>
      <c r="Q596" s="168"/>
      <c r="R596" s="168"/>
      <c r="S596" s="168"/>
      <c r="T596" s="168"/>
      <c r="U596" s="168"/>
      <c r="V596" s="168"/>
      <c r="W596" s="169"/>
      <c r="X596" s="164"/>
      <c r="Y596" s="164"/>
      <c r="Z596" s="164"/>
    </row>
    <row r="597" spans="1:26" ht="25.5" customHeight="1">
      <c r="A597" s="164"/>
      <c r="B597" s="164"/>
      <c r="C597" s="164"/>
      <c r="D597" s="164"/>
      <c r="E597" s="164"/>
      <c r="F597" s="164"/>
      <c r="G597" s="164"/>
      <c r="H597" s="164"/>
      <c r="I597" s="164"/>
      <c r="J597" s="164"/>
      <c r="K597" s="164"/>
      <c r="L597" s="164"/>
      <c r="M597" s="164"/>
      <c r="N597" s="164"/>
      <c r="O597" s="164"/>
      <c r="P597" s="167"/>
      <c r="Q597" s="168"/>
      <c r="R597" s="168"/>
      <c r="S597" s="168"/>
      <c r="T597" s="168"/>
      <c r="U597" s="168"/>
      <c r="V597" s="168"/>
      <c r="W597" s="169"/>
      <c r="X597" s="164"/>
      <c r="Y597" s="164"/>
      <c r="Z597" s="164"/>
    </row>
    <row r="598" spans="1:26" ht="25.5" customHeight="1">
      <c r="A598" s="164"/>
      <c r="B598" s="164"/>
      <c r="C598" s="164"/>
      <c r="D598" s="164"/>
      <c r="E598" s="164"/>
      <c r="F598" s="164"/>
      <c r="G598" s="164"/>
      <c r="H598" s="164"/>
      <c r="I598" s="164"/>
      <c r="J598" s="164"/>
      <c r="K598" s="164"/>
      <c r="L598" s="164"/>
      <c r="M598" s="164"/>
      <c r="N598" s="164"/>
      <c r="O598" s="164"/>
      <c r="P598" s="167"/>
      <c r="Q598" s="168"/>
      <c r="R598" s="168"/>
      <c r="S598" s="168"/>
      <c r="T598" s="168"/>
      <c r="U598" s="168"/>
      <c r="V598" s="168"/>
      <c r="W598" s="169"/>
      <c r="X598" s="164"/>
      <c r="Y598" s="164"/>
      <c r="Z598" s="164"/>
    </row>
    <row r="599" spans="1:26" ht="25.5" customHeight="1">
      <c r="A599" s="164"/>
      <c r="B599" s="164"/>
      <c r="C599" s="164"/>
      <c r="D599" s="164"/>
      <c r="E599" s="164"/>
      <c r="F599" s="164"/>
      <c r="G599" s="164"/>
      <c r="H599" s="164"/>
      <c r="I599" s="164"/>
      <c r="J599" s="164"/>
      <c r="K599" s="164"/>
      <c r="L599" s="164"/>
      <c r="M599" s="164"/>
      <c r="N599" s="164"/>
      <c r="O599" s="164"/>
      <c r="P599" s="167"/>
      <c r="Q599" s="168"/>
      <c r="R599" s="168"/>
      <c r="S599" s="168"/>
      <c r="T599" s="168"/>
      <c r="U599" s="168"/>
      <c r="V599" s="168"/>
      <c r="W599" s="169"/>
      <c r="X599" s="164"/>
      <c r="Y599" s="164"/>
      <c r="Z599" s="164"/>
    </row>
    <row r="600" spans="1:26" ht="25.5" customHeight="1">
      <c r="A600" s="164"/>
      <c r="B600" s="164"/>
      <c r="C600" s="164"/>
      <c r="D600" s="164"/>
      <c r="E600" s="164"/>
      <c r="F600" s="164"/>
      <c r="G600" s="164"/>
      <c r="H600" s="164"/>
      <c r="I600" s="164"/>
      <c r="J600" s="164"/>
      <c r="K600" s="164"/>
      <c r="L600" s="164"/>
      <c r="M600" s="164"/>
      <c r="N600" s="164"/>
      <c r="O600" s="164"/>
      <c r="P600" s="167"/>
      <c r="Q600" s="168"/>
      <c r="R600" s="168"/>
      <c r="S600" s="168"/>
      <c r="T600" s="168"/>
      <c r="U600" s="168"/>
      <c r="V600" s="168"/>
      <c r="W600" s="169"/>
      <c r="X600" s="164"/>
      <c r="Y600" s="164"/>
      <c r="Z600" s="164"/>
    </row>
    <row r="601" spans="1:26" ht="25.5" customHeight="1">
      <c r="A601" s="164"/>
      <c r="B601" s="164"/>
      <c r="C601" s="164"/>
      <c r="D601" s="164"/>
      <c r="E601" s="164"/>
      <c r="F601" s="164"/>
      <c r="G601" s="164"/>
      <c r="H601" s="164"/>
      <c r="I601" s="164"/>
      <c r="J601" s="164"/>
      <c r="K601" s="164"/>
      <c r="L601" s="164"/>
      <c r="M601" s="164"/>
      <c r="N601" s="164"/>
      <c r="O601" s="164"/>
      <c r="P601" s="167"/>
      <c r="Q601" s="168"/>
      <c r="R601" s="168"/>
      <c r="S601" s="168"/>
      <c r="T601" s="168"/>
      <c r="U601" s="168"/>
      <c r="V601" s="168"/>
      <c r="W601" s="169"/>
      <c r="X601" s="164"/>
      <c r="Y601" s="164"/>
      <c r="Z601" s="164"/>
    </row>
    <row r="602" spans="1:26" ht="25.5" customHeight="1">
      <c r="A602" s="164"/>
      <c r="B602" s="164"/>
      <c r="C602" s="164"/>
      <c r="D602" s="164"/>
      <c r="E602" s="164"/>
      <c r="F602" s="164"/>
      <c r="G602" s="164"/>
      <c r="H602" s="164"/>
      <c r="I602" s="164"/>
      <c r="J602" s="164"/>
      <c r="K602" s="164"/>
      <c r="L602" s="164"/>
      <c r="M602" s="164"/>
      <c r="N602" s="164"/>
      <c r="O602" s="164"/>
      <c r="P602" s="167"/>
      <c r="Q602" s="168"/>
      <c r="R602" s="168"/>
      <c r="S602" s="168"/>
      <c r="T602" s="168"/>
      <c r="U602" s="168"/>
      <c r="V602" s="168"/>
      <c r="W602" s="169"/>
      <c r="X602" s="164"/>
      <c r="Y602" s="164"/>
      <c r="Z602" s="164"/>
    </row>
    <row r="603" spans="1:26" ht="25.5" customHeight="1">
      <c r="A603" s="164"/>
      <c r="B603" s="164"/>
      <c r="C603" s="164"/>
      <c r="D603" s="164"/>
      <c r="E603" s="164"/>
      <c r="F603" s="164"/>
      <c r="G603" s="164"/>
      <c r="H603" s="164"/>
      <c r="I603" s="164"/>
      <c r="J603" s="164"/>
      <c r="K603" s="164"/>
      <c r="L603" s="164"/>
      <c r="M603" s="164"/>
      <c r="N603" s="164"/>
      <c r="O603" s="164"/>
      <c r="P603" s="167"/>
      <c r="Q603" s="168"/>
      <c r="R603" s="168"/>
      <c r="S603" s="168"/>
      <c r="T603" s="168"/>
      <c r="U603" s="168"/>
      <c r="V603" s="168"/>
      <c r="W603" s="169"/>
      <c r="X603" s="164"/>
      <c r="Y603" s="164"/>
      <c r="Z603" s="164"/>
    </row>
    <row r="604" spans="1:26" ht="25.5" customHeight="1">
      <c r="A604" s="164"/>
      <c r="B604" s="164"/>
      <c r="C604" s="164"/>
      <c r="D604" s="164"/>
      <c r="E604" s="164"/>
      <c r="F604" s="164"/>
      <c r="G604" s="164"/>
      <c r="H604" s="164"/>
      <c r="I604" s="164"/>
      <c r="J604" s="164"/>
      <c r="K604" s="164"/>
      <c r="L604" s="164"/>
      <c r="M604" s="164"/>
      <c r="N604" s="164"/>
      <c r="O604" s="164"/>
      <c r="P604" s="167"/>
      <c r="Q604" s="168"/>
      <c r="R604" s="168"/>
      <c r="S604" s="168"/>
      <c r="T604" s="168"/>
      <c r="U604" s="168"/>
      <c r="V604" s="168"/>
      <c r="W604" s="169"/>
      <c r="X604" s="164"/>
      <c r="Y604" s="164"/>
      <c r="Z604" s="164"/>
    </row>
    <row r="605" spans="1:26" ht="25.5" customHeight="1">
      <c r="A605" s="164"/>
      <c r="B605" s="164"/>
      <c r="C605" s="164"/>
      <c r="D605" s="164"/>
      <c r="E605" s="164"/>
      <c r="F605" s="164"/>
      <c r="G605" s="164"/>
      <c r="H605" s="164"/>
      <c r="I605" s="164"/>
      <c r="J605" s="164"/>
      <c r="K605" s="164"/>
      <c r="L605" s="164"/>
      <c r="M605" s="164"/>
      <c r="N605" s="164"/>
      <c r="O605" s="164"/>
      <c r="P605" s="167"/>
      <c r="Q605" s="168"/>
      <c r="R605" s="168"/>
      <c r="S605" s="168"/>
      <c r="T605" s="168"/>
      <c r="U605" s="168"/>
      <c r="V605" s="168"/>
      <c r="W605" s="169"/>
      <c r="X605" s="164"/>
      <c r="Y605" s="164"/>
      <c r="Z605" s="164"/>
    </row>
    <row r="606" spans="1:26" ht="25.5" customHeight="1">
      <c r="A606" s="164"/>
      <c r="B606" s="164"/>
      <c r="C606" s="164"/>
      <c r="D606" s="164"/>
      <c r="E606" s="164"/>
      <c r="F606" s="164"/>
      <c r="G606" s="164"/>
      <c r="H606" s="164"/>
      <c r="I606" s="164"/>
      <c r="J606" s="164"/>
      <c r="K606" s="164"/>
      <c r="L606" s="164"/>
      <c r="M606" s="164"/>
      <c r="N606" s="164"/>
      <c r="O606" s="164"/>
      <c r="P606" s="167"/>
      <c r="Q606" s="168"/>
      <c r="R606" s="168"/>
      <c r="S606" s="168"/>
      <c r="T606" s="168"/>
      <c r="U606" s="168"/>
      <c r="V606" s="168"/>
      <c r="W606" s="169"/>
      <c r="X606" s="164"/>
      <c r="Y606" s="164"/>
      <c r="Z606" s="164"/>
    </row>
    <row r="607" spans="1:26" ht="25.5" customHeight="1">
      <c r="A607" s="164"/>
      <c r="B607" s="164"/>
      <c r="C607" s="164"/>
      <c r="D607" s="164"/>
      <c r="E607" s="164"/>
      <c r="F607" s="164"/>
      <c r="G607" s="164"/>
      <c r="H607" s="164"/>
      <c r="I607" s="164"/>
      <c r="J607" s="164"/>
      <c r="K607" s="164"/>
      <c r="L607" s="164"/>
      <c r="M607" s="164"/>
      <c r="N607" s="164"/>
      <c r="O607" s="164"/>
      <c r="P607" s="167"/>
      <c r="Q607" s="168"/>
      <c r="R607" s="168"/>
      <c r="S607" s="168"/>
      <c r="T607" s="168"/>
      <c r="U607" s="168"/>
      <c r="V607" s="168"/>
      <c r="W607" s="169"/>
      <c r="X607" s="164"/>
      <c r="Y607" s="164"/>
      <c r="Z607" s="164"/>
    </row>
    <row r="608" spans="1:26" ht="25.5" customHeight="1">
      <c r="A608" s="164"/>
      <c r="B608" s="164"/>
      <c r="C608" s="164"/>
      <c r="D608" s="164"/>
      <c r="E608" s="164"/>
      <c r="F608" s="164"/>
      <c r="G608" s="164"/>
      <c r="H608" s="164"/>
      <c r="I608" s="164"/>
      <c r="J608" s="164"/>
      <c r="K608" s="164"/>
      <c r="L608" s="164"/>
      <c r="M608" s="164"/>
      <c r="N608" s="164"/>
      <c r="O608" s="164"/>
      <c r="P608" s="167"/>
      <c r="Q608" s="168"/>
      <c r="R608" s="168"/>
      <c r="S608" s="168"/>
      <c r="T608" s="168"/>
      <c r="U608" s="168"/>
      <c r="V608" s="168"/>
      <c r="W608" s="169"/>
      <c r="X608" s="164"/>
      <c r="Y608" s="164"/>
      <c r="Z608" s="164"/>
    </row>
    <row r="609" spans="1:26" ht="25.5" customHeight="1">
      <c r="A609" s="164"/>
      <c r="B609" s="164"/>
      <c r="C609" s="164"/>
      <c r="D609" s="164"/>
      <c r="E609" s="164"/>
      <c r="F609" s="164"/>
      <c r="G609" s="164"/>
      <c r="H609" s="164"/>
      <c r="I609" s="164"/>
      <c r="J609" s="164"/>
      <c r="K609" s="164"/>
      <c r="L609" s="164"/>
      <c r="M609" s="164"/>
      <c r="N609" s="164"/>
      <c r="O609" s="164"/>
      <c r="P609" s="167"/>
      <c r="Q609" s="168"/>
      <c r="R609" s="168"/>
      <c r="S609" s="168"/>
      <c r="T609" s="168"/>
      <c r="U609" s="168"/>
      <c r="V609" s="168"/>
      <c r="W609" s="169"/>
      <c r="X609" s="164"/>
      <c r="Y609" s="164"/>
      <c r="Z609" s="164"/>
    </row>
    <row r="610" spans="1:26" ht="25.5" customHeight="1">
      <c r="A610" s="164"/>
      <c r="B610" s="164"/>
      <c r="C610" s="164"/>
      <c r="D610" s="164"/>
      <c r="E610" s="164"/>
      <c r="F610" s="164"/>
      <c r="G610" s="164"/>
      <c r="H610" s="164"/>
      <c r="I610" s="164"/>
      <c r="J610" s="164"/>
      <c r="K610" s="164"/>
      <c r="L610" s="164"/>
      <c r="M610" s="164"/>
      <c r="N610" s="164"/>
      <c r="O610" s="164"/>
      <c r="P610" s="167"/>
      <c r="Q610" s="168"/>
      <c r="R610" s="168"/>
      <c r="S610" s="168"/>
      <c r="T610" s="168"/>
      <c r="U610" s="168"/>
      <c r="V610" s="168"/>
      <c r="W610" s="169"/>
      <c r="X610" s="164"/>
      <c r="Y610" s="164"/>
      <c r="Z610" s="164"/>
    </row>
    <row r="611" spans="1:26" ht="25.5" customHeight="1">
      <c r="A611" s="164"/>
      <c r="B611" s="164"/>
      <c r="C611" s="164"/>
      <c r="D611" s="164"/>
      <c r="E611" s="164"/>
      <c r="F611" s="164"/>
      <c r="G611" s="164"/>
      <c r="H611" s="164"/>
      <c r="I611" s="164"/>
      <c r="J611" s="164"/>
      <c r="K611" s="164"/>
      <c r="L611" s="164"/>
      <c r="M611" s="164"/>
      <c r="N611" s="164"/>
      <c r="O611" s="164"/>
      <c r="P611" s="167"/>
      <c r="Q611" s="168"/>
      <c r="R611" s="168"/>
      <c r="S611" s="168"/>
      <c r="T611" s="168"/>
      <c r="U611" s="168"/>
      <c r="V611" s="168"/>
      <c r="W611" s="169"/>
      <c r="X611" s="164"/>
      <c r="Y611" s="164"/>
      <c r="Z611" s="164"/>
    </row>
    <row r="612" spans="1:26" ht="25.5" customHeight="1">
      <c r="A612" s="164"/>
      <c r="B612" s="164"/>
      <c r="C612" s="164"/>
      <c r="D612" s="164"/>
      <c r="E612" s="164"/>
      <c r="F612" s="164"/>
      <c r="G612" s="164"/>
      <c r="H612" s="164"/>
      <c r="I612" s="164"/>
      <c r="J612" s="164"/>
      <c r="K612" s="164"/>
      <c r="L612" s="164"/>
      <c r="M612" s="164"/>
      <c r="N612" s="164"/>
      <c r="O612" s="164"/>
      <c r="P612" s="167"/>
      <c r="Q612" s="168"/>
      <c r="R612" s="168"/>
      <c r="S612" s="168"/>
      <c r="T612" s="168"/>
      <c r="U612" s="168"/>
      <c r="V612" s="168"/>
      <c r="W612" s="169"/>
      <c r="X612" s="164"/>
      <c r="Y612" s="164"/>
      <c r="Z612" s="164"/>
    </row>
    <row r="613" spans="1:26" ht="25.5" customHeight="1">
      <c r="A613" s="164"/>
      <c r="B613" s="164"/>
      <c r="C613" s="164"/>
      <c r="D613" s="164"/>
      <c r="E613" s="164"/>
      <c r="F613" s="164"/>
      <c r="G613" s="164"/>
      <c r="H613" s="164"/>
      <c r="I613" s="164"/>
      <c r="J613" s="164"/>
      <c r="K613" s="164"/>
      <c r="L613" s="164"/>
      <c r="M613" s="164"/>
      <c r="N613" s="164"/>
      <c r="O613" s="164"/>
      <c r="P613" s="167"/>
      <c r="Q613" s="168"/>
      <c r="R613" s="168"/>
      <c r="S613" s="168"/>
      <c r="T613" s="168"/>
      <c r="U613" s="168"/>
      <c r="V613" s="168"/>
      <c r="W613" s="169"/>
      <c r="X613" s="164"/>
      <c r="Y613" s="164"/>
      <c r="Z613" s="164"/>
    </row>
    <row r="614" spans="1:26" ht="25.5" customHeight="1">
      <c r="A614" s="164"/>
      <c r="B614" s="164"/>
      <c r="C614" s="164"/>
      <c r="D614" s="164"/>
      <c r="E614" s="164"/>
      <c r="F614" s="164"/>
      <c r="G614" s="164"/>
      <c r="H614" s="164"/>
      <c r="I614" s="164"/>
      <c r="J614" s="164"/>
      <c r="K614" s="164"/>
      <c r="L614" s="164"/>
      <c r="M614" s="164"/>
      <c r="N614" s="164"/>
      <c r="O614" s="164"/>
      <c r="P614" s="167"/>
      <c r="Q614" s="168"/>
      <c r="R614" s="168"/>
      <c r="S614" s="168"/>
      <c r="T614" s="168"/>
      <c r="U614" s="168"/>
      <c r="V614" s="168"/>
      <c r="W614" s="169"/>
      <c r="X614" s="164"/>
      <c r="Y614" s="164"/>
      <c r="Z614" s="164"/>
    </row>
    <row r="615" spans="1:26" ht="25.5" customHeight="1">
      <c r="A615" s="164"/>
      <c r="B615" s="164"/>
      <c r="C615" s="164"/>
      <c r="D615" s="164"/>
      <c r="E615" s="164"/>
      <c r="F615" s="164"/>
      <c r="G615" s="164"/>
      <c r="H615" s="164"/>
      <c r="I615" s="164"/>
      <c r="J615" s="164"/>
      <c r="K615" s="164"/>
      <c r="L615" s="164"/>
      <c r="M615" s="164"/>
      <c r="N615" s="164"/>
      <c r="O615" s="164"/>
      <c r="P615" s="167"/>
      <c r="Q615" s="168"/>
      <c r="R615" s="168"/>
      <c r="S615" s="168"/>
      <c r="T615" s="168"/>
      <c r="U615" s="168"/>
      <c r="V615" s="168"/>
      <c r="W615" s="169"/>
      <c r="X615" s="164"/>
      <c r="Y615" s="164"/>
      <c r="Z615" s="164"/>
    </row>
    <row r="616" spans="1:26" ht="25.5" customHeight="1">
      <c r="A616" s="164"/>
      <c r="B616" s="164"/>
      <c r="C616" s="164"/>
      <c r="D616" s="164"/>
      <c r="E616" s="164"/>
      <c r="F616" s="164"/>
      <c r="G616" s="164"/>
      <c r="H616" s="164"/>
      <c r="I616" s="164"/>
      <c r="J616" s="164"/>
      <c r="K616" s="164"/>
      <c r="L616" s="164"/>
      <c r="M616" s="164"/>
      <c r="N616" s="164"/>
      <c r="O616" s="164"/>
      <c r="P616" s="167"/>
      <c r="Q616" s="168"/>
      <c r="R616" s="168"/>
      <c r="S616" s="168"/>
      <c r="T616" s="168"/>
      <c r="U616" s="168"/>
      <c r="V616" s="168"/>
      <c r="W616" s="169"/>
      <c r="X616" s="164"/>
      <c r="Y616" s="164"/>
      <c r="Z616" s="164"/>
    </row>
    <row r="617" spans="1:26" ht="25.5" customHeight="1">
      <c r="A617" s="164"/>
      <c r="B617" s="164"/>
      <c r="C617" s="164"/>
      <c r="D617" s="164"/>
      <c r="E617" s="164"/>
      <c r="F617" s="164"/>
      <c r="G617" s="164"/>
      <c r="H617" s="164"/>
      <c r="I617" s="164"/>
      <c r="J617" s="164"/>
      <c r="K617" s="164"/>
      <c r="L617" s="164"/>
      <c r="M617" s="164"/>
      <c r="N617" s="164"/>
      <c r="O617" s="164"/>
      <c r="P617" s="167"/>
      <c r="Q617" s="168"/>
      <c r="R617" s="168"/>
      <c r="S617" s="168"/>
      <c r="T617" s="168"/>
      <c r="U617" s="168"/>
      <c r="V617" s="168"/>
      <c r="W617" s="169"/>
      <c r="X617" s="164"/>
      <c r="Y617" s="164"/>
      <c r="Z617" s="164"/>
    </row>
    <row r="618" spans="1:26" ht="25.5" customHeight="1">
      <c r="A618" s="164"/>
      <c r="B618" s="164"/>
      <c r="C618" s="164"/>
      <c r="D618" s="164"/>
      <c r="E618" s="164"/>
      <c r="F618" s="164"/>
      <c r="G618" s="164"/>
      <c r="H618" s="164"/>
      <c r="I618" s="164"/>
      <c r="J618" s="164"/>
      <c r="K618" s="164"/>
      <c r="L618" s="164"/>
      <c r="M618" s="164"/>
      <c r="N618" s="164"/>
      <c r="O618" s="164"/>
      <c r="P618" s="167"/>
      <c r="Q618" s="168"/>
      <c r="R618" s="168"/>
      <c r="S618" s="168"/>
      <c r="T618" s="168"/>
      <c r="U618" s="168"/>
      <c r="V618" s="168"/>
      <c r="W618" s="169"/>
      <c r="X618" s="164"/>
      <c r="Y618" s="164"/>
      <c r="Z618" s="164"/>
    </row>
    <row r="619" spans="1:26" ht="25.5" customHeight="1">
      <c r="A619" s="164"/>
      <c r="B619" s="164"/>
      <c r="C619" s="164"/>
      <c r="D619" s="164"/>
      <c r="E619" s="164"/>
      <c r="F619" s="164"/>
      <c r="G619" s="164"/>
      <c r="H619" s="164"/>
      <c r="I619" s="164"/>
      <c r="J619" s="164"/>
      <c r="K619" s="164"/>
      <c r="L619" s="164"/>
      <c r="M619" s="164"/>
      <c r="N619" s="164"/>
      <c r="O619" s="164"/>
      <c r="P619" s="167"/>
      <c r="Q619" s="168"/>
      <c r="R619" s="168"/>
      <c r="S619" s="168"/>
      <c r="T619" s="168"/>
      <c r="U619" s="168"/>
      <c r="V619" s="168"/>
      <c r="W619" s="169"/>
      <c r="X619" s="164"/>
      <c r="Y619" s="164"/>
      <c r="Z619" s="164"/>
    </row>
    <row r="620" spans="1:26" ht="25.5" customHeight="1">
      <c r="A620" s="164"/>
      <c r="B620" s="164"/>
      <c r="C620" s="164"/>
      <c r="D620" s="164"/>
      <c r="E620" s="164"/>
      <c r="F620" s="164"/>
      <c r="G620" s="164"/>
      <c r="H620" s="164"/>
      <c r="I620" s="164"/>
      <c r="J620" s="164"/>
      <c r="K620" s="164"/>
      <c r="L620" s="164"/>
      <c r="M620" s="164"/>
      <c r="N620" s="164"/>
      <c r="O620" s="164"/>
      <c r="P620" s="167"/>
      <c r="Q620" s="168"/>
      <c r="R620" s="168"/>
      <c r="S620" s="168"/>
      <c r="T620" s="168"/>
      <c r="U620" s="168"/>
      <c r="V620" s="168"/>
      <c r="W620" s="169"/>
      <c r="X620" s="164"/>
      <c r="Y620" s="164"/>
      <c r="Z620" s="164"/>
    </row>
    <row r="621" spans="1:26" ht="25.5" customHeight="1">
      <c r="A621" s="164"/>
      <c r="B621" s="164"/>
      <c r="C621" s="164"/>
      <c r="D621" s="164"/>
      <c r="E621" s="164"/>
      <c r="F621" s="164"/>
      <c r="G621" s="164"/>
      <c r="H621" s="164"/>
      <c r="I621" s="164"/>
      <c r="J621" s="164"/>
      <c r="K621" s="164"/>
      <c r="L621" s="164"/>
      <c r="M621" s="164"/>
      <c r="N621" s="164"/>
      <c r="O621" s="164"/>
      <c r="P621" s="167"/>
      <c r="Q621" s="168"/>
      <c r="R621" s="168"/>
      <c r="S621" s="168"/>
      <c r="T621" s="168"/>
      <c r="U621" s="168"/>
      <c r="V621" s="168"/>
      <c r="W621" s="169"/>
      <c r="X621" s="164"/>
      <c r="Y621" s="164"/>
      <c r="Z621" s="164"/>
    </row>
    <row r="622" spans="1:26" ht="25.5" customHeight="1">
      <c r="A622" s="164"/>
      <c r="B622" s="164"/>
      <c r="C622" s="164"/>
      <c r="D622" s="164"/>
      <c r="E622" s="164"/>
      <c r="F622" s="164"/>
      <c r="G622" s="164"/>
      <c r="H622" s="164"/>
      <c r="I622" s="164"/>
      <c r="J622" s="164"/>
      <c r="K622" s="164"/>
      <c r="L622" s="164"/>
      <c r="M622" s="164"/>
      <c r="N622" s="164"/>
      <c r="O622" s="164"/>
      <c r="P622" s="167"/>
      <c r="Q622" s="168"/>
      <c r="R622" s="168"/>
      <c r="S622" s="168"/>
      <c r="T622" s="168"/>
      <c r="U622" s="168"/>
      <c r="V622" s="168"/>
      <c r="W622" s="169"/>
      <c r="X622" s="164"/>
      <c r="Y622" s="164"/>
      <c r="Z622" s="164"/>
    </row>
    <row r="623" spans="1:26" ht="25.5" customHeight="1">
      <c r="A623" s="164"/>
      <c r="B623" s="164"/>
      <c r="C623" s="164"/>
      <c r="D623" s="164"/>
      <c r="E623" s="164"/>
      <c r="F623" s="164"/>
      <c r="G623" s="164"/>
      <c r="H623" s="164"/>
      <c r="I623" s="164"/>
      <c r="J623" s="164"/>
      <c r="K623" s="164"/>
      <c r="L623" s="164"/>
      <c r="M623" s="164"/>
      <c r="N623" s="164"/>
      <c r="O623" s="164"/>
      <c r="P623" s="167"/>
      <c r="Q623" s="168"/>
      <c r="R623" s="168"/>
      <c r="S623" s="168"/>
      <c r="T623" s="168"/>
      <c r="U623" s="168"/>
      <c r="V623" s="168"/>
      <c r="W623" s="169"/>
      <c r="X623" s="164"/>
      <c r="Y623" s="164"/>
      <c r="Z623" s="164"/>
    </row>
    <row r="624" spans="1:26" ht="25.5" customHeight="1">
      <c r="A624" s="164"/>
      <c r="B624" s="164"/>
      <c r="C624" s="164"/>
      <c r="D624" s="164"/>
      <c r="E624" s="164"/>
      <c r="F624" s="164"/>
      <c r="G624" s="164"/>
      <c r="H624" s="164"/>
      <c r="I624" s="164"/>
      <c r="J624" s="164"/>
      <c r="K624" s="164"/>
      <c r="L624" s="164"/>
      <c r="M624" s="164"/>
      <c r="N624" s="164"/>
      <c r="O624" s="164"/>
      <c r="P624" s="167"/>
      <c r="Q624" s="168"/>
      <c r="R624" s="168"/>
      <c r="S624" s="168"/>
      <c r="T624" s="168"/>
      <c r="U624" s="168"/>
      <c r="V624" s="168"/>
      <c r="W624" s="169"/>
      <c r="X624" s="164"/>
      <c r="Y624" s="164"/>
      <c r="Z624" s="164"/>
    </row>
    <row r="625" spans="1:26" ht="25.5" customHeight="1">
      <c r="A625" s="164"/>
      <c r="B625" s="164"/>
      <c r="C625" s="164"/>
      <c r="D625" s="164"/>
      <c r="E625" s="164"/>
      <c r="F625" s="164"/>
      <c r="G625" s="164"/>
      <c r="H625" s="164"/>
      <c r="I625" s="164"/>
      <c r="J625" s="164"/>
      <c r="K625" s="164"/>
      <c r="L625" s="164"/>
      <c r="M625" s="164"/>
      <c r="N625" s="164"/>
      <c r="O625" s="164"/>
      <c r="P625" s="167"/>
      <c r="Q625" s="168"/>
      <c r="R625" s="168"/>
      <c r="S625" s="168"/>
      <c r="T625" s="168"/>
      <c r="U625" s="168"/>
      <c r="V625" s="168"/>
      <c r="W625" s="169"/>
      <c r="X625" s="164"/>
      <c r="Y625" s="164"/>
      <c r="Z625" s="164"/>
    </row>
    <row r="626" spans="1:26" ht="25.5" customHeight="1">
      <c r="A626" s="164"/>
      <c r="B626" s="164"/>
      <c r="C626" s="164"/>
      <c r="D626" s="164"/>
      <c r="E626" s="164"/>
      <c r="F626" s="164"/>
      <c r="G626" s="164"/>
      <c r="H626" s="164"/>
      <c r="I626" s="164"/>
      <c r="J626" s="164"/>
      <c r="K626" s="164"/>
      <c r="L626" s="164"/>
      <c r="M626" s="164"/>
      <c r="N626" s="164"/>
      <c r="O626" s="164"/>
      <c r="P626" s="167"/>
      <c r="Q626" s="168"/>
      <c r="R626" s="168"/>
      <c r="S626" s="168"/>
      <c r="T626" s="168"/>
      <c r="U626" s="168"/>
      <c r="V626" s="168"/>
      <c r="W626" s="169"/>
      <c r="X626" s="164"/>
      <c r="Y626" s="164"/>
      <c r="Z626" s="164"/>
    </row>
    <row r="627" spans="1:26" ht="25.5" customHeight="1">
      <c r="A627" s="164"/>
      <c r="B627" s="164"/>
      <c r="C627" s="164"/>
      <c r="D627" s="164"/>
      <c r="E627" s="164"/>
      <c r="F627" s="164"/>
      <c r="G627" s="164"/>
      <c r="H627" s="164"/>
      <c r="I627" s="164"/>
      <c r="J627" s="164"/>
      <c r="K627" s="164"/>
      <c r="L627" s="164"/>
      <c r="M627" s="164"/>
      <c r="N627" s="164"/>
      <c r="O627" s="164"/>
      <c r="P627" s="167"/>
      <c r="Q627" s="168"/>
      <c r="R627" s="168"/>
      <c r="S627" s="168"/>
      <c r="T627" s="168"/>
      <c r="U627" s="168"/>
      <c r="V627" s="168"/>
      <c r="W627" s="169"/>
      <c r="X627" s="164"/>
      <c r="Y627" s="164"/>
      <c r="Z627" s="164"/>
    </row>
    <row r="628" spans="1:26" ht="25.5" customHeight="1">
      <c r="A628" s="164"/>
      <c r="B628" s="164"/>
      <c r="C628" s="164"/>
      <c r="D628" s="164"/>
      <c r="E628" s="164"/>
      <c r="F628" s="164"/>
      <c r="G628" s="164"/>
      <c r="H628" s="164"/>
      <c r="I628" s="164"/>
      <c r="J628" s="164"/>
      <c r="K628" s="164"/>
      <c r="L628" s="164"/>
      <c r="M628" s="164"/>
      <c r="N628" s="164"/>
      <c r="O628" s="164"/>
      <c r="P628" s="167"/>
      <c r="Q628" s="168"/>
      <c r="R628" s="168"/>
      <c r="S628" s="168"/>
      <c r="T628" s="168"/>
      <c r="U628" s="168"/>
      <c r="V628" s="168"/>
      <c r="W628" s="169"/>
      <c r="X628" s="164"/>
      <c r="Y628" s="164"/>
      <c r="Z628" s="164"/>
    </row>
    <row r="629" spans="1:26" ht="25.5" customHeight="1">
      <c r="A629" s="164"/>
      <c r="B629" s="164"/>
      <c r="C629" s="164"/>
      <c r="D629" s="164"/>
      <c r="E629" s="164"/>
      <c r="F629" s="164"/>
      <c r="G629" s="164"/>
      <c r="H629" s="164"/>
      <c r="I629" s="164"/>
      <c r="J629" s="164"/>
      <c r="K629" s="164"/>
      <c r="L629" s="164"/>
      <c r="M629" s="164"/>
      <c r="N629" s="164"/>
      <c r="O629" s="164"/>
      <c r="P629" s="167"/>
      <c r="Q629" s="168"/>
      <c r="R629" s="168"/>
      <c r="S629" s="168"/>
      <c r="T629" s="168"/>
      <c r="U629" s="168"/>
      <c r="V629" s="168"/>
      <c r="W629" s="169"/>
      <c r="X629" s="164"/>
      <c r="Y629" s="164"/>
      <c r="Z629" s="164"/>
    </row>
    <row r="630" spans="1:26" ht="25.5" customHeight="1">
      <c r="A630" s="164"/>
      <c r="B630" s="164"/>
      <c r="C630" s="164"/>
      <c r="D630" s="164"/>
      <c r="E630" s="164"/>
      <c r="F630" s="164"/>
      <c r="G630" s="164"/>
      <c r="H630" s="164"/>
      <c r="I630" s="164"/>
      <c r="J630" s="164"/>
      <c r="K630" s="164"/>
      <c r="L630" s="164"/>
      <c r="M630" s="164"/>
      <c r="N630" s="164"/>
      <c r="O630" s="164"/>
      <c r="P630" s="167"/>
      <c r="Q630" s="168"/>
      <c r="R630" s="168"/>
      <c r="S630" s="168"/>
      <c r="T630" s="168"/>
      <c r="U630" s="168"/>
      <c r="V630" s="168"/>
      <c r="W630" s="169"/>
      <c r="X630" s="164"/>
      <c r="Y630" s="164"/>
      <c r="Z630" s="164"/>
    </row>
    <row r="631" spans="1:26" ht="25.5" customHeight="1">
      <c r="A631" s="164"/>
      <c r="B631" s="164"/>
      <c r="C631" s="164"/>
      <c r="D631" s="164"/>
      <c r="E631" s="164"/>
      <c r="F631" s="164"/>
      <c r="G631" s="164"/>
      <c r="H631" s="164"/>
      <c r="I631" s="164"/>
      <c r="J631" s="164"/>
      <c r="K631" s="164"/>
      <c r="L631" s="164"/>
      <c r="M631" s="164"/>
      <c r="N631" s="164"/>
      <c r="O631" s="164"/>
      <c r="P631" s="167"/>
      <c r="Q631" s="168"/>
      <c r="R631" s="168"/>
      <c r="S631" s="168"/>
      <c r="T631" s="168"/>
      <c r="U631" s="168"/>
      <c r="V631" s="168"/>
      <c r="W631" s="169"/>
      <c r="X631" s="164"/>
      <c r="Y631" s="164"/>
      <c r="Z631" s="164"/>
    </row>
    <row r="632" spans="1:26" ht="25.5" customHeight="1">
      <c r="A632" s="164"/>
      <c r="B632" s="164"/>
      <c r="C632" s="164"/>
      <c r="D632" s="164"/>
      <c r="E632" s="164"/>
      <c r="F632" s="164"/>
      <c r="G632" s="164"/>
      <c r="H632" s="164"/>
      <c r="I632" s="164"/>
      <c r="J632" s="164"/>
      <c r="K632" s="164"/>
      <c r="L632" s="164"/>
      <c r="M632" s="164"/>
      <c r="N632" s="164"/>
      <c r="O632" s="164"/>
      <c r="P632" s="167"/>
      <c r="Q632" s="168"/>
      <c r="R632" s="168"/>
      <c r="S632" s="168"/>
      <c r="T632" s="168"/>
      <c r="U632" s="168"/>
      <c r="V632" s="168"/>
      <c r="W632" s="169"/>
      <c r="X632" s="164"/>
      <c r="Y632" s="164"/>
      <c r="Z632" s="164"/>
    </row>
    <row r="633" spans="1:26" ht="25.5" customHeight="1">
      <c r="A633" s="164"/>
      <c r="B633" s="164"/>
      <c r="C633" s="164"/>
      <c r="D633" s="164"/>
      <c r="E633" s="164"/>
      <c r="F633" s="164"/>
      <c r="G633" s="164"/>
      <c r="H633" s="164"/>
      <c r="I633" s="164"/>
      <c r="J633" s="164"/>
      <c r="K633" s="164"/>
      <c r="L633" s="164"/>
      <c r="M633" s="164"/>
      <c r="N633" s="164"/>
      <c r="O633" s="164"/>
      <c r="P633" s="167"/>
      <c r="Q633" s="168"/>
      <c r="R633" s="168"/>
      <c r="S633" s="168"/>
      <c r="T633" s="168"/>
      <c r="U633" s="168"/>
      <c r="V633" s="168"/>
      <c r="W633" s="169"/>
      <c r="X633" s="164"/>
      <c r="Y633" s="164"/>
      <c r="Z633" s="164"/>
    </row>
    <row r="634" spans="1:26" ht="25.5" customHeight="1">
      <c r="A634" s="164"/>
      <c r="B634" s="164"/>
      <c r="C634" s="164"/>
      <c r="D634" s="164"/>
      <c r="E634" s="164"/>
      <c r="F634" s="164"/>
      <c r="G634" s="164"/>
      <c r="H634" s="164"/>
      <c r="I634" s="164"/>
      <c r="J634" s="164"/>
      <c r="K634" s="164"/>
      <c r="L634" s="164"/>
      <c r="M634" s="164"/>
      <c r="N634" s="164"/>
      <c r="O634" s="164"/>
      <c r="P634" s="167"/>
      <c r="Q634" s="168"/>
      <c r="R634" s="168"/>
      <c r="S634" s="168"/>
      <c r="T634" s="168"/>
      <c r="U634" s="168"/>
      <c r="V634" s="168"/>
      <c r="W634" s="169"/>
      <c r="X634" s="164"/>
      <c r="Y634" s="164"/>
      <c r="Z634" s="164"/>
    </row>
    <row r="635" spans="1:26" ht="25.5" customHeight="1">
      <c r="A635" s="164"/>
      <c r="B635" s="164"/>
      <c r="C635" s="164"/>
      <c r="D635" s="164"/>
      <c r="E635" s="164"/>
      <c r="F635" s="164"/>
      <c r="G635" s="164"/>
      <c r="H635" s="164"/>
      <c r="I635" s="164"/>
      <c r="J635" s="164"/>
      <c r="K635" s="164"/>
      <c r="L635" s="164"/>
      <c r="M635" s="164"/>
      <c r="N635" s="164"/>
      <c r="O635" s="164"/>
      <c r="P635" s="167"/>
      <c r="Q635" s="168"/>
      <c r="R635" s="168"/>
      <c r="S635" s="168"/>
      <c r="T635" s="168"/>
      <c r="U635" s="168"/>
      <c r="V635" s="168"/>
      <c r="W635" s="169"/>
      <c r="X635" s="164"/>
      <c r="Y635" s="164"/>
      <c r="Z635" s="164"/>
    </row>
    <row r="636" spans="1:26" ht="25.5" customHeight="1">
      <c r="A636" s="164"/>
      <c r="B636" s="164"/>
      <c r="C636" s="164"/>
      <c r="D636" s="164"/>
      <c r="E636" s="164"/>
      <c r="F636" s="164"/>
      <c r="G636" s="164"/>
      <c r="H636" s="164"/>
      <c r="I636" s="164"/>
      <c r="J636" s="164"/>
      <c r="K636" s="164"/>
      <c r="L636" s="164"/>
      <c r="M636" s="164"/>
      <c r="N636" s="164"/>
      <c r="O636" s="164"/>
      <c r="P636" s="167"/>
      <c r="Q636" s="168"/>
      <c r="R636" s="168"/>
      <c r="S636" s="168"/>
      <c r="T636" s="168"/>
      <c r="U636" s="168"/>
      <c r="V636" s="168"/>
      <c r="W636" s="169"/>
      <c r="X636" s="164"/>
      <c r="Y636" s="164"/>
      <c r="Z636" s="164"/>
    </row>
    <row r="637" spans="1:26" ht="25.5" customHeight="1">
      <c r="A637" s="164"/>
      <c r="B637" s="164"/>
      <c r="C637" s="164"/>
      <c r="D637" s="164"/>
      <c r="E637" s="164"/>
      <c r="F637" s="164"/>
      <c r="G637" s="164"/>
      <c r="H637" s="164"/>
      <c r="I637" s="164"/>
      <c r="J637" s="164"/>
      <c r="K637" s="164"/>
      <c r="L637" s="164"/>
      <c r="M637" s="164"/>
      <c r="N637" s="164"/>
      <c r="O637" s="164"/>
      <c r="P637" s="167"/>
      <c r="Q637" s="168"/>
      <c r="R637" s="168"/>
      <c r="S637" s="168"/>
      <c r="T637" s="168"/>
      <c r="U637" s="168"/>
      <c r="V637" s="168"/>
      <c r="W637" s="169"/>
      <c r="X637" s="164"/>
      <c r="Y637" s="164"/>
      <c r="Z637" s="164"/>
    </row>
    <row r="638" spans="1:26" ht="25.5" customHeight="1">
      <c r="A638" s="164"/>
      <c r="B638" s="164"/>
      <c r="C638" s="164"/>
      <c r="D638" s="164"/>
      <c r="E638" s="164"/>
      <c r="F638" s="164"/>
      <c r="G638" s="164"/>
      <c r="H638" s="164"/>
      <c r="I638" s="164"/>
      <c r="J638" s="164"/>
      <c r="K638" s="164"/>
      <c r="L638" s="164"/>
      <c r="M638" s="164"/>
      <c r="N638" s="164"/>
      <c r="O638" s="164"/>
      <c r="P638" s="167"/>
      <c r="Q638" s="168"/>
      <c r="R638" s="168"/>
      <c r="S638" s="168"/>
      <c r="T638" s="168"/>
      <c r="U638" s="168"/>
      <c r="V638" s="168"/>
      <c r="W638" s="169"/>
      <c r="X638" s="164"/>
      <c r="Y638" s="164"/>
      <c r="Z638" s="164"/>
    </row>
    <row r="639" spans="1:26" ht="25.5" customHeight="1">
      <c r="A639" s="164"/>
      <c r="B639" s="164"/>
      <c r="C639" s="164"/>
      <c r="D639" s="164"/>
      <c r="E639" s="164"/>
      <c r="F639" s="164"/>
      <c r="G639" s="164"/>
      <c r="H639" s="164"/>
      <c r="I639" s="164"/>
      <c r="J639" s="164"/>
      <c r="K639" s="164"/>
      <c r="L639" s="164"/>
      <c r="M639" s="164"/>
      <c r="N639" s="164"/>
      <c r="O639" s="164"/>
      <c r="P639" s="167"/>
      <c r="Q639" s="168"/>
      <c r="R639" s="168"/>
      <c r="S639" s="168"/>
      <c r="T639" s="168"/>
      <c r="U639" s="168"/>
      <c r="V639" s="168"/>
      <c r="W639" s="169"/>
      <c r="X639" s="164"/>
      <c r="Y639" s="164"/>
      <c r="Z639" s="164"/>
    </row>
    <row r="640" spans="1:26" ht="25.5" customHeight="1">
      <c r="A640" s="164"/>
      <c r="B640" s="164"/>
      <c r="C640" s="164"/>
      <c r="D640" s="164"/>
      <c r="E640" s="164"/>
      <c r="F640" s="164"/>
      <c r="G640" s="164"/>
      <c r="H640" s="164"/>
      <c r="I640" s="164"/>
      <c r="J640" s="164"/>
      <c r="K640" s="164"/>
      <c r="L640" s="164"/>
      <c r="M640" s="164"/>
      <c r="N640" s="164"/>
      <c r="O640" s="164"/>
      <c r="P640" s="167"/>
      <c r="Q640" s="168"/>
      <c r="R640" s="168"/>
      <c r="S640" s="168"/>
      <c r="T640" s="168"/>
      <c r="U640" s="168"/>
      <c r="V640" s="168"/>
      <c r="W640" s="169"/>
      <c r="X640" s="164"/>
      <c r="Y640" s="164"/>
      <c r="Z640" s="164"/>
    </row>
    <row r="641" spans="1:26" ht="25.5" customHeight="1">
      <c r="A641" s="164"/>
      <c r="B641" s="164"/>
      <c r="C641" s="164"/>
      <c r="D641" s="164"/>
      <c r="E641" s="164"/>
      <c r="F641" s="164"/>
      <c r="G641" s="164"/>
      <c r="H641" s="164"/>
      <c r="I641" s="164"/>
      <c r="J641" s="164"/>
      <c r="K641" s="164"/>
      <c r="L641" s="164"/>
      <c r="M641" s="164"/>
      <c r="N641" s="164"/>
      <c r="O641" s="164"/>
      <c r="P641" s="167"/>
      <c r="Q641" s="168"/>
      <c r="R641" s="168"/>
      <c r="S641" s="168"/>
      <c r="T641" s="168"/>
      <c r="U641" s="168"/>
      <c r="V641" s="168"/>
      <c r="W641" s="169"/>
      <c r="X641" s="164"/>
      <c r="Y641" s="164"/>
      <c r="Z641" s="164"/>
    </row>
    <row r="642" spans="1:26" ht="25.5" customHeight="1">
      <c r="A642" s="164"/>
      <c r="B642" s="164"/>
      <c r="C642" s="164"/>
      <c r="D642" s="164"/>
      <c r="E642" s="164"/>
      <c r="F642" s="164"/>
      <c r="G642" s="164"/>
      <c r="H642" s="164"/>
      <c r="I642" s="164"/>
      <c r="J642" s="164"/>
      <c r="K642" s="164"/>
      <c r="L642" s="164"/>
      <c r="M642" s="164"/>
      <c r="N642" s="164"/>
      <c r="O642" s="164"/>
      <c r="P642" s="167"/>
      <c r="Q642" s="168"/>
      <c r="R642" s="168"/>
      <c r="S642" s="168"/>
      <c r="T642" s="168"/>
      <c r="U642" s="168"/>
      <c r="V642" s="168"/>
      <c r="W642" s="169"/>
      <c r="X642" s="164"/>
      <c r="Y642" s="164"/>
      <c r="Z642" s="164"/>
    </row>
    <row r="643" spans="1:26" ht="25.5" customHeight="1">
      <c r="A643" s="164"/>
      <c r="B643" s="164"/>
      <c r="C643" s="164"/>
      <c r="D643" s="164"/>
      <c r="E643" s="164"/>
      <c r="F643" s="164"/>
      <c r="G643" s="164"/>
      <c r="H643" s="164"/>
      <c r="I643" s="164"/>
      <c r="J643" s="164"/>
      <c r="K643" s="164"/>
      <c r="L643" s="164"/>
      <c r="M643" s="164"/>
      <c r="N643" s="164"/>
      <c r="O643" s="164"/>
      <c r="P643" s="167"/>
      <c r="Q643" s="168"/>
      <c r="R643" s="168"/>
      <c r="S643" s="168"/>
      <c r="T643" s="168"/>
      <c r="U643" s="168"/>
      <c r="V643" s="168"/>
      <c r="W643" s="169"/>
      <c r="X643" s="164"/>
      <c r="Y643" s="164"/>
      <c r="Z643" s="164"/>
    </row>
    <row r="644" spans="1:26" ht="25.5" customHeight="1">
      <c r="A644" s="164"/>
      <c r="B644" s="164"/>
      <c r="C644" s="164"/>
      <c r="D644" s="164"/>
      <c r="E644" s="164"/>
      <c r="F644" s="164"/>
      <c r="G644" s="164"/>
      <c r="H644" s="164"/>
      <c r="I644" s="164"/>
      <c r="J644" s="164"/>
      <c r="K644" s="164"/>
      <c r="L644" s="164"/>
      <c r="M644" s="164"/>
      <c r="N644" s="164"/>
      <c r="O644" s="164"/>
      <c r="P644" s="167"/>
      <c r="Q644" s="168"/>
      <c r="R644" s="168"/>
      <c r="S644" s="168"/>
      <c r="T644" s="168"/>
      <c r="U644" s="168"/>
      <c r="V644" s="168"/>
      <c r="W644" s="169"/>
      <c r="X644" s="164"/>
      <c r="Y644" s="164"/>
      <c r="Z644" s="164"/>
    </row>
    <row r="645" spans="1:26" ht="25.5" customHeight="1">
      <c r="A645" s="164"/>
      <c r="B645" s="164"/>
      <c r="C645" s="164"/>
      <c r="D645" s="164"/>
      <c r="E645" s="164"/>
      <c r="F645" s="164"/>
      <c r="G645" s="164"/>
      <c r="H645" s="164"/>
      <c r="I645" s="164"/>
      <c r="J645" s="164"/>
      <c r="K645" s="164"/>
      <c r="L645" s="164"/>
      <c r="M645" s="164"/>
      <c r="N645" s="164"/>
      <c r="O645" s="164"/>
      <c r="P645" s="167"/>
      <c r="Q645" s="168"/>
      <c r="R645" s="168"/>
      <c r="S645" s="168"/>
      <c r="T645" s="168"/>
      <c r="U645" s="168"/>
      <c r="V645" s="168"/>
      <c r="W645" s="169"/>
      <c r="X645" s="164"/>
      <c r="Y645" s="164"/>
      <c r="Z645" s="164"/>
    </row>
    <row r="646" spans="1:26" ht="25.5" customHeight="1">
      <c r="A646" s="164"/>
      <c r="B646" s="164"/>
      <c r="C646" s="164"/>
      <c r="D646" s="164"/>
      <c r="E646" s="164"/>
      <c r="F646" s="164"/>
      <c r="G646" s="164"/>
      <c r="H646" s="164"/>
      <c r="I646" s="164"/>
      <c r="J646" s="164"/>
      <c r="K646" s="164"/>
      <c r="L646" s="164"/>
      <c r="M646" s="164"/>
      <c r="N646" s="164"/>
      <c r="O646" s="164"/>
      <c r="P646" s="167"/>
      <c r="Q646" s="168"/>
      <c r="R646" s="168"/>
      <c r="S646" s="168"/>
      <c r="T646" s="168"/>
      <c r="U646" s="168"/>
      <c r="V646" s="168"/>
      <c r="W646" s="169"/>
      <c r="X646" s="164"/>
      <c r="Y646" s="164"/>
      <c r="Z646" s="164"/>
    </row>
    <row r="647" spans="1:26" ht="25.5" customHeight="1">
      <c r="A647" s="164"/>
      <c r="B647" s="164"/>
      <c r="C647" s="164"/>
      <c r="D647" s="164"/>
      <c r="E647" s="164"/>
      <c r="F647" s="164"/>
      <c r="G647" s="164"/>
      <c r="H647" s="164"/>
      <c r="I647" s="164"/>
      <c r="J647" s="164"/>
      <c r="K647" s="164"/>
      <c r="L647" s="164"/>
      <c r="M647" s="164"/>
      <c r="N647" s="164"/>
      <c r="O647" s="164"/>
      <c r="P647" s="167"/>
      <c r="Q647" s="168"/>
      <c r="R647" s="168"/>
      <c r="S647" s="168"/>
      <c r="T647" s="168"/>
      <c r="U647" s="168"/>
      <c r="V647" s="168"/>
      <c r="W647" s="169"/>
      <c r="X647" s="164"/>
      <c r="Y647" s="164"/>
      <c r="Z647" s="164"/>
    </row>
    <row r="648" spans="1:26" ht="25.5" customHeight="1">
      <c r="A648" s="164"/>
      <c r="B648" s="164"/>
      <c r="C648" s="164"/>
      <c r="D648" s="164"/>
      <c r="E648" s="164"/>
      <c r="F648" s="164"/>
      <c r="G648" s="164"/>
      <c r="H648" s="164"/>
      <c r="I648" s="164"/>
      <c r="J648" s="164"/>
      <c r="K648" s="164"/>
      <c r="L648" s="164"/>
      <c r="M648" s="164"/>
      <c r="N648" s="164"/>
      <c r="O648" s="164"/>
      <c r="P648" s="167"/>
      <c r="Q648" s="168"/>
      <c r="R648" s="168"/>
      <c r="S648" s="168"/>
      <c r="T648" s="168"/>
      <c r="U648" s="168"/>
      <c r="V648" s="168"/>
      <c r="W648" s="169"/>
      <c r="X648" s="164"/>
      <c r="Y648" s="164"/>
      <c r="Z648" s="164"/>
    </row>
    <row r="649" spans="1:26" ht="25.5" customHeight="1">
      <c r="A649" s="164"/>
      <c r="B649" s="164"/>
      <c r="C649" s="164"/>
      <c r="D649" s="164"/>
      <c r="E649" s="164"/>
      <c r="F649" s="164"/>
      <c r="G649" s="164"/>
      <c r="H649" s="164"/>
      <c r="I649" s="164"/>
      <c r="J649" s="164"/>
      <c r="K649" s="164"/>
      <c r="L649" s="164"/>
      <c r="M649" s="164"/>
      <c r="N649" s="164"/>
      <c r="O649" s="164"/>
      <c r="P649" s="167"/>
      <c r="Q649" s="168"/>
      <c r="R649" s="168"/>
      <c r="S649" s="168"/>
      <c r="T649" s="168"/>
      <c r="U649" s="168"/>
      <c r="V649" s="168"/>
      <c r="W649" s="169"/>
      <c r="X649" s="164"/>
      <c r="Y649" s="164"/>
      <c r="Z649" s="164"/>
    </row>
    <row r="650" spans="1:26" ht="25.5" customHeight="1">
      <c r="A650" s="164"/>
      <c r="B650" s="164"/>
      <c r="C650" s="164"/>
      <c r="D650" s="164"/>
      <c r="E650" s="164"/>
      <c r="F650" s="164"/>
      <c r="G650" s="164"/>
      <c r="H650" s="164"/>
      <c r="I650" s="164"/>
      <c r="J650" s="164"/>
      <c r="K650" s="164"/>
      <c r="L650" s="164"/>
      <c r="M650" s="164"/>
      <c r="N650" s="164"/>
      <c r="O650" s="164"/>
      <c r="P650" s="167"/>
      <c r="Q650" s="168"/>
      <c r="R650" s="168"/>
      <c r="S650" s="168"/>
      <c r="T650" s="168"/>
      <c r="U650" s="168"/>
      <c r="V650" s="168"/>
      <c r="W650" s="169"/>
      <c r="X650" s="164"/>
      <c r="Y650" s="164"/>
      <c r="Z650" s="164"/>
    </row>
    <row r="651" spans="1:26" ht="25.5" customHeight="1">
      <c r="A651" s="164"/>
      <c r="B651" s="164"/>
      <c r="C651" s="164"/>
      <c r="D651" s="164"/>
      <c r="E651" s="164"/>
      <c r="F651" s="164"/>
      <c r="G651" s="164"/>
      <c r="H651" s="164"/>
      <c r="I651" s="164"/>
      <c r="J651" s="164"/>
      <c r="K651" s="164"/>
      <c r="L651" s="164"/>
      <c r="M651" s="164"/>
      <c r="N651" s="164"/>
      <c r="O651" s="164"/>
      <c r="P651" s="167"/>
      <c r="Q651" s="168"/>
      <c r="R651" s="168"/>
      <c r="S651" s="168"/>
      <c r="T651" s="168"/>
      <c r="U651" s="168"/>
      <c r="V651" s="168"/>
      <c r="W651" s="169"/>
      <c r="X651" s="164"/>
      <c r="Y651" s="164"/>
      <c r="Z651" s="164"/>
    </row>
    <row r="652" spans="1:26" ht="25.5" customHeight="1">
      <c r="A652" s="164"/>
      <c r="B652" s="164"/>
      <c r="C652" s="164"/>
      <c r="D652" s="164"/>
      <c r="E652" s="164"/>
      <c r="F652" s="164"/>
      <c r="G652" s="164"/>
      <c r="H652" s="164"/>
      <c r="I652" s="164"/>
      <c r="J652" s="164"/>
      <c r="K652" s="164"/>
      <c r="L652" s="164"/>
      <c r="M652" s="164"/>
      <c r="N652" s="164"/>
      <c r="O652" s="164"/>
      <c r="P652" s="167"/>
      <c r="Q652" s="168"/>
      <c r="R652" s="168"/>
      <c r="S652" s="168"/>
      <c r="T652" s="168"/>
      <c r="U652" s="168"/>
      <c r="V652" s="168"/>
      <c r="W652" s="169"/>
      <c r="X652" s="164"/>
      <c r="Y652" s="164"/>
      <c r="Z652" s="164"/>
    </row>
    <row r="653" spans="1:26" ht="25.5" customHeight="1">
      <c r="A653" s="164"/>
      <c r="B653" s="164"/>
      <c r="C653" s="164"/>
      <c r="D653" s="164"/>
      <c r="E653" s="164"/>
      <c r="F653" s="164"/>
      <c r="G653" s="164"/>
      <c r="H653" s="164"/>
      <c r="I653" s="164"/>
      <c r="J653" s="164"/>
      <c r="K653" s="164"/>
      <c r="L653" s="164"/>
      <c r="M653" s="164"/>
      <c r="N653" s="164"/>
      <c r="O653" s="164"/>
      <c r="P653" s="167"/>
      <c r="Q653" s="168"/>
      <c r="R653" s="168"/>
      <c r="S653" s="168"/>
      <c r="T653" s="168"/>
      <c r="U653" s="168"/>
      <c r="V653" s="168"/>
      <c r="W653" s="169"/>
      <c r="X653" s="164"/>
      <c r="Y653" s="164"/>
      <c r="Z653" s="164"/>
    </row>
    <row r="654" spans="1:26" ht="25.5" customHeight="1">
      <c r="A654" s="164"/>
      <c r="B654" s="164"/>
      <c r="C654" s="164"/>
      <c r="D654" s="164"/>
      <c r="E654" s="164"/>
      <c r="F654" s="164"/>
      <c r="G654" s="164"/>
      <c r="H654" s="164"/>
      <c r="I654" s="164"/>
      <c r="J654" s="164"/>
      <c r="K654" s="164"/>
      <c r="L654" s="164"/>
      <c r="M654" s="164"/>
      <c r="N654" s="164"/>
      <c r="O654" s="164"/>
      <c r="P654" s="167"/>
      <c r="Q654" s="168"/>
      <c r="R654" s="168"/>
      <c r="S654" s="168"/>
      <c r="T654" s="168"/>
      <c r="U654" s="168"/>
      <c r="V654" s="168"/>
      <c r="W654" s="169"/>
      <c r="X654" s="164"/>
      <c r="Y654" s="164"/>
      <c r="Z654" s="164"/>
    </row>
    <row r="655" spans="1:26" ht="25.5" customHeight="1">
      <c r="A655" s="164"/>
      <c r="B655" s="164"/>
      <c r="C655" s="164"/>
      <c r="D655" s="164"/>
      <c r="E655" s="164"/>
      <c r="F655" s="164"/>
      <c r="G655" s="164"/>
      <c r="H655" s="164"/>
      <c r="I655" s="164"/>
      <c r="J655" s="164"/>
      <c r="K655" s="164"/>
      <c r="L655" s="164"/>
      <c r="M655" s="164"/>
      <c r="N655" s="164"/>
      <c r="O655" s="164"/>
      <c r="P655" s="167"/>
      <c r="Q655" s="168"/>
      <c r="R655" s="168"/>
      <c r="S655" s="168"/>
      <c r="T655" s="168"/>
      <c r="U655" s="168"/>
      <c r="V655" s="168"/>
      <c r="W655" s="169"/>
      <c r="X655" s="164"/>
      <c r="Y655" s="164"/>
      <c r="Z655" s="164"/>
    </row>
    <row r="656" spans="1:26" ht="25.5" customHeight="1">
      <c r="A656" s="164"/>
      <c r="B656" s="164"/>
      <c r="C656" s="164"/>
      <c r="D656" s="164"/>
      <c r="E656" s="164"/>
      <c r="F656" s="164"/>
      <c r="G656" s="164"/>
      <c r="H656" s="164"/>
      <c r="I656" s="164"/>
      <c r="J656" s="164"/>
      <c r="K656" s="164"/>
      <c r="L656" s="164"/>
      <c r="M656" s="164"/>
      <c r="N656" s="164"/>
      <c r="O656" s="164"/>
      <c r="P656" s="167"/>
      <c r="Q656" s="168"/>
      <c r="R656" s="168"/>
      <c r="S656" s="168"/>
      <c r="T656" s="168"/>
      <c r="U656" s="168"/>
      <c r="V656" s="168"/>
      <c r="W656" s="169"/>
      <c r="X656" s="164"/>
      <c r="Y656" s="164"/>
      <c r="Z656" s="164"/>
    </row>
    <row r="657" spans="1:26" ht="25.5" customHeight="1">
      <c r="A657" s="164"/>
      <c r="B657" s="164"/>
      <c r="C657" s="164"/>
      <c r="D657" s="164"/>
      <c r="E657" s="164"/>
      <c r="F657" s="164"/>
      <c r="G657" s="164"/>
      <c r="H657" s="164"/>
      <c r="I657" s="164"/>
      <c r="J657" s="164"/>
      <c r="K657" s="164"/>
      <c r="L657" s="164"/>
      <c r="M657" s="164"/>
      <c r="N657" s="164"/>
      <c r="O657" s="164"/>
      <c r="P657" s="167"/>
      <c r="Q657" s="168"/>
      <c r="R657" s="168"/>
      <c r="S657" s="168"/>
      <c r="T657" s="168"/>
      <c r="U657" s="168"/>
      <c r="V657" s="168"/>
      <c r="W657" s="169"/>
      <c r="X657" s="164"/>
      <c r="Y657" s="164"/>
      <c r="Z657" s="164"/>
    </row>
    <row r="658" spans="1:26" ht="25.5" customHeight="1">
      <c r="A658" s="164"/>
      <c r="B658" s="164"/>
      <c r="C658" s="164"/>
      <c r="D658" s="164"/>
      <c r="E658" s="164"/>
      <c r="F658" s="164"/>
      <c r="G658" s="164"/>
      <c r="H658" s="164"/>
      <c r="I658" s="164"/>
      <c r="J658" s="164"/>
      <c r="K658" s="164"/>
      <c r="L658" s="164"/>
      <c r="M658" s="164"/>
      <c r="N658" s="164"/>
      <c r="O658" s="164"/>
      <c r="P658" s="167"/>
      <c r="Q658" s="168"/>
      <c r="R658" s="168"/>
      <c r="S658" s="168"/>
      <c r="T658" s="168"/>
      <c r="U658" s="168"/>
      <c r="V658" s="168"/>
      <c r="W658" s="169"/>
      <c r="X658" s="164"/>
      <c r="Y658" s="164"/>
      <c r="Z658" s="164"/>
    </row>
    <row r="659" spans="1:26" ht="25.5" customHeight="1">
      <c r="A659" s="164"/>
      <c r="B659" s="164"/>
      <c r="C659" s="164"/>
      <c r="D659" s="164"/>
      <c r="E659" s="164"/>
      <c r="F659" s="164"/>
      <c r="G659" s="164"/>
      <c r="H659" s="164"/>
      <c r="I659" s="164"/>
      <c r="J659" s="164"/>
      <c r="K659" s="164"/>
      <c r="L659" s="164"/>
      <c r="M659" s="164"/>
      <c r="N659" s="164"/>
      <c r="O659" s="164"/>
      <c r="P659" s="167"/>
      <c r="Q659" s="168"/>
      <c r="R659" s="168"/>
      <c r="S659" s="168"/>
      <c r="T659" s="168"/>
      <c r="U659" s="168"/>
      <c r="V659" s="168"/>
      <c r="W659" s="169"/>
      <c r="X659" s="164"/>
      <c r="Y659" s="164"/>
      <c r="Z659" s="164"/>
    </row>
    <row r="660" spans="1:26" ht="25.5" customHeight="1">
      <c r="A660" s="164"/>
      <c r="B660" s="164"/>
      <c r="C660" s="164"/>
      <c r="D660" s="164"/>
      <c r="E660" s="164"/>
      <c r="F660" s="164"/>
      <c r="G660" s="164"/>
      <c r="H660" s="164"/>
      <c r="I660" s="164"/>
      <c r="J660" s="164"/>
      <c r="K660" s="164"/>
      <c r="L660" s="164"/>
      <c r="M660" s="164"/>
      <c r="N660" s="164"/>
      <c r="O660" s="164"/>
      <c r="P660" s="167"/>
      <c r="Q660" s="168"/>
      <c r="R660" s="168"/>
      <c r="S660" s="168"/>
      <c r="T660" s="168"/>
      <c r="U660" s="168"/>
      <c r="V660" s="168"/>
      <c r="W660" s="169"/>
      <c r="X660" s="164"/>
      <c r="Y660" s="164"/>
      <c r="Z660" s="164"/>
    </row>
    <row r="661" spans="1:26" ht="25.5" customHeight="1">
      <c r="A661" s="164"/>
      <c r="B661" s="164"/>
      <c r="C661" s="164"/>
      <c r="D661" s="164"/>
      <c r="E661" s="164"/>
      <c r="F661" s="164"/>
      <c r="G661" s="164"/>
      <c r="H661" s="164"/>
      <c r="I661" s="164"/>
      <c r="J661" s="164"/>
      <c r="K661" s="164"/>
      <c r="L661" s="164"/>
      <c r="M661" s="164"/>
      <c r="N661" s="164"/>
      <c r="O661" s="164"/>
      <c r="P661" s="167"/>
      <c r="Q661" s="168"/>
      <c r="R661" s="168"/>
      <c r="S661" s="168"/>
      <c r="T661" s="168"/>
      <c r="U661" s="168"/>
      <c r="V661" s="168"/>
      <c r="W661" s="169"/>
      <c r="X661" s="164"/>
      <c r="Y661" s="164"/>
      <c r="Z661" s="164"/>
    </row>
    <row r="662" spans="1:26" ht="25.5" customHeight="1">
      <c r="A662" s="164"/>
      <c r="B662" s="164"/>
      <c r="C662" s="164"/>
      <c r="D662" s="164"/>
      <c r="E662" s="164"/>
      <c r="F662" s="164"/>
      <c r="G662" s="164"/>
      <c r="H662" s="164"/>
      <c r="I662" s="164"/>
      <c r="J662" s="164"/>
      <c r="K662" s="164"/>
      <c r="L662" s="164"/>
      <c r="M662" s="164"/>
      <c r="N662" s="164"/>
      <c r="O662" s="164"/>
      <c r="P662" s="167"/>
      <c r="Q662" s="168"/>
      <c r="R662" s="168"/>
      <c r="S662" s="168"/>
      <c r="T662" s="168"/>
      <c r="U662" s="168"/>
      <c r="V662" s="168"/>
      <c r="W662" s="169"/>
      <c r="X662" s="164"/>
      <c r="Y662" s="164"/>
      <c r="Z662" s="164"/>
    </row>
    <row r="663" spans="1:26" ht="25.5" customHeight="1">
      <c r="A663" s="164"/>
      <c r="B663" s="164"/>
      <c r="C663" s="164"/>
      <c r="D663" s="164"/>
      <c r="E663" s="164"/>
      <c r="F663" s="164"/>
      <c r="G663" s="164"/>
      <c r="H663" s="164"/>
      <c r="I663" s="164"/>
      <c r="J663" s="164"/>
      <c r="K663" s="164"/>
      <c r="L663" s="164"/>
      <c r="M663" s="164"/>
      <c r="N663" s="164"/>
      <c r="O663" s="164"/>
      <c r="P663" s="167"/>
      <c r="Q663" s="168"/>
      <c r="R663" s="168"/>
      <c r="S663" s="168"/>
      <c r="T663" s="168"/>
      <c r="U663" s="168"/>
      <c r="V663" s="168"/>
      <c r="W663" s="169"/>
      <c r="X663" s="164"/>
      <c r="Y663" s="164"/>
      <c r="Z663" s="164"/>
    </row>
    <row r="664" spans="1:26" ht="25.5" customHeight="1">
      <c r="A664" s="164"/>
      <c r="B664" s="164"/>
      <c r="C664" s="164"/>
      <c r="D664" s="164"/>
      <c r="E664" s="164"/>
      <c r="F664" s="164"/>
      <c r="G664" s="164"/>
      <c r="H664" s="164"/>
      <c r="I664" s="164"/>
      <c r="J664" s="164"/>
      <c r="K664" s="164"/>
      <c r="L664" s="164"/>
      <c r="M664" s="164"/>
      <c r="N664" s="164"/>
      <c r="O664" s="164"/>
      <c r="P664" s="167"/>
      <c r="Q664" s="168"/>
      <c r="R664" s="168"/>
      <c r="S664" s="168"/>
      <c r="T664" s="168"/>
      <c r="U664" s="168"/>
      <c r="V664" s="168"/>
      <c r="W664" s="169"/>
      <c r="X664" s="164"/>
      <c r="Y664" s="164"/>
      <c r="Z664" s="164"/>
    </row>
    <row r="665" spans="1:26" ht="25.5" customHeight="1">
      <c r="A665" s="164"/>
      <c r="B665" s="164"/>
      <c r="C665" s="164"/>
      <c r="D665" s="164"/>
      <c r="E665" s="164"/>
      <c r="F665" s="164"/>
      <c r="G665" s="164"/>
      <c r="H665" s="164"/>
      <c r="I665" s="164"/>
      <c r="J665" s="164"/>
      <c r="K665" s="164"/>
      <c r="L665" s="164"/>
      <c r="M665" s="164"/>
      <c r="N665" s="164"/>
      <c r="O665" s="164"/>
      <c r="P665" s="167"/>
      <c r="Q665" s="168"/>
      <c r="R665" s="168"/>
      <c r="S665" s="168"/>
      <c r="T665" s="168"/>
      <c r="U665" s="168"/>
      <c r="V665" s="168"/>
      <c r="W665" s="169"/>
      <c r="X665" s="164"/>
      <c r="Y665" s="164"/>
      <c r="Z665" s="164"/>
    </row>
    <row r="666" spans="1:26" ht="25.5" customHeight="1">
      <c r="A666" s="164"/>
      <c r="B666" s="164"/>
      <c r="C666" s="164"/>
      <c r="D666" s="164"/>
      <c r="E666" s="164"/>
      <c r="F666" s="164"/>
      <c r="G666" s="164"/>
      <c r="H666" s="164"/>
      <c r="I666" s="164"/>
      <c r="J666" s="164"/>
      <c r="K666" s="164"/>
      <c r="L666" s="164"/>
      <c r="M666" s="164"/>
      <c r="N666" s="164"/>
      <c r="O666" s="164"/>
      <c r="P666" s="167"/>
      <c r="Q666" s="168"/>
      <c r="R666" s="168"/>
      <c r="S666" s="168"/>
      <c r="T666" s="168"/>
      <c r="U666" s="168"/>
      <c r="V666" s="168"/>
      <c r="W666" s="169"/>
      <c r="X666" s="164"/>
      <c r="Y666" s="164"/>
      <c r="Z666" s="164"/>
    </row>
    <row r="667" spans="1:26" ht="25.5" customHeight="1">
      <c r="A667" s="164"/>
      <c r="B667" s="164"/>
      <c r="C667" s="164"/>
      <c r="D667" s="164"/>
      <c r="E667" s="164"/>
      <c r="F667" s="164"/>
      <c r="G667" s="164"/>
      <c r="H667" s="164"/>
      <c r="I667" s="164"/>
      <c r="J667" s="164"/>
      <c r="K667" s="164"/>
      <c r="L667" s="164"/>
      <c r="M667" s="164"/>
      <c r="N667" s="164"/>
      <c r="O667" s="164"/>
      <c r="P667" s="167"/>
      <c r="Q667" s="168"/>
      <c r="R667" s="168"/>
      <c r="S667" s="168"/>
      <c r="T667" s="168"/>
      <c r="U667" s="168"/>
      <c r="V667" s="168"/>
      <c r="W667" s="169"/>
      <c r="X667" s="164"/>
      <c r="Y667" s="164"/>
      <c r="Z667" s="164"/>
    </row>
    <row r="668" spans="1:26" ht="25.5" customHeight="1">
      <c r="A668" s="164"/>
      <c r="B668" s="164"/>
      <c r="C668" s="164"/>
      <c r="D668" s="164"/>
      <c r="E668" s="164"/>
      <c r="F668" s="164"/>
      <c r="G668" s="164"/>
      <c r="H668" s="164"/>
      <c r="I668" s="164"/>
      <c r="J668" s="164"/>
      <c r="K668" s="164"/>
      <c r="L668" s="164"/>
      <c r="M668" s="164"/>
      <c r="N668" s="164"/>
      <c r="O668" s="164"/>
      <c r="P668" s="167"/>
      <c r="Q668" s="168"/>
      <c r="R668" s="168"/>
      <c r="S668" s="168"/>
      <c r="T668" s="168"/>
      <c r="U668" s="168"/>
      <c r="V668" s="168"/>
      <c r="W668" s="169"/>
      <c r="X668" s="164"/>
      <c r="Y668" s="164"/>
      <c r="Z668" s="164"/>
    </row>
    <row r="669" spans="1:26" ht="25.5" customHeight="1">
      <c r="A669" s="164"/>
      <c r="B669" s="164"/>
      <c r="C669" s="164"/>
      <c r="D669" s="164"/>
      <c r="E669" s="164"/>
      <c r="F669" s="164"/>
      <c r="G669" s="164"/>
      <c r="H669" s="164"/>
      <c r="I669" s="164"/>
      <c r="J669" s="164"/>
      <c r="K669" s="164"/>
      <c r="L669" s="164"/>
      <c r="M669" s="164"/>
      <c r="N669" s="164"/>
      <c r="O669" s="164"/>
      <c r="P669" s="167"/>
      <c r="Q669" s="168"/>
      <c r="R669" s="168"/>
      <c r="S669" s="168"/>
      <c r="T669" s="168"/>
      <c r="U669" s="168"/>
      <c r="V669" s="168"/>
      <c r="W669" s="169"/>
      <c r="X669" s="164"/>
      <c r="Y669" s="164"/>
      <c r="Z669" s="164"/>
    </row>
    <row r="670" spans="1:26" ht="25.5" customHeight="1">
      <c r="A670" s="164"/>
      <c r="B670" s="164"/>
      <c r="C670" s="164"/>
      <c r="D670" s="164"/>
      <c r="E670" s="164"/>
      <c r="F670" s="164"/>
      <c r="G670" s="164"/>
      <c r="H670" s="164"/>
      <c r="I670" s="164"/>
      <c r="J670" s="164"/>
      <c r="K670" s="164"/>
      <c r="L670" s="164"/>
      <c r="M670" s="164"/>
      <c r="N670" s="164"/>
      <c r="O670" s="164"/>
      <c r="P670" s="167"/>
      <c r="Q670" s="168"/>
      <c r="R670" s="168"/>
      <c r="S670" s="168"/>
      <c r="T670" s="168"/>
      <c r="U670" s="168"/>
      <c r="V670" s="168"/>
      <c r="W670" s="169"/>
      <c r="X670" s="164"/>
      <c r="Y670" s="164"/>
      <c r="Z670" s="164"/>
    </row>
    <row r="671" spans="1:26" ht="25.5" customHeight="1">
      <c r="A671" s="164"/>
      <c r="B671" s="164"/>
      <c r="C671" s="164"/>
      <c r="D671" s="164"/>
      <c r="E671" s="164"/>
      <c r="F671" s="164"/>
      <c r="G671" s="164"/>
      <c r="H671" s="164"/>
      <c r="I671" s="164"/>
      <c r="J671" s="164"/>
      <c r="K671" s="164"/>
      <c r="L671" s="164"/>
      <c r="M671" s="164"/>
      <c r="N671" s="164"/>
      <c r="O671" s="164"/>
      <c r="P671" s="167"/>
      <c r="Q671" s="168"/>
      <c r="R671" s="168"/>
      <c r="S671" s="168"/>
      <c r="T671" s="168"/>
      <c r="U671" s="168"/>
      <c r="V671" s="168"/>
      <c r="W671" s="169"/>
      <c r="X671" s="164"/>
      <c r="Y671" s="164"/>
      <c r="Z671" s="164"/>
    </row>
    <row r="672" spans="1:26" ht="25.5" customHeight="1">
      <c r="A672" s="164"/>
      <c r="B672" s="164"/>
      <c r="C672" s="164"/>
      <c r="D672" s="164"/>
      <c r="E672" s="164"/>
      <c r="F672" s="164"/>
      <c r="G672" s="164"/>
      <c r="H672" s="164"/>
      <c r="I672" s="164"/>
      <c r="J672" s="164"/>
      <c r="K672" s="164"/>
      <c r="L672" s="164"/>
      <c r="M672" s="164"/>
      <c r="N672" s="164"/>
      <c r="O672" s="164"/>
      <c r="P672" s="167"/>
      <c r="Q672" s="168"/>
      <c r="R672" s="168"/>
      <c r="S672" s="168"/>
      <c r="T672" s="168"/>
      <c r="U672" s="168"/>
      <c r="V672" s="168"/>
      <c r="W672" s="169"/>
      <c r="X672" s="164"/>
      <c r="Y672" s="164"/>
      <c r="Z672" s="164"/>
    </row>
    <row r="673" spans="1:26" ht="25.5" customHeight="1">
      <c r="A673" s="164"/>
      <c r="B673" s="164"/>
      <c r="C673" s="164"/>
      <c r="D673" s="164"/>
      <c r="E673" s="164"/>
      <c r="F673" s="164"/>
      <c r="G673" s="164"/>
      <c r="H673" s="164"/>
      <c r="I673" s="164"/>
      <c r="J673" s="164"/>
      <c r="K673" s="164"/>
      <c r="L673" s="164"/>
      <c r="M673" s="164"/>
      <c r="N673" s="164"/>
      <c r="O673" s="164"/>
      <c r="P673" s="167"/>
      <c r="Q673" s="168"/>
      <c r="R673" s="168"/>
      <c r="S673" s="168"/>
      <c r="T673" s="168"/>
      <c r="U673" s="168"/>
      <c r="V673" s="168"/>
      <c r="W673" s="169"/>
      <c r="X673" s="164"/>
      <c r="Y673" s="164"/>
      <c r="Z673" s="164"/>
    </row>
    <row r="674" spans="1:26" ht="25.5" customHeight="1">
      <c r="A674" s="164"/>
      <c r="B674" s="164"/>
      <c r="C674" s="164"/>
      <c r="D674" s="164"/>
      <c r="E674" s="164"/>
      <c r="F674" s="164"/>
      <c r="G674" s="164"/>
      <c r="H674" s="164"/>
      <c r="I674" s="164"/>
      <c r="J674" s="164"/>
      <c r="K674" s="164"/>
      <c r="L674" s="164"/>
      <c r="M674" s="164"/>
      <c r="N674" s="164"/>
      <c r="O674" s="164"/>
      <c r="P674" s="167"/>
      <c r="Q674" s="168"/>
      <c r="R674" s="168"/>
      <c r="S674" s="168"/>
      <c r="T674" s="168"/>
      <c r="U674" s="168"/>
      <c r="V674" s="168"/>
      <c r="W674" s="169"/>
      <c r="X674" s="164"/>
      <c r="Y674" s="164"/>
      <c r="Z674" s="164"/>
    </row>
    <row r="675" spans="1:26" ht="25.5" customHeight="1">
      <c r="A675" s="164"/>
      <c r="B675" s="164"/>
      <c r="C675" s="164"/>
      <c r="D675" s="164"/>
      <c r="E675" s="164"/>
      <c r="F675" s="164"/>
      <c r="G675" s="164"/>
      <c r="H675" s="164"/>
      <c r="I675" s="164"/>
      <c r="J675" s="164"/>
      <c r="K675" s="164"/>
      <c r="L675" s="164"/>
      <c r="M675" s="164"/>
      <c r="N675" s="164"/>
      <c r="O675" s="164"/>
      <c r="P675" s="167"/>
      <c r="Q675" s="168"/>
      <c r="R675" s="168"/>
      <c r="S675" s="168"/>
      <c r="T675" s="168"/>
      <c r="U675" s="168"/>
      <c r="V675" s="168"/>
      <c r="W675" s="169"/>
      <c r="X675" s="164"/>
      <c r="Y675" s="164"/>
      <c r="Z675" s="164"/>
    </row>
    <row r="676" spans="1:26" ht="25.5" customHeight="1">
      <c r="A676" s="164"/>
      <c r="B676" s="164"/>
      <c r="C676" s="164"/>
      <c r="D676" s="164"/>
      <c r="E676" s="164"/>
      <c r="F676" s="164"/>
      <c r="G676" s="164"/>
      <c r="H676" s="164"/>
      <c r="I676" s="164"/>
      <c r="J676" s="164"/>
      <c r="K676" s="164"/>
      <c r="L676" s="164"/>
      <c r="M676" s="164"/>
      <c r="N676" s="164"/>
      <c r="O676" s="164"/>
      <c r="P676" s="167"/>
      <c r="Q676" s="168"/>
      <c r="R676" s="168"/>
      <c r="S676" s="168"/>
      <c r="T676" s="168"/>
      <c r="U676" s="168"/>
      <c r="V676" s="168"/>
      <c r="W676" s="169"/>
      <c r="X676" s="164"/>
      <c r="Y676" s="164"/>
      <c r="Z676" s="164"/>
    </row>
    <row r="677" spans="1:26" ht="25.5" customHeight="1">
      <c r="A677" s="164"/>
      <c r="B677" s="164"/>
      <c r="C677" s="164"/>
      <c r="D677" s="164"/>
      <c r="E677" s="164"/>
      <c r="F677" s="164"/>
      <c r="G677" s="164"/>
      <c r="H677" s="164"/>
      <c r="I677" s="164"/>
      <c r="J677" s="164"/>
      <c r="K677" s="164"/>
      <c r="L677" s="164"/>
      <c r="M677" s="164"/>
      <c r="N677" s="164"/>
      <c r="O677" s="164"/>
      <c r="P677" s="167"/>
      <c r="Q677" s="168"/>
      <c r="R677" s="168"/>
      <c r="S677" s="168"/>
      <c r="T677" s="168"/>
      <c r="U677" s="168"/>
      <c r="V677" s="168"/>
      <c r="W677" s="169"/>
      <c r="X677" s="164"/>
      <c r="Y677" s="164"/>
      <c r="Z677" s="164"/>
    </row>
    <row r="678" spans="1:26" ht="25.5" customHeight="1">
      <c r="A678" s="164"/>
      <c r="B678" s="164"/>
      <c r="C678" s="164"/>
      <c r="D678" s="164"/>
      <c r="E678" s="164"/>
      <c r="F678" s="164"/>
      <c r="G678" s="164"/>
      <c r="H678" s="164"/>
      <c r="I678" s="164"/>
      <c r="J678" s="164"/>
      <c r="K678" s="164"/>
      <c r="L678" s="164"/>
      <c r="M678" s="164"/>
      <c r="N678" s="164"/>
      <c r="O678" s="164"/>
      <c r="P678" s="167"/>
      <c r="Q678" s="168"/>
      <c r="R678" s="168"/>
      <c r="S678" s="168"/>
      <c r="T678" s="168"/>
      <c r="U678" s="168"/>
      <c r="V678" s="168"/>
      <c r="W678" s="169"/>
      <c r="X678" s="164"/>
      <c r="Y678" s="164"/>
      <c r="Z678" s="164"/>
    </row>
    <row r="679" spans="1:26" ht="25.5" customHeight="1">
      <c r="A679" s="164"/>
      <c r="B679" s="164"/>
      <c r="C679" s="164"/>
      <c r="D679" s="164"/>
      <c r="E679" s="164"/>
      <c r="F679" s="164"/>
      <c r="G679" s="164"/>
      <c r="H679" s="164"/>
      <c r="I679" s="164"/>
      <c r="J679" s="164"/>
      <c r="K679" s="164"/>
      <c r="L679" s="164"/>
      <c r="M679" s="164"/>
      <c r="N679" s="164"/>
      <c r="O679" s="164"/>
      <c r="P679" s="167"/>
      <c r="Q679" s="168"/>
      <c r="R679" s="168"/>
      <c r="S679" s="168"/>
      <c r="T679" s="168"/>
      <c r="U679" s="168"/>
      <c r="V679" s="168"/>
      <c r="W679" s="169"/>
      <c r="X679" s="164"/>
      <c r="Y679" s="164"/>
      <c r="Z679" s="164"/>
    </row>
    <row r="680" spans="1:26" ht="25.5" customHeight="1">
      <c r="A680" s="164"/>
      <c r="B680" s="164"/>
      <c r="C680" s="164"/>
      <c r="D680" s="164"/>
      <c r="E680" s="164"/>
      <c r="F680" s="164"/>
      <c r="G680" s="164"/>
      <c r="H680" s="164"/>
      <c r="I680" s="164"/>
      <c r="J680" s="164"/>
      <c r="K680" s="164"/>
      <c r="L680" s="164"/>
      <c r="M680" s="164"/>
      <c r="N680" s="164"/>
      <c r="O680" s="164"/>
      <c r="P680" s="167"/>
      <c r="Q680" s="168"/>
      <c r="R680" s="168"/>
      <c r="S680" s="168"/>
      <c r="T680" s="168"/>
      <c r="U680" s="168"/>
      <c r="V680" s="168"/>
      <c r="W680" s="169"/>
      <c r="X680" s="164"/>
      <c r="Y680" s="164"/>
      <c r="Z680" s="164"/>
    </row>
    <row r="681" spans="1:26" ht="25.5" customHeight="1">
      <c r="A681" s="164"/>
      <c r="B681" s="164"/>
      <c r="C681" s="164"/>
      <c r="D681" s="164"/>
      <c r="E681" s="164"/>
      <c r="F681" s="164"/>
      <c r="G681" s="164"/>
      <c r="H681" s="164"/>
      <c r="I681" s="164"/>
      <c r="J681" s="164"/>
      <c r="K681" s="164"/>
      <c r="L681" s="164"/>
      <c r="M681" s="164"/>
      <c r="N681" s="164"/>
      <c r="O681" s="164"/>
      <c r="P681" s="167"/>
      <c r="Q681" s="168"/>
      <c r="R681" s="168"/>
      <c r="S681" s="168"/>
      <c r="T681" s="168"/>
      <c r="U681" s="168"/>
      <c r="V681" s="168"/>
      <c r="W681" s="169"/>
      <c r="X681" s="164"/>
      <c r="Y681" s="164"/>
      <c r="Z681" s="164"/>
    </row>
    <row r="682" spans="1:26" ht="25.5" customHeight="1">
      <c r="A682" s="164"/>
      <c r="B682" s="164"/>
      <c r="C682" s="164"/>
      <c r="D682" s="164"/>
      <c r="E682" s="164"/>
      <c r="F682" s="164"/>
      <c r="G682" s="164"/>
      <c r="H682" s="164"/>
      <c r="I682" s="164"/>
      <c r="J682" s="164"/>
      <c r="K682" s="164"/>
      <c r="L682" s="164"/>
      <c r="M682" s="164"/>
      <c r="N682" s="164"/>
      <c r="O682" s="164"/>
      <c r="P682" s="167"/>
      <c r="Q682" s="168"/>
      <c r="R682" s="168"/>
      <c r="S682" s="168"/>
      <c r="T682" s="168"/>
      <c r="U682" s="168"/>
      <c r="V682" s="168"/>
      <c r="W682" s="169"/>
      <c r="X682" s="164"/>
      <c r="Y682" s="164"/>
      <c r="Z682" s="164"/>
    </row>
    <row r="683" spans="1:26" ht="25.5" customHeight="1">
      <c r="A683" s="164"/>
      <c r="B683" s="164"/>
      <c r="C683" s="164"/>
      <c r="D683" s="164"/>
      <c r="E683" s="164"/>
      <c r="F683" s="164"/>
      <c r="G683" s="164"/>
      <c r="H683" s="164"/>
      <c r="I683" s="164"/>
      <c r="J683" s="164"/>
      <c r="K683" s="164"/>
      <c r="L683" s="164"/>
      <c r="M683" s="164"/>
      <c r="N683" s="164"/>
      <c r="O683" s="164"/>
      <c r="P683" s="167"/>
      <c r="Q683" s="168"/>
      <c r="R683" s="168"/>
      <c r="S683" s="168"/>
      <c r="T683" s="168"/>
      <c r="U683" s="168"/>
      <c r="V683" s="168"/>
      <c r="W683" s="169"/>
      <c r="X683" s="164"/>
      <c r="Y683" s="164"/>
      <c r="Z683" s="164"/>
    </row>
    <row r="684" spans="1:26" ht="25.5" customHeight="1">
      <c r="A684" s="164"/>
      <c r="B684" s="164"/>
      <c r="C684" s="164"/>
      <c r="D684" s="164"/>
      <c r="E684" s="164"/>
      <c r="F684" s="164"/>
      <c r="G684" s="164"/>
      <c r="H684" s="164"/>
      <c r="I684" s="164"/>
      <c r="J684" s="164"/>
      <c r="K684" s="164"/>
      <c r="L684" s="164"/>
      <c r="M684" s="164"/>
      <c r="N684" s="164"/>
      <c r="O684" s="164"/>
      <c r="P684" s="167"/>
      <c r="Q684" s="168"/>
      <c r="R684" s="168"/>
      <c r="S684" s="168"/>
      <c r="T684" s="168"/>
      <c r="U684" s="168"/>
      <c r="V684" s="168"/>
      <c r="W684" s="169"/>
      <c r="X684" s="164"/>
      <c r="Y684" s="164"/>
      <c r="Z684" s="164"/>
    </row>
    <row r="685" spans="1:26" ht="25.5" customHeight="1">
      <c r="A685" s="164"/>
      <c r="B685" s="164"/>
      <c r="C685" s="164"/>
      <c r="D685" s="164"/>
      <c r="E685" s="164"/>
      <c r="F685" s="164"/>
      <c r="G685" s="164"/>
      <c r="H685" s="164"/>
      <c r="I685" s="164"/>
      <c r="J685" s="164"/>
      <c r="K685" s="164"/>
      <c r="L685" s="164"/>
      <c r="M685" s="164"/>
      <c r="N685" s="164"/>
      <c r="O685" s="164"/>
      <c r="P685" s="167"/>
      <c r="Q685" s="168"/>
      <c r="R685" s="168"/>
      <c r="S685" s="168"/>
      <c r="T685" s="168"/>
      <c r="U685" s="168"/>
      <c r="V685" s="168"/>
      <c r="W685" s="169"/>
      <c r="X685" s="164"/>
      <c r="Y685" s="164"/>
      <c r="Z685" s="164"/>
    </row>
    <row r="686" spans="1:26" ht="25.5" customHeight="1">
      <c r="A686" s="164"/>
      <c r="B686" s="164"/>
      <c r="C686" s="164"/>
      <c r="D686" s="164"/>
      <c r="E686" s="164"/>
      <c r="F686" s="164"/>
      <c r="G686" s="164"/>
      <c r="H686" s="164"/>
      <c r="I686" s="164"/>
      <c r="J686" s="164"/>
      <c r="K686" s="164"/>
      <c r="L686" s="164"/>
      <c r="M686" s="164"/>
      <c r="N686" s="164"/>
      <c r="O686" s="164"/>
      <c r="P686" s="167"/>
      <c r="Q686" s="168"/>
      <c r="R686" s="168"/>
      <c r="S686" s="168"/>
      <c r="T686" s="168"/>
      <c r="U686" s="168"/>
      <c r="V686" s="168"/>
      <c r="W686" s="169"/>
      <c r="X686" s="164"/>
      <c r="Y686" s="164"/>
      <c r="Z686" s="164"/>
    </row>
    <row r="687" spans="1:26" ht="25.5" customHeight="1">
      <c r="A687" s="164"/>
      <c r="B687" s="164"/>
      <c r="C687" s="164"/>
      <c r="D687" s="164"/>
      <c r="E687" s="164"/>
      <c r="F687" s="164"/>
      <c r="G687" s="164"/>
      <c r="H687" s="164"/>
      <c r="I687" s="164"/>
      <c r="J687" s="164"/>
      <c r="K687" s="164"/>
      <c r="L687" s="164"/>
      <c r="M687" s="164"/>
      <c r="N687" s="164"/>
      <c r="O687" s="164"/>
      <c r="P687" s="167"/>
      <c r="Q687" s="168"/>
      <c r="R687" s="168"/>
      <c r="S687" s="168"/>
      <c r="T687" s="168"/>
      <c r="U687" s="168"/>
      <c r="V687" s="168"/>
      <c r="W687" s="169"/>
      <c r="X687" s="164"/>
      <c r="Y687" s="164"/>
      <c r="Z687" s="164"/>
    </row>
    <row r="688" spans="1:26" ht="25.5" customHeight="1">
      <c r="A688" s="164"/>
      <c r="B688" s="164"/>
      <c r="C688" s="164"/>
      <c r="D688" s="164"/>
      <c r="E688" s="164"/>
      <c r="F688" s="164"/>
      <c r="G688" s="164"/>
      <c r="H688" s="164"/>
      <c r="I688" s="164"/>
      <c r="J688" s="164"/>
      <c r="K688" s="164"/>
      <c r="L688" s="164"/>
      <c r="M688" s="164"/>
      <c r="N688" s="164"/>
      <c r="O688" s="164"/>
      <c r="P688" s="167"/>
      <c r="Q688" s="168"/>
      <c r="R688" s="168"/>
      <c r="S688" s="168"/>
      <c r="T688" s="168"/>
      <c r="U688" s="168"/>
      <c r="V688" s="168"/>
      <c r="W688" s="169"/>
      <c r="X688" s="164"/>
      <c r="Y688" s="164"/>
      <c r="Z688" s="164"/>
    </row>
    <row r="689" spans="1:26" ht="25.5" customHeight="1">
      <c r="A689" s="164"/>
      <c r="B689" s="164"/>
      <c r="C689" s="164"/>
      <c r="D689" s="164"/>
      <c r="E689" s="164"/>
      <c r="F689" s="164"/>
      <c r="G689" s="164"/>
      <c r="H689" s="164"/>
      <c r="I689" s="164"/>
      <c r="J689" s="164"/>
      <c r="K689" s="164"/>
      <c r="L689" s="164"/>
      <c r="M689" s="164"/>
      <c r="N689" s="164"/>
      <c r="O689" s="164"/>
      <c r="P689" s="167"/>
      <c r="Q689" s="168"/>
      <c r="R689" s="168"/>
      <c r="S689" s="168"/>
      <c r="T689" s="168"/>
      <c r="U689" s="168"/>
      <c r="V689" s="168"/>
      <c r="W689" s="169"/>
      <c r="X689" s="164"/>
      <c r="Y689" s="164"/>
      <c r="Z689" s="164"/>
    </row>
    <row r="690" spans="1:26" ht="25.5" customHeight="1">
      <c r="A690" s="164"/>
      <c r="B690" s="164"/>
      <c r="C690" s="164"/>
      <c r="D690" s="164"/>
      <c r="E690" s="164"/>
      <c r="F690" s="164"/>
      <c r="G690" s="164"/>
      <c r="H690" s="164"/>
      <c r="I690" s="164"/>
      <c r="J690" s="164"/>
      <c r="K690" s="164"/>
      <c r="L690" s="164"/>
      <c r="M690" s="164"/>
      <c r="N690" s="164"/>
      <c r="O690" s="164"/>
      <c r="P690" s="167"/>
      <c r="Q690" s="168"/>
      <c r="R690" s="168"/>
      <c r="S690" s="168"/>
      <c r="T690" s="168"/>
      <c r="U690" s="168"/>
      <c r="V690" s="168"/>
      <c r="W690" s="169"/>
      <c r="X690" s="164"/>
      <c r="Y690" s="164"/>
      <c r="Z690" s="164"/>
    </row>
    <row r="691" spans="1:26" ht="25.5" customHeight="1">
      <c r="A691" s="164"/>
      <c r="B691" s="164"/>
      <c r="C691" s="164"/>
      <c r="D691" s="164"/>
      <c r="E691" s="164"/>
      <c r="F691" s="164"/>
      <c r="G691" s="164"/>
      <c r="H691" s="164"/>
      <c r="I691" s="164"/>
      <c r="J691" s="164"/>
      <c r="K691" s="164"/>
      <c r="L691" s="164"/>
      <c r="M691" s="164"/>
      <c r="N691" s="164"/>
      <c r="O691" s="164"/>
      <c r="P691" s="167"/>
      <c r="Q691" s="168"/>
      <c r="R691" s="168"/>
      <c r="S691" s="168"/>
      <c r="T691" s="168"/>
      <c r="U691" s="168"/>
      <c r="V691" s="168"/>
      <c r="W691" s="169"/>
      <c r="X691" s="164"/>
      <c r="Y691" s="164"/>
      <c r="Z691" s="164"/>
    </row>
    <row r="692" spans="1:26" ht="25.5" customHeight="1">
      <c r="A692" s="164"/>
      <c r="B692" s="164"/>
      <c r="C692" s="164"/>
      <c r="D692" s="164"/>
      <c r="E692" s="164"/>
      <c r="F692" s="164"/>
      <c r="G692" s="164"/>
      <c r="H692" s="164"/>
      <c r="I692" s="164"/>
      <c r="J692" s="164"/>
      <c r="K692" s="164"/>
      <c r="L692" s="164"/>
      <c r="M692" s="164"/>
      <c r="N692" s="164"/>
      <c r="O692" s="164"/>
      <c r="P692" s="167"/>
      <c r="Q692" s="168"/>
      <c r="R692" s="168"/>
      <c r="S692" s="168"/>
      <c r="T692" s="168"/>
      <c r="U692" s="168"/>
      <c r="V692" s="168"/>
      <c r="W692" s="169"/>
      <c r="X692" s="164"/>
      <c r="Y692" s="164"/>
      <c r="Z692" s="164"/>
    </row>
    <row r="693" spans="1:26" ht="25.5" customHeight="1">
      <c r="A693" s="164"/>
      <c r="B693" s="164"/>
      <c r="C693" s="164"/>
      <c r="D693" s="164"/>
      <c r="E693" s="164"/>
      <c r="F693" s="164"/>
      <c r="G693" s="164"/>
      <c r="H693" s="164"/>
      <c r="I693" s="164"/>
      <c r="J693" s="164"/>
      <c r="K693" s="164"/>
      <c r="L693" s="164"/>
      <c r="M693" s="164"/>
      <c r="N693" s="164"/>
      <c r="O693" s="164"/>
      <c r="P693" s="167"/>
      <c r="Q693" s="168"/>
      <c r="R693" s="168"/>
      <c r="S693" s="168"/>
      <c r="T693" s="168"/>
      <c r="U693" s="168"/>
      <c r="V693" s="168"/>
      <c r="W693" s="169"/>
      <c r="X693" s="164"/>
      <c r="Y693" s="164"/>
      <c r="Z693" s="164"/>
    </row>
    <row r="694" spans="1:26" ht="25.5" customHeight="1">
      <c r="A694" s="164"/>
      <c r="B694" s="164"/>
      <c r="C694" s="164"/>
      <c r="D694" s="164"/>
      <c r="E694" s="164"/>
      <c r="F694" s="164"/>
      <c r="G694" s="164"/>
      <c r="H694" s="164"/>
      <c r="I694" s="164"/>
      <c r="J694" s="164"/>
      <c r="K694" s="164"/>
      <c r="L694" s="164"/>
      <c r="M694" s="164"/>
      <c r="N694" s="164"/>
      <c r="O694" s="164"/>
      <c r="P694" s="167"/>
      <c r="Q694" s="168"/>
      <c r="R694" s="168"/>
      <c r="S694" s="168"/>
      <c r="T694" s="168"/>
      <c r="U694" s="168"/>
      <c r="V694" s="168"/>
      <c r="W694" s="169"/>
      <c r="X694" s="164"/>
      <c r="Y694" s="164"/>
      <c r="Z694" s="164"/>
    </row>
    <row r="695" spans="1:26" ht="25.5" customHeight="1">
      <c r="A695" s="164"/>
      <c r="B695" s="164"/>
      <c r="C695" s="164"/>
      <c r="D695" s="164"/>
      <c r="E695" s="164"/>
      <c r="F695" s="164"/>
      <c r="G695" s="164"/>
      <c r="H695" s="164"/>
      <c r="I695" s="164"/>
      <c r="J695" s="164"/>
      <c r="K695" s="164"/>
      <c r="L695" s="164"/>
      <c r="M695" s="164"/>
      <c r="N695" s="164"/>
      <c r="O695" s="164"/>
      <c r="P695" s="167"/>
      <c r="Q695" s="168"/>
      <c r="R695" s="168"/>
      <c r="S695" s="168"/>
      <c r="T695" s="168"/>
      <c r="U695" s="168"/>
      <c r="V695" s="168"/>
      <c r="W695" s="169"/>
      <c r="X695" s="164"/>
      <c r="Y695" s="164"/>
      <c r="Z695" s="164"/>
    </row>
    <row r="696" spans="1:26" ht="25.5" customHeight="1">
      <c r="A696" s="164"/>
      <c r="B696" s="164"/>
      <c r="C696" s="164"/>
      <c r="D696" s="164"/>
      <c r="E696" s="164"/>
      <c r="F696" s="164"/>
      <c r="G696" s="164"/>
      <c r="H696" s="164"/>
      <c r="I696" s="164"/>
      <c r="J696" s="164"/>
      <c r="K696" s="164"/>
      <c r="L696" s="164"/>
      <c r="M696" s="164"/>
      <c r="N696" s="164"/>
      <c r="O696" s="164"/>
      <c r="P696" s="167"/>
      <c r="Q696" s="168"/>
      <c r="R696" s="168"/>
      <c r="S696" s="168"/>
      <c r="T696" s="168"/>
      <c r="U696" s="168"/>
      <c r="V696" s="168"/>
      <c r="W696" s="169"/>
      <c r="X696" s="164"/>
      <c r="Y696" s="164"/>
      <c r="Z696" s="164"/>
    </row>
    <row r="697" spans="1:26" ht="25.5" customHeight="1">
      <c r="A697" s="164"/>
      <c r="B697" s="164"/>
      <c r="C697" s="164"/>
      <c r="D697" s="164"/>
      <c r="E697" s="164"/>
      <c r="F697" s="164"/>
      <c r="G697" s="164"/>
      <c r="H697" s="164"/>
      <c r="I697" s="164"/>
      <c r="J697" s="164"/>
      <c r="K697" s="164"/>
      <c r="L697" s="164"/>
      <c r="M697" s="164"/>
      <c r="N697" s="164"/>
      <c r="O697" s="164"/>
      <c r="P697" s="167"/>
      <c r="Q697" s="168"/>
      <c r="R697" s="168"/>
      <c r="S697" s="168"/>
      <c r="T697" s="168"/>
      <c r="U697" s="168"/>
      <c r="V697" s="168"/>
      <c r="W697" s="169"/>
      <c r="X697" s="164"/>
      <c r="Y697" s="164"/>
      <c r="Z697" s="164"/>
    </row>
    <row r="698" spans="1:26" ht="25.5" customHeight="1">
      <c r="A698" s="164"/>
      <c r="B698" s="164"/>
      <c r="C698" s="164"/>
      <c r="D698" s="164"/>
      <c r="E698" s="164"/>
      <c r="F698" s="164"/>
      <c r="G698" s="164"/>
      <c r="H698" s="164"/>
      <c r="I698" s="164"/>
      <c r="J698" s="164"/>
      <c r="K698" s="164"/>
      <c r="L698" s="164"/>
      <c r="M698" s="164"/>
      <c r="N698" s="164"/>
      <c r="O698" s="164"/>
      <c r="P698" s="167"/>
      <c r="Q698" s="168"/>
      <c r="R698" s="168"/>
      <c r="S698" s="168"/>
      <c r="T698" s="168"/>
      <c r="U698" s="168"/>
      <c r="V698" s="168"/>
      <c r="W698" s="169"/>
      <c r="X698" s="164"/>
      <c r="Y698" s="164"/>
      <c r="Z698" s="164"/>
    </row>
    <row r="699" spans="1:26" ht="25.5" customHeight="1">
      <c r="A699" s="164"/>
      <c r="B699" s="164"/>
      <c r="C699" s="164"/>
      <c r="D699" s="164"/>
      <c r="E699" s="164"/>
      <c r="F699" s="164"/>
      <c r="G699" s="164"/>
      <c r="H699" s="164"/>
      <c r="I699" s="164"/>
      <c r="J699" s="164"/>
      <c r="K699" s="164"/>
      <c r="L699" s="164"/>
      <c r="M699" s="164"/>
      <c r="N699" s="164"/>
      <c r="O699" s="164"/>
      <c r="P699" s="167"/>
      <c r="Q699" s="168"/>
      <c r="R699" s="168"/>
      <c r="S699" s="168"/>
      <c r="T699" s="168"/>
      <c r="U699" s="168"/>
      <c r="V699" s="168"/>
      <c r="W699" s="169"/>
      <c r="X699" s="164"/>
      <c r="Y699" s="164"/>
      <c r="Z699" s="164"/>
    </row>
    <row r="700" spans="1:26" ht="25.5" customHeight="1">
      <c r="A700" s="164"/>
      <c r="B700" s="164"/>
      <c r="C700" s="164"/>
      <c r="D700" s="164"/>
      <c r="E700" s="164"/>
      <c r="F700" s="164"/>
      <c r="G700" s="164"/>
      <c r="H700" s="164"/>
      <c r="I700" s="164"/>
      <c r="J700" s="164"/>
      <c r="K700" s="164"/>
      <c r="L700" s="164"/>
      <c r="M700" s="164"/>
      <c r="N700" s="164"/>
      <c r="O700" s="164"/>
      <c r="P700" s="167"/>
      <c r="Q700" s="168"/>
      <c r="R700" s="168"/>
      <c r="S700" s="168"/>
      <c r="T700" s="168"/>
      <c r="U700" s="168"/>
      <c r="V700" s="168"/>
      <c r="W700" s="169"/>
      <c r="X700" s="164"/>
      <c r="Y700" s="164"/>
      <c r="Z700" s="164"/>
    </row>
    <row r="701" spans="1:26" ht="25.5" customHeight="1">
      <c r="A701" s="164"/>
      <c r="B701" s="164"/>
      <c r="C701" s="164"/>
      <c r="D701" s="164"/>
      <c r="E701" s="164"/>
      <c r="F701" s="164"/>
      <c r="G701" s="164"/>
      <c r="H701" s="164"/>
      <c r="I701" s="164"/>
      <c r="J701" s="164"/>
      <c r="K701" s="164"/>
      <c r="L701" s="164"/>
      <c r="M701" s="164"/>
      <c r="N701" s="164"/>
      <c r="O701" s="164"/>
      <c r="P701" s="167"/>
      <c r="Q701" s="168"/>
      <c r="R701" s="168"/>
      <c r="S701" s="168"/>
      <c r="T701" s="168"/>
      <c r="U701" s="168"/>
      <c r="V701" s="168"/>
      <c r="W701" s="169"/>
      <c r="X701" s="164"/>
      <c r="Y701" s="164"/>
      <c r="Z701" s="164"/>
    </row>
    <row r="702" spans="1:26" ht="25.5" customHeight="1">
      <c r="A702" s="164"/>
      <c r="B702" s="164"/>
      <c r="C702" s="164"/>
      <c r="D702" s="164"/>
      <c r="E702" s="164"/>
      <c r="F702" s="164"/>
      <c r="G702" s="164"/>
      <c r="H702" s="164"/>
      <c r="I702" s="164"/>
      <c r="J702" s="164"/>
      <c r="K702" s="164"/>
      <c r="L702" s="164"/>
      <c r="M702" s="164"/>
      <c r="N702" s="164"/>
      <c r="O702" s="164"/>
      <c r="P702" s="167"/>
      <c r="Q702" s="168"/>
      <c r="R702" s="168"/>
      <c r="S702" s="168"/>
      <c r="T702" s="168"/>
      <c r="U702" s="168"/>
      <c r="V702" s="168"/>
      <c r="W702" s="169"/>
      <c r="X702" s="164"/>
      <c r="Y702" s="164"/>
      <c r="Z702" s="164"/>
    </row>
    <row r="703" spans="1:26" ht="25.5" customHeight="1">
      <c r="A703" s="164"/>
      <c r="B703" s="164"/>
      <c r="C703" s="164"/>
      <c r="D703" s="164"/>
      <c r="E703" s="164"/>
      <c r="F703" s="164"/>
      <c r="G703" s="164"/>
      <c r="H703" s="164"/>
      <c r="I703" s="164"/>
      <c r="J703" s="164"/>
      <c r="K703" s="164"/>
      <c r="L703" s="164"/>
      <c r="M703" s="164"/>
      <c r="N703" s="164"/>
      <c r="O703" s="164"/>
      <c r="P703" s="167"/>
      <c r="Q703" s="168"/>
      <c r="R703" s="168"/>
      <c r="S703" s="168"/>
      <c r="T703" s="168"/>
      <c r="U703" s="168"/>
      <c r="V703" s="168"/>
      <c r="W703" s="169"/>
      <c r="X703" s="164"/>
      <c r="Y703" s="164"/>
      <c r="Z703" s="164"/>
    </row>
    <row r="704" spans="1:26" ht="25.5" customHeight="1">
      <c r="A704" s="164"/>
      <c r="B704" s="164"/>
      <c r="C704" s="164"/>
      <c r="D704" s="164"/>
      <c r="E704" s="164"/>
      <c r="F704" s="164"/>
      <c r="G704" s="164"/>
      <c r="H704" s="164"/>
      <c r="I704" s="164"/>
      <c r="J704" s="164"/>
      <c r="K704" s="164"/>
      <c r="L704" s="164"/>
      <c r="M704" s="164"/>
      <c r="N704" s="164"/>
      <c r="O704" s="164"/>
      <c r="P704" s="167"/>
      <c r="Q704" s="168"/>
      <c r="R704" s="168"/>
      <c r="S704" s="168"/>
      <c r="T704" s="168"/>
      <c r="U704" s="168"/>
      <c r="V704" s="168"/>
      <c r="W704" s="169"/>
      <c r="X704" s="164"/>
      <c r="Y704" s="164"/>
      <c r="Z704" s="164"/>
    </row>
    <row r="705" spans="1:26" ht="25.5" customHeight="1">
      <c r="A705" s="164"/>
      <c r="B705" s="164"/>
      <c r="C705" s="164"/>
      <c r="D705" s="164"/>
      <c r="E705" s="164"/>
      <c r="F705" s="164"/>
      <c r="G705" s="164"/>
      <c r="H705" s="164"/>
      <c r="I705" s="164"/>
      <c r="J705" s="164"/>
      <c r="K705" s="164"/>
      <c r="L705" s="164"/>
      <c r="M705" s="164"/>
      <c r="N705" s="164"/>
      <c r="O705" s="164"/>
      <c r="P705" s="167"/>
      <c r="Q705" s="168"/>
      <c r="R705" s="168"/>
      <c r="S705" s="168"/>
      <c r="T705" s="168"/>
      <c r="U705" s="168"/>
      <c r="V705" s="168"/>
      <c r="W705" s="169"/>
      <c r="X705" s="164"/>
      <c r="Y705" s="164"/>
      <c r="Z705" s="164"/>
    </row>
    <row r="706" spans="1:26" ht="25.5" customHeight="1">
      <c r="A706" s="164"/>
      <c r="B706" s="164"/>
      <c r="C706" s="164"/>
      <c r="D706" s="164"/>
      <c r="E706" s="164"/>
      <c r="F706" s="164"/>
      <c r="G706" s="164"/>
      <c r="H706" s="164"/>
      <c r="I706" s="164"/>
      <c r="J706" s="164"/>
      <c r="K706" s="164"/>
      <c r="L706" s="164"/>
      <c r="M706" s="164"/>
      <c r="N706" s="164"/>
      <c r="O706" s="164"/>
      <c r="P706" s="167"/>
      <c r="Q706" s="168"/>
      <c r="R706" s="168"/>
      <c r="S706" s="168"/>
      <c r="T706" s="168"/>
      <c r="U706" s="168"/>
      <c r="V706" s="168"/>
      <c r="W706" s="169"/>
      <c r="X706" s="164"/>
      <c r="Y706" s="164"/>
      <c r="Z706" s="164"/>
    </row>
    <row r="707" spans="1:26" ht="25.5" customHeight="1">
      <c r="A707" s="164"/>
      <c r="B707" s="164"/>
      <c r="C707" s="164"/>
      <c r="D707" s="164"/>
      <c r="E707" s="164"/>
      <c r="F707" s="164"/>
      <c r="G707" s="164"/>
      <c r="H707" s="164"/>
      <c r="I707" s="164"/>
      <c r="J707" s="164"/>
      <c r="K707" s="164"/>
      <c r="L707" s="164"/>
      <c r="M707" s="164"/>
      <c r="N707" s="164"/>
      <c r="O707" s="164"/>
      <c r="P707" s="167"/>
      <c r="Q707" s="168"/>
      <c r="R707" s="168"/>
      <c r="S707" s="168"/>
      <c r="T707" s="168"/>
      <c r="U707" s="168"/>
      <c r="V707" s="168"/>
      <c r="W707" s="169"/>
      <c r="X707" s="164"/>
      <c r="Y707" s="164"/>
      <c r="Z707" s="164"/>
    </row>
    <row r="708" spans="1:26" ht="25.5" customHeight="1">
      <c r="A708" s="164"/>
      <c r="B708" s="164"/>
      <c r="C708" s="164"/>
      <c r="D708" s="164"/>
      <c r="E708" s="164"/>
      <c r="F708" s="164"/>
      <c r="G708" s="164"/>
      <c r="H708" s="164"/>
      <c r="I708" s="164"/>
      <c r="J708" s="164"/>
      <c r="K708" s="164"/>
      <c r="L708" s="164"/>
      <c r="M708" s="164"/>
      <c r="N708" s="164"/>
      <c r="O708" s="164"/>
      <c r="P708" s="167"/>
      <c r="Q708" s="168"/>
      <c r="R708" s="168"/>
      <c r="S708" s="168"/>
      <c r="T708" s="168"/>
      <c r="U708" s="168"/>
      <c r="V708" s="168"/>
      <c r="W708" s="169"/>
      <c r="X708" s="164"/>
      <c r="Y708" s="164"/>
      <c r="Z708" s="164"/>
    </row>
    <row r="709" spans="1:26" ht="25.5" customHeight="1">
      <c r="A709" s="164"/>
      <c r="B709" s="164"/>
      <c r="C709" s="164"/>
      <c r="D709" s="164"/>
      <c r="E709" s="164"/>
      <c r="F709" s="164"/>
      <c r="G709" s="164"/>
      <c r="H709" s="164"/>
      <c r="I709" s="164"/>
      <c r="J709" s="164"/>
      <c r="K709" s="164"/>
      <c r="L709" s="164"/>
      <c r="M709" s="164"/>
      <c r="N709" s="164"/>
      <c r="O709" s="164"/>
      <c r="P709" s="167"/>
      <c r="Q709" s="168"/>
      <c r="R709" s="168"/>
      <c r="S709" s="168"/>
      <c r="T709" s="168"/>
      <c r="U709" s="168"/>
      <c r="V709" s="168"/>
      <c r="W709" s="169"/>
      <c r="X709" s="164"/>
      <c r="Y709" s="164"/>
      <c r="Z709" s="164"/>
    </row>
    <row r="710" spans="1:26" ht="25.5" customHeight="1">
      <c r="A710" s="164"/>
      <c r="B710" s="164"/>
      <c r="C710" s="164"/>
      <c r="D710" s="164"/>
      <c r="E710" s="164"/>
      <c r="F710" s="164"/>
      <c r="G710" s="164"/>
      <c r="H710" s="164"/>
      <c r="I710" s="164"/>
      <c r="J710" s="164"/>
      <c r="K710" s="164"/>
      <c r="L710" s="164"/>
      <c r="M710" s="164"/>
      <c r="N710" s="164"/>
      <c r="O710" s="164"/>
      <c r="P710" s="167"/>
      <c r="Q710" s="168"/>
      <c r="R710" s="168"/>
      <c r="S710" s="168"/>
      <c r="T710" s="168"/>
      <c r="U710" s="168"/>
      <c r="V710" s="168"/>
      <c r="W710" s="169"/>
      <c r="X710" s="164"/>
      <c r="Y710" s="164"/>
      <c r="Z710" s="164"/>
    </row>
    <row r="711" spans="1:26" ht="25.5" customHeight="1">
      <c r="A711" s="164"/>
      <c r="B711" s="164"/>
      <c r="C711" s="164"/>
      <c r="D711" s="164"/>
      <c r="E711" s="164"/>
      <c r="F711" s="164"/>
      <c r="G711" s="164"/>
      <c r="H711" s="164"/>
      <c r="I711" s="164"/>
      <c r="J711" s="164"/>
      <c r="K711" s="164"/>
      <c r="L711" s="164"/>
      <c r="M711" s="164"/>
      <c r="N711" s="164"/>
      <c r="O711" s="164"/>
      <c r="P711" s="167"/>
      <c r="Q711" s="168"/>
      <c r="R711" s="168"/>
      <c r="S711" s="168"/>
      <c r="T711" s="168"/>
      <c r="U711" s="168"/>
      <c r="V711" s="168"/>
      <c r="W711" s="169"/>
      <c r="X711" s="164"/>
      <c r="Y711" s="164"/>
      <c r="Z711" s="164"/>
    </row>
    <row r="712" spans="1:26" ht="25.5" customHeight="1">
      <c r="A712" s="164"/>
      <c r="B712" s="164"/>
      <c r="C712" s="164"/>
      <c r="D712" s="164"/>
      <c r="E712" s="164"/>
      <c r="F712" s="164"/>
      <c r="G712" s="164"/>
      <c r="H712" s="164"/>
      <c r="I712" s="164"/>
      <c r="J712" s="164"/>
      <c r="K712" s="164"/>
      <c r="L712" s="164"/>
      <c r="M712" s="164"/>
      <c r="N712" s="164"/>
      <c r="O712" s="164"/>
      <c r="P712" s="167"/>
      <c r="Q712" s="168"/>
      <c r="R712" s="168"/>
      <c r="S712" s="168"/>
      <c r="T712" s="168"/>
      <c r="U712" s="168"/>
      <c r="V712" s="168"/>
      <c r="W712" s="169"/>
      <c r="X712" s="164"/>
      <c r="Y712" s="164"/>
      <c r="Z712" s="164"/>
    </row>
    <row r="713" spans="1:26" ht="25.5" customHeight="1">
      <c r="A713" s="164"/>
      <c r="B713" s="164"/>
      <c r="C713" s="164"/>
      <c r="D713" s="164"/>
      <c r="E713" s="164"/>
      <c r="F713" s="164"/>
      <c r="G713" s="164"/>
      <c r="H713" s="164"/>
      <c r="I713" s="164"/>
      <c r="J713" s="164"/>
      <c r="K713" s="164"/>
      <c r="L713" s="164"/>
      <c r="M713" s="164"/>
      <c r="N713" s="164"/>
      <c r="O713" s="164"/>
      <c r="P713" s="167"/>
      <c r="Q713" s="168"/>
      <c r="R713" s="168"/>
      <c r="S713" s="168"/>
      <c r="T713" s="168"/>
      <c r="U713" s="168"/>
      <c r="V713" s="168"/>
      <c r="W713" s="169"/>
      <c r="X713" s="164"/>
      <c r="Y713" s="164"/>
      <c r="Z713" s="164"/>
    </row>
    <row r="714" spans="1:26" ht="25.5" customHeight="1">
      <c r="A714" s="164"/>
      <c r="B714" s="164"/>
      <c r="C714" s="164"/>
      <c r="D714" s="164"/>
      <c r="E714" s="164"/>
      <c r="F714" s="164"/>
      <c r="G714" s="164"/>
      <c r="H714" s="164"/>
      <c r="I714" s="164"/>
      <c r="J714" s="164"/>
      <c r="K714" s="164"/>
      <c r="L714" s="164"/>
      <c r="M714" s="164"/>
      <c r="N714" s="164"/>
      <c r="O714" s="164"/>
      <c r="P714" s="167"/>
      <c r="Q714" s="168"/>
      <c r="R714" s="168"/>
      <c r="S714" s="168"/>
      <c r="T714" s="168"/>
      <c r="U714" s="168"/>
      <c r="V714" s="168"/>
      <c r="W714" s="169"/>
      <c r="X714" s="164"/>
      <c r="Y714" s="164"/>
      <c r="Z714" s="164"/>
    </row>
    <row r="715" spans="1:26" ht="25.5" customHeight="1">
      <c r="A715" s="164"/>
      <c r="B715" s="164"/>
      <c r="C715" s="164"/>
      <c r="D715" s="164"/>
      <c r="E715" s="164"/>
      <c r="F715" s="164"/>
      <c r="G715" s="164"/>
      <c r="H715" s="164"/>
      <c r="I715" s="164"/>
      <c r="J715" s="164"/>
      <c r="K715" s="164"/>
      <c r="L715" s="164"/>
      <c r="M715" s="164"/>
      <c r="N715" s="164"/>
      <c r="O715" s="164"/>
      <c r="P715" s="167"/>
      <c r="Q715" s="168"/>
      <c r="R715" s="168"/>
      <c r="S715" s="168"/>
      <c r="T715" s="168"/>
      <c r="U715" s="168"/>
      <c r="V715" s="168"/>
      <c r="W715" s="169"/>
      <c r="X715" s="164"/>
      <c r="Y715" s="164"/>
      <c r="Z715" s="164"/>
    </row>
    <row r="716" spans="1:26" ht="25.5" customHeight="1">
      <c r="A716" s="164"/>
      <c r="B716" s="164"/>
      <c r="C716" s="164"/>
      <c r="D716" s="164"/>
      <c r="E716" s="164"/>
      <c r="F716" s="164"/>
      <c r="G716" s="164"/>
      <c r="H716" s="164"/>
      <c r="I716" s="164"/>
      <c r="J716" s="164"/>
      <c r="K716" s="164"/>
      <c r="L716" s="164"/>
      <c r="M716" s="164"/>
      <c r="N716" s="164"/>
      <c r="O716" s="164"/>
      <c r="P716" s="167"/>
      <c r="Q716" s="168"/>
      <c r="R716" s="168"/>
      <c r="S716" s="168"/>
      <c r="T716" s="168"/>
      <c r="U716" s="168"/>
      <c r="V716" s="168"/>
      <c r="W716" s="169"/>
      <c r="X716" s="164"/>
      <c r="Y716" s="164"/>
      <c r="Z716" s="164"/>
    </row>
    <row r="717" spans="1:26" ht="25.5" customHeight="1">
      <c r="A717" s="164"/>
      <c r="B717" s="164"/>
      <c r="C717" s="164"/>
      <c r="D717" s="164"/>
      <c r="E717" s="164"/>
      <c r="F717" s="164"/>
      <c r="G717" s="164"/>
      <c r="H717" s="164"/>
      <c r="I717" s="164"/>
      <c r="J717" s="164"/>
      <c r="K717" s="164"/>
      <c r="L717" s="164"/>
      <c r="M717" s="164"/>
      <c r="N717" s="164"/>
      <c r="O717" s="164"/>
      <c r="P717" s="167"/>
      <c r="Q717" s="168"/>
      <c r="R717" s="168"/>
      <c r="S717" s="168"/>
      <c r="T717" s="168"/>
      <c r="U717" s="168"/>
      <c r="V717" s="168"/>
      <c r="W717" s="169"/>
      <c r="X717" s="164"/>
      <c r="Y717" s="164"/>
      <c r="Z717" s="164"/>
    </row>
    <row r="718" spans="1:26" ht="25.5" customHeight="1">
      <c r="A718" s="164"/>
      <c r="B718" s="164"/>
      <c r="C718" s="164"/>
      <c r="D718" s="164"/>
      <c r="E718" s="164"/>
      <c r="F718" s="164"/>
      <c r="G718" s="164"/>
      <c r="H718" s="164"/>
      <c r="I718" s="164"/>
      <c r="J718" s="164"/>
      <c r="K718" s="164"/>
      <c r="L718" s="164"/>
      <c r="M718" s="164"/>
      <c r="N718" s="164"/>
      <c r="O718" s="164"/>
      <c r="P718" s="167"/>
      <c r="Q718" s="168"/>
      <c r="R718" s="168"/>
      <c r="S718" s="168"/>
      <c r="T718" s="168"/>
      <c r="U718" s="168"/>
      <c r="V718" s="168"/>
      <c r="W718" s="169"/>
      <c r="X718" s="164"/>
      <c r="Y718" s="164"/>
      <c r="Z718" s="164"/>
    </row>
    <row r="719" spans="1:26" ht="25.5" customHeight="1">
      <c r="A719" s="164"/>
      <c r="B719" s="164"/>
      <c r="C719" s="164"/>
      <c r="D719" s="164"/>
      <c r="E719" s="164"/>
      <c r="F719" s="164"/>
      <c r="G719" s="164"/>
      <c r="H719" s="164"/>
      <c r="I719" s="164"/>
      <c r="J719" s="164"/>
      <c r="K719" s="164"/>
      <c r="L719" s="164"/>
      <c r="M719" s="164"/>
      <c r="N719" s="164"/>
      <c r="O719" s="164"/>
      <c r="P719" s="167"/>
      <c r="Q719" s="168"/>
      <c r="R719" s="168"/>
      <c r="S719" s="168"/>
      <c r="T719" s="168"/>
      <c r="U719" s="168"/>
      <c r="V719" s="168"/>
      <c r="W719" s="169"/>
      <c r="X719" s="164"/>
      <c r="Y719" s="164"/>
      <c r="Z719" s="164"/>
    </row>
    <row r="720" spans="1:26" ht="25.5" customHeight="1">
      <c r="A720" s="164"/>
      <c r="B720" s="164"/>
      <c r="C720" s="164"/>
      <c r="D720" s="164"/>
      <c r="E720" s="164"/>
      <c r="F720" s="164"/>
      <c r="G720" s="164"/>
      <c r="H720" s="164"/>
      <c r="I720" s="164"/>
      <c r="J720" s="164"/>
      <c r="K720" s="164"/>
      <c r="L720" s="164"/>
      <c r="M720" s="164"/>
      <c r="N720" s="164"/>
      <c r="O720" s="164"/>
      <c r="P720" s="167"/>
      <c r="Q720" s="168"/>
      <c r="R720" s="168"/>
      <c r="S720" s="168"/>
      <c r="T720" s="168"/>
      <c r="U720" s="168"/>
      <c r="V720" s="168"/>
      <c r="W720" s="169"/>
      <c r="X720" s="164"/>
      <c r="Y720" s="164"/>
      <c r="Z720" s="164"/>
    </row>
    <row r="721" spans="1:26" ht="25.5" customHeight="1">
      <c r="A721" s="164"/>
      <c r="B721" s="164"/>
      <c r="C721" s="164"/>
      <c r="D721" s="164"/>
      <c r="E721" s="164"/>
      <c r="F721" s="164"/>
      <c r="G721" s="164"/>
      <c r="H721" s="164"/>
      <c r="I721" s="164"/>
      <c r="J721" s="164"/>
      <c r="K721" s="164"/>
      <c r="L721" s="164"/>
      <c r="M721" s="164"/>
      <c r="N721" s="164"/>
      <c r="O721" s="164"/>
      <c r="P721" s="167"/>
      <c r="Q721" s="168"/>
      <c r="R721" s="168"/>
      <c r="S721" s="168"/>
      <c r="T721" s="168"/>
      <c r="U721" s="168"/>
      <c r="V721" s="168"/>
      <c r="W721" s="169"/>
      <c r="X721" s="164"/>
      <c r="Y721" s="164"/>
      <c r="Z721" s="164"/>
    </row>
    <row r="722" spans="1:26" ht="25.5" customHeight="1">
      <c r="A722" s="164"/>
      <c r="B722" s="164"/>
      <c r="C722" s="164"/>
      <c r="D722" s="164"/>
      <c r="E722" s="164"/>
      <c r="F722" s="164"/>
      <c r="G722" s="164"/>
      <c r="H722" s="164"/>
      <c r="I722" s="164"/>
      <c r="J722" s="164"/>
      <c r="K722" s="164"/>
      <c r="L722" s="164"/>
      <c r="M722" s="164"/>
      <c r="N722" s="164"/>
      <c r="O722" s="164"/>
      <c r="P722" s="167"/>
      <c r="Q722" s="168"/>
      <c r="R722" s="168"/>
      <c r="S722" s="168"/>
      <c r="T722" s="168"/>
      <c r="U722" s="168"/>
      <c r="V722" s="168"/>
      <c r="W722" s="169"/>
      <c r="X722" s="164"/>
      <c r="Y722" s="164"/>
      <c r="Z722" s="164"/>
    </row>
    <row r="723" spans="1:26" ht="25.5" customHeight="1">
      <c r="A723" s="164"/>
      <c r="B723" s="164"/>
      <c r="C723" s="164"/>
      <c r="D723" s="164"/>
      <c r="E723" s="164"/>
      <c r="F723" s="164"/>
      <c r="G723" s="164"/>
      <c r="H723" s="164"/>
      <c r="I723" s="164"/>
      <c r="J723" s="164"/>
      <c r="K723" s="164"/>
      <c r="L723" s="164"/>
      <c r="M723" s="164"/>
      <c r="N723" s="164"/>
      <c r="O723" s="164"/>
      <c r="P723" s="167"/>
      <c r="Q723" s="168"/>
      <c r="R723" s="168"/>
      <c r="S723" s="168"/>
      <c r="T723" s="168"/>
      <c r="U723" s="168"/>
      <c r="V723" s="168"/>
      <c r="W723" s="169"/>
      <c r="X723" s="164"/>
      <c r="Y723" s="164"/>
      <c r="Z723" s="164"/>
    </row>
    <row r="724" spans="1:26" ht="25.5" customHeight="1">
      <c r="A724" s="164"/>
      <c r="B724" s="164"/>
      <c r="C724" s="164"/>
      <c r="D724" s="164"/>
      <c r="E724" s="164"/>
      <c r="F724" s="164"/>
      <c r="G724" s="164"/>
      <c r="H724" s="164"/>
      <c r="I724" s="164"/>
      <c r="J724" s="164"/>
      <c r="K724" s="164"/>
      <c r="L724" s="164"/>
      <c r="M724" s="164"/>
      <c r="N724" s="164"/>
      <c r="O724" s="164"/>
      <c r="P724" s="167"/>
      <c r="Q724" s="168"/>
      <c r="R724" s="168"/>
      <c r="S724" s="168"/>
      <c r="T724" s="168"/>
      <c r="U724" s="168"/>
      <c r="V724" s="168"/>
      <c r="W724" s="169"/>
      <c r="X724" s="164"/>
      <c r="Y724" s="164"/>
      <c r="Z724" s="164"/>
    </row>
    <row r="725" spans="1:26" ht="25.5" customHeight="1">
      <c r="A725" s="164"/>
      <c r="B725" s="164"/>
      <c r="C725" s="164"/>
      <c r="D725" s="164"/>
      <c r="E725" s="164"/>
      <c r="F725" s="164"/>
      <c r="G725" s="164"/>
      <c r="H725" s="164"/>
      <c r="I725" s="164"/>
      <c r="J725" s="164"/>
      <c r="K725" s="164"/>
      <c r="L725" s="164"/>
      <c r="M725" s="164"/>
      <c r="N725" s="164"/>
      <c r="O725" s="164"/>
      <c r="P725" s="167"/>
      <c r="Q725" s="168"/>
      <c r="R725" s="168"/>
      <c r="S725" s="168"/>
      <c r="T725" s="168"/>
      <c r="U725" s="168"/>
      <c r="V725" s="168"/>
      <c r="W725" s="169"/>
      <c r="X725" s="164"/>
      <c r="Y725" s="164"/>
      <c r="Z725" s="164"/>
    </row>
    <row r="726" spans="1:26" ht="25.5" customHeight="1">
      <c r="A726" s="164"/>
      <c r="B726" s="164"/>
      <c r="C726" s="164"/>
      <c r="D726" s="164"/>
      <c r="E726" s="164"/>
      <c r="F726" s="164"/>
      <c r="G726" s="164"/>
      <c r="H726" s="164"/>
      <c r="I726" s="164"/>
      <c r="J726" s="164"/>
      <c r="K726" s="164"/>
      <c r="L726" s="164"/>
      <c r="M726" s="164"/>
      <c r="N726" s="164"/>
      <c r="O726" s="164"/>
      <c r="P726" s="167"/>
      <c r="Q726" s="168"/>
      <c r="R726" s="168"/>
      <c r="S726" s="168"/>
      <c r="T726" s="168"/>
      <c r="U726" s="168"/>
      <c r="V726" s="168"/>
      <c r="W726" s="169"/>
      <c r="X726" s="164"/>
      <c r="Y726" s="164"/>
      <c r="Z726" s="164"/>
    </row>
    <row r="727" spans="1:26" ht="25.5" customHeight="1">
      <c r="A727" s="164"/>
      <c r="B727" s="164"/>
      <c r="C727" s="164"/>
      <c r="D727" s="164"/>
      <c r="E727" s="164"/>
      <c r="F727" s="164"/>
      <c r="G727" s="164"/>
      <c r="H727" s="164"/>
      <c r="I727" s="164"/>
      <c r="J727" s="164"/>
      <c r="K727" s="164"/>
      <c r="L727" s="164"/>
      <c r="M727" s="164"/>
      <c r="N727" s="164"/>
      <c r="O727" s="164"/>
      <c r="P727" s="167"/>
      <c r="Q727" s="168"/>
      <c r="R727" s="168"/>
      <c r="S727" s="168"/>
      <c r="T727" s="168"/>
      <c r="U727" s="168"/>
      <c r="V727" s="168"/>
      <c r="W727" s="169"/>
      <c r="X727" s="164"/>
      <c r="Y727" s="164"/>
      <c r="Z727" s="164"/>
    </row>
    <row r="728" spans="1:26" ht="25.5" customHeight="1">
      <c r="A728" s="164"/>
      <c r="B728" s="164"/>
      <c r="C728" s="164"/>
      <c r="D728" s="164"/>
      <c r="E728" s="164"/>
      <c r="F728" s="164"/>
      <c r="G728" s="164"/>
      <c r="H728" s="164"/>
      <c r="I728" s="164"/>
      <c r="J728" s="164"/>
      <c r="K728" s="164"/>
      <c r="L728" s="164"/>
      <c r="M728" s="164"/>
      <c r="N728" s="164"/>
      <c r="O728" s="164"/>
      <c r="P728" s="167"/>
      <c r="Q728" s="168"/>
      <c r="R728" s="168"/>
      <c r="S728" s="168"/>
      <c r="T728" s="168"/>
      <c r="U728" s="168"/>
      <c r="V728" s="168"/>
      <c r="W728" s="169"/>
      <c r="X728" s="164"/>
      <c r="Y728" s="164"/>
      <c r="Z728" s="164"/>
    </row>
    <row r="729" spans="1:26" ht="25.5" customHeight="1">
      <c r="A729" s="164"/>
      <c r="B729" s="164"/>
      <c r="C729" s="164"/>
      <c r="D729" s="164"/>
      <c r="E729" s="164"/>
      <c r="F729" s="164"/>
      <c r="G729" s="164"/>
      <c r="H729" s="164"/>
      <c r="I729" s="164"/>
      <c r="J729" s="164"/>
      <c r="K729" s="164"/>
      <c r="L729" s="164"/>
      <c r="M729" s="164"/>
      <c r="N729" s="164"/>
      <c r="O729" s="164"/>
      <c r="P729" s="167"/>
      <c r="Q729" s="168"/>
      <c r="R729" s="168"/>
      <c r="S729" s="168"/>
      <c r="T729" s="168"/>
      <c r="U729" s="168"/>
      <c r="V729" s="168"/>
      <c r="W729" s="169"/>
      <c r="X729" s="164"/>
      <c r="Y729" s="164"/>
      <c r="Z729" s="164"/>
    </row>
    <row r="730" spans="1:26" ht="25.5" customHeight="1">
      <c r="A730" s="164"/>
      <c r="B730" s="164"/>
      <c r="C730" s="164"/>
      <c r="D730" s="164"/>
      <c r="E730" s="164"/>
      <c r="F730" s="164"/>
      <c r="G730" s="164"/>
      <c r="H730" s="164"/>
      <c r="I730" s="164"/>
      <c r="J730" s="164"/>
      <c r="K730" s="164"/>
      <c r="L730" s="164"/>
      <c r="M730" s="164"/>
      <c r="N730" s="164"/>
      <c r="O730" s="164"/>
      <c r="P730" s="167"/>
      <c r="Q730" s="168"/>
      <c r="R730" s="168"/>
      <c r="S730" s="168"/>
      <c r="T730" s="168"/>
      <c r="U730" s="168"/>
      <c r="V730" s="168"/>
      <c r="W730" s="169"/>
      <c r="X730" s="164"/>
      <c r="Y730" s="164"/>
      <c r="Z730" s="164"/>
    </row>
    <row r="731" spans="1:26" ht="25.5" customHeight="1">
      <c r="A731" s="164"/>
      <c r="B731" s="164"/>
      <c r="C731" s="164"/>
      <c r="D731" s="164"/>
      <c r="E731" s="164"/>
      <c r="F731" s="164"/>
      <c r="G731" s="164"/>
      <c r="H731" s="164"/>
      <c r="I731" s="164"/>
      <c r="J731" s="164"/>
      <c r="K731" s="164"/>
      <c r="L731" s="164"/>
      <c r="M731" s="164"/>
      <c r="N731" s="164"/>
      <c r="O731" s="164"/>
      <c r="P731" s="167"/>
      <c r="Q731" s="168"/>
      <c r="R731" s="168"/>
      <c r="S731" s="168"/>
      <c r="T731" s="168"/>
      <c r="U731" s="168"/>
      <c r="V731" s="168"/>
      <c r="W731" s="169"/>
      <c r="X731" s="164"/>
      <c r="Y731" s="164"/>
      <c r="Z731" s="164"/>
    </row>
    <row r="732" spans="1:26" ht="25.5" customHeight="1">
      <c r="A732" s="164"/>
      <c r="B732" s="164"/>
      <c r="C732" s="164"/>
      <c r="D732" s="164"/>
      <c r="E732" s="164"/>
      <c r="F732" s="164"/>
      <c r="G732" s="164"/>
      <c r="H732" s="164"/>
      <c r="I732" s="164"/>
      <c r="J732" s="164"/>
      <c r="K732" s="164"/>
      <c r="L732" s="164"/>
      <c r="M732" s="164"/>
      <c r="N732" s="164"/>
      <c r="O732" s="164"/>
      <c r="P732" s="167"/>
      <c r="Q732" s="168"/>
      <c r="R732" s="168"/>
      <c r="S732" s="168"/>
      <c r="T732" s="168"/>
      <c r="U732" s="168"/>
      <c r="V732" s="168"/>
      <c r="W732" s="169"/>
      <c r="X732" s="164"/>
      <c r="Y732" s="164"/>
      <c r="Z732" s="164"/>
    </row>
    <row r="733" spans="1:26" ht="25.5" customHeight="1">
      <c r="A733" s="164"/>
      <c r="B733" s="164"/>
      <c r="C733" s="164"/>
      <c r="D733" s="164"/>
      <c r="E733" s="164"/>
      <c r="F733" s="164"/>
      <c r="G733" s="164"/>
      <c r="H733" s="164"/>
      <c r="I733" s="164"/>
      <c r="J733" s="164"/>
      <c r="K733" s="164"/>
      <c r="L733" s="164"/>
      <c r="M733" s="164"/>
      <c r="N733" s="164"/>
      <c r="O733" s="164"/>
      <c r="P733" s="167"/>
      <c r="Q733" s="168"/>
      <c r="R733" s="168"/>
      <c r="S733" s="168"/>
      <c r="T733" s="168"/>
      <c r="U733" s="168"/>
      <c r="V733" s="168"/>
      <c r="W733" s="169"/>
      <c r="X733" s="164"/>
      <c r="Y733" s="164"/>
      <c r="Z733" s="164"/>
    </row>
    <row r="734" spans="1:26" ht="25.5" customHeight="1">
      <c r="A734" s="164"/>
      <c r="B734" s="164"/>
      <c r="C734" s="164"/>
      <c r="D734" s="164"/>
      <c r="E734" s="164"/>
      <c r="F734" s="164"/>
      <c r="G734" s="164"/>
      <c r="H734" s="164"/>
      <c r="I734" s="164"/>
      <c r="J734" s="164"/>
      <c r="K734" s="164"/>
      <c r="L734" s="164"/>
      <c r="M734" s="164"/>
      <c r="N734" s="164"/>
      <c r="O734" s="164"/>
      <c r="P734" s="167"/>
      <c r="Q734" s="168"/>
      <c r="R734" s="168"/>
      <c r="S734" s="168"/>
      <c r="T734" s="168"/>
      <c r="U734" s="168"/>
      <c r="V734" s="168"/>
      <c r="W734" s="169"/>
      <c r="X734" s="164"/>
      <c r="Y734" s="164"/>
      <c r="Z734" s="164"/>
    </row>
    <row r="735" spans="1:26" ht="25.5" customHeight="1">
      <c r="A735" s="164"/>
      <c r="B735" s="164"/>
      <c r="C735" s="164"/>
      <c r="D735" s="164"/>
      <c r="E735" s="164"/>
      <c r="F735" s="164"/>
      <c r="G735" s="164"/>
      <c r="H735" s="164"/>
      <c r="I735" s="164"/>
      <c r="J735" s="164"/>
      <c r="K735" s="164"/>
      <c r="L735" s="164"/>
      <c r="M735" s="164"/>
      <c r="N735" s="164"/>
      <c r="O735" s="164"/>
      <c r="P735" s="167"/>
      <c r="Q735" s="168"/>
      <c r="R735" s="168"/>
      <c r="S735" s="168"/>
      <c r="T735" s="168"/>
      <c r="U735" s="168"/>
      <c r="V735" s="168"/>
      <c r="W735" s="169"/>
      <c r="X735" s="164"/>
      <c r="Y735" s="164"/>
      <c r="Z735" s="164"/>
    </row>
    <row r="736" spans="1:26" ht="25.5" customHeight="1">
      <c r="A736" s="164"/>
      <c r="B736" s="164"/>
      <c r="C736" s="164"/>
      <c r="D736" s="164"/>
      <c r="E736" s="164"/>
      <c r="F736" s="164"/>
      <c r="G736" s="164"/>
      <c r="H736" s="164"/>
      <c r="I736" s="164"/>
      <c r="J736" s="164"/>
      <c r="K736" s="164"/>
      <c r="L736" s="164"/>
      <c r="M736" s="164"/>
      <c r="N736" s="164"/>
      <c r="O736" s="164"/>
      <c r="P736" s="167"/>
      <c r="Q736" s="168"/>
      <c r="R736" s="168"/>
      <c r="S736" s="168"/>
      <c r="T736" s="168"/>
      <c r="U736" s="168"/>
      <c r="V736" s="168"/>
      <c r="W736" s="169"/>
      <c r="X736" s="164"/>
      <c r="Y736" s="164"/>
      <c r="Z736" s="164"/>
    </row>
    <row r="737" spans="1:26" ht="25.5" customHeight="1">
      <c r="A737" s="164"/>
      <c r="B737" s="164"/>
      <c r="C737" s="164"/>
      <c r="D737" s="164"/>
      <c r="E737" s="164"/>
      <c r="F737" s="164"/>
      <c r="G737" s="164"/>
      <c r="H737" s="164"/>
      <c r="I737" s="164"/>
      <c r="J737" s="164"/>
      <c r="K737" s="164"/>
      <c r="L737" s="164"/>
      <c r="M737" s="164"/>
      <c r="N737" s="164"/>
      <c r="O737" s="164"/>
      <c r="P737" s="167"/>
      <c r="Q737" s="168"/>
      <c r="R737" s="168"/>
      <c r="S737" s="168"/>
      <c r="T737" s="168"/>
      <c r="U737" s="168"/>
      <c r="V737" s="168"/>
      <c r="W737" s="169"/>
      <c r="X737" s="164"/>
      <c r="Y737" s="164"/>
      <c r="Z737" s="164"/>
    </row>
    <row r="738" spans="1:26" ht="25.5" customHeight="1">
      <c r="A738" s="164"/>
      <c r="B738" s="164"/>
      <c r="C738" s="164"/>
      <c r="D738" s="164"/>
      <c r="E738" s="164"/>
      <c r="F738" s="164"/>
      <c r="G738" s="164"/>
      <c r="H738" s="164"/>
      <c r="I738" s="164"/>
      <c r="J738" s="164"/>
      <c r="K738" s="164"/>
      <c r="L738" s="164"/>
      <c r="M738" s="164"/>
      <c r="N738" s="164"/>
      <c r="O738" s="164"/>
      <c r="P738" s="167"/>
      <c r="Q738" s="168"/>
      <c r="R738" s="168"/>
      <c r="S738" s="168"/>
      <c r="T738" s="168"/>
      <c r="U738" s="168"/>
      <c r="V738" s="168"/>
      <c r="W738" s="169"/>
      <c r="X738" s="164"/>
      <c r="Y738" s="164"/>
      <c r="Z738" s="164"/>
    </row>
    <row r="739" spans="1:26" ht="25.5" customHeight="1">
      <c r="A739" s="164"/>
      <c r="B739" s="164"/>
      <c r="C739" s="164"/>
      <c r="D739" s="164"/>
      <c r="E739" s="164"/>
      <c r="F739" s="164"/>
      <c r="G739" s="164"/>
      <c r="H739" s="164"/>
      <c r="I739" s="164"/>
      <c r="J739" s="164"/>
      <c r="K739" s="164"/>
      <c r="L739" s="164"/>
      <c r="M739" s="164"/>
      <c r="N739" s="164"/>
      <c r="O739" s="164"/>
      <c r="P739" s="167"/>
      <c r="Q739" s="168"/>
      <c r="R739" s="168"/>
      <c r="S739" s="168"/>
      <c r="T739" s="168"/>
      <c r="U739" s="168"/>
      <c r="V739" s="168"/>
      <c r="W739" s="169"/>
      <c r="X739" s="164"/>
      <c r="Y739" s="164"/>
      <c r="Z739" s="164"/>
    </row>
    <row r="740" spans="1:26" ht="25.5" customHeight="1">
      <c r="A740" s="164"/>
      <c r="B740" s="164"/>
      <c r="C740" s="164"/>
      <c r="D740" s="164"/>
      <c r="E740" s="164"/>
      <c r="F740" s="164"/>
      <c r="G740" s="164"/>
      <c r="H740" s="164"/>
      <c r="I740" s="164"/>
      <c r="J740" s="164"/>
      <c r="K740" s="164"/>
      <c r="L740" s="164"/>
      <c r="M740" s="164"/>
      <c r="N740" s="164"/>
      <c r="O740" s="164"/>
      <c r="P740" s="167"/>
      <c r="Q740" s="168"/>
      <c r="R740" s="168"/>
      <c r="S740" s="168"/>
      <c r="T740" s="168"/>
      <c r="U740" s="168"/>
      <c r="V740" s="168"/>
      <c r="W740" s="169"/>
      <c r="X740" s="164"/>
      <c r="Y740" s="164"/>
      <c r="Z740" s="164"/>
    </row>
    <row r="741" spans="1:26" ht="25.5" customHeight="1">
      <c r="A741" s="164"/>
      <c r="B741" s="164"/>
      <c r="C741" s="164"/>
      <c r="D741" s="164"/>
      <c r="E741" s="164"/>
      <c r="F741" s="164"/>
      <c r="G741" s="164"/>
      <c r="H741" s="164"/>
      <c r="I741" s="164"/>
      <c r="J741" s="164"/>
      <c r="K741" s="164"/>
      <c r="L741" s="164"/>
      <c r="M741" s="164"/>
      <c r="N741" s="164"/>
      <c r="O741" s="164"/>
      <c r="P741" s="167"/>
      <c r="Q741" s="168"/>
      <c r="R741" s="168"/>
      <c r="S741" s="168"/>
      <c r="T741" s="168"/>
      <c r="U741" s="168"/>
      <c r="V741" s="168"/>
      <c r="W741" s="169"/>
      <c r="X741" s="164"/>
      <c r="Y741" s="164"/>
      <c r="Z741" s="164"/>
    </row>
    <row r="742" spans="1:26" ht="25.5" customHeight="1">
      <c r="A742" s="164"/>
      <c r="B742" s="164"/>
      <c r="C742" s="164"/>
      <c r="D742" s="164"/>
      <c r="E742" s="164"/>
      <c r="F742" s="164"/>
      <c r="G742" s="164"/>
      <c r="H742" s="164"/>
      <c r="I742" s="164"/>
      <c r="J742" s="164"/>
      <c r="K742" s="164"/>
      <c r="L742" s="164"/>
      <c r="M742" s="164"/>
      <c r="N742" s="164"/>
      <c r="O742" s="164"/>
      <c r="P742" s="167"/>
      <c r="Q742" s="168"/>
      <c r="R742" s="168"/>
      <c r="S742" s="168"/>
      <c r="T742" s="168"/>
      <c r="U742" s="168"/>
      <c r="V742" s="168"/>
      <c r="W742" s="169"/>
      <c r="X742" s="164"/>
      <c r="Y742" s="164"/>
      <c r="Z742" s="164"/>
    </row>
    <row r="743" spans="1:26" ht="25.5" customHeight="1">
      <c r="A743" s="164"/>
      <c r="B743" s="164"/>
      <c r="C743" s="164"/>
      <c r="D743" s="164"/>
      <c r="E743" s="164"/>
      <c r="F743" s="164"/>
      <c r="G743" s="164"/>
      <c r="H743" s="164"/>
      <c r="I743" s="164"/>
      <c r="J743" s="164"/>
      <c r="K743" s="164"/>
      <c r="L743" s="164"/>
      <c r="M743" s="164"/>
      <c r="N743" s="164"/>
      <c r="O743" s="164"/>
      <c r="P743" s="167"/>
      <c r="Q743" s="168"/>
      <c r="R743" s="168"/>
      <c r="S743" s="168"/>
      <c r="T743" s="168"/>
      <c r="U743" s="168"/>
      <c r="V743" s="168"/>
      <c r="W743" s="169"/>
      <c r="X743" s="164"/>
      <c r="Y743" s="164"/>
      <c r="Z743" s="164"/>
    </row>
    <row r="744" spans="1:26" ht="25.5" customHeight="1">
      <c r="A744" s="164"/>
      <c r="B744" s="164"/>
      <c r="C744" s="164"/>
      <c r="D744" s="164"/>
      <c r="E744" s="164"/>
      <c r="F744" s="164"/>
      <c r="G744" s="164"/>
      <c r="H744" s="164"/>
      <c r="I744" s="164"/>
      <c r="J744" s="164"/>
      <c r="K744" s="164"/>
      <c r="L744" s="164"/>
      <c r="M744" s="164"/>
      <c r="N744" s="164"/>
      <c r="O744" s="164"/>
      <c r="P744" s="167"/>
      <c r="Q744" s="168"/>
      <c r="R744" s="168"/>
      <c r="S744" s="168"/>
      <c r="T744" s="168"/>
      <c r="U744" s="168"/>
      <c r="V744" s="168"/>
      <c r="W744" s="169"/>
      <c r="X744" s="164"/>
      <c r="Y744" s="164"/>
      <c r="Z744" s="164"/>
    </row>
    <row r="745" spans="1:26" ht="25.5" customHeight="1">
      <c r="A745" s="164"/>
      <c r="B745" s="164"/>
      <c r="C745" s="164"/>
      <c r="D745" s="164"/>
      <c r="E745" s="164"/>
      <c r="F745" s="164"/>
      <c r="G745" s="164"/>
      <c r="H745" s="164"/>
      <c r="I745" s="164"/>
      <c r="J745" s="164"/>
      <c r="K745" s="164"/>
      <c r="L745" s="164"/>
      <c r="M745" s="164"/>
      <c r="N745" s="164"/>
      <c r="O745" s="164"/>
      <c r="P745" s="167"/>
      <c r="Q745" s="168"/>
      <c r="R745" s="168"/>
      <c r="S745" s="168"/>
      <c r="T745" s="168"/>
      <c r="U745" s="168"/>
      <c r="V745" s="168"/>
      <c r="W745" s="169"/>
      <c r="X745" s="164"/>
      <c r="Y745" s="164"/>
      <c r="Z745" s="164"/>
    </row>
    <row r="746" spans="1:26" ht="25.5" customHeight="1">
      <c r="A746" s="164"/>
      <c r="B746" s="164"/>
      <c r="C746" s="164"/>
      <c r="D746" s="164"/>
      <c r="E746" s="164"/>
      <c r="F746" s="164"/>
      <c r="G746" s="164"/>
      <c r="H746" s="164"/>
      <c r="I746" s="164"/>
      <c r="J746" s="164"/>
      <c r="K746" s="164"/>
      <c r="L746" s="164"/>
      <c r="M746" s="164"/>
      <c r="N746" s="164"/>
      <c r="O746" s="164"/>
      <c r="P746" s="167"/>
      <c r="Q746" s="168"/>
      <c r="R746" s="168"/>
      <c r="S746" s="168"/>
      <c r="T746" s="168"/>
      <c r="U746" s="168"/>
      <c r="V746" s="168"/>
      <c r="W746" s="169"/>
      <c r="X746" s="164"/>
      <c r="Y746" s="164"/>
      <c r="Z746" s="164"/>
    </row>
    <row r="747" spans="1:26" ht="25.5" customHeight="1">
      <c r="A747" s="164"/>
      <c r="B747" s="164"/>
      <c r="C747" s="164"/>
      <c r="D747" s="164"/>
      <c r="E747" s="164"/>
      <c r="F747" s="164"/>
      <c r="G747" s="164"/>
      <c r="H747" s="164"/>
      <c r="I747" s="164"/>
      <c r="J747" s="164"/>
      <c r="K747" s="164"/>
      <c r="L747" s="164"/>
      <c r="M747" s="164"/>
      <c r="N747" s="164"/>
      <c r="O747" s="164"/>
      <c r="P747" s="167"/>
      <c r="Q747" s="168"/>
      <c r="R747" s="168"/>
      <c r="S747" s="168"/>
      <c r="T747" s="168"/>
      <c r="U747" s="168"/>
      <c r="V747" s="168"/>
      <c r="W747" s="169"/>
      <c r="X747" s="164"/>
      <c r="Y747" s="164"/>
      <c r="Z747" s="164"/>
    </row>
    <row r="748" spans="1:26" ht="25.5" customHeight="1">
      <c r="A748" s="164"/>
      <c r="B748" s="164"/>
      <c r="C748" s="164"/>
      <c r="D748" s="164"/>
      <c r="E748" s="164"/>
      <c r="F748" s="164"/>
      <c r="G748" s="164"/>
      <c r="H748" s="164"/>
      <c r="I748" s="164"/>
      <c r="J748" s="164"/>
      <c r="K748" s="164"/>
      <c r="L748" s="164"/>
      <c r="M748" s="164"/>
      <c r="N748" s="164"/>
      <c r="O748" s="164"/>
      <c r="P748" s="167"/>
      <c r="Q748" s="168"/>
      <c r="R748" s="168"/>
      <c r="S748" s="168"/>
      <c r="T748" s="168"/>
      <c r="U748" s="168"/>
      <c r="V748" s="168"/>
      <c r="W748" s="169"/>
      <c r="X748" s="164"/>
      <c r="Y748" s="164"/>
      <c r="Z748" s="164"/>
    </row>
    <row r="749" spans="1:26" ht="25.5" customHeight="1">
      <c r="A749" s="164"/>
      <c r="B749" s="164"/>
      <c r="C749" s="164"/>
      <c r="D749" s="164"/>
      <c r="E749" s="164"/>
      <c r="F749" s="164"/>
      <c r="G749" s="164"/>
      <c r="H749" s="164"/>
      <c r="I749" s="164"/>
      <c r="J749" s="164"/>
      <c r="K749" s="164"/>
      <c r="L749" s="164"/>
      <c r="M749" s="164"/>
      <c r="N749" s="164"/>
      <c r="O749" s="164"/>
      <c r="P749" s="167"/>
      <c r="Q749" s="168"/>
      <c r="R749" s="168"/>
      <c r="S749" s="168"/>
      <c r="T749" s="168"/>
      <c r="U749" s="168"/>
      <c r="V749" s="168"/>
      <c r="W749" s="169"/>
      <c r="X749" s="164"/>
      <c r="Y749" s="164"/>
      <c r="Z749" s="164"/>
    </row>
    <row r="750" spans="1:26" ht="25.5" customHeight="1">
      <c r="A750" s="164"/>
      <c r="B750" s="164"/>
      <c r="C750" s="164"/>
      <c r="D750" s="164"/>
      <c r="E750" s="164"/>
      <c r="F750" s="164"/>
      <c r="G750" s="164"/>
      <c r="H750" s="164"/>
      <c r="I750" s="164"/>
      <c r="J750" s="164"/>
      <c r="K750" s="164"/>
      <c r="L750" s="164"/>
      <c r="M750" s="164"/>
      <c r="N750" s="164"/>
      <c r="O750" s="164"/>
      <c r="P750" s="167"/>
      <c r="Q750" s="168"/>
      <c r="R750" s="168"/>
      <c r="S750" s="168"/>
      <c r="T750" s="168"/>
      <c r="U750" s="168"/>
      <c r="V750" s="168"/>
      <c r="W750" s="169"/>
      <c r="X750" s="164"/>
      <c r="Y750" s="164"/>
      <c r="Z750" s="164"/>
    </row>
    <row r="751" spans="1:26" ht="25.5" customHeight="1">
      <c r="A751" s="164"/>
      <c r="B751" s="164"/>
      <c r="C751" s="164"/>
      <c r="D751" s="164"/>
      <c r="E751" s="164"/>
      <c r="F751" s="164"/>
      <c r="G751" s="164"/>
      <c r="H751" s="164"/>
      <c r="I751" s="164"/>
      <c r="J751" s="164"/>
      <c r="K751" s="164"/>
      <c r="L751" s="164"/>
      <c r="M751" s="164"/>
      <c r="N751" s="164"/>
      <c r="O751" s="164"/>
      <c r="P751" s="167"/>
      <c r="Q751" s="168"/>
      <c r="R751" s="168"/>
      <c r="S751" s="168"/>
      <c r="T751" s="168"/>
      <c r="U751" s="168"/>
      <c r="V751" s="168"/>
      <c r="W751" s="169"/>
      <c r="X751" s="164"/>
      <c r="Y751" s="164"/>
      <c r="Z751" s="164"/>
    </row>
    <row r="752" spans="1:26" ht="25.5" customHeight="1">
      <c r="A752" s="164"/>
      <c r="B752" s="164"/>
      <c r="C752" s="164"/>
      <c r="D752" s="164"/>
      <c r="E752" s="164"/>
      <c r="F752" s="164"/>
      <c r="G752" s="164"/>
      <c r="H752" s="164"/>
      <c r="I752" s="164"/>
      <c r="J752" s="164"/>
      <c r="K752" s="164"/>
      <c r="L752" s="164"/>
      <c r="M752" s="164"/>
      <c r="N752" s="164"/>
      <c r="O752" s="164"/>
      <c r="P752" s="167"/>
      <c r="Q752" s="168"/>
      <c r="R752" s="168"/>
      <c r="S752" s="168"/>
      <c r="T752" s="168"/>
      <c r="U752" s="168"/>
      <c r="V752" s="168"/>
      <c r="W752" s="169"/>
      <c r="X752" s="164"/>
      <c r="Y752" s="164"/>
      <c r="Z752" s="164"/>
    </row>
    <row r="753" spans="1:26" ht="25.5" customHeight="1">
      <c r="A753" s="164"/>
      <c r="B753" s="164"/>
      <c r="C753" s="164"/>
      <c r="D753" s="164"/>
      <c r="E753" s="164"/>
      <c r="F753" s="164"/>
      <c r="G753" s="164"/>
      <c r="H753" s="164"/>
      <c r="I753" s="164"/>
      <c r="J753" s="164"/>
      <c r="K753" s="164"/>
      <c r="L753" s="164"/>
      <c r="M753" s="164"/>
      <c r="N753" s="164"/>
      <c r="O753" s="164"/>
      <c r="P753" s="167"/>
      <c r="Q753" s="168"/>
      <c r="R753" s="168"/>
      <c r="S753" s="168"/>
      <c r="T753" s="168"/>
      <c r="U753" s="168"/>
      <c r="V753" s="168"/>
      <c r="W753" s="169"/>
      <c r="X753" s="164"/>
      <c r="Y753" s="164"/>
      <c r="Z753" s="164"/>
    </row>
    <row r="754" spans="1:26" ht="25.5" customHeight="1">
      <c r="A754" s="164"/>
      <c r="B754" s="164"/>
      <c r="C754" s="164"/>
      <c r="D754" s="164"/>
      <c r="E754" s="164"/>
      <c r="F754" s="164"/>
      <c r="G754" s="164"/>
      <c r="H754" s="164"/>
      <c r="I754" s="164"/>
      <c r="J754" s="164"/>
      <c r="K754" s="164"/>
      <c r="L754" s="164"/>
      <c r="M754" s="164"/>
      <c r="N754" s="164"/>
      <c r="O754" s="164"/>
      <c r="P754" s="167"/>
      <c r="Q754" s="168"/>
      <c r="R754" s="168"/>
      <c r="S754" s="168"/>
      <c r="T754" s="168"/>
      <c r="U754" s="168"/>
      <c r="V754" s="168"/>
      <c r="W754" s="169"/>
      <c r="X754" s="164"/>
      <c r="Y754" s="164"/>
      <c r="Z754" s="164"/>
    </row>
    <row r="755" spans="1:26" ht="25.5" customHeight="1">
      <c r="A755" s="164"/>
      <c r="B755" s="164"/>
      <c r="C755" s="164"/>
      <c r="D755" s="164"/>
      <c r="E755" s="164"/>
      <c r="F755" s="164"/>
      <c r="G755" s="164"/>
      <c r="H755" s="164"/>
      <c r="I755" s="164"/>
      <c r="J755" s="164"/>
      <c r="K755" s="164"/>
      <c r="L755" s="164"/>
      <c r="M755" s="164"/>
      <c r="N755" s="164"/>
      <c r="O755" s="164"/>
      <c r="P755" s="167"/>
      <c r="Q755" s="168"/>
      <c r="R755" s="168"/>
      <c r="S755" s="168"/>
      <c r="T755" s="168"/>
      <c r="U755" s="168"/>
      <c r="V755" s="168"/>
      <c r="W755" s="169"/>
      <c r="X755" s="164"/>
      <c r="Y755" s="164"/>
      <c r="Z755" s="164"/>
    </row>
    <row r="756" spans="1:26" ht="25.5" customHeight="1">
      <c r="A756" s="164"/>
      <c r="B756" s="164"/>
      <c r="C756" s="164"/>
      <c r="D756" s="164"/>
      <c r="E756" s="164"/>
      <c r="F756" s="164"/>
      <c r="G756" s="164"/>
      <c r="H756" s="164"/>
      <c r="I756" s="164"/>
      <c r="J756" s="164"/>
      <c r="K756" s="164"/>
      <c r="L756" s="164"/>
      <c r="M756" s="164"/>
      <c r="N756" s="164"/>
      <c r="O756" s="164"/>
      <c r="P756" s="167"/>
      <c r="Q756" s="168"/>
      <c r="R756" s="168"/>
      <c r="S756" s="168"/>
      <c r="T756" s="168"/>
      <c r="U756" s="168"/>
      <c r="V756" s="168"/>
      <c r="W756" s="169"/>
      <c r="X756" s="164"/>
      <c r="Y756" s="164"/>
      <c r="Z756" s="164"/>
    </row>
    <row r="757" spans="1:26" ht="25.5" customHeight="1">
      <c r="A757" s="164"/>
      <c r="B757" s="164"/>
      <c r="C757" s="164"/>
      <c r="D757" s="164"/>
      <c r="E757" s="164"/>
      <c r="F757" s="164"/>
      <c r="G757" s="164"/>
      <c r="H757" s="164"/>
      <c r="I757" s="164"/>
      <c r="J757" s="164"/>
      <c r="K757" s="164"/>
      <c r="L757" s="164"/>
      <c r="M757" s="164"/>
      <c r="N757" s="164"/>
      <c r="O757" s="164"/>
      <c r="P757" s="167"/>
      <c r="Q757" s="168"/>
      <c r="R757" s="168"/>
      <c r="S757" s="168"/>
      <c r="T757" s="168"/>
      <c r="U757" s="168"/>
      <c r="V757" s="168"/>
      <c r="W757" s="169"/>
      <c r="X757" s="164"/>
      <c r="Y757" s="164"/>
      <c r="Z757" s="164"/>
    </row>
    <row r="758" spans="1:26" ht="25.5" customHeight="1">
      <c r="A758" s="164"/>
      <c r="B758" s="164"/>
      <c r="C758" s="164"/>
      <c r="D758" s="164"/>
      <c r="E758" s="164"/>
      <c r="F758" s="164"/>
      <c r="G758" s="164"/>
      <c r="H758" s="164"/>
      <c r="I758" s="164"/>
      <c r="J758" s="164"/>
      <c r="K758" s="164"/>
      <c r="L758" s="164"/>
      <c r="M758" s="164"/>
      <c r="N758" s="164"/>
      <c r="O758" s="164"/>
      <c r="P758" s="167"/>
      <c r="Q758" s="168"/>
      <c r="R758" s="168"/>
      <c r="S758" s="168"/>
      <c r="T758" s="168"/>
      <c r="U758" s="168"/>
      <c r="V758" s="168"/>
      <c r="W758" s="169"/>
      <c r="X758" s="164"/>
      <c r="Y758" s="164"/>
      <c r="Z758" s="164"/>
    </row>
    <row r="759" spans="1:26" ht="25.5" customHeight="1">
      <c r="A759" s="164"/>
      <c r="B759" s="164"/>
      <c r="C759" s="164"/>
      <c r="D759" s="164"/>
      <c r="E759" s="164"/>
      <c r="F759" s="164"/>
      <c r="G759" s="164"/>
      <c r="H759" s="164"/>
      <c r="I759" s="164"/>
      <c r="J759" s="164"/>
      <c r="K759" s="164"/>
      <c r="L759" s="164"/>
      <c r="M759" s="164"/>
      <c r="N759" s="164"/>
      <c r="O759" s="164"/>
      <c r="P759" s="167"/>
      <c r="Q759" s="168"/>
      <c r="R759" s="168"/>
      <c r="S759" s="168"/>
      <c r="T759" s="168"/>
      <c r="U759" s="168"/>
      <c r="V759" s="168"/>
      <c r="W759" s="169"/>
      <c r="X759" s="164"/>
      <c r="Y759" s="164"/>
      <c r="Z759" s="164"/>
    </row>
    <row r="760" spans="1:26" ht="25.5" customHeight="1">
      <c r="A760" s="164"/>
      <c r="B760" s="164"/>
      <c r="C760" s="164"/>
      <c r="D760" s="164"/>
      <c r="E760" s="164"/>
      <c r="F760" s="164"/>
      <c r="G760" s="164"/>
      <c r="H760" s="164"/>
      <c r="I760" s="164"/>
      <c r="J760" s="164"/>
      <c r="K760" s="164"/>
      <c r="L760" s="164"/>
      <c r="M760" s="164"/>
      <c r="N760" s="164"/>
      <c r="O760" s="164"/>
      <c r="P760" s="167"/>
      <c r="Q760" s="168"/>
      <c r="R760" s="168"/>
      <c r="S760" s="168"/>
      <c r="T760" s="168"/>
      <c r="U760" s="168"/>
      <c r="V760" s="168"/>
      <c r="W760" s="169"/>
      <c r="X760" s="164"/>
      <c r="Y760" s="164"/>
      <c r="Z760" s="164"/>
    </row>
    <row r="761" spans="1:26" ht="25.5" customHeight="1">
      <c r="A761" s="164"/>
      <c r="B761" s="164"/>
      <c r="C761" s="164"/>
      <c r="D761" s="164"/>
      <c r="E761" s="164"/>
      <c r="F761" s="164"/>
      <c r="G761" s="164"/>
      <c r="H761" s="164"/>
      <c r="I761" s="164"/>
      <c r="J761" s="164"/>
      <c r="K761" s="164"/>
      <c r="L761" s="164"/>
      <c r="M761" s="164"/>
      <c r="N761" s="164"/>
      <c r="O761" s="164"/>
      <c r="P761" s="167"/>
      <c r="Q761" s="168"/>
      <c r="R761" s="168"/>
      <c r="S761" s="168"/>
      <c r="T761" s="168"/>
      <c r="U761" s="168"/>
      <c r="V761" s="168"/>
      <c r="W761" s="169"/>
      <c r="X761" s="164"/>
      <c r="Y761" s="164"/>
      <c r="Z761" s="164"/>
    </row>
    <row r="762" spans="1:26" ht="25.5" customHeight="1">
      <c r="A762" s="164"/>
      <c r="B762" s="164"/>
      <c r="C762" s="164"/>
      <c r="D762" s="164"/>
      <c r="E762" s="164"/>
      <c r="F762" s="164"/>
      <c r="G762" s="164"/>
      <c r="H762" s="164"/>
      <c r="I762" s="164"/>
      <c r="J762" s="164"/>
      <c r="K762" s="164"/>
      <c r="L762" s="164"/>
      <c r="M762" s="164"/>
      <c r="N762" s="164"/>
      <c r="O762" s="164"/>
      <c r="P762" s="167"/>
      <c r="Q762" s="168"/>
      <c r="R762" s="168"/>
      <c r="S762" s="168"/>
      <c r="T762" s="168"/>
      <c r="U762" s="168"/>
      <c r="V762" s="168"/>
      <c r="W762" s="169"/>
      <c r="X762" s="164"/>
      <c r="Y762" s="164"/>
      <c r="Z762" s="164"/>
    </row>
    <row r="763" spans="1:26" ht="25.5" customHeight="1">
      <c r="A763" s="164"/>
      <c r="B763" s="164"/>
      <c r="C763" s="164"/>
      <c r="D763" s="164"/>
      <c r="E763" s="164"/>
      <c r="F763" s="164"/>
      <c r="G763" s="164"/>
      <c r="H763" s="164"/>
      <c r="I763" s="164"/>
      <c r="J763" s="164"/>
      <c r="K763" s="164"/>
      <c r="L763" s="164"/>
      <c r="M763" s="164"/>
      <c r="N763" s="164"/>
      <c r="O763" s="164"/>
      <c r="P763" s="167"/>
      <c r="Q763" s="168"/>
      <c r="R763" s="168"/>
      <c r="S763" s="168"/>
      <c r="T763" s="168"/>
      <c r="U763" s="168"/>
      <c r="V763" s="168"/>
      <c r="W763" s="169"/>
      <c r="X763" s="164"/>
      <c r="Y763" s="164"/>
      <c r="Z763" s="164"/>
    </row>
    <row r="764" spans="1:26" ht="25.5" customHeight="1">
      <c r="A764" s="164"/>
      <c r="B764" s="164"/>
      <c r="C764" s="164"/>
      <c r="D764" s="164"/>
      <c r="E764" s="164"/>
      <c r="F764" s="164"/>
      <c r="G764" s="164"/>
      <c r="H764" s="164"/>
      <c r="I764" s="164"/>
      <c r="J764" s="164"/>
      <c r="K764" s="164"/>
      <c r="L764" s="164"/>
      <c r="M764" s="164"/>
      <c r="N764" s="164"/>
      <c r="O764" s="164"/>
      <c r="P764" s="167"/>
      <c r="Q764" s="168"/>
      <c r="R764" s="168"/>
      <c r="S764" s="168"/>
      <c r="T764" s="168"/>
      <c r="U764" s="168"/>
      <c r="V764" s="168"/>
      <c r="W764" s="169"/>
      <c r="X764" s="164"/>
      <c r="Y764" s="164"/>
      <c r="Z764" s="164"/>
    </row>
    <row r="765" spans="1:26" ht="25.5" customHeight="1">
      <c r="A765" s="164"/>
      <c r="B765" s="164"/>
      <c r="C765" s="164"/>
      <c r="D765" s="164"/>
      <c r="E765" s="164"/>
      <c r="F765" s="164"/>
      <c r="G765" s="164"/>
      <c r="H765" s="164"/>
      <c r="I765" s="164"/>
      <c r="J765" s="164"/>
      <c r="K765" s="164"/>
      <c r="L765" s="164"/>
      <c r="M765" s="164"/>
      <c r="N765" s="164"/>
      <c r="O765" s="164"/>
      <c r="P765" s="167"/>
      <c r="Q765" s="168"/>
      <c r="R765" s="168"/>
      <c r="S765" s="168"/>
      <c r="T765" s="168"/>
      <c r="U765" s="168"/>
      <c r="V765" s="168"/>
      <c r="W765" s="169"/>
      <c r="X765" s="164"/>
      <c r="Y765" s="164"/>
      <c r="Z765" s="164"/>
    </row>
    <row r="766" spans="1:26" ht="25.5" customHeight="1">
      <c r="A766" s="164"/>
      <c r="B766" s="164"/>
      <c r="C766" s="164"/>
      <c r="D766" s="164"/>
      <c r="E766" s="164"/>
      <c r="F766" s="164"/>
      <c r="G766" s="164"/>
      <c r="H766" s="164"/>
      <c r="I766" s="164"/>
      <c r="J766" s="164"/>
      <c r="K766" s="164"/>
      <c r="L766" s="164"/>
      <c r="M766" s="164"/>
      <c r="N766" s="164"/>
      <c r="O766" s="164"/>
      <c r="P766" s="167"/>
      <c r="Q766" s="168"/>
      <c r="R766" s="168"/>
      <c r="S766" s="168"/>
      <c r="T766" s="168"/>
      <c r="U766" s="168"/>
      <c r="V766" s="168"/>
      <c r="W766" s="169"/>
      <c r="X766" s="164"/>
      <c r="Y766" s="164"/>
      <c r="Z766" s="164"/>
    </row>
    <row r="767" spans="1:26" ht="25.5" customHeight="1">
      <c r="A767" s="164"/>
      <c r="B767" s="164"/>
      <c r="C767" s="164"/>
      <c r="D767" s="164"/>
      <c r="E767" s="164"/>
      <c r="F767" s="164"/>
      <c r="G767" s="164"/>
      <c r="H767" s="164"/>
      <c r="I767" s="164"/>
      <c r="J767" s="164"/>
      <c r="K767" s="164"/>
      <c r="L767" s="164"/>
      <c r="M767" s="164"/>
      <c r="N767" s="164"/>
      <c r="O767" s="164"/>
      <c r="P767" s="167"/>
      <c r="Q767" s="168"/>
      <c r="R767" s="168"/>
      <c r="S767" s="168"/>
      <c r="T767" s="168"/>
      <c r="U767" s="168"/>
      <c r="V767" s="168"/>
      <c r="W767" s="169"/>
      <c r="X767" s="164"/>
      <c r="Y767" s="164"/>
      <c r="Z767" s="164"/>
    </row>
    <row r="768" spans="1:26" ht="25.5" customHeight="1">
      <c r="A768" s="164"/>
      <c r="B768" s="164"/>
      <c r="C768" s="164"/>
      <c r="D768" s="164"/>
      <c r="E768" s="164"/>
      <c r="F768" s="164"/>
      <c r="G768" s="164"/>
      <c r="H768" s="164"/>
      <c r="I768" s="164"/>
      <c r="J768" s="164"/>
      <c r="K768" s="164"/>
      <c r="L768" s="164"/>
      <c r="M768" s="164"/>
      <c r="N768" s="164"/>
      <c r="O768" s="164"/>
      <c r="P768" s="167"/>
      <c r="Q768" s="168"/>
      <c r="R768" s="168"/>
      <c r="S768" s="168"/>
      <c r="T768" s="168"/>
      <c r="U768" s="168"/>
      <c r="V768" s="168"/>
      <c r="W768" s="169"/>
      <c r="X768" s="164"/>
      <c r="Y768" s="164"/>
      <c r="Z768" s="164"/>
    </row>
    <row r="769" spans="1:26" ht="25.5" customHeight="1">
      <c r="A769" s="164"/>
      <c r="B769" s="164"/>
      <c r="C769" s="164"/>
      <c r="D769" s="164"/>
      <c r="E769" s="164"/>
      <c r="F769" s="164"/>
      <c r="G769" s="164"/>
      <c r="H769" s="164"/>
      <c r="I769" s="164"/>
      <c r="J769" s="164"/>
      <c r="K769" s="164"/>
      <c r="L769" s="164"/>
      <c r="M769" s="164"/>
      <c r="N769" s="164"/>
      <c r="O769" s="164"/>
      <c r="P769" s="167"/>
      <c r="Q769" s="168"/>
      <c r="R769" s="168"/>
      <c r="S769" s="168"/>
      <c r="T769" s="168"/>
      <c r="U769" s="168"/>
      <c r="V769" s="168"/>
      <c r="W769" s="169"/>
      <c r="X769" s="164"/>
      <c r="Y769" s="164"/>
      <c r="Z769" s="164"/>
    </row>
    <row r="770" spans="1:26" ht="25.5" customHeight="1">
      <c r="A770" s="164"/>
      <c r="B770" s="164"/>
      <c r="C770" s="164"/>
      <c r="D770" s="164"/>
      <c r="E770" s="164"/>
      <c r="F770" s="164"/>
      <c r="G770" s="164"/>
      <c r="H770" s="164"/>
      <c r="I770" s="164"/>
      <c r="J770" s="164"/>
      <c r="K770" s="164"/>
      <c r="L770" s="164"/>
      <c r="M770" s="164"/>
      <c r="N770" s="164"/>
      <c r="O770" s="164"/>
      <c r="P770" s="167"/>
      <c r="Q770" s="168"/>
      <c r="R770" s="168"/>
      <c r="S770" s="168"/>
      <c r="T770" s="168"/>
      <c r="U770" s="168"/>
      <c r="V770" s="168"/>
      <c r="W770" s="169"/>
      <c r="X770" s="164"/>
      <c r="Y770" s="164"/>
      <c r="Z770" s="164"/>
    </row>
    <row r="771" spans="1:26" ht="25.5" customHeight="1">
      <c r="A771" s="164"/>
      <c r="B771" s="164"/>
      <c r="C771" s="164"/>
      <c r="D771" s="164"/>
      <c r="E771" s="164"/>
      <c r="F771" s="164"/>
      <c r="G771" s="164"/>
      <c r="H771" s="164"/>
      <c r="I771" s="164"/>
      <c r="J771" s="164"/>
      <c r="K771" s="164"/>
      <c r="L771" s="164"/>
      <c r="M771" s="164"/>
      <c r="N771" s="164"/>
      <c r="O771" s="164"/>
      <c r="P771" s="167"/>
      <c r="Q771" s="168"/>
      <c r="R771" s="168"/>
      <c r="S771" s="168"/>
      <c r="T771" s="168"/>
      <c r="U771" s="168"/>
      <c r="V771" s="168"/>
      <c r="W771" s="169"/>
      <c r="X771" s="164"/>
      <c r="Y771" s="164"/>
      <c r="Z771" s="164"/>
    </row>
    <row r="772" spans="1:26" ht="25.5" customHeight="1">
      <c r="A772" s="164"/>
      <c r="B772" s="164"/>
      <c r="C772" s="164"/>
      <c r="D772" s="164"/>
      <c r="E772" s="164"/>
      <c r="F772" s="164"/>
      <c r="G772" s="164"/>
      <c r="H772" s="164"/>
      <c r="I772" s="164"/>
      <c r="J772" s="164"/>
      <c r="K772" s="164"/>
      <c r="L772" s="164"/>
      <c r="M772" s="164"/>
      <c r="N772" s="164"/>
      <c r="O772" s="164"/>
      <c r="P772" s="167"/>
      <c r="Q772" s="168"/>
      <c r="R772" s="168"/>
      <c r="S772" s="168"/>
      <c r="T772" s="168"/>
      <c r="U772" s="168"/>
      <c r="V772" s="168"/>
      <c r="W772" s="169"/>
      <c r="X772" s="164"/>
      <c r="Y772" s="164"/>
      <c r="Z772" s="164"/>
    </row>
    <row r="773" spans="1:26" ht="25.5" customHeight="1">
      <c r="A773" s="164"/>
      <c r="B773" s="164"/>
      <c r="C773" s="164"/>
      <c r="D773" s="164"/>
      <c r="E773" s="164"/>
      <c r="F773" s="164"/>
      <c r="G773" s="164"/>
      <c r="H773" s="164"/>
      <c r="I773" s="164"/>
      <c r="J773" s="164"/>
      <c r="K773" s="164"/>
      <c r="L773" s="164"/>
      <c r="M773" s="164"/>
      <c r="N773" s="164"/>
      <c r="O773" s="164"/>
      <c r="P773" s="167"/>
      <c r="Q773" s="168"/>
      <c r="R773" s="168"/>
      <c r="S773" s="168"/>
      <c r="T773" s="168"/>
      <c r="U773" s="168"/>
      <c r="V773" s="168"/>
      <c r="W773" s="169"/>
      <c r="X773" s="164"/>
      <c r="Y773" s="164"/>
      <c r="Z773" s="164"/>
    </row>
    <row r="774" spans="1:26" ht="25.5" customHeight="1">
      <c r="A774" s="164"/>
      <c r="B774" s="164"/>
      <c r="C774" s="164"/>
      <c r="D774" s="164"/>
      <c r="E774" s="164"/>
      <c r="F774" s="164"/>
      <c r="G774" s="164"/>
      <c r="H774" s="164"/>
      <c r="I774" s="164"/>
      <c r="J774" s="164"/>
      <c r="K774" s="164"/>
      <c r="L774" s="164"/>
      <c r="M774" s="164"/>
      <c r="N774" s="164"/>
      <c r="O774" s="164"/>
      <c r="P774" s="167"/>
      <c r="Q774" s="168"/>
      <c r="R774" s="168"/>
      <c r="S774" s="168"/>
      <c r="T774" s="168"/>
      <c r="U774" s="168"/>
      <c r="V774" s="168"/>
      <c r="W774" s="169"/>
      <c r="X774" s="164"/>
      <c r="Y774" s="164"/>
      <c r="Z774" s="164"/>
    </row>
    <row r="775" spans="1:26" ht="25.5" customHeight="1">
      <c r="A775" s="164"/>
      <c r="B775" s="164"/>
      <c r="C775" s="164"/>
      <c r="D775" s="164"/>
      <c r="E775" s="164"/>
      <c r="F775" s="164"/>
      <c r="G775" s="164"/>
      <c r="H775" s="164"/>
      <c r="I775" s="164"/>
      <c r="J775" s="164"/>
      <c r="K775" s="164"/>
      <c r="L775" s="164"/>
      <c r="M775" s="164"/>
      <c r="N775" s="164"/>
      <c r="O775" s="164"/>
      <c r="P775" s="167"/>
      <c r="Q775" s="168"/>
      <c r="R775" s="168"/>
      <c r="S775" s="168"/>
      <c r="T775" s="168"/>
      <c r="U775" s="168"/>
      <c r="V775" s="168"/>
      <c r="W775" s="169"/>
      <c r="X775" s="164"/>
      <c r="Y775" s="164"/>
      <c r="Z775" s="164"/>
    </row>
    <row r="776" spans="1:26" ht="25.5" customHeight="1">
      <c r="A776" s="164"/>
      <c r="B776" s="164"/>
      <c r="C776" s="164"/>
      <c r="D776" s="164"/>
      <c r="E776" s="164"/>
      <c r="F776" s="164"/>
      <c r="G776" s="164"/>
      <c r="H776" s="164"/>
      <c r="I776" s="164"/>
      <c r="J776" s="164"/>
      <c r="K776" s="164"/>
      <c r="L776" s="164"/>
      <c r="M776" s="164"/>
      <c r="N776" s="164"/>
      <c r="O776" s="164"/>
      <c r="P776" s="167"/>
      <c r="Q776" s="168"/>
      <c r="R776" s="168"/>
      <c r="S776" s="168"/>
      <c r="T776" s="168"/>
      <c r="U776" s="168"/>
      <c r="V776" s="168"/>
      <c r="W776" s="169"/>
      <c r="X776" s="164"/>
      <c r="Y776" s="164"/>
      <c r="Z776" s="164"/>
    </row>
    <row r="777" spans="1:26" ht="25.5" customHeight="1">
      <c r="A777" s="164"/>
      <c r="B777" s="164"/>
      <c r="C777" s="164"/>
      <c r="D777" s="164"/>
      <c r="E777" s="164"/>
      <c r="F777" s="164"/>
      <c r="G777" s="164"/>
      <c r="H777" s="164"/>
      <c r="I777" s="164"/>
      <c r="J777" s="164"/>
      <c r="K777" s="164"/>
      <c r="L777" s="164"/>
      <c r="M777" s="164"/>
      <c r="N777" s="164"/>
      <c r="O777" s="164"/>
      <c r="P777" s="167"/>
      <c r="Q777" s="168"/>
      <c r="R777" s="168"/>
      <c r="S777" s="168"/>
      <c r="T777" s="168"/>
      <c r="U777" s="168"/>
      <c r="V777" s="168"/>
      <c r="W777" s="169"/>
      <c r="X777" s="164"/>
      <c r="Y777" s="164"/>
      <c r="Z777" s="164"/>
    </row>
    <row r="778" spans="1:26" ht="25.5" customHeight="1">
      <c r="A778" s="164"/>
      <c r="B778" s="164"/>
      <c r="C778" s="164"/>
      <c r="D778" s="164"/>
      <c r="E778" s="164"/>
      <c r="F778" s="164"/>
      <c r="G778" s="164"/>
      <c r="H778" s="164"/>
      <c r="I778" s="164"/>
      <c r="J778" s="164"/>
      <c r="K778" s="164"/>
      <c r="L778" s="164"/>
      <c r="M778" s="164"/>
      <c r="N778" s="164"/>
      <c r="O778" s="164"/>
      <c r="P778" s="167"/>
      <c r="Q778" s="168"/>
      <c r="R778" s="168"/>
      <c r="S778" s="168"/>
      <c r="T778" s="168"/>
      <c r="U778" s="168"/>
      <c r="V778" s="168"/>
      <c r="W778" s="169"/>
      <c r="X778" s="164"/>
      <c r="Y778" s="164"/>
      <c r="Z778" s="164"/>
    </row>
    <row r="779" spans="1:26" ht="25.5" customHeight="1">
      <c r="A779" s="164"/>
      <c r="B779" s="164"/>
      <c r="C779" s="164"/>
      <c r="D779" s="164"/>
      <c r="E779" s="164"/>
      <c r="F779" s="164"/>
      <c r="G779" s="164"/>
      <c r="H779" s="164"/>
      <c r="I779" s="164"/>
      <c r="J779" s="164"/>
      <c r="K779" s="164"/>
      <c r="L779" s="164"/>
      <c r="M779" s="164"/>
      <c r="N779" s="164"/>
      <c r="O779" s="164"/>
      <c r="P779" s="167"/>
      <c r="Q779" s="168"/>
      <c r="R779" s="168"/>
      <c r="S779" s="168"/>
      <c r="T779" s="168"/>
      <c r="U779" s="168"/>
      <c r="V779" s="168"/>
      <c r="W779" s="169"/>
      <c r="X779" s="164"/>
      <c r="Y779" s="164"/>
      <c r="Z779" s="164"/>
    </row>
    <row r="780" spans="1:26" ht="25.5" customHeight="1">
      <c r="A780" s="164"/>
      <c r="B780" s="164"/>
      <c r="C780" s="164"/>
      <c r="D780" s="164"/>
      <c r="E780" s="164"/>
      <c r="F780" s="164"/>
      <c r="G780" s="164"/>
      <c r="H780" s="164"/>
      <c r="I780" s="164"/>
      <c r="J780" s="164"/>
      <c r="K780" s="164"/>
      <c r="L780" s="164"/>
      <c r="M780" s="164"/>
      <c r="N780" s="164"/>
      <c r="O780" s="164"/>
      <c r="P780" s="167"/>
      <c r="Q780" s="168"/>
      <c r="R780" s="168"/>
      <c r="S780" s="168"/>
      <c r="T780" s="168"/>
      <c r="U780" s="168"/>
      <c r="V780" s="168"/>
      <c r="W780" s="169"/>
      <c r="X780" s="164"/>
      <c r="Y780" s="164"/>
      <c r="Z780" s="164"/>
    </row>
    <row r="781" spans="1:26" ht="25.5" customHeight="1">
      <c r="A781" s="164"/>
      <c r="B781" s="164"/>
      <c r="C781" s="164"/>
      <c r="D781" s="164"/>
      <c r="E781" s="164"/>
      <c r="F781" s="164"/>
      <c r="G781" s="164"/>
      <c r="H781" s="164"/>
      <c r="I781" s="164"/>
      <c r="J781" s="164"/>
      <c r="K781" s="164"/>
      <c r="L781" s="164"/>
      <c r="M781" s="164"/>
      <c r="N781" s="164"/>
      <c r="O781" s="164"/>
      <c r="P781" s="167"/>
      <c r="Q781" s="168"/>
      <c r="R781" s="168"/>
      <c r="S781" s="168"/>
      <c r="T781" s="168"/>
      <c r="U781" s="168"/>
      <c r="V781" s="168"/>
      <c r="W781" s="169"/>
      <c r="X781" s="164"/>
      <c r="Y781" s="164"/>
      <c r="Z781" s="164"/>
    </row>
    <row r="782" spans="1:26" ht="25.5" customHeight="1">
      <c r="A782" s="164"/>
      <c r="B782" s="164"/>
      <c r="C782" s="164"/>
      <c r="D782" s="164"/>
      <c r="E782" s="164"/>
      <c r="F782" s="164"/>
      <c r="G782" s="164"/>
      <c r="H782" s="164"/>
      <c r="I782" s="164"/>
      <c r="J782" s="164"/>
      <c r="K782" s="164"/>
      <c r="L782" s="164"/>
      <c r="M782" s="164"/>
      <c r="N782" s="164"/>
      <c r="O782" s="164"/>
      <c r="P782" s="167"/>
      <c r="Q782" s="168"/>
      <c r="R782" s="168"/>
      <c r="S782" s="168"/>
      <c r="T782" s="168"/>
      <c r="U782" s="168"/>
      <c r="V782" s="168"/>
      <c r="W782" s="169"/>
      <c r="X782" s="164"/>
      <c r="Y782" s="164"/>
      <c r="Z782" s="164"/>
    </row>
    <row r="783" spans="1:26" ht="25.5" customHeight="1">
      <c r="A783" s="164"/>
      <c r="B783" s="164"/>
      <c r="C783" s="164"/>
      <c r="D783" s="164"/>
      <c r="E783" s="164"/>
      <c r="F783" s="164"/>
      <c r="G783" s="164"/>
      <c r="H783" s="164"/>
      <c r="I783" s="164"/>
      <c r="J783" s="164"/>
      <c r="K783" s="164"/>
      <c r="L783" s="164"/>
      <c r="M783" s="164"/>
      <c r="N783" s="164"/>
      <c r="O783" s="164"/>
      <c r="P783" s="167"/>
      <c r="Q783" s="168"/>
      <c r="R783" s="168"/>
      <c r="S783" s="168"/>
      <c r="T783" s="168"/>
      <c r="U783" s="168"/>
      <c r="V783" s="168"/>
      <c r="W783" s="169"/>
      <c r="X783" s="164"/>
      <c r="Y783" s="164"/>
      <c r="Z783" s="164"/>
    </row>
    <row r="784" spans="1:26" ht="25.5" customHeight="1">
      <c r="A784" s="164"/>
      <c r="B784" s="164"/>
      <c r="C784" s="164"/>
      <c r="D784" s="164"/>
      <c r="E784" s="164"/>
      <c r="F784" s="164"/>
      <c r="G784" s="164"/>
      <c r="H784" s="164"/>
      <c r="I784" s="164"/>
      <c r="J784" s="164"/>
      <c r="K784" s="164"/>
      <c r="L784" s="164"/>
      <c r="M784" s="164"/>
      <c r="N784" s="164"/>
      <c r="O784" s="164"/>
      <c r="P784" s="167"/>
      <c r="Q784" s="168"/>
      <c r="R784" s="168"/>
      <c r="S784" s="168"/>
      <c r="T784" s="168"/>
      <c r="U784" s="168"/>
      <c r="V784" s="168"/>
      <c r="W784" s="169"/>
      <c r="X784" s="164"/>
      <c r="Y784" s="164"/>
      <c r="Z784" s="164"/>
    </row>
    <row r="785" spans="1:26" ht="25.5" customHeight="1">
      <c r="A785" s="164"/>
      <c r="B785" s="164"/>
      <c r="C785" s="164"/>
      <c r="D785" s="164"/>
      <c r="E785" s="164"/>
      <c r="F785" s="164"/>
      <c r="G785" s="164"/>
      <c r="H785" s="164"/>
      <c r="I785" s="164"/>
      <c r="J785" s="164"/>
      <c r="K785" s="164"/>
      <c r="L785" s="164"/>
      <c r="M785" s="164"/>
      <c r="N785" s="164"/>
      <c r="O785" s="164"/>
      <c r="P785" s="167"/>
      <c r="Q785" s="168"/>
      <c r="R785" s="168"/>
      <c r="S785" s="168"/>
      <c r="T785" s="168"/>
      <c r="U785" s="168"/>
      <c r="V785" s="168"/>
      <c r="W785" s="169"/>
      <c r="X785" s="164"/>
      <c r="Y785" s="164"/>
      <c r="Z785" s="164"/>
    </row>
    <row r="786" spans="1:26" ht="25.5" customHeight="1">
      <c r="A786" s="164"/>
      <c r="B786" s="164"/>
      <c r="C786" s="164"/>
      <c r="D786" s="164"/>
      <c r="E786" s="164"/>
      <c r="F786" s="164"/>
      <c r="G786" s="164"/>
      <c r="H786" s="164"/>
      <c r="I786" s="164"/>
      <c r="J786" s="164"/>
      <c r="K786" s="164"/>
      <c r="L786" s="164"/>
      <c r="M786" s="164"/>
      <c r="N786" s="164"/>
      <c r="O786" s="164"/>
      <c r="P786" s="167"/>
      <c r="Q786" s="168"/>
      <c r="R786" s="168"/>
      <c r="S786" s="168"/>
      <c r="T786" s="168"/>
      <c r="U786" s="168"/>
      <c r="V786" s="168"/>
      <c r="W786" s="169"/>
      <c r="X786" s="164"/>
      <c r="Y786" s="164"/>
      <c r="Z786" s="164"/>
    </row>
    <row r="787" spans="1:26" ht="25.5" customHeight="1">
      <c r="A787" s="164"/>
      <c r="B787" s="164"/>
      <c r="C787" s="164"/>
      <c r="D787" s="164"/>
      <c r="E787" s="164"/>
      <c r="F787" s="164"/>
      <c r="G787" s="164"/>
      <c r="H787" s="164"/>
      <c r="I787" s="164"/>
      <c r="J787" s="164"/>
      <c r="K787" s="164"/>
      <c r="L787" s="164"/>
      <c r="M787" s="164"/>
      <c r="N787" s="164"/>
      <c r="O787" s="164"/>
      <c r="P787" s="167"/>
      <c r="Q787" s="168"/>
      <c r="R787" s="168"/>
      <c r="S787" s="168"/>
      <c r="T787" s="168"/>
      <c r="U787" s="168"/>
      <c r="V787" s="168"/>
      <c r="W787" s="169"/>
      <c r="X787" s="164"/>
      <c r="Y787" s="164"/>
      <c r="Z787" s="164"/>
    </row>
    <row r="788" spans="1:26" ht="25.5" customHeight="1">
      <c r="A788" s="164"/>
      <c r="B788" s="164"/>
      <c r="C788" s="164"/>
      <c r="D788" s="164"/>
      <c r="E788" s="164"/>
      <c r="F788" s="164"/>
      <c r="G788" s="164"/>
      <c r="H788" s="164"/>
      <c r="I788" s="164"/>
      <c r="J788" s="164"/>
      <c r="K788" s="164"/>
      <c r="L788" s="164"/>
      <c r="M788" s="164"/>
      <c r="N788" s="164"/>
      <c r="O788" s="164"/>
      <c r="P788" s="167"/>
      <c r="Q788" s="168"/>
      <c r="R788" s="168"/>
      <c r="S788" s="168"/>
      <c r="T788" s="168"/>
      <c r="U788" s="168"/>
      <c r="V788" s="168"/>
      <c r="W788" s="169"/>
      <c r="X788" s="164"/>
      <c r="Y788" s="164"/>
      <c r="Z788" s="164"/>
    </row>
    <row r="789" spans="1:26" ht="25.5" customHeight="1">
      <c r="A789" s="164"/>
      <c r="B789" s="164"/>
      <c r="C789" s="164"/>
      <c r="D789" s="164"/>
      <c r="E789" s="164"/>
      <c r="F789" s="164"/>
      <c r="G789" s="164"/>
      <c r="H789" s="164"/>
      <c r="I789" s="164"/>
      <c r="J789" s="164"/>
      <c r="K789" s="164"/>
      <c r="L789" s="164"/>
      <c r="M789" s="164"/>
      <c r="N789" s="164"/>
      <c r="O789" s="164"/>
      <c r="P789" s="167"/>
      <c r="Q789" s="168"/>
      <c r="R789" s="168"/>
      <c r="S789" s="168"/>
      <c r="T789" s="168"/>
      <c r="U789" s="168"/>
      <c r="V789" s="168"/>
      <c r="W789" s="169"/>
      <c r="X789" s="164"/>
      <c r="Y789" s="164"/>
      <c r="Z789" s="164"/>
    </row>
    <row r="790" spans="1:26" ht="25.5" customHeight="1">
      <c r="A790" s="164"/>
      <c r="B790" s="164"/>
      <c r="C790" s="164"/>
      <c r="D790" s="164"/>
      <c r="E790" s="164"/>
      <c r="F790" s="164"/>
      <c r="G790" s="164"/>
      <c r="H790" s="164"/>
      <c r="I790" s="164"/>
      <c r="J790" s="164"/>
      <c r="K790" s="164"/>
      <c r="L790" s="164"/>
      <c r="M790" s="164"/>
      <c r="N790" s="164"/>
      <c r="O790" s="164"/>
      <c r="P790" s="167"/>
      <c r="Q790" s="168"/>
      <c r="R790" s="168"/>
      <c r="S790" s="168"/>
      <c r="T790" s="168"/>
      <c r="U790" s="168"/>
      <c r="V790" s="168"/>
      <c r="W790" s="169"/>
      <c r="X790" s="164"/>
      <c r="Y790" s="164"/>
      <c r="Z790" s="164"/>
    </row>
    <row r="791" spans="1:26" ht="25.5" customHeight="1">
      <c r="A791" s="164"/>
      <c r="B791" s="164"/>
      <c r="C791" s="164"/>
      <c r="D791" s="164"/>
      <c r="E791" s="164"/>
      <c r="F791" s="164"/>
      <c r="G791" s="164"/>
      <c r="H791" s="164"/>
      <c r="I791" s="164"/>
      <c r="J791" s="164"/>
      <c r="K791" s="164"/>
      <c r="L791" s="164"/>
      <c r="M791" s="164"/>
      <c r="N791" s="164"/>
      <c r="O791" s="164"/>
      <c r="P791" s="167"/>
      <c r="Q791" s="168"/>
      <c r="R791" s="168"/>
      <c r="S791" s="168"/>
      <c r="T791" s="168"/>
      <c r="U791" s="168"/>
      <c r="V791" s="168"/>
      <c r="W791" s="169"/>
      <c r="X791" s="164"/>
      <c r="Y791" s="164"/>
      <c r="Z791" s="164"/>
    </row>
    <row r="792" spans="1:26" ht="25.5" customHeight="1">
      <c r="A792" s="164"/>
      <c r="B792" s="164"/>
      <c r="C792" s="164"/>
      <c r="D792" s="164"/>
      <c r="E792" s="164"/>
      <c r="F792" s="164"/>
      <c r="G792" s="164"/>
      <c r="H792" s="164"/>
      <c r="I792" s="164"/>
      <c r="J792" s="164"/>
      <c r="K792" s="164"/>
      <c r="L792" s="164"/>
      <c r="M792" s="164"/>
      <c r="N792" s="164"/>
      <c r="O792" s="164"/>
      <c r="P792" s="167"/>
      <c r="Q792" s="168"/>
      <c r="R792" s="168"/>
      <c r="S792" s="168"/>
      <c r="T792" s="168"/>
      <c r="U792" s="168"/>
      <c r="V792" s="168"/>
      <c r="W792" s="169"/>
      <c r="X792" s="164"/>
      <c r="Y792" s="164"/>
      <c r="Z792" s="164"/>
    </row>
    <row r="793" spans="1:26" ht="25.5" customHeight="1">
      <c r="A793" s="164"/>
      <c r="B793" s="164"/>
      <c r="C793" s="164"/>
      <c r="D793" s="164"/>
      <c r="E793" s="164"/>
      <c r="F793" s="164"/>
      <c r="G793" s="164"/>
      <c r="H793" s="164"/>
      <c r="I793" s="164"/>
      <c r="J793" s="164"/>
      <c r="K793" s="164"/>
      <c r="L793" s="164"/>
      <c r="M793" s="164"/>
      <c r="N793" s="164"/>
      <c r="O793" s="164"/>
      <c r="P793" s="167"/>
      <c r="Q793" s="168"/>
      <c r="R793" s="168"/>
      <c r="S793" s="168"/>
      <c r="T793" s="168"/>
      <c r="U793" s="168"/>
      <c r="V793" s="168"/>
      <c r="W793" s="169"/>
      <c r="X793" s="164"/>
      <c r="Y793" s="164"/>
      <c r="Z793" s="164"/>
    </row>
    <row r="794" spans="1:26" ht="25.5" customHeight="1">
      <c r="A794" s="164"/>
      <c r="B794" s="164"/>
      <c r="C794" s="164"/>
      <c r="D794" s="164"/>
      <c r="E794" s="164"/>
      <c r="F794" s="164"/>
      <c r="G794" s="164"/>
      <c r="H794" s="164"/>
      <c r="I794" s="164"/>
      <c r="J794" s="164"/>
      <c r="K794" s="164"/>
      <c r="L794" s="164"/>
      <c r="M794" s="164"/>
      <c r="N794" s="164"/>
      <c r="O794" s="164"/>
      <c r="P794" s="167"/>
      <c r="Q794" s="168"/>
      <c r="R794" s="168"/>
      <c r="S794" s="168"/>
      <c r="T794" s="168"/>
      <c r="U794" s="168"/>
      <c r="V794" s="168"/>
      <c r="W794" s="169"/>
      <c r="X794" s="164"/>
      <c r="Y794" s="164"/>
      <c r="Z794" s="164"/>
    </row>
    <row r="795" spans="1:26" ht="25.5" customHeight="1">
      <c r="A795" s="164"/>
      <c r="B795" s="164"/>
      <c r="C795" s="164"/>
      <c r="D795" s="164"/>
      <c r="E795" s="164"/>
      <c r="F795" s="164"/>
      <c r="G795" s="164"/>
      <c r="H795" s="164"/>
      <c r="I795" s="164"/>
      <c r="J795" s="164"/>
      <c r="K795" s="164"/>
      <c r="L795" s="164"/>
      <c r="M795" s="164"/>
      <c r="N795" s="164"/>
      <c r="O795" s="164"/>
      <c r="P795" s="167"/>
      <c r="Q795" s="168"/>
      <c r="R795" s="168"/>
      <c r="S795" s="168"/>
      <c r="T795" s="168"/>
      <c r="U795" s="168"/>
      <c r="V795" s="168"/>
      <c r="W795" s="169"/>
      <c r="X795" s="164"/>
      <c r="Y795" s="164"/>
      <c r="Z795" s="164"/>
    </row>
    <row r="796" spans="1:26" ht="25.5" customHeight="1">
      <c r="A796" s="164"/>
      <c r="B796" s="164"/>
      <c r="C796" s="164"/>
      <c r="D796" s="164"/>
      <c r="E796" s="164"/>
      <c r="F796" s="164"/>
      <c r="G796" s="164"/>
      <c r="H796" s="164"/>
      <c r="I796" s="164"/>
      <c r="J796" s="164"/>
      <c r="K796" s="164"/>
      <c r="L796" s="164"/>
      <c r="M796" s="164"/>
      <c r="N796" s="164"/>
      <c r="O796" s="164"/>
      <c r="P796" s="167"/>
      <c r="Q796" s="168"/>
      <c r="R796" s="168"/>
      <c r="S796" s="168"/>
      <c r="T796" s="168"/>
      <c r="U796" s="168"/>
      <c r="V796" s="168"/>
      <c r="W796" s="169"/>
      <c r="X796" s="164"/>
      <c r="Y796" s="164"/>
      <c r="Z796" s="164"/>
    </row>
    <row r="797" spans="1:26" ht="25.5" customHeight="1">
      <c r="A797" s="164"/>
      <c r="B797" s="164"/>
      <c r="C797" s="164"/>
      <c r="D797" s="164"/>
      <c r="E797" s="164"/>
      <c r="F797" s="164"/>
      <c r="G797" s="164"/>
      <c r="H797" s="164"/>
      <c r="I797" s="164"/>
      <c r="J797" s="164"/>
      <c r="K797" s="164"/>
      <c r="L797" s="164"/>
      <c r="M797" s="164"/>
      <c r="N797" s="164"/>
      <c r="O797" s="164"/>
      <c r="P797" s="167"/>
      <c r="Q797" s="168"/>
      <c r="R797" s="168"/>
      <c r="S797" s="168"/>
      <c r="T797" s="168"/>
      <c r="U797" s="168"/>
      <c r="V797" s="168"/>
      <c r="W797" s="169"/>
      <c r="X797" s="164"/>
      <c r="Y797" s="164"/>
      <c r="Z797" s="164"/>
    </row>
    <row r="798" spans="1:26" ht="25.5" customHeight="1">
      <c r="A798" s="164"/>
      <c r="B798" s="164"/>
      <c r="C798" s="164"/>
      <c r="D798" s="164"/>
      <c r="E798" s="164"/>
      <c r="F798" s="164"/>
      <c r="G798" s="164"/>
      <c r="H798" s="164"/>
      <c r="I798" s="164"/>
      <c r="J798" s="164"/>
      <c r="K798" s="164"/>
      <c r="L798" s="164"/>
      <c r="M798" s="164"/>
      <c r="N798" s="164"/>
      <c r="O798" s="164"/>
      <c r="P798" s="167"/>
      <c r="Q798" s="168"/>
      <c r="R798" s="168"/>
      <c r="S798" s="168"/>
      <c r="T798" s="168"/>
      <c r="U798" s="168"/>
      <c r="V798" s="168"/>
      <c r="W798" s="169"/>
      <c r="X798" s="164"/>
      <c r="Y798" s="164"/>
      <c r="Z798" s="164"/>
    </row>
    <row r="799" spans="1:26" ht="25.5" customHeight="1">
      <c r="A799" s="164"/>
      <c r="B799" s="164"/>
      <c r="C799" s="164"/>
      <c r="D799" s="164"/>
      <c r="E799" s="164"/>
      <c r="F799" s="164"/>
      <c r="G799" s="164"/>
      <c r="H799" s="164"/>
      <c r="I799" s="164"/>
      <c r="J799" s="164"/>
      <c r="K799" s="164"/>
      <c r="L799" s="164"/>
      <c r="M799" s="164"/>
      <c r="N799" s="164"/>
      <c r="O799" s="164"/>
      <c r="P799" s="167"/>
      <c r="Q799" s="168"/>
      <c r="R799" s="168"/>
      <c r="S799" s="168"/>
      <c r="T799" s="168"/>
      <c r="U799" s="168"/>
      <c r="V799" s="168"/>
      <c r="W799" s="169"/>
      <c r="X799" s="164"/>
      <c r="Y799" s="164"/>
      <c r="Z799" s="164"/>
    </row>
    <row r="800" spans="1:26" ht="25.5" customHeight="1">
      <c r="A800" s="164"/>
      <c r="B800" s="164"/>
      <c r="C800" s="164"/>
      <c r="D800" s="164"/>
      <c r="E800" s="164"/>
      <c r="F800" s="164"/>
      <c r="G800" s="164"/>
      <c r="H800" s="164"/>
      <c r="I800" s="164"/>
      <c r="J800" s="164"/>
      <c r="K800" s="164"/>
      <c r="L800" s="164"/>
      <c r="M800" s="164"/>
      <c r="N800" s="164"/>
      <c r="O800" s="164"/>
      <c r="P800" s="167"/>
      <c r="Q800" s="168"/>
      <c r="R800" s="168"/>
      <c r="S800" s="168"/>
      <c r="T800" s="168"/>
      <c r="U800" s="168"/>
      <c r="V800" s="168"/>
      <c r="W800" s="169"/>
      <c r="X800" s="164"/>
      <c r="Y800" s="164"/>
      <c r="Z800" s="164"/>
    </row>
    <row r="801" spans="1:26" ht="25.5" customHeight="1">
      <c r="A801" s="164"/>
      <c r="B801" s="164"/>
      <c r="C801" s="164"/>
      <c r="D801" s="164"/>
      <c r="E801" s="164"/>
      <c r="F801" s="164"/>
      <c r="G801" s="164"/>
      <c r="H801" s="164"/>
      <c r="I801" s="164"/>
      <c r="J801" s="164"/>
      <c r="K801" s="164"/>
      <c r="L801" s="164"/>
      <c r="M801" s="164"/>
      <c r="N801" s="164"/>
      <c r="O801" s="164"/>
      <c r="P801" s="167"/>
      <c r="Q801" s="168"/>
      <c r="R801" s="168"/>
      <c r="S801" s="168"/>
      <c r="T801" s="168"/>
      <c r="U801" s="168"/>
      <c r="V801" s="168"/>
      <c r="W801" s="169"/>
      <c r="X801" s="164"/>
      <c r="Y801" s="164"/>
      <c r="Z801" s="164"/>
    </row>
    <row r="802" spans="1:26" ht="25.5" customHeight="1">
      <c r="A802" s="164"/>
      <c r="B802" s="164"/>
      <c r="C802" s="164"/>
      <c r="D802" s="164"/>
      <c r="E802" s="164"/>
      <c r="F802" s="164"/>
      <c r="G802" s="164"/>
      <c r="H802" s="164"/>
      <c r="I802" s="164"/>
      <c r="J802" s="164"/>
      <c r="K802" s="164"/>
      <c r="L802" s="164"/>
      <c r="M802" s="164"/>
      <c r="N802" s="164"/>
      <c r="O802" s="164"/>
      <c r="P802" s="167"/>
      <c r="Q802" s="168"/>
      <c r="R802" s="168"/>
      <c r="S802" s="168"/>
      <c r="T802" s="168"/>
      <c r="U802" s="168"/>
      <c r="V802" s="168"/>
      <c r="W802" s="169"/>
      <c r="X802" s="164"/>
      <c r="Y802" s="164"/>
      <c r="Z802" s="164"/>
    </row>
    <row r="803" spans="1:26" ht="25.5" customHeight="1">
      <c r="A803" s="164"/>
      <c r="B803" s="164"/>
      <c r="C803" s="164"/>
      <c r="D803" s="164"/>
      <c r="E803" s="164"/>
      <c r="F803" s="164"/>
      <c r="G803" s="164"/>
      <c r="H803" s="164"/>
      <c r="I803" s="164"/>
      <c r="J803" s="164"/>
      <c r="K803" s="164"/>
      <c r="L803" s="164"/>
      <c r="M803" s="164"/>
      <c r="N803" s="164"/>
      <c r="O803" s="164"/>
      <c r="P803" s="167"/>
      <c r="Q803" s="168"/>
      <c r="R803" s="168"/>
      <c r="S803" s="168"/>
      <c r="T803" s="168"/>
      <c r="U803" s="168"/>
      <c r="V803" s="168"/>
      <c r="W803" s="169"/>
      <c r="X803" s="164"/>
      <c r="Y803" s="164"/>
      <c r="Z803" s="164"/>
    </row>
    <row r="804" spans="1:26" ht="25.5" customHeight="1">
      <c r="A804" s="164"/>
      <c r="B804" s="164"/>
      <c r="C804" s="164"/>
      <c r="D804" s="164"/>
      <c r="E804" s="164"/>
      <c r="F804" s="164"/>
      <c r="G804" s="164"/>
      <c r="H804" s="164"/>
      <c r="I804" s="164"/>
      <c r="J804" s="164"/>
      <c r="K804" s="164"/>
      <c r="L804" s="164"/>
      <c r="M804" s="164"/>
      <c r="N804" s="164"/>
      <c r="O804" s="164"/>
      <c r="P804" s="167"/>
      <c r="Q804" s="168"/>
      <c r="R804" s="168"/>
      <c r="S804" s="168"/>
      <c r="T804" s="168"/>
      <c r="U804" s="168"/>
      <c r="V804" s="168"/>
      <c r="W804" s="169"/>
      <c r="X804" s="164"/>
      <c r="Y804" s="164"/>
      <c r="Z804" s="164"/>
    </row>
    <row r="805" spans="1:26" ht="25.5" customHeight="1">
      <c r="A805" s="164"/>
      <c r="B805" s="164"/>
      <c r="C805" s="164"/>
      <c r="D805" s="164"/>
      <c r="E805" s="164"/>
      <c r="F805" s="164"/>
      <c r="G805" s="164"/>
      <c r="H805" s="164"/>
      <c r="I805" s="164"/>
      <c r="J805" s="164"/>
      <c r="K805" s="164"/>
      <c r="L805" s="164"/>
      <c r="M805" s="164"/>
      <c r="N805" s="164"/>
      <c r="O805" s="164"/>
      <c r="P805" s="167"/>
      <c r="Q805" s="168"/>
      <c r="R805" s="168"/>
      <c r="S805" s="168"/>
      <c r="T805" s="168"/>
      <c r="U805" s="168"/>
      <c r="V805" s="168"/>
      <c r="W805" s="169"/>
      <c r="X805" s="164"/>
      <c r="Y805" s="164"/>
      <c r="Z805" s="164"/>
    </row>
    <row r="806" spans="1:26" ht="25.5" customHeight="1">
      <c r="A806" s="164"/>
      <c r="B806" s="164"/>
      <c r="C806" s="164"/>
      <c r="D806" s="164"/>
      <c r="E806" s="164"/>
      <c r="F806" s="164"/>
      <c r="G806" s="164"/>
      <c r="H806" s="164"/>
      <c r="I806" s="164"/>
      <c r="J806" s="164"/>
      <c r="K806" s="164"/>
      <c r="L806" s="164"/>
      <c r="M806" s="164"/>
      <c r="N806" s="164"/>
      <c r="O806" s="164"/>
      <c r="P806" s="167"/>
      <c r="Q806" s="168"/>
      <c r="R806" s="168"/>
      <c r="S806" s="168"/>
      <c r="T806" s="168"/>
      <c r="U806" s="168"/>
      <c r="V806" s="168"/>
      <c r="W806" s="169"/>
      <c r="X806" s="164"/>
      <c r="Y806" s="164"/>
      <c r="Z806" s="164"/>
    </row>
    <row r="807" spans="1:26" ht="25.5" customHeight="1">
      <c r="A807" s="164"/>
      <c r="B807" s="164"/>
      <c r="C807" s="164"/>
      <c r="D807" s="164"/>
      <c r="E807" s="164"/>
      <c r="F807" s="164"/>
      <c r="G807" s="164"/>
      <c r="H807" s="164"/>
      <c r="I807" s="164"/>
      <c r="J807" s="164"/>
      <c r="K807" s="164"/>
      <c r="L807" s="164"/>
      <c r="M807" s="164"/>
      <c r="N807" s="164"/>
      <c r="O807" s="164"/>
      <c r="P807" s="167"/>
      <c r="Q807" s="168"/>
      <c r="R807" s="168"/>
      <c r="S807" s="168"/>
      <c r="T807" s="168"/>
      <c r="U807" s="168"/>
      <c r="V807" s="168"/>
      <c r="W807" s="169"/>
      <c r="X807" s="164"/>
      <c r="Y807" s="164"/>
      <c r="Z807" s="164"/>
    </row>
    <row r="808" spans="1:26" ht="25.5" customHeight="1">
      <c r="A808" s="164"/>
      <c r="B808" s="164"/>
      <c r="C808" s="164"/>
      <c r="D808" s="164"/>
      <c r="E808" s="164"/>
      <c r="F808" s="164"/>
      <c r="G808" s="164"/>
      <c r="H808" s="164"/>
      <c r="I808" s="164"/>
      <c r="J808" s="164"/>
      <c r="K808" s="164"/>
      <c r="L808" s="164"/>
      <c r="M808" s="164"/>
      <c r="N808" s="164"/>
      <c r="O808" s="164"/>
      <c r="P808" s="167"/>
      <c r="Q808" s="168"/>
      <c r="R808" s="168"/>
      <c r="S808" s="168"/>
      <c r="T808" s="168"/>
      <c r="U808" s="168"/>
      <c r="V808" s="168"/>
      <c r="W808" s="169"/>
      <c r="X808" s="164"/>
      <c r="Y808" s="164"/>
      <c r="Z808" s="164"/>
    </row>
    <row r="809" spans="1:26" ht="25.5" customHeight="1">
      <c r="A809" s="164"/>
      <c r="B809" s="164"/>
      <c r="C809" s="164"/>
      <c r="D809" s="164"/>
      <c r="E809" s="164"/>
      <c r="F809" s="164"/>
      <c r="G809" s="164"/>
      <c r="H809" s="164"/>
      <c r="I809" s="164"/>
      <c r="J809" s="164"/>
      <c r="K809" s="164"/>
      <c r="L809" s="164"/>
      <c r="M809" s="164"/>
      <c r="N809" s="164"/>
      <c r="O809" s="164"/>
      <c r="P809" s="167"/>
      <c r="Q809" s="168"/>
      <c r="R809" s="168"/>
      <c r="S809" s="168"/>
      <c r="T809" s="168"/>
      <c r="U809" s="168"/>
      <c r="V809" s="168"/>
      <c r="W809" s="169"/>
      <c r="X809" s="164"/>
      <c r="Y809" s="164"/>
      <c r="Z809" s="164"/>
    </row>
    <row r="810" spans="1:26" ht="25.5" customHeight="1">
      <c r="A810" s="164"/>
      <c r="B810" s="164"/>
      <c r="C810" s="164"/>
      <c r="D810" s="164"/>
      <c r="E810" s="164"/>
      <c r="F810" s="164"/>
      <c r="G810" s="164"/>
      <c r="H810" s="164"/>
      <c r="I810" s="164"/>
      <c r="J810" s="164"/>
      <c r="K810" s="164"/>
      <c r="L810" s="164"/>
      <c r="M810" s="164"/>
      <c r="N810" s="164"/>
      <c r="O810" s="164"/>
      <c r="P810" s="167"/>
      <c r="Q810" s="168"/>
      <c r="R810" s="168"/>
      <c r="S810" s="168"/>
      <c r="T810" s="168"/>
      <c r="U810" s="168"/>
      <c r="V810" s="168"/>
      <c r="W810" s="169"/>
      <c r="X810" s="164"/>
      <c r="Y810" s="164"/>
      <c r="Z810" s="164"/>
    </row>
    <row r="811" spans="1:26" ht="25.5" customHeight="1">
      <c r="A811" s="164"/>
      <c r="B811" s="164"/>
      <c r="C811" s="164"/>
      <c r="D811" s="164"/>
      <c r="E811" s="164"/>
      <c r="F811" s="164"/>
      <c r="G811" s="164"/>
      <c r="H811" s="164"/>
      <c r="I811" s="164"/>
      <c r="J811" s="164"/>
      <c r="K811" s="164"/>
      <c r="L811" s="164"/>
      <c r="M811" s="164"/>
      <c r="N811" s="164"/>
      <c r="O811" s="164"/>
      <c r="P811" s="167"/>
      <c r="Q811" s="168"/>
      <c r="R811" s="168"/>
      <c r="S811" s="168"/>
      <c r="T811" s="168"/>
      <c r="U811" s="168"/>
      <c r="V811" s="168"/>
      <c r="W811" s="169"/>
      <c r="X811" s="164"/>
      <c r="Y811" s="164"/>
      <c r="Z811" s="164"/>
    </row>
    <row r="812" spans="1:26" ht="25.5" customHeight="1">
      <c r="A812" s="164"/>
      <c r="B812" s="164"/>
      <c r="C812" s="164"/>
      <c r="D812" s="164"/>
      <c r="E812" s="164"/>
      <c r="F812" s="164"/>
      <c r="G812" s="164"/>
      <c r="H812" s="164"/>
      <c r="I812" s="164"/>
      <c r="J812" s="164"/>
      <c r="K812" s="164"/>
      <c r="L812" s="164"/>
      <c r="M812" s="164"/>
      <c r="N812" s="164"/>
      <c r="O812" s="164"/>
      <c r="P812" s="167"/>
      <c r="Q812" s="168"/>
      <c r="R812" s="168"/>
      <c r="S812" s="168"/>
      <c r="T812" s="168"/>
      <c r="U812" s="168"/>
      <c r="V812" s="168"/>
      <c r="W812" s="169"/>
      <c r="X812" s="164"/>
      <c r="Y812" s="164"/>
      <c r="Z812" s="164"/>
    </row>
    <row r="813" spans="1:26" ht="25.5" customHeight="1">
      <c r="A813" s="164"/>
      <c r="B813" s="164"/>
      <c r="C813" s="164"/>
      <c r="D813" s="164"/>
      <c r="E813" s="164"/>
      <c r="F813" s="164"/>
      <c r="G813" s="164"/>
      <c r="H813" s="164"/>
      <c r="I813" s="164"/>
      <c r="J813" s="164"/>
      <c r="K813" s="164"/>
      <c r="L813" s="164"/>
      <c r="M813" s="164"/>
      <c r="N813" s="164"/>
      <c r="O813" s="164"/>
      <c r="P813" s="167"/>
      <c r="Q813" s="168"/>
      <c r="R813" s="168"/>
      <c r="S813" s="168"/>
      <c r="T813" s="168"/>
      <c r="U813" s="168"/>
      <c r="V813" s="168"/>
      <c r="W813" s="169"/>
      <c r="X813" s="164"/>
      <c r="Y813" s="164"/>
      <c r="Z813" s="164"/>
    </row>
    <row r="814" spans="1:26" ht="25.5" customHeight="1">
      <c r="A814" s="164"/>
      <c r="B814" s="164"/>
      <c r="C814" s="164"/>
      <c r="D814" s="164"/>
      <c r="E814" s="164"/>
      <c r="F814" s="164"/>
      <c r="G814" s="164"/>
      <c r="H814" s="164"/>
      <c r="I814" s="164"/>
      <c r="J814" s="164"/>
      <c r="K814" s="164"/>
      <c r="L814" s="164"/>
      <c r="M814" s="164"/>
      <c r="N814" s="164"/>
      <c r="O814" s="164"/>
      <c r="P814" s="167"/>
      <c r="Q814" s="168"/>
      <c r="R814" s="168"/>
      <c r="S814" s="168"/>
      <c r="T814" s="168"/>
      <c r="U814" s="168"/>
      <c r="V814" s="168"/>
      <c r="W814" s="169"/>
      <c r="X814" s="164"/>
      <c r="Y814" s="164"/>
      <c r="Z814" s="164"/>
    </row>
    <row r="815" spans="1:26" ht="25.5" customHeight="1">
      <c r="A815" s="164"/>
      <c r="B815" s="164"/>
      <c r="C815" s="164"/>
      <c r="D815" s="164"/>
      <c r="E815" s="164"/>
      <c r="F815" s="164"/>
      <c r="G815" s="164"/>
      <c r="H815" s="164"/>
      <c r="I815" s="164"/>
      <c r="J815" s="164"/>
      <c r="K815" s="164"/>
      <c r="L815" s="164"/>
      <c r="M815" s="164"/>
      <c r="N815" s="164"/>
      <c r="O815" s="164"/>
      <c r="P815" s="167"/>
      <c r="Q815" s="168"/>
      <c r="R815" s="168"/>
      <c r="S815" s="168"/>
      <c r="T815" s="168"/>
      <c r="U815" s="168"/>
      <c r="V815" s="168"/>
      <c r="W815" s="169"/>
      <c r="X815" s="164"/>
      <c r="Y815" s="164"/>
      <c r="Z815" s="164"/>
    </row>
    <row r="816" spans="1:26" ht="25.5" customHeight="1">
      <c r="A816" s="164"/>
      <c r="B816" s="164"/>
      <c r="C816" s="164"/>
      <c r="D816" s="164"/>
      <c r="E816" s="164"/>
      <c r="F816" s="164"/>
      <c r="G816" s="164"/>
      <c r="H816" s="164"/>
      <c r="I816" s="164"/>
      <c r="J816" s="164"/>
      <c r="K816" s="164"/>
      <c r="L816" s="164"/>
      <c r="M816" s="164"/>
      <c r="N816" s="164"/>
      <c r="O816" s="164"/>
      <c r="P816" s="167"/>
      <c r="Q816" s="168"/>
      <c r="R816" s="168"/>
      <c r="S816" s="168"/>
      <c r="T816" s="168"/>
      <c r="U816" s="168"/>
      <c r="V816" s="168"/>
      <c r="W816" s="169"/>
      <c r="X816" s="164"/>
      <c r="Y816" s="164"/>
      <c r="Z816" s="164"/>
    </row>
    <row r="817" spans="1:26" ht="25.5" customHeight="1">
      <c r="A817" s="164"/>
      <c r="B817" s="164"/>
      <c r="C817" s="164"/>
      <c r="D817" s="164"/>
      <c r="E817" s="164"/>
      <c r="F817" s="164"/>
      <c r="G817" s="164"/>
      <c r="H817" s="164"/>
      <c r="I817" s="164"/>
      <c r="J817" s="164"/>
      <c r="K817" s="164"/>
      <c r="L817" s="164"/>
      <c r="M817" s="164"/>
      <c r="N817" s="164"/>
      <c r="O817" s="164"/>
      <c r="P817" s="167"/>
      <c r="Q817" s="168"/>
      <c r="R817" s="168"/>
      <c r="S817" s="168"/>
      <c r="T817" s="168"/>
      <c r="U817" s="168"/>
      <c r="V817" s="168"/>
      <c r="W817" s="169"/>
      <c r="X817" s="164"/>
      <c r="Y817" s="164"/>
      <c r="Z817" s="164"/>
    </row>
    <row r="818" spans="1:26" ht="25.5" customHeight="1">
      <c r="A818" s="164"/>
      <c r="B818" s="164"/>
      <c r="C818" s="164"/>
      <c r="D818" s="164"/>
      <c r="E818" s="164"/>
      <c r="F818" s="164"/>
      <c r="G818" s="164"/>
      <c r="H818" s="164"/>
      <c r="I818" s="164"/>
      <c r="J818" s="164"/>
      <c r="K818" s="164"/>
      <c r="L818" s="164"/>
      <c r="M818" s="164"/>
      <c r="N818" s="164"/>
      <c r="O818" s="164"/>
      <c r="P818" s="167"/>
      <c r="Q818" s="168"/>
      <c r="R818" s="168"/>
      <c r="S818" s="168"/>
      <c r="T818" s="168"/>
      <c r="U818" s="168"/>
      <c r="V818" s="168"/>
      <c r="W818" s="169"/>
      <c r="X818" s="164"/>
      <c r="Y818" s="164"/>
      <c r="Z818" s="164"/>
    </row>
    <row r="819" spans="1:26" ht="25.5" customHeight="1">
      <c r="A819" s="164"/>
      <c r="B819" s="164"/>
      <c r="C819" s="164"/>
      <c r="D819" s="164"/>
      <c r="E819" s="164"/>
      <c r="F819" s="164"/>
      <c r="G819" s="164"/>
      <c r="H819" s="164"/>
      <c r="I819" s="164"/>
      <c r="J819" s="164"/>
      <c r="K819" s="164"/>
      <c r="L819" s="164"/>
      <c r="M819" s="164"/>
      <c r="N819" s="164"/>
      <c r="O819" s="164"/>
      <c r="P819" s="167"/>
      <c r="Q819" s="168"/>
      <c r="R819" s="168"/>
      <c r="S819" s="168"/>
      <c r="T819" s="168"/>
      <c r="U819" s="168"/>
      <c r="V819" s="168"/>
      <c r="W819" s="169"/>
      <c r="X819" s="164"/>
      <c r="Y819" s="164"/>
      <c r="Z819" s="164"/>
    </row>
    <row r="820" spans="1:26" ht="25.5" customHeight="1">
      <c r="A820" s="164"/>
      <c r="B820" s="164"/>
      <c r="C820" s="164"/>
      <c r="D820" s="164"/>
      <c r="E820" s="164"/>
      <c r="F820" s="164"/>
      <c r="G820" s="164"/>
      <c r="H820" s="164"/>
      <c r="I820" s="164"/>
      <c r="J820" s="164"/>
      <c r="K820" s="164"/>
      <c r="L820" s="164"/>
      <c r="M820" s="164"/>
      <c r="N820" s="164"/>
      <c r="O820" s="164"/>
      <c r="P820" s="167"/>
      <c r="Q820" s="168"/>
      <c r="R820" s="168"/>
      <c r="S820" s="168"/>
      <c r="T820" s="168"/>
      <c r="U820" s="168"/>
      <c r="V820" s="168"/>
      <c r="W820" s="169"/>
      <c r="X820" s="164"/>
      <c r="Y820" s="164"/>
      <c r="Z820" s="164"/>
    </row>
    <row r="821" spans="1:26" ht="25.5" customHeight="1">
      <c r="A821" s="164"/>
      <c r="B821" s="164"/>
      <c r="C821" s="164"/>
      <c r="D821" s="164"/>
      <c r="E821" s="164"/>
      <c r="F821" s="164"/>
      <c r="G821" s="164"/>
      <c r="H821" s="164"/>
      <c r="I821" s="164"/>
      <c r="J821" s="164"/>
      <c r="K821" s="164"/>
      <c r="L821" s="164"/>
      <c r="M821" s="164"/>
      <c r="N821" s="164"/>
      <c r="O821" s="164"/>
      <c r="P821" s="167"/>
      <c r="Q821" s="168"/>
      <c r="R821" s="168"/>
      <c r="S821" s="168"/>
      <c r="T821" s="168"/>
      <c r="U821" s="168"/>
      <c r="V821" s="168"/>
      <c r="W821" s="169"/>
      <c r="X821" s="164"/>
      <c r="Y821" s="164"/>
      <c r="Z821" s="164"/>
    </row>
    <row r="822" spans="1:26" ht="25.5" customHeight="1">
      <c r="A822" s="164"/>
      <c r="B822" s="164"/>
      <c r="C822" s="164"/>
      <c r="D822" s="164"/>
      <c r="E822" s="164"/>
      <c r="F822" s="164"/>
      <c r="G822" s="164"/>
      <c r="H822" s="164"/>
      <c r="I822" s="164"/>
      <c r="J822" s="164"/>
      <c r="K822" s="164"/>
      <c r="L822" s="164"/>
      <c r="M822" s="164"/>
      <c r="N822" s="164"/>
      <c r="O822" s="164"/>
      <c r="P822" s="167"/>
      <c r="Q822" s="168"/>
      <c r="R822" s="168"/>
      <c r="S822" s="168"/>
      <c r="T822" s="168"/>
      <c r="U822" s="168"/>
      <c r="V822" s="168"/>
      <c r="W822" s="169"/>
      <c r="X822" s="164"/>
      <c r="Y822" s="164"/>
      <c r="Z822" s="164"/>
    </row>
    <row r="823" spans="1:26" ht="25.5" customHeight="1">
      <c r="A823" s="164"/>
      <c r="B823" s="164"/>
      <c r="C823" s="164"/>
      <c r="D823" s="164"/>
      <c r="E823" s="164"/>
      <c r="F823" s="164"/>
      <c r="G823" s="164"/>
      <c r="H823" s="164"/>
      <c r="I823" s="164"/>
      <c r="J823" s="164"/>
      <c r="K823" s="164"/>
      <c r="L823" s="164"/>
      <c r="M823" s="164"/>
      <c r="N823" s="164"/>
      <c r="O823" s="164"/>
      <c r="P823" s="167"/>
      <c r="Q823" s="168"/>
      <c r="R823" s="168"/>
      <c r="S823" s="168"/>
      <c r="T823" s="168"/>
      <c r="U823" s="168"/>
      <c r="V823" s="168"/>
      <c r="W823" s="169"/>
      <c r="X823" s="164"/>
      <c r="Y823" s="164"/>
      <c r="Z823" s="164"/>
    </row>
    <row r="824" spans="1:26" ht="25.5" customHeight="1">
      <c r="A824" s="164"/>
      <c r="B824" s="164"/>
      <c r="C824" s="164"/>
      <c r="D824" s="164"/>
      <c r="E824" s="164"/>
      <c r="F824" s="164"/>
      <c r="G824" s="164"/>
      <c r="H824" s="164"/>
      <c r="I824" s="164"/>
      <c r="J824" s="164"/>
      <c r="K824" s="164"/>
      <c r="L824" s="164"/>
      <c r="M824" s="164"/>
      <c r="N824" s="164"/>
      <c r="O824" s="164"/>
      <c r="P824" s="167"/>
      <c r="Q824" s="168"/>
      <c r="R824" s="168"/>
      <c r="S824" s="168"/>
      <c r="T824" s="168"/>
      <c r="U824" s="168"/>
      <c r="V824" s="168"/>
      <c r="W824" s="169"/>
      <c r="X824" s="164"/>
      <c r="Y824" s="164"/>
      <c r="Z824" s="164"/>
    </row>
    <row r="825" spans="1:26" ht="25.5" customHeight="1">
      <c r="A825" s="164"/>
      <c r="B825" s="164"/>
      <c r="C825" s="164"/>
      <c r="D825" s="164"/>
      <c r="E825" s="164"/>
      <c r="F825" s="164"/>
      <c r="G825" s="164"/>
      <c r="H825" s="164"/>
      <c r="I825" s="164"/>
      <c r="J825" s="164"/>
      <c r="K825" s="164"/>
      <c r="L825" s="164"/>
      <c r="M825" s="164"/>
      <c r="N825" s="164"/>
      <c r="O825" s="164"/>
      <c r="P825" s="167"/>
      <c r="Q825" s="168"/>
      <c r="R825" s="168"/>
      <c r="S825" s="168"/>
      <c r="T825" s="168"/>
      <c r="U825" s="168"/>
      <c r="V825" s="168"/>
      <c r="W825" s="169"/>
      <c r="X825" s="164"/>
      <c r="Y825" s="164"/>
      <c r="Z825" s="164"/>
    </row>
    <row r="826" spans="1:26" ht="25.5" customHeight="1">
      <c r="A826" s="164"/>
      <c r="B826" s="164"/>
      <c r="C826" s="164"/>
      <c r="D826" s="164"/>
      <c r="E826" s="164"/>
      <c r="F826" s="164"/>
      <c r="G826" s="164"/>
      <c r="H826" s="164"/>
      <c r="I826" s="164"/>
      <c r="J826" s="164"/>
      <c r="K826" s="164"/>
      <c r="L826" s="164"/>
      <c r="M826" s="164"/>
      <c r="N826" s="164"/>
      <c r="O826" s="164"/>
      <c r="P826" s="167"/>
      <c r="Q826" s="168"/>
      <c r="R826" s="168"/>
      <c r="S826" s="168"/>
      <c r="T826" s="168"/>
      <c r="U826" s="168"/>
      <c r="V826" s="168"/>
      <c r="W826" s="169"/>
      <c r="X826" s="164"/>
      <c r="Y826" s="164"/>
      <c r="Z826" s="164"/>
    </row>
    <row r="827" spans="1:26" ht="25.5" customHeight="1">
      <c r="A827" s="164"/>
      <c r="B827" s="164"/>
      <c r="C827" s="164"/>
      <c r="D827" s="164"/>
      <c r="E827" s="164"/>
      <c r="F827" s="164"/>
      <c r="G827" s="164"/>
      <c r="H827" s="164"/>
      <c r="I827" s="164"/>
      <c r="J827" s="164"/>
      <c r="K827" s="164"/>
      <c r="L827" s="164"/>
      <c r="M827" s="164"/>
      <c r="N827" s="164"/>
      <c r="O827" s="164"/>
      <c r="P827" s="167"/>
      <c r="Q827" s="168"/>
      <c r="R827" s="168"/>
      <c r="S827" s="168"/>
      <c r="T827" s="168"/>
      <c r="U827" s="168"/>
      <c r="V827" s="168"/>
      <c r="W827" s="169"/>
      <c r="X827" s="164"/>
      <c r="Y827" s="164"/>
      <c r="Z827" s="164"/>
    </row>
    <row r="828" spans="1:26" ht="25.5" customHeight="1">
      <c r="A828" s="164"/>
      <c r="B828" s="164"/>
      <c r="C828" s="164"/>
      <c r="D828" s="164"/>
      <c r="E828" s="164"/>
      <c r="F828" s="164"/>
      <c r="G828" s="164"/>
      <c r="H828" s="164"/>
      <c r="I828" s="164"/>
      <c r="J828" s="164"/>
      <c r="K828" s="164"/>
      <c r="L828" s="164"/>
      <c r="M828" s="164"/>
      <c r="N828" s="164"/>
      <c r="O828" s="164"/>
      <c r="P828" s="167"/>
      <c r="Q828" s="168"/>
      <c r="R828" s="168"/>
      <c r="S828" s="168"/>
      <c r="T828" s="168"/>
      <c r="U828" s="168"/>
      <c r="V828" s="168"/>
      <c r="W828" s="169"/>
      <c r="X828" s="164"/>
      <c r="Y828" s="164"/>
      <c r="Z828" s="164"/>
    </row>
    <row r="829" spans="1:26" ht="25.5" customHeight="1">
      <c r="A829" s="164"/>
      <c r="B829" s="164"/>
      <c r="C829" s="164"/>
      <c r="D829" s="164"/>
      <c r="E829" s="164"/>
      <c r="F829" s="164"/>
      <c r="G829" s="164"/>
      <c r="H829" s="164"/>
      <c r="I829" s="164"/>
      <c r="J829" s="164"/>
      <c r="K829" s="164"/>
      <c r="L829" s="164"/>
      <c r="M829" s="164"/>
      <c r="N829" s="164"/>
      <c r="O829" s="164"/>
      <c r="P829" s="167"/>
      <c r="Q829" s="168"/>
      <c r="R829" s="168"/>
      <c r="S829" s="168"/>
      <c r="T829" s="168"/>
      <c r="U829" s="168"/>
      <c r="V829" s="168"/>
      <c r="W829" s="169"/>
      <c r="X829" s="164"/>
      <c r="Y829" s="164"/>
      <c r="Z829" s="164"/>
    </row>
    <row r="830" spans="1:26" ht="25.5" customHeight="1">
      <c r="A830" s="164"/>
      <c r="B830" s="164"/>
      <c r="C830" s="164"/>
      <c r="D830" s="164"/>
      <c r="E830" s="164"/>
      <c r="F830" s="164"/>
      <c r="G830" s="164"/>
      <c r="H830" s="164"/>
      <c r="I830" s="164"/>
      <c r="J830" s="164"/>
      <c r="K830" s="164"/>
      <c r="L830" s="164"/>
      <c r="M830" s="164"/>
      <c r="N830" s="164"/>
      <c r="O830" s="164"/>
      <c r="P830" s="167"/>
      <c r="Q830" s="168"/>
      <c r="R830" s="168"/>
      <c r="S830" s="168"/>
      <c r="T830" s="168"/>
      <c r="U830" s="168"/>
      <c r="V830" s="168"/>
      <c r="W830" s="169"/>
      <c r="X830" s="164"/>
      <c r="Y830" s="164"/>
      <c r="Z830" s="164"/>
    </row>
    <row r="831" spans="1:26" ht="25.5" customHeight="1">
      <c r="A831" s="164"/>
      <c r="B831" s="164"/>
      <c r="C831" s="164"/>
      <c r="D831" s="164"/>
      <c r="E831" s="164"/>
      <c r="F831" s="164"/>
      <c r="G831" s="164"/>
      <c r="H831" s="164"/>
      <c r="I831" s="164"/>
      <c r="J831" s="164"/>
      <c r="K831" s="164"/>
      <c r="L831" s="164"/>
      <c r="M831" s="164"/>
      <c r="N831" s="164"/>
      <c r="O831" s="164"/>
      <c r="P831" s="167"/>
      <c r="Q831" s="168"/>
      <c r="R831" s="168"/>
      <c r="S831" s="168"/>
      <c r="T831" s="168"/>
      <c r="U831" s="168"/>
      <c r="V831" s="168"/>
      <c r="W831" s="169"/>
      <c r="X831" s="164"/>
      <c r="Y831" s="164"/>
      <c r="Z831" s="164"/>
    </row>
    <row r="832" spans="1:26" ht="25.5" customHeight="1">
      <c r="A832" s="164"/>
      <c r="B832" s="164"/>
      <c r="C832" s="164"/>
      <c r="D832" s="164"/>
      <c r="E832" s="164"/>
      <c r="F832" s="164"/>
      <c r="G832" s="164"/>
      <c r="H832" s="164"/>
      <c r="I832" s="164"/>
      <c r="J832" s="164"/>
      <c r="K832" s="164"/>
      <c r="L832" s="164"/>
      <c r="M832" s="164"/>
      <c r="N832" s="164"/>
      <c r="O832" s="164"/>
      <c r="P832" s="167"/>
      <c r="Q832" s="168"/>
      <c r="R832" s="168"/>
      <c r="S832" s="168"/>
      <c r="T832" s="168"/>
      <c r="U832" s="168"/>
      <c r="V832" s="168"/>
      <c r="W832" s="169"/>
      <c r="X832" s="164"/>
      <c r="Y832" s="164"/>
      <c r="Z832" s="164"/>
    </row>
    <row r="833" spans="1:26" ht="25.5" customHeight="1">
      <c r="A833" s="164"/>
      <c r="B833" s="164"/>
      <c r="C833" s="164"/>
      <c r="D833" s="164"/>
      <c r="E833" s="164"/>
      <c r="F833" s="164"/>
      <c r="G833" s="164"/>
      <c r="H833" s="164"/>
      <c r="I833" s="164"/>
      <c r="J833" s="164"/>
      <c r="K833" s="164"/>
      <c r="L833" s="164"/>
      <c r="M833" s="164"/>
      <c r="N833" s="164"/>
      <c r="O833" s="164"/>
      <c r="P833" s="167"/>
      <c r="Q833" s="168"/>
      <c r="R833" s="168"/>
      <c r="S833" s="168"/>
      <c r="T833" s="168"/>
      <c r="U833" s="168"/>
      <c r="V833" s="168"/>
      <c r="W833" s="169"/>
      <c r="X833" s="164"/>
      <c r="Y833" s="164"/>
      <c r="Z833" s="164"/>
    </row>
    <row r="834" spans="1:26" ht="25.5" customHeight="1">
      <c r="A834" s="164"/>
      <c r="B834" s="164"/>
      <c r="C834" s="164"/>
      <c r="D834" s="164"/>
      <c r="E834" s="164"/>
      <c r="F834" s="164"/>
      <c r="G834" s="164"/>
      <c r="H834" s="164"/>
      <c r="I834" s="164"/>
      <c r="J834" s="164"/>
      <c r="K834" s="164"/>
      <c r="L834" s="164"/>
      <c r="M834" s="164"/>
      <c r="N834" s="164"/>
      <c r="O834" s="164"/>
      <c r="P834" s="167"/>
      <c r="Q834" s="168"/>
      <c r="R834" s="168"/>
      <c r="S834" s="168"/>
      <c r="T834" s="168"/>
      <c r="U834" s="168"/>
      <c r="V834" s="168"/>
      <c r="W834" s="169"/>
      <c r="X834" s="164"/>
      <c r="Y834" s="164"/>
      <c r="Z834" s="164"/>
    </row>
    <row r="835" spans="1:26" ht="25.5" customHeight="1">
      <c r="A835" s="164"/>
      <c r="B835" s="164"/>
      <c r="C835" s="164"/>
      <c r="D835" s="164"/>
      <c r="E835" s="164"/>
      <c r="F835" s="164"/>
      <c r="G835" s="164"/>
      <c r="H835" s="164"/>
      <c r="I835" s="164"/>
      <c r="J835" s="164"/>
      <c r="K835" s="164"/>
      <c r="L835" s="164"/>
      <c r="M835" s="164"/>
      <c r="N835" s="164"/>
      <c r="O835" s="164"/>
      <c r="P835" s="167"/>
      <c r="Q835" s="168"/>
      <c r="R835" s="168"/>
      <c r="S835" s="168"/>
      <c r="T835" s="168"/>
      <c r="U835" s="168"/>
      <c r="V835" s="168"/>
      <c r="W835" s="169"/>
      <c r="X835" s="164"/>
      <c r="Y835" s="164"/>
      <c r="Z835" s="164"/>
    </row>
    <row r="836" spans="1:26" ht="25.5" customHeight="1">
      <c r="A836" s="164"/>
      <c r="B836" s="164"/>
      <c r="C836" s="164"/>
      <c r="D836" s="164"/>
      <c r="E836" s="164"/>
      <c r="F836" s="164"/>
      <c r="G836" s="164"/>
      <c r="H836" s="164"/>
      <c r="I836" s="164"/>
      <c r="J836" s="164"/>
      <c r="K836" s="164"/>
      <c r="L836" s="164"/>
      <c r="M836" s="164"/>
      <c r="N836" s="164"/>
      <c r="O836" s="164"/>
      <c r="P836" s="167"/>
      <c r="Q836" s="168"/>
      <c r="R836" s="168"/>
      <c r="S836" s="168"/>
      <c r="T836" s="168"/>
      <c r="U836" s="168"/>
      <c r="V836" s="168"/>
      <c r="W836" s="169"/>
      <c r="X836" s="164"/>
      <c r="Y836" s="164"/>
      <c r="Z836" s="164"/>
    </row>
    <row r="837" spans="1:26" ht="25.5" customHeight="1">
      <c r="A837" s="164"/>
      <c r="B837" s="164"/>
      <c r="C837" s="164"/>
      <c r="D837" s="164"/>
      <c r="E837" s="164"/>
      <c r="F837" s="164"/>
      <c r="G837" s="164"/>
      <c r="H837" s="164"/>
      <c r="I837" s="164"/>
      <c r="J837" s="164"/>
      <c r="K837" s="164"/>
      <c r="L837" s="164"/>
      <c r="M837" s="164"/>
      <c r="N837" s="164"/>
      <c r="O837" s="164"/>
      <c r="P837" s="167"/>
      <c r="Q837" s="168"/>
      <c r="R837" s="168"/>
      <c r="S837" s="168"/>
      <c r="T837" s="168"/>
      <c r="U837" s="168"/>
      <c r="V837" s="168"/>
      <c r="W837" s="169"/>
      <c r="X837" s="164"/>
      <c r="Y837" s="164"/>
      <c r="Z837" s="164"/>
    </row>
    <row r="838" spans="1:26" ht="25.5" customHeight="1">
      <c r="A838" s="164"/>
      <c r="B838" s="164"/>
      <c r="C838" s="164"/>
      <c r="D838" s="164"/>
      <c r="E838" s="164"/>
      <c r="F838" s="164"/>
      <c r="G838" s="164"/>
      <c r="H838" s="164"/>
      <c r="I838" s="164"/>
      <c r="J838" s="164"/>
      <c r="K838" s="164"/>
      <c r="L838" s="164"/>
      <c r="M838" s="164"/>
      <c r="N838" s="164"/>
      <c r="O838" s="164"/>
      <c r="P838" s="167"/>
      <c r="Q838" s="168"/>
      <c r="R838" s="168"/>
      <c r="S838" s="168"/>
      <c r="T838" s="168"/>
      <c r="U838" s="168"/>
      <c r="V838" s="168"/>
      <c r="W838" s="169"/>
      <c r="X838" s="164"/>
      <c r="Y838" s="164"/>
      <c r="Z838" s="164"/>
    </row>
    <row r="839" spans="1:26" ht="25.5" customHeight="1">
      <c r="A839" s="164"/>
      <c r="B839" s="164"/>
      <c r="C839" s="164"/>
      <c r="D839" s="164"/>
      <c r="E839" s="164"/>
      <c r="F839" s="164"/>
      <c r="G839" s="164"/>
      <c r="H839" s="164"/>
      <c r="I839" s="164"/>
      <c r="J839" s="164"/>
      <c r="K839" s="164"/>
      <c r="L839" s="164"/>
      <c r="M839" s="164"/>
      <c r="N839" s="164"/>
      <c r="O839" s="164"/>
      <c r="P839" s="167"/>
      <c r="Q839" s="168"/>
      <c r="R839" s="168"/>
      <c r="S839" s="168"/>
      <c r="T839" s="168"/>
      <c r="U839" s="168"/>
      <c r="V839" s="168"/>
      <c r="W839" s="169"/>
      <c r="X839" s="164"/>
      <c r="Y839" s="164"/>
      <c r="Z839" s="164"/>
    </row>
    <row r="840" spans="1:26" ht="25.5" customHeight="1">
      <c r="A840" s="164"/>
      <c r="B840" s="164"/>
      <c r="C840" s="164"/>
      <c r="D840" s="164"/>
      <c r="E840" s="164"/>
      <c r="F840" s="164"/>
      <c r="G840" s="164"/>
      <c r="H840" s="164"/>
      <c r="I840" s="164"/>
      <c r="J840" s="164"/>
      <c r="K840" s="164"/>
      <c r="L840" s="164"/>
      <c r="M840" s="164"/>
      <c r="N840" s="164"/>
      <c r="O840" s="164"/>
      <c r="P840" s="167"/>
      <c r="Q840" s="168"/>
      <c r="R840" s="168"/>
      <c r="S840" s="168"/>
      <c r="T840" s="168"/>
      <c r="U840" s="168"/>
      <c r="V840" s="168"/>
      <c r="W840" s="169"/>
      <c r="X840" s="164"/>
      <c r="Y840" s="164"/>
      <c r="Z840" s="164"/>
    </row>
    <row r="841" spans="1:26" ht="25.5" customHeight="1">
      <c r="A841" s="164"/>
      <c r="B841" s="164"/>
      <c r="C841" s="164"/>
      <c r="D841" s="164"/>
      <c r="E841" s="164"/>
      <c r="F841" s="164"/>
      <c r="G841" s="164"/>
      <c r="H841" s="164"/>
      <c r="I841" s="164"/>
      <c r="J841" s="164"/>
      <c r="K841" s="164"/>
      <c r="L841" s="164"/>
      <c r="M841" s="164"/>
      <c r="N841" s="164"/>
      <c r="O841" s="164"/>
      <c r="P841" s="167"/>
      <c r="Q841" s="168"/>
      <c r="R841" s="168"/>
      <c r="S841" s="168"/>
      <c r="T841" s="168"/>
      <c r="U841" s="168"/>
      <c r="V841" s="168"/>
      <c r="W841" s="169"/>
      <c r="X841" s="164"/>
      <c r="Y841" s="164"/>
      <c r="Z841" s="164"/>
    </row>
    <row r="842" spans="1:26" ht="25.5" customHeight="1">
      <c r="A842" s="164"/>
      <c r="B842" s="164"/>
      <c r="C842" s="164"/>
      <c r="D842" s="164"/>
      <c r="E842" s="164"/>
      <c r="F842" s="164"/>
      <c r="G842" s="164"/>
      <c r="H842" s="164"/>
      <c r="I842" s="164"/>
      <c r="J842" s="164"/>
      <c r="K842" s="164"/>
      <c r="L842" s="164"/>
      <c r="M842" s="164"/>
      <c r="N842" s="164"/>
      <c r="O842" s="164"/>
      <c r="P842" s="167"/>
      <c r="Q842" s="168"/>
      <c r="R842" s="168"/>
      <c r="S842" s="168"/>
      <c r="T842" s="168"/>
      <c r="U842" s="168"/>
      <c r="V842" s="168"/>
      <c r="W842" s="169"/>
      <c r="X842" s="164"/>
      <c r="Y842" s="164"/>
      <c r="Z842" s="164"/>
    </row>
    <row r="843" spans="1:26" ht="25.5" customHeight="1">
      <c r="A843" s="164"/>
      <c r="B843" s="164"/>
      <c r="C843" s="164"/>
      <c r="D843" s="164"/>
      <c r="E843" s="164"/>
      <c r="F843" s="164"/>
      <c r="G843" s="164"/>
      <c r="H843" s="164"/>
      <c r="I843" s="164"/>
      <c r="J843" s="164"/>
      <c r="K843" s="164"/>
      <c r="L843" s="164"/>
      <c r="M843" s="164"/>
      <c r="N843" s="164"/>
      <c r="O843" s="164"/>
      <c r="P843" s="167"/>
      <c r="Q843" s="168"/>
      <c r="R843" s="168"/>
      <c r="S843" s="168"/>
      <c r="T843" s="168"/>
      <c r="U843" s="168"/>
      <c r="V843" s="168"/>
      <c r="W843" s="169"/>
      <c r="X843" s="164"/>
      <c r="Y843" s="164"/>
      <c r="Z843" s="164"/>
    </row>
    <row r="844" spans="1:26" ht="25.5" customHeight="1">
      <c r="A844" s="164"/>
      <c r="B844" s="164"/>
      <c r="C844" s="164"/>
      <c r="D844" s="164"/>
      <c r="E844" s="164"/>
      <c r="F844" s="164"/>
      <c r="G844" s="164"/>
      <c r="H844" s="164"/>
      <c r="I844" s="164"/>
      <c r="J844" s="164"/>
      <c r="K844" s="164"/>
      <c r="L844" s="164"/>
      <c r="M844" s="164"/>
      <c r="N844" s="164"/>
      <c r="O844" s="164"/>
      <c r="P844" s="167"/>
      <c r="Q844" s="168"/>
      <c r="R844" s="168"/>
      <c r="S844" s="168"/>
      <c r="T844" s="168"/>
      <c r="U844" s="168"/>
      <c r="V844" s="168"/>
      <c r="W844" s="169"/>
      <c r="X844" s="164"/>
      <c r="Y844" s="164"/>
      <c r="Z844" s="164"/>
    </row>
    <row r="845" spans="1:26" ht="25.5" customHeight="1">
      <c r="A845" s="164"/>
      <c r="B845" s="164"/>
      <c r="C845" s="164"/>
      <c r="D845" s="164"/>
      <c r="E845" s="164"/>
      <c r="F845" s="164"/>
      <c r="G845" s="164"/>
      <c r="H845" s="164"/>
      <c r="I845" s="164"/>
      <c r="J845" s="164"/>
      <c r="K845" s="164"/>
      <c r="L845" s="164"/>
      <c r="M845" s="164"/>
      <c r="N845" s="164"/>
      <c r="O845" s="164"/>
      <c r="P845" s="167"/>
      <c r="Q845" s="168"/>
      <c r="R845" s="168"/>
      <c r="S845" s="168"/>
      <c r="T845" s="168"/>
      <c r="U845" s="168"/>
      <c r="V845" s="168"/>
      <c r="W845" s="169"/>
      <c r="X845" s="164"/>
      <c r="Y845" s="164"/>
      <c r="Z845" s="164"/>
    </row>
    <row r="846" spans="1:26" ht="25.5" customHeight="1">
      <c r="A846" s="164"/>
      <c r="B846" s="164"/>
      <c r="C846" s="164"/>
      <c r="D846" s="164"/>
      <c r="E846" s="164"/>
      <c r="F846" s="164"/>
      <c r="G846" s="164"/>
      <c r="H846" s="164"/>
      <c r="I846" s="164"/>
      <c r="J846" s="164"/>
      <c r="K846" s="164"/>
      <c r="L846" s="164"/>
      <c r="M846" s="164"/>
      <c r="N846" s="164"/>
      <c r="O846" s="164"/>
      <c r="P846" s="167"/>
      <c r="Q846" s="168"/>
      <c r="R846" s="168"/>
      <c r="S846" s="168"/>
      <c r="T846" s="168"/>
      <c r="U846" s="168"/>
      <c r="V846" s="168"/>
      <c r="W846" s="169"/>
      <c r="X846" s="164"/>
      <c r="Y846" s="164"/>
      <c r="Z846" s="164"/>
    </row>
    <row r="847" spans="1:26" ht="25.5" customHeight="1">
      <c r="A847" s="164"/>
      <c r="B847" s="164"/>
      <c r="C847" s="164"/>
      <c r="D847" s="164"/>
      <c r="E847" s="164"/>
      <c r="F847" s="164"/>
      <c r="G847" s="164"/>
      <c r="H847" s="164"/>
      <c r="I847" s="164"/>
      <c r="J847" s="164"/>
      <c r="K847" s="164"/>
      <c r="L847" s="164"/>
      <c r="M847" s="164"/>
      <c r="N847" s="164"/>
      <c r="O847" s="164"/>
      <c r="P847" s="167"/>
      <c r="Q847" s="168"/>
      <c r="R847" s="168"/>
      <c r="S847" s="168"/>
      <c r="T847" s="168"/>
      <c r="U847" s="168"/>
      <c r="V847" s="168"/>
      <c r="W847" s="169"/>
      <c r="X847" s="164"/>
      <c r="Y847" s="164"/>
      <c r="Z847" s="164"/>
    </row>
    <row r="848" spans="1:26" ht="25.5" customHeight="1">
      <c r="A848" s="164"/>
      <c r="B848" s="164"/>
      <c r="C848" s="164"/>
      <c r="D848" s="164"/>
      <c r="E848" s="164"/>
      <c r="F848" s="164"/>
      <c r="G848" s="164"/>
      <c r="H848" s="164"/>
      <c r="I848" s="164"/>
      <c r="J848" s="164"/>
      <c r="K848" s="164"/>
      <c r="L848" s="164"/>
      <c r="M848" s="164"/>
      <c r="N848" s="164"/>
      <c r="O848" s="164"/>
      <c r="P848" s="167"/>
      <c r="Q848" s="168"/>
      <c r="R848" s="168"/>
      <c r="S848" s="168"/>
      <c r="T848" s="168"/>
      <c r="U848" s="168"/>
      <c r="V848" s="168"/>
      <c r="W848" s="169"/>
      <c r="X848" s="164"/>
      <c r="Y848" s="164"/>
      <c r="Z848" s="164"/>
    </row>
    <row r="849" spans="1:26" ht="25.5" customHeight="1">
      <c r="A849" s="164"/>
      <c r="B849" s="164"/>
      <c r="C849" s="164"/>
      <c r="D849" s="164"/>
      <c r="E849" s="164"/>
      <c r="F849" s="164"/>
      <c r="G849" s="164"/>
      <c r="H849" s="164"/>
      <c r="I849" s="164"/>
      <c r="J849" s="164"/>
      <c r="K849" s="164"/>
      <c r="L849" s="164"/>
      <c r="M849" s="164"/>
      <c r="N849" s="164"/>
      <c r="O849" s="164"/>
      <c r="P849" s="167"/>
      <c r="Q849" s="168"/>
      <c r="R849" s="168"/>
      <c r="S849" s="168"/>
      <c r="T849" s="168"/>
      <c r="U849" s="168"/>
      <c r="V849" s="168"/>
      <c r="W849" s="169"/>
      <c r="X849" s="164"/>
      <c r="Y849" s="164"/>
      <c r="Z849" s="164"/>
    </row>
    <row r="850" spans="1:26" ht="25.5" customHeight="1">
      <c r="A850" s="164"/>
      <c r="B850" s="164"/>
      <c r="C850" s="164"/>
      <c r="D850" s="164"/>
      <c r="E850" s="164"/>
      <c r="F850" s="164"/>
      <c r="G850" s="164"/>
      <c r="H850" s="164"/>
      <c r="I850" s="164"/>
      <c r="J850" s="164"/>
      <c r="K850" s="164"/>
      <c r="L850" s="164"/>
      <c r="M850" s="164"/>
      <c r="N850" s="164"/>
      <c r="O850" s="164"/>
      <c r="P850" s="167"/>
      <c r="Q850" s="168"/>
      <c r="R850" s="168"/>
      <c r="S850" s="168"/>
      <c r="T850" s="168"/>
      <c r="U850" s="168"/>
      <c r="V850" s="168"/>
      <c r="W850" s="169"/>
      <c r="X850" s="164"/>
      <c r="Y850" s="164"/>
      <c r="Z850" s="164"/>
    </row>
    <row r="851" spans="1:26" ht="25.5" customHeight="1">
      <c r="A851" s="164"/>
      <c r="B851" s="164"/>
      <c r="C851" s="164"/>
      <c r="D851" s="164"/>
      <c r="E851" s="164"/>
      <c r="F851" s="164"/>
      <c r="G851" s="164"/>
      <c r="H851" s="164"/>
      <c r="I851" s="164"/>
      <c r="J851" s="164"/>
      <c r="K851" s="164"/>
      <c r="L851" s="164"/>
      <c r="M851" s="164"/>
      <c r="N851" s="164"/>
      <c r="O851" s="164"/>
      <c r="P851" s="167"/>
      <c r="Q851" s="168"/>
      <c r="R851" s="168"/>
      <c r="S851" s="168"/>
      <c r="T851" s="168"/>
      <c r="U851" s="168"/>
      <c r="V851" s="168"/>
      <c r="W851" s="169"/>
      <c r="X851" s="164"/>
      <c r="Y851" s="164"/>
      <c r="Z851" s="164"/>
    </row>
    <row r="852" spans="1:26" ht="25.5" customHeight="1">
      <c r="A852" s="164"/>
      <c r="B852" s="164"/>
      <c r="C852" s="164"/>
      <c r="D852" s="164"/>
      <c r="E852" s="164"/>
      <c r="F852" s="164"/>
      <c r="G852" s="164"/>
      <c r="H852" s="164"/>
      <c r="I852" s="164"/>
      <c r="J852" s="164"/>
      <c r="K852" s="164"/>
      <c r="L852" s="164"/>
      <c r="M852" s="164"/>
      <c r="N852" s="164"/>
      <c r="O852" s="164"/>
      <c r="P852" s="167"/>
      <c r="Q852" s="168"/>
      <c r="R852" s="168"/>
      <c r="S852" s="168"/>
      <c r="T852" s="168"/>
      <c r="U852" s="168"/>
      <c r="V852" s="168"/>
      <c r="W852" s="169"/>
      <c r="X852" s="164"/>
      <c r="Y852" s="164"/>
      <c r="Z852" s="164"/>
    </row>
    <row r="853" spans="1:26" ht="25.5" customHeight="1">
      <c r="A853" s="164"/>
      <c r="B853" s="164"/>
      <c r="C853" s="164"/>
      <c r="D853" s="164"/>
      <c r="E853" s="164"/>
      <c r="F853" s="164"/>
      <c r="G853" s="164"/>
      <c r="H853" s="164"/>
      <c r="I853" s="164"/>
      <c r="J853" s="164"/>
      <c r="K853" s="164"/>
      <c r="L853" s="164"/>
      <c r="M853" s="164"/>
      <c r="N853" s="164"/>
      <c r="O853" s="164"/>
      <c r="P853" s="167"/>
      <c r="Q853" s="168"/>
      <c r="R853" s="168"/>
      <c r="S853" s="168"/>
      <c r="T853" s="168"/>
      <c r="U853" s="168"/>
      <c r="V853" s="168"/>
      <c r="W853" s="169"/>
      <c r="X853" s="164"/>
      <c r="Y853" s="164"/>
      <c r="Z853" s="164"/>
    </row>
    <row r="854" spans="1:26" ht="25.5" customHeight="1">
      <c r="A854" s="164"/>
      <c r="B854" s="164"/>
      <c r="C854" s="164"/>
      <c r="D854" s="164"/>
      <c r="E854" s="164"/>
      <c r="F854" s="164"/>
      <c r="G854" s="164"/>
      <c r="H854" s="164"/>
      <c r="I854" s="164"/>
      <c r="J854" s="164"/>
      <c r="K854" s="164"/>
      <c r="L854" s="164"/>
      <c r="M854" s="164"/>
      <c r="N854" s="164"/>
      <c r="O854" s="164"/>
      <c r="P854" s="167"/>
      <c r="Q854" s="168"/>
      <c r="R854" s="168"/>
      <c r="S854" s="168"/>
      <c r="T854" s="168"/>
      <c r="U854" s="168"/>
      <c r="V854" s="168"/>
      <c r="W854" s="169"/>
      <c r="X854" s="164"/>
      <c r="Y854" s="164"/>
      <c r="Z854" s="164"/>
    </row>
    <row r="855" spans="1:26" ht="25.5" customHeight="1">
      <c r="A855" s="164"/>
      <c r="B855" s="164"/>
      <c r="C855" s="164"/>
      <c r="D855" s="164"/>
      <c r="E855" s="164"/>
      <c r="F855" s="164"/>
      <c r="G855" s="164"/>
      <c r="H855" s="164"/>
      <c r="I855" s="164"/>
      <c r="J855" s="164"/>
      <c r="K855" s="164"/>
      <c r="L855" s="164"/>
      <c r="M855" s="164"/>
      <c r="N855" s="164"/>
      <c r="O855" s="164"/>
      <c r="P855" s="167"/>
      <c r="Q855" s="168"/>
      <c r="R855" s="168"/>
      <c r="S855" s="168"/>
      <c r="T855" s="168"/>
      <c r="U855" s="168"/>
      <c r="V855" s="168"/>
      <c r="W855" s="169"/>
      <c r="X855" s="164"/>
      <c r="Y855" s="164"/>
      <c r="Z855" s="164"/>
    </row>
    <row r="856" spans="1:26" ht="25.5" customHeight="1">
      <c r="A856" s="164"/>
      <c r="B856" s="164"/>
      <c r="C856" s="164"/>
      <c r="D856" s="164"/>
      <c r="E856" s="164"/>
      <c r="F856" s="164"/>
      <c r="G856" s="164"/>
      <c r="H856" s="164"/>
      <c r="I856" s="164"/>
      <c r="J856" s="164"/>
      <c r="K856" s="164"/>
      <c r="L856" s="164"/>
      <c r="M856" s="164"/>
      <c r="N856" s="164"/>
      <c r="O856" s="164"/>
      <c r="P856" s="167"/>
      <c r="Q856" s="168"/>
      <c r="R856" s="168"/>
      <c r="S856" s="168"/>
      <c r="T856" s="168"/>
      <c r="U856" s="168"/>
      <c r="V856" s="168"/>
      <c r="W856" s="169"/>
      <c r="X856" s="164"/>
      <c r="Y856" s="164"/>
      <c r="Z856" s="164"/>
    </row>
    <row r="857" spans="1:26" ht="25.5" customHeight="1">
      <c r="A857" s="164"/>
      <c r="B857" s="164"/>
      <c r="C857" s="164"/>
      <c r="D857" s="164"/>
      <c r="E857" s="164"/>
      <c r="F857" s="164"/>
      <c r="G857" s="164"/>
      <c r="H857" s="164"/>
      <c r="I857" s="164"/>
      <c r="J857" s="164"/>
      <c r="K857" s="164"/>
      <c r="L857" s="164"/>
      <c r="M857" s="164"/>
      <c r="N857" s="164"/>
      <c r="O857" s="164"/>
      <c r="P857" s="167"/>
      <c r="Q857" s="168"/>
      <c r="R857" s="168"/>
      <c r="S857" s="168"/>
      <c r="T857" s="168"/>
      <c r="U857" s="168"/>
      <c r="V857" s="168"/>
      <c r="W857" s="169"/>
      <c r="X857" s="164"/>
      <c r="Y857" s="164"/>
      <c r="Z857" s="164"/>
    </row>
    <row r="858" spans="1:26" ht="25.5" customHeight="1">
      <c r="A858" s="164"/>
      <c r="B858" s="164"/>
      <c r="C858" s="164"/>
      <c r="D858" s="164"/>
      <c r="E858" s="164"/>
      <c r="F858" s="164"/>
      <c r="G858" s="164"/>
      <c r="H858" s="164"/>
      <c r="I858" s="164"/>
      <c r="J858" s="164"/>
      <c r="K858" s="164"/>
      <c r="L858" s="164"/>
      <c r="M858" s="164"/>
      <c r="N858" s="164"/>
      <c r="O858" s="164"/>
      <c r="P858" s="167"/>
      <c r="Q858" s="168"/>
      <c r="R858" s="168"/>
      <c r="S858" s="168"/>
      <c r="T858" s="168"/>
      <c r="U858" s="168"/>
      <c r="V858" s="168"/>
      <c r="W858" s="169"/>
      <c r="X858" s="164"/>
      <c r="Y858" s="164"/>
      <c r="Z858" s="164"/>
    </row>
    <row r="859" spans="1:26" ht="25.5" customHeight="1">
      <c r="A859" s="164"/>
      <c r="B859" s="164"/>
      <c r="C859" s="164"/>
      <c r="D859" s="164"/>
      <c r="E859" s="164"/>
      <c r="F859" s="164"/>
      <c r="G859" s="164"/>
      <c r="H859" s="164"/>
      <c r="I859" s="164"/>
      <c r="J859" s="164"/>
      <c r="K859" s="164"/>
      <c r="L859" s="164"/>
      <c r="M859" s="164"/>
      <c r="N859" s="164"/>
      <c r="O859" s="164"/>
      <c r="P859" s="167"/>
      <c r="Q859" s="168"/>
      <c r="R859" s="168"/>
      <c r="S859" s="168"/>
      <c r="T859" s="168"/>
      <c r="U859" s="168"/>
      <c r="V859" s="168"/>
      <c r="W859" s="169"/>
      <c r="X859" s="164"/>
      <c r="Y859" s="164"/>
      <c r="Z859" s="164"/>
    </row>
    <row r="860" spans="1:26" ht="25.5" customHeight="1">
      <c r="A860" s="164"/>
      <c r="B860" s="164"/>
      <c r="C860" s="164"/>
      <c r="D860" s="164"/>
      <c r="E860" s="164"/>
      <c r="F860" s="164"/>
      <c r="G860" s="164"/>
      <c r="H860" s="164"/>
      <c r="I860" s="164"/>
      <c r="J860" s="164"/>
      <c r="K860" s="164"/>
      <c r="L860" s="164"/>
      <c r="M860" s="164"/>
      <c r="N860" s="164"/>
      <c r="O860" s="164"/>
      <c r="P860" s="167"/>
      <c r="Q860" s="168"/>
      <c r="R860" s="168"/>
      <c r="S860" s="168"/>
      <c r="T860" s="168"/>
      <c r="U860" s="168"/>
      <c r="V860" s="168"/>
      <c r="W860" s="169"/>
      <c r="X860" s="164"/>
      <c r="Y860" s="164"/>
      <c r="Z860" s="164"/>
    </row>
    <row r="861" spans="1:26" ht="25.5" customHeight="1">
      <c r="A861" s="164"/>
      <c r="B861" s="164"/>
      <c r="C861" s="164"/>
      <c r="D861" s="164"/>
      <c r="E861" s="164"/>
      <c r="F861" s="164"/>
      <c r="G861" s="164"/>
      <c r="H861" s="164"/>
      <c r="I861" s="164"/>
      <c r="J861" s="164"/>
      <c r="K861" s="164"/>
      <c r="L861" s="164"/>
      <c r="M861" s="164"/>
      <c r="N861" s="164"/>
      <c r="O861" s="164"/>
      <c r="P861" s="167"/>
      <c r="Q861" s="168"/>
      <c r="R861" s="168"/>
      <c r="S861" s="168"/>
      <c r="T861" s="168"/>
      <c r="U861" s="168"/>
      <c r="V861" s="168"/>
      <c r="W861" s="169"/>
      <c r="X861" s="164"/>
      <c r="Y861" s="164"/>
      <c r="Z861" s="164"/>
    </row>
    <row r="862" spans="1:26" ht="25.5" customHeight="1">
      <c r="A862" s="164"/>
      <c r="B862" s="164"/>
      <c r="C862" s="164"/>
      <c r="D862" s="164"/>
      <c r="E862" s="164"/>
      <c r="F862" s="164"/>
      <c r="G862" s="164"/>
      <c r="H862" s="164"/>
      <c r="I862" s="164"/>
      <c r="J862" s="164"/>
      <c r="K862" s="164"/>
      <c r="L862" s="164"/>
      <c r="M862" s="164"/>
      <c r="N862" s="164"/>
      <c r="O862" s="164"/>
      <c r="P862" s="167"/>
      <c r="Q862" s="168"/>
      <c r="R862" s="168"/>
      <c r="S862" s="168"/>
      <c r="T862" s="168"/>
      <c r="U862" s="168"/>
      <c r="V862" s="168"/>
      <c r="W862" s="169"/>
      <c r="X862" s="164"/>
      <c r="Y862" s="164"/>
      <c r="Z862" s="164"/>
    </row>
    <row r="863" spans="1:26" ht="25.5" customHeight="1">
      <c r="A863" s="164"/>
      <c r="B863" s="164"/>
      <c r="C863" s="164"/>
      <c r="D863" s="164"/>
      <c r="E863" s="164"/>
      <c r="F863" s="164"/>
      <c r="G863" s="164"/>
      <c r="H863" s="164"/>
      <c r="I863" s="164"/>
      <c r="J863" s="164"/>
      <c r="K863" s="164"/>
      <c r="L863" s="164"/>
      <c r="M863" s="164"/>
      <c r="N863" s="164"/>
      <c r="O863" s="164"/>
      <c r="P863" s="167"/>
      <c r="Q863" s="168"/>
      <c r="R863" s="168"/>
      <c r="S863" s="168"/>
      <c r="T863" s="168"/>
      <c r="U863" s="168"/>
      <c r="V863" s="168"/>
      <c r="W863" s="169"/>
      <c r="X863" s="164"/>
      <c r="Y863" s="164"/>
      <c r="Z863" s="164"/>
    </row>
    <row r="864" spans="1:26" ht="25.5" customHeight="1">
      <c r="A864" s="164"/>
      <c r="B864" s="164"/>
      <c r="C864" s="164"/>
      <c r="D864" s="164"/>
      <c r="E864" s="164"/>
      <c r="F864" s="164"/>
      <c r="G864" s="164"/>
      <c r="H864" s="164"/>
      <c r="I864" s="164"/>
      <c r="J864" s="164"/>
      <c r="K864" s="164"/>
      <c r="L864" s="164"/>
      <c r="M864" s="164"/>
      <c r="N864" s="164"/>
      <c r="O864" s="164"/>
      <c r="P864" s="167"/>
      <c r="Q864" s="168"/>
      <c r="R864" s="168"/>
      <c r="S864" s="168"/>
      <c r="T864" s="168"/>
      <c r="U864" s="168"/>
      <c r="V864" s="168"/>
      <c r="W864" s="169"/>
      <c r="X864" s="164"/>
      <c r="Y864" s="164"/>
      <c r="Z864" s="164"/>
    </row>
    <row r="865" spans="1:26" ht="25.5" customHeight="1">
      <c r="A865" s="164"/>
      <c r="B865" s="164"/>
      <c r="C865" s="164"/>
      <c r="D865" s="164"/>
      <c r="E865" s="164"/>
      <c r="F865" s="164"/>
      <c r="G865" s="164"/>
      <c r="H865" s="164"/>
      <c r="I865" s="164"/>
      <c r="J865" s="164"/>
      <c r="K865" s="164"/>
      <c r="L865" s="164"/>
      <c r="M865" s="164"/>
      <c r="N865" s="164"/>
      <c r="O865" s="164"/>
      <c r="P865" s="167"/>
      <c r="Q865" s="168"/>
      <c r="R865" s="168"/>
      <c r="S865" s="168"/>
      <c r="T865" s="168"/>
      <c r="U865" s="168"/>
      <c r="V865" s="168"/>
      <c r="W865" s="169"/>
      <c r="X865" s="164"/>
      <c r="Y865" s="164"/>
      <c r="Z865" s="164"/>
    </row>
    <row r="866" spans="1:26" ht="25.5" customHeight="1">
      <c r="A866" s="164"/>
      <c r="B866" s="164"/>
      <c r="C866" s="164"/>
      <c r="D866" s="164"/>
      <c r="E866" s="164"/>
      <c r="F866" s="164"/>
      <c r="G866" s="164"/>
      <c r="H866" s="164"/>
      <c r="I866" s="164"/>
      <c r="J866" s="164"/>
      <c r="K866" s="164"/>
      <c r="L866" s="164"/>
      <c r="M866" s="164"/>
      <c r="N866" s="164"/>
      <c r="O866" s="164"/>
      <c r="P866" s="167"/>
      <c r="Q866" s="168"/>
      <c r="R866" s="168"/>
      <c r="S866" s="168"/>
      <c r="T866" s="168"/>
      <c r="U866" s="168"/>
      <c r="V866" s="168"/>
      <c r="W866" s="169"/>
      <c r="X866" s="164"/>
      <c r="Y866" s="164"/>
      <c r="Z866" s="164"/>
    </row>
    <row r="867" spans="1:26" ht="25.5" customHeight="1">
      <c r="A867" s="164"/>
      <c r="B867" s="164"/>
      <c r="C867" s="164"/>
      <c r="D867" s="164"/>
      <c r="E867" s="164"/>
      <c r="F867" s="164"/>
      <c r="G867" s="164"/>
      <c r="H867" s="164"/>
      <c r="I867" s="164"/>
      <c r="J867" s="164"/>
      <c r="K867" s="164"/>
      <c r="L867" s="164"/>
      <c r="M867" s="164"/>
      <c r="N867" s="164"/>
      <c r="O867" s="164"/>
      <c r="P867" s="167"/>
      <c r="Q867" s="168"/>
      <c r="R867" s="168"/>
      <c r="S867" s="168"/>
      <c r="T867" s="168"/>
      <c r="U867" s="168"/>
      <c r="V867" s="168"/>
      <c r="W867" s="169"/>
      <c r="X867" s="164"/>
      <c r="Y867" s="164"/>
      <c r="Z867" s="164"/>
    </row>
    <row r="868" spans="1:26" ht="25.5" customHeight="1">
      <c r="A868" s="164"/>
      <c r="B868" s="164"/>
      <c r="C868" s="164"/>
      <c r="D868" s="164"/>
      <c r="E868" s="164"/>
      <c r="F868" s="164"/>
      <c r="G868" s="164"/>
      <c r="H868" s="164"/>
      <c r="I868" s="164"/>
      <c r="J868" s="164"/>
      <c r="K868" s="164"/>
      <c r="L868" s="164"/>
      <c r="M868" s="164"/>
      <c r="N868" s="164"/>
      <c r="O868" s="164"/>
      <c r="P868" s="167"/>
      <c r="Q868" s="168"/>
      <c r="R868" s="168"/>
      <c r="S868" s="168"/>
      <c r="T868" s="168"/>
      <c r="U868" s="168"/>
      <c r="V868" s="168"/>
      <c r="W868" s="169"/>
      <c r="X868" s="164"/>
      <c r="Y868" s="164"/>
      <c r="Z868" s="164"/>
    </row>
    <row r="869" spans="1:26" ht="25.5" customHeight="1">
      <c r="A869" s="164"/>
      <c r="B869" s="164"/>
      <c r="C869" s="164"/>
      <c r="D869" s="164"/>
      <c r="E869" s="164"/>
      <c r="F869" s="164"/>
      <c r="G869" s="164"/>
      <c r="H869" s="164"/>
      <c r="I869" s="164"/>
      <c r="J869" s="164"/>
      <c r="K869" s="164"/>
      <c r="L869" s="164"/>
      <c r="M869" s="164"/>
      <c r="N869" s="164"/>
      <c r="O869" s="164"/>
      <c r="P869" s="167"/>
      <c r="Q869" s="168"/>
      <c r="R869" s="168"/>
      <c r="S869" s="168"/>
      <c r="T869" s="168"/>
      <c r="U869" s="168"/>
      <c r="V869" s="168"/>
      <c r="W869" s="169"/>
      <c r="X869" s="164"/>
      <c r="Y869" s="164"/>
      <c r="Z869" s="164"/>
    </row>
    <row r="870" spans="1:26" ht="25.5" customHeight="1">
      <c r="A870" s="164"/>
      <c r="B870" s="164"/>
      <c r="C870" s="164"/>
      <c r="D870" s="164"/>
      <c r="E870" s="164"/>
      <c r="F870" s="164"/>
      <c r="G870" s="164"/>
      <c r="H870" s="164"/>
      <c r="I870" s="164"/>
      <c r="J870" s="164"/>
      <c r="K870" s="164"/>
      <c r="L870" s="164"/>
      <c r="M870" s="164"/>
      <c r="N870" s="164"/>
      <c r="O870" s="164"/>
      <c r="P870" s="167"/>
      <c r="Q870" s="168"/>
      <c r="R870" s="168"/>
      <c r="S870" s="168"/>
      <c r="T870" s="168"/>
      <c r="U870" s="168"/>
      <c r="V870" s="168"/>
      <c r="W870" s="169"/>
      <c r="X870" s="164"/>
      <c r="Y870" s="164"/>
      <c r="Z870" s="164"/>
    </row>
    <row r="871" spans="1:26" ht="25.5" customHeight="1">
      <c r="A871" s="164"/>
      <c r="B871" s="164"/>
      <c r="C871" s="164"/>
      <c r="D871" s="164"/>
      <c r="E871" s="164"/>
      <c r="F871" s="164"/>
      <c r="G871" s="164"/>
      <c r="H871" s="164"/>
      <c r="I871" s="164"/>
      <c r="J871" s="164"/>
      <c r="K871" s="164"/>
      <c r="L871" s="164"/>
      <c r="M871" s="164"/>
      <c r="N871" s="164"/>
      <c r="O871" s="164"/>
      <c r="P871" s="167"/>
      <c r="Q871" s="168"/>
      <c r="R871" s="168"/>
      <c r="S871" s="168"/>
      <c r="T871" s="168"/>
      <c r="U871" s="168"/>
      <c r="V871" s="168"/>
      <c r="W871" s="169"/>
      <c r="X871" s="164"/>
      <c r="Y871" s="164"/>
      <c r="Z871" s="164"/>
    </row>
    <row r="872" spans="1:26" ht="25.5" customHeight="1">
      <c r="A872" s="164"/>
      <c r="B872" s="164"/>
      <c r="C872" s="164"/>
      <c r="D872" s="164"/>
      <c r="E872" s="164"/>
      <c r="F872" s="164"/>
      <c r="G872" s="164"/>
      <c r="H872" s="164"/>
      <c r="I872" s="164"/>
      <c r="J872" s="164"/>
      <c r="K872" s="164"/>
      <c r="L872" s="164"/>
      <c r="M872" s="164"/>
      <c r="N872" s="164"/>
      <c r="O872" s="164"/>
      <c r="P872" s="167"/>
      <c r="Q872" s="168"/>
      <c r="R872" s="168"/>
      <c r="S872" s="168"/>
      <c r="T872" s="168"/>
      <c r="U872" s="168"/>
      <c r="V872" s="168"/>
      <c r="W872" s="169"/>
      <c r="X872" s="164"/>
      <c r="Y872" s="164"/>
      <c r="Z872" s="164"/>
    </row>
    <row r="873" spans="1:26" ht="25.5" customHeight="1">
      <c r="A873" s="164"/>
      <c r="B873" s="164"/>
      <c r="C873" s="164"/>
      <c r="D873" s="164"/>
      <c r="E873" s="164"/>
      <c r="F873" s="164"/>
      <c r="G873" s="164"/>
      <c r="H873" s="164"/>
      <c r="I873" s="164"/>
      <c r="J873" s="164"/>
      <c r="K873" s="164"/>
      <c r="L873" s="164"/>
      <c r="M873" s="164"/>
      <c r="N873" s="164"/>
      <c r="O873" s="164"/>
      <c r="P873" s="167"/>
      <c r="Q873" s="168"/>
      <c r="R873" s="168"/>
      <c r="S873" s="168"/>
      <c r="T873" s="168"/>
      <c r="U873" s="168"/>
      <c r="V873" s="168"/>
      <c r="W873" s="169"/>
      <c r="X873" s="164"/>
      <c r="Y873" s="164"/>
      <c r="Z873" s="164"/>
    </row>
    <row r="874" spans="1:26" ht="25.5" customHeight="1">
      <c r="A874" s="164"/>
      <c r="B874" s="164"/>
      <c r="C874" s="164"/>
      <c r="D874" s="164"/>
      <c r="E874" s="164"/>
      <c r="F874" s="164"/>
      <c r="G874" s="164"/>
      <c r="H874" s="164"/>
      <c r="I874" s="164"/>
      <c r="J874" s="164"/>
      <c r="K874" s="164"/>
      <c r="L874" s="164"/>
      <c r="M874" s="164"/>
      <c r="N874" s="164"/>
      <c r="O874" s="164"/>
      <c r="P874" s="167"/>
      <c r="Q874" s="168"/>
      <c r="R874" s="168"/>
      <c r="S874" s="168"/>
      <c r="T874" s="168"/>
      <c r="U874" s="168"/>
      <c r="V874" s="168"/>
      <c r="W874" s="169"/>
      <c r="X874" s="164"/>
      <c r="Y874" s="164"/>
      <c r="Z874" s="164"/>
    </row>
    <row r="875" spans="1:26" ht="25.5" customHeight="1">
      <c r="A875" s="164"/>
      <c r="B875" s="164"/>
      <c r="C875" s="164"/>
      <c r="D875" s="164"/>
      <c r="E875" s="164"/>
      <c r="F875" s="164"/>
      <c r="G875" s="164"/>
      <c r="H875" s="164"/>
      <c r="I875" s="164"/>
      <c r="J875" s="164"/>
      <c r="K875" s="164"/>
      <c r="L875" s="164"/>
      <c r="M875" s="164"/>
      <c r="N875" s="164"/>
      <c r="O875" s="164"/>
      <c r="P875" s="167"/>
      <c r="Q875" s="168"/>
      <c r="R875" s="168"/>
      <c r="S875" s="168"/>
      <c r="T875" s="168"/>
      <c r="U875" s="168"/>
      <c r="V875" s="168"/>
      <c r="W875" s="169"/>
      <c r="X875" s="164"/>
      <c r="Y875" s="164"/>
      <c r="Z875" s="164"/>
    </row>
    <row r="876" spans="1:26" ht="25.5" customHeight="1">
      <c r="A876" s="164"/>
      <c r="B876" s="164"/>
      <c r="C876" s="164"/>
      <c r="D876" s="164"/>
      <c r="E876" s="164"/>
      <c r="F876" s="164"/>
      <c r="G876" s="164"/>
      <c r="H876" s="164"/>
      <c r="I876" s="164"/>
      <c r="J876" s="164"/>
      <c r="K876" s="164"/>
      <c r="L876" s="164"/>
      <c r="M876" s="164"/>
      <c r="N876" s="164"/>
      <c r="O876" s="164"/>
      <c r="P876" s="167"/>
      <c r="Q876" s="168"/>
      <c r="R876" s="168"/>
      <c r="S876" s="168"/>
      <c r="T876" s="168"/>
      <c r="U876" s="168"/>
      <c r="V876" s="168"/>
      <c r="W876" s="169"/>
      <c r="X876" s="164"/>
      <c r="Y876" s="164"/>
      <c r="Z876" s="164"/>
    </row>
    <row r="877" spans="1:26" ht="25.5" customHeight="1">
      <c r="A877" s="164"/>
      <c r="B877" s="164"/>
      <c r="C877" s="164"/>
      <c r="D877" s="164"/>
      <c r="E877" s="164"/>
      <c r="F877" s="164"/>
      <c r="G877" s="164"/>
      <c r="H877" s="164"/>
      <c r="I877" s="164"/>
      <c r="J877" s="164"/>
      <c r="K877" s="164"/>
      <c r="L877" s="164"/>
      <c r="M877" s="164"/>
      <c r="N877" s="164"/>
      <c r="O877" s="164"/>
      <c r="P877" s="167"/>
      <c r="Q877" s="168"/>
      <c r="R877" s="168"/>
      <c r="S877" s="168"/>
      <c r="T877" s="168"/>
      <c r="U877" s="168"/>
      <c r="V877" s="168"/>
      <c r="W877" s="169"/>
      <c r="X877" s="164"/>
      <c r="Y877" s="164"/>
      <c r="Z877" s="164"/>
    </row>
    <row r="878" spans="1:26" ht="25.5" customHeight="1">
      <c r="A878" s="164"/>
      <c r="B878" s="164"/>
      <c r="C878" s="164"/>
      <c r="D878" s="164"/>
      <c r="E878" s="164"/>
      <c r="F878" s="164"/>
      <c r="G878" s="164"/>
      <c r="H878" s="164"/>
      <c r="I878" s="164"/>
      <c r="J878" s="164"/>
      <c r="K878" s="164"/>
      <c r="L878" s="164"/>
      <c r="M878" s="164"/>
      <c r="N878" s="164"/>
      <c r="O878" s="164"/>
      <c r="P878" s="167"/>
      <c r="Q878" s="168"/>
      <c r="R878" s="168"/>
      <c r="S878" s="168"/>
      <c r="T878" s="168"/>
      <c r="U878" s="168"/>
      <c r="V878" s="168"/>
      <c r="W878" s="169"/>
      <c r="X878" s="164"/>
      <c r="Y878" s="164"/>
      <c r="Z878" s="164"/>
    </row>
    <row r="879" spans="1:26" ht="25.5" customHeight="1">
      <c r="A879" s="164"/>
      <c r="B879" s="164"/>
      <c r="C879" s="164"/>
      <c r="D879" s="164"/>
      <c r="E879" s="164"/>
      <c r="F879" s="164"/>
      <c r="G879" s="164"/>
      <c r="H879" s="164"/>
      <c r="I879" s="164"/>
      <c r="J879" s="164"/>
      <c r="K879" s="164"/>
      <c r="L879" s="164"/>
      <c r="M879" s="164"/>
      <c r="N879" s="164"/>
      <c r="O879" s="164"/>
      <c r="P879" s="167"/>
      <c r="Q879" s="168"/>
      <c r="R879" s="168"/>
      <c r="S879" s="168"/>
      <c r="T879" s="168"/>
      <c r="U879" s="168"/>
      <c r="V879" s="168"/>
      <c r="W879" s="169"/>
      <c r="X879" s="164"/>
      <c r="Y879" s="164"/>
      <c r="Z879" s="164"/>
    </row>
    <row r="880" spans="1:26" ht="25.5" customHeight="1">
      <c r="A880" s="164"/>
      <c r="B880" s="164"/>
      <c r="C880" s="164"/>
      <c r="D880" s="164"/>
      <c r="E880" s="164"/>
      <c r="F880" s="164"/>
      <c r="G880" s="164"/>
      <c r="H880" s="164"/>
      <c r="I880" s="164"/>
      <c r="J880" s="164"/>
      <c r="K880" s="164"/>
      <c r="L880" s="164"/>
      <c r="M880" s="164"/>
      <c r="N880" s="164"/>
      <c r="O880" s="164"/>
      <c r="P880" s="167"/>
      <c r="Q880" s="168"/>
      <c r="R880" s="168"/>
      <c r="S880" s="168"/>
      <c r="T880" s="168"/>
      <c r="U880" s="168"/>
      <c r="V880" s="168"/>
      <c r="W880" s="169"/>
      <c r="X880" s="164"/>
      <c r="Y880" s="164"/>
      <c r="Z880" s="164"/>
    </row>
    <row r="881" spans="1:26" ht="25.5" customHeight="1">
      <c r="A881" s="164"/>
      <c r="B881" s="164"/>
      <c r="C881" s="164"/>
      <c r="D881" s="164"/>
      <c r="E881" s="164"/>
      <c r="F881" s="164"/>
      <c r="G881" s="164"/>
      <c r="H881" s="164"/>
      <c r="I881" s="164"/>
      <c r="J881" s="164"/>
      <c r="K881" s="164"/>
      <c r="L881" s="164"/>
      <c r="M881" s="164"/>
      <c r="N881" s="164"/>
      <c r="O881" s="164"/>
      <c r="P881" s="167"/>
      <c r="Q881" s="168"/>
      <c r="R881" s="168"/>
      <c r="S881" s="168"/>
      <c r="T881" s="168"/>
      <c r="U881" s="168"/>
      <c r="V881" s="168"/>
      <c r="W881" s="169"/>
      <c r="X881" s="164"/>
      <c r="Y881" s="164"/>
      <c r="Z881" s="164"/>
    </row>
    <row r="882" spans="1:26" ht="25.5" customHeight="1">
      <c r="A882" s="164"/>
      <c r="B882" s="164"/>
      <c r="C882" s="164"/>
      <c r="D882" s="164"/>
      <c r="E882" s="164"/>
      <c r="F882" s="164"/>
      <c r="G882" s="164"/>
      <c r="H882" s="164"/>
      <c r="I882" s="164"/>
      <c r="J882" s="164"/>
      <c r="K882" s="164"/>
      <c r="L882" s="164"/>
      <c r="M882" s="164"/>
      <c r="N882" s="164"/>
      <c r="O882" s="164"/>
      <c r="P882" s="167"/>
      <c r="Q882" s="168"/>
      <c r="R882" s="168"/>
      <c r="S882" s="168"/>
      <c r="T882" s="168"/>
      <c r="U882" s="168"/>
      <c r="V882" s="168"/>
      <c r="W882" s="169"/>
      <c r="X882" s="164"/>
      <c r="Y882" s="164"/>
      <c r="Z882" s="164"/>
    </row>
    <row r="883" spans="1:26" ht="25.5" customHeight="1">
      <c r="A883" s="164"/>
      <c r="B883" s="164"/>
      <c r="C883" s="164"/>
      <c r="D883" s="164"/>
      <c r="E883" s="164"/>
      <c r="F883" s="164"/>
      <c r="G883" s="164"/>
      <c r="H883" s="164"/>
      <c r="I883" s="164"/>
      <c r="J883" s="164"/>
      <c r="K883" s="164"/>
      <c r="L883" s="164"/>
      <c r="M883" s="164"/>
      <c r="N883" s="164"/>
      <c r="O883" s="164"/>
      <c r="P883" s="167"/>
      <c r="Q883" s="168"/>
      <c r="R883" s="168"/>
      <c r="S883" s="168"/>
      <c r="T883" s="168"/>
      <c r="U883" s="168"/>
      <c r="V883" s="168"/>
      <c r="W883" s="169"/>
      <c r="X883" s="164"/>
      <c r="Y883" s="164"/>
      <c r="Z883" s="164"/>
    </row>
    <row r="884" spans="1:26" ht="25.5" customHeight="1">
      <c r="A884" s="164"/>
      <c r="B884" s="164"/>
      <c r="C884" s="164"/>
      <c r="D884" s="164"/>
      <c r="E884" s="164"/>
      <c r="F884" s="164"/>
      <c r="G884" s="164"/>
      <c r="H884" s="164"/>
      <c r="I884" s="164"/>
      <c r="J884" s="164"/>
      <c r="K884" s="164"/>
      <c r="L884" s="164"/>
      <c r="M884" s="164"/>
      <c r="N884" s="164"/>
      <c r="O884" s="164"/>
      <c r="P884" s="167"/>
      <c r="Q884" s="168"/>
      <c r="R884" s="168"/>
      <c r="S884" s="168"/>
      <c r="T884" s="168"/>
      <c r="U884" s="168"/>
      <c r="V884" s="168"/>
      <c r="W884" s="169"/>
      <c r="X884" s="164"/>
      <c r="Y884" s="164"/>
      <c r="Z884" s="164"/>
    </row>
    <row r="885" spans="1:26" ht="25.5" customHeight="1">
      <c r="A885" s="164"/>
      <c r="B885" s="164"/>
      <c r="C885" s="164"/>
      <c r="D885" s="164"/>
      <c r="E885" s="164"/>
      <c r="F885" s="164"/>
      <c r="G885" s="164"/>
      <c r="H885" s="164"/>
      <c r="I885" s="164"/>
      <c r="J885" s="164"/>
      <c r="K885" s="164"/>
      <c r="L885" s="164"/>
      <c r="M885" s="164"/>
      <c r="N885" s="164"/>
      <c r="O885" s="164"/>
      <c r="P885" s="167"/>
      <c r="Q885" s="168"/>
      <c r="R885" s="168"/>
      <c r="S885" s="168"/>
      <c r="T885" s="168"/>
      <c r="U885" s="168"/>
      <c r="V885" s="168"/>
      <c r="W885" s="169"/>
      <c r="X885" s="164"/>
      <c r="Y885" s="164"/>
      <c r="Z885" s="164"/>
    </row>
    <row r="886" spans="1:26" ht="25.5" customHeight="1">
      <c r="A886" s="164"/>
      <c r="B886" s="164"/>
      <c r="C886" s="164"/>
      <c r="D886" s="164"/>
      <c r="E886" s="164"/>
      <c r="F886" s="164"/>
      <c r="G886" s="164"/>
      <c r="H886" s="164"/>
      <c r="I886" s="164"/>
      <c r="J886" s="164"/>
      <c r="K886" s="164"/>
      <c r="L886" s="164"/>
      <c r="M886" s="164"/>
      <c r="N886" s="164"/>
      <c r="O886" s="164"/>
      <c r="P886" s="167"/>
      <c r="Q886" s="168"/>
      <c r="R886" s="168"/>
      <c r="S886" s="168"/>
      <c r="T886" s="168"/>
      <c r="U886" s="168"/>
      <c r="V886" s="168"/>
      <c r="W886" s="169"/>
      <c r="X886" s="164"/>
      <c r="Y886" s="164"/>
      <c r="Z886" s="164"/>
    </row>
    <row r="887" spans="1:26" ht="25.5" customHeight="1">
      <c r="A887" s="164"/>
      <c r="B887" s="164"/>
      <c r="C887" s="164"/>
      <c r="D887" s="164"/>
      <c r="E887" s="164"/>
      <c r="F887" s="164"/>
      <c r="G887" s="164"/>
      <c r="H887" s="164"/>
      <c r="I887" s="164"/>
      <c r="J887" s="164"/>
      <c r="K887" s="164"/>
      <c r="L887" s="164"/>
      <c r="M887" s="164"/>
      <c r="N887" s="164"/>
      <c r="O887" s="164"/>
      <c r="P887" s="167"/>
      <c r="Q887" s="168"/>
      <c r="R887" s="168"/>
      <c r="S887" s="168"/>
      <c r="T887" s="168"/>
      <c r="U887" s="168"/>
      <c r="V887" s="168"/>
      <c r="W887" s="169"/>
      <c r="X887" s="164"/>
      <c r="Y887" s="164"/>
      <c r="Z887" s="164"/>
    </row>
    <row r="888" spans="1:26" ht="25.5" customHeight="1">
      <c r="A888" s="164"/>
      <c r="B888" s="164"/>
      <c r="C888" s="164"/>
      <c r="D888" s="164"/>
      <c r="E888" s="164"/>
      <c r="F888" s="164"/>
      <c r="G888" s="164"/>
      <c r="H888" s="164"/>
      <c r="I888" s="164"/>
      <c r="J888" s="164"/>
      <c r="K888" s="164"/>
      <c r="L888" s="164"/>
      <c r="M888" s="164"/>
      <c r="N888" s="164"/>
      <c r="O888" s="164"/>
      <c r="P888" s="167"/>
      <c r="Q888" s="168"/>
      <c r="R888" s="168"/>
      <c r="S888" s="168"/>
      <c r="T888" s="168"/>
      <c r="U888" s="168"/>
      <c r="V888" s="168"/>
      <c r="W888" s="169"/>
      <c r="X888" s="164"/>
      <c r="Y888" s="164"/>
      <c r="Z888" s="164"/>
    </row>
    <row r="889" spans="1:26" ht="25.5" customHeight="1">
      <c r="A889" s="164"/>
      <c r="B889" s="164"/>
      <c r="C889" s="164"/>
      <c r="D889" s="164"/>
      <c r="E889" s="164"/>
      <c r="F889" s="164"/>
      <c r="G889" s="164"/>
      <c r="H889" s="164"/>
      <c r="I889" s="164"/>
      <c r="J889" s="164"/>
      <c r="K889" s="164"/>
      <c r="L889" s="164"/>
      <c r="M889" s="164"/>
      <c r="N889" s="164"/>
      <c r="O889" s="164"/>
      <c r="P889" s="167"/>
      <c r="Q889" s="168"/>
      <c r="R889" s="168"/>
      <c r="S889" s="168"/>
      <c r="T889" s="168"/>
      <c r="U889" s="168"/>
      <c r="V889" s="168"/>
      <c r="W889" s="169"/>
      <c r="X889" s="164"/>
      <c r="Y889" s="164"/>
      <c r="Z889" s="164"/>
    </row>
    <row r="890" spans="1:26" ht="25.5" customHeight="1">
      <c r="A890" s="164"/>
      <c r="B890" s="164"/>
      <c r="C890" s="164"/>
      <c r="D890" s="164"/>
      <c r="E890" s="164"/>
      <c r="F890" s="164"/>
      <c r="G890" s="164"/>
      <c r="H890" s="164"/>
      <c r="I890" s="164"/>
      <c r="J890" s="164"/>
      <c r="K890" s="164"/>
      <c r="L890" s="164"/>
      <c r="M890" s="164"/>
      <c r="N890" s="164"/>
      <c r="O890" s="164"/>
      <c r="P890" s="167"/>
      <c r="Q890" s="168"/>
      <c r="R890" s="168"/>
      <c r="S890" s="168"/>
      <c r="T890" s="168"/>
      <c r="U890" s="168"/>
      <c r="V890" s="168"/>
      <c r="W890" s="169"/>
      <c r="X890" s="164"/>
      <c r="Y890" s="164"/>
      <c r="Z890" s="164"/>
    </row>
    <row r="891" spans="1:26" ht="25.5" customHeight="1">
      <c r="A891" s="164"/>
      <c r="B891" s="164"/>
      <c r="C891" s="164"/>
      <c r="D891" s="164"/>
      <c r="E891" s="164"/>
      <c r="F891" s="164"/>
      <c r="G891" s="164"/>
      <c r="H891" s="164"/>
      <c r="I891" s="164"/>
      <c r="J891" s="164"/>
      <c r="K891" s="164"/>
      <c r="L891" s="164"/>
      <c r="M891" s="164"/>
      <c r="N891" s="164"/>
      <c r="O891" s="164"/>
      <c r="P891" s="167"/>
      <c r="Q891" s="168"/>
      <c r="R891" s="168"/>
      <c r="S891" s="168"/>
      <c r="T891" s="168"/>
      <c r="U891" s="168"/>
      <c r="V891" s="168"/>
      <c r="W891" s="169"/>
      <c r="X891" s="164"/>
      <c r="Y891" s="164"/>
      <c r="Z891" s="164"/>
    </row>
    <row r="892" spans="1:26" ht="25.5" customHeight="1">
      <c r="A892" s="164"/>
      <c r="B892" s="164"/>
      <c r="C892" s="164"/>
      <c r="D892" s="164"/>
      <c r="E892" s="164"/>
      <c r="F892" s="164"/>
      <c r="G892" s="164"/>
      <c r="H892" s="164"/>
      <c r="I892" s="164"/>
      <c r="J892" s="164"/>
      <c r="K892" s="164"/>
      <c r="L892" s="164"/>
      <c r="M892" s="164"/>
      <c r="N892" s="164"/>
      <c r="O892" s="164"/>
      <c r="P892" s="167"/>
      <c r="Q892" s="168"/>
      <c r="R892" s="168"/>
      <c r="S892" s="168"/>
      <c r="T892" s="168"/>
      <c r="U892" s="168"/>
      <c r="V892" s="168"/>
      <c r="W892" s="169"/>
      <c r="X892" s="164"/>
      <c r="Y892" s="164"/>
      <c r="Z892" s="164"/>
    </row>
    <row r="893" spans="1:26" ht="25.5" customHeight="1">
      <c r="A893" s="164"/>
      <c r="B893" s="164"/>
      <c r="C893" s="164"/>
      <c r="D893" s="164"/>
      <c r="E893" s="164"/>
      <c r="F893" s="164"/>
      <c r="G893" s="164"/>
      <c r="H893" s="164"/>
      <c r="I893" s="164"/>
      <c r="J893" s="164"/>
      <c r="K893" s="164"/>
      <c r="L893" s="164"/>
      <c r="M893" s="164"/>
      <c r="N893" s="164"/>
      <c r="O893" s="164"/>
      <c r="P893" s="167"/>
      <c r="Q893" s="168"/>
      <c r="R893" s="168"/>
      <c r="S893" s="168"/>
      <c r="T893" s="168"/>
      <c r="U893" s="168"/>
      <c r="V893" s="168"/>
      <c r="W893" s="169"/>
      <c r="X893" s="164"/>
      <c r="Y893" s="164"/>
      <c r="Z893" s="164"/>
    </row>
    <row r="894" spans="1:26" ht="25.5" customHeight="1">
      <c r="A894" s="164"/>
      <c r="B894" s="164"/>
      <c r="C894" s="164"/>
      <c r="D894" s="164"/>
      <c r="E894" s="164"/>
      <c r="F894" s="164"/>
      <c r="G894" s="164"/>
      <c r="H894" s="164"/>
      <c r="I894" s="164"/>
      <c r="J894" s="164"/>
      <c r="K894" s="164"/>
      <c r="L894" s="164"/>
      <c r="M894" s="164"/>
      <c r="N894" s="164"/>
      <c r="O894" s="164"/>
      <c r="P894" s="167"/>
      <c r="Q894" s="168"/>
      <c r="R894" s="168"/>
      <c r="S894" s="168"/>
      <c r="T894" s="168"/>
      <c r="U894" s="168"/>
      <c r="V894" s="168"/>
      <c r="W894" s="169"/>
      <c r="X894" s="164"/>
      <c r="Y894" s="164"/>
      <c r="Z894" s="164"/>
    </row>
    <row r="895" spans="1:26" ht="25.5" customHeight="1">
      <c r="A895" s="164"/>
      <c r="B895" s="164"/>
      <c r="C895" s="164"/>
      <c r="D895" s="164"/>
      <c r="E895" s="164"/>
      <c r="F895" s="164"/>
      <c r="G895" s="164"/>
      <c r="H895" s="164"/>
      <c r="I895" s="164"/>
      <c r="J895" s="164"/>
      <c r="K895" s="164"/>
      <c r="L895" s="164"/>
      <c r="M895" s="164"/>
      <c r="N895" s="164"/>
      <c r="O895" s="164"/>
      <c r="P895" s="167"/>
      <c r="Q895" s="168"/>
      <c r="R895" s="168"/>
      <c r="S895" s="168"/>
      <c r="T895" s="168"/>
      <c r="U895" s="168"/>
      <c r="V895" s="168"/>
      <c r="W895" s="169"/>
      <c r="X895" s="164"/>
      <c r="Y895" s="164"/>
      <c r="Z895" s="164"/>
    </row>
    <row r="896" spans="1:26" ht="25.5" customHeight="1">
      <c r="A896" s="164"/>
      <c r="B896" s="164"/>
      <c r="C896" s="164"/>
      <c r="D896" s="164"/>
      <c r="E896" s="164"/>
      <c r="F896" s="164"/>
      <c r="G896" s="164"/>
      <c r="H896" s="164"/>
      <c r="I896" s="164"/>
      <c r="J896" s="164"/>
      <c r="K896" s="164"/>
      <c r="L896" s="164"/>
      <c r="M896" s="164"/>
      <c r="N896" s="164"/>
      <c r="O896" s="164"/>
      <c r="P896" s="167"/>
      <c r="Q896" s="168"/>
      <c r="R896" s="168"/>
      <c r="S896" s="168"/>
      <c r="T896" s="168"/>
      <c r="U896" s="168"/>
      <c r="V896" s="168"/>
      <c r="W896" s="169"/>
      <c r="X896" s="164"/>
      <c r="Y896" s="164"/>
      <c r="Z896" s="164"/>
    </row>
    <row r="897" spans="1:26" ht="25.5" customHeight="1">
      <c r="A897" s="164"/>
      <c r="B897" s="164"/>
      <c r="C897" s="164"/>
      <c r="D897" s="164"/>
      <c r="E897" s="164"/>
      <c r="F897" s="164"/>
      <c r="G897" s="164"/>
      <c r="H897" s="164"/>
      <c r="I897" s="164"/>
      <c r="J897" s="164"/>
      <c r="K897" s="164"/>
      <c r="L897" s="164"/>
      <c r="M897" s="164"/>
      <c r="N897" s="164"/>
      <c r="O897" s="164"/>
      <c r="P897" s="167"/>
      <c r="Q897" s="168"/>
      <c r="R897" s="168"/>
      <c r="S897" s="168"/>
      <c r="T897" s="168"/>
      <c r="U897" s="168"/>
      <c r="V897" s="168"/>
      <c r="W897" s="169"/>
      <c r="X897" s="164"/>
      <c r="Y897" s="164"/>
      <c r="Z897" s="164"/>
    </row>
    <row r="898" spans="1:26" ht="25.5" customHeight="1">
      <c r="A898" s="164"/>
      <c r="B898" s="164"/>
      <c r="C898" s="164"/>
      <c r="D898" s="164"/>
      <c r="E898" s="164"/>
      <c r="F898" s="164"/>
      <c r="G898" s="164"/>
      <c r="H898" s="164"/>
      <c r="I898" s="164"/>
      <c r="J898" s="164"/>
      <c r="K898" s="164"/>
      <c r="L898" s="164"/>
      <c r="M898" s="164"/>
      <c r="N898" s="164"/>
      <c r="O898" s="164"/>
      <c r="P898" s="167"/>
      <c r="Q898" s="168"/>
      <c r="R898" s="168"/>
      <c r="S898" s="168"/>
      <c r="T898" s="168"/>
      <c r="U898" s="168"/>
      <c r="V898" s="168"/>
      <c r="W898" s="169"/>
      <c r="X898" s="164"/>
      <c r="Y898" s="164"/>
      <c r="Z898" s="164"/>
    </row>
    <row r="899" spans="1:26" ht="25.5" customHeight="1">
      <c r="A899" s="164"/>
      <c r="B899" s="164"/>
      <c r="C899" s="164"/>
      <c r="D899" s="164"/>
      <c r="E899" s="164"/>
      <c r="F899" s="164"/>
      <c r="G899" s="164"/>
      <c r="H899" s="164"/>
      <c r="I899" s="164"/>
      <c r="J899" s="164"/>
      <c r="K899" s="164"/>
      <c r="L899" s="164"/>
      <c r="M899" s="164"/>
      <c r="N899" s="164"/>
      <c r="O899" s="164"/>
      <c r="P899" s="167"/>
      <c r="Q899" s="168"/>
      <c r="R899" s="168"/>
      <c r="S899" s="168"/>
      <c r="T899" s="168"/>
      <c r="U899" s="168"/>
      <c r="V899" s="168"/>
      <c r="W899" s="169"/>
      <c r="X899" s="164"/>
      <c r="Y899" s="164"/>
      <c r="Z899" s="164"/>
    </row>
    <row r="900" spans="1:26" ht="25.5" customHeight="1">
      <c r="A900" s="164"/>
      <c r="B900" s="164"/>
      <c r="C900" s="164"/>
      <c r="D900" s="164"/>
      <c r="E900" s="164"/>
      <c r="F900" s="164"/>
      <c r="G900" s="164"/>
      <c r="H900" s="164"/>
      <c r="I900" s="164"/>
      <c r="J900" s="164"/>
      <c r="K900" s="164"/>
      <c r="L900" s="164"/>
      <c r="M900" s="164"/>
      <c r="N900" s="164"/>
      <c r="O900" s="164"/>
      <c r="P900" s="167"/>
      <c r="Q900" s="168"/>
      <c r="R900" s="168"/>
      <c r="S900" s="168"/>
      <c r="T900" s="168"/>
      <c r="U900" s="168"/>
      <c r="V900" s="168"/>
      <c r="W900" s="169"/>
      <c r="X900" s="164"/>
      <c r="Y900" s="164"/>
      <c r="Z900" s="164"/>
    </row>
    <row r="901" spans="1:26" ht="25.5" customHeight="1">
      <c r="A901" s="164"/>
      <c r="B901" s="164"/>
      <c r="C901" s="164"/>
      <c r="D901" s="164"/>
      <c r="E901" s="164"/>
      <c r="F901" s="164"/>
      <c r="G901" s="164"/>
      <c r="H901" s="164"/>
      <c r="I901" s="164"/>
      <c r="J901" s="164"/>
      <c r="K901" s="164"/>
      <c r="L901" s="164"/>
      <c r="M901" s="164"/>
      <c r="N901" s="164"/>
      <c r="O901" s="164"/>
      <c r="P901" s="167"/>
      <c r="Q901" s="168"/>
      <c r="R901" s="168"/>
      <c r="S901" s="168"/>
      <c r="T901" s="168"/>
      <c r="U901" s="168"/>
      <c r="V901" s="168"/>
      <c r="W901" s="169"/>
      <c r="X901" s="164"/>
      <c r="Y901" s="164"/>
      <c r="Z901" s="164"/>
    </row>
    <row r="902" spans="1:26" ht="25.5" customHeight="1">
      <c r="A902" s="164"/>
      <c r="B902" s="164"/>
      <c r="C902" s="164"/>
      <c r="D902" s="164"/>
      <c r="E902" s="164"/>
      <c r="F902" s="164"/>
      <c r="G902" s="164"/>
      <c r="H902" s="164"/>
      <c r="I902" s="164"/>
      <c r="J902" s="164"/>
      <c r="K902" s="164"/>
      <c r="L902" s="164"/>
      <c r="M902" s="164"/>
      <c r="N902" s="164"/>
      <c r="O902" s="164"/>
      <c r="P902" s="167"/>
      <c r="Q902" s="168"/>
      <c r="R902" s="168"/>
      <c r="S902" s="168"/>
      <c r="T902" s="168"/>
      <c r="U902" s="168"/>
      <c r="V902" s="168"/>
      <c r="W902" s="169"/>
      <c r="X902" s="164"/>
      <c r="Y902" s="164"/>
      <c r="Z902" s="164"/>
    </row>
    <row r="903" spans="1:26" ht="25.5" customHeight="1">
      <c r="A903" s="164"/>
      <c r="B903" s="164"/>
      <c r="C903" s="164"/>
      <c r="D903" s="164"/>
      <c r="E903" s="164"/>
      <c r="F903" s="164"/>
      <c r="G903" s="164"/>
      <c r="H903" s="164"/>
      <c r="I903" s="164"/>
      <c r="J903" s="164"/>
      <c r="K903" s="164"/>
      <c r="L903" s="164"/>
      <c r="M903" s="164"/>
      <c r="N903" s="164"/>
      <c r="O903" s="164"/>
      <c r="P903" s="167"/>
      <c r="Q903" s="168"/>
      <c r="R903" s="168"/>
      <c r="S903" s="168"/>
      <c r="T903" s="168"/>
      <c r="U903" s="168"/>
      <c r="V903" s="168"/>
      <c r="W903" s="169"/>
      <c r="X903" s="164"/>
      <c r="Y903" s="164"/>
      <c r="Z903" s="164"/>
    </row>
    <row r="904" spans="1:26" ht="25.5" customHeight="1">
      <c r="A904" s="164"/>
      <c r="B904" s="164"/>
      <c r="C904" s="164"/>
      <c r="D904" s="164"/>
      <c r="E904" s="164"/>
      <c r="F904" s="164"/>
      <c r="G904" s="164"/>
      <c r="H904" s="164"/>
      <c r="I904" s="164"/>
      <c r="J904" s="164"/>
      <c r="K904" s="164"/>
      <c r="L904" s="164"/>
      <c r="M904" s="164"/>
      <c r="N904" s="164"/>
      <c r="O904" s="164"/>
      <c r="P904" s="167"/>
      <c r="Q904" s="168"/>
      <c r="R904" s="168"/>
      <c r="S904" s="168"/>
      <c r="T904" s="168"/>
      <c r="U904" s="168"/>
      <c r="V904" s="168"/>
      <c r="W904" s="169"/>
      <c r="X904" s="164"/>
      <c r="Y904" s="164"/>
      <c r="Z904" s="164"/>
    </row>
    <row r="905" spans="1:26" ht="25.5" customHeight="1">
      <c r="A905" s="164"/>
      <c r="B905" s="164"/>
      <c r="C905" s="164"/>
      <c r="D905" s="164"/>
      <c r="E905" s="164"/>
      <c r="F905" s="164"/>
      <c r="G905" s="164"/>
      <c r="H905" s="164"/>
      <c r="I905" s="164"/>
      <c r="J905" s="164"/>
      <c r="K905" s="164"/>
      <c r="L905" s="164"/>
      <c r="M905" s="164"/>
      <c r="N905" s="164"/>
      <c r="O905" s="164"/>
      <c r="P905" s="167"/>
      <c r="Q905" s="168"/>
      <c r="R905" s="168"/>
      <c r="S905" s="168"/>
      <c r="T905" s="168"/>
      <c r="U905" s="168"/>
      <c r="V905" s="168"/>
      <c r="W905" s="169"/>
      <c r="X905" s="164"/>
      <c r="Y905" s="164"/>
      <c r="Z905" s="164"/>
    </row>
    <row r="906" spans="1:26" ht="25.5" customHeight="1">
      <c r="A906" s="164"/>
      <c r="B906" s="164"/>
      <c r="C906" s="164"/>
      <c r="D906" s="164"/>
      <c r="E906" s="164"/>
      <c r="F906" s="164"/>
      <c r="G906" s="164"/>
      <c r="H906" s="164"/>
      <c r="I906" s="164"/>
      <c r="J906" s="164"/>
      <c r="K906" s="164"/>
      <c r="L906" s="164"/>
      <c r="M906" s="164"/>
      <c r="N906" s="164"/>
      <c r="O906" s="164"/>
      <c r="P906" s="167"/>
      <c r="Q906" s="168"/>
      <c r="R906" s="168"/>
      <c r="S906" s="168"/>
      <c r="T906" s="168"/>
      <c r="U906" s="168"/>
      <c r="V906" s="168"/>
      <c r="W906" s="169"/>
      <c r="X906" s="164"/>
      <c r="Y906" s="164"/>
      <c r="Z906" s="164"/>
    </row>
    <row r="907" spans="1:26" ht="25.5" customHeight="1">
      <c r="A907" s="164"/>
      <c r="B907" s="164"/>
      <c r="C907" s="164"/>
      <c r="D907" s="164"/>
      <c r="E907" s="164"/>
      <c r="F907" s="164"/>
      <c r="G907" s="164"/>
      <c r="H907" s="164"/>
      <c r="I907" s="164"/>
      <c r="J907" s="164"/>
      <c r="K907" s="164"/>
      <c r="L907" s="164"/>
      <c r="M907" s="164"/>
      <c r="N907" s="164"/>
      <c r="O907" s="164"/>
      <c r="P907" s="167"/>
      <c r="Q907" s="168"/>
      <c r="R907" s="168"/>
      <c r="S907" s="168"/>
      <c r="T907" s="168"/>
      <c r="U907" s="168"/>
      <c r="V907" s="168"/>
      <c r="W907" s="169"/>
      <c r="X907" s="164"/>
      <c r="Y907" s="164"/>
      <c r="Z907" s="164"/>
    </row>
    <row r="908" spans="1:26" ht="25.5" customHeight="1">
      <c r="A908" s="164"/>
      <c r="B908" s="164"/>
      <c r="C908" s="164"/>
      <c r="D908" s="164"/>
      <c r="E908" s="164"/>
      <c r="F908" s="164"/>
      <c r="G908" s="164"/>
      <c r="H908" s="164"/>
      <c r="I908" s="164"/>
      <c r="J908" s="164"/>
      <c r="K908" s="164"/>
      <c r="L908" s="164"/>
      <c r="M908" s="164"/>
      <c r="N908" s="164"/>
      <c r="O908" s="164"/>
      <c r="P908" s="167"/>
      <c r="Q908" s="168"/>
      <c r="R908" s="168"/>
      <c r="S908" s="168"/>
      <c r="T908" s="168"/>
      <c r="U908" s="168"/>
      <c r="V908" s="168"/>
      <c r="W908" s="169"/>
      <c r="X908" s="164"/>
      <c r="Y908" s="164"/>
      <c r="Z908" s="164"/>
    </row>
    <row r="909" spans="1:26" ht="25.5" customHeight="1">
      <c r="A909" s="164"/>
      <c r="B909" s="164"/>
      <c r="C909" s="164"/>
      <c r="D909" s="164"/>
      <c r="E909" s="164"/>
      <c r="F909" s="164"/>
      <c r="G909" s="164"/>
      <c r="H909" s="164"/>
      <c r="I909" s="164"/>
      <c r="J909" s="164"/>
      <c r="K909" s="164"/>
      <c r="L909" s="164"/>
      <c r="M909" s="164"/>
      <c r="N909" s="164"/>
      <c r="O909" s="164"/>
      <c r="P909" s="167"/>
      <c r="Q909" s="168"/>
      <c r="R909" s="168"/>
      <c r="S909" s="168"/>
      <c r="T909" s="168"/>
      <c r="U909" s="168"/>
      <c r="V909" s="168"/>
      <c r="W909" s="169"/>
      <c r="X909" s="164"/>
      <c r="Y909" s="164"/>
      <c r="Z909" s="164"/>
    </row>
    <row r="910" spans="1:26" ht="25.5" customHeight="1">
      <c r="A910" s="164"/>
      <c r="B910" s="164"/>
      <c r="C910" s="164"/>
      <c r="D910" s="164"/>
      <c r="E910" s="164"/>
      <c r="F910" s="164"/>
      <c r="G910" s="164"/>
      <c r="H910" s="164"/>
      <c r="I910" s="164"/>
      <c r="J910" s="164"/>
      <c r="K910" s="164"/>
      <c r="L910" s="164"/>
      <c r="M910" s="164"/>
      <c r="N910" s="164"/>
      <c r="O910" s="164"/>
      <c r="P910" s="167"/>
      <c r="Q910" s="168"/>
      <c r="R910" s="168"/>
      <c r="S910" s="168"/>
      <c r="T910" s="168"/>
      <c r="U910" s="168"/>
      <c r="V910" s="168"/>
      <c r="W910" s="169"/>
      <c r="X910" s="164"/>
      <c r="Y910" s="164"/>
      <c r="Z910" s="164"/>
    </row>
    <row r="911" spans="1:26" ht="25.5" customHeight="1">
      <c r="A911" s="164"/>
      <c r="B911" s="164"/>
      <c r="C911" s="164"/>
      <c r="D911" s="164"/>
      <c r="E911" s="164"/>
      <c r="F911" s="164"/>
      <c r="G911" s="164"/>
      <c r="H911" s="164"/>
      <c r="I911" s="164"/>
      <c r="J911" s="164"/>
      <c r="K911" s="164"/>
      <c r="L911" s="164"/>
      <c r="M911" s="164"/>
      <c r="N911" s="164"/>
      <c r="O911" s="164"/>
      <c r="P911" s="167"/>
      <c r="Q911" s="168"/>
      <c r="R911" s="168"/>
      <c r="S911" s="168"/>
      <c r="T911" s="168"/>
      <c r="U911" s="168"/>
      <c r="V911" s="168"/>
      <c r="W911" s="169"/>
      <c r="X911" s="164"/>
      <c r="Y911" s="164"/>
      <c r="Z911" s="164"/>
    </row>
    <row r="912" spans="1:26" ht="25.5" customHeight="1">
      <c r="A912" s="164"/>
      <c r="B912" s="164"/>
      <c r="C912" s="164"/>
      <c r="D912" s="164"/>
      <c r="E912" s="164"/>
      <c r="F912" s="164"/>
      <c r="G912" s="164"/>
      <c r="H912" s="164"/>
      <c r="I912" s="164"/>
      <c r="J912" s="164"/>
      <c r="K912" s="164"/>
      <c r="L912" s="164"/>
      <c r="M912" s="164"/>
      <c r="N912" s="164"/>
      <c r="O912" s="164"/>
      <c r="P912" s="167"/>
      <c r="Q912" s="168"/>
      <c r="R912" s="168"/>
      <c r="S912" s="168"/>
      <c r="T912" s="168"/>
      <c r="U912" s="168"/>
      <c r="V912" s="168"/>
      <c r="W912" s="169"/>
      <c r="X912" s="164"/>
      <c r="Y912" s="164"/>
      <c r="Z912" s="164"/>
    </row>
    <row r="913" spans="1:26" ht="25.5" customHeight="1">
      <c r="A913" s="164"/>
      <c r="B913" s="164"/>
      <c r="C913" s="164"/>
      <c r="D913" s="164"/>
      <c r="E913" s="164"/>
      <c r="F913" s="164"/>
      <c r="G913" s="164"/>
      <c r="H913" s="164"/>
      <c r="I913" s="164"/>
      <c r="J913" s="164"/>
      <c r="K913" s="164"/>
      <c r="L913" s="164"/>
      <c r="M913" s="164"/>
      <c r="N913" s="164"/>
      <c r="O913" s="164"/>
      <c r="P913" s="167"/>
      <c r="Q913" s="168"/>
      <c r="R913" s="168"/>
      <c r="S913" s="168"/>
      <c r="T913" s="168"/>
      <c r="U913" s="168"/>
      <c r="V913" s="168"/>
      <c r="W913" s="169"/>
      <c r="X913" s="164"/>
      <c r="Y913" s="164"/>
      <c r="Z913" s="164"/>
    </row>
    <row r="914" spans="1:26" ht="25.5" customHeight="1">
      <c r="A914" s="164"/>
      <c r="B914" s="164"/>
      <c r="C914" s="164"/>
      <c r="D914" s="164"/>
      <c r="E914" s="164"/>
      <c r="F914" s="164"/>
      <c r="G914" s="164"/>
      <c r="H914" s="164"/>
      <c r="I914" s="164"/>
      <c r="J914" s="164"/>
      <c r="K914" s="164"/>
      <c r="L914" s="164"/>
      <c r="M914" s="164"/>
      <c r="N914" s="164"/>
      <c r="O914" s="164"/>
      <c r="P914" s="167"/>
      <c r="Q914" s="168"/>
      <c r="R914" s="168"/>
      <c r="S914" s="168"/>
      <c r="T914" s="168"/>
      <c r="U914" s="168"/>
      <c r="V914" s="168"/>
      <c r="W914" s="169"/>
      <c r="X914" s="164"/>
      <c r="Y914" s="164"/>
      <c r="Z914" s="164"/>
    </row>
    <row r="915" spans="1:26" ht="25.5" customHeight="1">
      <c r="A915" s="164"/>
      <c r="B915" s="164"/>
      <c r="C915" s="164"/>
      <c r="D915" s="164"/>
      <c r="E915" s="164"/>
      <c r="F915" s="164"/>
      <c r="G915" s="164"/>
      <c r="H915" s="164"/>
      <c r="I915" s="164"/>
      <c r="J915" s="164"/>
      <c r="K915" s="164"/>
      <c r="L915" s="164"/>
      <c r="M915" s="164"/>
      <c r="N915" s="164"/>
      <c r="O915" s="164"/>
      <c r="P915" s="167"/>
      <c r="Q915" s="168"/>
      <c r="R915" s="168"/>
      <c r="S915" s="168"/>
      <c r="T915" s="168"/>
      <c r="U915" s="168"/>
      <c r="V915" s="168"/>
      <c r="W915" s="169"/>
      <c r="X915" s="164"/>
      <c r="Y915" s="164"/>
      <c r="Z915" s="164"/>
    </row>
    <row r="916" spans="1:26" ht="25.5" customHeight="1">
      <c r="A916" s="164"/>
      <c r="B916" s="164"/>
      <c r="C916" s="164"/>
      <c r="D916" s="164"/>
      <c r="E916" s="164"/>
      <c r="F916" s="164"/>
      <c r="G916" s="164"/>
      <c r="H916" s="164"/>
      <c r="I916" s="164"/>
      <c r="J916" s="164"/>
      <c r="K916" s="164"/>
      <c r="L916" s="164"/>
      <c r="M916" s="164"/>
      <c r="N916" s="164"/>
      <c r="O916" s="164"/>
      <c r="P916" s="167"/>
      <c r="Q916" s="168"/>
      <c r="R916" s="168"/>
      <c r="S916" s="168"/>
      <c r="T916" s="168"/>
      <c r="U916" s="168"/>
      <c r="V916" s="168"/>
      <c r="W916" s="169"/>
      <c r="X916" s="164"/>
      <c r="Y916" s="164"/>
      <c r="Z916" s="164"/>
    </row>
    <row r="917" spans="1:26" ht="25.5" customHeight="1">
      <c r="A917" s="164"/>
      <c r="B917" s="164"/>
      <c r="C917" s="164"/>
      <c r="D917" s="164"/>
      <c r="E917" s="164"/>
      <c r="F917" s="164"/>
      <c r="G917" s="164"/>
      <c r="H917" s="164"/>
      <c r="I917" s="164"/>
      <c r="J917" s="164"/>
      <c r="K917" s="164"/>
      <c r="L917" s="164"/>
      <c r="M917" s="164"/>
      <c r="N917" s="164"/>
      <c r="O917" s="164"/>
      <c r="P917" s="167"/>
      <c r="Q917" s="168"/>
      <c r="R917" s="168"/>
      <c r="S917" s="168"/>
      <c r="T917" s="168"/>
      <c r="U917" s="168"/>
      <c r="V917" s="168"/>
      <c r="W917" s="169"/>
      <c r="X917" s="164"/>
      <c r="Y917" s="164"/>
      <c r="Z917" s="164"/>
    </row>
    <row r="918" spans="1:26" ht="25.5" customHeight="1">
      <c r="A918" s="164"/>
      <c r="B918" s="164"/>
      <c r="C918" s="164"/>
      <c r="D918" s="164"/>
      <c r="E918" s="164"/>
      <c r="F918" s="164"/>
      <c r="G918" s="164"/>
      <c r="H918" s="164"/>
      <c r="I918" s="164"/>
      <c r="J918" s="164"/>
      <c r="K918" s="164"/>
      <c r="L918" s="164"/>
      <c r="M918" s="164"/>
      <c r="N918" s="164"/>
      <c r="O918" s="164"/>
      <c r="P918" s="167"/>
      <c r="Q918" s="168"/>
      <c r="R918" s="168"/>
      <c r="S918" s="168"/>
      <c r="T918" s="168"/>
      <c r="U918" s="168"/>
      <c r="V918" s="168"/>
      <c r="W918" s="169"/>
      <c r="X918" s="164"/>
      <c r="Y918" s="164"/>
      <c r="Z918" s="164"/>
    </row>
    <row r="919" spans="1:26" ht="25.5" customHeight="1">
      <c r="A919" s="164"/>
      <c r="B919" s="164"/>
      <c r="C919" s="164"/>
      <c r="D919" s="164"/>
      <c r="E919" s="164"/>
      <c r="F919" s="164"/>
      <c r="G919" s="164"/>
      <c r="H919" s="164"/>
      <c r="I919" s="164"/>
      <c r="J919" s="164"/>
      <c r="K919" s="164"/>
      <c r="L919" s="164"/>
      <c r="M919" s="164"/>
      <c r="N919" s="164"/>
      <c r="O919" s="164"/>
      <c r="P919" s="167"/>
      <c r="Q919" s="168"/>
      <c r="R919" s="168"/>
      <c r="S919" s="168"/>
      <c r="T919" s="168"/>
      <c r="U919" s="168"/>
      <c r="V919" s="168"/>
      <c r="W919" s="169"/>
      <c r="X919" s="164"/>
      <c r="Y919" s="164"/>
      <c r="Z919" s="164"/>
    </row>
    <row r="920" spans="1:26" ht="25.5" customHeight="1">
      <c r="A920" s="164"/>
      <c r="B920" s="164"/>
      <c r="C920" s="164"/>
      <c r="D920" s="164"/>
      <c r="E920" s="164"/>
      <c r="F920" s="164"/>
      <c r="G920" s="164"/>
      <c r="H920" s="164"/>
      <c r="I920" s="164"/>
      <c r="J920" s="164"/>
      <c r="K920" s="164"/>
      <c r="L920" s="164"/>
      <c r="M920" s="164"/>
      <c r="N920" s="164"/>
      <c r="O920" s="164"/>
      <c r="P920" s="167"/>
      <c r="Q920" s="168"/>
      <c r="R920" s="168"/>
      <c r="S920" s="168"/>
      <c r="T920" s="168"/>
      <c r="U920" s="168"/>
      <c r="V920" s="168"/>
      <c r="W920" s="169"/>
      <c r="X920" s="164"/>
      <c r="Y920" s="164"/>
      <c r="Z920" s="164"/>
    </row>
    <row r="921" spans="1:26" ht="25.5" customHeight="1">
      <c r="A921" s="164"/>
      <c r="B921" s="164"/>
      <c r="C921" s="164"/>
      <c r="D921" s="164"/>
      <c r="E921" s="164"/>
      <c r="F921" s="164"/>
      <c r="G921" s="164"/>
      <c r="H921" s="164"/>
      <c r="I921" s="164"/>
      <c r="J921" s="164"/>
      <c r="K921" s="164"/>
      <c r="L921" s="164"/>
      <c r="M921" s="164"/>
      <c r="N921" s="164"/>
      <c r="O921" s="164"/>
      <c r="P921" s="167"/>
      <c r="Q921" s="168"/>
      <c r="R921" s="168"/>
      <c r="S921" s="168"/>
      <c r="T921" s="168"/>
      <c r="U921" s="168"/>
      <c r="V921" s="168"/>
      <c r="W921" s="169"/>
      <c r="X921" s="164"/>
      <c r="Y921" s="164"/>
      <c r="Z921" s="164"/>
    </row>
    <row r="922" spans="1:26" ht="25.5" customHeight="1">
      <c r="A922" s="164"/>
      <c r="B922" s="164"/>
      <c r="C922" s="164"/>
      <c r="D922" s="164"/>
      <c r="E922" s="164"/>
      <c r="F922" s="164"/>
      <c r="G922" s="164"/>
      <c r="H922" s="164"/>
      <c r="I922" s="164"/>
      <c r="J922" s="164"/>
      <c r="K922" s="164"/>
      <c r="L922" s="164"/>
      <c r="M922" s="164"/>
      <c r="N922" s="164"/>
      <c r="O922" s="164"/>
      <c r="P922" s="167"/>
      <c r="Q922" s="168"/>
      <c r="R922" s="168"/>
      <c r="S922" s="168"/>
      <c r="T922" s="168"/>
      <c r="U922" s="168"/>
      <c r="V922" s="168"/>
      <c r="W922" s="169"/>
      <c r="X922" s="164"/>
      <c r="Y922" s="164"/>
      <c r="Z922" s="164"/>
    </row>
    <row r="923" spans="1:26" ht="25.5" customHeight="1">
      <c r="A923" s="164"/>
      <c r="B923" s="164"/>
      <c r="C923" s="164"/>
      <c r="D923" s="164"/>
      <c r="E923" s="164"/>
      <c r="F923" s="164"/>
      <c r="G923" s="164"/>
      <c r="H923" s="164"/>
      <c r="I923" s="164"/>
      <c r="J923" s="164"/>
      <c r="K923" s="164"/>
      <c r="L923" s="164"/>
      <c r="M923" s="164"/>
      <c r="N923" s="164"/>
      <c r="O923" s="164"/>
      <c r="P923" s="167"/>
      <c r="Q923" s="168"/>
      <c r="R923" s="168"/>
      <c r="S923" s="168"/>
      <c r="T923" s="168"/>
      <c r="U923" s="168"/>
      <c r="V923" s="168"/>
      <c r="W923" s="169"/>
      <c r="X923" s="164"/>
      <c r="Y923" s="164"/>
      <c r="Z923" s="164"/>
    </row>
    <row r="924" spans="1:26" ht="25.5" customHeight="1">
      <c r="A924" s="164"/>
      <c r="B924" s="164"/>
      <c r="C924" s="164"/>
      <c r="D924" s="164"/>
      <c r="E924" s="164"/>
      <c r="F924" s="164"/>
      <c r="G924" s="164"/>
      <c r="H924" s="164"/>
      <c r="I924" s="164"/>
      <c r="J924" s="164"/>
      <c r="K924" s="164"/>
      <c r="L924" s="164"/>
      <c r="M924" s="164"/>
      <c r="N924" s="164"/>
      <c r="O924" s="164"/>
      <c r="P924" s="167"/>
      <c r="Q924" s="168"/>
      <c r="R924" s="168"/>
      <c r="S924" s="168"/>
      <c r="T924" s="168"/>
      <c r="U924" s="168"/>
      <c r="V924" s="168"/>
      <c r="W924" s="169"/>
      <c r="X924" s="164"/>
      <c r="Y924" s="164"/>
      <c r="Z924" s="164"/>
    </row>
    <row r="925" spans="1:26" ht="25.5" customHeight="1">
      <c r="A925" s="164"/>
      <c r="B925" s="164"/>
      <c r="C925" s="164"/>
      <c r="D925" s="164"/>
      <c r="E925" s="164"/>
      <c r="F925" s="164"/>
      <c r="G925" s="164"/>
      <c r="H925" s="164"/>
      <c r="I925" s="164"/>
      <c r="J925" s="164"/>
      <c r="K925" s="164"/>
      <c r="L925" s="164"/>
      <c r="M925" s="164"/>
      <c r="N925" s="164"/>
      <c r="O925" s="164"/>
      <c r="P925" s="167"/>
      <c r="Q925" s="168"/>
      <c r="R925" s="168"/>
      <c r="S925" s="168"/>
      <c r="T925" s="168"/>
      <c r="U925" s="168"/>
      <c r="V925" s="168"/>
      <c r="W925" s="169"/>
      <c r="X925" s="164"/>
      <c r="Y925" s="164"/>
      <c r="Z925" s="164"/>
    </row>
    <row r="926" spans="1:26" ht="25.5" customHeight="1">
      <c r="A926" s="164"/>
      <c r="B926" s="164"/>
      <c r="C926" s="164"/>
      <c r="D926" s="164"/>
      <c r="E926" s="164"/>
      <c r="F926" s="164"/>
      <c r="G926" s="164"/>
      <c r="H926" s="164"/>
      <c r="I926" s="164"/>
      <c r="J926" s="164"/>
      <c r="K926" s="164"/>
      <c r="L926" s="164"/>
      <c r="M926" s="164"/>
      <c r="N926" s="164"/>
      <c r="O926" s="164"/>
      <c r="P926" s="167"/>
      <c r="Q926" s="168"/>
      <c r="R926" s="168"/>
      <c r="S926" s="168"/>
      <c r="T926" s="168"/>
      <c r="U926" s="168"/>
      <c r="V926" s="168"/>
      <c r="W926" s="169"/>
      <c r="X926" s="164"/>
      <c r="Y926" s="164"/>
      <c r="Z926" s="164"/>
    </row>
    <row r="927" spans="1:26" ht="25.5" customHeight="1">
      <c r="A927" s="164"/>
      <c r="B927" s="164"/>
      <c r="C927" s="164"/>
      <c r="D927" s="164"/>
      <c r="E927" s="164"/>
      <c r="F927" s="164"/>
      <c r="G927" s="164"/>
      <c r="H927" s="164"/>
      <c r="I927" s="164"/>
      <c r="J927" s="164"/>
      <c r="K927" s="164"/>
      <c r="L927" s="164"/>
      <c r="M927" s="164"/>
      <c r="N927" s="164"/>
      <c r="O927" s="164"/>
      <c r="P927" s="167"/>
      <c r="Q927" s="168"/>
      <c r="R927" s="168"/>
      <c r="S927" s="168"/>
      <c r="T927" s="168"/>
      <c r="U927" s="168"/>
      <c r="V927" s="168"/>
      <c r="W927" s="169"/>
      <c r="X927" s="164"/>
      <c r="Y927" s="164"/>
      <c r="Z927" s="164"/>
    </row>
    <row r="928" spans="1:26" ht="25.5" customHeight="1">
      <c r="A928" s="164"/>
      <c r="B928" s="164"/>
      <c r="C928" s="164"/>
      <c r="D928" s="164"/>
      <c r="E928" s="164"/>
      <c r="F928" s="164"/>
      <c r="G928" s="164"/>
      <c r="H928" s="164"/>
      <c r="I928" s="164"/>
      <c r="J928" s="164"/>
      <c r="K928" s="164"/>
      <c r="L928" s="164"/>
      <c r="M928" s="164"/>
      <c r="N928" s="164"/>
      <c r="O928" s="164"/>
      <c r="P928" s="167"/>
      <c r="Q928" s="168"/>
      <c r="R928" s="168"/>
      <c r="S928" s="168"/>
      <c r="T928" s="168"/>
      <c r="U928" s="168"/>
      <c r="V928" s="168"/>
      <c r="W928" s="169"/>
      <c r="X928" s="164"/>
      <c r="Y928" s="164"/>
      <c r="Z928" s="164"/>
    </row>
    <row r="929" spans="1:26" ht="25.5" customHeight="1">
      <c r="A929" s="164"/>
      <c r="B929" s="164"/>
      <c r="C929" s="164"/>
      <c r="D929" s="164"/>
      <c r="E929" s="164"/>
      <c r="F929" s="164"/>
      <c r="G929" s="164"/>
      <c r="H929" s="164"/>
      <c r="I929" s="164"/>
      <c r="J929" s="164"/>
      <c r="K929" s="164"/>
      <c r="L929" s="164"/>
      <c r="M929" s="164"/>
      <c r="N929" s="164"/>
      <c r="O929" s="164"/>
      <c r="P929" s="167"/>
      <c r="Q929" s="168"/>
      <c r="R929" s="168"/>
      <c r="S929" s="168"/>
      <c r="T929" s="168"/>
      <c r="U929" s="168"/>
      <c r="V929" s="168"/>
      <c r="W929" s="169"/>
      <c r="X929" s="164"/>
      <c r="Y929" s="164"/>
      <c r="Z929" s="164"/>
    </row>
    <row r="930" spans="1:26" ht="25.5" customHeight="1">
      <c r="A930" s="164"/>
      <c r="B930" s="164"/>
      <c r="C930" s="164"/>
      <c r="D930" s="164"/>
      <c r="E930" s="164"/>
      <c r="F930" s="164"/>
      <c r="G930" s="164"/>
      <c r="H930" s="164"/>
      <c r="I930" s="164"/>
      <c r="J930" s="164"/>
      <c r="K930" s="164"/>
      <c r="L930" s="164"/>
      <c r="M930" s="164"/>
      <c r="N930" s="164"/>
      <c r="O930" s="164"/>
      <c r="P930" s="167"/>
      <c r="Q930" s="168"/>
      <c r="R930" s="168"/>
      <c r="S930" s="168"/>
      <c r="T930" s="168"/>
      <c r="U930" s="168"/>
      <c r="V930" s="168"/>
      <c r="W930" s="169"/>
      <c r="X930" s="164"/>
      <c r="Y930" s="164"/>
      <c r="Z930" s="164"/>
    </row>
    <row r="931" spans="1:26" ht="25.5" customHeight="1">
      <c r="A931" s="164"/>
      <c r="B931" s="164"/>
      <c r="C931" s="164"/>
      <c r="D931" s="164"/>
      <c r="E931" s="164"/>
      <c r="F931" s="164"/>
      <c r="G931" s="164"/>
      <c r="H931" s="164"/>
      <c r="I931" s="164"/>
      <c r="J931" s="164"/>
      <c r="K931" s="164"/>
      <c r="L931" s="164"/>
      <c r="M931" s="164"/>
      <c r="N931" s="164"/>
      <c r="O931" s="164"/>
      <c r="P931" s="167"/>
      <c r="Q931" s="168"/>
      <c r="R931" s="168"/>
      <c r="S931" s="168"/>
      <c r="T931" s="168"/>
      <c r="U931" s="168"/>
      <c r="V931" s="168"/>
      <c r="W931" s="169"/>
      <c r="X931" s="164"/>
      <c r="Y931" s="164"/>
      <c r="Z931" s="164"/>
    </row>
    <row r="932" spans="1:26" ht="25.5" customHeight="1">
      <c r="A932" s="164"/>
      <c r="B932" s="164"/>
      <c r="C932" s="164"/>
      <c r="D932" s="164"/>
      <c r="E932" s="164"/>
      <c r="F932" s="164"/>
      <c r="G932" s="164"/>
      <c r="H932" s="164"/>
      <c r="I932" s="164"/>
      <c r="J932" s="164"/>
      <c r="K932" s="164"/>
      <c r="L932" s="164"/>
      <c r="M932" s="164"/>
      <c r="N932" s="164"/>
      <c r="O932" s="164"/>
      <c r="P932" s="167"/>
      <c r="Q932" s="168"/>
      <c r="R932" s="168"/>
      <c r="S932" s="168"/>
      <c r="T932" s="168"/>
      <c r="U932" s="168"/>
      <c r="V932" s="168"/>
      <c r="W932" s="169"/>
      <c r="X932" s="164"/>
      <c r="Y932" s="164"/>
      <c r="Z932" s="164"/>
    </row>
    <row r="933" spans="1:26" ht="25.5" customHeight="1">
      <c r="A933" s="164"/>
      <c r="B933" s="164"/>
      <c r="C933" s="164"/>
      <c r="D933" s="164"/>
      <c r="E933" s="164"/>
      <c r="F933" s="164"/>
      <c r="G933" s="164"/>
      <c r="H933" s="164"/>
      <c r="I933" s="164"/>
      <c r="J933" s="164"/>
      <c r="K933" s="164"/>
      <c r="L933" s="164"/>
      <c r="M933" s="164"/>
      <c r="N933" s="164"/>
      <c r="O933" s="164"/>
      <c r="P933" s="167"/>
      <c r="Q933" s="168"/>
      <c r="R933" s="168"/>
      <c r="S933" s="168"/>
      <c r="T933" s="168"/>
      <c r="U933" s="168"/>
      <c r="V933" s="168"/>
      <c r="W933" s="169"/>
      <c r="X933" s="164"/>
      <c r="Y933" s="164"/>
      <c r="Z933" s="164"/>
    </row>
    <row r="934" spans="1:26" ht="25.5" customHeight="1">
      <c r="A934" s="164"/>
      <c r="B934" s="164"/>
      <c r="C934" s="164"/>
      <c r="D934" s="164"/>
      <c r="E934" s="164"/>
      <c r="F934" s="164"/>
      <c r="G934" s="164"/>
      <c r="H934" s="164"/>
      <c r="I934" s="164"/>
      <c r="J934" s="164"/>
      <c r="K934" s="164"/>
      <c r="L934" s="164"/>
      <c r="M934" s="164"/>
      <c r="N934" s="164"/>
      <c r="O934" s="164"/>
      <c r="P934" s="167"/>
      <c r="Q934" s="168"/>
      <c r="R934" s="168"/>
      <c r="S934" s="168"/>
      <c r="T934" s="168"/>
      <c r="U934" s="168"/>
      <c r="V934" s="168"/>
      <c r="W934" s="169"/>
      <c r="X934" s="164"/>
      <c r="Y934" s="164"/>
      <c r="Z934" s="164"/>
    </row>
    <row r="935" spans="1:26" ht="25.5" customHeight="1">
      <c r="A935" s="164"/>
      <c r="B935" s="164"/>
      <c r="C935" s="164"/>
      <c r="D935" s="164"/>
      <c r="E935" s="164"/>
      <c r="F935" s="164"/>
      <c r="G935" s="164"/>
      <c r="H935" s="164"/>
      <c r="I935" s="164"/>
      <c r="J935" s="164"/>
      <c r="K935" s="164"/>
      <c r="L935" s="164"/>
      <c r="M935" s="164"/>
      <c r="N935" s="164"/>
      <c r="O935" s="164"/>
      <c r="P935" s="167"/>
      <c r="Q935" s="168"/>
      <c r="R935" s="168"/>
      <c r="S935" s="168"/>
      <c r="T935" s="168"/>
      <c r="U935" s="168"/>
      <c r="V935" s="168"/>
      <c r="W935" s="169"/>
      <c r="X935" s="164"/>
      <c r="Y935" s="164"/>
      <c r="Z935" s="164"/>
    </row>
    <row r="936" spans="1:26" ht="25.5" customHeight="1">
      <c r="A936" s="164"/>
      <c r="B936" s="164"/>
      <c r="C936" s="164"/>
      <c r="D936" s="164"/>
      <c r="E936" s="164"/>
      <c r="F936" s="164"/>
      <c r="G936" s="164"/>
      <c r="H936" s="164"/>
      <c r="I936" s="164"/>
      <c r="J936" s="164"/>
      <c r="K936" s="164"/>
      <c r="L936" s="164"/>
      <c r="M936" s="164"/>
      <c r="N936" s="164"/>
      <c r="O936" s="164"/>
      <c r="P936" s="167"/>
      <c r="Q936" s="168"/>
      <c r="R936" s="168"/>
      <c r="S936" s="168"/>
      <c r="T936" s="168"/>
      <c r="U936" s="168"/>
      <c r="V936" s="168"/>
      <c r="W936" s="169"/>
      <c r="X936" s="164"/>
      <c r="Y936" s="164"/>
      <c r="Z936" s="164"/>
    </row>
    <row r="937" spans="1:26" ht="25.5" customHeight="1">
      <c r="A937" s="164"/>
      <c r="B937" s="164"/>
      <c r="C937" s="164"/>
      <c r="D937" s="164"/>
      <c r="E937" s="164"/>
      <c r="F937" s="164"/>
      <c r="G937" s="164"/>
      <c r="H937" s="164"/>
      <c r="I937" s="164"/>
      <c r="J937" s="164"/>
      <c r="K937" s="164"/>
      <c r="L937" s="164"/>
      <c r="M937" s="164"/>
      <c r="N937" s="164"/>
      <c r="O937" s="164"/>
      <c r="P937" s="167"/>
      <c r="Q937" s="168"/>
      <c r="R937" s="168"/>
      <c r="S937" s="168"/>
      <c r="T937" s="168"/>
      <c r="U937" s="168"/>
      <c r="V937" s="168"/>
      <c r="W937" s="169"/>
      <c r="X937" s="164"/>
      <c r="Y937" s="164"/>
      <c r="Z937" s="164"/>
    </row>
    <row r="938" spans="1:26" ht="25.5" customHeight="1">
      <c r="A938" s="164"/>
      <c r="B938" s="164"/>
      <c r="C938" s="164"/>
      <c r="D938" s="164"/>
      <c r="E938" s="164"/>
      <c r="F938" s="164"/>
      <c r="G938" s="164"/>
      <c r="H938" s="164"/>
      <c r="I938" s="164"/>
      <c r="J938" s="164"/>
      <c r="K938" s="164"/>
      <c r="L938" s="164"/>
      <c r="M938" s="164"/>
      <c r="N938" s="164"/>
      <c r="O938" s="164"/>
      <c r="P938" s="167"/>
      <c r="Q938" s="168"/>
      <c r="R938" s="168"/>
      <c r="S938" s="168"/>
      <c r="T938" s="168"/>
      <c r="U938" s="168"/>
      <c r="V938" s="168"/>
      <c r="W938" s="169"/>
      <c r="X938" s="164"/>
      <c r="Y938" s="164"/>
      <c r="Z938" s="164"/>
    </row>
    <row r="939" spans="1:26" ht="25.5" customHeight="1">
      <c r="A939" s="164"/>
      <c r="B939" s="164"/>
      <c r="C939" s="164"/>
      <c r="D939" s="164"/>
      <c r="E939" s="164"/>
      <c r="F939" s="164"/>
      <c r="G939" s="164"/>
      <c r="H939" s="164"/>
      <c r="I939" s="164"/>
      <c r="J939" s="164"/>
      <c r="K939" s="164"/>
      <c r="L939" s="164"/>
      <c r="M939" s="164"/>
      <c r="N939" s="164"/>
      <c r="O939" s="164"/>
      <c r="P939" s="167"/>
      <c r="Q939" s="168"/>
      <c r="R939" s="168"/>
      <c r="S939" s="168"/>
      <c r="T939" s="168"/>
      <c r="U939" s="168"/>
      <c r="V939" s="168"/>
      <c r="W939" s="169"/>
      <c r="X939" s="164"/>
      <c r="Y939" s="164"/>
      <c r="Z939" s="164"/>
    </row>
    <row r="940" spans="1:26" ht="25.5" customHeight="1">
      <c r="A940" s="164"/>
      <c r="B940" s="164"/>
      <c r="C940" s="164"/>
      <c r="D940" s="164"/>
      <c r="E940" s="164"/>
      <c r="F940" s="164"/>
      <c r="G940" s="164"/>
      <c r="H940" s="164"/>
      <c r="I940" s="164"/>
      <c r="J940" s="164"/>
      <c r="K940" s="164"/>
      <c r="L940" s="164"/>
      <c r="M940" s="164"/>
      <c r="N940" s="164"/>
      <c r="O940" s="164"/>
      <c r="P940" s="167"/>
      <c r="Q940" s="168"/>
      <c r="R940" s="168"/>
      <c r="S940" s="168"/>
      <c r="T940" s="168"/>
      <c r="U940" s="168"/>
      <c r="V940" s="168"/>
      <c r="W940" s="169"/>
      <c r="X940" s="164"/>
      <c r="Y940" s="164"/>
      <c r="Z940" s="164"/>
    </row>
    <row r="941" spans="1:26" ht="25.5" customHeight="1">
      <c r="A941" s="164"/>
      <c r="B941" s="164"/>
      <c r="C941" s="164"/>
      <c r="D941" s="164"/>
      <c r="E941" s="164"/>
      <c r="F941" s="164"/>
      <c r="G941" s="164"/>
      <c r="H941" s="164"/>
      <c r="I941" s="164"/>
      <c r="J941" s="164"/>
      <c r="K941" s="164"/>
      <c r="L941" s="164"/>
      <c r="M941" s="164"/>
      <c r="N941" s="164"/>
      <c r="O941" s="164"/>
      <c r="P941" s="167"/>
      <c r="Q941" s="168"/>
      <c r="R941" s="168"/>
      <c r="S941" s="168"/>
      <c r="T941" s="168"/>
      <c r="U941" s="168"/>
      <c r="V941" s="168"/>
      <c r="W941" s="169"/>
      <c r="X941" s="164"/>
      <c r="Y941" s="164"/>
      <c r="Z941" s="164"/>
    </row>
    <row r="942" spans="1:26" ht="25.5" customHeight="1">
      <c r="A942" s="164"/>
      <c r="B942" s="164"/>
      <c r="C942" s="164"/>
      <c r="D942" s="164"/>
      <c r="E942" s="164"/>
      <c r="F942" s="164"/>
      <c r="G942" s="164"/>
      <c r="H942" s="164"/>
      <c r="I942" s="164"/>
      <c r="J942" s="164"/>
      <c r="K942" s="164"/>
      <c r="L942" s="164"/>
      <c r="M942" s="164"/>
      <c r="N942" s="164"/>
      <c r="O942" s="164"/>
      <c r="P942" s="167"/>
      <c r="Q942" s="168"/>
      <c r="R942" s="168"/>
      <c r="S942" s="168"/>
      <c r="T942" s="168"/>
      <c r="U942" s="168"/>
      <c r="V942" s="168"/>
      <c r="W942" s="169"/>
      <c r="X942" s="164"/>
      <c r="Y942" s="164"/>
      <c r="Z942" s="164"/>
    </row>
    <row r="943" spans="1:26" ht="25.5" customHeight="1">
      <c r="A943" s="164"/>
      <c r="B943" s="164"/>
      <c r="C943" s="164"/>
      <c r="D943" s="164"/>
      <c r="E943" s="164"/>
      <c r="F943" s="164"/>
      <c r="G943" s="164"/>
      <c r="H943" s="164"/>
      <c r="I943" s="164"/>
      <c r="J943" s="164"/>
      <c r="K943" s="164"/>
      <c r="L943" s="164"/>
      <c r="M943" s="164"/>
      <c r="N943" s="164"/>
      <c r="O943" s="164"/>
      <c r="P943" s="167"/>
      <c r="Q943" s="168"/>
      <c r="R943" s="168"/>
      <c r="S943" s="168"/>
      <c r="T943" s="168"/>
      <c r="U943" s="168"/>
      <c r="V943" s="168"/>
      <c r="W943" s="169"/>
      <c r="X943" s="164"/>
      <c r="Y943" s="164"/>
      <c r="Z943" s="164"/>
    </row>
    <row r="944" spans="1:26" ht="25.5" customHeight="1">
      <c r="A944" s="164"/>
      <c r="B944" s="164"/>
      <c r="C944" s="164"/>
      <c r="D944" s="164"/>
      <c r="E944" s="164"/>
      <c r="F944" s="164"/>
      <c r="G944" s="164"/>
      <c r="H944" s="164"/>
      <c r="I944" s="164"/>
      <c r="J944" s="164"/>
      <c r="K944" s="164"/>
      <c r="L944" s="164"/>
      <c r="M944" s="164"/>
      <c r="N944" s="164"/>
      <c r="O944" s="164"/>
      <c r="P944" s="167"/>
      <c r="Q944" s="168"/>
      <c r="R944" s="168"/>
      <c r="S944" s="168"/>
      <c r="T944" s="168"/>
      <c r="U944" s="168"/>
      <c r="V944" s="168"/>
      <c r="W944" s="169"/>
      <c r="X944" s="164"/>
      <c r="Y944" s="164"/>
      <c r="Z944" s="164"/>
    </row>
    <row r="945" spans="1:26" ht="25.5" customHeight="1">
      <c r="A945" s="164"/>
      <c r="B945" s="164"/>
      <c r="C945" s="164"/>
      <c r="D945" s="164"/>
      <c r="E945" s="164"/>
      <c r="F945" s="164"/>
      <c r="G945" s="164"/>
      <c r="H945" s="164"/>
      <c r="I945" s="164"/>
      <c r="J945" s="164"/>
      <c r="K945" s="164"/>
      <c r="L945" s="164"/>
      <c r="M945" s="164"/>
      <c r="N945" s="164"/>
      <c r="O945" s="164"/>
      <c r="P945" s="167"/>
      <c r="Q945" s="168"/>
      <c r="R945" s="168"/>
      <c r="S945" s="168"/>
      <c r="T945" s="168"/>
      <c r="U945" s="168"/>
      <c r="V945" s="168"/>
      <c r="W945" s="169"/>
      <c r="X945" s="164"/>
      <c r="Y945" s="164"/>
      <c r="Z945" s="164"/>
    </row>
    <row r="946" spans="1:26" ht="25.5" customHeight="1">
      <c r="A946" s="164"/>
      <c r="B946" s="164"/>
      <c r="C946" s="164"/>
      <c r="D946" s="164"/>
      <c r="E946" s="164"/>
      <c r="F946" s="164"/>
      <c r="G946" s="164"/>
      <c r="H946" s="164"/>
      <c r="I946" s="164"/>
      <c r="J946" s="164"/>
      <c r="K946" s="164"/>
      <c r="L946" s="164"/>
      <c r="M946" s="164"/>
      <c r="N946" s="164"/>
      <c r="O946" s="164"/>
      <c r="P946" s="167"/>
      <c r="Q946" s="168"/>
      <c r="R946" s="168"/>
      <c r="S946" s="168"/>
      <c r="T946" s="168"/>
      <c r="U946" s="168"/>
      <c r="V946" s="168"/>
      <c r="W946" s="169"/>
      <c r="X946" s="164"/>
      <c r="Y946" s="164"/>
      <c r="Z946" s="164"/>
    </row>
    <row r="947" spans="1:26" ht="25.5" customHeight="1">
      <c r="A947" s="164"/>
      <c r="B947" s="164"/>
      <c r="C947" s="164"/>
      <c r="D947" s="164"/>
      <c r="E947" s="164"/>
      <c r="F947" s="164"/>
      <c r="G947" s="164"/>
      <c r="H947" s="164"/>
      <c r="I947" s="164"/>
      <c r="J947" s="164"/>
      <c r="K947" s="164"/>
      <c r="L947" s="164"/>
      <c r="M947" s="164"/>
      <c r="N947" s="164"/>
      <c r="O947" s="164"/>
      <c r="P947" s="167"/>
      <c r="Q947" s="168"/>
      <c r="R947" s="168"/>
      <c r="S947" s="168"/>
      <c r="T947" s="168"/>
      <c r="U947" s="168"/>
      <c r="V947" s="168"/>
      <c r="W947" s="169"/>
      <c r="X947" s="164"/>
      <c r="Y947" s="164"/>
      <c r="Z947" s="164"/>
    </row>
    <row r="948" spans="1:26" ht="25.5" customHeight="1">
      <c r="A948" s="164"/>
      <c r="B948" s="164"/>
      <c r="C948" s="164"/>
      <c r="D948" s="164"/>
      <c r="E948" s="164"/>
      <c r="F948" s="164"/>
      <c r="G948" s="164"/>
      <c r="H948" s="164"/>
      <c r="I948" s="164"/>
      <c r="J948" s="164"/>
      <c r="K948" s="164"/>
      <c r="L948" s="164"/>
      <c r="M948" s="164"/>
      <c r="N948" s="164"/>
      <c r="O948" s="164"/>
      <c r="P948" s="167"/>
      <c r="Q948" s="168"/>
      <c r="R948" s="168"/>
      <c r="S948" s="168"/>
      <c r="T948" s="168"/>
      <c r="U948" s="168"/>
      <c r="V948" s="168"/>
      <c r="W948" s="169"/>
      <c r="X948" s="164"/>
      <c r="Y948" s="164"/>
      <c r="Z948" s="164"/>
    </row>
    <row r="949" spans="1:26" ht="25.5" customHeight="1">
      <c r="A949" s="164"/>
      <c r="B949" s="164"/>
      <c r="C949" s="164"/>
      <c r="D949" s="164"/>
      <c r="E949" s="164"/>
      <c r="F949" s="164"/>
      <c r="G949" s="164"/>
      <c r="H949" s="164"/>
      <c r="I949" s="164"/>
      <c r="J949" s="164"/>
      <c r="K949" s="164"/>
      <c r="L949" s="164"/>
      <c r="M949" s="164"/>
      <c r="N949" s="164"/>
      <c r="O949" s="164"/>
      <c r="P949" s="167"/>
      <c r="Q949" s="168"/>
      <c r="R949" s="168"/>
      <c r="S949" s="168"/>
      <c r="T949" s="168"/>
      <c r="U949" s="168"/>
      <c r="V949" s="168"/>
      <c r="W949" s="169"/>
      <c r="X949" s="164"/>
      <c r="Y949" s="164"/>
      <c r="Z949" s="164"/>
    </row>
    <row r="950" spans="1:26" ht="25.5" customHeight="1">
      <c r="A950" s="164"/>
      <c r="B950" s="164"/>
      <c r="C950" s="164"/>
      <c r="D950" s="164"/>
      <c r="E950" s="164"/>
      <c r="F950" s="164"/>
      <c r="G950" s="164"/>
      <c r="H950" s="164"/>
      <c r="I950" s="164"/>
      <c r="J950" s="164"/>
      <c r="K950" s="164"/>
      <c r="L950" s="164"/>
      <c r="M950" s="164"/>
      <c r="N950" s="164"/>
      <c r="O950" s="164"/>
      <c r="P950" s="167"/>
      <c r="Q950" s="168"/>
      <c r="R950" s="168"/>
      <c r="S950" s="168"/>
      <c r="T950" s="168"/>
      <c r="U950" s="168"/>
      <c r="V950" s="168"/>
      <c r="W950" s="169"/>
      <c r="X950" s="164"/>
      <c r="Y950" s="164"/>
      <c r="Z950" s="164"/>
    </row>
    <row r="951" spans="1:26" ht="25.5" customHeight="1">
      <c r="A951" s="164"/>
      <c r="B951" s="164"/>
      <c r="C951" s="164"/>
      <c r="D951" s="164"/>
      <c r="E951" s="164"/>
      <c r="F951" s="164"/>
      <c r="G951" s="164"/>
      <c r="H951" s="164"/>
      <c r="I951" s="164"/>
      <c r="J951" s="164"/>
      <c r="K951" s="164"/>
      <c r="L951" s="164"/>
      <c r="M951" s="164"/>
      <c r="N951" s="164"/>
      <c r="O951" s="164"/>
      <c r="P951" s="167"/>
      <c r="Q951" s="168"/>
      <c r="R951" s="168"/>
      <c r="S951" s="168"/>
      <c r="T951" s="168"/>
      <c r="U951" s="168"/>
      <c r="V951" s="168"/>
      <c r="W951" s="169"/>
      <c r="X951" s="164"/>
      <c r="Y951" s="164"/>
      <c r="Z951" s="164"/>
    </row>
    <row r="952" spans="1:26" ht="25.5" customHeight="1">
      <c r="A952" s="164"/>
      <c r="B952" s="164"/>
      <c r="C952" s="164"/>
      <c r="D952" s="164"/>
      <c r="E952" s="164"/>
      <c r="F952" s="164"/>
      <c r="G952" s="164"/>
      <c r="H952" s="164"/>
      <c r="I952" s="164"/>
      <c r="J952" s="164"/>
      <c r="K952" s="164"/>
      <c r="L952" s="164"/>
      <c r="M952" s="164"/>
      <c r="N952" s="164"/>
      <c r="O952" s="164"/>
      <c r="P952" s="167"/>
      <c r="Q952" s="168"/>
      <c r="R952" s="168"/>
      <c r="S952" s="168"/>
      <c r="T952" s="168"/>
      <c r="U952" s="168"/>
      <c r="V952" s="168"/>
      <c r="W952" s="169"/>
      <c r="X952" s="164"/>
      <c r="Y952" s="164"/>
      <c r="Z952" s="164"/>
    </row>
    <row r="953" spans="1:26" ht="25.5" customHeight="1">
      <c r="A953" s="164"/>
      <c r="B953" s="164"/>
      <c r="C953" s="164"/>
      <c r="D953" s="164"/>
      <c r="E953" s="164"/>
      <c r="F953" s="164"/>
      <c r="G953" s="164"/>
      <c r="H953" s="164"/>
      <c r="I953" s="164"/>
      <c r="J953" s="164"/>
      <c r="K953" s="164"/>
      <c r="L953" s="164"/>
      <c r="M953" s="164"/>
      <c r="N953" s="164"/>
      <c r="O953" s="164"/>
      <c r="P953" s="167"/>
      <c r="Q953" s="168"/>
      <c r="R953" s="168"/>
      <c r="S953" s="168"/>
      <c r="T953" s="168"/>
      <c r="U953" s="168"/>
      <c r="V953" s="168"/>
      <c r="W953" s="169"/>
      <c r="X953" s="164"/>
      <c r="Y953" s="164"/>
      <c r="Z953" s="164"/>
    </row>
    <row r="954" spans="1:26" ht="25.5" customHeight="1">
      <c r="A954" s="164"/>
      <c r="B954" s="164"/>
      <c r="C954" s="164"/>
      <c r="D954" s="164"/>
      <c r="E954" s="164"/>
      <c r="F954" s="164"/>
      <c r="G954" s="164"/>
      <c r="H954" s="164"/>
      <c r="I954" s="164"/>
      <c r="J954" s="164"/>
      <c r="K954" s="164"/>
      <c r="L954" s="164"/>
      <c r="M954" s="164"/>
      <c r="N954" s="164"/>
      <c r="O954" s="164"/>
      <c r="P954" s="167"/>
      <c r="Q954" s="168"/>
      <c r="R954" s="168"/>
      <c r="S954" s="168"/>
      <c r="T954" s="168"/>
      <c r="U954" s="168"/>
      <c r="V954" s="168"/>
      <c r="W954" s="169"/>
      <c r="X954" s="164"/>
      <c r="Y954" s="164"/>
      <c r="Z954" s="164"/>
    </row>
    <row r="955" spans="1:26" ht="25.5" customHeight="1">
      <c r="A955" s="164"/>
      <c r="B955" s="164"/>
      <c r="C955" s="164"/>
      <c r="D955" s="164"/>
      <c r="E955" s="164"/>
      <c r="F955" s="164"/>
      <c r="G955" s="164"/>
      <c r="H955" s="164"/>
      <c r="I955" s="164"/>
      <c r="J955" s="164"/>
      <c r="K955" s="164"/>
      <c r="L955" s="164"/>
      <c r="M955" s="164"/>
      <c r="N955" s="164"/>
      <c r="O955" s="164"/>
      <c r="P955" s="167"/>
      <c r="Q955" s="168"/>
      <c r="R955" s="168"/>
      <c r="S955" s="168"/>
      <c r="T955" s="168"/>
      <c r="U955" s="168"/>
      <c r="V955" s="168"/>
      <c r="W955" s="169"/>
      <c r="X955" s="164"/>
      <c r="Y955" s="164"/>
      <c r="Z955" s="164"/>
    </row>
    <row r="956" spans="1:26" ht="25.5" customHeight="1">
      <c r="A956" s="164"/>
      <c r="B956" s="164"/>
      <c r="C956" s="164"/>
      <c r="D956" s="164"/>
      <c r="E956" s="164"/>
      <c r="F956" s="164"/>
      <c r="G956" s="164"/>
      <c r="H956" s="164"/>
      <c r="I956" s="164"/>
      <c r="J956" s="164"/>
      <c r="K956" s="164"/>
      <c r="L956" s="164"/>
      <c r="M956" s="164"/>
      <c r="N956" s="164"/>
      <c r="O956" s="164"/>
      <c r="P956" s="167"/>
      <c r="Q956" s="168"/>
      <c r="R956" s="168"/>
      <c r="S956" s="168"/>
      <c r="T956" s="168"/>
      <c r="U956" s="168"/>
      <c r="V956" s="168"/>
      <c r="W956" s="169"/>
      <c r="X956" s="164"/>
      <c r="Y956" s="164"/>
      <c r="Z956" s="164"/>
    </row>
    <row r="957" spans="1:26" ht="25.5" customHeight="1">
      <c r="A957" s="164"/>
      <c r="B957" s="164"/>
      <c r="C957" s="164"/>
      <c r="D957" s="164"/>
      <c r="E957" s="164"/>
      <c r="F957" s="164"/>
      <c r="G957" s="164"/>
      <c r="H957" s="164"/>
      <c r="I957" s="164"/>
      <c r="J957" s="164"/>
      <c r="K957" s="164"/>
      <c r="L957" s="164"/>
      <c r="M957" s="164"/>
      <c r="N957" s="164"/>
      <c r="O957" s="164"/>
      <c r="P957" s="167"/>
      <c r="Q957" s="168"/>
      <c r="R957" s="168"/>
      <c r="S957" s="168"/>
      <c r="T957" s="168"/>
      <c r="U957" s="168"/>
      <c r="V957" s="168"/>
      <c r="W957" s="169"/>
      <c r="X957" s="164"/>
      <c r="Y957" s="164"/>
      <c r="Z957" s="164"/>
    </row>
    <row r="958" spans="1:26" ht="25.5" customHeight="1">
      <c r="A958" s="164"/>
      <c r="B958" s="164"/>
      <c r="C958" s="164"/>
      <c r="D958" s="164"/>
      <c r="E958" s="164"/>
      <c r="F958" s="164"/>
      <c r="G958" s="164"/>
      <c r="H958" s="164"/>
      <c r="I958" s="164"/>
      <c r="J958" s="164"/>
      <c r="K958" s="164"/>
      <c r="L958" s="164"/>
      <c r="M958" s="164"/>
      <c r="N958" s="164"/>
      <c r="O958" s="164"/>
      <c r="P958" s="167"/>
      <c r="Q958" s="168"/>
      <c r="R958" s="168"/>
      <c r="S958" s="168"/>
      <c r="T958" s="168"/>
      <c r="U958" s="168"/>
      <c r="V958" s="168"/>
      <c r="W958" s="169"/>
      <c r="X958" s="164"/>
      <c r="Y958" s="164"/>
      <c r="Z958" s="164"/>
    </row>
    <row r="959" spans="1:26" ht="25.5" customHeight="1">
      <c r="A959" s="164"/>
      <c r="B959" s="164"/>
      <c r="C959" s="164"/>
      <c r="D959" s="164"/>
      <c r="E959" s="164"/>
      <c r="F959" s="164"/>
      <c r="G959" s="164"/>
      <c r="H959" s="164"/>
      <c r="I959" s="164"/>
      <c r="J959" s="164"/>
      <c r="K959" s="164"/>
      <c r="L959" s="164"/>
      <c r="M959" s="164"/>
      <c r="N959" s="164"/>
      <c r="O959" s="164"/>
      <c r="P959" s="167"/>
      <c r="Q959" s="168"/>
      <c r="R959" s="168"/>
      <c r="S959" s="168"/>
      <c r="T959" s="168"/>
      <c r="U959" s="168"/>
      <c r="V959" s="168"/>
      <c r="W959" s="169"/>
      <c r="X959" s="164"/>
      <c r="Y959" s="164"/>
      <c r="Z959" s="164"/>
    </row>
    <row r="960" spans="1:26" ht="25.5" customHeight="1">
      <c r="A960" s="164"/>
      <c r="B960" s="164"/>
      <c r="C960" s="164"/>
      <c r="D960" s="164"/>
      <c r="E960" s="164"/>
      <c r="F960" s="164"/>
      <c r="G960" s="164"/>
      <c r="H960" s="164"/>
      <c r="I960" s="164"/>
      <c r="J960" s="164"/>
      <c r="K960" s="164"/>
      <c r="L960" s="164"/>
      <c r="M960" s="164"/>
      <c r="N960" s="164"/>
      <c r="O960" s="164"/>
      <c r="P960" s="167"/>
      <c r="Q960" s="168"/>
      <c r="R960" s="168"/>
      <c r="S960" s="168"/>
      <c r="T960" s="168"/>
      <c r="U960" s="168"/>
      <c r="V960" s="168"/>
      <c r="W960" s="169"/>
      <c r="X960" s="164"/>
      <c r="Y960" s="164"/>
      <c r="Z960" s="164"/>
    </row>
    <row r="961" spans="1:26" ht="25.5" customHeight="1">
      <c r="A961" s="164"/>
      <c r="B961" s="164"/>
      <c r="C961" s="164"/>
      <c r="D961" s="164"/>
      <c r="E961" s="164"/>
      <c r="F961" s="164"/>
      <c r="G961" s="164"/>
      <c r="H961" s="164"/>
      <c r="I961" s="164"/>
      <c r="J961" s="164"/>
      <c r="K961" s="164"/>
      <c r="L961" s="164"/>
      <c r="M961" s="164"/>
      <c r="N961" s="164"/>
      <c r="O961" s="164"/>
      <c r="P961" s="167"/>
      <c r="Q961" s="168"/>
      <c r="R961" s="168"/>
      <c r="S961" s="168"/>
      <c r="T961" s="168"/>
      <c r="U961" s="168"/>
      <c r="V961" s="168"/>
      <c r="W961" s="169"/>
      <c r="X961" s="164"/>
      <c r="Y961" s="164"/>
      <c r="Z961" s="164"/>
    </row>
    <row r="962" spans="1:26" ht="25.5" customHeight="1">
      <c r="A962" s="164"/>
      <c r="B962" s="164"/>
      <c r="C962" s="164"/>
      <c r="D962" s="164"/>
      <c r="E962" s="164"/>
      <c r="F962" s="164"/>
      <c r="G962" s="164"/>
      <c r="H962" s="164"/>
      <c r="I962" s="164"/>
      <c r="J962" s="164"/>
      <c r="K962" s="164"/>
      <c r="L962" s="164"/>
      <c r="M962" s="164"/>
      <c r="N962" s="164"/>
      <c r="O962" s="164"/>
      <c r="P962" s="167"/>
      <c r="Q962" s="168"/>
      <c r="R962" s="168"/>
      <c r="S962" s="168"/>
      <c r="T962" s="168"/>
      <c r="U962" s="168"/>
      <c r="V962" s="168"/>
      <c r="W962" s="169"/>
      <c r="X962" s="164"/>
      <c r="Y962" s="164"/>
      <c r="Z962" s="164"/>
    </row>
    <row r="963" spans="1:26" ht="25.5" customHeight="1">
      <c r="A963" s="164"/>
      <c r="B963" s="164"/>
      <c r="C963" s="164"/>
      <c r="D963" s="164"/>
      <c r="E963" s="164"/>
      <c r="F963" s="164"/>
      <c r="G963" s="164"/>
      <c r="H963" s="164"/>
      <c r="I963" s="164"/>
      <c r="J963" s="164"/>
      <c r="K963" s="164"/>
      <c r="L963" s="164"/>
      <c r="M963" s="164"/>
      <c r="N963" s="164"/>
      <c r="O963" s="164"/>
      <c r="P963" s="167"/>
      <c r="Q963" s="168"/>
      <c r="R963" s="168"/>
      <c r="S963" s="168"/>
      <c r="T963" s="168"/>
      <c r="U963" s="168"/>
      <c r="V963" s="168"/>
      <c r="W963" s="169"/>
      <c r="X963" s="164"/>
      <c r="Y963" s="164"/>
      <c r="Z963" s="164"/>
    </row>
    <row r="964" spans="1:26" ht="25.5" customHeight="1">
      <c r="A964" s="164"/>
      <c r="B964" s="164"/>
      <c r="C964" s="164"/>
      <c r="D964" s="164"/>
      <c r="E964" s="164"/>
      <c r="F964" s="164"/>
      <c r="G964" s="164"/>
      <c r="H964" s="164"/>
      <c r="I964" s="164"/>
      <c r="J964" s="164"/>
      <c r="K964" s="164"/>
      <c r="L964" s="164"/>
      <c r="M964" s="164"/>
      <c r="N964" s="164"/>
      <c r="O964" s="164"/>
      <c r="P964" s="167"/>
      <c r="Q964" s="168"/>
      <c r="R964" s="168"/>
      <c r="S964" s="168"/>
      <c r="T964" s="168"/>
      <c r="U964" s="168"/>
      <c r="V964" s="168"/>
      <c r="W964" s="169"/>
      <c r="X964" s="164"/>
      <c r="Y964" s="164"/>
      <c r="Z964" s="164"/>
    </row>
    <row r="965" spans="1:26" ht="25.5" customHeight="1">
      <c r="A965" s="164"/>
      <c r="B965" s="164"/>
      <c r="C965" s="164"/>
      <c r="D965" s="164"/>
      <c r="E965" s="164"/>
      <c r="F965" s="164"/>
      <c r="G965" s="164"/>
      <c r="H965" s="164"/>
      <c r="I965" s="164"/>
      <c r="J965" s="164"/>
      <c r="K965" s="164"/>
      <c r="L965" s="164"/>
      <c r="M965" s="164"/>
      <c r="N965" s="164"/>
      <c r="O965" s="164"/>
      <c r="P965" s="167"/>
      <c r="Q965" s="168"/>
      <c r="R965" s="168"/>
      <c r="S965" s="168"/>
      <c r="T965" s="168"/>
      <c r="U965" s="168"/>
      <c r="V965" s="168"/>
      <c r="W965" s="169"/>
      <c r="X965" s="164"/>
      <c r="Y965" s="164"/>
      <c r="Z965" s="164"/>
    </row>
    <row r="966" spans="1:26" ht="25.5" customHeight="1">
      <c r="A966" s="164"/>
      <c r="B966" s="164"/>
      <c r="C966" s="164"/>
      <c r="D966" s="164"/>
      <c r="E966" s="164"/>
      <c r="F966" s="164"/>
      <c r="G966" s="164"/>
      <c r="H966" s="164"/>
      <c r="I966" s="164"/>
      <c r="J966" s="164"/>
      <c r="K966" s="164"/>
      <c r="L966" s="164"/>
      <c r="M966" s="164"/>
      <c r="N966" s="164"/>
      <c r="O966" s="164"/>
      <c r="P966" s="167"/>
      <c r="Q966" s="168"/>
      <c r="R966" s="168"/>
      <c r="S966" s="168"/>
      <c r="T966" s="168"/>
      <c r="U966" s="168"/>
      <c r="V966" s="168"/>
      <c r="W966" s="169"/>
      <c r="X966" s="164"/>
      <c r="Y966" s="164"/>
      <c r="Z966" s="164"/>
    </row>
    <row r="967" spans="1:26" ht="25.5" customHeight="1">
      <c r="A967" s="164"/>
      <c r="B967" s="164"/>
      <c r="C967" s="164"/>
      <c r="D967" s="164"/>
      <c r="E967" s="164"/>
      <c r="F967" s="164"/>
      <c r="G967" s="164"/>
      <c r="H967" s="164"/>
      <c r="I967" s="164"/>
      <c r="J967" s="164"/>
      <c r="K967" s="164"/>
      <c r="L967" s="164"/>
      <c r="M967" s="164"/>
      <c r="N967" s="164"/>
      <c r="O967" s="164"/>
      <c r="P967" s="167"/>
      <c r="Q967" s="168"/>
      <c r="R967" s="168"/>
      <c r="S967" s="168"/>
      <c r="T967" s="168"/>
      <c r="U967" s="168"/>
      <c r="V967" s="168"/>
      <c r="W967" s="169"/>
      <c r="X967" s="164"/>
      <c r="Y967" s="164"/>
      <c r="Z967" s="164"/>
    </row>
    <row r="968" spans="1:26" ht="25.5" customHeight="1">
      <c r="A968" s="164"/>
      <c r="B968" s="164"/>
      <c r="C968" s="164"/>
      <c r="D968" s="164"/>
      <c r="E968" s="164"/>
      <c r="F968" s="164"/>
      <c r="G968" s="164"/>
      <c r="H968" s="164"/>
      <c r="I968" s="164"/>
      <c r="J968" s="164"/>
      <c r="K968" s="164"/>
      <c r="L968" s="164"/>
      <c r="M968" s="164"/>
      <c r="N968" s="164"/>
      <c r="O968" s="164"/>
      <c r="P968" s="167"/>
      <c r="Q968" s="168"/>
      <c r="R968" s="168"/>
      <c r="S968" s="168"/>
      <c r="T968" s="168"/>
      <c r="U968" s="168"/>
      <c r="V968" s="168"/>
      <c r="W968" s="169"/>
      <c r="X968" s="164"/>
      <c r="Y968" s="164"/>
      <c r="Z968" s="164"/>
    </row>
    <row r="969" spans="1:26" ht="25.5" customHeight="1">
      <c r="A969" s="164"/>
      <c r="B969" s="164"/>
      <c r="C969" s="164"/>
      <c r="D969" s="164"/>
      <c r="E969" s="164"/>
      <c r="F969" s="164"/>
      <c r="G969" s="164"/>
      <c r="H969" s="164"/>
      <c r="I969" s="164"/>
      <c r="J969" s="164"/>
      <c r="K969" s="164"/>
      <c r="L969" s="164"/>
      <c r="M969" s="164"/>
      <c r="N969" s="164"/>
      <c r="O969" s="164"/>
      <c r="P969" s="167"/>
      <c r="Q969" s="168"/>
      <c r="R969" s="168"/>
      <c r="S969" s="168"/>
      <c r="T969" s="168"/>
      <c r="U969" s="168"/>
      <c r="V969" s="168"/>
      <c r="W969" s="169"/>
      <c r="X969" s="164"/>
      <c r="Y969" s="164"/>
      <c r="Z969" s="164"/>
    </row>
    <row r="970" spans="1:26" ht="25.5" customHeight="1">
      <c r="A970" s="164"/>
      <c r="B970" s="164"/>
      <c r="C970" s="164"/>
      <c r="D970" s="164"/>
      <c r="E970" s="164"/>
      <c r="F970" s="164"/>
      <c r="G970" s="164"/>
      <c r="H970" s="164"/>
      <c r="I970" s="164"/>
      <c r="J970" s="164"/>
      <c r="K970" s="164"/>
      <c r="L970" s="164"/>
      <c r="M970" s="164"/>
      <c r="N970" s="164"/>
      <c r="O970" s="164"/>
      <c r="P970" s="167"/>
      <c r="Q970" s="168"/>
      <c r="R970" s="168"/>
      <c r="S970" s="168"/>
      <c r="T970" s="168"/>
      <c r="U970" s="168"/>
      <c r="V970" s="168"/>
      <c r="W970" s="169"/>
      <c r="X970" s="164"/>
      <c r="Y970" s="164"/>
      <c r="Z970" s="164"/>
    </row>
    <row r="971" spans="1:26" ht="25.5" customHeight="1">
      <c r="A971" s="164"/>
      <c r="B971" s="164"/>
      <c r="C971" s="164"/>
      <c r="D971" s="164"/>
      <c r="E971" s="164"/>
      <c r="F971" s="164"/>
      <c r="G971" s="164"/>
      <c r="H971" s="164"/>
      <c r="I971" s="164"/>
      <c r="J971" s="164"/>
      <c r="K971" s="164"/>
      <c r="L971" s="164"/>
      <c r="M971" s="164"/>
      <c r="N971" s="164"/>
      <c r="O971" s="164"/>
      <c r="P971" s="167"/>
      <c r="Q971" s="168"/>
      <c r="R971" s="168"/>
      <c r="S971" s="168"/>
      <c r="T971" s="168"/>
      <c r="U971" s="168"/>
      <c r="V971" s="168"/>
      <c r="W971" s="169"/>
      <c r="X971" s="164"/>
      <c r="Y971" s="164"/>
      <c r="Z971" s="164"/>
    </row>
    <row r="972" spans="1:26" ht="25.5" customHeight="1">
      <c r="A972" s="164"/>
      <c r="B972" s="164"/>
      <c r="C972" s="164"/>
      <c r="D972" s="164"/>
      <c r="E972" s="164"/>
      <c r="F972" s="164"/>
      <c r="G972" s="164"/>
      <c r="H972" s="164"/>
      <c r="I972" s="164"/>
      <c r="J972" s="164"/>
      <c r="K972" s="164"/>
      <c r="L972" s="164"/>
      <c r="M972" s="164"/>
      <c r="N972" s="164"/>
      <c r="O972" s="164"/>
      <c r="P972" s="167"/>
      <c r="Q972" s="168"/>
      <c r="R972" s="168"/>
      <c r="S972" s="168"/>
      <c r="T972" s="168"/>
      <c r="U972" s="168"/>
      <c r="V972" s="168"/>
      <c r="W972" s="169"/>
      <c r="X972" s="164"/>
      <c r="Y972" s="164"/>
      <c r="Z972" s="164"/>
    </row>
    <row r="973" spans="1:26" ht="25.5" customHeight="1">
      <c r="A973" s="164"/>
      <c r="B973" s="164"/>
      <c r="C973" s="164"/>
      <c r="D973" s="164"/>
      <c r="E973" s="164"/>
      <c r="F973" s="164"/>
      <c r="G973" s="164"/>
      <c r="H973" s="164"/>
      <c r="I973" s="164"/>
      <c r="J973" s="164"/>
      <c r="K973" s="164"/>
      <c r="L973" s="164"/>
      <c r="M973" s="164"/>
      <c r="N973" s="164"/>
      <c r="O973" s="164"/>
      <c r="P973" s="167"/>
      <c r="Q973" s="168"/>
      <c r="R973" s="168"/>
      <c r="S973" s="168"/>
      <c r="T973" s="168"/>
      <c r="U973" s="168"/>
      <c r="V973" s="168"/>
      <c r="W973" s="169"/>
      <c r="X973" s="164"/>
      <c r="Y973" s="164"/>
      <c r="Z973" s="164"/>
    </row>
    <row r="974" spans="1:26" ht="25.5" customHeight="1">
      <c r="A974" s="164"/>
      <c r="B974" s="164"/>
      <c r="C974" s="164"/>
      <c r="D974" s="164"/>
      <c r="E974" s="164"/>
      <c r="F974" s="164"/>
      <c r="G974" s="164"/>
      <c r="H974" s="164"/>
      <c r="I974" s="164"/>
      <c r="J974" s="164"/>
      <c r="K974" s="164"/>
      <c r="L974" s="164"/>
      <c r="M974" s="164"/>
      <c r="N974" s="164"/>
      <c r="O974" s="164"/>
      <c r="P974" s="167"/>
      <c r="Q974" s="168"/>
      <c r="R974" s="168"/>
      <c r="S974" s="168"/>
      <c r="T974" s="168"/>
      <c r="U974" s="168"/>
      <c r="V974" s="168"/>
      <c r="W974" s="169"/>
      <c r="X974" s="164"/>
      <c r="Y974" s="164"/>
      <c r="Z974" s="164"/>
    </row>
    <row r="975" spans="1:26" ht="25.5" customHeight="1">
      <c r="A975" s="164"/>
      <c r="B975" s="164"/>
      <c r="C975" s="164"/>
      <c r="D975" s="164"/>
      <c r="E975" s="164"/>
      <c r="F975" s="164"/>
      <c r="G975" s="164"/>
      <c r="H975" s="164"/>
      <c r="I975" s="164"/>
      <c r="J975" s="164"/>
      <c r="K975" s="164"/>
      <c r="L975" s="164"/>
      <c r="M975" s="164"/>
      <c r="N975" s="164"/>
      <c r="O975" s="164"/>
      <c r="P975" s="167"/>
      <c r="Q975" s="168"/>
      <c r="R975" s="168"/>
      <c r="S975" s="168"/>
      <c r="T975" s="168"/>
      <c r="U975" s="168"/>
      <c r="V975" s="168"/>
      <c r="W975" s="169"/>
      <c r="X975" s="164"/>
      <c r="Y975" s="164"/>
      <c r="Z975" s="164"/>
    </row>
    <row r="976" spans="1:26" ht="25.5" customHeight="1">
      <c r="A976" s="164"/>
      <c r="B976" s="164"/>
      <c r="C976" s="164"/>
      <c r="D976" s="164"/>
      <c r="E976" s="164"/>
      <c r="F976" s="164"/>
      <c r="G976" s="164"/>
      <c r="H976" s="164"/>
      <c r="I976" s="164"/>
      <c r="J976" s="164"/>
      <c r="K976" s="164"/>
      <c r="L976" s="164"/>
      <c r="M976" s="164"/>
      <c r="N976" s="164"/>
      <c r="O976" s="164"/>
      <c r="P976" s="167"/>
      <c r="Q976" s="168"/>
      <c r="R976" s="168"/>
      <c r="S976" s="168"/>
      <c r="T976" s="168"/>
      <c r="U976" s="168"/>
      <c r="V976" s="168"/>
      <c r="W976" s="169"/>
      <c r="X976" s="164"/>
      <c r="Y976" s="164"/>
      <c r="Z976" s="164"/>
    </row>
    <row r="977" spans="1:26" ht="25.5" customHeight="1">
      <c r="A977" s="164"/>
      <c r="B977" s="164"/>
      <c r="C977" s="164"/>
      <c r="D977" s="164"/>
      <c r="E977" s="164"/>
      <c r="F977" s="164"/>
      <c r="G977" s="164"/>
      <c r="H977" s="164"/>
      <c r="I977" s="164"/>
      <c r="J977" s="164"/>
      <c r="K977" s="164"/>
      <c r="L977" s="164"/>
      <c r="M977" s="164"/>
      <c r="N977" s="164"/>
      <c r="O977" s="164"/>
      <c r="P977" s="167"/>
      <c r="Q977" s="168"/>
      <c r="R977" s="168"/>
      <c r="S977" s="168"/>
      <c r="T977" s="168"/>
      <c r="U977" s="168"/>
      <c r="V977" s="168"/>
      <c r="W977" s="169"/>
      <c r="X977" s="164"/>
      <c r="Y977" s="164"/>
      <c r="Z977" s="164"/>
    </row>
    <row r="978" spans="1:26" ht="25.5" customHeight="1">
      <c r="A978" s="164"/>
      <c r="B978" s="164"/>
      <c r="C978" s="164"/>
      <c r="D978" s="164"/>
      <c r="E978" s="164"/>
      <c r="F978" s="164"/>
      <c r="G978" s="164"/>
      <c r="H978" s="164"/>
      <c r="I978" s="164"/>
      <c r="J978" s="164"/>
      <c r="K978" s="164"/>
      <c r="L978" s="164"/>
      <c r="M978" s="164"/>
      <c r="N978" s="164"/>
      <c r="O978" s="164"/>
      <c r="P978" s="167"/>
      <c r="Q978" s="168"/>
      <c r="R978" s="168"/>
      <c r="S978" s="168"/>
      <c r="T978" s="168"/>
      <c r="U978" s="168"/>
      <c r="V978" s="168"/>
      <c r="W978" s="169"/>
      <c r="X978" s="164"/>
      <c r="Y978" s="164"/>
      <c r="Z978" s="164"/>
    </row>
    <row r="979" spans="1:26" ht="25.5" customHeight="1">
      <c r="A979" s="164"/>
      <c r="B979" s="164"/>
      <c r="C979" s="164"/>
      <c r="D979" s="164"/>
      <c r="E979" s="164"/>
      <c r="F979" s="164"/>
      <c r="G979" s="164"/>
      <c r="H979" s="164"/>
      <c r="I979" s="164"/>
      <c r="J979" s="164"/>
      <c r="K979" s="164"/>
      <c r="L979" s="164"/>
      <c r="M979" s="164"/>
      <c r="N979" s="164"/>
      <c r="O979" s="164"/>
      <c r="P979" s="167"/>
      <c r="Q979" s="168"/>
      <c r="R979" s="168"/>
      <c r="S979" s="168"/>
      <c r="T979" s="168"/>
      <c r="U979" s="168"/>
      <c r="V979" s="168"/>
      <c r="W979" s="169"/>
      <c r="X979" s="164"/>
      <c r="Y979" s="164"/>
      <c r="Z979" s="164"/>
    </row>
    <row r="980" spans="1:26" ht="25.5" customHeight="1">
      <c r="A980" s="164"/>
      <c r="B980" s="164"/>
      <c r="C980" s="164"/>
      <c r="D980" s="164"/>
      <c r="E980" s="164"/>
      <c r="F980" s="164"/>
      <c r="G980" s="164"/>
      <c r="H980" s="164"/>
      <c r="I980" s="164"/>
      <c r="J980" s="164"/>
      <c r="K980" s="164"/>
      <c r="L980" s="164"/>
      <c r="M980" s="164"/>
      <c r="N980" s="164"/>
      <c r="O980" s="164"/>
      <c r="P980" s="167"/>
      <c r="Q980" s="168"/>
      <c r="R980" s="168"/>
      <c r="S980" s="168"/>
      <c r="T980" s="168"/>
      <c r="U980" s="168"/>
      <c r="V980" s="168"/>
      <c r="W980" s="169"/>
      <c r="X980" s="164"/>
      <c r="Y980" s="164"/>
      <c r="Z980" s="164"/>
    </row>
    <row r="981" spans="1:26" ht="25.5" customHeight="1">
      <c r="A981" s="164"/>
      <c r="B981" s="164"/>
      <c r="C981" s="164"/>
      <c r="D981" s="164"/>
      <c r="E981" s="164"/>
      <c r="F981" s="164"/>
      <c r="G981" s="164"/>
      <c r="H981" s="164"/>
      <c r="I981" s="164"/>
      <c r="J981" s="164"/>
      <c r="K981" s="164"/>
      <c r="L981" s="164"/>
      <c r="M981" s="164"/>
      <c r="N981" s="164"/>
      <c r="O981" s="164"/>
      <c r="P981" s="167"/>
      <c r="Q981" s="168"/>
      <c r="R981" s="168"/>
      <c r="S981" s="168"/>
      <c r="T981" s="168"/>
      <c r="U981" s="168"/>
      <c r="V981" s="168"/>
      <c r="W981" s="169"/>
      <c r="X981" s="164"/>
      <c r="Y981" s="164"/>
      <c r="Z981" s="164"/>
    </row>
    <row r="982" spans="1:26" ht="25.5" customHeight="1">
      <c r="A982" s="164"/>
      <c r="B982" s="164"/>
      <c r="C982" s="164"/>
      <c r="D982" s="164"/>
      <c r="E982" s="164"/>
      <c r="F982" s="164"/>
      <c r="G982" s="164"/>
      <c r="H982" s="164"/>
      <c r="I982" s="164"/>
      <c r="J982" s="164"/>
      <c r="K982" s="164"/>
      <c r="L982" s="164"/>
      <c r="M982" s="164"/>
      <c r="N982" s="164"/>
      <c r="O982" s="164"/>
      <c r="P982" s="167"/>
      <c r="Q982" s="168"/>
      <c r="R982" s="168"/>
      <c r="S982" s="168"/>
      <c r="T982" s="168"/>
      <c r="U982" s="168"/>
      <c r="V982" s="168"/>
      <c r="W982" s="169"/>
      <c r="X982" s="164"/>
      <c r="Y982" s="164"/>
      <c r="Z982" s="164"/>
    </row>
    <row r="983" spans="1:26" ht="25.5" customHeight="1">
      <c r="A983" s="164"/>
      <c r="B983" s="164"/>
      <c r="C983" s="164"/>
      <c r="D983" s="164"/>
      <c r="E983" s="164"/>
      <c r="F983" s="164"/>
      <c r="G983" s="164"/>
      <c r="H983" s="164"/>
      <c r="I983" s="164"/>
      <c r="J983" s="164"/>
      <c r="K983" s="164"/>
      <c r="L983" s="164"/>
      <c r="M983" s="164"/>
      <c r="N983" s="164"/>
      <c r="O983" s="164"/>
      <c r="P983" s="167"/>
      <c r="Q983" s="168"/>
      <c r="R983" s="168"/>
      <c r="S983" s="168"/>
      <c r="T983" s="168"/>
      <c r="U983" s="168"/>
      <c r="V983" s="168"/>
      <c r="W983" s="169"/>
      <c r="X983" s="164"/>
      <c r="Y983" s="164"/>
      <c r="Z983" s="164"/>
    </row>
    <row r="984" spans="1:26" ht="25.5" customHeight="1">
      <c r="A984" s="164"/>
      <c r="B984" s="164"/>
      <c r="C984" s="164"/>
      <c r="D984" s="164"/>
      <c r="E984" s="164"/>
      <c r="F984" s="164"/>
      <c r="G984" s="164"/>
      <c r="H984" s="164"/>
      <c r="I984" s="164"/>
      <c r="J984" s="164"/>
      <c r="K984" s="164"/>
      <c r="L984" s="164"/>
      <c r="M984" s="164"/>
      <c r="N984" s="164"/>
      <c r="O984" s="164"/>
      <c r="P984" s="167"/>
      <c r="Q984" s="168"/>
      <c r="R984" s="168"/>
      <c r="S984" s="168"/>
      <c r="T984" s="168"/>
      <c r="U984" s="168"/>
      <c r="V984" s="168"/>
      <c r="W984" s="169"/>
      <c r="X984" s="164"/>
      <c r="Y984" s="164"/>
      <c r="Z984" s="164"/>
    </row>
    <row r="985" spans="1:26" ht="25.5" customHeight="1">
      <c r="A985" s="164"/>
      <c r="B985" s="164"/>
      <c r="C985" s="164"/>
      <c r="D985" s="164"/>
      <c r="E985" s="164"/>
      <c r="F985" s="164"/>
      <c r="G985" s="164"/>
      <c r="H985" s="164"/>
      <c r="I985" s="164"/>
      <c r="J985" s="164"/>
      <c r="K985" s="164"/>
      <c r="L985" s="164"/>
      <c r="M985" s="164"/>
      <c r="N985" s="164"/>
      <c r="O985" s="164"/>
      <c r="P985" s="167"/>
      <c r="Q985" s="168"/>
      <c r="R985" s="168"/>
      <c r="S985" s="168"/>
      <c r="T985" s="168"/>
      <c r="U985" s="168"/>
      <c r="V985" s="168"/>
      <c r="W985" s="169"/>
      <c r="X985" s="164"/>
      <c r="Y985" s="164"/>
      <c r="Z985" s="164"/>
    </row>
    <row r="986" spans="1:26" ht="25.5" customHeight="1">
      <c r="A986" s="164"/>
      <c r="B986" s="164"/>
      <c r="C986" s="164"/>
      <c r="D986" s="164"/>
      <c r="E986" s="164"/>
      <c r="F986" s="164"/>
      <c r="G986" s="164"/>
      <c r="H986" s="164"/>
      <c r="I986" s="164"/>
      <c r="J986" s="164"/>
      <c r="K986" s="164"/>
      <c r="L986" s="164"/>
      <c r="M986" s="164"/>
      <c r="N986" s="164"/>
      <c r="O986" s="164"/>
      <c r="P986" s="167"/>
      <c r="Q986" s="168"/>
      <c r="R986" s="168"/>
      <c r="S986" s="168"/>
      <c r="T986" s="168"/>
      <c r="U986" s="168"/>
      <c r="V986" s="168"/>
      <c r="W986" s="169"/>
      <c r="X986" s="164"/>
      <c r="Y986" s="164"/>
      <c r="Z986" s="164"/>
    </row>
    <row r="987" spans="1:26" ht="25.5" customHeight="1">
      <c r="A987" s="164"/>
      <c r="B987" s="164"/>
      <c r="C987" s="164"/>
      <c r="D987" s="164"/>
      <c r="E987" s="164"/>
      <c r="F987" s="164"/>
      <c r="G987" s="164"/>
      <c r="H987" s="164"/>
      <c r="I987" s="164"/>
      <c r="J987" s="164"/>
      <c r="K987" s="164"/>
      <c r="L987" s="164"/>
      <c r="M987" s="164"/>
      <c r="N987" s="164"/>
      <c r="O987" s="164"/>
      <c r="P987" s="167"/>
      <c r="Q987" s="168"/>
      <c r="R987" s="168"/>
      <c r="S987" s="168"/>
      <c r="T987" s="168"/>
      <c r="U987" s="168"/>
      <c r="V987" s="168"/>
      <c r="W987" s="169"/>
      <c r="X987" s="164"/>
      <c r="Y987" s="164"/>
      <c r="Z987" s="164"/>
    </row>
    <row r="988" spans="1:26" ht="25.5" customHeight="1">
      <c r="A988" s="164"/>
      <c r="B988" s="164"/>
      <c r="C988" s="164"/>
      <c r="D988" s="164"/>
      <c r="E988" s="164"/>
      <c r="F988" s="164"/>
      <c r="G988" s="164"/>
      <c r="H988" s="164"/>
      <c r="I988" s="164"/>
      <c r="J988" s="164"/>
      <c r="K988" s="164"/>
      <c r="L988" s="164"/>
      <c r="M988" s="164"/>
      <c r="N988" s="164"/>
      <c r="O988" s="164"/>
      <c r="P988" s="167"/>
      <c r="Q988" s="168"/>
      <c r="R988" s="168"/>
      <c r="S988" s="168"/>
      <c r="T988" s="168"/>
      <c r="U988" s="168"/>
      <c r="V988" s="168"/>
      <c r="W988" s="169"/>
      <c r="X988" s="164"/>
      <c r="Y988" s="164"/>
      <c r="Z988" s="164"/>
    </row>
    <row r="989" spans="1:26" ht="25.5" customHeight="1">
      <c r="A989" s="164"/>
      <c r="B989" s="164"/>
      <c r="C989" s="164"/>
      <c r="D989" s="164"/>
      <c r="E989" s="164"/>
      <c r="F989" s="164"/>
      <c r="G989" s="164"/>
      <c r="H989" s="164"/>
      <c r="I989" s="164"/>
      <c r="J989" s="164"/>
      <c r="K989" s="164"/>
      <c r="L989" s="164"/>
      <c r="M989" s="164"/>
      <c r="N989" s="164"/>
      <c r="O989" s="164"/>
      <c r="P989" s="167"/>
      <c r="Q989" s="168"/>
      <c r="R989" s="168"/>
      <c r="S989" s="168"/>
      <c r="T989" s="168"/>
      <c r="U989" s="168"/>
      <c r="V989" s="168"/>
      <c r="W989" s="169"/>
      <c r="X989" s="164"/>
      <c r="Y989" s="164"/>
      <c r="Z989" s="164"/>
    </row>
    <row r="990" spans="1:26" ht="25.5" customHeight="1">
      <c r="A990" s="164"/>
      <c r="B990" s="164"/>
      <c r="C990" s="164"/>
      <c r="D990" s="164"/>
      <c r="E990" s="164"/>
      <c r="F990" s="164"/>
      <c r="G990" s="164"/>
      <c r="H990" s="164"/>
      <c r="I990" s="164"/>
      <c r="J990" s="164"/>
      <c r="K990" s="164"/>
      <c r="L990" s="164"/>
      <c r="M990" s="164"/>
      <c r="N990" s="164"/>
      <c r="O990" s="164"/>
      <c r="P990" s="167"/>
      <c r="Q990" s="168"/>
      <c r="R990" s="168"/>
      <c r="S990" s="168"/>
      <c r="T990" s="168"/>
      <c r="U990" s="168"/>
      <c r="V990" s="168"/>
      <c r="W990" s="169"/>
      <c r="X990" s="164"/>
      <c r="Y990" s="164"/>
      <c r="Z990" s="164"/>
    </row>
    <row r="991" spans="1:26" ht="25.5" customHeight="1">
      <c r="A991" s="164"/>
      <c r="B991" s="164"/>
      <c r="C991" s="164"/>
      <c r="D991" s="164"/>
      <c r="E991" s="164"/>
      <c r="F991" s="164"/>
      <c r="G991" s="164"/>
      <c r="H991" s="164"/>
      <c r="I991" s="164"/>
      <c r="J991" s="164"/>
      <c r="K991" s="164"/>
      <c r="L991" s="164"/>
      <c r="M991" s="164"/>
      <c r="N991" s="164"/>
      <c r="O991" s="164"/>
      <c r="P991" s="167"/>
      <c r="Q991" s="168"/>
      <c r="R991" s="168"/>
      <c r="S991" s="168"/>
      <c r="T991" s="168"/>
      <c r="U991" s="168"/>
      <c r="V991" s="168"/>
      <c r="W991" s="169"/>
      <c r="X991" s="164"/>
      <c r="Y991" s="164"/>
      <c r="Z991" s="164"/>
    </row>
    <row r="992" spans="1:26" ht="25.5" customHeight="1">
      <c r="A992" s="164"/>
      <c r="B992" s="164"/>
      <c r="C992" s="164"/>
      <c r="D992" s="164"/>
      <c r="E992" s="164"/>
      <c r="F992" s="164"/>
      <c r="G992" s="164"/>
      <c r="H992" s="164"/>
      <c r="I992" s="164"/>
      <c r="J992" s="164"/>
      <c r="K992" s="164"/>
      <c r="L992" s="164"/>
      <c r="M992" s="164"/>
      <c r="N992" s="164"/>
      <c r="O992" s="164"/>
      <c r="P992" s="167"/>
      <c r="Q992" s="168"/>
      <c r="R992" s="168"/>
      <c r="S992" s="168"/>
      <c r="T992" s="168"/>
      <c r="U992" s="168"/>
      <c r="V992" s="168"/>
      <c r="W992" s="169"/>
      <c r="X992" s="164"/>
      <c r="Y992" s="164"/>
      <c r="Z992" s="164"/>
    </row>
    <row r="993" spans="1:26" ht="25.5" customHeight="1">
      <c r="A993" s="164"/>
      <c r="B993" s="164"/>
      <c r="C993" s="164"/>
      <c r="D993" s="164"/>
      <c r="E993" s="164"/>
      <c r="F993" s="164"/>
      <c r="G993" s="164"/>
      <c r="H993" s="164"/>
      <c r="I993" s="164"/>
      <c r="J993" s="164"/>
      <c r="K993" s="164"/>
      <c r="L993" s="164"/>
      <c r="M993" s="164"/>
      <c r="N993" s="164"/>
      <c r="O993" s="164"/>
      <c r="P993" s="167"/>
      <c r="Q993" s="168"/>
      <c r="R993" s="168"/>
      <c r="S993" s="168"/>
      <c r="T993" s="168"/>
      <c r="U993" s="168"/>
      <c r="V993" s="168"/>
      <c r="W993" s="169"/>
      <c r="X993" s="164"/>
      <c r="Y993" s="164"/>
      <c r="Z993" s="164"/>
    </row>
    <row r="994" spans="1:26" ht="25.5" customHeight="1">
      <c r="A994" s="164"/>
      <c r="B994" s="164"/>
      <c r="C994" s="164"/>
      <c r="D994" s="164"/>
      <c r="E994" s="164"/>
      <c r="F994" s="164"/>
      <c r="G994" s="164"/>
      <c r="H994" s="164"/>
      <c r="I994" s="164"/>
      <c r="J994" s="164"/>
      <c r="K994" s="164"/>
      <c r="L994" s="164"/>
      <c r="M994" s="164"/>
      <c r="N994" s="164"/>
      <c r="O994" s="164"/>
      <c r="P994" s="167"/>
      <c r="Q994" s="168"/>
      <c r="R994" s="168"/>
      <c r="S994" s="168"/>
      <c r="T994" s="168"/>
      <c r="U994" s="168"/>
      <c r="V994" s="168"/>
      <c r="W994" s="169"/>
      <c r="X994" s="164"/>
      <c r="Y994" s="164"/>
      <c r="Z994" s="164"/>
    </row>
    <row r="995" spans="1:26" ht="25.5" customHeight="1">
      <c r="A995" s="164"/>
      <c r="B995" s="164"/>
      <c r="C995" s="164"/>
      <c r="D995" s="164"/>
      <c r="E995" s="164"/>
      <c r="F995" s="164"/>
      <c r="G995" s="164"/>
      <c r="H995" s="164"/>
      <c r="I995" s="164"/>
      <c r="J995" s="164"/>
      <c r="K995" s="164"/>
      <c r="L995" s="164"/>
      <c r="M995" s="164"/>
      <c r="N995" s="164"/>
      <c r="O995" s="164"/>
      <c r="P995" s="167"/>
      <c r="Q995" s="168"/>
      <c r="R995" s="168"/>
      <c r="S995" s="168"/>
      <c r="T995" s="168"/>
      <c r="U995" s="168"/>
      <c r="V995" s="168"/>
      <c r="W995" s="169"/>
      <c r="X995" s="164"/>
      <c r="Y995" s="164"/>
      <c r="Z995" s="164"/>
    </row>
    <row r="996" spans="1:26" ht="25.5" customHeight="1">
      <c r="A996" s="164"/>
      <c r="B996" s="164"/>
      <c r="C996" s="164"/>
      <c r="D996" s="164"/>
      <c r="E996" s="164"/>
      <c r="F996" s="164"/>
      <c r="G996" s="164"/>
      <c r="H996" s="164"/>
      <c r="I996" s="164"/>
      <c r="J996" s="164"/>
      <c r="K996" s="164"/>
      <c r="L996" s="164"/>
      <c r="M996" s="164"/>
      <c r="N996" s="164"/>
      <c r="O996" s="164"/>
      <c r="P996" s="167"/>
      <c r="Q996" s="168"/>
      <c r="R996" s="168"/>
      <c r="S996" s="168"/>
      <c r="T996" s="168"/>
      <c r="U996" s="168"/>
      <c r="V996" s="168"/>
      <c r="W996" s="169"/>
      <c r="X996" s="164"/>
      <c r="Y996" s="164"/>
      <c r="Z996" s="164"/>
    </row>
    <row r="997" spans="1:26" ht="25.5" customHeight="1">
      <c r="A997" s="164"/>
      <c r="B997" s="164"/>
      <c r="C997" s="164"/>
      <c r="D997" s="164"/>
      <c r="E997" s="164"/>
      <c r="F997" s="164"/>
      <c r="G997" s="164"/>
      <c r="H997" s="164"/>
      <c r="I997" s="164"/>
      <c r="J997" s="164"/>
      <c r="K997" s="164"/>
      <c r="L997" s="164"/>
      <c r="M997" s="164"/>
      <c r="N997" s="164"/>
      <c r="O997" s="164"/>
      <c r="P997" s="167"/>
      <c r="Q997" s="168"/>
      <c r="R997" s="168"/>
      <c r="S997" s="168"/>
      <c r="T997" s="168"/>
      <c r="U997" s="168"/>
      <c r="V997" s="168"/>
      <c r="W997" s="169"/>
      <c r="X997" s="164"/>
      <c r="Y997" s="164"/>
      <c r="Z997" s="164"/>
    </row>
    <row r="998" spans="1:26" ht="25.5" customHeight="1">
      <c r="A998" s="164"/>
      <c r="B998" s="164"/>
      <c r="C998" s="164"/>
      <c r="D998" s="164"/>
      <c r="E998" s="164"/>
      <c r="F998" s="164"/>
      <c r="G998" s="164"/>
      <c r="H998" s="164"/>
      <c r="I998" s="164"/>
      <c r="J998" s="164"/>
      <c r="K998" s="164"/>
      <c r="L998" s="164"/>
      <c r="M998" s="164"/>
      <c r="N998" s="164"/>
      <c r="O998" s="164"/>
      <c r="P998" s="167"/>
      <c r="Q998" s="168"/>
      <c r="R998" s="168"/>
      <c r="S998" s="168"/>
      <c r="T998" s="168"/>
      <c r="U998" s="168"/>
      <c r="V998" s="168"/>
      <c r="W998" s="169"/>
      <c r="X998" s="164"/>
      <c r="Y998" s="164"/>
      <c r="Z998" s="164"/>
    </row>
    <row r="999" spans="1:26" ht="25.5" customHeight="1">
      <c r="A999" s="164"/>
      <c r="B999" s="164"/>
      <c r="C999" s="164"/>
      <c r="D999" s="164"/>
      <c r="E999" s="164"/>
      <c r="F999" s="164"/>
      <c r="G999" s="164"/>
      <c r="H999" s="164"/>
      <c r="I999" s="164"/>
      <c r="J999" s="164"/>
      <c r="K999" s="164"/>
      <c r="L999" s="164"/>
      <c r="M999" s="164"/>
      <c r="N999" s="164"/>
      <c r="O999" s="164"/>
      <c r="P999" s="167"/>
      <c r="Q999" s="168"/>
      <c r="R999" s="168"/>
      <c r="S999" s="168"/>
      <c r="T999" s="168"/>
      <c r="U999" s="168"/>
      <c r="V999" s="168"/>
      <c r="W999" s="169"/>
      <c r="X999" s="164"/>
      <c r="Y999" s="164"/>
      <c r="Z999" s="164"/>
    </row>
    <row r="1000" spans="1:26" ht="25.5" customHeight="1">
      <c r="A1000" s="164"/>
      <c r="B1000" s="164"/>
      <c r="C1000" s="164"/>
      <c r="D1000" s="164"/>
      <c r="E1000" s="164"/>
      <c r="F1000" s="164"/>
      <c r="G1000" s="164"/>
      <c r="H1000" s="164"/>
      <c r="I1000" s="164"/>
      <c r="J1000" s="164"/>
      <c r="K1000" s="164"/>
      <c r="L1000" s="164"/>
      <c r="M1000" s="164"/>
      <c r="N1000" s="164"/>
      <c r="O1000" s="164"/>
      <c r="P1000" s="167"/>
      <c r="Q1000" s="168"/>
      <c r="R1000" s="168"/>
      <c r="S1000" s="168"/>
      <c r="T1000" s="168"/>
      <c r="U1000" s="168"/>
      <c r="V1000" s="168"/>
      <c r="W1000" s="169"/>
      <c r="X1000" s="164"/>
      <c r="Y1000" s="164"/>
      <c r="Z1000" s="164"/>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294"/>
      <c r="B1" s="568" t="str">
        <f>Validacion!A2</f>
        <v>Jocotepec</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11.25" customHeight="1">
      <c r="A2" s="294"/>
      <c r="B2" s="569" t="s">
        <v>5151</v>
      </c>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ht="11.25" customHeight="1">
      <c r="A3" s="294"/>
      <c r="B3" s="557" t="str">
        <f t="array" ref="B3">"Al "&amp;INDEX(Validacion!D185:D196,MATCH(Validacion!A11,Validacion!C185:C196,0))</f>
        <v>Al 30 de Abril de 2024</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5" customHeight="1">
      <c r="A4" s="294"/>
      <c r="B4" s="557" t="s">
        <v>5122</v>
      </c>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11.25" customHeight="1">
      <c r="A5" s="170" t="s">
        <v>5152</v>
      </c>
      <c r="B5" s="617"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170">
        <f>Validacion!F185</f>
        <v>2024</v>
      </c>
      <c r="AG5" s="170">
        <f>Validacion!F186</f>
        <v>2023</v>
      </c>
      <c r="AH5" s="170" t="s">
        <v>5153</v>
      </c>
      <c r="AI5" s="617" t="s">
        <v>779</v>
      </c>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170">
        <f>Validacion!F185</f>
        <v>2024</v>
      </c>
      <c r="BN5" s="170">
        <f>Validacion!F186</f>
        <v>2023</v>
      </c>
    </row>
    <row r="6" spans="1:66" ht="15" customHeight="1">
      <c r="A6" s="296">
        <v>10000</v>
      </c>
      <c r="B6" s="618" t="s">
        <v>5154</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297"/>
      <c r="AG6" s="297"/>
      <c r="AH6" s="298" t="s">
        <v>1637</v>
      </c>
      <c r="AI6" s="618" t="s">
        <v>1638</v>
      </c>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297"/>
      <c r="BN6" s="297"/>
    </row>
    <row r="7" spans="1:66" ht="15" customHeight="1">
      <c r="A7" s="299">
        <v>11000</v>
      </c>
      <c r="B7" s="619" t="s">
        <v>5155</v>
      </c>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300"/>
      <c r="AG7" s="300"/>
      <c r="AH7" s="163" t="s">
        <v>1639</v>
      </c>
      <c r="AI7" s="619" t="s">
        <v>5156</v>
      </c>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301"/>
      <c r="BN7" s="301"/>
    </row>
    <row r="8" spans="1:66" ht="15" customHeight="1">
      <c r="A8" s="299">
        <v>11100</v>
      </c>
      <c r="B8" s="616" t="s">
        <v>5157</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302">
        <f t="shared" ref="AF8:AG8" si="0">SUM(AF9:AF15)</f>
        <v>56069894.579999998</v>
      </c>
      <c r="AG8" s="302">
        <f t="shared" si="0"/>
        <v>35512064.219999999</v>
      </c>
      <c r="AH8" s="163" t="s">
        <v>1641</v>
      </c>
      <c r="AI8" s="616" t="s">
        <v>5158</v>
      </c>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302">
        <f t="shared" ref="BM8:BN8" si="1">SUM(BM9:BM17)</f>
        <v>2565686.56</v>
      </c>
      <c r="BN8" s="302">
        <f t="shared" si="1"/>
        <v>9928302.5700000003</v>
      </c>
    </row>
    <row r="9" spans="1:66" ht="15" customHeight="1">
      <c r="A9" s="303">
        <v>11110</v>
      </c>
      <c r="B9" s="615" t="s">
        <v>5159</v>
      </c>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304">
        <f>Balanza!G6</f>
        <v>465799.35</v>
      </c>
      <c r="AG9" s="304">
        <f>Balanza!C6</f>
        <v>161449.64000000001</v>
      </c>
      <c r="AH9" s="154" t="s">
        <v>1643</v>
      </c>
      <c r="AI9" s="615" t="s">
        <v>5160</v>
      </c>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304">
        <f>Balanza!H104</f>
        <v>56034</v>
      </c>
      <c r="BN9" s="304">
        <f>Balanza!D104</f>
        <v>29716</v>
      </c>
    </row>
    <row r="10" spans="1:66" ht="15" customHeight="1">
      <c r="A10" s="303">
        <v>11120</v>
      </c>
      <c r="B10" s="615" t="s">
        <v>5161</v>
      </c>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304">
        <f>Balanza!G7</f>
        <v>55604095.229999997</v>
      </c>
      <c r="AG10" s="304">
        <f>Balanza!C7</f>
        <v>35350614.579999998</v>
      </c>
      <c r="AH10" s="154" t="s">
        <v>1645</v>
      </c>
      <c r="AI10" s="615" t="s">
        <v>5162</v>
      </c>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304">
        <f>Balanza!H105</f>
        <v>1226703.99</v>
      </c>
      <c r="BN10" s="304">
        <f>Balanza!D105</f>
        <v>1557706.63</v>
      </c>
    </row>
    <row r="11" spans="1:66" ht="15" customHeight="1">
      <c r="A11" s="303">
        <v>11130</v>
      </c>
      <c r="B11" s="615" t="s">
        <v>5163</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304">
        <f>Balanza!G8</f>
        <v>0</v>
      </c>
      <c r="AG11" s="304">
        <f>Balanza!C8</f>
        <v>0</v>
      </c>
      <c r="AH11" s="154" t="s">
        <v>1647</v>
      </c>
      <c r="AI11" s="615" t="s">
        <v>5164</v>
      </c>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304">
        <f>Balanza!H106</f>
        <v>673596.04</v>
      </c>
      <c r="BN11" s="304">
        <f>Balanza!D106</f>
        <v>6592389.9400000004</v>
      </c>
    </row>
    <row r="12" spans="1:66" ht="15" customHeight="1">
      <c r="A12" s="303">
        <v>11140</v>
      </c>
      <c r="B12" s="615" t="s">
        <v>5165</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304">
        <f>Balanza!G9</f>
        <v>0</v>
      </c>
      <c r="AG12" s="304">
        <f>Balanza!C9</f>
        <v>0</v>
      </c>
      <c r="AH12" s="154" t="s">
        <v>1649</v>
      </c>
      <c r="AI12" s="615" t="s">
        <v>5166</v>
      </c>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304">
        <f>Balanza!H107</f>
        <v>0</v>
      </c>
      <c r="BN12" s="304">
        <f>Balanza!D107</f>
        <v>0</v>
      </c>
    </row>
    <row r="13" spans="1:66" ht="15" customHeight="1">
      <c r="A13" s="303">
        <v>11150</v>
      </c>
      <c r="B13" s="615" t="s">
        <v>5167</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304">
        <f>Balanza!G10</f>
        <v>0</v>
      </c>
      <c r="AG13" s="304">
        <f>Balanza!C10</f>
        <v>0</v>
      </c>
      <c r="AH13" s="154" t="s">
        <v>1651</v>
      </c>
      <c r="AI13" s="615" t="s">
        <v>5168</v>
      </c>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304">
        <f>Balanza!H108</f>
        <v>0</v>
      </c>
      <c r="BN13" s="304">
        <f>Balanza!D108</f>
        <v>2000</v>
      </c>
    </row>
    <row r="14" spans="1:66" ht="15" customHeight="1">
      <c r="A14" s="303">
        <v>11160</v>
      </c>
      <c r="B14" s="615" t="s">
        <v>5169</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304">
        <f>Balanza!G11</f>
        <v>0</v>
      </c>
      <c r="AG14" s="304">
        <f>Balanza!C11</f>
        <v>0</v>
      </c>
      <c r="AH14" s="154" t="s">
        <v>1653</v>
      </c>
      <c r="AI14" s="615" t="s">
        <v>5170</v>
      </c>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304">
        <f>Balanza!H109</f>
        <v>0</v>
      </c>
      <c r="BN14" s="304">
        <f>Balanza!D109</f>
        <v>0</v>
      </c>
    </row>
    <row r="15" spans="1:66" ht="15" customHeight="1">
      <c r="A15" s="303">
        <v>11190</v>
      </c>
      <c r="B15" s="615" t="s">
        <v>5171</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304">
        <f>Balanza!G12</f>
        <v>0</v>
      </c>
      <c r="AG15" s="304">
        <f>Balanza!C12</f>
        <v>0</v>
      </c>
      <c r="AH15" s="154" t="s">
        <v>1655</v>
      </c>
      <c r="AI15" s="615" t="s">
        <v>5172</v>
      </c>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304">
        <f>Balanza!H110</f>
        <v>609352.53</v>
      </c>
      <c r="BN15" s="304">
        <f>Balanza!D110</f>
        <v>1746490</v>
      </c>
    </row>
    <row r="16" spans="1:66" ht="15" customHeight="1">
      <c r="A16" s="299">
        <v>11200</v>
      </c>
      <c r="B16" s="616" t="s">
        <v>5173</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302">
        <f t="shared" ref="AF16:AG16" si="2">SUM(AF17:AF23)</f>
        <v>2117146.31</v>
      </c>
      <c r="AG16" s="302">
        <f t="shared" si="2"/>
        <v>2901255.99</v>
      </c>
      <c r="AH16" s="154" t="s">
        <v>1657</v>
      </c>
      <c r="AI16" s="615" t="s">
        <v>5174</v>
      </c>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304">
        <f>Balanza!H111</f>
        <v>0</v>
      </c>
      <c r="BN16" s="304">
        <f>Balanza!D111</f>
        <v>0</v>
      </c>
    </row>
    <row r="17" spans="1:66" ht="15" customHeight="1">
      <c r="A17" s="303">
        <v>11210</v>
      </c>
      <c r="B17" s="615" t="s">
        <v>5175</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304">
        <f>Balanza!G14</f>
        <v>0</v>
      </c>
      <c r="AG17" s="304">
        <f>Balanza!C14</f>
        <v>0</v>
      </c>
      <c r="AH17" s="154" t="s">
        <v>1659</v>
      </c>
      <c r="AI17" s="615" t="s">
        <v>5176</v>
      </c>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304">
        <f>Balanza!H112</f>
        <v>0</v>
      </c>
      <c r="BN17" s="304">
        <f>Balanza!D112</f>
        <v>0</v>
      </c>
    </row>
    <row r="18" spans="1:66" ht="15" customHeight="1">
      <c r="A18" s="303">
        <v>11220</v>
      </c>
      <c r="B18" s="615" t="s">
        <v>5177</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304">
        <f>Balanza!G15</f>
        <v>1727407.71</v>
      </c>
      <c r="AG18" s="304">
        <f>Balanza!C15</f>
        <v>2837150.93</v>
      </c>
      <c r="AH18" s="163" t="s">
        <v>1661</v>
      </c>
      <c r="AI18" s="616" t="s">
        <v>5178</v>
      </c>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302">
        <f t="shared" ref="BM18:BN18" si="3">SUM(BM19:BM21)</f>
        <v>0</v>
      </c>
      <c r="BN18" s="302">
        <f t="shared" si="3"/>
        <v>0</v>
      </c>
    </row>
    <row r="19" spans="1:66" ht="15" customHeight="1">
      <c r="A19" s="303" t="s">
        <v>1473</v>
      </c>
      <c r="B19" s="615" t="s">
        <v>5179</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304">
        <f>Balanza!G16</f>
        <v>45980.6</v>
      </c>
      <c r="AG19" s="304">
        <f>Balanza!C16</f>
        <v>3667.06</v>
      </c>
      <c r="AH19" s="154" t="s">
        <v>1663</v>
      </c>
      <c r="AI19" s="615" t="s">
        <v>5180</v>
      </c>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304">
        <f>Balanza!H114</f>
        <v>0</v>
      </c>
      <c r="BN19" s="304">
        <f>Balanza!D114</f>
        <v>0</v>
      </c>
    </row>
    <row r="20" spans="1:66" ht="15" customHeight="1">
      <c r="A20" s="303" t="s">
        <v>1475</v>
      </c>
      <c r="B20" s="615" t="s">
        <v>5181</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304">
        <f>Balanza!G17</f>
        <v>0</v>
      </c>
      <c r="AG20" s="304">
        <f>Balanza!C17</f>
        <v>0</v>
      </c>
      <c r="AH20" s="154" t="s">
        <v>1665</v>
      </c>
      <c r="AI20" s="615" t="s">
        <v>5182</v>
      </c>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304">
        <f>Balanza!H115</f>
        <v>0</v>
      </c>
      <c r="BN20" s="304">
        <f>Balanza!D115</f>
        <v>0</v>
      </c>
    </row>
    <row r="21" spans="1:66" ht="15" customHeight="1">
      <c r="A21" s="303" t="s">
        <v>1477</v>
      </c>
      <c r="B21" s="615" t="s">
        <v>5183</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304">
        <f>Balanza!G18</f>
        <v>56000</v>
      </c>
      <c r="AG21" s="304">
        <f>Balanza!C18</f>
        <v>56000</v>
      </c>
      <c r="AH21" s="154" t="s">
        <v>1667</v>
      </c>
      <c r="AI21" s="615" t="s">
        <v>5184</v>
      </c>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304">
        <f>Balanza!H116</f>
        <v>0</v>
      </c>
      <c r="BN21" s="304">
        <f>Balanza!D116</f>
        <v>0</v>
      </c>
    </row>
    <row r="22" spans="1:66" ht="15" customHeight="1">
      <c r="A22" s="303" t="s">
        <v>1479</v>
      </c>
      <c r="B22" s="615" t="s">
        <v>5185</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304">
        <f>Balanza!G19</f>
        <v>287310</v>
      </c>
      <c r="AG22" s="304">
        <f>Balanza!C19</f>
        <v>2000</v>
      </c>
      <c r="AH22" s="163" t="s">
        <v>1669</v>
      </c>
      <c r="AI22" s="616" t="s">
        <v>5186</v>
      </c>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302">
        <f t="shared" ref="BM22:BN22" si="4">SUM(BM23:BM25)</f>
        <v>4354895.46</v>
      </c>
      <c r="BN22" s="302">
        <f t="shared" si="4"/>
        <v>7405094.7699999996</v>
      </c>
    </row>
    <row r="23" spans="1:66" ht="15" customHeight="1">
      <c r="A23" s="303" t="s">
        <v>1481</v>
      </c>
      <c r="B23" s="615" t="s">
        <v>5187</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304">
        <f>Balanza!G20</f>
        <v>448</v>
      </c>
      <c r="AG23" s="304">
        <f>Balanza!C20</f>
        <v>2438</v>
      </c>
      <c r="AH23" s="154" t="s">
        <v>1671</v>
      </c>
      <c r="AI23" s="615" t="s">
        <v>5188</v>
      </c>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304">
        <f>Balanza!H118</f>
        <v>4354895.46</v>
      </c>
      <c r="BN23" s="304">
        <f>Balanza!D118</f>
        <v>7405094.7699999996</v>
      </c>
    </row>
    <row r="24" spans="1:66" ht="15" customHeight="1">
      <c r="A24" s="299" t="s">
        <v>1483</v>
      </c>
      <c r="B24" s="616" t="s">
        <v>5189</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302">
        <f t="shared" ref="AF24:AG24" si="5">SUM(AF25:AF29)</f>
        <v>35912.120000000003</v>
      </c>
      <c r="AG24" s="302">
        <f t="shared" si="5"/>
        <v>0</v>
      </c>
      <c r="AH24" s="154" t="s">
        <v>1673</v>
      </c>
      <c r="AI24" s="615" t="s">
        <v>5190</v>
      </c>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304">
        <f>Balanza!H119</f>
        <v>0</v>
      </c>
      <c r="BN24" s="304">
        <f>Balanza!D119</f>
        <v>0</v>
      </c>
    </row>
    <row r="25" spans="1:66" ht="15" customHeight="1">
      <c r="A25" s="303" t="s">
        <v>1485</v>
      </c>
      <c r="B25" s="615" t="s">
        <v>5191</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304">
        <f>Balanza!G22</f>
        <v>35912.120000000003</v>
      </c>
      <c r="AG25" s="304">
        <f>Balanza!C22</f>
        <v>0</v>
      </c>
      <c r="AH25" s="154" t="s">
        <v>1675</v>
      </c>
      <c r="AI25" s="615" t="s">
        <v>5192</v>
      </c>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304">
        <f>Balanza!H120</f>
        <v>0</v>
      </c>
      <c r="BN25" s="304">
        <f>Balanza!D120</f>
        <v>0</v>
      </c>
    </row>
    <row r="26" spans="1:66" ht="15" customHeight="1">
      <c r="A26" s="303" t="s">
        <v>1487</v>
      </c>
      <c r="B26" s="615" t="s">
        <v>5193</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304">
        <f>Balanza!G23</f>
        <v>0</v>
      </c>
      <c r="AG26" s="304">
        <f>Balanza!C23</f>
        <v>0</v>
      </c>
      <c r="AH26" s="163" t="s">
        <v>1677</v>
      </c>
      <c r="AI26" s="616" t="s">
        <v>5194</v>
      </c>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302">
        <f t="shared" ref="BM26:BN26" si="6">SUM(BM27:BM28)</f>
        <v>0</v>
      </c>
      <c r="BN26" s="302">
        <f t="shared" si="6"/>
        <v>0</v>
      </c>
    </row>
    <row r="27" spans="1:66" ht="15" customHeight="1">
      <c r="A27" s="303" t="s">
        <v>1489</v>
      </c>
      <c r="B27" s="615" t="s">
        <v>5195</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304">
        <f>Balanza!G24</f>
        <v>0</v>
      </c>
      <c r="AG27" s="304">
        <f>Balanza!C24</f>
        <v>0</v>
      </c>
      <c r="AH27" s="154" t="s">
        <v>1679</v>
      </c>
      <c r="AI27" s="615" t="s">
        <v>5196</v>
      </c>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304">
        <f>Balanza!H122</f>
        <v>0</v>
      </c>
      <c r="BN27" s="304">
        <f>Balanza!D122</f>
        <v>0</v>
      </c>
    </row>
    <row r="28" spans="1:66" ht="15" customHeight="1">
      <c r="A28" s="303" t="s">
        <v>1491</v>
      </c>
      <c r="B28" s="615" t="s">
        <v>5197</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304">
        <f>Balanza!G25</f>
        <v>0</v>
      </c>
      <c r="AG28" s="304">
        <f>Balanza!C25</f>
        <v>0</v>
      </c>
      <c r="AH28" s="154" t="s">
        <v>1681</v>
      </c>
      <c r="AI28" s="615" t="s">
        <v>5198</v>
      </c>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304">
        <f>Balanza!H123</f>
        <v>0</v>
      </c>
      <c r="BN28" s="304">
        <f>Balanza!D123</f>
        <v>0</v>
      </c>
    </row>
    <row r="29" spans="1:66" ht="15" customHeight="1">
      <c r="A29" s="303" t="s">
        <v>1493</v>
      </c>
      <c r="B29" s="615" t="s">
        <v>5199</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304">
        <f>Balanza!G26</f>
        <v>0</v>
      </c>
      <c r="AG29" s="304">
        <f>Balanza!C26</f>
        <v>0</v>
      </c>
      <c r="AH29" s="163" t="s">
        <v>1683</v>
      </c>
      <c r="AI29" s="616" t="s">
        <v>5200</v>
      </c>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302">
        <f t="shared" ref="BM29:BN29" si="7">SUM(BM30:BM32)</f>
        <v>0</v>
      </c>
      <c r="BN29" s="302">
        <f t="shared" si="7"/>
        <v>0</v>
      </c>
    </row>
    <row r="30" spans="1:66" ht="15" customHeight="1">
      <c r="A30" s="299" t="s">
        <v>1495</v>
      </c>
      <c r="B30" s="616" t="s">
        <v>5201</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302">
        <f t="shared" ref="AF30:AG30" si="8">SUM(AF31:AF35)</f>
        <v>0</v>
      </c>
      <c r="AG30" s="302">
        <f t="shared" si="8"/>
        <v>0</v>
      </c>
      <c r="AH30" s="154" t="s">
        <v>1685</v>
      </c>
      <c r="AI30" s="615" t="s">
        <v>5202</v>
      </c>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304">
        <f>Balanza!H125</f>
        <v>0</v>
      </c>
      <c r="BN30" s="304">
        <f>Balanza!D125</f>
        <v>0</v>
      </c>
    </row>
    <row r="31" spans="1:66" ht="15" customHeight="1">
      <c r="A31" s="303" t="s">
        <v>1497</v>
      </c>
      <c r="B31" s="615" t="s">
        <v>5203</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304">
        <f>Balanza!G28</f>
        <v>0</v>
      </c>
      <c r="AG31" s="304">
        <f>Balanza!C28</f>
        <v>0</v>
      </c>
      <c r="AH31" s="154" t="s">
        <v>1687</v>
      </c>
      <c r="AI31" s="615" t="s">
        <v>5204</v>
      </c>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304">
        <f>Balanza!H126</f>
        <v>0</v>
      </c>
      <c r="BN31" s="304">
        <f>Balanza!D126</f>
        <v>0</v>
      </c>
    </row>
    <row r="32" spans="1:66" ht="15" customHeight="1">
      <c r="A32" s="303" t="s">
        <v>1499</v>
      </c>
      <c r="B32" s="615" t="s">
        <v>5205</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304">
        <f>Balanza!G29</f>
        <v>0</v>
      </c>
      <c r="AG32" s="304">
        <f>Balanza!C29</f>
        <v>0</v>
      </c>
      <c r="AH32" s="154" t="s">
        <v>1689</v>
      </c>
      <c r="AI32" s="615" t="s">
        <v>5206</v>
      </c>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304">
        <f>Balanza!H127</f>
        <v>0</v>
      </c>
      <c r="BN32" s="304">
        <f>Balanza!D127</f>
        <v>0</v>
      </c>
    </row>
    <row r="33" spans="1:66" ht="15" customHeight="1">
      <c r="A33" s="303" t="s">
        <v>1501</v>
      </c>
      <c r="B33" s="615" t="s">
        <v>5207</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304">
        <f>Balanza!G30</f>
        <v>0</v>
      </c>
      <c r="AG33" s="304">
        <f>Balanza!C30</f>
        <v>0</v>
      </c>
      <c r="AH33" s="163" t="s">
        <v>1691</v>
      </c>
      <c r="AI33" s="616" t="s">
        <v>5208</v>
      </c>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302">
        <f t="shared" ref="BM33:BN33" si="9">SUM(BM34:BM39)</f>
        <v>0</v>
      </c>
      <c r="BN33" s="302">
        <f t="shared" si="9"/>
        <v>0</v>
      </c>
    </row>
    <row r="34" spans="1:66" ht="15" customHeight="1">
      <c r="A34" s="303" t="s">
        <v>1503</v>
      </c>
      <c r="B34" s="615" t="s">
        <v>5209</v>
      </c>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304">
        <f>Balanza!G31</f>
        <v>0</v>
      </c>
      <c r="AG34" s="304">
        <f>Balanza!C31</f>
        <v>0</v>
      </c>
      <c r="AH34" s="154" t="s">
        <v>1693</v>
      </c>
      <c r="AI34" s="615" t="s">
        <v>5210</v>
      </c>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304">
        <f>Balanza!H129</f>
        <v>0</v>
      </c>
      <c r="BN34" s="304">
        <f>Balanza!D129</f>
        <v>0</v>
      </c>
    </row>
    <row r="35" spans="1:66" ht="15" customHeight="1">
      <c r="A35" s="303" t="s">
        <v>1505</v>
      </c>
      <c r="B35" s="615" t="s">
        <v>5211</v>
      </c>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304">
        <f>Balanza!G32</f>
        <v>0</v>
      </c>
      <c r="AG35" s="304">
        <f>Balanza!C32</f>
        <v>0</v>
      </c>
      <c r="AH35" s="154" t="s">
        <v>1695</v>
      </c>
      <c r="AI35" s="615" t="s">
        <v>5212</v>
      </c>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304">
        <f>Balanza!H130</f>
        <v>0</v>
      </c>
      <c r="BN35" s="304">
        <f>Balanza!D130</f>
        <v>0</v>
      </c>
    </row>
    <row r="36" spans="1:66" ht="15" customHeight="1">
      <c r="A36" s="299" t="s">
        <v>1507</v>
      </c>
      <c r="B36" s="616" t="s">
        <v>5213</v>
      </c>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302">
        <f t="shared" ref="AF36:AG36" si="10">AF37</f>
        <v>0</v>
      </c>
      <c r="AG36" s="302">
        <f t="shared" si="10"/>
        <v>0</v>
      </c>
      <c r="AH36" s="154" t="s">
        <v>1697</v>
      </c>
      <c r="AI36" s="615" t="s">
        <v>5214</v>
      </c>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304">
        <f>Balanza!H131</f>
        <v>0</v>
      </c>
      <c r="BN36" s="304">
        <f>Balanza!D131</f>
        <v>0</v>
      </c>
    </row>
    <row r="37" spans="1:66" ht="15" customHeight="1">
      <c r="A37" s="303" t="s">
        <v>1509</v>
      </c>
      <c r="B37" s="615" t="s">
        <v>5215</v>
      </c>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304">
        <f>Balanza!G34</f>
        <v>0</v>
      </c>
      <c r="AG37" s="304">
        <f>Balanza!C34</f>
        <v>0</v>
      </c>
      <c r="AH37" s="154" t="s">
        <v>1699</v>
      </c>
      <c r="AI37" s="615" t="s">
        <v>5216</v>
      </c>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304">
        <f>Balanza!H132</f>
        <v>0</v>
      </c>
      <c r="BN37" s="304">
        <f>Balanza!D132</f>
        <v>0</v>
      </c>
    </row>
    <row r="38" spans="1:66" ht="15" customHeight="1">
      <c r="A38" s="299" t="s">
        <v>1511</v>
      </c>
      <c r="B38" s="616" t="s">
        <v>5217</v>
      </c>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302">
        <f t="shared" ref="AF38:AG38" si="11">SUM(AF39:AF40)</f>
        <v>0</v>
      </c>
      <c r="AG38" s="302">
        <f t="shared" si="11"/>
        <v>0</v>
      </c>
      <c r="AH38" s="154" t="s">
        <v>1701</v>
      </c>
      <c r="AI38" s="615" t="s">
        <v>5218</v>
      </c>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304">
        <f>Balanza!H133</f>
        <v>0</v>
      </c>
      <c r="BN38" s="304">
        <f>Balanza!D133</f>
        <v>0</v>
      </c>
    </row>
    <row r="39" spans="1:66" ht="15" customHeight="1">
      <c r="A39" s="303" t="s">
        <v>1513</v>
      </c>
      <c r="B39" s="615" t="s">
        <v>5219</v>
      </c>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304">
        <f>Balanza!G36</f>
        <v>0</v>
      </c>
      <c r="AG39" s="304">
        <f>Balanza!C36</f>
        <v>0</v>
      </c>
      <c r="AH39" s="154" t="s">
        <v>1703</v>
      </c>
      <c r="AI39" s="615" t="s">
        <v>5220</v>
      </c>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304">
        <f>Balanza!H134</f>
        <v>0</v>
      </c>
      <c r="BN39" s="304">
        <f>Balanza!D134</f>
        <v>0</v>
      </c>
    </row>
    <row r="40" spans="1:66" ht="15" customHeight="1">
      <c r="A40" s="303" t="s">
        <v>1515</v>
      </c>
      <c r="B40" s="615" t="s">
        <v>5221</v>
      </c>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304">
        <f>Balanza!G37</f>
        <v>0</v>
      </c>
      <c r="AG40" s="304">
        <f>Balanza!C37</f>
        <v>0</v>
      </c>
      <c r="AH40" s="163" t="s">
        <v>1705</v>
      </c>
      <c r="AI40" s="616" t="s">
        <v>5222</v>
      </c>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302">
        <f t="shared" ref="BM40:BN40" si="12">SUM(BM41:BM43)</f>
        <v>0</v>
      </c>
      <c r="BN40" s="302">
        <f t="shared" si="12"/>
        <v>0</v>
      </c>
    </row>
    <row r="41" spans="1:66" ht="15" customHeight="1">
      <c r="A41" s="299" t="s">
        <v>1517</v>
      </c>
      <c r="B41" s="616" t="s">
        <v>5223</v>
      </c>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302">
        <f t="shared" ref="AF41:AG41" si="13">SUM(AF42:AF45)</f>
        <v>0</v>
      </c>
      <c r="AG41" s="302">
        <f t="shared" si="13"/>
        <v>0</v>
      </c>
      <c r="AH41" s="154" t="s">
        <v>1707</v>
      </c>
      <c r="AI41" s="615" t="s">
        <v>5224</v>
      </c>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304">
        <f>Balanza!H136</f>
        <v>0</v>
      </c>
      <c r="BN41" s="304">
        <f>Balanza!D136</f>
        <v>0</v>
      </c>
    </row>
    <row r="42" spans="1:66" ht="15" customHeight="1">
      <c r="A42" s="303" t="s">
        <v>1519</v>
      </c>
      <c r="B42" s="615" t="s">
        <v>5225</v>
      </c>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304">
        <f>Balanza!G39</f>
        <v>0</v>
      </c>
      <c r="AG42" s="304">
        <f>Balanza!C39</f>
        <v>0</v>
      </c>
      <c r="AH42" s="154" t="s">
        <v>1709</v>
      </c>
      <c r="AI42" s="615" t="s">
        <v>5226</v>
      </c>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304">
        <f>Balanza!H137</f>
        <v>0</v>
      </c>
      <c r="BN42" s="304">
        <f>Balanza!D137</f>
        <v>0</v>
      </c>
    </row>
    <row r="43" spans="1:66" ht="15" customHeight="1">
      <c r="A43" s="303" t="s">
        <v>1521</v>
      </c>
      <c r="B43" s="615" t="s">
        <v>5227</v>
      </c>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304">
        <f>Balanza!G40</f>
        <v>0</v>
      </c>
      <c r="AG43" s="304">
        <f>Balanza!C40</f>
        <v>0</v>
      </c>
      <c r="AH43" s="154" t="s">
        <v>1711</v>
      </c>
      <c r="AI43" s="615" t="s">
        <v>5228</v>
      </c>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304">
        <f>Balanza!H138</f>
        <v>0</v>
      </c>
      <c r="BN43" s="304">
        <f>Balanza!D138</f>
        <v>0</v>
      </c>
    </row>
    <row r="44" spans="1:66" ht="15" customHeight="1">
      <c r="A44" s="303" t="s">
        <v>1523</v>
      </c>
      <c r="B44" s="615" t="s">
        <v>5229</v>
      </c>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304">
        <f>Balanza!G41</f>
        <v>0</v>
      </c>
      <c r="AG44" s="304">
        <f>Balanza!C41</f>
        <v>0</v>
      </c>
      <c r="AH44" s="163" t="s">
        <v>1713</v>
      </c>
      <c r="AI44" s="616" t="s">
        <v>5230</v>
      </c>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302">
        <f t="shared" ref="BM44:BN44" si="14">SUM(BM45:BM47)</f>
        <v>9482337.0600000005</v>
      </c>
      <c r="BN44" s="302">
        <f t="shared" si="14"/>
        <v>5549787.6699999999</v>
      </c>
    </row>
    <row r="45" spans="1:66" ht="15" customHeight="1">
      <c r="A45" s="303" t="s">
        <v>1525</v>
      </c>
      <c r="B45" s="628" t="s">
        <v>5231</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305">
        <f>Balanza!G42</f>
        <v>0</v>
      </c>
      <c r="AG45" s="305">
        <f>Balanza!C42</f>
        <v>0</v>
      </c>
      <c r="AH45" s="155" t="s">
        <v>1715</v>
      </c>
      <c r="AI45" s="615" t="s">
        <v>5232</v>
      </c>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304">
        <f>Balanza!H140</f>
        <v>9482337.0600000005</v>
      </c>
      <c r="BN45" s="304">
        <f>Balanza!D140</f>
        <v>5549787.6699999999</v>
      </c>
    </row>
    <row r="46" spans="1:66" ht="15" customHeight="1">
      <c r="A46" s="303"/>
      <c r="B46" s="629" t="s">
        <v>5233</v>
      </c>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306">
        <f t="shared" ref="AF46:AG46" si="15">AF8+AF16+AF24+AF30+AF36+AF38+AF41</f>
        <v>58222953.009999998</v>
      </c>
      <c r="AG46" s="306">
        <f t="shared" si="15"/>
        <v>38413320.210000001</v>
      </c>
      <c r="AH46" s="307" t="s">
        <v>1717</v>
      </c>
      <c r="AI46" s="615" t="s">
        <v>5234</v>
      </c>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304">
        <f>Balanza!H141</f>
        <v>0</v>
      </c>
      <c r="BN46" s="304">
        <f>Balanza!D141</f>
        <v>0</v>
      </c>
    </row>
    <row r="47" spans="1:66" ht="15" customHeight="1">
      <c r="A47" s="299" t="s">
        <v>1527</v>
      </c>
      <c r="B47" s="619" t="s">
        <v>5235</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306"/>
      <c r="AG47" s="306"/>
      <c r="AH47" s="308" t="s">
        <v>1719</v>
      </c>
      <c r="AI47" s="615" t="s">
        <v>5236</v>
      </c>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305">
        <f>Balanza!H142</f>
        <v>0</v>
      </c>
      <c r="BN47" s="305">
        <f>Balanza!D142</f>
        <v>0</v>
      </c>
    </row>
    <row r="48" spans="1:66" ht="15" customHeight="1">
      <c r="A48" s="299" t="s">
        <v>1529</v>
      </c>
      <c r="B48" s="616" t="s">
        <v>5237</v>
      </c>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302">
        <f t="shared" ref="AF48:AG48" si="16">SUM(AF49:AF52)</f>
        <v>0</v>
      </c>
      <c r="AG48" s="302">
        <f t="shared" si="16"/>
        <v>0</v>
      </c>
      <c r="AH48" s="298"/>
      <c r="AI48" s="630" t="s">
        <v>5238</v>
      </c>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306">
        <f t="shared" ref="BM48:BN48" si="17">BM8+BM18+BM22+BM26+BM29+BM33+BM40+BM44</f>
        <v>16402919.08</v>
      </c>
      <c r="BN48" s="306">
        <f t="shared" si="17"/>
        <v>22883185.009999998</v>
      </c>
    </row>
    <row r="49" spans="1:66" ht="15" customHeight="1">
      <c r="A49" s="303" t="s">
        <v>1531</v>
      </c>
      <c r="B49" s="615" t="s">
        <v>5239</v>
      </c>
      <c r="C49" s="536"/>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304">
        <f>Balanza!G45</f>
        <v>0</v>
      </c>
      <c r="AG49" s="304">
        <f>Balanza!C45</f>
        <v>0</v>
      </c>
      <c r="AH49" s="298" t="s">
        <v>1721</v>
      </c>
      <c r="AI49" s="619" t="s">
        <v>5240</v>
      </c>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300"/>
      <c r="BN49" s="300"/>
    </row>
    <row r="50" spans="1:66" ht="15" customHeight="1">
      <c r="A50" s="303" t="s">
        <v>1533</v>
      </c>
      <c r="B50" s="615" t="s">
        <v>5241</v>
      </c>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304">
        <f>Balanza!G46</f>
        <v>0</v>
      </c>
      <c r="AG50" s="304">
        <f>Balanza!C46</f>
        <v>0</v>
      </c>
      <c r="AH50" s="163" t="s">
        <v>1723</v>
      </c>
      <c r="AI50" s="616" t="s">
        <v>5242</v>
      </c>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302">
        <f t="shared" ref="BM50:BN50" si="18">SUM(BM51:BM52)</f>
        <v>11829596.1</v>
      </c>
      <c r="BN50" s="302">
        <f t="shared" si="18"/>
        <v>11829596.1</v>
      </c>
    </row>
    <row r="51" spans="1:66" ht="15" customHeight="1">
      <c r="A51" s="303" t="s">
        <v>1535</v>
      </c>
      <c r="B51" s="615" t="s">
        <v>5243</v>
      </c>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304">
        <f>Balanza!G47</f>
        <v>0</v>
      </c>
      <c r="AG51" s="304">
        <f>Balanza!C47</f>
        <v>0</v>
      </c>
      <c r="AH51" s="154" t="s">
        <v>1725</v>
      </c>
      <c r="AI51" s="615" t="s">
        <v>5244</v>
      </c>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304">
        <f>Balanza!H145</f>
        <v>11574039.039999999</v>
      </c>
      <c r="BN51" s="304">
        <f>Balanza!D145</f>
        <v>11574039.039999999</v>
      </c>
    </row>
    <row r="52" spans="1:66" ht="15" customHeight="1">
      <c r="A52" s="303" t="s">
        <v>1537</v>
      </c>
      <c r="B52" s="615" t="s">
        <v>5245</v>
      </c>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304">
        <f>Balanza!G48</f>
        <v>0</v>
      </c>
      <c r="AG52" s="304">
        <f>Balanza!C48</f>
        <v>0</v>
      </c>
      <c r="AH52" s="154" t="s">
        <v>1727</v>
      </c>
      <c r="AI52" s="615" t="s">
        <v>5246</v>
      </c>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304">
        <f>Balanza!H146</f>
        <v>255557.06</v>
      </c>
      <c r="BN52" s="304">
        <f>Balanza!D146</f>
        <v>255557.06</v>
      </c>
    </row>
    <row r="53" spans="1:66" ht="15" customHeight="1">
      <c r="A53" s="299" t="s">
        <v>1539</v>
      </c>
      <c r="B53" s="616" t="s">
        <v>5247</v>
      </c>
      <c r="C53" s="536"/>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302">
        <f t="shared" ref="AF53:AG53" si="19">SUM(AF54:AF58)</f>
        <v>0</v>
      </c>
      <c r="AG53" s="302">
        <f t="shared" si="19"/>
        <v>0</v>
      </c>
      <c r="AH53" s="163" t="s">
        <v>1729</v>
      </c>
      <c r="AI53" s="616" t="s">
        <v>5248</v>
      </c>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302">
        <f t="shared" ref="BM53:BN53" si="20">SUM(BM54:BM56)</f>
        <v>0</v>
      </c>
      <c r="BN53" s="302">
        <f t="shared" si="20"/>
        <v>0</v>
      </c>
    </row>
    <row r="54" spans="1:66" ht="15" customHeight="1">
      <c r="A54" s="303" t="s">
        <v>1541</v>
      </c>
      <c r="B54" s="615" t="s">
        <v>5249</v>
      </c>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304">
        <f>Balanza!G50</f>
        <v>0</v>
      </c>
      <c r="AG54" s="304">
        <f>Balanza!C50</f>
        <v>0</v>
      </c>
      <c r="AH54" s="154" t="s">
        <v>1731</v>
      </c>
      <c r="AI54" s="615" t="s">
        <v>5250</v>
      </c>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304">
        <f>Balanza!H148</f>
        <v>0</v>
      </c>
      <c r="BN54" s="304">
        <f>Balanza!D148</f>
        <v>0</v>
      </c>
    </row>
    <row r="55" spans="1:66" ht="15" customHeight="1">
      <c r="A55" s="303" t="s">
        <v>1543</v>
      </c>
      <c r="B55" s="615" t="s">
        <v>5251</v>
      </c>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304">
        <f>Balanza!G51</f>
        <v>0</v>
      </c>
      <c r="AG55" s="304">
        <f>Balanza!C51</f>
        <v>0</v>
      </c>
      <c r="AH55" s="154" t="s">
        <v>1733</v>
      </c>
      <c r="AI55" s="615" t="s">
        <v>5252</v>
      </c>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304">
        <f>Balanza!H149</f>
        <v>0</v>
      </c>
      <c r="BN55" s="304">
        <f>Balanza!D149</f>
        <v>0</v>
      </c>
    </row>
    <row r="56" spans="1:66" ht="15" customHeight="1">
      <c r="A56" s="303" t="s">
        <v>1545</v>
      </c>
      <c r="B56" s="615" t="s">
        <v>5253</v>
      </c>
      <c r="C56" s="536"/>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304">
        <f>Balanza!G52</f>
        <v>0</v>
      </c>
      <c r="AG56" s="304">
        <f>Balanza!C52</f>
        <v>0</v>
      </c>
      <c r="AH56" s="154" t="s">
        <v>1735</v>
      </c>
      <c r="AI56" s="615" t="s">
        <v>5254</v>
      </c>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304">
        <f>Balanza!H150</f>
        <v>0</v>
      </c>
      <c r="BN56" s="304">
        <f>Balanza!D150</f>
        <v>0</v>
      </c>
    </row>
    <row r="57" spans="1:66" ht="15" customHeight="1">
      <c r="A57" s="303" t="s">
        <v>1547</v>
      </c>
      <c r="B57" s="615" t="s">
        <v>5255</v>
      </c>
      <c r="C57" s="536"/>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304">
        <f>Balanza!G53</f>
        <v>0</v>
      </c>
      <c r="AG57" s="304">
        <f>Balanza!C53</f>
        <v>0</v>
      </c>
      <c r="AH57" s="163" t="s">
        <v>1737</v>
      </c>
      <c r="AI57" s="616" t="s">
        <v>5256</v>
      </c>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302">
        <f t="shared" ref="BM57:BN57" si="21">SUM(BM58:BM62)</f>
        <v>48823798.280000001</v>
      </c>
      <c r="BN57" s="302">
        <f t="shared" si="21"/>
        <v>48823798.280000001</v>
      </c>
    </row>
    <row r="58" spans="1:66" ht="15" customHeight="1">
      <c r="A58" s="303" t="s">
        <v>1549</v>
      </c>
      <c r="B58" s="615" t="s">
        <v>5257</v>
      </c>
      <c r="C58" s="536"/>
      <c r="D58" s="536"/>
      <c r="E58" s="536"/>
      <c r="F58" s="536"/>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304">
        <f>Balanza!G54</f>
        <v>0</v>
      </c>
      <c r="AG58" s="304">
        <f>Balanza!C54</f>
        <v>0</v>
      </c>
      <c r="AH58" s="154" t="s">
        <v>1739</v>
      </c>
      <c r="AI58" s="615" t="s">
        <v>5258</v>
      </c>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304">
        <f>Balanza!H152</f>
        <v>0</v>
      </c>
      <c r="BN58" s="304">
        <f>Balanza!D152</f>
        <v>0</v>
      </c>
    </row>
    <row r="59" spans="1:66" ht="15" customHeight="1">
      <c r="A59" s="299" t="s">
        <v>1551</v>
      </c>
      <c r="B59" s="616" t="s">
        <v>5259</v>
      </c>
      <c r="C59" s="536"/>
      <c r="D59" s="536"/>
      <c r="E59" s="536"/>
      <c r="F59" s="536"/>
      <c r="G59" s="536"/>
      <c r="H59" s="536"/>
      <c r="I59" s="536"/>
      <c r="J59" s="536"/>
      <c r="K59" s="536"/>
      <c r="L59" s="536"/>
      <c r="M59" s="536"/>
      <c r="N59" s="536"/>
      <c r="O59" s="536"/>
      <c r="P59" s="536"/>
      <c r="Q59" s="536"/>
      <c r="R59" s="536"/>
      <c r="S59" s="536"/>
      <c r="T59" s="536"/>
      <c r="U59" s="536"/>
      <c r="V59" s="536"/>
      <c r="W59" s="536"/>
      <c r="X59" s="536"/>
      <c r="Y59" s="536"/>
      <c r="Z59" s="536"/>
      <c r="AA59" s="536"/>
      <c r="AB59" s="536"/>
      <c r="AC59" s="536"/>
      <c r="AD59" s="536"/>
      <c r="AE59" s="536"/>
      <c r="AF59" s="302">
        <f t="shared" ref="AF59:AG59" si="22">SUM(AF60:AF66)</f>
        <v>335486427.22999996</v>
      </c>
      <c r="AG59" s="302">
        <f t="shared" si="22"/>
        <v>316901107.14999998</v>
      </c>
      <c r="AH59" s="154" t="s">
        <v>1741</v>
      </c>
      <c r="AI59" s="615" t="s">
        <v>5260</v>
      </c>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304">
        <f>Balanza!H153</f>
        <v>0</v>
      </c>
      <c r="BN59" s="304">
        <f>Balanza!D153</f>
        <v>0</v>
      </c>
    </row>
    <row r="60" spans="1:66" ht="15" customHeight="1">
      <c r="A60" s="303" t="s">
        <v>1553</v>
      </c>
      <c r="B60" s="615" t="s">
        <v>5261</v>
      </c>
      <c r="C60" s="536"/>
      <c r="D60" s="536"/>
      <c r="E60" s="536"/>
      <c r="F60" s="536"/>
      <c r="G60" s="536"/>
      <c r="H60" s="536"/>
      <c r="I60" s="536"/>
      <c r="J60" s="536"/>
      <c r="K60" s="536"/>
      <c r="L60" s="536"/>
      <c r="M60" s="536"/>
      <c r="N60" s="536"/>
      <c r="O60" s="536"/>
      <c r="P60" s="536"/>
      <c r="Q60" s="536"/>
      <c r="R60" s="536"/>
      <c r="S60" s="536"/>
      <c r="T60" s="536"/>
      <c r="U60" s="536"/>
      <c r="V60" s="536"/>
      <c r="W60" s="536"/>
      <c r="X60" s="536"/>
      <c r="Y60" s="536"/>
      <c r="Z60" s="536"/>
      <c r="AA60" s="536"/>
      <c r="AB60" s="536"/>
      <c r="AC60" s="536"/>
      <c r="AD60" s="536"/>
      <c r="AE60" s="536"/>
      <c r="AF60" s="304">
        <f>Balanza!G56</f>
        <v>13066938</v>
      </c>
      <c r="AG60" s="304">
        <f>Balanza!C56</f>
        <v>13066938</v>
      </c>
      <c r="AH60" s="154" t="s">
        <v>1743</v>
      </c>
      <c r="AI60" s="615" t="s">
        <v>5262</v>
      </c>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304">
        <f>Balanza!H154</f>
        <v>48823798.280000001</v>
      </c>
      <c r="BN60" s="304">
        <f>Balanza!D154</f>
        <v>48823798.280000001</v>
      </c>
    </row>
    <row r="61" spans="1:66" ht="15" customHeight="1">
      <c r="A61" s="303" t="s">
        <v>1555</v>
      </c>
      <c r="B61" s="615" t="s">
        <v>5263</v>
      </c>
      <c r="C61" s="536"/>
      <c r="D61" s="536"/>
      <c r="E61" s="536"/>
      <c r="F61" s="536"/>
      <c r="G61" s="536"/>
      <c r="H61" s="536"/>
      <c r="I61" s="536"/>
      <c r="J61" s="536"/>
      <c r="K61" s="536"/>
      <c r="L61" s="536"/>
      <c r="M61" s="536"/>
      <c r="N61" s="536"/>
      <c r="O61" s="536"/>
      <c r="P61" s="536"/>
      <c r="Q61" s="536"/>
      <c r="R61" s="536"/>
      <c r="S61" s="536"/>
      <c r="T61" s="536"/>
      <c r="U61" s="536"/>
      <c r="V61" s="536"/>
      <c r="W61" s="536"/>
      <c r="X61" s="536"/>
      <c r="Y61" s="536"/>
      <c r="Z61" s="536"/>
      <c r="AA61" s="536"/>
      <c r="AB61" s="536"/>
      <c r="AC61" s="536"/>
      <c r="AD61" s="536"/>
      <c r="AE61" s="536"/>
      <c r="AF61" s="304">
        <f>Balanza!G57</f>
        <v>852342.98</v>
      </c>
      <c r="AG61" s="304">
        <f>Balanza!C57</f>
        <v>852342.98</v>
      </c>
      <c r="AH61" s="154" t="s">
        <v>1745</v>
      </c>
      <c r="AI61" s="615" t="s">
        <v>5264</v>
      </c>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304">
        <f>Balanza!H155</f>
        <v>0</v>
      </c>
      <c r="BN61" s="304">
        <f>Balanza!D155</f>
        <v>0</v>
      </c>
    </row>
    <row r="62" spans="1:66" ht="15" customHeight="1">
      <c r="A62" s="303" t="s">
        <v>1557</v>
      </c>
      <c r="B62" s="615" t="s">
        <v>5265</v>
      </c>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304">
        <f>Balanza!G58</f>
        <v>10302431.550000001</v>
      </c>
      <c r="AG62" s="304">
        <f>Balanza!C58</f>
        <v>10302431.550000001</v>
      </c>
      <c r="AH62" s="154" t="s">
        <v>1747</v>
      </c>
      <c r="AI62" s="615" t="s">
        <v>5266</v>
      </c>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304">
        <f>Balanza!H156</f>
        <v>0</v>
      </c>
      <c r="BN62" s="304">
        <f>Balanza!D156</f>
        <v>0</v>
      </c>
    </row>
    <row r="63" spans="1:66" ht="15" customHeight="1">
      <c r="A63" s="303" t="s">
        <v>1559</v>
      </c>
      <c r="B63" s="615" t="s">
        <v>5267</v>
      </c>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6"/>
      <c r="AE63" s="536"/>
      <c r="AF63" s="304">
        <f>Balanza!G59</f>
        <v>60291497.600000001</v>
      </c>
      <c r="AG63" s="304">
        <f>Balanza!C59</f>
        <v>60291497.600000001</v>
      </c>
      <c r="AH63" s="163" t="s">
        <v>1749</v>
      </c>
      <c r="AI63" s="616" t="s">
        <v>5268</v>
      </c>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302">
        <f t="shared" ref="BM63:BN63" si="23">SUM(BM64:BM66)</f>
        <v>0</v>
      </c>
      <c r="BN63" s="302">
        <f t="shared" si="23"/>
        <v>0</v>
      </c>
    </row>
    <row r="64" spans="1:66" ht="15" customHeight="1">
      <c r="A64" s="303" t="s">
        <v>1561</v>
      </c>
      <c r="B64" s="615" t="s">
        <v>5269</v>
      </c>
      <c r="C64" s="536"/>
      <c r="D64" s="536"/>
      <c r="E64" s="536"/>
      <c r="F64" s="536"/>
      <c r="G64" s="536"/>
      <c r="H64" s="536"/>
      <c r="I64" s="536"/>
      <c r="J64" s="536"/>
      <c r="K64" s="536"/>
      <c r="L64" s="536"/>
      <c r="M64" s="536"/>
      <c r="N64" s="536"/>
      <c r="O64" s="536"/>
      <c r="P64" s="536"/>
      <c r="Q64" s="536"/>
      <c r="R64" s="536"/>
      <c r="S64" s="536"/>
      <c r="T64" s="536"/>
      <c r="U64" s="536"/>
      <c r="V64" s="536"/>
      <c r="W64" s="536"/>
      <c r="X64" s="536"/>
      <c r="Y64" s="536"/>
      <c r="Z64" s="536"/>
      <c r="AA64" s="536"/>
      <c r="AB64" s="536"/>
      <c r="AC64" s="536"/>
      <c r="AD64" s="536"/>
      <c r="AE64" s="536"/>
      <c r="AF64" s="304">
        <f>Balanza!G60</f>
        <v>97893203.790000007</v>
      </c>
      <c r="AG64" s="304">
        <f>Balanza!C60</f>
        <v>94158355.390000001</v>
      </c>
      <c r="AH64" s="154" t="s">
        <v>1751</v>
      </c>
      <c r="AI64" s="615" t="s">
        <v>5270</v>
      </c>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304">
        <f>Balanza!H158</f>
        <v>0</v>
      </c>
      <c r="BN64" s="304">
        <f>Balanza!D158</f>
        <v>0</v>
      </c>
    </row>
    <row r="65" spans="1:66" ht="15" customHeight="1">
      <c r="A65" s="303" t="s">
        <v>1563</v>
      </c>
      <c r="B65" s="615" t="s">
        <v>5271</v>
      </c>
      <c r="C65" s="536"/>
      <c r="D65" s="536"/>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c r="AE65" s="536"/>
      <c r="AF65" s="304">
        <f>Balanza!G61</f>
        <v>134556015.72</v>
      </c>
      <c r="AG65" s="304">
        <f>Balanza!C61</f>
        <v>119705544.04000001</v>
      </c>
      <c r="AH65" s="154" t="s">
        <v>1753</v>
      </c>
      <c r="AI65" s="615" t="s">
        <v>5272</v>
      </c>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304">
        <f>Balanza!H159</f>
        <v>0</v>
      </c>
      <c r="BN65" s="304">
        <f>Balanza!D159</f>
        <v>0</v>
      </c>
    </row>
    <row r="66" spans="1:66" ht="15" customHeight="1">
      <c r="A66" s="303" t="s">
        <v>1565</v>
      </c>
      <c r="B66" s="615" t="s">
        <v>5273</v>
      </c>
      <c r="C66" s="536"/>
      <c r="D66" s="536"/>
      <c r="E66" s="536"/>
      <c r="F66" s="536"/>
      <c r="G66" s="536"/>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304">
        <f>Balanza!G62</f>
        <v>18523997.59</v>
      </c>
      <c r="AG66" s="304">
        <f>Balanza!C62</f>
        <v>18523997.59</v>
      </c>
      <c r="AH66" s="154" t="s">
        <v>1755</v>
      </c>
      <c r="AI66" s="615" t="s">
        <v>5274</v>
      </c>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304">
        <f>Balanza!H160</f>
        <v>0</v>
      </c>
      <c r="BN66" s="304">
        <f>Balanza!D160</f>
        <v>0</v>
      </c>
    </row>
    <row r="67" spans="1:66" ht="15" customHeight="1">
      <c r="A67" s="299" t="s">
        <v>1567</v>
      </c>
      <c r="B67" s="616" t="s">
        <v>5275</v>
      </c>
      <c r="C67" s="536"/>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536"/>
      <c r="AF67" s="302">
        <f t="shared" ref="AF67:AG67" si="24">SUM(AF68:AF75)</f>
        <v>29592456.229999997</v>
      </c>
      <c r="AG67" s="302">
        <f t="shared" si="24"/>
        <v>28369697.07</v>
      </c>
      <c r="AH67" s="163" t="s">
        <v>1757</v>
      </c>
      <c r="AI67" s="616" t="s">
        <v>5276</v>
      </c>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302">
        <f t="shared" ref="BM67:BN67" si="25">SUM(BM68:BM73)</f>
        <v>0</v>
      </c>
      <c r="BN67" s="302">
        <f t="shared" si="25"/>
        <v>0</v>
      </c>
    </row>
    <row r="68" spans="1:66" ht="15" customHeight="1">
      <c r="A68" s="303" t="s">
        <v>1569</v>
      </c>
      <c r="B68" s="615" t="s">
        <v>5277</v>
      </c>
      <c r="C68" s="536"/>
      <c r="D68" s="536"/>
      <c r="E68" s="536"/>
      <c r="F68" s="536"/>
      <c r="G68" s="536"/>
      <c r="H68" s="536"/>
      <c r="I68" s="536"/>
      <c r="J68" s="536"/>
      <c r="K68" s="536"/>
      <c r="L68" s="536"/>
      <c r="M68" s="536"/>
      <c r="N68" s="536"/>
      <c r="O68" s="536"/>
      <c r="P68" s="536"/>
      <c r="Q68" s="536"/>
      <c r="R68" s="536"/>
      <c r="S68" s="536"/>
      <c r="T68" s="536"/>
      <c r="U68" s="536"/>
      <c r="V68" s="536"/>
      <c r="W68" s="536"/>
      <c r="X68" s="536"/>
      <c r="Y68" s="536"/>
      <c r="Z68" s="536"/>
      <c r="AA68" s="536"/>
      <c r="AB68" s="536"/>
      <c r="AC68" s="536"/>
      <c r="AD68" s="536"/>
      <c r="AE68" s="536"/>
      <c r="AF68" s="304">
        <f>Balanza!G64</f>
        <v>4255259.3</v>
      </c>
      <c r="AG68" s="304">
        <f>Balanza!C64</f>
        <v>4050302.14</v>
      </c>
      <c r="AH68" s="154" t="s">
        <v>1759</v>
      </c>
      <c r="AI68" s="615" t="s">
        <v>5278</v>
      </c>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304">
        <f>Balanza!H162</f>
        <v>0</v>
      </c>
      <c r="BN68" s="304">
        <f>Balanza!D162</f>
        <v>0</v>
      </c>
    </row>
    <row r="69" spans="1:66" ht="15" customHeight="1">
      <c r="A69" s="303" t="s">
        <v>1570</v>
      </c>
      <c r="B69" s="615" t="s">
        <v>5279</v>
      </c>
      <c r="C69" s="536"/>
      <c r="D69" s="536"/>
      <c r="E69" s="536"/>
      <c r="F69" s="536"/>
      <c r="G69" s="536"/>
      <c r="H69" s="536"/>
      <c r="I69" s="536"/>
      <c r="J69" s="536"/>
      <c r="K69" s="536"/>
      <c r="L69" s="536"/>
      <c r="M69" s="536"/>
      <c r="N69" s="536"/>
      <c r="O69" s="536"/>
      <c r="P69" s="536"/>
      <c r="Q69" s="536"/>
      <c r="R69" s="536"/>
      <c r="S69" s="536"/>
      <c r="T69" s="536"/>
      <c r="U69" s="536"/>
      <c r="V69" s="536"/>
      <c r="W69" s="536"/>
      <c r="X69" s="536"/>
      <c r="Y69" s="536"/>
      <c r="Z69" s="536"/>
      <c r="AA69" s="536"/>
      <c r="AB69" s="536"/>
      <c r="AC69" s="536"/>
      <c r="AD69" s="536"/>
      <c r="AE69" s="536"/>
      <c r="AF69" s="304">
        <f>Balanza!G65</f>
        <v>1212580.58</v>
      </c>
      <c r="AG69" s="304">
        <f>Balanza!C65</f>
        <v>1212580.58</v>
      </c>
      <c r="AH69" s="154" t="s">
        <v>1761</v>
      </c>
      <c r="AI69" s="615" t="s">
        <v>5280</v>
      </c>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304">
        <f>Balanza!H163</f>
        <v>0</v>
      </c>
      <c r="BN69" s="304">
        <f>Balanza!D163</f>
        <v>0</v>
      </c>
    </row>
    <row r="70" spans="1:66" ht="15" customHeight="1">
      <c r="A70" s="303" t="s">
        <v>1571</v>
      </c>
      <c r="B70" s="615" t="s">
        <v>5281</v>
      </c>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304">
        <f>Balanza!G66</f>
        <v>2765742.96</v>
      </c>
      <c r="AG70" s="304">
        <f>Balanza!C66</f>
        <v>2765742.96</v>
      </c>
      <c r="AH70" s="154" t="s">
        <v>1763</v>
      </c>
      <c r="AI70" s="615" t="s">
        <v>5282</v>
      </c>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304">
        <f>Balanza!H164</f>
        <v>0</v>
      </c>
      <c r="BN70" s="304">
        <f>Balanza!D164</f>
        <v>0</v>
      </c>
    </row>
    <row r="71" spans="1:66" ht="15" customHeight="1">
      <c r="A71" s="303" t="s">
        <v>1573</v>
      </c>
      <c r="B71" s="615" t="s">
        <v>5283</v>
      </c>
      <c r="C71" s="536"/>
      <c r="D71" s="536"/>
      <c r="E71" s="536"/>
      <c r="F71" s="536"/>
      <c r="G71" s="536"/>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304">
        <f>Balanza!G67</f>
        <v>12461360.49</v>
      </c>
      <c r="AG71" s="304">
        <f>Balanza!C67</f>
        <v>11443558.49</v>
      </c>
      <c r="AH71" s="154" t="s">
        <v>1765</v>
      </c>
      <c r="AI71" s="615" t="s">
        <v>5284</v>
      </c>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36"/>
      <c r="BH71" s="536"/>
      <c r="BI71" s="536"/>
      <c r="BJ71" s="536"/>
      <c r="BK71" s="536"/>
      <c r="BL71" s="536"/>
      <c r="BM71" s="304">
        <f>Balanza!H165</f>
        <v>0</v>
      </c>
      <c r="BN71" s="304">
        <f>Balanza!D165</f>
        <v>0</v>
      </c>
    </row>
    <row r="72" spans="1:66" ht="15" customHeight="1">
      <c r="A72" s="303" t="s">
        <v>1574</v>
      </c>
      <c r="B72" s="615" t="s">
        <v>5285</v>
      </c>
      <c r="C72" s="536"/>
      <c r="D72" s="536"/>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304">
        <f>Balanza!G68</f>
        <v>812220.57</v>
      </c>
      <c r="AG72" s="304">
        <f>Balanza!C68</f>
        <v>812220.57</v>
      </c>
      <c r="AH72" s="154" t="s">
        <v>1767</v>
      </c>
      <c r="AI72" s="615" t="s">
        <v>5286</v>
      </c>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304">
        <f>Balanza!H166</f>
        <v>0</v>
      </c>
      <c r="BN72" s="304">
        <f>Balanza!D166</f>
        <v>0</v>
      </c>
    </row>
    <row r="73" spans="1:66" ht="15" customHeight="1">
      <c r="A73" s="303" t="s">
        <v>1575</v>
      </c>
      <c r="B73" s="615" t="s">
        <v>5287</v>
      </c>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6"/>
      <c r="AE73" s="536"/>
      <c r="AF73" s="304">
        <f>Balanza!G69</f>
        <v>7390684.3300000001</v>
      </c>
      <c r="AG73" s="304">
        <f>Balanza!C69</f>
        <v>7390684.3300000001</v>
      </c>
      <c r="AH73" s="154" t="s">
        <v>1769</v>
      </c>
      <c r="AI73" s="615" t="s">
        <v>5288</v>
      </c>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36"/>
      <c r="BH73" s="536"/>
      <c r="BI73" s="536"/>
      <c r="BJ73" s="536"/>
      <c r="BK73" s="536"/>
      <c r="BL73" s="536"/>
      <c r="BM73" s="304">
        <f>Balanza!H167</f>
        <v>0</v>
      </c>
      <c r="BN73" s="304">
        <f>Balanza!D167</f>
        <v>0</v>
      </c>
    </row>
    <row r="74" spans="1:66" ht="15" customHeight="1">
      <c r="A74" s="303" t="s">
        <v>1576</v>
      </c>
      <c r="B74" s="615" t="s">
        <v>5289</v>
      </c>
      <c r="C74" s="536"/>
      <c r="D74" s="536"/>
      <c r="E74" s="536"/>
      <c r="F74" s="536"/>
      <c r="G74" s="536"/>
      <c r="H74" s="536"/>
      <c r="I74" s="536"/>
      <c r="J74" s="536"/>
      <c r="K74" s="536"/>
      <c r="L74" s="536"/>
      <c r="M74" s="536"/>
      <c r="N74" s="536"/>
      <c r="O74" s="536"/>
      <c r="P74" s="536"/>
      <c r="Q74" s="536"/>
      <c r="R74" s="536"/>
      <c r="S74" s="536"/>
      <c r="T74" s="536"/>
      <c r="U74" s="536"/>
      <c r="V74" s="536"/>
      <c r="W74" s="536"/>
      <c r="X74" s="536"/>
      <c r="Y74" s="536"/>
      <c r="Z74" s="536"/>
      <c r="AA74" s="536"/>
      <c r="AB74" s="536"/>
      <c r="AC74" s="536"/>
      <c r="AD74" s="536"/>
      <c r="AE74" s="536"/>
      <c r="AF74" s="304">
        <f>Balanza!G70</f>
        <v>694608</v>
      </c>
      <c r="AG74" s="304">
        <f>Balanza!C70</f>
        <v>694608</v>
      </c>
      <c r="AH74" s="163" t="s">
        <v>1771</v>
      </c>
      <c r="AI74" s="616" t="s">
        <v>5290</v>
      </c>
      <c r="AJ74" s="536"/>
      <c r="AK74" s="536"/>
      <c r="AL74" s="536"/>
      <c r="AM74" s="536"/>
      <c r="AN74" s="536"/>
      <c r="AO74" s="536"/>
      <c r="AP74" s="536"/>
      <c r="AQ74" s="536"/>
      <c r="AR74" s="536"/>
      <c r="AS74" s="536"/>
      <c r="AT74" s="536"/>
      <c r="AU74" s="536"/>
      <c r="AV74" s="536"/>
      <c r="AW74" s="536"/>
      <c r="AX74" s="536"/>
      <c r="AY74" s="536"/>
      <c r="AZ74" s="536"/>
      <c r="BA74" s="536"/>
      <c r="BB74" s="536"/>
      <c r="BC74" s="536"/>
      <c r="BD74" s="536"/>
      <c r="BE74" s="536"/>
      <c r="BF74" s="536"/>
      <c r="BG74" s="536"/>
      <c r="BH74" s="536"/>
      <c r="BI74" s="536"/>
      <c r="BJ74" s="536"/>
      <c r="BK74" s="536"/>
      <c r="BL74" s="536"/>
      <c r="BM74" s="302">
        <f t="shared" ref="BM74:BN74" si="26">SUM(BM75:BM78)</f>
        <v>0</v>
      </c>
      <c r="BN74" s="302">
        <f t="shared" si="26"/>
        <v>0</v>
      </c>
    </row>
    <row r="75" spans="1:66" ht="15" customHeight="1">
      <c r="A75" s="303" t="s">
        <v>1578</v>
      </c>
      <c r="B75" s="615" t="s">
        <v>5291</v>
      </c>
      <c r="C75" s="536"/>
      <c r="D75" s="536"/>
      <c r="E75" s="536"/>
      <c r="F75" s="536"/>
      <c r="G75" s="536"/>
      <c r="H75" s="536"/>
      <c r="I75" s="536"/>
      <c r="J75" s="536"/>
      <c r="K75" s="536"/>
      <c r="L75" s="536"/>
      <c r="M75" s="536"/>
      <c r="N75" s="536"/>
      <c r="O75" s="536"/>
      <c r="P75" s="536"/>
      <c r="Q75" s="536"/>
      <c r="R75" s="536"/>
      <c r="S75" s="536"/>
      <c r="T75" s="536"/>
      <c r="U75" s="536"/>
      <c r="V75" s="536"/>
      <c r="W75" s="536"/>
      <c r="X75" s="536"/>
      <c r="Y75" s="536"/>
      <c r="Z75" s="536"/>
      <c r="AA75" s="536"/>
      <c r="AB75" s="536"/>
      <c r="AC75" s="536"/>
      <c r="AD75" s="536"/>
      <c r="AE75" s="536"/>
      <c r="AF75" s="304">
        <f>Balanza!G71</f>
        <v>0</v>
      </c>
      <c r="AG75" s="304">
        <f>Balanza!C71</f>
        <v>0</v>
      </c>
      <c r="AH75" s="154" t="s">
        <v>1773</v>
      </c>
      <c r="AI75" s="615" t="s">
        <v>5292</v>
      </c>
      <c r="AJ75" s="536"/>
      <c r="AK75" s="536"/>
      <c r="AL75" s="536"/>
      <c r="AM75" s="536"/>
      <c r="AN75" s="536"/>
      <c r="AO75" s="536"/>
      <c r="AP75" s="536"/>
      <c r="AQ75" s="536"/>
      <c r="AR75" s="536"/>
      <c r="AS75" s="536"/>
      <c r="AT75" s="536"/>
      <c r="AU75" s="536"/>
      <c r="AV75" s="536"/>
      <c r="AW75" s="536"/>
      <c r="AX75" s="536"/>
      <c r="AY75" s="536"/>
      <c r="AZ75" s="536"/>
      <c r="BA75" s="536"/>
      <c r="BB75" s="536"/>
      <c r="BC75" s="536"/>
      <c r="BD75" s="536"/>
      <c r="BE75" s="536"/>
      <c r="BF75" s="536"/>
      <c r="BG75" s="536"/>
      <c r="BH75" s="536"/>
      <c r="BI75" s="536"/>
      <c r="BJ75" s="536"/>
      <c r="BK75" s="536"/>
      <c r="BL75" s="536"/>
      <c r="BM75" s="304">
        <f>Balanza!H169</f>
        <v>0</v>
      </c>
      <c r="BN75" s="304">
        <f>Balanza!D169</f>
        <v>0</v>
      </c>
    </row>
    <row r="76" spans="1:66" ht="15" customHeight="1">
      <c r="A76" s="299" t="s">
        <v>1579</v>
      </c>
      <c r="B76" s="616" t="s">
        <v>5293</v>
      </c>
      <c r="C76" s="536"/>
      <c r="D76" s="536"/>
      <c r="E76" s="536"/>
      <c r="F76" s="536"/>
      <c r="G76" s="536"/>
      <c r="H76" s="536"/>
      <c r="I76" s="536"/>
      <c r="J76" s="536"/>
      <c r="K76" s="536"/>
      <c r="L76" s="536"/>
      <c r="M76" s="536"/>
      <c r="N76" s="536"/>
      <c r="O76" s="536"/>
      <c r="P76" s="536"/>
      <c r="Q76" s="536"/>
      <c r="R76" s="536"/>
      <c r="S76" s="536"/>
      <c r="T76" s="536"/>
      <c r="U76" s="536"/>
      <c r="V76" s="536"/>
      <c r="W76" s="536"/>
      <c r="X76" s="536"/>
      <c r="Y76" s="536"/>
      <c r="Z76" s="536"/>
      <c r="AA76" s="536"/>
      <c r="AB76" s="536"/>
      <c r="AC76" s="536"/>
      <c r="AD76" s="536"/>
      <c r="AE76" s="536"/>
      <c r="AF76" s="302">
        <f t="shared" ref="AF76:AG76" si="27">SUM(AF77:AF81)</f>
        <v>948773.76</v>
      </c>
      <c r="AG76" s="302">
        <f t="shared" si="27"/>
        <v>948773.76</v>
      </c>
      <c r="AH76" s="154" t="s">
        <v>1775</v>
      </c>
      <c r="AI76" s="615" t="s">
        <v>5294</v>
      </c>
      <c r="AJ76" s="536"/>
      <c r="AK76" s="536"/>
      <c r="AL76" s="536"/>
      <c r="AM76" s="536"/>
      <c r="AN76" s="536"/>
      <c r="AO76" s="536"/>
      <c r="AP76" s="536"/>
      <c r="AQ76" s="536"/>
      <c r="AR76" s="536"/>
      <c r="AS76" s="536"/>
      <c r="AT76" s="536"/>
      <c r="AU76" s="536"/>
      <c r="AV76" s="536"/>
      <c r="AW76" s="536"/>
      <c r="AX76" s="536"/>
      <c r="AY76" s="536"/>
      <c r="AZ76" s="536"/>
      <c r="BA76" s="536"/>
      <c r="BB76" s="536"/>
      <c r="BC76" s="536"/>
      <c r="BD76" s="536"/>
      <c r="BE76" s="536"/>
      <c r="BF76" s="536"/>
      <c r="BG76" s="536"/>
      <c r="BH76" s="536"/>
      <c r="BI76" s="536"/>
      <c r="BJ76" s="536"/>
      <c r="BK76" s="536"/>
      <c r="BL76" s="536"/>
      <c r="BM76" s="304">
        <f>Balanza!H170</f>
        <v>0</v>
      </c>
      <c r="BN76" s="304">
        <f>Balanza!D170</f>
        <v>0</v>
      </c>
    </row>
    <row r="77" spans="1:66" ht="15" customHeight="1">
      <c r="A77" s="303" t="s">
        <v>1581</v>
      </c>
      <c r="B77" s="615" t="s">
        <v>5295</v>
      </c>
      <c r="C77" s="536"/>
      <c r="D77" s="536"/>
      <c r="E77" s="536"/>
      <c r="F77" s="536"/>
      <c r="G77" s="536"/>
      <c r="H77" s="536"/>
      <c r="I77" s="536"/>
      <c r="J77" s="536"/>
      <c r="K77" s="536"/>
      <c r="L77" s="536"/>
      <c r="M77" s="536"/>
      <c r="N77" s="536"/>
      <c r="O77" s="536"/>
      <c r="P77" s="536"/>
      <c r="Q77" s="536"/>
      <c r="R77" s="536"/>
      <c r="S77" s="536"/>
      <c r="T77" s="536"/>
      <c r="U77" s="536"/>
      <c r="V77" s="536"/>
      <c r="W77" s="536"/>
      <c r="X77" s="536"/>
      <c r="Y77" s="536"/>
      <c r="Z77" s="536"/>
      <c r="AA77" s="536"/>
      <c r="AB77" s="536"/>
      <c r="AC77" s="536"/>
      <c r="AD77" s="536"/>
      <c r="AE77" s="536"/>
      <c r="AF77" s="304">
        <f>Balanza!G73</f>
        <v>945922.72</v>
      </c>
      <c r="AG77" s="304">
        <f>Balanza!C73</f>
        <v>945922.72</v>
      </c>
      <c r="AH77" s="154" t="s">
        <v>1777</v>
      </c>
      <c r="AI77" s="615" t="s">
        <v>5296</v>
      </c>
      <c r="AJ77" s="536"/>
      <c r="AK77" s="536"/>
      <c r="AL77" s="536"/>
      <c r="AM77" s="536"/>
      <c r="AN77" s="536"/>
      <c r="AO77" s="536"/>
      <c r="AP77" s="536"/>
      <c r="AQ77" s="536"/>
      <c r="AR77" s="536"/>
      <c r="AS77" s="536"/>
      <c r="AT77" s="536"/>
      <c r="AU77" s="536"/>
      <c r="AV77" s="536"/>
      <c r="AW77" s="536"/>
      <c r="AX77" s="536"/>
      <c r="AY77" s="536"/>
      <c r="AZ77" s="536"/>
      <c r="BA77" s="536"/>
      <c r="BB77" s="536"/>
      <c r="BC77" s="536"/>
      <c r="BD77" s="536"/>
      <c r="BE77" s="536"/>
      <c r="BF77" s="536"/>
      <c r="BG77" s="536"/>
      <c r="BH77" s="536"/>
      <c r="BI77" s="536"/>
      <c r="BJ77" s="536"/>
      <c r="BK77" s="536"/>
      <c r="BL77" s="536"/>
      <c r="BM77" s="304">
        <f>Balanza!H171</f>
        <v>0</v>
      </c>
      <c r="BN77" s="304">
        <f>Balanza!D171</f>
        <v>0</v>
      </c>
    </row>
    <row r="78" spans="1:66" ht="15" customHeight="1">
      <c r="A78" s="303" t="s">
        <v>1583</v>
      </c>
      <c r="B78" s="615" t="s">
        <v>5297</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304">
        <f>Balanza!G74</f>
        <v>2851.04</v>
      </c>
      <c r="AG78" s="304">
        <f>Balanza!C74</f>
        <v>2851.04</v>
      </c>
      <c r="AH78" s="154" t="s">
        <v>1779</v>
      </c>
      <c r="AI78" s="615" t="s">
        <v>5298</v>
      </c>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304">
        <f>Balanza!H172</f>
        <v>0</v>
      </c>
      <c r="BN78" s="304">
        <f>Balanza!D172</f>
        <v>0</v>
      </c>
    </row>
    <row r="79" spans="1:66" ht="15" customHeight="1">
      <c r="A79" s="303" t="s">
        <v>1585</v>
      </c>
      <c r="B79" s="615" t="s">
        <v>5299</v>
      </c>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304">
        <f>Balanza!G75</f>
        <v>0</v>
      </c>
      <c r="AG79" s="304">
        <f>Balanza!C75</f>
        <v>0</v>
      </c>
      <c r="AH79" s="155"/>
      <c r="AI79" s="620" t="s">
        <v>5300</v>
      </c>
      <c r="AJ79" s="505"/>
      <c r="AK79" s="505"/>
      <c r="AL79" s="505"/>
      <c r="AM79" s="505"/>
      <c r="AN79" s="505"/>
      <c r="AO79" s="505"/>
      <c r="AP79" s="505"/>
      <c r="AQ79" s="505"/>
      <c r="AR79" s="505"/>
      <c r="AS79" s="505"/>
      <c r="AT79" s="505"/>
      <c r="AU79" s="505"/>
      <c r="AV79" s="505"/>
      <c r="AW79" s="505"/>
      <c r="AX79" s="505"/>
      <c r="AY79" s="505"/>
      <c r="AZ79" s="505"/>
      <c r="BA79" s="505"/>
      <c r="BB79" s="505"/>
      <c r="BC79" s="505"/>
      <c r="BD79" s="505"/>
      <c r="BE79" s="505"/>
      <c r="BF79" s="505"/>
      <c r="BG79" s="505"/>
      <c r="BH79" s="505"/>
      <c r="BI79" s="505"/>
      <c r="BJ79" s="505"/>
      <c r="BK79" s="505"/>
      <c r="BL79" s="505"/>
      <c r="BM79" s="309">
        <f t="shared" ref="BM79:BN79" si="28">BM50+BM53+BM57+BM63+BM67+BM74</f>
        <v>60653394.380000003</v>
      </c>
      <c r="BN79" s="309">
        <f t="shared" si="28"/>
        <v>60653394.380000003</v>
      </c>
    </row>
    <row r="80" spans="1:66" ht="15" customHeight="1">
      <c r="A80" s="303" t="s">
        <v>1587</v>
      </c>
      <c r="B80" s="615" t="s">
        <v>5301</v>
      </c>
      <c r="C80" s="536"/>
      <c r="D80" s="536"/>
      <c r="E80" s="536"/>
      <c r="F80" s="536"/>
      <c r="G80" s="536"/>
      <c r="H80" s="536"/>
      <c r="I80" s="536"/>
      <c r="J80" s="536"/>
      <c r="K80" s="536"/>
      <c r="L80" s="536"/>
      <c r="M80" s="536"/>
      <c r="N80" s="536"/>
      <c r="O80" s="536"/>
      <c r="P80" s="536"/>
      <c r="Q80" s="536"/>
      <c r="R80" s="536"/>
      <c r="S80" s="536"/>
      <c r="T80" s="536"/>
      <c r="U80" s="536"/>
      <c r="V80" s="536"/>
      <c r="W80" s="536"/>
      <c r="X80" s="536"/>
      <c r="Y80" s="536"/>
      <c r="Z80" s="536"/>
      <c r="AA80" s="536"/>
      <c r="AB80" s="536"/>
      <c r="AC80" s="536"/>
      <c r="AD80" s="536"/>
      <c r="AE80" s="536"/>
      <c r="AF80" s="304">
        <f>Balanza!G76</f>
        <v>0</v>
      </c>
      <c r="AG80" s="304">
        <f>Balanza!C76</f>
        <v>0</v>
      </c>
      <c r="AH80" s="308"/>
      <c r="AI80" s="621" t="s">
        <v>5302</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M80" s="310">
        <f t="shared" ref="BM80:BN80" si="29">BM48+BM79</f>
        <v>77056313.460000008</v>
      </c>
      <c r="BN80" s="310">
        <f t="shared" si="29"/>
        <v>83536579.390000001</v>
      </c>
    </row>
    <row r="81" spans="1:66" ht="15" customHeight="1">
      <c r="A81" s="303" t="s">
        <v>1589</v>
      </c>
      <c r="B81" s="615" t="s">
        <v>5303</v>
      </c>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304">
        <f>Balanza!G77</f>
        <v>0</v>
      </c>
      <c r="AG81" s="304">
        <f>Balanza!C77</f>
        <v>0</v>
      </c>
      <c r="AH81" s="163" t="s">
        <v>1781</v>
      </c>
      <c r="AI81" s="622" t="s">
        <v>5304</v>
      </c>
      <c r="AJ81" s="536"/>
      <c r="AK81" s="536"/>
      <c r="AL81" s="536"/>
      <c r="AM81" s="536"/>
      <c r="AN81" s="536"/>
      <c r="AO81" s="536"/>
      <c r="AP81" s="536"/>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304"/>
      <c r="BN81" s="304"/>
    </row>
    <row r="82" spans="1:66" ht="15" customHeight="1">
      <c r="A82" s="299" t="s">
        <v>1591</v>
      </c>
      <c r="B82" s="616" t="s">
        <v>5305</v>
      </c>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302">
        <f t="shared" ref="AF82:AG82" si="30">SUM(AF83:AF87)</f>
        <v>0</v>
      </c>
      <c r="AG82" s="302">
        <f t="shared" si="30"/>
        <v>0</v>
      </c>
      <c r="AH82" s="163" t="s">
        <v>1783</v>
      </c>
      <c r="AI82" s="619" t="s">
        <v>5306</v>
      </c>
      <c r="AJ82" s="536"/>
      <c r="AK82" s="536"/>
      <c r="AL82" s="536"/>
      <c r="AM82" s="536"/>
      <c r="AN82" s="536"/>
      <c r="AO82" s="536"/>
      <c r="AP82" s="536"/>
      <c r="AQ82" s="536"/>
      <c r="AR82" s="536"/>
      <c r="AS82" s="536"/>
      <c r="AT82" s="536"/>
      <c r="AU82" s="536"/>
      <c r="AV82" s="536"/>
      <c r="AW82" s="536"/>
      <c r="AX82" s="536"/>
      <c r="AY82" s="536"/>
      <c r="AZ82" s="536"/>
      <c r="BA82" s="536"/>
      <c r="BB82" s="536"/>
      <c r="BC82" s="536"/>
      <c r="BD82" s="536"/>
      <c r="BE82" s="536"/>
      <c r="BF82" s="536"/>
      <c r="BG82" s="536"/>
      <c r="BH82" s="536"/>
      <c r="BI82" s="536"/>
      <c r="BJ82" s="536"/>
      <c r="BK82" s="536"/>
      <c r="BL82" s="536"/>
      <c r="BM82" s="302">
        <f t="shared" ref="BM82:BN82" si="31">SUM(BM83:BM85)</f>
        <v>7000000</v>
      </c>
      <c r="BN82" s="302">
        <f t="shared" si="31"/>
        <v>7000000</v>
      </c>
    </row>
    <row r="83" spans="1:66" ht="15" customHeight="1">
      <c r="A83" s="303" t="s">
        <v>1593</v>
      </c>
      <c r="B83" s="615" t="s">
        <v>5307</v>
      </c>
      <c r="C83" s="536"/>
      <c r="D83" s="536"/>
      <c r="E83" s="536"/>
      <c r="F83" s="536"/>
      <c r="G83" s="536"/>
      <c r="H83" s="536"/>
      <c r="I83" s="536"/>
      <c r="J83" s="536"/>
      <c r="K83" s="536"/>
      <c r="L83" s="536"/>
      <c r="M83" s="536"/>
      <c r="N83" s="536"/>
      <c r="O83" s="536"/>
      <c r="P83" s="536"/>
      <c r="Q83" s="536"/>
      <c r="R83" s="536"/>
      <c r="S83" s="536"/>
      <c r="T83" s="536"/>
      <c r="U83" s="536"/>
      <c r="V83" s="536"/>
      <c r="W83" s="536"/>
      <c r="X83" s="536"/>
      <c r="Y83" s="536"/>
      <c r="Z83" s="536"/>
      <c r="AA83" s="536"/>
      <c r="AB83" s="536"/>
      <c r="AC83" s="536"/>
      <c r="AD83" s="536"/>
      <c r="AE83" s="536"/>
      <c r="AF83" s="304">
        <f>(Balanza!H79)*-1</f>
        <v>0</v>
      </c>
      <c r="AG83" s="304">
        <f>(Balanza!D79)*-1</f>
        <v>0</v>
      </c>
      <c r="AH83" s="307" t="s">
        <v>1785</v>
      </c>
      <c r="AI83" s="615" t="s">
        <v>5308</v>
      </c>
      <c r="AJ83" s="536"/>
      <c r="AK83" s="536"/>
      <c r="AL83" s="536"/>
      <c r="AM83" s="536"/>
      <c r="AN83" s="536"/>
      <c r="AO83" s="536"/>
      <c r="AP83" s="536"/>
      <c r="AQ83" s="536"/>
      <c r="AR83" s="536"/>
      <c r="AS83" s="536"/>
      <c r="AT83" s="536"/>
      <c r="AU83" s="536"/>
      <c r="AV83" s="536"/>
      <c r="AW83" s="536"/>
      <c r="AX83" s="536"/>
      <c r="AY83" s="536"/>
      <c r="AZ83" s="536"/>
      <c r="BA83" s="536"/>
      <c r="BB83" s="536"/>
      <c r="BC83" s="536"/>
      <c r="BD83" s="536"/>
      <c r="BE83" s="536"/>
      <c r="BF83" s="536"/>
      <c r="BG83" s="536"/>
      <c r="BH83" s="536"/>
      <c r="BI83" s="536"/>
      <c r="BJ83" s="536"/>
      <c r="BK83" s="536"/>
      <c r="BL83" s="536"/>
      <c r="BM83" s="304">
        <f>Balanza!H175</f>
        <v>7000000</v>
      </c>
      <c r="BN83" s="304">
        <f>Balanza!D175</f>
        <v>7000000</v>
      </c>
    </row>
    <row r="84" spans="1:66" ht="15" customHeight="1">
      <c r="A84" s="303" t="s">
        <v>1595</v>
      </c>
      <c r="B84" s="615" t="s">
        <v>5309</v>
      </c>
      <c r="C84" s="536"/>
      <c r="D84" s="536"/>
      <c r="E84" s="536"/>
      <c r="F84" s="536"/>
      <c r="G84" s="536"/>
      <c r="H84" s="536"/>
      <c r="I84" s="536"/>
      <c r="J84" s="536"/>
      <c r="K84" s="536"/>
      <c r="L84" s="536"/>
      <c r="M84" s="536"/>
      <c r="N84" s="536"/>
      <c r="O84" s="536"/>
      <c r="P84" s="536"/>
      <c r="Q84" s="536"/>
      <c r="R84" s="536"/>
      <c r="S84" s="536"/>
      <c r="T84" s="536"/>
      <c r="U84" s="536"/>
      <c r="V84" s="536"/>
      <c r="W84" s="536"/>
      <c r="X84" s="536"/>
      <c r="Y84" s="536"/>
      <c r="Z84" s="536"/>
      <c r="AA84" s="536"/>
      <c r="AB84" s="536"/>
      <c r="AC84" s="536"/>
      <c r="AD84" s="536"/>
      <c r="AE84" s="536"/>
      <c r="AF84" s="304">
        <f>(Balanza!H80)*-1</f>
        <v>0</v>
      </c>
      <c r="AG84" s="304">
        <f>(Balanza!D80)*-1</f>
        <v>0</v>
      </c>
      <c r="AH84" s="154" t="s">
        <v>1787</v>
      </c>
      <c r="AI84" s="615" t="s">
        <v>5310</v>
      </c>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304">
        <f>Balanza!H176</f>
        <v>0</v>
      </c>
      <c r="BN84" s="304">
        <f>Balanza!D176</f>
        <v>0</v>
      </c>
    </row>
    <row r="85" spans="1:66" ht="15" customHeight="1">
      <c r="A85" s="303" t="s">
        <v>1597</v>
      </c>
      <c r="B85" s="615" t="s">
        <v>5311</v>
      </c>
      <c r="C85" s="536"/>
      <c r="D85" s="536"/>
      <c r="E85" s="536"/>
      <c r="F85" s="536"/>
      <c r="G85" s="536"/>
      <c r="H85" s="536"/>
      <c r="I85" s="536"/>
      <c r="J85" s="536"/>
      <c r="K85" s="536"/>
      <c r="L85" s="536"/>
      <c r="M85" s="536"/>
      <c r="N85" s="536"/>
      <c r="O85" s="536"/>
      <c r="P85" s="536"/>
      <c r="Q85" s="536"/>
      <c r="R85" s="536"/>
      <c r="S85" s="536"/>
      <c r="T85" s="536"/>
      <c r="U85" s="536"/>
      <c r="V85" s="536"/>
      <c r="W85" s="536"/>
      <c r="X85" s="536"/>
      <c r="Y85" s="536"/>
      <c r="Z85" s="536"/>
      <c r="AA85" s="536"/>
      <c r="AB85" s="536"/>
      <c r="AC85" s="536"/>
      <c r="AD85" s="536"/>
      <c r="AE85" s="536"/>
      <c r="AF85" s="304">
        <f>(Balanza!H81)*-1</f>
        <v>0</v>
      </c>
      <c r="AG85" s="304">
        <f>(Balanza!D81)*-1</f>
        <v>0</v>
      </c>
      <c r="AH85" s="154" t="s">
        <v>1789</v>
      </c>
      <c r="AI85" s="615" t="s">
        <v>5312</v>
      </c>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304">
        <f>Balanza!H177</f>
        <v>0</v>
      </c>
      <c r="BN85" s="304">
        <f>Balanza!D177</f>
        <v>0</v>
      </c>
    </row>
    <row r="86" spans="1:66" ht="15" customHeight="1">
      <c r="A86" s="303" t="s">
        <v>1599</v>
      </c>
      <c r="B86" s="615" t="s">
        <v>5313</v>
      </c>
      <c r="C86" s="536"/>
      <c r="D86" s="536"/>
      <c r="E86" s="536"/>
      <c r="F86" s="536"/>
      <c r="G86" s="536"/>
      <c r="H86" s="536"/>
      <c r="I86" s="536"/>
      <c r="J86" s="536"/>
      <c r="K86" s="536"/>
      <c r="L86" s="536"/>
      <c r="M86" s="536"/>
      <c r="N86" s="536"/>
      <c r="O86" s="536"/>
      <c r="P86" s="536"/>
      <c r="Q86" s="536"/>
      <c r="R86" s="536"/>
      <c r="S86" s="536"/>
      <c r="T86" s="536"/>
      <c r="U86" s="536"/>
      <c r="V86" s="536"/>
      <c r="W86" s="536"/>
      <c r="X86" s="536"/>
      <c r="Y86" s="536"/>
      <c r="Z86" s="536"/>
      <c r="AA86" s="536"/>
      <c r="AB86" s="536"/>
      <c r="AC86" s="536"/>
      <c r="AD86" s="536"/>
      <c r="AE86" s="536"/>
      <c r="AF86" s="304">
        <f>(Balanza!H82)*-1</f>
        <v>0</v>
      </c>
      <c r="AG86" s="304">
        <f>(Balanza!D82)*-1</f>
        <v>0</v>
      </c>
      <c r="AH86" s="163" t="s">
        <v>1791</v>
      </c>
      <c r="AI86" s="619" t="s">
        <v>5314</v>
      </c>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302">
        <f t="shared" ref="BM86:BN86" si="32">BM87+BM88+BM89+BM94+BM98</f>
        <v>340194296.77000004</v>
      </c>
      <c r="BN86" s="302">
        <f t="shared" si="32"/>
        <v>294096318.80000001</v>
      </c>
    </row>
    <row r="87" spans="1:66" ht="15" customHeight="1">
      <c r="A87" s="303" t="s">
        <v>1601</v>
      </c>
      <c r="B87" s="615" t="s">
        <v>5315</v>
      </c>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304">
        <f>(Balanza!H83)*-1</f>
        <v>0</v>
      </c>
      <c r="AG87" s="304">
        <f>(Balanza!D83)*-1</f>
        <v>0</v>
      </c>
      <c r="AH87" s="154" t="s">
        <v>1793</v>
      </c>
      <c r="AI87" s="615" t="s">
        <v>5316</v>
      </c>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304">
        <f>Balanza!H179</f>
        <v>46143993.170000002</v>
      </c>
      <c r="BN87" s="304">
        <f>Balanza!D179</f>
        <v>75852946.910000026</v>
      </c>
    </row>
    <row r="88" spans="1:66" ht="15" customHeight="1">
      <c r="A88" s="299" t="s">
        <v>1603</v>
      </c>
      <c r="B88" s="616" t="s">
        <v>5317</v>
      </c>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302">
        <f t="shared" ref="AF88:AG88" si="33">SUM(AF89:AF94)</f>
        <v>0</v>
      </c>
      <c r="AG88" s="302">
        <f t="shared" si="33"/>
        <v>0</v>
      </c>
      <c r="AH88" s="154" t="s">
        <v>1795</v>
      </c>
      <c r="AI88" s="615" t="s">
        <v>5318</v>
      </c>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304">
        <f>Balanza!H180</f>
        <v>294050303.60000002</v>
      </c>
      <c r="BN88" s="304">
        <f>Balanza!D180</f>
        <v>250847295.69</v>
      </c>
    </row>
    <row r="89" spans="1:66" ht="15" customHeight="1">
      <c r="A89" s="303" t="s">
        <v>1605</v>
      </c>
      <c r="B89" s="615" t="s">
        <v>5319</v>
      </c>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304">
        <f>Balanza!G85</f>
        <v>0</v>
      </c>
      <c r="AG89" s="304">
        <f>Balanza!C85</f>
        <v>0</v>
      </c>
      <c r="AH89" s="163" t="s">
        <v>1797</v>
      </c>
      <c r="AI89" s="619" t="s">
        <v>5320</v>
      </c>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36"/>
      <c r="BH89" s="536"/>
      <c r="BI89" s="536"/>
      <c r="BJ89" s="536"/>
      <c r="BK89" s="536"/>
      <c r="BL89" s="536"/>
      <c r="BM89" s="302">
        <f t="shared" ref="BM89:BN89" si="34">SUM(BM90:BM93)</f>
        <v>0</v>
      </c>
      <c r="BN89" s="302">
        <f t="shared" si="34"/>
        <v>0</v>
      </c>
    </row>
    <row r="90" spans="1:66" ht="15" customHeight="1">
      <c r="A90" s="303" t="s">
        <v>1607</v>
      </c>
      <c r="B90" s="615" t="s">
        <v>5321</v>
      </c>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304">
        <f>Balanza!G86</f>
        <v>0</v>
      </c>
      <c r="AG90" s="304">
        <f>Balanza!C86</f>
        <v>0</v>
      </c>
      <c r="AH90" s="154" t="s">
        <v>1799</v>
      </c>
      <c r="AI90" s="615" t="s">
        <v>5322</v>
      </c>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304">
        <f>Balanza!H182</f>
        <v>0</v>
      </c>
      <c r="BN90" s="304">
        <f>Balanza!D182</f>
        <v>0</v>
      </c>
    </row>
    <row r="91" spans="1:66" ht="15" customHeight="1">
      <c r="A91" s="303" t="s">
        <v>1609</v>
      </c>
      <c r="B91" s="615" t="s">
        <v>5323</v>
      </c>
      <c r="C91" s="536"/>
      <c r="D91" s="536"/>
      <c r="E91" s="536"/>
      <c r="F91" s="536"/>
      <c r="G91" s="536"/>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304">
        <f>Balanza!G87</f>
        <v>0</v>
      </c>
      <c r="AG91" s="304">
        <f>Balanza!C87</f>
        <v>0</v>
      </c>
      <c r="AH91" s="154" t="s">
        <v>1801</v>
      </c>
      <c r="AI91" s="615" t="s">
        <v>5324</v>
      </c>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36"/>
      <c r="BH91" s="536"/>
      <c r="BI91" s="536"/>
      <c r="BJ91" s="536"/>
      <c r="BK91" s="536"/>
      <c r="BL91" s="536"/>
      <c r="BM91" s="304">
        <f>Balanza!H183</f>
        <v>0</v>
      </c>
      <c r="BN91" s="304">
        <f>Balanza!D183</f>
        <v>0</v>
      </c>
    </row>
    <row r="92" spans="1:66" ht="15" customHeight="1">
      <c r="A92" s="303" t="s">
        <v>1611</v>
      </c>
      <c r="B92" s="615" t="s">
        <v>5325</v>
      </c>
      <c r="C92" s="536"/>
      <c r="D92" s="536"/>
      <c r="E92" s="536"/>
      <c r="F92" s="536"/>
      <c r="G92" s="536"/>
      <c r="H92" s="536"/>
      <c r="I92" s="536"/>
      <c r="J92" s="536"/>
      <c r="K92" s="536"/>
      <c r="L92" s="536"/>
      <c r="M92" s="536"/>
      <c r="N92" s="536"/>
      <c r="O92" s="536"/>
      <c r="P92" s="536"/>
      <c r="Q92" s="536"/>
      <c r="R92" s="536"/>
      <c r="S92" s="536"/>
      <c r="T92" s="536"/>
      <c r="U92" s="536"/>
      <c r="V92" s="536"/>
      <c r="W92" s="536"/>
      <c r="X92" s="536"/>
      <c r="Y92" s="536"/>
      <c r="Z92" s="536"/>
      <c r="AA92" s="536"/>
      <c r="AB92" s="536"/>
      <c r="AC92" s="536"/>
      <c r="AD92" s="536"/>
      <c r="AE92" s="536"/>
      <c r="AF92" s="304">
        <f>Balanza!G88</f>
        <v>0</v>
      </c>
      <c r="AG92" s="304">
        <f>Balanza!C88</f>
        <v>0</v>
      </c>
      <c r="AH92" s="154" t="s">
        <v>1803</v>
      </c>
      <c r="AI92" s="615" t="s">
        <v>5326</v>
      </c>
      <c r="AJ92" s="536"/>
      <c r="AK92" s="536"/>
      <c r="AL92" s="536"/>
      <c r="AM92" s="536"/>
      <c r="AN92" s="536"/>
      <c r="AO92" s="536"/>
      <c r="AP92" s="536"/>
      <c r="AQ92" s="536"/>
      <c r="AR92" s="536"/>
      <c r="AS92" s="536"/>
      <c r="AT92" s="536"/>
      <c r="AU92" s="536"/>
      <c r="AV92" s="536"/>
      <c r="AW92" s="536"/>
      <c r="AX92" s="536"/>
      <c r="AY92" s="536"/>
      <c r="AZ92" s="536"/>
      <c r="BA92" s="536"/>
      <c r="BB92" s="536"/>
      <c r="BC92" s="536"/>
      <c r="BD92" s="536"/>
      <c r="BE92" s="536"/>
      <c r="BF92" s="536"/>
      <c r="BG92" s="536"/>
      <c r="BH92" s="536"/>
      <c r="BI92" s="536"/>
      <c r="BJ92" s="536"/>
      <c r="BK92" s="536"/>
      <c r="BL92" s="536"/>
      <c r="BM92" s="304">
        <f>Balanza!H184</f>
        <v>0</v>
      </c>
      <c r="BN92" s="304">
        <f>Balanza!D184</f>
        <v>0</v>
      </c>
    </row>
    <row r="93" spans="1:66" ht="15" customHeight="1">
      <c r="A93" s="303" t="s">
        <v>1613</v>
      </c>
      <c r="B93" s="615" t="s">
        <v>5327</v>
      </c>
      <c r="C93" s="536"/>
      <c r="D93" s="536"/>
      <c r="E93" s="536"/>
      <c r="F93" s="536"/>
      <c r="G93" s="536"/>
      <c r="H93" s="536"/>
      <c r="I93" s="536"/>
      <c r="J93" s="536"/>
      <c r="K93" s="536"/>
      <c r="L93" s="536"/>
      <c r="M93" s="536"/>
      <c r="N93" s="536"/>
      <c r="O93" s="536"/>
      <c r="P93" s="536"/>
      <c r="Q93" s="536"/>
      <c r="R93" s="536"/>
      <c r="S93" s="536"/>
      <c r="T93" s="536"/>
      <c r="U93" s="536"/>
      <c r="V93" s="536"/>
      <c r="W93" s="536"/>
      <c r="X93" s="536"/>
      <c r="Y93" s="536"/>
      <c r="Z93" s="536"/>
      <c r="AA93" s="536"/>
      <c r="AB93" s="536"/>
      <c r="AC93" s="536"/>
      <c r="AD93" s="536"/>
      <c r="AE93" s="536"/>
      <c r="AF93" s="304">
        <f>Balanza!G89</f>
        <v>0</v>
      </c>
      <c r="AG93" s="304">
        <f>Balanza!C89</f>
        <v>0</v>
      </c>
      <c r="AH93" s="154" t="s">
        <v>1805</v>
      </c>
      <c r="AI93" s="615" t="s">
        <v>5328</v>
      </c>
      <c r="AJ93" s="536"/>
      <c r="AK93" s="536"/>
      <c r="AL93" s="536"/>
      <c r="AM93" s="536"/>
      <c r="AN93" s="536"/>
      <c r="AO93" s="536"/>
      <c r="AP93" s="536"/>
      <c r="AQ93" s="536"/>
      <c r="AR93" s="536"/>
      <c r="AS93" s="536"/>
      <c r="AT93" s="536"/>
      <c r="AU93" s="536"/>
      <c r="AV93" s="536"/>
      <c r="AW93" s="536"/>
      <c r="AX93" s="536"/>
      <c r="AY93" s="536"/>
      <c r="AZ93" s="536"/>
      <c r="BA93" s="536"/>
      <c r="BB93" s="536"/>
      <c r="BC93" s="536"/>
      <c r="BD93" s="536"/>
      <c r="BE93" s="536"/>
      <c r="BF93" s="536"/>
      <c r="BG93" s="536"/>
      <c r="BH93" s="536"/>
      <c r="BI93" s="536"/>
      <c r="BJ93" s="536"/>
      <c r="BK93" s="536"/>
      <c r="BL93" s="536"/>
      <c r="BM93" s="304">
        <f>Balanza!H185</f>
        <v>0</v>
      </c>
      <c r="BN93" s="304">
        <f>Balanza!D185</f>
        <v>0</v>
      </c>
    </row>
    <row r="94" spans="1:66" ht="15" customHeight="1">
      <c r="A94" s="303" t="s">
        <v>1615</v>
      </c>
      <c r="B94" s="615" t="s">
        <v>5329</v>
      </c>
      <c r="C94" s="536"/>
      <c r="D94" s="536"/>
      <c r="E94" s="536"/>
      <c r="F94" s="536"/>
      <c r="G94" s="536"/>
      <c r="H94" s="536"/>
      <c r="I94" s="536"/>
      <c r="J94" s="536"/>
      <c r="K94" s="536"/>
      <c r="L94" s="536"/>
      <c r="M94" s="536"/>
      <c r="N94" s="536"/>
      <c r="O94" s="536"/>
      <c r="P94" s="536"/>
      <c r="Q94" s="536"/>
      <c r="R94" s="536"/>
      <c r="S94" s="536"/>
      <c r="T94" s="536"/>
      <c r="U94" s="536"/>
      <c r="V94" s="536"/>
      <c r="W94" s="536"/>
      <c r="X94" s="536"/>
      <c r="Y94" s="536"/>
      <c r="Z94" s="536"/>
      <c r="AA94" s="536"/>
      <c r="AB94" s="536"/>
      <c r="AC94" s="536"/>
      <c r="AD94" s="536"/>
      <c r="AE94" s="536"/>
      <c r="AF94" s="304">
        <f>Balanza!G90</f>
        <v>0</v>
      </c>
      <c r="AG94" s="304">
        <f>Balanza!C90</f>
        <v>0</v>
      </c>
      <c r="AH94" s="163" t="s">
        <v>1807</v>
      </c>
      <c r="AI94" s="619" t="s">
        <v>5330</v>
      </c>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36"/>
      <c r="BH94" s="536"/>
      <c r="BI94" s="536"/>
      <c r="BJ94" s="536"/>
      <c r="BK94" s="536"/>
      <c r="BL94" s="536"/>
      <c r="BM94" s="302">
        <f t="shared" ref="BM94:BN94" si="35">SUM(BM95:BM97)</f>
        <v>0</v>
      </c>
      <c r="BN94" s="302">
        <f t="shared" si="35"/>
        <v>0</v>
      </c>
    </row>
    <row r="95" spans="1:66" ht="15" customHeight="1">
      <c r="A95" s="299" t="s">
        <v>1617</v>
      </c>
      <c r="B95" s="616" t="s">
        <v>5331</v>
      </c>
      <c r="C95" s="536"/>
      <c r="D95" s="536"/>
      <c r="E95" s="536"/>
      <c r="F95" s="536"/>
      <c r="G95" s="536"/>
      <c r="H95" s="536"/>
      <c r="I95" s="536"/>
      <c r="J95" s="536"/>
      <c r="K95" s="536"/>
      <c r="L95" s="536"/>
      <c r="M95" s="536"/>
      <c r="N95" s="536"/>
      <c r="O95" s="536"/>
      <c r="P95" s="536"/>
      <c r="Q95" s="536"/>
      <c r="R95" s="536"/>
      <c r="S95" s="536"/>
      <c r="T95" s="536"/>
      <c r="U95" s="536"/>
      <c r="V95" s="536"/>
      <c r="W95" s="536"/>
      <c r="X95" s="536"/>
      <c r="Y95" s="536"/>
      <c r="Z95" s="536"/>
      <c r="AA95" s="536"/>
      <c r="AB95" s="536"/>
      <c r="AC95" s="536"/>
      <c r="AD95" s="536"/>
      <c r="AE95" s="536"/>
      <c r="AF95" s="302">
        <f t="shared" ref="AF95:AG95" si="36">SUM(AF96:AF100)</f>
        <v>0</v>
      </c>
      <c r="AG95" s="302">
        <f t="shared" si="36"/>
        <v>0</v>
      </c>
      <c r="AH95" s="154" t="s">
        <v>1809</v>
      </c>
      <c r="AI95" s="615" t="s">
        <v>5332</v>
      </c>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36"/>
      <c r="BH95" s="536"/>
      <c r="BI95" s="536"/>
      <c r="BJ95" s="536"/>
      <c r="BK95" s="536"/>
      <c r="BL95" s="536"/>
      <c r="BM95" s="304">
        <f>Balanza!H187</f>
        <v>0</v>
      </c>
      <c r="BN95" s="304">
        <f>Balanza!D187</f>
        <v>0</v>
      </c>
    </row>
    <row r="96" spans="1:66" ht="15" customHeight="1">
      <c r="A96" s="303" t="s">
        <v>1619</v>
      </c>
      <c r="B96" s="615" t="s">
        <v>5333</v>
      </c>
      <c r="C96" s="536"/>
      <c r="D96" s="536"/>
      <c r="E96" s="536"/>
      <c r="F96" s="536"/>
      <c r="G96" s="536"/>
      <c r="H96" s="536"/>
      <c r="I96" s="536"/>
      <c r="J96" s="536"/>
      <c r="K96" s="536"/>
      <c r="L96" s="536"/>
      <c r="M96" s="536"/>
      <c r="N96" s="536"/>
      <c r="O96" s="536"/>
      <c r="P96" s="536"/>
      <c r="Q96" s="536"/>
      <c r="R96" s="536"/>
      <c r="S96" s="536"/>
      <c r="T96" s="536"/>
      <c r="U96" s="536"/>
      <c r="V96" s="536"/>
      <c r="W96" s="536"/>
      <c r="X96" s="536"/>
      <c r="Y96" s="536"/>
      <c r="Z96" s="536"/>
      <c r="AA96" s="536"/>
      <c r="AB96" s="536"/>
      <c r="AC96" s="536"/>
      <c r="AD96" s="536"/>
      <c r="AE96" s="536"/>
      <c r="AF96" s="304">
        <f>(Balanza!H92)*-1</f>
        <v>0</v>
      </c>
      <c r="AG96" s="304">
        <f>(Balanza!D92)*-1</f>
        <v>0</v>
      </c>
      <c r="AH96" s="154" t="s">
        <v>1811</v>
      </c>
      <c r="AI96" s="615" t="s">
        <v>5334</v>
      </c>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36"/>
      <c r="BH96" s="536"/>
      <c r="BI96" s="536"/>
      <c r="BJ96" s="536"/>
      <c r="BK96" s="536"/>
      <c r="BL96" s="536"/>
      <c r="BM96" s="304">
        <f>Balanza!H188</f>
        <v>0</v>
      </c>
      <c r="BN96" s="304">
        <f>Balanza!D188</f>
        <v>0</v>
      </c>
    </row>
    <row r="97" spans="1:66" ht="15" customHeight="1">
      <c r="A97" s="303" t="s">
        <v>1621</v>
      </c>
      <c r="B97" s="615" t="s">
        <v>5335</v>
      </c>
      <c r="C97" s="536"/>
      <c r="D97" s="536"/>
      <c r="E97" s="536"/>
      <c r="F97" s="536"/>
      <c r="G97" s="536"/>
      <c r="H97" s="536"/>
      <c r="I97" s="536"/>
      <c r="J97" s="536"/>
      <c r="K97" s="536"/>
      <c r="L97" s="536"/>
      <c r="M97" s="536"/>
      <c r="N97" s="536"/>
      <c r="O97" s="536"/>
      <c r="P97" s="536"/>
      <c r="Q97" s="536"/>
      <c r="R97" s="536"/>
      <c r="S97" s="536"/>
      <c r="T97" s="536"/>
      <c r="U97" s="536"/>
      <c r="V97" s="536"/>
      <c r="W97" s="536"/>
      <c r="X97" s="536"/>
      <c r="Y97" s="536"/>
      <c r="Z97" s="536"/>
      <c r="AA97" s="536"/>
      <c r="AB97" s="536"/>
      <c r="AC97" s="536"/>
      <c r="AD97" s="536"/>
      <c r="AE97" s="536"/>
      <c r="AF97" s="304">
        <f>(Balanza!H93)*-1</f>
        <v>0</v>
      </c>
      <c r="AG97" s="304">
        <f>(Balanza!D93)*-1</f>
        <v>0</v>
      </c>
      <c r="AH97" s="154" t="s">
        <v>1813</v>
      </c>
      <c r="AI97" s="615" t="s">
        <v>5336</v>
      </c>
      <c r="AJ97" s="536"/>
      <c r="AK97" s="536"/>
      <c r="AL97" s="536"/>
      <c r="AM97" s="536"/>
      <c r="AN97" s="536"/>
      <c r="AO97" s="536"/>
      <c r="AP97" s="536"/>
      <c r="AQ97" s="536"/>
      <c r="AR97" s="536"/>
      <c r="AS97" s="536"/>
      <c r="AT97" s="536"/>
      <c r="AU97" s="536"/>
      <c r="AV97" s="536"/>
      <c r="AW97" s="536"/>
      <c r="AX97" s="536"/>
      <c r="AY97" s="536"/>
      <c r="AZ97" s="536"/>
      <c r="BA97" s="536"/>
      <c r="BB97" s="536"/>
      <c r="BC97" s="536"/>
      <c r="BD97" s="536"/>
      <c r="BE97" s="536"/>
      <c r="BF97" s="536"/>
      <c r="BG97" s="536"/>
      <c r="BH97" s="536"/>
      <c r="BI97" s="536"/>
      <c r="BJ97" s="536"/>
      <c r="BK97" s="536"/>
      <c r="BL97" s="536"/>
      <c r="BM97" s="304">
        <f>Balanza!H189</f>
        <v>0</v>
      </c>
      <c r="BN97" s="304">
        <f>Balanza!D189</f>
        <v>0</v>
      </c>
    </row>
    <row r="98" spans="1:66" ht="15" customHeight="1">
      <c r="A98" s="303" t="s">
        <v>1623</v>
      </c>
      <c r="B98" s="615" t="s">
        <v>5337</v>
      </c>
      <c r="C98" s="536"/>
      <c r="D98" s="536"/>
      <c r="E98" s="536"/>
      <c r="F98" s="536"/>
      <c r="G98" s="536"/>
      <c r="H98" s="536"/>
      <c r="I98" s="536"/>
      <c r="J98" s="536"/>
      <c r="K98" s="536"/>
      <c r="L98" s="536"/>
      <c r="M98" s="536"/>
      <c r="N98" s="536"/>
      <c r="O98" s="536"/>
      <c r="P98" s="536"/>
      <c r="Q98" s="536"/>
      <c r="R98" s="536"/>
      <c r="S98" s="536"/>
      <c r="T98" s="536"/>
      <c r="U98" s="536"/>
      <c r="V98" s="536"/>
      <c r="W98" s="536"/>
      <c r="X98" s="536"/>
      <c r="Y98" s="536"/>
      <c r="Z98" s="536"/>
      <c r="AA98" s="536"/>
      <c r="AB98" s="536"/>
      <c r="AC98" s="536"/>
      <c r="AD98" s="536"/>
      <c r="AE98" s="536"/>
      <c r="AF98" s="304">
        <f>(Balanza!H94)*-1</f>
        <v>0</v>
      </c>
      <c r="AG98" s="304">
        <f>(Balanza!D94)*-1</f>
        <v>0</v>
      </c>
      <c r="AH98" s="163" t="s">
        <v>1815</v>
      </c>
      <c r="AI98" s="619" t="s">
        <v>5338</v>
      </c>
      <c r="AJ98" s="536"/>
      <c r="AK98" s="536"/>
      <c r="AL98" s="536"/>
      <c r="AM98" s="536"/>
      <c r="AN98" s="536"/>
      <c r="AO98" s="536"/>
      <c r="AP98" s="536"/>
      <c r="AQ98" s="536"/>
      <c r="AR98" s="536"/>
      <c r="AS98" s="536"/>
      <c r="AT98" s="536"/>
      <c r="AU98" s="536"/>
      <c r="AV98" s="536"/>
      <c r="AW98" s="536"/>
      <c r="AX98" s="536"/>
      <c r="AY98" s="536"/>
      <c r="AZ98" s="536"/>
      <c r="BA98" s="536"/>
      <c r="BB98" s="536"/>
      <c r="BC98" s="536"/>
      <c r="BD98" s="536"/>
      <c r="BE98" s="536"/>
      <c r="BF98" s="536"/>
      <c r="BG98" s="536"/>
      <c r="BH98" s="536"/>
      <c r="BI98" s="536"/>
      <c r="BJ98" s="536"/>
      <c r="BK98" s="536"/>
      <c r="BL98" s="536"/>
      <c r="BM98" s="302">
        <f t="shared" ref="BM98:BN98" si="37">SUM(BM99:BM100)</f>
        <v>0</v>
      </c>
      <c r="BN98" s="302">
        <f t="shared" si="37"/>
        <v>-32603923.800000001</v>
      </c>
    </row>
    <row r="99" spans="1:66" ht="15" customHeight="1">
      <c r="A99" s="303" t="s">
        <v>1625</v>
      </c>
      <c r="B99" s="615" t="s">
        <v>5339</v>
      </c>
      <c r="C99" s="536"/>
      <c r="D99" s="536"/>
      <c r="E99" s="536"/>
      <c r="F99" s="536"/>
      <c r="G99" s="536"/>
      <c r="H99" s="536"/>
      <c r="I99" s="536"/>
      <c r="J99" s="536"/>
      <c r="K99" s="536"/>
      <c r="L99" s="536"/>
      <c r="M99" s="536"/>
      <c r="N99" s="536"/>
      <c r="O99" s="536"/>
      <c r="P99" s="536"/>
      <c r="Q99" s="536"/>
      <c r="R99" s="536"/>
      <c r="S99" s="536"/>
      <c r="T99" s="536"/>
      <c r="U99" s="536"/>
      <c r="V99" s="536"/>
      <c r="W99" s="536"/>
      <c r="X99" s="536"/>
      <c r="Y99" s="536"/>
      <c r="Z99" s="536"/>
      <c r="AA99" s="536"/>
      <c r="AB99" s="536"/>
      <c r="AC99" s="536"/>
      <c r="AD99" s="536"/>
      <c r="AE99" s="536"/>
      <c r="AF99" s="304">
        <f>(Balanza!H95)*-1</f>
        <v>0</v>
      </c>
      <c r="AG99" s="304">
        <f>(Balanza!D95)*-1</f>
        <v>0</v>
      </c>
      <c r="AH99" s="154" t="s">
        <v>1817</v>
      </c>
      <c r="AI99" s="615" t="s">
        <v>5340</v>
      </c>
      <c r="AJ99" s="536"/>
      <c r="AK99" s="536"/>
      <c r="AL99" s="536"/>
      <c r="AM99" s="536"/>
      <c r="AN99" s="536"/>
      <c r="AO99" s="536"/>
      <c r="AP99" s="536"/>
      <c r="AQ99" s="536"/>
      <c r="AR99" s="536"/>
      <c r="AS99" s="536"/>
      <c r="AT99" s="536"/>
      <c r="AU99" s="536"/>
      <c r="AV99" s="536"/>
      <c r="AW99" s="536"/>
      <c r="AX99" s="536"/>
      <c r="AY99" s="536"/>
      <c r="AZ99" s="536"/>
      <c r="BA99" s="536"/>
      <c r="BB99" s="536"/>
      <c r="BC99" s="536"/>
      <c r="BD99" s="536"/>
      <c r="BE99" s="536"/>
      <c r="BF99" s="536"/>
      <c r="BG99" s="536"/>
      <c r="BH99" s="536"/>
      <c r="BI99" s="536"/>
      <c r="BJ99" s="536"/>
      <c r="BK99" s="536"/>
      <c r="BL99" s="536"/>
      <c r="BM99" s="304">
        <f>Balanza!H191</f>
        <v>0</v>
      </c>
      <c r="BN99" s="304">
        <f>Balanza!D191</f>
        <v>0</v>
      </c>
    </row>
    <row r="100" spans="1:66" ht="15" customHeight="1">
      <c r="A100" s="303" t="s">
        <v>1627</v>
      </c>
      <c r="B100" s="615" t="s">
        <v>5341</v>
      </c>
      <c r="C100" s="536"/>
      <c r="D100" s="536"/>
      <c r="E100" s="536"/>
      <c r="F100" s="536"/>
      <c r="G100" s="536"/>
      <c r="H100" s="536"/>
      <c r="I100" s="536"/>
      <c r="J100" s="536"/>
      <c r="K100" s="536"/>
      <c r="L100" s="536"/>
      <c r="M100" s="536"/>
      <c r="N100" s="536"/>
      <c r="O100" s="536"/>
      <c r="P100" s="536"/>
      <c r="Q100" s="536"/>
      <c r="R100" s="536"/>
      <c r="S100" s="536"/>
      <c r="T100" s="536"/>
      <c r="U100" s="536"/>
      <c r="V100" s="536"/>
      <c r="W100" s="536"/>
      <c r="X100" s="536"/>
      <c r="Y100" s="536"/>
      <c r="Z100" s="536"/>
      <c r="AA100" s="536"/>
      <c r="AB100" s="536"/>
      <c r="AC100" s="536"/>
      <c r="AD100" s="536"/>
      <c r="AE100" s="536"/>
      <c r="AF100" s="304">
        <f>(Balanza!H96)*-1</f>
        <v>0</v>
      </c>
      <c r="AG100" s="304">
        <f>(Balanza!D96)*-1</f>
        <v>0</v>
      </c>
      <c r="AH100" s="154" t="s">
        <v>1819</v>
      </c>
      <c r="AI100" s="615" t="s">
        <v>5342</v>
      </c>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36"/>
      <c r="BH100" s="536"/>
      <c r="BI100" s="536"/>
      <c r="BJ100" s="536"/>
      <c r="BK100" s="536"/>
      <c r="BL100" s="536"/>
      <c r="BM100" s="304">
        <f>Balanza!H192</f>
        <v>0</v>
      </c>
      <c r="BN100" s="304">
        <f>Balanza!D192</f>
        <v>-32603923.800000001</v>
      </c>
    </row>
    <row r="101" spans="1:66" ht="15" customHeight="1">
      <c r="A101" s="299" t="s">
        <v>1629</v>
      </c>
      <c r="B101" s="616" t="s">
        <v>5343</v>
      </c>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6"/>
      <c r="Z101" s="536"/>
      <c r="AA101" s="536"/>
      <c r="AB101" s="536"/>
      <c r="AC101" s="536"/>
      <c r="AD101" s="536"/>
      <c r="AE101" s="536"/>
      <c r="AF101" s="302">
        <f t="shared" ref="AF101:AG101" si="38">SUM(AF102:AF104)</f>
        <v>0</v>
      </c>
      <c r="AG101" s="302">
        <f t="shared" si="38"/>
        <v>0</v>
      </c>
      <c r="AH101" s="163" t="s">
        <v>1821</v>
      </c>
      <c r="AI101" s="619" t="s">
        <v>5344</v>
      </c>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36"/>
      <c r="BH101" s="536"/>
      <c r="BI101" s="536"/>
      <c r="BJ101" s="536"/>
      <c r="BK101" s="536"/>
      <c r="BL101" s="536"/>
      <c r="BM101" s="302">
        <f t="shared" ref="BM101:BN101" si="39">SUM(BM102:BM103)</f>
        <v>0</v>
      </c>
      <c r="BN101" s="302">
        <f t="shared" si="39"/>
        <v>0</v>
      </c>
    </row>
    <row r="102" spans="1:66" ht="15" customHeight="1">
      <c r="A102" s="303" t="s">
        <v>1631</v>
      </c>
      <c r="B102" s="615" t="s">
        <v>5345</v>
      </c>
      <c r="C102" s="536"/>
      <c r="D102" s="536"/>
      <c r="E102" s="536"/>
      <c r="F102" s="536"/>
      <c r="G102" s="536"/>
      <c r="H102" s="536"/>
      <c r="I102" s="536"/>
      <c r="J102" s="536"/>
      <c r="K102" s="536"/>
      <c r="L102" s="536"/>
      <c r="M102" s="536"/>
      <c r="N102" s="536"/>
      <c r="O102" s="536"/>
      <c r="P102" s="536"/>
      <c r="Q102" s="536"/>
      <c r="R102" s="536"/>
      <c r="S102" s="536"/>
      <c r="T102" s="536"/>
      <c r="U102" s="536"/>
      <c r="V102" s="536"/>
      <c r="W102" s="536"/>
      <c r="X102" s="536"/>
      <c r="Y102" s="536"/>
      <c r="Z102" s="536"/>
      <c r="AA102" s="536"/>
      <c r="AB102" s="536"/>
      <c r="AC102" s="536"/>
      <c r="AD102" s="536"/>
      <c r="AE102" s="536"/>
      <c r="AF102" s="304">
        <f>Balanza!G98</f>
        <v>0</v>
      </c>
      <c r="AG102" s="304">
        <f>Balanza!C98</f>
        <v>0</v>
      </c>
      <c r="AH102" s="154" t="s">
        <v>1823</v>
      </c>
      <c r="AI102" s="615" t="s">
        <v>5346</v>
      </c>
      <c r="AJ102" s="536"/>
      <c r="AK102" s="536"/>
      <c r="AL102" s="536"/>
      <c r="AM102" s="536"/>
      <c r="AN102" s="536"/>
      <c r="AO102" s="536"/>
      <c r="AP102" s="536"/>
      <c r="AQ102" s="536"/>
      <c r="AR102" s="536"/>
      <c r="AS102" s="536"/>
      <c r="AT102" s="536"/>
      <c r="AU102" s="536"/>
      <c r="AV102" s="536"/>
      <c r="AW102" s="536"/>
      <c r="AX102" s="536"/>
      <c r="AY102" s="536"/>
      <c r="AZ102" s="536"/>
      <c r="BA102" s="536"/>
      <c r="BB102" s="536"/>
      <c r="BC102" s="536"/>
      <c r="BD102" s="536"/>
      <c r="BE102" s="536"/>
      <c r="BF102" s="536"/>
      <c r="BG102" s="536"/>
      <c r="BH102" s="536"/>
      <c r="BI102" s="536"/>
      <c r="BJ102" s="536"/>
      <c r="BK102" s="536"/>
      <c r="BL102" s="536"/>
      <c r="BM102" s="304">
        <f>Balanza!H194</f>
        <v>0</v>
      </c>
      <c r="BN102" s="304">
        <f>Balanza!D194</f>
        <v>0</v>
      </c>
    </row>
    <row r="103" spans="1:66" ht="15" customHeight="1">
      <c r="A103" s="303" t="s">
        <v>1633</v>
      </c>
      <c r="B103" s="615" t="s">
        <v>5347</v>
      </c>
      <c r="C103" s="536"/>
      <c r="D103" s="536"/>
      <c r="E103" s="536"/>
      <c r="F103" s="536"/>
      <c r="G103" s="536"/>
      <c r="H103" s="536"/>
      <c r="I103" s="536"/>
      <c r="J103" s="536"/>
      <c r="K103" s="536"/>
      <c r="L103" s="536"/>
      <c r="M103" s="536"/>
      <c r="N103" s="536"/>
      <c r="O103" s="536"/>
      <c r="P103" s="536"/>
      <c r="Q103" s="536"/>
      <c r="R103" s="536"/>
      <c r="S103" s="536"/>
      <c r="T103" s="536"/>
      <c r="U103" s="536"/>
      <c r="V103" s="536"/>
      <c r="W103" s="536"/>
      <c r="X103" s="536"/>
      <c r="Y103" s="536"/>
      <c r="Z103" s="536"/>
      <c r="AA103" s="536"/>
      <c r="AB103" s="536"/>
      <c r="AC103" s="536"/>
      <c r="AD103" s="536"/>
      <c r="AE103" s="536"/>
      <c r="AF103" s="304">
        <f>Balanza!G99</f>
        <v>0</v>
      </c>
      <c r="AG103" s="304">
        <f>Balanza!C99</f>
        <v>0</v>
      </c>
      <c r="AH103" s="154" t="s">
        <v>1825</v>
      </c>
      <c r="AI103" s="615" t="s">
        <v>5348</v>
      </c>
      <c r="AJ103" s="536"/>
      <c r="AK103" s="536"/>
      <c r="AL103" s="536"/>
      <c r="AM103" s="536"/>
      <c r="AN103" s="536"/>
      <c r="AO103" s="536"/>
      <c r="AP103" s="536"/>
      <c r="AQ103" s="536"/>
      <c r="AR103" s="536"/>
      <c r="AS103" s="536"/>
      <c r="AT103" s="536"/>
      <c r="AU103" s="536"/>
      <c r="AV103" s="536"/>
      <c r="AW103" s="536"/>
      <c r="AX103" s="536"/>
      <c r="AY103" s="536"/>
      <c r="AZ103" s="536"/>
      <c r="BA103" s="536"/>
      <c r="BB103" s="536"/>
      <c r="BC103" s="536"/>
      <c r="BD103" s="536"/>
      <c r="BE103" s="536"/>
      <c r="BF103" s="536"/>
      <c r="BG103" s="536"/>
      <c r="BH103" s="536"/>
      <c r="BI103" s="536"/>
      <c r="BJ103" s="536"/>
      <c r="BK103" s="536"/>
      <c r="BL103" s="536"/>
      <c r="BM103" s="304">
        <f>Balanza!H195</f>
        <v>0</v>
      </c>
      <c r="BN103" s="304">
        <f>Balanza!D195</f>
        <v>0</v>
      </c>
    </row>
    <row r="104" spans="1:66" ht="15" customHeight="1">
      <c r="A104" s="303" t="s">
        <v>1635</v>
      </c>
      <c r="B104" s="615" t="s">
        <v>5349</v>
      </c>
      <c r="C104" s="536"/>
      <c r="D104" s="536"/>
      <c r="E104" s="536"/>
      <c r="F104" s="536"/>
      <c r="G104" s="536"/>
      <c r="H104" s="536"/>
      <c r="I104" s="536"/>
      <c r="J104" s="536"/>
      <c r="K104" s="536"/>
      <c r="L104" s="536"/>
      <c r="M104" s="536"/>
      <c r="N104" s="536"/>
      <c r="O104" s="536"/>
      <c r="P104" s="536"/>
      <c r="Q104" s="536"/>
      <c r="R104" s="536"/>
      <c r="S104" s="536"/>
      <c r="T104" s="536"/>
      <c r="U104" s="536"/>
      <c r="V104" s="536"/>
      <c r="W104" s="536"/>
      <c r="X104" s="536"/>
      <c r="Y104" s="536"/>
      <c r="Z104" s="536"/>
      <c r="AA104" s="536"/>
      <c r="AB104" s="536"/>
      <c r="AC104" s="536"/>
      <c r="AD104" s="536"/>
      <c r="AE104" s="536"/>
      <c r="AF104" s="305">
        <f>Balanza!G100</f>
        <v>0</v>
      </c>
      <c r="AG104" s="305">
        <f>Balanza!C100</f>
        <v>0</v>
      </c>
      <c r="AH104" s="311"/>
      <c r="AI104" s="312"/>
      <c r="AJ104" s="313"/>
      <c r="AK104" s="313"/>
      <c r="AL104" s="313"/>
      <c r="AM104" s="313"/>
      <c r="AN104" s="313"/>
      <c r="AO104" s="313"/>
      <c r="AP104" s="313"/>
      <c r="AQ104" s="313"/>
      <c r="AR104" s="313"/>
      <c r="AS104" s="313"/>
      <c r="AT104" s="313"/>
      <c r="AU104" s="313"/>
      <c r="AV104" s="314"/>
      <c r="AW104" s="314"/>
      <c r="AX104" s="314"/>
      <c r="AY104" s="313"/>
      <c r="AZ104" s="313"/>
      <c r="BA104" s="313"/>
      <c r="BB104" s="313"/>
      <c r="BC104" s="313"/>
      <c r="BD104" s="313"/>
      <c r="BE104" s="313"/>
      <c r="BF104" s="313"/>
      <c r="BG104" s="313"/>
      <c r="BH104" s="313"/>
      <c r="BI104" s="313"/>
      <c r="BJ104" s="313"/>
      <c r="BK104" s="313"/>
      <c r="BL104" s="315" t="s">
        <v>5350</v>
      </c>
      <c r="BM104" s="316">
        <f t="shared" ref="BM104:BN104" si="40">BM82+BM86+BM101</f>
        <v>347194296.77000004</v>
      </c>
      <c r="BN104" s="316">
        <f t="shared" si="40"/>
        <v>301096318.80000001</v>
      </c>
    </row>
    <row r="105" spans="1:66" ht="15" customHeight="1">
      <c r="A105" s="165"/>
      <c r="B105" s="631" t="s">
        <v>5351</v>
      </c>
      <c r="C105" s="567"/>
      <c r="D105" s="567"/>
      <c r="E105" s="567"/>
      <c r="F105" s="567"/>
      <c r="G105" s="567"/>
      <c r="H105" s="567"/>
      <c r="I105" s="567"/>
      <c r="J105" s="567"/>
      <c r="K105" s="567"/>
      <c r="L105" s="567"/>
      <c r="M105" s="567"/>
      <c r="N105" s="567"/>
      <c r="O105" s="567"/>
      <c r="P105" s="567"/>
      <c r="Q105" s="567"/>
      <c r="R105" s="567"/>
      <c r="S105" s="567"/>
      <c r="T105" s="567"/>
      <c r="U105" s="567"/>
      <c r="V105" s="567"/>
      <c r="W105" s="567"/>
      <c r="X105" s="567"/>
      <c r="Y105" s="567"/>
      <c r="Z105" s="567"/>
      <c r="AA105" s="567"/>
      <c r="AB105" s="567"/>
      <c r="AC105" s="567"/>
      <c r="AD105" s="567"/>
      <c r="AE105" s="567"/>
      <c r="AF105" s="317">
        <f t="shared" ref="AF105:AG105" si="41">AF48+AF53+AF59+AF67+AF76+AF82+AF88+AF95+AF101</f>
        <v>366027657.21999997</v>
      </c>
      <c r="AG105" s="317">
        <f t="shared" si="41"/>
        <v>346219577.97999996</v>
      </c>
      <c r="AH105" s="317"/>
      <c r="AI105" s="318"/>
      <c r="AJ105" s="165"/>
      <c r="AK105" s="165"/>
      <c r="AL105" s="165"/>
      <c r="AM105" s="165"/>
      <c r="AN105" s="165"/>
      <c r="AO105" s="318"/>
      <c r="AP105" s="318"/>
      <c r="AQ105" s="318"/>
      <c r="AR105" s="318"/>
      <c r="AS105" s="318"/>
      <c r="AT105" s="318"/>
      <c r="AU105" s="318"/>
      <c r="AV105" s="318"/>
      <c r="AW105" s="318"/>
      <c r="AX105" s="318"/>
      <c r="AY105" s="623"/>
      <c r="AZ105" s="505"/>
      <c r="BA105" s="505"/>
      <c r="BB105" s="505"/>
      <c r="BC105" s="505"/>
      <c r="BD105" s="505"/>
      <c r="BE105" s="505"/>
      <c r="BF105" s="505"/>
      <c r="BG105" s="505"/>
      <c r="BH105" s="505"/>
      <c r="BI105" s="505"/>
      <c r="BJ105" s="505"/>
      <c r="BK105" s="505"/>
      <c r="BL105" s="505"/>
      <c r="BM105" s="318"/>
      <c r="BN105" s="318"/>
    </row>
    <row r="106" spans="1:66" ht="15" customHeight="1">
      <c r="A106" s="165"/>
      <c r="B106" s="624" t="s">
        <v>5352</v>
      </c>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320">
        <f t="shared" ref="AF106:AG106" si="42">AF46+AF105</f>
        <v>424250610.22999996</v>
      </c>
      <c r="AG106" s="320">
        <f t="shared" si="42"/>
        <v>384632898.18999994</v>
      </c>
      <c r="AH106" s="321"/>
      <c r="AI106" s="624" t="s">
        <v>5353</v>
      </c>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c r="BE106" s="505"/>
      <c r="BF106" s="505"/>
      <c r="BG106" s="505"/>
      <c r="BH106" s="505"/>
      <c r="BI106" s="505"/>
      <c r="BJ106" s="505"/>
      <c r="BK106" s="505"/>
      <c r="BL106" s="505"/>
      <c r="BM106" s="322">
        <f t="shared" ref="BM106:BN106" si="43">BM80+BM104</f>
        <v>424250610.23000002</v>
      </c>
      <c r="BN106" s="322">
        <f t="shared" si="43"/>
        <v>384632898.19</v>
      </c>
    </row>
    <row r="107" spans="1:66" ht="15" customHeight="1">
      <c r="A107" s="165"/>
      <c r="B107" s="624"/>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323"/>
      <c r="AG107" s="323"/>
      <c r="AH107" s="321"/>
      <c r="AI107" s="624"/>
      <c r="AJ107" s="505"/>
      <c r="AK107" s="505"/>
      <c r="AL107" s="505"/>
      <c r="AM107" s="505"/>
      <c r="AN107" s="505"/>
      <c r="AO107" s="505"/>
      <c r="AP107" s="505"/>
      <c r="AQ107" s="505"/>
      <c r="AR107" s="505"/>
      <c r="AS107" s="505"/>
      <c r="AT107" s="505"/>
      <c r="AU107" s="505"/>
      <c r="AV107" s="505"/>
      <c r="AW107" s="505"/>
      <c r="AX107" s="505"/>
      <c r="AY107" s="505"/>
      <c r="AZ107" s="505"/>
      <c r="BA107" s="505"/>
      <c r="BB107" s="505"/>
      <c r="BC107" s="505"/>
      <c r="BD107" s="505"/>
      <c r="BE107" s="505"/>
      <c r="BF107" s="505"/>
      <c r="BG107" s="505"/>
      <c r="BH107" s="505"/>
      <c r="BI107" s="505"/>
      <c r="BJ107" s="505"/>
      <c r="BK107" s="505"/>
      <c r="BL107" s="505"/>
      <c r="BM107" s="324"/>
      <c r="BN107" s="324"/>
    </row>
    <row r="108" spans="1:66" ht="15" customHeight="1">
      <c r="A108" s="165"/>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325"/>
      <c r="AG108" s="325"/>
      <c r="AH108" s="325"/>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62"/>
      <c r="BN108" s="325"/>
    </row>
    <row r="109" spans="1:66" ht="15" customHeight="1">
      <c r="A109" s="294"/>
      <c r="B109" s="222" t="s">
        <v>4897</v>
      </c>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c r="AC109" s="222"/>
      <c r="AD109" s="222"/>
      <c r="AE109" s="222"/>
      <c r="AF109" s="325"/>
      <c r="AG109" s="325"/>
      <c r="AH109" s="325"/>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325"/>
      <c r="BN109" s="325"/>
    </row>
    <row r="110" spans="1:66" ht="15" customHeight="1">
      <c r="A110" s="165"/>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325"/>
      <c r="AG110" s="325"/>
      <c r="AH110" s="325"/>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62"/>
      <c r="BN110" s="325"/>
    </row>
    <row r="111" spans="1:66" ht="15" customHeight="1">
      <c r="A111" s="165"/>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325"/>
      <c r="AG111" s="325"/>
      <c r="AH111" s="325"/>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62"/>
      <c r="BN111" s="325"/>
    </row>
    <row r="112" spans="1:66" ht="15" customHeight="1">
      <c r="A112" s="165"/>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325"/>
      <c r="AG112" s="325"/>
      <c r="AH112" s="325"/>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62"/>
      <c r="BN112" s="325"/>
    </row>
    <row r="113" spans="1:66" ht="15" customHeight="1">
      <c r="A113" s="165"/>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325"/>
      <c r="AG113" s="325"/>
      <c r="AH113" s="325"/>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62"/>
      <c r="BN113" s="325"/>
    </row>
    <row r="114" spans="1:66" ht="15" customHeight="1">
      <c r="A114" s="165"/>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325"/>
      <c r="AG114" s="325"/>
      <c r="AH114" s="325"/>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62"/>
      <c r="BN114" s="325"/>
    </row>
    <row r="115" spans="1:66" ht="15" customHeight="1">
      <c r="A115" s="165"/>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325"/>
      <c r="AG115" s="325"/>
      <c r="AH115" s="325"/>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62"/>
      <c r="BN115" s="325"/>
    </row>
    <row r="116" spans="1:66" ht="15" customHeight="1">
      <c r="A116" s="165"/>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325"/>
      <c r="AG116" s="325"/>
      <c r="AH116" s="325"/>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325"/>
      <c r="BN116" s="325"/>
    </row>
    <row r="117" spans="1:66" ht="15" customHeight="1">
      <c r="A117" s="165"/>
      <c r="B117" s="222"/>
      <c r="C117" s="222"/>
      <c r="D117" s="222"/>
      <c r="E117" s="222"/>
      <c r="F117" s="222"/>
      <c r="G117" s="222"/>
      <c r="H117" s="222"/>
      <c r="I117" s="222"/>
      <c r="J117" s="222"/>
      <c r="K117" s="222"/>
      <c r="L117" s="222"/>
      <c r="M117" s="222"/>
      <c r="N117" s="222"/>
      <c r="O117" s="222"/>
      <c r="P117" s="222"/>
      <c r="Q117" s="326"/>
      <c r="R117" s="326"/>
      <c r="S117" s="632"/>
      <c r="T117" s="560"/>
      <c r="U117" s="560"/>
      <c r="V117" s="560"/>
      <c r="W117" s="560"/>
      <c r="X117" s="560"/>
      <c r="Y117" s="560"/>
      <c r="Z117" s="560"/>
      <c r="AA117" s="560"/>
      <c r="AB117" s="560"/>
      <c r="AC117" s="560"/>
      <c r="AD117" s="560"/>
      <c r="AE117" s="560"/>
      <c r="AF117" s="327"/>
      <c r="AG117" s="325"/>
      <c r="AH117" s="325"/>
      <c r="AI117" s="151"/>
      <c r="AJ117" s="151"/>
      <c r="AK117" s="151"/>
      <c r="AL117" s="151"/>
      <c r="AM117" s="151"/>
      <c r="AN117" s="151"/>
      <c r="AO117" s="151"/>
      <c r="AP117" s="151"/>
      <c r="AQ117" s="151"/>
      <c r="AR117" s="151"/>
      <c r="AS117" s="151"/>
      <c r="AT117" s="151"/>
      <c r="AU117" s="151"/>
      <c r="AV117" s="151"/>
      <c r="AW117" s="328"/>
      <c r="AX117" s="328"/>
      <c r="AY117" s="328"/>
      <c r="AZ117" s="625"/>
      <c r="BA117" s="560"/>
      <c r="BB117" s="560"/>
      <c r="BC117" s="560"/>
      <c r="BD117" s="560"/>
      <c r="BE117" s="560"/>
      <c r="BF117" s="560"/>
      <c r="BG117" s="560"/>
      <c r="BH117" s="560"/>
      <c r="BI117" s="560"/>
      <c r="BJ117" s="560"/>
      <c r="BK117" s="560"/>
      <c r="BL117" s="560"/>
      <c r="BM117" s="327"/>
      <c r="BN117" s="325"/>
    </row>
    <row r="118" spans="1:66" ht="15" customHeight="1">
      <c r="A118" s="165"/>
      <c r="B118" s="1"/>
      <c r="C118" s="1"/>
      <c r="D118" s="1"/>
      <c r="E118" s="1"/>
      <c r="F118" s="1"/>
      <c r="G118" s="1"/>
      <c r="H118" s="1"/>
      <c r="I118" s="1"/>
      <c r="J118" s="1"/>
      <c r="K118" s="1"/>
      <c r="L118" s="1"/>
      <c r="M118" s="1"/>
      <c r="N118" s="1"/>
      <c r="O118" s="1"/>
      <c r="P118" s="1"/>
      <c r="Q118" s="595" t="str">
        <f>Validacion!A7</f>
        <v>LIC. JOSÉ MIGUEL GOMEZ LOPEZ</v>
      </c>
      <c r="R118" s="574"/>
      <c r="S118" s="574"/>
      <c r="T118" s="574"/>
      <c r="U118" s="574"/>
      <c r="V118" s="574"/>
      <c r="W118" s="574"/>
      <c r="X118" s="574"/>
      <c r="Y118" s="574"/>
      <c r="Z118" s="574"/>
      <c r="AA118" s="574"/>
      <c r="AB118" s="574"/>
      <c r="AC118" s="574"/>
      <c r="AD118" s="574"/>
      <c r="AE118" s="574"/>
      <c r="AF118" s="574"/>
      <c r="AG118" s="318"/>
      <c r="AH118" s="318"/>
      <c r="AI118" s="329"/>
      <c r="AJ118" s="330"/>
      <c r="AK118" s="330"/>
      <c r="AL118" s="330"/>
      <c r="AM118" s="330"/>
      <c r="AN118" s="330"/>
      <c r="AO118" s="330"/>
      <c r="AP118" s="330"/>
      <c r="AQ118" s="330"/>
      <c r="AR118" s="330"/>
      <c r="AS118" s="330"/>
      <c r="AT118" s="330"/>
      <c r="AU118" s="330"/>
      <c r="AV118" s="330"/>
      <c r="AW118" s="626" t="str">
        <f>Validacion!A9</f>
        <v>LIC. BERTHA MARCELA GONGORA JIMENEZ</v>
      </c>
      <c r="AX118" s="574"/>
      <c r="AY118" s="574"/>
      <c r="AZ118" s="574"/>
      <c r="BA118" s="574"/>
      <c r="BB118" s="574"/>
      <c r="BC118" s="574"/>
      <c r="BD118" s="574"/>
      <c r="BE118" s="574"/>
      <c r="BF118" s="574"/>
      <c r="BG118" s="574"/>
      <c r="BH118" s="574"/>
      <c r="BI118" s="574"/>
      <c r="BJ118" s="574"/>
      <c r="BK118" s="574"/>
      <c r="BL118" s="574"/>
      <c r="BM118" s="574"/>
      <c r="BN118" s="325"/>
    </row>
    <row r="119" spans="1:66" ht="15" customHeight="1">
      <c r="A119" s="165"/>
      <c r="B119" s="1"/>
      <c r="C119" s="1"/>
      <c r="D119" s="1"/>
      <c r="E119" s="1"/>
      <c r="F119" s="1"/>
      <c r="G119" s="1"/>
      <c r="H119" s="1"/>
      <c r="I119" s="1"/>
      <c r="J119" s="1"/>
      <c r="K119" s="1"/>
      <c r="L119" s="1"/>
      <c r="M119" s="1"/>
      <c r="N119" s="1"/>
      <c r="O119" s="1"/>
      <c r="P119" s="1"/>
      <c r="Q119" s="505"/>
      <c r="R119" s="505"/>
      <c r="S119" s="505"/>
      <c r="T119" s="505"/>
      <c r="U119" s="505"/>
      <c r="V119" s="505"/>
      <c r="W119" s="505"/>
      <c r="X119" s="505"/>
      <c r="Y119" s="505"/>
      <c r="Z119" s="505"/>
      <c r="AA119" s="505"/>
      <c r="AB119" s="505"/>
      <c r="AC119" s="505"/>
      <c r="AD119" s="505"/>
      <c r="AE119" s="505"/>
      <c r="AF119" s="505"/>
      <c r="AG119" s="318"/>
      <c r="AH119" s="318"/>
      <c r="AI119" s="329"/>
      <c r="AJ119" s="330"/>
      <c r="AK119" s="330"/>
      <c r="AL119" s="330"/>
      <c r="AM119" s="330"/>
      <c r="AN119" s="330"/>
      <c r="AO119" s="330"/>
      <c r="AP119" s="330"/>
      <c r="AQ119" s="330"/>
      <c r="AR119" s="330"/>
      <c r="AS119" s="330"/>
      <c r="AT119" s="330"/>
      <c r="AU119" s="330"/>
      <c r="AV119" s="330"/>
      <c r="AW119" s="505"/>
      <c r="AX119" s="505"/>
      <c r="AY119" s="505"/>
      <c r="AZ119" s="505"/>
      <c r="BA119" s="505"/>
      <c r="BB119" s="505"/>
      <c r="BC119" s="505"/>
      <c r="BD119" s="505"/>
      <c r="BE119" s="505"/>
      <c r="BF119" s="505"/>
      <c r="BG119" s="505"/>
      <c r="BH119" s="505"/>
      <c r="BI119" s="505"/>
      <c r="BJ119" s="505"/>
      <c r="BK119" s="505"/>
      <c r="BL119" s="505"/>
      <c r="BM119" s="505"/>
      <c r="BN119" s="325"/>
    </row>
    <row r="120" spans="1:66" ht="15" customHeight="1">
      <c r="A120" s="294"/>
      <c r="B120" s="1"/>
      <c r="C120" s="1"/>
      <c r="D120" s="1"/>
      <c r="E120" s="1"/>
      <c r="F120" s="1"/>
      <c r="G120" s="1"/>
      <c r="H120" s="1"/>
      <c r="I120" s="1"/>
      <c r="J120" s="1"/>
      <c r="K120" s="1"/>
      <c r="L120" s="1"/>
      <c r="M120" s="1"/>
      <c r="N120" s="1"/>
      <c r="O120" s="1"/>
      <c r="P120" s="1"/>
      <c r="Q120" s="627" t="s">
        <v>5354</v>
      </c>
      <c r="R120" s="505"/>
      <c r="S120" s="505"/>
      <c r="T120" s="505"/>
      <c r="U120" s="505"/>
      <c r="V120" s="505"/>
      <c r="W120" s="505"/>
      <c r="X120" s="505"/>
      <c r="Y120" s="505"/>
      <c r="Z120" s="505"/>
      <c r="AA120" s="505"/>
      <c r="AB120" s="505"/>
      <c r="AC120" s="505"/>
      <c r="AD120" s="505"/>
      <c r="AE120" s="505"/>
      <c r="AF120" s="505"/>
      <c r="AG120" s="325"/>
      <c r="AH120" s="325"/>
      <c r="AI120" s="329"/>
      <c r="AJ120" s="330"/>
      <c r="AK120" s="330"/>
      <c r="AL120" s="330"/>
      <c r="AM120" s="330"/>
      <c r="AN120" s="330"/>
      <c r="AO120" s="330"/>
      <c r="AP120" s="330"/>
      <c r="AQ120" s="330"/>
      <c r="AR120" s="330"/>
      <c r="AS120" s="330"/>
      <c r="AT120" s="330"/>
      <c r="AU120" s="330"/>
      <c r="AV120" s="330"/>
      <c r="AW120" s="627" t="s">
        <v>5355</v>
      </c>
      <c r="AX120" s="505"/>
      <c r="AY120" s="505"/>
      <c r="AZ120" s="505"/>
      <c r="BA120" s="505"/>
      <c r="BB120" s="505"/>
      <c r="BC120" s="505"/>
      <c r="BD120" s="505"/>
      <c r="BE120" s="505"/>
      <c r="BF120" s="505"/>
      <c r="BG120" s="505"/>
      <c r="BH120" s="505"/>
      <c r="BI120" s="505"/>
      <c r="BJ120" s="505"/>
      <c r="BK120" s="505"/>
      <c r="BL120" s="505"/>
      <c r="BM120" s="505"/>
      <c r="BN120" s="325"/>
    </row>
    <row r="121" spans="1:66" ht="15" customHeight="1">
      <c r="A121" s="294"/>
      <c r="B121" s="1"/>
      <c r="C121" s="1"/>
      <c r="D121" s="1"/>
      <c r="E121" s="1"/>
      <c r="F121" s="1"/>
      <c r="G121" s="1"/>
      <c r="H121" s="1"/>
      <c r="I121" s="1"/>
      <c r="J121" s="1"/>
      <c r="K121" s="1"/>
      <c r="L121" s="1"/>
      <c r="M121" s="1"/>
      <c r="N121" s="1"/>
      <c r="O121" s="1"/>
      <c r="P121" s="1"/>
      <c r="Q121" s="505"/>
      <c r="R121" s="505"/>
      <c r="S121" s="505"/>
      <c r="T121" s="505"/>
      <c r="U121" s="505"/>
      <c r="V121" s="505"/>
      <c r="W121" s="505"/>
      <c r="X121" s="505"/>
      <c r="Y121" s="505"/>
      <c r="Z121" s="505"/>
      <c r="AA121" s="505"/>
      <c r="AB121" s="505"/>
      <c r="AC121" s="505"/>
      <c r="AD121" s="505"/>
      <c r="AE121" s="505"/>
      <c r="AF121" s="505"/>
      <c r="AG121" s="325"/>
      <c r="AH121" s="325"/>
      <c r="AI121" s="329"/>
      <c r="AJ121" s="330"/>
      <c r="AK121" s="330"/>
      <c r="AL121" s="330"/>
      <c r="AM121" s="330"/>
      <c r="AN121" s="330"/>
      <c r="AO121" s="330"/>
      <c r="AP121" s="330"/>
      <c r="AQ121" s="330"/>
      <c r="AR121" s="330"/>
      <c r="AS121" s="330"/>
      <c r="AT121" s="330"/>
      <c r="AU121" s="330"/>
      <c r="AV121" s="330"/>
      <c r="AW121" s="505"/>
      <c r="AX121" s="505"/>
      <c r="AY121" s="505"/>
      <c r="AZ121" s="505"/>
      <c r="BA121" s="505"/>
      <c r="BB121" s="505"/>
      <c r="BC121" s="505"/>
      <c r="BD121" s="505"/>
      <c r="BE121" s="505"/>
      <c r="BF121" s="505"/>
      <c r="BG121" s="505"/>
      <c r="BH121" s="505"/>
      <c r="BI121" s="505"/>
      <c r="BJ121" s="505"/>
      <c r="BK121" s="505"/>
      <c r="BL121" s="505"/>
      <c r="BM121" s="505"/>
      <c r="BN121" s="325"/>
    </row>
    <row r="122" spans="1:66" ht="15" customHeight="1">
      <c r="A122" s="294"/>
      <c r="B122" s="151"/>
      <c r="C122" s="151"/>
      <c r="D122" s="151"/>
      <c r="E122" s="151"/>
      <c r="F122" s="151"/>
      <c r="G122" s="151"/>
      <c r="H122" s="151"/>
      <c r="I122" s="151"/>
      <c r="J122" s="151"/>
      <c r="K122" s="151"/>
      <c r="L122" s="151"/>
      <c r="M122" s="151"/>
      <c r="N122" s="151"/>
      <c r="O122" s="151"/>
      <c r="P122" s="151"/>
      <c r="Q122" s="505"/>
      <c r="R122" s="505"/>
      <c r="S122" s="505"/>
      <c r="T122" s="505"/>
      <c r="U122" s="505"/>
      <c r="V122" s="505"/>
      <c r="W122" s="505"/>
      <c r="X122" s="505"/>
      <c r="Y122" s="505"/>
      <c r="Z122" s="505"/>
      <c r="AA122" s="505"/>
      <c r="AB122" s="505"/>
      <c r="AC122" s="505"/>
      <c r="AD122" s="505"/>
      <c r="AE122" s="505"/>
      <c r="AF122" s="505"/>
      <c r="AG122" s="325"/>
      <c r="AH122" s="325"/>
      <c r="AI122" s="329"/>
      <c r="AJ122" s="330"/>
      <c r="AK122" s="330"/>
      <c r="AL122" s="330"/>
      <c r="AM122" s="330"/>
      <c r="AN122" s="330"/>
      <c r="AO122" s="330"/>
      <c r="AP122" s="330"/>
      <c r="AQ122" s="330"/>
      <c r="AR122" s="330"/>
      <c r="AS122" s="330"/>
      <c r="AT122" s="330"/>
      <c r="AU122" s="330"/>
      <c r="AV122" s="330"/>
      <c r="AW122" s="505"/>
      <c r="AX122" s="505"/>
      <c r="AY122" s="505"/>
      <c r="AZ122" s="505"/>
      <c r="BA122" s="505"/>
      <c r="BB122" s="505"/>
      <c r="BC122" s="505"/>
      <c r="BD122" s="505"/>
      <c r="BE122" s="505"/>
      <c r="BF122" s="505"/>
      <c r="BG122" s="505"/>
      <c r="BH122" s="505"/>
      <c r="BI122" s="505"/>
      <c r="BJ122" s="505"/>
      <c r="BK122" s="505"/>
      <c r="BL122" s="505"/>
      <c r="BM122" s="505"/>
      <c r="BN122" s="325"/>
    </row>
    <row r="123" spans="1:66" ht="15" customHeight="1">
      <c r="A123" s="294"/>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325"/>
      <c r="AG123" s="325"/>
      <c r="AH123" s="325"/>
      <c r="AI123" s="329"/>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25"/>
      <c r="BN123" s="325"/>
    </row>
    <row r="124" spans="1:66" ht="15" customHeight="1">
      <c r="A124" s="294"/>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325"/>
      <c r="AG124" s="325"/>
      <c r="AH124" s="325"/>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325"/>
      <c r="BN124" s="325"/>
    </row>
    <row r="125" spans="1:66" ht="11.25" customHeight="1">
      <c r="A125" s="294"/>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325"/>
      <c r="AG125" s="325"/>
      <c r="AH125" s="325"/>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325"/>
      <c r="BN125" s="325"/>
    </row>
    <row r="126" spans="1:66" ht="15" customHeight="1">
      <c r="A126" s="294"/>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325"/>
      <c r="AG126" s="325"/>
      <c r="AH126" s="325"/>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325"/>
      <c r="BN126" s="325"/>
    </row>
    <row r="127" spans="1:66" ht="15" customHeight="1">
      <c r="A127" s="294"/>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325"/>
      <c r="AG127" s="325"/>
      <c r="AH127" s="325"/>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325"/>
      <c r="BN127" s="325"/>
    </row>
    <row r="128" spans="1:66" ht="15" customHeight="1">
      <c r="A128" s="294"/>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325"/>
      <c r="AG128" s="325"/>
      <c r="AH128" s="325"/>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325"/>
      <c r="BN128" s="325"/>
    </row>
    <row r="129" spans="1:66" ht="11.25" customHeight="1">
      <c r="A129" s="294"/>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325"/>
      <c r="AG129" s="325"/>
      <c r="AH129" s="325"/>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325"/>
      <c r="BN129" s="325"/>
    </row>
    <row r="130" spans="1:66" ht="11.25" customHeight="1">
      <c r="A130" s="294"/>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325"/>
      <c r="AG130" s="325"/>
      <c r="AH130" s="325"/>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325"/>
      <c r="BN130" s="325"/>
    </row>
    <row r="131" spans="1:66" ht="11.25" customHeight="1">
      <c r="A131" s="294"/>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325"/>
      <c r="AG131" s="325"/>
      <c r="AH131" s="325"/>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325"/>
      <c r="BN131" s="325"/>
    </row>
    <row r="132" spans="1:66" ht="11.25" customHeight="1">
      <c r="A132" s="294"/>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325"/>
      <c r="AG132" s="325"/>
      <c r="AH132" s="325"/>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325"/>
      <c r="BN132" s="325"/>
    </row>
    <row r="133" spans="1:66" ht="11.25" customHeight="1">
      <c r="A133" s="294"/>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325"/>
      <c r="AG133" s="325"/>
      <c r="AH133" s="325"/>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325"/>
      <c r="BN133" s="325"/>
    </row>
    <row r="134" spans="1:66" ht="11.25" customHeight="1">
      <c r="A134" s="294"/>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325"/>
      <c r="AG134" s="325"/>
      <c r="AH134" s="325"/>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325"/>
      <c r="BN134" s="325"/>
    </row>
    <row r="135" spans="1:66" ht="11.25" customHeight="1">
      <c r="A135" s="294"/>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325"/>
      <c r="AG135" s="325"/>
      <c r="AH135" s="325"/>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325"/>
      <c r="BN135" s="325"/>
    </row>
    <row r="136" spans="1:66" ht="11.25" customHeight="1">
      <c r="A136" s="294"/>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325"/>
      <c r="AG136" s="325"/>
      <c r="AH136" s="325"/>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325"/>
      <c r="BN136" s="325"/>
    </row>
    <row r="137" spans="1:66" ht="11.25" customHeight="1">
      <c r="A137" s="294"/>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325"/>
      <c r="AG137" s="325"/>
      <c r="AH137" s="325"/>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325"/>
      <c r="BN137" s="325"/>
    </row>
    <row r="138" spans="1:66" ht="11.25" customHeight="1">
      <c r="A138" s="294"/>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325"/>
      <c r="AG138" s="325"/>
      <c r="AH138" s="325"/>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325"/>
      <c r="BN138" s="325"/>
    </row>
    <row r="139" spans="1:66" ht="11.25" customHeight="1">
      <c r="A139" s="294"/>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325"/>
      <c r="AG139" s="325"/>
      <c r="AH139" s="325"/>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325"/>
      <c r="BN139" s="325"/>
    </row>
    <row r="140" spans="1:66" ht="11.25" customHeight="1">
      <c r="A140" s="294"/>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325"/>
      <c r="AG140" s="325"/>
      <c r="AH140" s="325"/>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325"/>
      <c r="BN140" s="325"/>
    </row>
    <row r="141" spans="1:66" ht="11.25" customHeight="1">
      <c r="A141" s="294"/>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325"/>
      <c r="AG141" s="325"/>
      <c r="AH141" s="325"/>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325"/>
      <c r="BN141" s="325"/>
    </row>
    <row r="142" spans="1:66" ht="11.25" customHeight="1">
      <c r="A142" s="294"/>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325"/>
      <c r="AG142" s="325"/>
      <c r="AH142" s="325"/>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325"/>
      <c r="BN142" s="325"/>
    </row>
    <row r="143" spans="1:66" ht="11.25" customHeight="1">
      <c r="A143" s="294"/>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325"/>
      <c r="AG143" s="325"/>
      <c r="AH143" s="325"/>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325"/>
      <c r="BN143" s="325"/>
    </row>
    <row r="144" spans="1:66" ht="11.25" customHeight="1">
      <c r="A144" s="294"/>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325"/>
      <c r="AG144" s="325"/>
      <c r="AH144" s="325"/>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325"/>
      <c r="BN144" s="325"/>
    </row>
    <row r="145" spans="1:66" ht="11.25" customHeight="1">
      <c r="A145" s="294"/>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325"/>
      <c r="AG145" s="325"/>
      <c r="AH145" s="325"/>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325"/>
      <c r="BN145" s="325"/>
    </row>
    <row r="146" spans="1:66" ht="11.25" customHeight="1">
      <c r="A146" s="294"/>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325"/>
      <c r="AG146" s="325"/>
      <c r="AH146" s="325"/>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325"/>
      <c r="BN146" s="325"/>
    </row>
    <row r="147" spans="1:66" ht="11.25" customHeight="1">
      <c r="A147" s="294"/>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325"/>
      <c r="AG147" s="325"/>
      <c r="AH147" s="325"/>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325"/>
      <c r="BN147" s="325"/>
    </row>
    <row r="148" spans="1:66" ht="11.25" customHeight="1">
      <c r="A148" s="294"/>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325"/>
      <c r="AG148" s="325"/>
      <c r="AH148" s="325"/>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325"/>
      <c r="BN148" s="325"/>
    </row>
    <row r="149" spans="1:66" ht="11.25" customHeight="1">
      <c r="A149" s="294"/>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325"/>
      <c r="AG149" s="325"/>
      <c r="AH149" s="325"/>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325"/>
      <c r="BN149" s="325"/>
    </row>
    <row r="150" spans="1:66" ht="11.25" customHeight="1">
      <c r="A150" s="294"/>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325"/>
      <c r="AG150" s="325"/>
      <c r="AH150" s="32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325"/>
      <c r="BN150" s="325"/>
    </row>
    <row r="151" spans="1:66" ht="11.25" customHeight="1">
      <c r="A151" s="294"/>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325"/>
      <c r="AG151" s="325"/>
      <c r="AH151" s="325"/>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325"/>
      <c r="BN151" s="325"/>
    </row>
    <row r="152" spans="1:66" ht="11.25" customHeight="1">
      <c r="A152" s="294"/>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325"/>
      <c r="AG152" s="325"/>
      <c r="AH152" s="325"/>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325"/>
      <c r="BN152" s="325"/>
    </row>
    <row r="153" spans="1:66" ht="11.25" customHeight="1">
      <c r="A153" s="294"/>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325"/>
      <c r="AG153" s="325"/>
      <c r="AH153" s="32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325"/>
      <c r="BN153" s="325"/>
    </row>
    <row r="154" spans="1:66" ht="11.25" customHeight="1">
      <c r="A154" s="294"/>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325"/>
      <c r="AG154" s="325"/>
      <c r="AH154" s="325"/>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325"/>
      <c r="BN154" s="325"/>
    </row>
    <row r="155" spans="1:66" ht="11.25" customHeight="1">
      <c r="A155" s="294"/>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325"/>
      <c r="AG155" s="325"/>
      <c r="AH155" s="325"/>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325"/>
      <c r="BN155" s="325"/>
    </row>
    <row r="156" spans="1:66" ht="11.25" customHeight="1">
      <c r="A156" s="294"/>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325"/>
      <c r="AG156" s="325"/>
      <c r="AH156" s="32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325"/>
      <c r="BN156" s="325"/>
    </row>
    <row r="157" spans="1:66" ht="11.25" customHeight="1">
      <c r="A157" s="294"/>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325"/>
      <c r="AG157" s="325"/>
      <c r="AH157" s="325"/>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325"/>
      <c r="BN157" s="325"/>
    </row>
    <row r="158" spans="1:66" ht="11.25" customHeight="1">
      <c r="A158" s="294"/>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325"/>
      <c r="AG158" s="325"/>
      <c r="AH158" s="325"/>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325"/>
      <c r="BN158" s="325"/>
    </row>
    <row r="159" spans="1:66" ht="11.25" customHeight="1">
      <c r="A159" s="294"/>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325"/>
      <c r="AG159" s="325"/>
      <c r="AH159" s="325"/>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325"/>
      <c r="BN159" s="325"/>
    </row>
    <row r="160" spans="1:66" ht="11.25" customHeight="1">
      <c r="A160" s="294"/>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325"/>
      <c r="AG160" s="325"/>
      <c r="AH160" s="325"/>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325"/>
      <c r="BN160" s="325"/>
    </row>
    <row r="161" spans="1:66" ht="11.25" customHeight="1">
      <c r="A161" s="294"/>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325"/>
      <c r="AG161" s="325"/>
      <c r="AH161" s="325"/>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325"/>
      <c r="BN161" s="325"/>
    </row>
    <row r="162" spans="1:66" ht="11.25" customHeight="1">
      <c r="A162" s="294"/>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325"/>
      <c r="AG162" s="325"/>
      <c r="AH162" s="32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325"/>
      <c r="BN162" s="325"/>
    </row>
    <row r="163" spans="1:66" ht="11.25" customHeight="1">
      <c r="A163" s="294"/>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325"/>
      <c r="AG163" s="325"/>
      <c r="AH163" s="325"/>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325"/>
      <c r="BN163" s="325"/>
    </row>
    <row r="164" spans="1:66" ht="11.25" customHeight="1">
      <c r="A164" s="294"/>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325"/>
      <c r="AG164" s="325"/>
      <c r="AH164" s="325"/>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325"/>
      <c r="BN164" s="325"/>
    </row>
    <row r="165" spans="1:66" ht="11.25" customHeight="1">
      <c r="A165" s="294"/>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325"/>
      <c r="AG165" s="325"/>
      <c r="AH165" s="325"/>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325"/>
      <c r="BN165" s="325"/>
    </row>
    <row r="166" spans="1:66" ht="11.25" customHeight="1">
      <c r="A166" s="294"/>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325"/>
      <c r="AG166" s="325"/>
      <c r="AH166" s="325"/>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325"/>
      <c r="BN166" s="325"/>
    </row>
    <row r="167" spans="1:66" ht="11.25" customHeight="1">
      <c r="A167" s="294"/>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325"/>
      <c r="AG167" s="325"/>
      <c r="AH167" s="325"/>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325"/>
      <c r="BN167" s="325"/>
    </row>
    <row r="168" spans="1:66" ht="11.25" customHeight="1">
      <c r="A168" s="294"/>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325"/>
      <c r="AG168" s="325"/>
      <c r="AH168" s="325"/>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325"/>
      <c r="BN168" s="325"/>
    </row>
    <row r="169" spans="1:66" ht="11.25" customHeight="1">
      <c r="A169" s="294"/>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325"/>
      <c r="AG169" s="325"/>
      <c r="AH169" s="32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325"/>
      <c r="BN169" s="325"/>
    </row>
    <row r="170" spans="1:66" ht="11.25" customHeight="1">
      <c r="A170" s="294"/>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325"/>
      <c r="AG170" s="325"/>
      <c r="AH170" s="325"/>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325"/>
      <c r="BN170" s="325"/>
    </row>
    <row r="171" spans="1:66" ht="11.25" customHeight="1">
      <c r="A171" s="294"/>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325"/>
      <c r="AG171" s="325"/>
      <c r="AH171" s="325"/>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325"/>
      <c r="BN171" s="325"/>
    </row>
    <row r="172" spans="1:66" ht="11.25" customHeight="1">
      <c r="A172" s="294"/>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325"/>
      <c r="AG172" s="325"/>
      <c r="AH172" s="325"/>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325"/>
      <c r="BN172" s="325"/>
    </row>
    <row r="173" spans="1:66" ht="11.25" customHeight="1">
      <c r="A173" s="294"/>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325"/>
      <c r="AG173" s="325"/>
      <c r="AH173" s="325"/>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325"/>
      <c r="BN173" s="325"/>
    </row>
    <row r="174" spans="1:66" ht="11.25" customHeight="1">
      <c r="A174" s="294"/>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325"/>
      <c r="AG174" s="325"/>
      <c r="AH174" s="325"/>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325"/>
      <c r="BN174" s="325"/>
    </row>
    <row r="175" spans="1:66" ht="11.25" customHeight="1">
      <c r="A175" s="294"/>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325"/>
      <c r="AG175" s="325"/>
      <c r="AH175" s="325"/>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325"/>
      <c r="BN175" s="325"/>
    </row>
    <row r="176" spans="1:66" ht="11.25" customHeight="1">
      <c r="A176" s="294"/>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325"/>
      <c r="AG176" s="325"/>
      <c r="AH176" s="32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325"/>
      <c r="BN176" s="325"/>
    </row>
    <row r="177" spans="1:66" ht="11.25" customHeight="1">
      <c r="A177" s="294"/>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325"/>
      <c r="AG177" s="325"/>
      <c r="AH177" s="325"/>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325"/>
      <c r="BN177" s="325"/>
    </row>
    <row r="178" spans="1:66" ht="11.25" customHeight="1">
      <c r="A178" s="294"/>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325"/>
      <c r="AG178" s="325"/>
      <c r="AH178" s="325"/>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325"/>
      <c r="BN178" s="325"/>
    </row>
    <row r="179" spans="1:66" ht="11.25" customHeight="1">
      <c r="A179" s="294"/>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325"/>
      <c r="AG179" s="325"/>
      <c r="AH179" s="325"/>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325"/>
      <c r="BN179" s="325"/>
    </row>
    <row r="180" spans="1:66" ht="11.25" customHeight="1">
      <c r="A180" s="294"/>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325"/>
      <c r="AG180" s="325"/>
      <c r="AH180" s="325"/>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325"/>
      <c r="BN180" s="325"/>
    </row>
    <row r="181" spans="1:66" ht="11.25" customHeight="1">
      <c r="A181" s="294"/>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325"/>
      <c r="AG181" s="325"/>
      <c r="AH181" s="325"/>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325"/>
      <c r="BN181" s="325"/>
    </row>
    <row r="182" spans="1:66" ht="11.25" customHeight="1">
      <c r="A182" s="294"/>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325"/>
      <c r="AG182" s="325"/>
      <c r="AH182" s="325"/>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325"/>
      <c r="BN182" s="325"/>
    </row>
    <row r="183" spans="1:66" ht="11.25" customHeight="1">
      <c r="A183" s="294"/>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325"/>
      <c r="AG183" s="325"/>
      <c r="AH183" s="32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325"/>
      <c r="BN183" s="325"/>
    </row>
    <row r="184" spans="1:66" ht="11.25" customHeight="1">
      <c r="A184" s="294"/>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325"/>
      <c r="AG184" s="325"/>
      <c r="AH184" s="325"/>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325"/>
      <c r="BN184" s="325"/>
    </row>
    <row r="185" spans="1:66" ht="11.25" customHeight="1">
      <c r="A185" s="294"/>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325"/>
      <c r="AG185" s="325"/>
      <c r="AH185" s="325"/>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325"/>
      <c r="BN185" s="325"/>
    </row>
    <row r="186" spans="1:66" ht="11.25" customHeight="1">
      <c r="A186" s="294"/>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325"/>
      <c r="AG186" s="325"/>
      <c r="AH186" s="325"/>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325"/>
      <c r="BN186" s="325"/>
    </row>
    <row r="187" spans="1:66" ht="11.25" customHeight="1">
      <c r="A187" s="294"/>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325"/>
      <c r="AG187" s="325"/>
      <c r="AH187" s="325"/>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325"/>
      <c r="BN187" s="325"/>
    </row>
    <row r="188" spans="1:66" ht="11.25" customHeight="1">
      <c r="A188" s="294"/>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325"/>
      <c r="AG188" s="325"/>
      <c r="AH188" s="325"/>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325"/>
      <c r="BN188" s="325"/>
    </row>
    <row r="189" spans="1:66" ht="11.25" customHeight="1">
      <c r="A189" s="294"/>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325"/>
      <c r="AG189" s="325"/>
      <c r="AH189" s="325"/>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325"/>
      <c r="BN189" s="325"/>
    </row>
    <row r="190" spans="1:66" ht="11.25" customHeight="1">
      <c r="A190" s="294"/>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325"/>
      <c r="AG190" s="325"/>
      <c r="AH190" s="32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325"/>
      <c r="BN190" s="325"/>
    </row>
    <row r="191" spans="1:66" ht="11.25" customHeight="1">
      <c r="A191" s="294"/>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325"/>
      <c r="AG191" s="325"/>
      <c r="AH191" s="325"/>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325"/>
      <c r="BN191" s="325"/>
    </row>
    <row r="192" spans="1:66" ht="11.25" customHeight="1">
      <c r="A192" s="294"/>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325"/>
      <c r="AG192" s="325"/>
      <c r="AH192" s="325"/>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325"/>
      <c r="BN192" s="325"/>
    </row>
    <row r="193" spans="1:66" ht="11.25" customHeight="1">
      <c r="A193" s="294"/>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325"/>
      <c r="AG193" s="325"/>
      <c r="AH193" s="325"/>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325"/>
      <c r="BN193" s="325"/>
    </row>
    <row r="194" spans="1:66" ht="11.25" customHeight="1">
      <c r="A194" s="294"/>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325"/>
      <c r="AG194" s="325"/>
      <c r="AH194" s="325"/>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325"/>
      <c r="BN194" s="325"/>
    </row>
    <row r="195" spans="1:66" ht="11.25" customHeight="1">
      <c r="A195" s="294"/>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325"/>
      <c r="AG195" s="325"/>
      <c r="AH195" s="32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325"/>
      <c r="BN195" s="325"/>
    </row>
    <row r="196" spans="1:66" ht="11.25" customHeight="1">
      <c r="A196" s="294"/>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325"/>
      <c r="AG196" s="325"/>
      <c r="AH196" s="325"/>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325"/>
      <c r="BN196" s="325"/>
    </row>
    <row r="197" spans="1:66" ht="11.25" customHeight="1">
      <c r="A197" s="294"/>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325"/>
      <c r="AG197" s="325"/>
      <c r="AH197" s="325"/>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325"/>
      <c r="BN197" s="325"/>
    </row>
    <row r="198" spans="1:66" ht="11.25" customHeight="1">
      <c r="A198" s="294"/>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325"/>
      <c r="AG198" s="325"/>
      <c r="AH198" s="325"/>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325"/>
      <c r="BN198" s="325"/>
    </row>
    <row r="199" spans="1:66" ht="11.25" customHeight="1">
      <c r="A199" s="294"/>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325"/>
      <c r="AG199" s="325"/>
      <c r="AH199" s="325"/>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325"/>
      <c r="BN199" s="325"/>
    </row>
    <row r="200" spans="1:66" ht="11.25" customHeight="1">
      <c r="A200" s="294"/>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325"/>
      <c r="AG200" s="325"/>
      <c r="AH200" s="32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325"/>
      <c r="BN200" s="325"/>
    </row>
    <row r="201" spans="1:66" ht="11.25" customHeight="1">
      <c r="A201" s="294"/>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325"/>
      <c r="AG201" s="325"/>
      <c r="AH201" s="325"/>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325"/>
      <c r="BN201" s="325"/>
    </row>
    <row r="202" spans="1:66" ht="11.25" customHeight="1">
      <c r="A202" s="294"/>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325"/>
      <c r="AG202" s="325"/>
      <c r="AH202" s="325"/>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325"/>
      <c r="BN202" s="325"/>
    </row>
    <row r="203" spans="1:66" ht="11.25" customHeight="1">
      <c r="A203" s="294"/>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325"/>
      <c r="AG203" s="325"/>
      <c r="AH203" s="325"/>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325"/>
      <c r="BN203" s="325"/>
    </row>
    <row r="204" spans="1:66" ht="11.25" customHeight="1">
      <c r="A204" s="294"/>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325"/>
      <c r="AG204" s="325"/>
      <c r="AH204" s="325"/>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325"/>
      <c r="BN204" s="325"/>
    </row>
    <row r="205" spans="1:66" ht="11.25" customHeight="1">
      <c r="A205" s="294"/>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325"/>
      <c r="AG205" s="325"/>
      <c r="AH205" s="325"/>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325"/>
      <c r="BN205" s="325"/>
    </row>
    <row r="206" spans="1:66" ht="11.25" customHeight="1">
      <c r="A206" s="294"/>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325"/>
      <c r="AG206" s="325"/>
      <c r="AH206" s="325"/>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325"/>
      <c r="BN206" s="325"/>
    </row>
    <row r="207" spans="1:66" ht="11.25" customHeight="1">
      <c r="A207" s="294"/>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325"/>
      <c r="AG207" s="325"/>
      <c r="AH207" s="325"/>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325"/>
      <c r="BN207" s="325"/>
    </row>
    <row r="208" spans="1:66" ht="11.25" customHeight="1">
      <c r="A208" s="294"/>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325"/>
      <c r="AG208" s="325"/>
      <c r="AH208" s="325"/>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325"/>
      <c r="BN208" s="325"/>
    </row>
    <row r="209" spans="1:66" ht="11.25" customHeight="1">
      <c r="A209" s="294"/>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325"/>
      <c r="AG209" s="325"/>
      <c r="AH209" s="325"/>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325"/>
      <c r="BN209" s="325"/>
    </row>
    <row r="210" spans="1:66" ht="11.25" customHeight="1">
      <c r="A210" s="294"/>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325"/>
      <c r="AG210" s="325"/>
      <c r="AH210" s="325"/>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325"/>
      <c r="BN210" s="325"/>
    </row>
    <row r="211" spans="1:66" ht="11.25" customHeight="1">
      <c r="A211" s="294"/>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325"/>
      <c r="AG211" s="325"/>
      <c r="AH211" s="325"/>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325"/>
      <c r="BN211" s="325"/>
    </row>
    <row r="212" spans="1:66" ht="11.25" customHeight="1">
      <c r="A212" s="294"/>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325"/>
      <c r="AG212" s="325"/>
      <c r="AH212" s="325"/>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325"/>
      <c r="BN212" s="325"/>
    </row>
    <row r="213" spans="1:66" ht="11.25" customHeight="1">
      <c r="A213" s="294"/>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325"/>
      <c r="AG213" s="325"/>
      <c r="AH213" s="325"/>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325"/>
      <c r="BN213" s="325"/>
    </row>
    <row r="214" spans="1:66" ht="11.25" customHeight="1">
      <c r="A214" s="294"/>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325"/>
      <c r="AG214" s="325"/>
      <c r="AH214" s="325"/>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325"/>
      <c r="BN214" s="325"/>
    </row>
    <row r="215" spans="1:66" ht="11.25" customHeight="1">
      <c r="A215" s="294"/>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325"/>
      <c r="AG215" s="325"/>
      <c r="AH215" s="325"/>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325"/>
      <c r="BN215" s="325"/>
    </row>
    <row r="216" spans="1:66" ht="11.25" customHeight="1">
      <c r="A216" s="294"/>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325"/>
      <c r="AG216" s="325"/>
      <c r="AH216" s="325"/>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325"/>
      <c r="BN216" s="325"/>
    </row>
    <row r="217" spans="1:66" ht="11.25" customHeight="1">
      <c r="A217" s="294"/>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325"/>
      <c r="AG217" s="325"/>
      <c r="AH217" s="325"/>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325"/>
      <c r="BN217" s="325"/>
    </row>
    <row r="218" spans="1:66" ht="11.25" customHeight="1">
      <c r="A218" s="294"/>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325"/>
      <c r="AG218" s="325"/>
      <c r="AH218" s="325"/>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325"/>
      <c r="BN218" s="325"/>
    </row>
    <row r="219" spans="1:66" ht="11.25" customHeight="1">
      <c r="A219" s="294"/>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325"/>
      <c r="AG219" s="325"/>
      <c r="AH219" s="325"/>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325"/>
      <c r="BN219" s="325"/>
    </row>
    <row r="220" spans="1:66" ht="11.25" customHeight="1">
      <c r="A220" s="294"/>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325"/>
      <c r="AG220" s="325"/>
      <c r="AH220" s="325"/>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325"/>
      <c r="BN220" s="325"/>
    </row>
    <row r="221" spans="1:66" ht="11.25" customHeight="1">
      <c r="A221" s="294"/>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325"/>
      <c r="AG221" s="325"/>
      <c r="AH221" s="325"/>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325"/>
      <c r="BN221" s="325"/>
    </row>
    <row r="222" spans="1:66" ht="11.25" customHeight="1">
      <c r="A222" s="294"/>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325"/>
      <c r="AG222" s="325"/>
      <c r="AH222" s="325"/>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325"/>
      <c r="BN222" s="325"/>
    </row>
    <row r="223" spans="1:66" ht="11.25" customHeight="1">
      <c r="A223" s="294"/>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325"/>
      <c r="AG223" s="325"/>
      <c r="AH223" s="32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325"/>
      <c r="BN223" s="325"/>
    </row>
    <row r="224" spans="1:66" ht="11.25" customHeight="1">
      <c r="A224" s="294"/>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325"/>
      <c r="AG224" s="325"/>
      <c r="AH224" s="325"/>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325"/>
      <c r="BN224" s="325"/>
    </row>
    <row r="225" spans="1:66" ht="11.25" customHeight="1">
      <c r="A225" s="294"/>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325"/>
      <c r="AG225" s="325"/>
      <c r="AH225" s="325"/>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325"/>
      <c r="BN225" s="325"/>
    </row>
    <row r="226" spans="1:66" ht="11.25" customHeight="1">
      <c r="A226" s="294"/>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325"/>
      <c r="AG226" s="325"/>
      <c r="AH226" s="32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325"/>
      <c r="BN226" s="325"/>
    </row>
    <row r="227" spans="1:66" ht="11.25" customHeight="1">
      <c r="A227" s="294"/>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325"/>
      <c r="AG227" s="325"/>
      <c r="AH227" s="325"/>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325"/>
      <c r="BN227" s="325"/>
    </row>
    <row r="228" spans="1:66" ht="11.25" customHeight="1">
      <c r="A228" s="294"/>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325"/>
      <c r="AG228" s="325"/>
      <c r="AH228" s="32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325"/>
      <c r="BN228" s="325"/>
    </row>
    <row r="229" spans="1:66" ht="11.25" customHeight="1">
      <c r="A229" s="294"/>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325"/>
      <c r="AG229" s="325"/>
      <c r="AH229" s="325"/>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325"/>
      <c r="BN229" s="325"/>
    </row>
    <row r="230" spans="1:66" ht="11.25" customHeight="1">
      <c r="A230" s="294"/>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325"/>
      <c r="AG230" s="325"/>
      <c r="AH230" s="325"/>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325"/>
      <c r="BN230" s="325"/>
    </row>
    <row r="231" spans="1:66" ht="11.25" customHeight="1">
      <c r="A231" s="294"/>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325"/>
      <c r="AG231" s="325"/>
      <c r="AH231" s="325"/>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325"/>
      <c r="BN231" s="325"/>
    </row>
    <row r="232" spans="1:66" ht="11.25" customHeight="1">
      <c r="A232" s="294"/>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325"/>
      <c r="AG232" s="325"/>
      <c r="AH232" s="325"/>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325"/>
      <c r="BN232" s="325"/>
    </row>
    <row r="233" spans="1:66" ht="11.25" customHeight="1">
      <c r="A233" s="294"/>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325"/>
      <c r="AG233" s="325"/>
      <c r="AH233" s="325"/>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325"/>
      <c r="BN233" s="325"/>
    </row>
    <row r="234" spans="1:66" ht="11.25" customHeight="1">
      <c r="A234" s="294"/>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325"/>
      <c r="AG234" s="325"/>
      <c r="AH234" s="325"/>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325"/>
      <c r="BN234" s="325"/>
    </row>
    <row r="235" spans="1:66" ht="11.25" customHeight="1">
      <c r="A235" s="294"/>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325"/>
      <c r="AG235" s="325"/>
      <c r="AH235" s="325"/>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325"/>
      <c r="BN235" s="325"/>
    </row>
    <row r="236" spans="1:66" ht="11.25" customHeight="1">
      <c r="A236" s="294"/>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325"/>
      <c r="AG236" s="325"/>
      <c r="AH236" s="325"/>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325"/>
      <c r="BN236" s="325"/>
    </row>
    <row r="237" spans="1:66" ht="11.25" customHeight="1">
      <c r="A237" s="29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325"/>
      <c r="AG237" s="325"/>
      <c r="AH237" s="32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325"/>
      <c r="BN237" s="325"/>
    </row>
    <row r="238" spans="1:66" ht="11.25" customHeight="1">
      <c r="A238" s="294"/>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325"/>
      <c r="AG238" s="325"/>
      <c r="AH238" s="325"/>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325"/>
      <c r="BN238" s="325"/>
    </row>
    <row r="239" spans="1:66" ht="11.25" customHeight="1">
      <c r="A239" s="2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325"/>
      <c r="AG239" s="325"/>
      <c r="AH239" s="32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325"/>
      <c r="BN239" s="325"/>
    </row>
    <row r="240" spans="1:66" ht="11.25" customHeight="1">
      <c r="A240" s="294"/>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325"/>
      <c r="AG240" s="325"/>
      <c r="AH240" s="325"/>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325"/>
      <c r="BN240" s="325"/>
    </row>
    <row r="241" spans="1:66" ht="11.25" customHeight="1">
      <c r="A241" s="294"/>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325"/>
      <c r="AG241" s="325"/>
      <c r="AH241" s="32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325"/>
      <c r="BN241" s="325"/>
    </row>
    <row r="242" spans="1:66" ht="11.25" customHeight="1">
      <c r="A242" s="294"/>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325"/>
      <c r="AG242" s="325"/>
      <c r="AH242" s="325"/>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325"/>
      <c r="BN242" s="325"/>
    </row>
    <row r="243" spans="1:66" ht="11.25" customHeight="1">
      <c r="A243" s="294"/>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325"/>
      <c r="AG243" s="325"/>
      <c r="AH243" s="325"/>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325"/>
      <c r="BN243" s="325"/>
    </row>
    <row r="244" spans="1:66" ht="11.25" customHeight="1">
      <c r="A244" s="294"/>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325"/>
      <c r="AG244" s="325"/>
      <c r="AH244" s="325"/>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325"/>
      <c r="BN244" s="325"/>
    </row>
    <row r="245" spans="1:66" ht="11.25" customHeight="1">
      <c r="A245" s="294"/>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325"/>
      <c r="AG245" s="325"/>
      <c r="AH245" s="325"/>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325"/>
      <c r="BN245" s="325"/>
    </row>
    <row r="246" spans="1:66" ht="11.25" customHeight="1">
      <c r="A246" s="294"/>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325"/>
      <c r="AG246" s="325"/>
      <c r="AH246" s="32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325"/>
      <c r="BN246" s="325"/>
    </row>
    <row r="247" spans="1:66" ht="11.25" customHeight="1">
      <c r="A247" s="294"/>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325"/>
      <c r="AG247" s="325"/>
      <c r="AH247" s="325"/>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325"/>
      <c r="BN247" s="325"/>
    </row>
    <row r="248" spans="1:66" ht="11.25" customHeight="1">
      <c r="A248" s="294"/>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325"/>
      <c r="AG248" s="325"/>
      <c r="AH248" s="32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325"/>
      <c r="BN248" s="325"/>
    </row>
    <row r="249" spans="1:66" ht="11.25" customHeight="1">
      <c r="A249" s="294"/>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325"/>
      <c r="AG249" s="325"/>
      <c r="AH249" s="325"/>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325"/>
      <c r="BN249" s="325"/>
    </row>
    <row r="250" spans="1:66" ht="11.25" customHeight="1">
      <c r="A250" s="2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325"/>
      <c r="AG250" s="325"/>
      <c r="AH250" s="32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325"/>
      <c r="BN250" s="325"/>
    </row>
    <row r="251" spans="1:66" ht="11.25" customHeight="1">
      <c r="A251" s="294"/>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325"/>
      <c r="AG251" s="325"/>
      <c r="AH251" s="325"/>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325"/>
      <c r="BN251" s="325"/>
    </row>
    <row r="252" spans="1:66" ht="11.25" customHeight="1">
      <c r="A252" s="294"/>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325"/>
      <c r="AG252" s="325"/>
      <c r="AH252" s="325"/>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325"/>
      <c r="BN252" s="325"/>
    </row>
    <row r="253" spans="1:66" ht="11.25" customHeight="1">
      <c r="A253" s="294"/>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325"/>
      <c r="AG253" s="325"/>
      <c r="AH253" s="325"/>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325"/>
      <c r="BN253" s="325"/>
    </row>
    <row r="254" spans="1:66" ht="11.25" customHeight="1">
      <c r="A254" s="294"/>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325"/>
      <c r="AG254" s="325"/>
      <c r="AH254" s="325"/>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325"/>
      <c r="BN254" s="325"/>
    </row>
    <row r="255" spans="1:66" ht="11.25" customHeight="1">
      <c r="A255" s="294"/>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325"/>
      <c r="AG255" s="325"/>
      <c r="AH255" s="32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325"/>
      <c r="BN255" s="325"/>
    </row>
    <row r="256" spans="1:66" ht="11.25" customHeight="1">
      <c r="A256" s="294"/>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325"/>
      <c r="AG256" s="325"/>
      <c r="AH256" s="325"/>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325"/>
      <c r="BN256" s="325"/>
    </row>
    <row r="257" spans="1:66" ht="11.25" customHeight="1">
      <c r="A257" s="294"/>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325"/>
      <c r="AG257" s="325"/>
      <c r="AH257" s="325"/>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325"/>
      <c r="BN257" s="325"/>
    </row>
    <row r="258" spans="1:66" ht="11.25" customHeight="1">
      <c r="A258" s="294"/>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325"/>
      <c r="AG258" s="325"/>
      <c r="AH258" s="325"/>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325"/>
      <c r="BN258" s="325"/>
    </row>
    <row r="259" spans="1:66" ht="11.25" customHeight="1">
      <c r="A259" s="294"/>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325"/>
      <c r="AG259" s="325"/>
      <c r="AH259" s="32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325"/>
      <c r="BN259" s="325"/>
    </row>
    <row r="260" spans="1:66" ht="11.25" customHeight="1">
      <c r="A260" s="294"/>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325"/>
      <c r="AG260" s="325"/>
      <c r="AH260" s="325"/>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325"/>
      <c r="BN260" s="325"/>
    </row>
    <row r="261" spans="1:66" ht="11.25" customHeight="1">
      <c r="A261" s="294"/>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325"/>
      <c r="AG261" s="325"/>
      <c r="AH261" s="325"/>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325"/>
      <c r="BN261" s="325"/>
    </row>
    <row r="262" spans="1:66" ht="11.25" customHeight="1">
      <c r="A262" s="294"/>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325"/>
      <c r="AG262" s="325"/>
      <c r="AH262" s="325"/>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325"/>
      <c r="BN262" s="325"/>
    </row>
    <row r="263" spans="1:66" ht="11.25" customHeight="1">
      <c r="A263" s="294"/>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325"/>
      <c r="AG263" s="325"/>
      <c r="AH263" s="32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325"/>
      <c r="BN263" s="325"/>
    </row>
    <row r="264" spans="1:66" ht="11.25" customHeight="1">
      <c r="A264" s="294"/>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325"/>
      <c r="AG264" s="325"/>
      <c r="AH264" s="325"/>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325"/>
      <c r="BN264" s="325"/>
    </row>
    <row r="265" spans="1:66" ht="11.25" customHeight="1">
      <c r="A265" s="294"/>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325"/>
      <c r="AG265" s="325"/>
      <c r="AH265" s="325"/>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325"/>
      <c r="BN265" s="325"/>
    </row>
    <row r="266" spans="1:66" ht="11.25" customHeight="1">
      <c r="A266" s="294"/>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325"/>
      <c r="AG266" s="325"/>
      <c r="AH266" s="325"/>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325"/>
      <c r="BN266" s="325"/>
    </row>
    <row r="267" spans="1:66" ht="11.25" customHeight="1">
      <c r="A267" s="294"/>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325"/>
      <c r="AG267" s="325"/>
      <c r="AH267" s="325"/>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325"/>
      <c r="BN267" s="325"/>
    </row>
    <row r="268" spans="1:66" ht="11.25" customHeight="1">
      <c r="A268" s="294"/>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325"/>
      <c r="AG268" s="325"/>
      <c r="AH268" s="325"/>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325"/>
      <c r="BN268" s="325"/>
    </row>
    <row r="269" spans="1:66" ht="11.25" customHeight="1">
      <c r="A269" s="294"/>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325"/>
      <c r="AG269" s="325"/>
      <c r="AH269" s="32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325"/>
      <c r="BN269" s="325"/>
    </row>
    <row r="270" spans="1:66" ht="11.25" customHeight="1">
      <c r="A270" s="294"/>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325"/>
      <c r="AG270" s="325"/>
      <c r="AH270" s="325"/>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325"/>
      <c r="BN270" s="325"/>
    </row>
    <row r="271" spans="1:66" ht="11.25" customHeight="1">
      <c r="A271" s="294"/>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325"/>
      <c r="AG271" s="325"/>
      <c r="AH271" s="325"/>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325"/>
      <c r="BN271" s="325"/>
    </row>
    <row r="272" spans="1:66" ht="11.25" customHeight="1">
      <c r="A272" s="294"/>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325"/>
      <c r="AG272" s="325"/>
      <c r="AH272" s="32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325"/>
      <c r="BN272" s="325"/>
    </row>
    <row r="273" spans="1:66" ht="11.25" customHeight="1">
      <c r="A273" s="294"/>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325"/>
      <c r="AG273" s="325"/>
      <c r="AH273" s="325"/>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325"/>
      <c r="BN273" s="325"/>
    </row>
    <row r="274" spans="1:66" ht="11.25" customHeight="1">
      <c r="A274" s="294"/>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325"/>
      <c r="AG274" s="325"/>
      <c r="AH274" s="325"/>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325"/>
      <c r="BN274" s="325"/>
    </row>
    <row r="275" spans="1:66" ht="11.25" customHeight="1">
      <c r="A275" s="294"/>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325"/>
      <c r="AG275" s="325"/>
      <c r="AH275" s="32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325"/>
      <c r="BN275" s="325"/>
    </row>
    <row r="276" spans="1:66" ht="11.25" customHeight="1">
      <c r="A276" s="294"/>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325"/>
      <c r="AG276" s="325"/>
      <c r="AH276" s="325"/>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325"/>
      <c r="BN276" s="325"/>
    </row>
    <row r="277" spans="1:66" ht="11.25" customHeight="1">
      <c r="A277" s="294"/>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325"/>
      <c r="AG277" s="325"/>
      <c r="AH277" s="325"/>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325"/>
      <c r="BN277" s="325"/>
    </row>
    <row r="278" spans="1:66" ht="11.25" customHeight="1">
      <c r="A278" s="2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325"/>
      <c r="AG278" s="325"/>
      <c r="AH278" s="325"/>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325"/>
      <c r="BN278" s="325"/>
    </row>
    <row r="279" spans="1:66" ht="11.25" customHeight="1">
      <c r="A279" s="294"/>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325"/>
      <c r="AG279" s="325"/>
      <c r="AH279" s="325"/>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325"/>
      <c r="BN279" s="325"/>
    </row>
    <row r="280" spans="1:66" ht="11.25" customHeight="1">
      <c r="A280" s="294"/>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325"/>
      <c r="AG280" s="325"/>
      <c r="AH280" s="32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325"/>
      <c r="BN280" s="325"/>
    </row>
    <row r="281" spans="1:66" ht="11.25" customHeight="1">
      <c r="A281" s="294"/>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325"/>
      <c r="AG281" s="325"/>
      <c r="AH281" s="325"/>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325"/>
      <c r="BN281" s="325"/>
    </row>
    <row r="282" spans="1:66" ht="11.25" customHeight="1">
      <c r="A282" s="294"/>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325"/>
      <c r="AG282" s="325"/>
      <c r="AH282" s="325"/>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325"/>
      <c r="BN282" s="325"/>
    </row>
    <row r="283" spans="1:66" ht="11.25" customHeight="1">
      <c r="A283" s="294"/>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325"/>
      <c r="AG283" s="325"/>
      <c r="AH283" s="325"/>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325"/>
      <c r="BN283" s="325"/>
    </row>
    <row r="284" spans="1:66" ht="11.25" customHeight="1">
      <c r="A284" s="294"/>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325"/>
      <c r="AG284" s="325"/>
      <c r="AH284" s="325"/>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325"/>
      <c r="BN284" s="325"/>
    </row>
    <row r="285" spans="1:66" ht="11.25" customHeight="1">
      <c r="A285" s="294"/>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325"/>
      <c r="AG285" s="325"/>
      <c r="AH285" s="325"/>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325"/>
      <c r="BN285" s="325"/>
    </row>
    <row r="286" spans="1:66" ht="11.25" customHeight="1">
      <c r="A286" s="294"/>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325"/>
      <c r="AG286" s="325"/>
      <c r="AH286" s="32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325"/>
      <c r="BN286" s="325"/>
    </row>
    <row r="287" spans="1:66" ht="11.25" customHeight="1">
      <c r="A287" s="294"/>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325"/>
      <c r="AG287" s="325"/>
      <c r="AH287" s="325"/>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325"/>
      <c r="BN287" s="325"/>
    </row>
    <row r="288" spans="1:66" ht="11.25" customHeight="1">
      <c r="A288" s="294"/>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325"/>
      <c r="AG288" s="325"/>
      <c r="AH288" s="325"/>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325"/>
      <c r="BN288" s="325"/>
    </row>
    <row r="289" spans="1:66" ht="11.25" customHeight="1">
      <c r="A289" s="294"/>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325"/>
      <c r="AG289" s="325"/>
      <c r="AH289" s="325"/>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325"/>
      <c r="BN289" s="325"/>
    </row>
    <row r="290" spans="1:66" ht="11.25" customHeight="1">
      <c r="A290" s="294"/>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325"/>
      <c r="AG290" s="325"/>
      <c r="AH290" s="325"/>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325"/>
      <c r="BN290" s="325"/>
    </row>
    <row r="291" spans="1:66" ht="11.25" customHeight="1">
      <c r="A291" s="294"/>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325"/>
      <c r="AG291" s="325"/>
      <c r="AH291" s="325"/>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325"/>
      <c r="BN291" s="325"/>
    </row>
    <row r="292" spans="1:66" ht="11.25" customHeight="1">
      <c r="A292" s="294"/>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325"/>
      <c r="AG292" s="325"/>
      <c r="AH292" s="32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325"/>
      <c r="BN292" s="325"/>
    </row>
    <row r="293" spans="1:66" ht="11.25" customHeight="1">
      <c r="A293" s="294"/>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325"/>
      <c r="AG293" s="325"/>
      <c r="AH293" s="325"/>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325"/>
      <c r="BN293" s="325"/>
    </row>
    <row r="294" spans="1:66" ht="11.25" customHeight="1">
      <c r="A294" s="294"/>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325"/>
      <c r="AG294" s="325"/>
      <c r="AH294" s="325"/>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325"/>
      <c r="BN294" s="325"/>
    </row>
    <row r="295" spans="1:66" ht="11.25" customHeight="1">
      <c r="A295" s="294"/>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325"/>
      <c r="AG295" s="325"/>
      <c r="AH295" s="325"/>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325"/>
      <c r="BN295" s="325"/>
    </row>
    <row r="296" spans="1:66" ht="11.25" customHeight="1">
      <c r="A296" s="294"/>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325"/>
      <c r="AG296" s="325"/>
      <c r="AH296" s="325"/>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325"/>
      <c r="BN296" s="325"/>
    </row>
    <row r="297" spans="1:66" ht="11.25" customHeight="1">
      <c r="A297" s="294"/>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325"/>
      <c r="AG297" s="325"/>
      <c r="AH297" s="32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325"/>
      <c r="BN297" s="325"/>
    </row>
    <row r="298" spans="1:66" ht="11.25" customHeight="1">
      <c r="A298" s="294"/>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325"/>
      <c r="AG298" s="325"/>
      <c r="AH298" s="325"/>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325"/>
      <c r="BN298" s="325"/>
    </row>
    <row r="299" spans="1:66" ht="11.25" customHeight="1">
      <c r="A299" s="294"/>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325"/>
      <c r="AG299" s="325"/>
      <c r="AH299" s="32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325"/>
      <c r="BN299" s="325"/>
    </row>
    <row r="300" spans="1:66" ht="11.25" customHeight="1">
      <c r="A300" s="294"/>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325"/>
      <c r="AG300" s="325"/>
      <c r="AH300" s="325"/>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325"/>
      <c r="BN300" s="325"/>
    </row>
    <row r="301" spans="1:66" ht="11.25" customHeight="1">
      <c r="A301" s="294"/>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325"/>
      <c r="AG301" s="325"/>
      <c r="AH301" s="32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325"/>
      <c r="BN301" s="325"/>
    </row>
    <row r="302" spans="1:66" ht="11.25" customHeight="1">
      <c r="A302" s="294"/>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325"/>
      <c r="AG302" s="325"/>
      <c r="AH302" s="325"/>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325"/>
      <c r="BN302" s="325"/>
    </row>
    <row r="303" spans="1:66" ht="11.25" customHeight="1">
      <c r="A303" s="294"/>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325"/>
      <c r="AG303" s="325"/>
      <c r="AH303" s="325"/>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325"/>
      <c r="BN303" s="325"/>
    </row>
    <row r="304" spans="1:66" ht="11.25" customHeight="1">
      <c r="A304" s="294"/>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325"/>
      <c r="AG304" s="325"/>
      <c r="AH304" s="325"/>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325"/>
      <c r="BN304" s="325"/>
    </row>
    <row r="305" spans="1:66" ht="11.25" customHeight="1">
      <c r="A305" s="294"/>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325"/>
      <c r="AG305" s="325"/>
      <c r="AH305" s="325"/>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325"/>
      <c r="BN305" s="325"/>
    </row>
    <row r="306" spans="1:66" ht="11.25" customHeight="1">
      <c r="A306" s="294"/>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325"/>
      <c r="AG306" s="325"/>
      <c r="AH306" s="32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325"/>
      <c r="BN306" s="325"/>
    </row>
    <row r="307" spans="1:66" ht="11.25" customHeight="1">
      <c r="A307" s="294"/>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325"/>
      <c r="AG307" s="325"/>
      <c r="AH307" s="325"/>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325"/>
      <c r="BN307" s="325"/>
    </row>
    <row r="308" spans="1:66" ht="11.25" customHeight="1">
      <c r="A308" s="294"/>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325"/>
      <c r="AG308" s="325"/>
      <c r="AH308" s="325"/>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325"/>
      <c r="BN308" s="325"/>
    </row>
    <row r="309" spans="1:66" ht="11.25" customHeight="1">
      <c r="A309" s="294"/>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325"/>
      <c r="AG309" s="325"/>
      <c r="AH309" s="32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325"/>
      <c r="BN309" s="325"/>
    </row>
    <row r="310" spans="1:66" ht="11.25" customHeight="1">
      <c r="A310" s="294"/>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325"/>
      <c r="AG310" s="325"/>
      <c r="AH310" s="325"/>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325"/>
      <c r="BN310" s="325"/>
    </row>
    <row r="311" spans="1:66" ht="11.25" customHeight="1">
      <c r="A311" s="294"/>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325"/>
      <c r="AG311" s="325"/>
      <c r="AH311" s="32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325"/>
      <c r="BN311" s="325"/>
    </row>
    <row r="312" spans="1:66" ht="11.25" customHeight="1">
      <c r="A312" s="294"/>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325"/>
      <c r="AG312" s="325"/>
      <c r="AH312" s="325"/>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325"/>
      <c r="BN312" s="325"/>
    </row>
    <row r="313" spans="1:66" ht="11.25" customHeight="1">
      <c r="A313" s="294"/>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325"/>
      <c r="AG313" s="325"/>
      <c r="AH313" s="325"/>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325"/>
      <c r="BN313" s="325"/>
    </row>
    <row r="314" spans="1:66" ht="11.25" customHeight="1">
      <c r="A314" s="294"/>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325"/>
      <c r="AG314" s="325"/>
      <c r="AH314" s="325"/>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325"/>
      <c r="BN314" s="325"/>
    </row>
    <row r="315" spans="1:66" ht="11.25" customHeight="1">
      <c r="A315" s="294"/>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325"/>
      <c r="AG315" s="325"/>
      <c r="AH315" s="325"/>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325"/>
      <c r="BN315" s="325"/>
    </row>
    <row r="316" spans="1:66" ht="11.25" customHeight="1">
      <c r="A316" s="294"/>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325"/>
      <c r="AG316" s="325"/>
      <c r="AH316" s="32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325"/>
      <c r="BN316" s="325"/>
    </row>
    <row r="317" spans="1:66" ht="11.25" customHeight="1">
      <c r="A317" s="294"/>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325"/>
      <c r="AG317" s="325"/>
      <c r="AH317" s="325"/>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325"/>
      <c r="BN317" s="325"/>
    </row>
    <row r="318" spans="1:66" ht="11.25" customHeight="1">
      <c r="A318" s="294"/>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325"/>
      <c r="AG318" s="325"/>
      <c r="AH318" s="32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325"/>
      <c r="BN318" s="325"/>
    </row>
    <row r="319" spans="1:66" ht="11.25" customHeight="1">
      <c r="A319" s="294"/>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325"/>
      <c r="AG319" s="325"/>
      <c r="AH319" s="325"/>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325"/>
      <c r="BN319" s="325"/>
    </row>
    <row r="320" spans="1:66" ht="11.25" customHeight="1">
      <c r="A320" s="294"/>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325"/>
      <c r="AG320" s="325"/>
      <c r="AH320" s="32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325"/>
      <c r="BN320" s="325"/>
    </row>
    <row r="321" spans="1:66" ht="11.25" customHeight="1">
      <c r="A321" s="294"/>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325"/>
      <c r="AG321" s="325"/>
      <c r="AH321" s="325"/>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325"/>
      <c r="BN321" s="325"/>
    </row>
    <row r="322" spans="1:66" ht="11.25" customHeight="1">
      <c r="A322" s="294"/>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325"/>
      <c r="AG322" s="325"/>
      <c r="AH322" s="325"/>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325"/>
      <c r="BN322" s="325"/>
    </row>
    <row r="323" spans="1:66" ht="11.25" customHeight="1">
      <c r="A323" s="294"/>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325"/>
      <c r="AG323" s="325"/>
      <c r="AH323" s="325"/>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325"/>
      <c r="BN323" s="325"/>
    </row>
    <row r="324" spans="1:66" ht="11.25" customHeight="1">
      <c r="A324" s="294"/>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325"/>
      <c r="AG324" s="325"/>
      <c r="AH324" s="325"/>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325"/>
      <c r="BN324" s="325"/>
    </row>
    <row r="325" spans="1:66" ht="11.25" customHeight="1">
      <c r="A325" s="294"/>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325"/>
      <c r="AG325" s="325"/>
      <c r="AH325" s="32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325"/>
      <c r="BN325" s="325"/>
    </row>
    <row r="326" spans="1:66" ht="11.25" customHeight="1">
      <c r="A326" s="294"/>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325"/>
      <c r="AG326" s="325"/>
      <c r="AH326" s="325"/>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325"/>
      <c r="BN326" s="325"/>
    </row>
    <row r="327" spans="1:66" ht="11.25" customHeight="1">
      <c r="A327" s="294"/>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325"/>
      <c r="AG327" s="325"/>
      <c r="AH327" s="325"/>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325"/>
      <c r="BN327" s="325"/>
    </row>
    <row r="328" spans="1:66" ht="11.25" customHeight="1">
      <c r="A328" s="294"/>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325"/>
      <c r="AG328" s="325"/>
      <c r="AH328" s="32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325"/>
      <c r="BN328" s="325"/>
    </row>
    <row r="329" spans="1:66" ht="11.25" customHeight="1">
      <c r="A329" s="294"/>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325"/>
      <c r="AG329" s="325"/>
      <c r="AH329" s="325"/>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325"/>
      <c r="BN329" s="325"/>
    </row>
    <row r="330" spans="1:66" ht="11.25" customHeight="1">
      <c r="A330" s="294"/>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325"/>
      <c r="AG330" s="325"/>
      <c r="AH330" s="32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325"/>
      <c r="BN330" s="325"/>
    </row>
    <row r="331" spans="1:66" ht="11.25" customHeight="1">
      <c r="A331" s="294"/>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325"/>
      <c r="AG331" s="325"/>
      <c r="AH331" s="325"/>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325"/>
      <c r="BN331" s="325"/>
    </row>
    <row r="332" spans="1:66" ht="11.25" customHeight="1">
      <c r="A332" s="294"/>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325"/>
      <c r="AG332" s="325"/>
      <c r="AH332" s="325"/>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325"/>
      <c r="BN332" s="325"/>
    </row>
    <row r="333" spans="1:66" ht="11.25" customHeight="1">
      <c r="A333" s="294"/>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325"/>
      <c r="AG333" s="325"/>
      <c r="AH333" s="325"/>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325"/>
      <c r="BN333" s="325"/>
    </row>
    <row r="334" spans="1:66" ht="11.25" customHeight="1">
      <c r="A334" s="294"/>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325"/>
      <c r="AG334" s="325"/>
      <c r="AH334" s="325"/>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325"/>
      <c r="BN334" s="325"/>
    </row>
    <row r="335" spans="1:66" ht="11.25" customHeight="1">
      <c r="A335" s="294"/>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325"/>
      <c r="AG335" s="325"/>
      <c r="AH335" s="32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325"/>
      <c r="BN335" s="325"/>
    </row>
    <row r="336" spans="1:66" ht="11.25" customHeight="1">
      <c r="A336" s="294"/>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325"/>
      <c r="AG336" s="325"/>
      <c r="AH336" s="325"/>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325"/>
      <c r="BN336" s="325"/>
    </row>
    <row r="337" spans="1:66" ht="11.25" customHeight="1">
      <c r="A337" s="294"/>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325"/>
      <c r="AG337" s="325"/>
      <c r="AH337" s="32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325"/>
      <c r="BN337" s="325"/>
    </row>
    <row r="338" spans="1:66" ht="11.25" customHeight="1">
      <c r="A338" s="294"/>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325"/>
      <c r="AG338" s="325"/>
      <c r="AH338" s="325"/>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325"/>
      <c r="BN338" s="325"/>
    </row>
    <row r="339" spans="1:66" ht="11.25" customHeight="1">
      <c r="A339" s="294"/>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325"/>
      <c r="AG339" s="325"/>
      <c r="AH339" s="32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325"/>
      <c r="BN339" s="325"/>
    </row>
    <row r="340" spans="1:66" ht="11.25" customHeight="1">
      <c r="A340" s="294"/>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325"/>
      <c r="AG340" s="325"/>
      <c r="AH340" s="325"/>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325"/>
      <c r="BN340" s="325"/>
    </row>
    <row r="341" spans="1:66" ht="11.25" customHeight="1">
      <c r="A341" s="294"/>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325"/>
      <c r="AG341" s="325"/>
      <c r="AH341" s="325"/>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325"/>
      <c r="BN341" s="325"/>
    </row>
    <row r="342" spans="1:66" ht="11.25" customHeight="1">
      <c r="A342" s="294"/>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325"/>
      <c r="AG342" s="325"/>
      <c r="AH342" s="325"/>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325"/>
      <c r="BN342" s="325"/>
    </row>
    <row r="343" spans="1:66" ht="11.25" customHeight="1">
      <c r="A343" s="294"/>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325"/>
      <c r="AG343" s="325"/>
      <c r="AH343" s="325"/>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325"/>
      <c r="BN343" s="325"/>
    </row>
    <row r="344" spans="1:66" ht="11.25" customHeight="1">
      <c r="A344" s="294"/>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325"/>
      <c r="AG344" s="325"/>
      <c r="AH344" s="32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325"/>
      <c r="BN344" s="325"/>
    </row>
    <row r="345" spans="1:66" ht="11.25" customHeight="1">
      <c r="A345" s="294"/>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325"/>
      <c r="AG345" s="325"/>
      <c r="AH345" s="325"/>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325"/>
      <c r="BN345" s="325"/>
    </row>
    <row r="346" spans="1:66" ht="11.25" customHeight="1">
      <c r="A346" s="294"/>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325"/>
      <c r="AG346" s="325"/>
      <c r="AH346" s="32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325"/>
      <c r="BN346" s="325"/>
    </row>
    <row r="347" spans="1:66" ht="11.25" customHeight="1">
      <c r="A347" s="294"/>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325"/>
      <c r="AG347" s="325"/>
      <c r="AH347" s="325"/>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325"/>
      <c r="BN347" s="325"/>
    </row>
    <row r="348" spans="1:66" ht="11.25" customHeight="1">
      <c r="A348" s="294"/>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325"/>
      <c r="AG348" s="325"/>
      <c r="AH348" s="32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325"/>
      <c r="BN348" s="325"/>
    </row>
    <row r="349" spans="1:66" ht="11.25" customHeight="1">
      <c r="A349" s="294"/>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325"/>
      <c r="AG349" s="325"/>
      <c r="AH349" s="325"/>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325"/>
      <c r="BN349" s="325"/>
    </row>
    <row r="350" spans="1:66" ht="11.25" customHeight="1">
      <c r="A350" s="294"/>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325"/>
      <c r="AG350" s="325"/>
      <c r="AH350" s="325"/>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325"/>
      <c r="BN350" s="325"/>
    </row>
    <row r="351" spans="1:66" ht="11.25" customHeight="1">
      <c r="A351" s="294"/>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325"/>
      <c r="AG351" s="325"/>
      <c r="AH351" s="325"/>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325"/>
      <c r="BN351" s="325"/>
    </row>
    <row r="352" spans="1:66" ht="11.25" customHeight="1">
      <c r="A352" s="294"/>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325"/>
      <c r="AG352" s="325"/>
      <c r="AH352" s="325"/>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325"/>
      <c r="BN352" s="325"/>
    </row>
    <row r="353" spans="1:66" ht="11.25" customHeight="1">
      <c r="A353" s="294"/>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325"/>
      <c r="AG353" s="325"/>
      <c r="AH353" s="32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325"/>
      <c r="BN353" s="325"/>
    </row>
    <row r="354" spans="1:66" ht="11.25" customHeight="1">
      <c r="A354" s="294"/>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325"/>
      <c r="AG354" s="325"/>
      <c r="AH354" s="325"/>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325"/>
      <c r="BN354" s="325"/>
    </row>
    <row r="355" spans="1:66" ht="11.25" customHeight="1">
      <c r="A355" s="294"/>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325"/>
      <c r="AG355" s="325"/>
      <c r="AH355" s="32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325"/>
      <c r="BN355" s="325"/>
    </row>
    <row r="356" spans="1:66" ht="11.25" customHeight="1">
      <c r="A356" s="294"/>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325"/>
      <c r="AG356" s="325"/>
      <c r="AH356" s="325"/>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325"/>
      <c r="BN356" s="325"/>
    </row>
    <row r="357" spans="1:66" ht="11.25" customHeight="1">
      <c r="A357" s="294"/>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325"/>
      <c r="AG357" s="325"/>
      <c r="AH357" s="32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325"/>
      <c r="BN357" s="325"/>
    </row>
    <row r="358" spans="1:66" ht="11.25" customHeight="1">
      <c r="A358" s="294"/>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325"/>
      <c r="AG358" s="325"/>
      <c r="AH358" s="325"/>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325"/>
      <c r="BN358" s="325"/>
    </row>
    <row r="359" spans="1:66" ht="11.25" customHeight="1">
      <c r="A359" s="294"/>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325"/>
      <c r="AG359" s="325"/>
      <c r="AH359" s="325"/>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325"/>
      <c r="BN359" s="325"/>
    </row>
    <row r="360" spans="1:66" ht="11.25" customHeight="1">
      <c r="A360" s="294"/>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325"/>
      <c r="AG360" s="325"/>
      <c r="AH360" s="325"/>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325"/>
      <c r="BN360" s="325"/>
    </row>
    <row r="361" spans="1:66" ht="11.25" customHeight="1">
      <c r="A361" s="294"/>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325"/>
      <c r="AG361" s="325"/>
      <c r="AH361" s="325"/>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325"/>
      <c r="BN361" s="325"/>
    </row>
    <row r="362" spans="1:66" ht="11.25" customHeight="1">
      <c r="A362" s="294"/>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325"/>
      <c r="AG362" s="325"/>
      <c r="AH362" s="32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325"/>
      <c r="BN362" s="325"/>
    </row>
    <row r="363" spans="1:66" ht="11.25" customHeight="1">
      <c r="A363" s="294"/>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325"/>
      <c r="AG363" s="325"/>
      <c r="AH363" s="325"/>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325"/>
      <c r="BN363" s="325"/>
    </row>
    <row r="364" spans="1:66" ht="11.25" customHeight="1">
      <c r="A364" s="294"/>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325"/>
      <c r="AG364" s="325"/>
      <c r="AH364" s="32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325"/>
      <c r="BN364" s="325"/>
    </row>
    <row r="365" spans="1:66" ht="11.25" customHeight="1">
      <c r="A365" s="294"/>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325"/>
      <c r="AG365" s="325"/>
      <c r="AH365" s="325"/>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325"/>
      <c r="BN365" s="325"/>
    </row>
    <row r="366" spans="1:66" ht="11.25" customHeight="1">
      <c r="A366" s="294"/>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325"/>
      <c r="AG366" s="325"/>
      <c r="AH366" s="325"/>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325"/>
      <c r="BN366" s="325"/>
    </row>
    <row r="367" spans="1:66" ht="11.25" customHeight="1">
      <c r="A367" s="294"/>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325"/>
      <c r="AG367" s="325"/>
      <c r="AH367" s="32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325"/>
      <c r="BN367" s="325"/>
    </row>
    <row r="368" spans="1:66" ht="11.25" customHeight="1">
      <c r="A368" s="294"/>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325"/>
      <c r="AG368" s="325"/>
      <c r="AH368" s="325"/>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325"/>
      <c r="BN368" s="325"/>
    </row>
    <row r="369" spans="1:66" ht="11.25" customHeight="1">
      <c r="A369" s="294"/>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325"/>
      <c r="AG369" s="325"/>
      <c r="AH369" s="325"/>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325"/>
      <c r="BN369" s="325"/>
    </row>
    <row r="370" spans="1:66" ht="11.25" customHeight="1">
      <c r="A370" s="294"/>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325"/>
      <c r="AG370" s="325"/>
      <c r="AH370" s="325"/>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325"/>
      <c r="BN370" s="325"/>
    </row>
    <row r="371" spans="1:66" ht="11.25" customHeight="1">
      <c r="A371" s="294"/>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325"/>
      <c r="AG371" s="325"/>
      <c r="AH371" s="325"/>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325"/>
      <c r="BN371" s="325"/>
    </row>
    <row r="372" spans="1:66" ht="11.25" customHeight="1">
      <c r="A372" s="294"/>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325"/>
      <c r="AG372" s="325"/>
      <c r="AH372" s="32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325"/>
      <c r="BN372" s="325"/>
    </row>
    <row r="373" spans="1:66" ht="11.25" customHeight="1">
      <c r="A373" s="294"/>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325"/>
      <c r="AG373" s="325"/>
      <c r="AH373" s="325"/>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325"/>
      <c r="BN373" s="325"/>
    </row>
    <row r="374" spans="1:66" ht="11.25" customHeight="1">
      <c r="A374" s="294"/>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325"/>
      <c r="AG374" s="325"/>
      <c r="AH374" s="32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325"/>
      <c r="BN374" s="325"/>
    </row>
    <row r="375" spans="1:66" ht="11.25" customHeight="1">
      <c r="A375" s="294"/>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325"/>
      <c r="AG375" s="325"/>
      <c r="AH375" s="325"/>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325"/>
      <c r="BN375" s="325"/>
    </row>
    <row r="376" spans="1:66" ht="11.25" customHeight="1">
      <c r="A376" s="294"/>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325"/>
      <c r="AG376" s="325"/>
      <c r="AH376" s="32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325"/>
      <c r="BN376" s="325"/>
    </row>
    <row r="377" spans="1:66" ht="11.25" customHeight="1">
      <c r="A377" s="294"/>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325"/>
      <c r="AG377" s="325"/>
      <c r="AH377" s="325"/>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325"/>
      <c r="BN377" s="325"/>
    </row>
    <row r="378" spans="1:66" ht="11.25" customHeight="1">
      <c r="A378" s="294"/>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325"/>
      <c r="AG378" s="325"/>
      <c r="AH378" s="325"/>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325"/>
      <c r="BN378" s="325"/>
    </row>
    <row r="379" spans="1:66" ht="11.25" customHeight="1">
      <c r="A379" s="294"/>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325"/>
      <c r="AG379" s="325"/>
      <c r="AH379" s="325"/>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325"/>
      <c r="BN379" s="325"/>
    </row>
    <row r="380" spans="1:66" ht="11.25" customHeight="1">
      <c r="A380" s="294"/>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325"/>
      <c r="AG380" s="325"/>
      <c r="AH380" s="325"/>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325"/>
      <c r="BN380" s="325"/>
    </row>
    <row r="381" spans="1:66" ht="11.25" customHeight="1">
      <c r="A381" s="294"/>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325"/>
      <c r="AG381" s="325"/>
      <c r="AH381" s="325"/>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325"/>
      <c r="BN381" s="325"/>
    </row>
    <row r="382" spans="1:66" ht="11.25" customHeight="1">
      <c r="A382" s="294"/>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325"/>
      <c r="AG382" s="325"/>
      <c r="AH382" s="32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325"/>
      <c r="BN382" s="325"/>
    </row>
    <row r="383" spans="1:66" ht="11.25" customHeight="1">
      <c r="A383" s="294"/>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325"/>
      <c r="AG383" s="325"/>
      <c r="AH383" s="325"/>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325"/>
      <c r="BN383" s="325"/>
    </row>
    <row r="384" spans="1:66" ht="11.25" customHeight="1">
      <c r="A384" s="294"/>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325"/>
      <c r="AG384" s="325"/>
      <c r="AH384" s="32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325"/>
      <c r="BN384" s="325"/>
    </row>
    <row r="385" spans="1:66" ht="11.25" customHeight="1">
      <c r="A385" s="294"/>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325"/>
      <c r="AG385" s="325"/>
      <c r="AH385" s="325"/>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325"/>
      <c r="BN385" s="325"/>
    </row>
    <row r="386" spans="1:66" ht="11.25" customHeight="1">
      <c r="A386" s="294"/>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325"/>
      <c r="AG386" s="325"/>
      <c r="AH386" s="32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325"/>
      <c r="BN386" s="325"/>
    </row>
    <row r="387" spans="1:66" ht="11.25" customHeight="1">
      <c r="A387" s="294"/>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325"/>
      <c r="AG387" s="325"/>
      <c r="AH387" s="325"/>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325"/>
      <c r="BN387" s="325"/>
    </row>
    <row r="388" spans="1:66" ht="11.25" customHeight="1">
      <c r="A388" s="294"/>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325"/>
      <c r="AG388" s="325"/>
      <c r="AH388" s="325"/>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325"/>
      <c r="BN388" s="325"/>
    </row>
    <row r="389" spans="1:66" ht="11.25" customHeight="1">
      <c r="A389" s="294"/>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325"/>
      <c r="AG389" s="325"/>
      <c r="AH389" s="325"/>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325"/>
      <c r="BN389" s="325"/>
    </row>
    <row r="390" spans="1:66" ht="11.25" customHeight="1">
      <c r="A390" s="294"/>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325"/>
      <c r="AG390" s="325"/>
      <c r="AH390" s="325"/>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325"/>
      <c r="BN390" s="325"/>
    </row>
    <row r="391" spans="1:66" ht="11.25" customHeight="1">
      <c r="A391" s="294"/>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325"/>
      <c r="AG391" s="325"/>
      <c r="AH391" s="32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325"/>
      <c r="BN391" s="325"/>
    </row>
    <row r="392" spans="1:66" ht="11.25" customHeight="1">
      <c r="A392" s="294"/>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325"/>
      <c r="AG392" s="325"/>
      <c r="AH392" s="325"/>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325"/>
      <c r="BN392" s="325"/>
    </row>
    <row r="393" spans="1:66" ht="11.25" customHeight="1">
      <c r="A393" s="294"/>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325"/>
      <c r="AG393" s="325"/>
      <c r="AH393" s="32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325"/>
      <c r="BN393" s="325"/>
    </row>
    <row r="394" spans="1:66" ht="11.25" customHeight="1">
      <c r="A394" s="294"/>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325"/>
      <c r="AG394" s="325"/>
      <c r="AH394" s="325"/>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325"/>
      <c r="BN394" s="325"/>
    </row>
    <row r="395" spans="1:66" ht="11.25" customHeight="1">
      <c r="A395" s="294"/>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325"/>
      <c r="AG395" s="325"/>
      <c r="AH395" s="32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325"/>
      <c r="BN395" s="325"/>
    </row>
    <row r="396" spans="1:66" ht="11.25" customHeight="1">
      <c r="A396" s="294"/>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325"/>
      <c r="AG396" s="325"/>
      <c r="AH396" s="325"/>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325"/>
      <c r="BN396" s="325"/>
    </row>
    <row r="397" spans="1:66" ht="11.25" customHeight="1">
      <c r="A397" s="294"/>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325"/>
      <c r="AG397" s="325"/>
      <c r="AH397" s="325"/>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325"/>
      <c r="BN397" s="325"/>
    </row>
    <row r="398" spans="1:66" ht="11.25" customHeight="1">
      <c r="A398" s="294"/>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325"/>
      <c r="AG398" s="325"/>
      <c r="AH398" s="325"/>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325"/>
      <c r="BN398" s="325"/>
    </row>
    <row r="399" spans="1:66" ht="11.25" customHeight="1">
      <c r="A399" s="294"/>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325"/>
      <c r="AG399" s="325"/>
      <c r="AH399" s="325"/>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325"/>
      <c r="BN399" s="325"/>
    </row>
    <row r="400" spans="1:66" ht="11.25" customHeight="1">
      <c r="A400" s="294"/>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325"/>
      <c r="AG400" s="325"/>
      <c r="AH400" s="32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325"/>
      <c r="BN400" s="325"/>
    </row>
    <row r="401" spans="1:66" ht="11.25" customHeight="1">
      <c r="A401" s="294"/>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325"/>
      <c r="AG401" s="325"/>
      <c r="AH401" s="325"/>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325"/>
      <c r="BN401" s="325"/>
    </row>
    <row r="402" spans="1:66" ht="11.25" customHeight="1">
      <c r="A402" s="294"/>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325"/>
      <c r="AG402" s="325"/>
      <c r="AH402" s="32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325"/>
      <c r="BN402" s="325"/>
    </row>
    <row r="403" spans="1:66" ht="11.25" customHeight="1">
      <c r="A403" s="294"/>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325"/>
      <c r="AG403" s="325"/>
      <c r="AH403" s="325"/>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325"/>
      <c r="BN403" s="325"/>
    </row>
    <row r="404" spans="1:66" ht="11.25" customHeight="1">
      <c r="A404" s="294"/>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325"/>
      <c r="AG404" s="325"/>
      <c r="AH404" s="32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325"/>
      <c r="BN404" s="325"/>
    </row>
    <row r="405" spans="1:66" ht="11.25" customHeight="1">
      <c r="A405" s="294"/>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325"/>
      <c r="AG405" s="325"/>
      <c r="AH405" s="325"/>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325"/>
      <c r="BN405" s="325"/>
    </row>
    <row r="406" spans="1:66" ht="11.25" customHeight="1">
      <c r="A406" s="294"/>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325"/>
      <c r="AG406" s="325"/>
      <c r="AH406" s="325"/>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325"/>
      <c r="BN406" s="325"/>
    </row>
    <row r="407" spans="1:66" ht="11.25" customHeight="1">
      <c r="A407" s="294"/>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325"/>
      <c r="AG407" s="325"/>
      <c r="AH407" s="325"/>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325"/>
      <c r="BN407" s="325"/>
    </row>
    <row r="408" spans="1:66" ht="11.25" customHeight="1">
      <c r="A408" s="294"/>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325"/>
      <c r="AG408" s="325"/>
      <c r="AH408" s="325"/>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325"/>
      <c r="BN408" s="325"/>
    </row>
    <row r="409" spans="1:66" ht="11.25" customHeight="1">
      <c r="A409" s="294"/>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325"/>
      <c r="AG409" s="325"/>
      <c r="AH409" s="32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325"/>
      <c r="BN409" s="325"/>
    </row>
    <row r="410" spans="1:66" ht="11.25" customHeight="1">
      <c r="A410" s="294"/>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325"/>
      <c r="AG410" s="325"/>
      <c r="AH410" s="325"/>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325"/>
      <c r="BN410" s="325"/>
    </row>
    <row r="411" spans="1:66" ht="11.25" customHeight="1">
      <c r="A411" s="294"/>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325"/>
      <c r="AG411" s="325"/>
      <c r="AH411" s="32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325"/>
      <c r="BN411" s="325"/>
    </row>
    <row r="412" spans="1:66" ht="11.25" customHeight="1">
      <c r="A412" s="294"/>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325"/>
      <c r="AG412" s="325"/>
      <c r="AH412" s="325"/>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325"/>
      <c r="BN412" s="325"/>
    </row>
    <row r="413" spans="1:66" ht="11.25" customHeight="1">
      <c r="A413" s="294"/>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325"/>
      <c r="AG413" s="325"/>
      <c r="AH413" s="32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325"/>
      <c r="BN413" s="325"/>
    </row>
    <row r="414" spans="1:66" ht="11.25" customHeight="1">
      <c r="A414" s="294"/>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325"/>
      <c r="AG414" s="325"/>
      <c r="AH414" s="325"/>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325"/>
      <c r="BN414" s="325"/>
    </row>
    <row r="415" spans="1:66" ht="11.25" customHeight="1">
      <c r="A415" s="294"/>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325"/>
      <c r="AG415" s="325"/>
      <c r="AH415" s="325"/>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325"/>
      <c r="BN415" s="325"/>
    </row>
    <row r="416" spans="1:66" ht="11.25" customHeight="1">
      <c r="A416" s="294"/>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325"/>
      <c r="AG416" s="325"/>
      <c r="AH416" s="325"/>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325"/>
      <c r="BN416" s="325"/>
    </row>
    <row r="417" spans="1:66" ht="11.25" customHeight="1">
      <c r="A417" s="294"/>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325"/>
      <c r="AG417" s="325"/>
      <c r="AH417" s="325"/>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325"/>
      <c r="BN417" s="325"/>
    </row>
    <row r="418" spans="1:66" ht="11.25" customHeight="1">
      <c r="A418" s="294"/>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325"/>
      <c r="AG418" s="325"/>
      <c r="AH418" s="325"/>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325"/>
      <c r="BN418" s="325"/>
    </row>
    <row r="419" spans="1:66" ht="11.25" customHeight="1">
      <c r="A419" s="294"/>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325"/>
      <c r="AG419" s="325"/>
      <c r="AH419" s="32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325"/>
      <c r="BN419" s="325"/>
    </row>
    <row r="420" spans="1:66" ht="11.25" customHeight="1">
      <c r="A420" s="294"/>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325"/>
      <c r="AG420" s="325"/>
      <c r="AH420" s="325"/>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325"/>
      <c r="BN420" s="325"/>
    </row>
    <row r="421" spans="1:66" ht="11.25" customHeight="1">
      <c r="A421" s="294"/>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325"/>
      <c r="AG421" s="325"/>
      <c r="AH421" s="32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325"/>
      <c r="BN421" s="325"/>
    </row>
    <row r="422" spans="1:66" ht="11.25" customHeight="1">
      <c r="A422" s="294"/>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325"/>
      <c r="AG422" s="325"/>
      <c r="AH422" s="325"/>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325"/>
      <c r="BN422" s="325"/>
    </row>
    <row r="423" spans="1:66" ht="11.25" customHeight="1">
      <c r="A423" s="294"/>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325"/>
      <c r="AG423" s="325"/>
      <c r="AH423" s="32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325"/>
      <c r="BN423" s="325"/>
    </row>
    <row r="424" spans="1:66" ht="11.25" customHeight="1">
      <c r="A424" s="294"/>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325"/>
      <c r="AG424" s="325"/>
      <c r="AH424" s="325"/>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325"/>
      <c r="BN424" s="325"/>
    </row>
    <row r="425" spans="1:66" ht="11.25" customHeight="1">
      <c r="A425" s="294"/>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325"/>
      <c r="AG425" s="325"/>
      <c r="AH425" s="325"/>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325"/>
      <c r="BN425" s="325"/>
    </row>
    <row r="426" spans="1:66" ht="11.25" customHeight="1">
      <c r="A426" s="294"/>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325"/>
      <c r="AG426" s="325"/>
      <c r="AH426" s="325"/>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325"/>
      <c r="BN426" s="325"/>
    </row>
    <row r="427" spans="1:66" ht="11.25" customHeight="1">
      <c r="A427" s="294"/>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325"/>
      <c r="AG427" s="325"/>
      <c r="AH427" s="325"/>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325"/>
      <c r="BN427" s="325"/>
    </row>
    <row r="428" spans="1:66" ht="11.25" customHeight="1">
      <c r="A428" s="294"/>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325"/>
      <c r="AG428" s="325"/>
      <c r="AH428" s="32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325"/>
      <c r="BN428" s="325"/>
    </row>
    <row r="429" spans="1:66" ht="11.25" customHeight="1">
      <c r="A429" s="294"/>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325"/>
      <c r="AG429" s="325"/>
      <c r="AH429" s="325"/>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325"/>
      <c r="BN429" s="325"/>
    </row>
    <row r="430" spans="1:66" ht="11.25" customHeight="1">
      <c r="A430" s="294"/>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325"/>
      <c r="AG430" s="325"/>
      <c r="AH430" s="32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325"/>
      <c r="BN430" s="325"/>
    </row>
    <row r="431" spans="1:66" ht="11.25" customHeight="1">
      <c r="A431" s="294"/>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325"/>
      <c r="AG431" s="325"/>
      <c r="AH431" s="325"/>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325"/>
      <c r="BN431" s="325"/>
    </row>
    <row r="432" spans="1:66" ht="11.25" customHeight="1">
      <c r="A432" s="294"/>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325"/>
      <c r="AG432" s="325"/>
      <c r="AH432" s="32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325"/>
      <c r="BN432" s="325"/>
    </row>
    <row r="433" spans="1:66" ht="11.25" customHeight="1">
      <c r="A433" s="294"/>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325"/>
      <c r="AG433" s="325"/>
      <c r="AH433" s="325"/>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325"/>
      <c r="BN433" s="325"/>
    </row>
    <row r="434" spans="1:66" ht="11.25" customHeight="1">
      <c r="A434" s="294"/>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325"/>
      <c r="AG434" s="325"/>
      <c r="AH434" s="325"/>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325"/>
      <c r="BN434" s="325"/>
    </row>
    <row r="435" spans="1:66" ht="11.25" customHeight="1">
      <c r="A435" s="294"/>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325"/>
      <c r="AG435" s="325"/>
      <c r="AH435" s="325"/>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325"/>
      <c r="BN435" s="325"/>
    </row>
    <row r="436" spans="1:66" ht="11.25" customHeight="1">
      <c r="A436" s="294"/>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325"/>
      <c r="AG436" s="325"/>
      <c r="AH436" s="325"/>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325"/>
      <c r="BN436" s="325"/>
    </row>
    <row r="437" spans="1:66" ht="11.25" customHeight="1">
      <c r="A437" s="294"/>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325"/>
      <c r="AG437" s="325"/>
      <c r="AH437" s="32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325"/>
      <c r="BN437" s="325"/>
    </row>
    <row r="438" spans="1:66" ht="11.25" customHeight="1">
      <c r="A438" s="294"/>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325"/>
      <c r="AG438" s="325"/>
      <c r="AH438" s="325"/>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325"/>
      <c r="BN438" s="325"/>
    </row>
    <row r="439" spans="1:66" ht="11.25" customHeight="1">
      <c r="A439" s="294"/>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325"/>
      <c r="AG439" s="325"/>
      <c r="AH439" s="32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325"/>
      <c r="BN439" s="325"/>
    </row>
    <row r="440" spans="1:66" ht="11.25" customHeight="1">
      <c r="A440" s="294"/>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325"/>
      <c r="AG440" s="325"/>
      <c r="AH440" s="325"/>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325"/>
      <c r="BN440" s="325"/>
    </row>
    <row r="441" spans="1:66" ht="11.25" customHeight="1">
      <c r="A441" s="294"/>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325"/>
      <c r="AG441" s="325"/>
      <c r="AH441" s="32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325"/>
      <c r="BN441" s="325"/>
    </row>
    <row r="442" spans="1:66" ht="11.25" customHeight="1">
      <c r="A442" s="294"/>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325"/>
      <c r="AG442" s="325"/>
      <c r="AH442" s="325"/>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325"/>
      <c r="BN442" s="325"/>
    </row>
    <row r="443" spans="1:66" ht="11.25" customHeight="1">
      <c r="A443" s="294"/>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325"/>
      <c r="AG443" s="325"/>
      <c r="AH443" s="325"/>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325"/>
      <c r="BN443" s="325"/>
    </row>
    <row r="444" spans="1:66" ht="11.25" customHeight="1">
      <c r="A444" s="294"/>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325"/>
      <c r="AG444" s="325"/>
      <c r="AH444" s="325"/>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325"/>
      <c r="BN444" s="325"/>
    </row>
    <row r="445" spans="1:66" ht="11.25" customHeight="1">
      <c r="A445" s="294"/>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325"/>
      <c r="AG445" s="325"/>
      <c r="AH445" s="325"/>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325"/>
      <c r="BN445" s="325"/>
    </row>
    <row r="446" spans="1:66" ht="11.25" customHeight="1">
      <c r="A446" s="294"/>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325"/>
      <c r="AG446" s="325"/>
      <c r="AH446" s="325"/>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325"/>
      <c r="BN446" s="325"/>
    </row>
    <row r="447" spans="1:66" ht="11.25" customHeight="1">
      <c r="A447" s="294"/>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325"/>
      <c r="AG447" s="325"/>
      <c r="AH447" s="32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325"/>
      <c r="BN447" s="325"/>
    </row>
    <row r="448" spans="1:66" ht="11.25" customHeight="1">
      <c r="A448" s="294"/>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325"/>
      <c r="AG448" s="325"/>
      <c r="AH448" s="325"/>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325"/>
      <c r="BN448" s="325"/>
    </row>
    <row r="449" spans="1:66" ht="11.25" customHeight="1">
      <c r="A449" s="294"/>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325"/>
      <c r="AG449" s="325"/>
      <c r="AH449" s="32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325"/>
      <c r="BN449" s="325"/>
    </row>
    <row r="450" spans="1:66" ht="11.25" customHeight="1">
      <c r="A450" s="294"/>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325"/>
      <c r="AG450" s="325"/>
      <c r="AH450" s="325"/>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325"/>
      <c r="BN450" s="325"/>
    </row>
    <row r="451" spans="1:66" ht="11.25" customHeight="1">
      <c r="A451" s="294"/>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325"/>
      <c r="AG451" s="325"/>
      <c r="AH451" s="32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325"/>
      <c r="BN451" s="325"/>
    </row>
    <row r="452" spans="1:66" ht="11.25" customHeight="1">
      <c r="A452" s="294"/>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325"/>
      <c r="AG452" s="325"/>
      <c r="AH452" s="325"/>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325"/>
      <c r="BN452" s="325"/>
    </row>
    <row r="453" spans="1:66" ht="11.25" customHeight="1">
      <c r="A453" s="294"/>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325"/>
      <c r="AG453" s="325"/>
      <c r="AH453" s="325"/>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325"/>
      <c r="BN453" s="325"/>
    </row>
    <row r="454" spans="1:66" ht="11.25" customHeight="1">
      <c r="A454" s="294"/>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325"/>
      <c r="AG454" s="325"/>
      <c r="AH454" s="325"/>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325"/>
      <c r="BN454" s="325"/>
    </row>
    <row r="455" spans="1:66" ht="11.25" customHeight="1">
      <c r="A455" s="294"/>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325"/>
      <c r="AG455" s="325"/>
      <c r="AH455" s="325"/>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325"/>
      <c r="BN455" s="325"/>
    </row>
    <row r="456" spans="1:66" ht="11.25" customHeight="1">
      <c r="A456" s="294"/>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325"/>
      <c r="AG456" s="325"/>
      <c r="AH456" s="32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325"/>
      <c r="BN456" s="325"/>
    </row>
    <row r="457" spans="1:66" ht="11.25" customHeight="1">
      <c r="A457" s="294"/>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325"/>
      <c r="AG457" s="325"/>
      <c r="AH457" s="325"/>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325"/>
      <c r="BN457" s="325"/>
    </row>
    <row r="458" spans="1:66" ht="11.25" customHeight="1">
      <c r="A458" s="294"/>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325"/>
      <c r="AG458" s="325"/>
      <c r="AH458" s="32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325"/>
      <c r="BN458" s="325"/>
    </row>
    <row r="459" spans="1:66" ht="11.25" customHeight="1">
      <c r="A459" s="294"/>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325"/>
      <c r="AG459" s="325"/>
      <c r="AH459" s="325"/>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325"/>
      <c r="BN459" s="325"/>
    </row>
    <row r="460" spans="1:66" ht="11.25" customHeight="1">
      <c r="A460" s="294"/>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325"/>
      <c r="AG460" s="325"/>
      <c r="AH460" s="32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325"/>
      <c r="BN460" s="325"/>
    </row>
    <row r="461" spans="1:66" ht="11.25" customHeight="1">
      <c r="A461" s="294"/>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325"/>
      <c r="AG461" s="325"/>
      <c r="AH461" s="325"/>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325"/>
      <c r="BN461" s="325"/>
    </row>
    <row r="462" spans="1:66" ht="11.25" customHeight="1">
      <c r="A462" s="294"/>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325"/>
      <c r="AG462" s="325"/>
      <c r="AH462" s="325"/>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325"/>
      <c r="BN462" s="325"/>
    </row>
    <row r="463" spans="1:66" ht="11.25" customHeight="1">
      <c r="A463" s="294"/>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325"/>
      <c r="AG463" s="325"/>
      <c r="AH463" s="325"/>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325"/>
      <c r="BN463" s="325"/>
    </row>
    <row r="464" spans="1:66" ht="11.25" customHeight="1">
      <c r="A464" s="294"/>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325"/>
      <c r="AG464" s="325"/>
      <c r="AH464" s="325"/>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325"/>
      <c r="BN464" s="325"/>
    </row>
    <row r="465" spans="1:66" ht="11.25" customHeight="1">
      <c r="A465" s="294"/>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325"/>
      <c r="AG465" s="325"/>
      <c r="AH465" s="325"/>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325"/>
      <c r="BN465" s="325"/>
    </row>
    <row r="466" spans="1:66" ht="11.25" customHeight="1">
      <c r="A466" s="294"/>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325"/>
      <c r="AG466" s="325"/>
      <c r="AH466" s="32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325"/>
      <c r="BN466" s="325"/>
    </row>
    <row r="467" spans="1:66" ht="11.25" customHeight="1">
      <c r="A467" s="294"/>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325"/>
      <c r="AG467" s="325"/>
      <c r="AH467" s="325"/>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325"/>
      <c r="BN467" s="325"/>
    </row>
    <row r="468" spans="1:66" ht="11.25" customHeight="1">
      <c r="A468" s="294"/>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325"/>
      <c r="AG468" s="325"/>
      <c r="AH468" s="32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325"/>
      <c r="BN468" s="325"/>
    </row>
    <row r="469" spans="1:66" ht="11.25" customHeight="1">
      <c r="A469" s="294"/>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325"/>
      <c r="AG469" s="325"/>
      <c r="AH469" s="325"/>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325"/>
      <c r="BN469" s="325"/>
    </row>
    <row r="470" spans="1:66" ht="11.25" customHeight="1">
      <c r="A470" s="294"/>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325"/>
      <c r="AG470" s="325"/>
      <c r="AH470" s="32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325"/>
      <c r="BN470" s="325"/>
    </row>
    <row r="471" spans="1:66" ht="11.25" customHeight="1">
      <c r="A471" s="294"/>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325"/>
      <c r="AG471" s="325"/>
      <c r="AH471" s="325"/>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325"/>
      <c r="BN471" s="325"/>
    </row>
    <row r="472" spans="1:66" ht="11.25" customHeight="1">
      <c r="A472" s="294"/>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325"/>
      <c r="AG472" s="325"/>
      <c r="AH472" s="325"/>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325"/>
      <c r="BN472" s="325"/>
    </row>
    <row r="473" spans="1:66" ht="11.25" customHeight="1">
      <c r="A473" s="294"/>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325"/>
      <c r="AG473" s="325"/>
      <c r="AH473" s="325"/>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325"/>
      <c r="BN473" s="325"/>
    </row>
    <row r="474" spans="1:66" ht="11.25" customHeight="1">
      <c r="A474" s="294"/>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325"/>
      <c r="AG474" s="325"/>
      <c r="AH474" s="325"/>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325"/>
      <c r="BN474" s="325"/>
    </row>
    <row r="475" spans="1:66" ht="11.25" customHeight="1">
      <c r="A475" s="294"/>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325"/>
      <c r="AG475" s="325"/>
      <c r="AH475" s="325"/>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325"/>
      <c r="BN475" s="325"/>
    </row>
    <row r="476" spans="1:66" ht="11.25" customHeight="1">
      <c r="A476" s="294"/>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325"/>
      <c r="AG476" s="325"/>
      <c r="AH476" s="325"/>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325"/>
      <c r="BN476" s="325"/>
    </row>
    <row r="477" spans="1:66" ht="11.25" customHeight="1">
      <c r="A477" s="294"/>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325"/>
      <c r="AG477" s="325"/>
      <c r="AH477" s="32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325"/>
      <c r="BN477" s="325"/>
    </row>
    <row r="478" spans="1:66" ht="11.25" customHeight="1">
      <c r="A478" s="294"/>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325"/>
      <c r="AG478" s="325"/>
      <c r="AH478" s="325"/>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325"/>
      <c r="BN478" s="325"/>
    </row>
    <row r="479" spans="1:66" ht="11.25" customHeight="1">
      <c r="A479" s="294"/>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325"/>
      <c r="AG479" s="325"/>
      <c r="AH479" s="32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325"/>
      <c r="BN479" s="325"/>
    </row>
    <row r="480" spans="1:66" ht="11.25" customHeight="1">
      <c r="A480" s="294"/>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325"/>
      <c r="AG480" s="325"/>
      <c r="AH480" s="325"/>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325"/>
      <c r="BN480" s="325"/>
    </row>
    <row r="481" spans="1:66" ht="11.25" customHeight="1">
      <c r="A481" s="294"/>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325"/>
      <c r="AG481" s="325"/>
      <c r="AH481" s="32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325"/>
      <c r="BN481" s="325"/>
    </row>
    <row r="482" spans="1:66" ht="11.25" customHeight="1">
      <c r="A482" s="294"/>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325"/>
      <c r="AG482" s="325"/>
      <c r="AH482" s="325"/>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325"/>
      <c r="BN482" s="325"/>
    </row>
    <row r="483" spans="1:66" ht="11.25" customHeight="1">
      <c r="A483" s="294"/>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325"/>
      <c r="AG483" s="325"/>
      <c r="AH483" s="325"/>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325"/>
      <c r="BN483" s="325"/>
    </row>
    <row r="484" spans="1:66" ht="11.25" customHeight="1">
      <c r="A484" s="294"/>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325"/>
      <c r="AG484" s="325"/>
      <c r="AH484" s="325"/>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325"/>
      <c r="BN484" s="325"/>
    </row>
    <row r="485" spans="1:66" ht="11.25" customHeight="1">
      <c r="A485" s="294"/>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325"/>
      <c r="AG485" s="325"/>
      <c r="AH485" s="325"/>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325"/>
      <c r="BN485" s="325"/>
    </row>
    <row r="486" spans="1:66" ht="11.25" customHeight="1">
      <c r="A486" s="294"/>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325"/>
      <c r="AG486" s="325"/>
      <c r="AH486" s="32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325"/>
      <c r="BN486" s="325"/>
    </row>
    <row r="487" spans="1:66" ht="11.25" customHeight="1">
      <c r="A487" s="294"/>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325"/>
      <c r="AG487" s="325"/>
      <c r="AH487" s="325"/>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325"/>
      <c r="BN487" s="325"/>
    </row>
    <row r="488" spans="1:66" ht="11.25" customHeight="1">
      <c r="A488" s="294"/>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325"/>
      <c r="AG488" s="325"/>
      <c r="AH488" s="325"/>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325"/>
      <c r="BN488" s="325"/>
    </row>
    <row r="489" spans="1:66" ht="11.25" customHeight="1">
      <c r="A489" s="294"/>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325"/>
      <c r="AG489" s="325"/>
      <c r="AH489" s="32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325"/>
      <c r="BN489" s="325"/>
    </row>
    <row r="490" spans="1:66" ht="11.25" customHeight="1">
      <c r="A490" s="294"/>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325"/>
      <c r="AG490" s="325"/>
      <c r="AH490" s="325"/>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325"/>
      <c r="BN490" s="325"/>
    </row>
    <row r="491" spans="1:66" ht="11.25" customHeight="1">
      <c r="A491" s="294"/>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325"/>
      <c r="AG491" s="325"/>
      <c r="AH491" s="325"/>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325"/>
      <c r="BN491" s="325"/>
    </row>
    <row r="492" spans="1:66" ht="11.25" customHeight="1">
      <c r="A492" s="294"/>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325"/>
      <c r="AG492" s="325"/>
      <c r="AH492" s="32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325"/>
      <c r="BN492" s="325"/>
    </row>
    <row r="493" spans="1:66" ht="11.25" customHeight="1">
      <c r="A493" s="294"/>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325"/>
      <c r="AG493" s="325"/>
      <c r="AH493" s="325"/>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325"/>
      <c r="BN493" s="325"/>
    </row>
    <row r="494" spans="1:66" ht="11.25" customHeight="1">
      <c r="A494" s="294"/>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325"/>
      <c r="AG494" s="325"/>
      <c r="AH494" s="325"/>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325"/>
      <c r="BN494" s="325"/>
    </row>
    <row r="495" spans="1:66" ht="11.25" customHeight="1">
      <c r="A495" s="294"/>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325"/>
      <c r="AG495" s="325"/>
      <c r="AH495" s="325"/>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325"/>
      <c r="BN495" s="325"/>
    </row>
    <row r="496" spans="1:66" ht="11.25" customHeight="1">
      <c r="A496" s="294"/>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325"/>
      <c r="AG496" s="325"/>
      <c r="AH496" s="325"/>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325"/>
      <c r="BN496" s="325"/>
    </row>
    <row r="497" spans="1:66" ht="11.25" customHeight="1">
      <c r="A497" s="294"/>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325"/>
      <c r="AG497" s="325"/>
      <c r="AH497" s="32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325"/>
      <c r="BN497" s="325"/>
    </row>
    <row r="498" spans="1:66" ht="11.25" customHeight="1">
      <c r="A498" s="294"/>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325"/>
      <c r="AG498" s="325"/>
      <c r="AH498" s="325"/>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325"/>
      <c r="BN498" s="325"/>
    </row>
    <row r="499" spans="1:66" ht="11.25" customHeight="1">
      <c r="A499" s="294"/>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325"/>
      <c r="AG499" s="325"/>
      <c r="AH499" s="32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325"/>
      <c r="BN499" s="325"/>
    </row>
    <row r="500" spans="1:66" ht="11.25" customHeight="1">
      <c r="A500" s="294"/>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325"/>
      <c r="AG500" s="325"/>
      <c r="AH500" s="325"/>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325"/>
      <c r="BN500" s="325"/>
    </row>
    <row r="501" spans="1:66" ht="11.25" customHeight="1">
      <c r="A501" s="294"/>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325"/>
      <c r="AG501" s="325"/>
      <c r="AH501" s="32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325"/>
      <c r="BN501" s="325"/>
    </row>
    <row r="502" spans="1:66" ht="11.25" customHeight="1">
      <c r="A502" s="294"/>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325"/>
      <c r="AG502" s="325"/>
      <c r="AH502" s="325"/>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325"/>
      <c r="BN502" s="325"/>
    </row>
    <row r="503" spans="1:66" ht="11.25" customHeight="1">
      <c r="A503" s="294"/>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325"/>
      <c r="AG503" s="325"/>
      <c r="AH503" s="325"/>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325"/>
      <c r="BN503" s="325"/>
    </row>
    <row r="504" spans="1:66" ht="11.25" customHeight="1">
      <c r="A504" s="294"/>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325"/>
      <c r="AG504" s="325"/>
      <c r="AH504" s="325"/>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325"/>
      <c r="BN504" s="325"/>
    </row>
    <row r="505" spans="1:66" ht="11.25" customHeight="1">
      <c r="A505" s="294"/>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325"/>
      <c r="AG505" s="325"/>
      <c r="AH505" s="325"/>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325"/>
      <c r="BN505" s="325"/>
    </row>
    <row r="506" spans="1:66" ht="11.25" customHeight="1">
      <c r="A506" s="294"/>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325"/>
      <c r="AG506" s="325"/>
      <c r="AH506" s="32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325"/>
      <c r="BN506" s="325"/>
    </row>
    <row r="507" spans="1:66" ht="11.25" customHeight="1">
      <c r="A507" s="294"/>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325"/>
      <c r="AG507" s="325"/>
      <c r="AH507" s="325"/>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325"/>
      <c r="BN507" s="325"/>
    </row>
    <row r="508" spans="1:66" ht="11.25" customHeight="1">
      <c r="A508" s="294"/>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325"/>
      <c r="AG508" s="325"/>
      <c r="AH508" s="32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325"/>
      <c r="BN508" s="325"/>
    </row>
    <row r="509" spans="1:66" ht="11.25" customHeight="1">
      <c r="A509" s="294"/>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325"/>
      <c r="AG509" s="325"/>
      <c r="AH509" s="325"/>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325"/>
      <c r="BN509" s="325"/>
    </row>
    <row r="510" spans="1:66" ht="11.25" customHeight="1">
      <c r="A510" s="294"/>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325"/>
      <c r="AG510" s="325"/>
      <c r="AH510" s="32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325"/>
      <c r="BN510" s="325"/>
    </row>
    <row r="511" spans="1:66" ht="11.25" customHeight="1">
      <c r="A511" s="294"/>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325"/>
      <c r="AG511" s="325"/>
      <c r="AH511" s="325"/>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325"/>
      <c r="BN511" s="325"/>
    </row>
    <row r="512" spans="1:66" ht="11.25" customHeight="1">
      <c r="A512" s="294"/>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325"/>
      <c r="AG512" s="325"/>
      <c r="AH512" s="325"/>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325"/>
      <c r="BN512" s="325"/>
    </row>
    <row r="513" spans="1:66" ht="11.25" customHeight="1">
      <c r="A513" s="294"/>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325"/>
      <c r="AG513" s="325"/>
      <c r="AH513" s="325"/>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325"/>
      <c r="BN513" s="325"/>
    </row>
    <row r="514" spans="1:66" ht="11.25" customHeight="1">
      <c r="A514" s="294"/>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325"/>
      <c r="AG514" s="325"/>
      <c r="AH514" s="325"/>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325"/>
      <c r="BN514" s="325"/>
    </row>
    <row r="515" spans="1:66" ht="11.25" customHeight="1">
      <c r="A515" s="294"/>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325"/>
      <c r="AG515" s="325"/>
      <c r="AH515" s="32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325"/>
      <c r="BN515" s="325"/>
    </row>
    <row r="516" spans="1:66" ht="11.25" customHeight="1">
      <c r="A516" s="294"/>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325"/>
      <c r="AG516" s="325"/>
      <c r="AH516" s="325"/>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325"/>
      <c r="BN516" s="325"/>
    </row>
    <row r="517" spans="1:66" ht="11.25" customHeight="1">
      <c r="A517" s="294"/>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325"/>
      <c r="AG517" s="325"/>
      <c r="AH517" s="32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325"/>
      <c r="BN517" s="325"/>
    </row>
    <row r="518" spans="1:66" ht="11.25" customHeight="1">
      <c r="A518" s="294"/>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325"/>
      <c r="AG518" s="325"/>
      <c r="AH518" s="325"/>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325"/>
      <c r="BN518" s="325"/>
    </row>
    <row r="519" spans="1:66" ht="11.25" customHeight="1">
      <c r="A519" s="294"/>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325"/>
      <c r="AG519" s="325"/>
      <c r="AH519" s="32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325"/>
      <c r="BN519" s="325"/>
    </row>
    <row r="520" spans="1:66" ht="11.25" customHeight="1">
      <c r="A520" s="294"/>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325"/>
      <c r="AG520" s="325"/>
      <c r="AH520" s="325"/>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325"/>
      <c r="BN520" s="325"/>
    </row>
    <row r="521" spans="1:66" ht="11.25" customHeight="1">
      <c r="A521" s="294"/>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325"/>
      <c r="AG521" s="325"/>
      <c r="AH521" s="325"/>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325"/>
      <c r="BN521" s="325"/>
    </row>
    <row r="522" spans="1:66" ht="11.25" customHeight="1">
      <c r="A522" s="294"/>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325"/>
      <c r="AG522" s="325"/>
      <c r="AH522" s="325"/>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325"/>
      <c r="BN522" s="325"/>
    </row>
    <row r="523" spans="1:66" ht="11.25" customHeight="1">
      <c r="A523" s="294"/>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325"/>
      <c r="AG523" s="325"/>
      <c r="AH523" s="325"/>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325"/>
      <c r="BN523" s="325"/>
    </row>
    <row r="524" spans="1:66" ht="11.25" customHeight="1">
      <c r="A524" s="294"/>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325"/>
      <c r="AG524" s="325"/>
      <c r="AH524" s="32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325"/>
      <c r="BN524" s="325"/>
    </row>
    <row r="525" spans="1:66" ht="11.25" customHeight="1">
      <c r="A525" s="294"/>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325"/>
      <c r="AG525" s="325"/>
      <c r="AH525" s="325"/>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325"/>
      <c r="BN525" s="325"/>
    </row>
    <row r="526" spans="1:66" ht="11.25" customHeight="1">
      <c r="A526" s="294"/>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325"/>
      <c r="AG526" s="325"/>
      <c r="AH526" s="325"/>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325"/>
      <c r="BN526" s="325"/>
    </row>
    <row r="527" spans="1:66" ht="11.25" customHeight="1">
      <c r="A527" s="294"/>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325"/>
      <c r="AG527" s="325"/>
      <c r="AH527" s="32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325"/>
      <c r="BN527" s="325"/>
    </row>
    <row r="528" spans="1:66" ht="11.25" customHeight="1">
      <c r="A528" s="294"/>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325"/>
      <c r="AG528" s="325"/>
      <c r="AH528" s="325"/>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325"/>
      <c r="BN528" s="325"/>
    </row>
    <row r="529" spans="1:66" ht="11.25" customHeight="1">
      <c r="A529" s="294"/>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325"/>
      <c r="AG529" s="325"/>
      <c r="AH529" s="325"/>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325"/>
      <c r="BN529" s="325"/>
    </row>
    <row r="530" spans="1:66" ht="11.25" customHeight="1">
      <c r="A530" s="294"/>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325"/>
      <c r="AG530" s="325"/>
      <c r="AH530" s="32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325"/>
      <c r="BN530" s="325"/>
    </row>
    <row r="531" spans="1:66" ht="11.25" customHeight="1">
      <c r="A531" s="294"/>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325"/>
      <c r="AG531" s="325"/>
      <c r="AH531" s="325"/>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325"/>
      <c r="BN531" s="325"/>
    </row>
    <row r="532" spans="1:66" ht="11.25" customHeight="1">
      <c r="A532" s="294"/>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325"/>
      <c r="AG532" s="325"/>
      <c r="AH532" s="325"/>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325"/>
      <c r="BN532" s="325"/>
    </row>
    <row r="533" spans="1:66" ht="11.25" customHeight="1">
      <c r="A533" s="294"/>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325"/>
      <c r="AG533" s="325"/>
      <c r="AH533" s="325"/>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325"/>
      <c r="BN533" s="325"/>
    </row>
    <row r="534" spans="1:66" ht="11.25" customHeight="1">
      <c r="A534" s="294"/>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325"/>
      <c r="AG534" s="325"/>
      <c r="AH534" s="325"/>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325"/>
      <c r="BN534" s="325"/>
    </row>
    <row r="535" spans="1:66" ht="11.25" customHeight="1">
      <c r="A535" s="294"/>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325"/>
      <c r="AG535" s="325"/>
      <c r="AH535" s="32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325"/>
      <c r="BN535" s="325"/>
    </row>
    <row r="536" spans="1:66" ht="11.25" customHeight="1">
      <c r="A536" s="294"/>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325"/>
      <c r="AG536" s="325"/>
      <c r="AH536" s="325"/>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325"/>
      <c r="BN536" s="325"/>
    </row>
    <row r="537" spans="1:66" ht="11.25" customHeight="1">
      <c r="A537" s="294"/>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325"/>
      <c r="AG537" s="325"/>
      <c r="AH537" s="32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325"/>
      <c r="BN537" s="325"/>
    </row>
    <row r="538" spans="1:66" ht="11.25" customHeight="1">
      <c r="A538" s="294"/>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325"/>
      <c r="AG538" s="325"/>
      <c r="AH538" s="325"/>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325"/>
      <c r="BN538" s="325"/>
    </row>
    <row r="539" spans="1:66" ht="11.25" customHeight="1">
      <c r="A539" s="294"/>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325"/>
      <c r="AG539" s="325"/>
      <c r="AH539" s="32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325"/>
      <c r="BN539" s="325"/>
    </row>
    <row r="540" spans="1:66" ht="11.25" customHeight="1">
      <c r="A540" s="294"/>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325"/>
      <c r="AG540" s="325"/>
      <c r="AH540" s="325"/>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325"/>
      <c r="BN540" s="325"/>
    </row>
    <row r="541" spans="1:66" ht="11.25" customHeight="1">
      <c r="A541" s="294"/>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325"/>
      <c r="AG541" s="325"/>
      <c r="AH541" s="325"/>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325"/>
      <c r="BN541" s="325"/>
    </row>
    <row r="542" spans="1:66" ht="11.25" customHeight="1">
      <c r="A542" s="294"/>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325"/>
      <c r="AG542" s="325"/>
      <c r="AH542" s="325"/>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325"/>
      <c r="BN542" s="325"/>
    </row>
    <row r="543" spans="1:66" ht="11.25" customHeight="1">
      <c r="A543" s="294"/>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325"/>
      <c r="AG543" s="325"/>
      <c r="AH543" s="325"/>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325"/>
      <c r="BN543" s="325"/>
    </row>
    <row r="544" spans="1:66" ht="11.25" customHeight="1">
      <c r="A544" s="294"/>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325"/>
      <c r="AG544" s="325"/>
      <c r="AH544" s="32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325"/>
      <c r="BN544" s="325"/>
    </row>
    <row r="545" spans="1:66" ht="11.25" customHeight="1">
      <c r="A545" s="294"/>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325"/>
      <c r="AG545" s="325"/>
      <c r="AH545" s="325"/>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325"/>
      <c r="BN545" s="325"/>
    </row>
    <row r="546" spans="1:66" ht="11.25" customHeight="1">
      <c r="A546" s="294"/>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325"/>
      <c r="AG546" s="325"/>
      <c r="AH546" s="32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325"/>
      <c r="BN546" s="325"/>
    </row>
    <row r="547" spans="1:66" ht="11.25" customHeight="1">
      <c r="A547" s="294"/>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325"/>
      <c r="AG547" s="325"/>
      <c r="AH547" s="325"/>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325"/>
      <c r="BN547" s="325"/>
    </row>
    <row r="548" spans="1:66" ht="11.25" customHeight="1">
      <c r="A548" s="294"/>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325"/>
      <c r="AG548" s="325"/>
      <c r="AH548" s="32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325"/>
      <c r="BN548" s="325"/>
    </row>
    <row r="549" spans="1:66" ht="11.25" customHeight="1">
      <c r="A549" s="294"/>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325"/>
      <c r="AG549" s="325"/>
      <c r="AH549" s="325"/>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325"/>
      <c r="BN549" s="325"/>
    </row>
    <row r="550" spans="1:66" ht="11.25" customHeight="1">
      <c r="A550" s="294"/>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325"/>
      <c r="AG550" s="325"/>
      <c r="AH550" s="325"/>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325"/>
      <c r="BN550" s="325"/>
    </row>
    <row r="551" spans="1:66" ht="11.25" customHeight="1">
      <c r="A551" s="294"/>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325"/>
      <c r="AG551" s="325"/>
      <c r="AH551" s="325"/>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325"/>
      <c r="BN551" s="325"/>
    </row>
    <row r="552" spans="1:66" ht="11.25" customHeight="1">
      <c r="A552" s="294"/>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325"/>
      <c r="AG552" s="325"/>
      <c r="AH552" s="325"/>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325"/>
      <c r="BN552" s="325"/>
    </row>
    <row r="553" spans="1:66" ht="11.25" customHeight="1">
      <c r="A553" s="294"/>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325"/>
      <c r="AG553" s="325"/>
      <c r="AH553" s="32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325"/>
      <c r="BN553" s="325"/>
    </row>
    <row r="554" spans="1:66" ht="11.25" customHeight="1">
      <c r="A554" s="294"/>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325"/>
      <c r="AG554" s="325"/>
      <c r="AH554" s="325"/>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325"/>
      <c r="BN554" s="325"/>
    </row>
    <row r="555" spans="1:66" ht="11.25" customHeight="1">
      <c r="A555" s="294"/>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325"/>
      <c r="AG555" s="325"/>
      <c r="AH555" s="32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325"/>
      <c r="BN555" s="325"/>
    </row>
    <row r="556" spans="1:66" ht="11.25" customHeight="1">
      <c r="A556" s="294"/>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325"/>
      <c r="AG556" s="325"/>
      <c r="AH556" s="325"/>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325"/>
      <c r="BN556" s="325"/>
    </row>
    <row r="557" spans="1:66" ht="11.25" customHeight="1">
      <c r="A557" s="294"/>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325"/>
      <c r="AG557" s="325"/>
      <c r="AH557" s="32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325"/>
      <c r="BN557" s="325"/>
    </row>
    <row r="558" spans="1:66" ht="11.25" customHeight="1">
      <c r="A558" s="294"/>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325"/>
      <c r="AG558" s="325"/>
      <c r="AH558" s="325"/>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325"/>
      <c r="BN558" s="325"/>
    </row>
    <row r="559" spans="1:66" ht="11.25" customHeight="1">
      <c r="A559" s="294"/>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325"/>
      <c r="AG559" s="325"/>
      <c r="AH559" s="325"/>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325"/>
      <c r="BN559" s="325"/>
    </row>
    <row r="560" spans="1:66" ht="11.25" customHeight="1">
      <c r="A560" s="294"/>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325"/>
      <c r="AG560" s="325"/>
      <c r="AH560" s="325"/>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325"/>
      <c r="BN560" s="325"/>
    </row>
    <row r="561" spans="1:66" ht="11.25" customHeight="1">
      <c r="A561" s="294"/>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325"/>
      <c r="AG561" s="325"/>
      <c r="AH561" s="325"/>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325"/>
      <c r="BN561" s="325"/>
    </row>
    <row r="562" spans="1:66" ht="11.25" customHeight="1">
      <c r="A562" s="294"/>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325"/>
      <c r="AG562" s="325"/>
      <c r="AH562" s="325"/>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325"/>
      <c r="BN562" s="325"/>
    </row>
    <row r="563" spans="1:66" ht="11.25" customHeight="1">
      <c r="A563" s="294"/>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325"/>
      <c r="AG563" s="325"/>
      <c r="AH563" s="325"/>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325"/>
      <c r="BN563" s="325"/>
    </row>
    <row r="564" spans="1:66" ht="11.25" customHeight="1">
      <c r="A564" s="294"/>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325"/>
      <c r="AG564" s="325"/>
      <c r="AH564" s="32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325"/>
      <c r="BN564" s="325"/>
    </row>
    <row r="565" spans="1:66" ht="11.25" customHeight="1">
      <c r="A565" s="294"/>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325"/>
      <c r="AG565" s="325"/>
      <c r="AH565" s="325"/>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325"/>
      <c r="BN565" s="325"/>
    </row>
    <row r="566" spans="1:66" ht="11.25" customHeight="1">
      <c r="A566" s="294"/>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325"/>
      <c r="AG566" s="325"/>
      <c r="AH566" s="32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325"/>
      <c r="BN566" s="325"/>
    </row>
    <row r="567" spans="1:66" ht="11.25" customHeight="1">
      <c r="A567" s="294"/>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325"/>
      <c r="AG567" s="325"/>
      <c r="AH567" s="325"/>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325"/>
      <c r="BN567" s="325"/>
    </row>
    <row r="568" spans="1:66" ht="11.25" customHeight="1">
      <c r="A568" s="294"/>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325"/>
      <c r="AG568" s="325"/>
      <c r="AH568" s="32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325"/>
      <c r="BN568" s="325"/>
    </row>
    <row r="569" spans="1:66" ht="11.25" customHeight="1">
      <c r="A569" s="294"/>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325"/>
      <c r="AG569" s="325"/>
      <c r="AH569" s="325"/>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325"/>
      <c r="BN569" s="325"/>
    </row>
    <row r="570" spans="1:66" ht="11.25" customHeight="1">
      <c r="A570" s="294"/>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325"/>
      <c r="AG570" s="325"/>
      <c r="AH570" s="325"/>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325"/>
      <c r="BN570" s="325"/>
    </row>
    <row r="571" spans="1:66" ht="11.25" customHeight="1">
      <c r="A571" s="294"/>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325"/>
      <c r="AG571" s="325"/>
      <c r="AH571" s="325"/>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325"/>
      <c r="BN571" s="325"/>
    </row>
    <row r="572" spans="1:66" ht="11.25" customHeight="1">
      <c r="A572" s="294"/>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325"/>
      <c r="AG572" s="325"/>
      <c r="AH572" s="325"/>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325"/>
      <c r="BN572" s="325"/>
    </row>
    <row r="573" spans="1:66" ht="11.25" customHeight="1">
      <c r="A573" s="294"/>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325"/>
      <c r="AG573" s="325"/>
      <c r="AH573" s="32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325"/>
      <c r="BN573" s="325"/>
    </row>
    <row r="574" spans="1:66" ht="11.25" customHeight="1">
      <c r="A574" s="294"/>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325"/>
      <c r="AG574" s="325"/>
      <c r="AH574" s="325"/>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325"/>
      <c r="BN574" s="325"/>
    </row>
    <row r="575" spans="1:66" ht="11.25" customHeight="1">
      <c r="A575" s="294"/>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325"/>
      <c r="AG575" s="325"/>
      <c r="AH575" s="32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325"/>
      <c r="BN575" s="325"/>
    </row>
    <row r="576" spans="1:66" ht="11.25" customHeight="1">
      <c r="A576" s="294"/>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325"/>
      <c r="AG576" s="325"/>
      <c r="AH576" s="325"/>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325"/>
      <c r="BN576" s="325"/>
    </row>
    <row r="577" spans="1:66" ht="11.25" customHeight="1">
      <c r="A577" s="294"/>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325"/>
      <c r="AG577" s="325"/>
      <c r="AH577" s="32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325"/>
      <c r="BN577" s="325"/>
    </row>
    <row r="578" spans="1:66" ht="11.25" customHeight="1">
      <c r="A578" s="294"/>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325"/>
      <c r="AG578" s="325"/>
      <c r="AH578" s="325"/>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325"/>
      <c r="BN578" s="325"/>
    </row>
    <row r="579" spans="1:66" ht="11.25" customHeight="1">
      <c r="A579" s="294"/>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325"/>
      <c r="AG579" s="325"/>
      <c r="AH579" s="325"/>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325"/>
      <c r="BN579" s="325"/>
    </row>
    <row r="580" spans="1:66" ht="11.25" customHeight="1">
      <c r="A580" s="294"/>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325"/>
      <c r="AG580" s="325"/>
      <c r="AH580" s="325"/>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325"/>
      <c r="BN580" s="325"/>
    </row>
    <row r="581" spans="1:66" ht="11.25" customHeight="1">
      <c r="A581" s="294"/>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325"/>
      <c r="AG581" s="325"/>
      <c r="AH581" s="325"/>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325"/>
      <c r="BN581" s="325"/>
    </row>
    <row r="582" spans="1:66" ht="11.25" customHeight="1">
      <c r="A582" s="294"/>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325"/>
      <c r="AG582" s="325"/>
      <c r="AH582" s="32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325"/>
      <c r="BN582" s="325"/>
    </row>
    <row r="583" spans="1:66" ht="11.25" customHeight="1">
      <c r="A583" s="294"/>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325"/>
      <c r="AG583" s="325"/>
      <c r="AH583" s="325"/>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325"/>
      <c r="BN583" s="325"/>
    </row>
    <row r="584" spans="1:66" ht="11.25" customHeight="1">
      <c r="A584" s="294"/>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325"/>
      <c r="AG584" s="325"/>
      <c r="AH584" s="32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325"/>
      <c r="BN584" s="325"/>
    </row>
    <row r="585" spans="1:66" ht="11.25" customHeight="1">
      <c r="A585" s="294"/>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325"/>
      <c r="AG585" s="325"/>
      <c r="AH585" s="325"/>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325"/>
      <c r="BN585" s="325"/>
    </row>
    <row r="586" spans="1:66" ht="11.25" customHeight="1">
      <c r="A586" s="294"/>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325"/>
      <c r="AG586" s="325"/>
      <c r="AH586" s="32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325"/>
      <c r="BN586" s="325"/>
    </row>
    <row r="587" spans="1:66" ht="11.25" customHeight="1">
      <c r="A587" s="294"/>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325"/>
      <c r="AG587" s="325"/>
      <c r="AH587" s="325"/>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325"/>
      <c r="BN587" s="325"/>
    </row>
    <row r="588" spans="1:66" ht="11.25" customHeight="1">
      <c r="A588" s="294"/>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325"/>
      <c r="AG588" s="325"/>
      <c r="AH588" s="325"/>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325"/>
      <c r="BN588" s="325"/>
    </row>
    <row r="589" spans="1:66" ht="11.25" customHeight="1">
      <c r="A589" s="294"/>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325"/>
      <c r="AG589" s="325"/>
      <c r="AH589" s="325"/>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325"/>
      <c r="BN589" s="325"/>
    </row>
    <row r="590" spans="1:66" ht="11.25" customHeight="1">
      <c r="A590" s="294"/>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325"/>
      <c r="AG590" s="325"/>
      <c r="AH590" s="325"/>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325"/>
      <c r="BN590" s="325"/>
    </row>
    <row r="591" spans="1:66" ht="11.25" customHeight="1">
      <c r="A591" s="294"/>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325"/>
      <c r="AG591" s="325"/>
      <c r="AH591" s="32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325"/>
      <c r="BN591" s="325"/>
    </row>
    <row r="592" spans="1:66" ht="11.25" customHeight="1">
      <c r="A592" s="294"/>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325"/>
      <c r="AG592" s="325"/>
      <c r="AH592" s="325"/>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325"/>
      <c r="BN592" s="325"/>
    </row>
    <row r="593" spans="1:66" ht="11.25" customHeight="1">
      <c r="A593" s="294"/>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325"/>
      <c r="AG593" s="325"/>
      <c r="AH593" s="32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325"/>
      <c r="BN593" s="325"/>
    </row>
    <row r="594" spans="1:66" ht="11.25" customHeight="1">
      <c r="A594" s="294"/>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325"/>
      <c r="AG594" s="325"/>
      <c r="AH594" s="325"/>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325"/>
      <c r="BN594" s="325"/>
    </row>
    <row r="595" spans="1:66" ht="11.25" customHeight="1">
      <c r="A595" s="294"/>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325"/>
      <c r="AG595" s="325"/>
      <c r="AH595" s="32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325"/>
      <c r="BN595" s="325"/>
    </row>
    <row r="596" spans="1:66" ht="11.25" customHeight="1">
      <c r="A596" s="294"/>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325"/>
      <c r="AG596" s="325"/>
      <c r="AH596" s="325"/>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325"/>
      <c r="BN596" s="325"/>
    </row>
    <row r="597" spans="1:66" ht="11.25" customHeight="1">
      <c r="A597" s="294"/>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325"/>
      <c r="AG597" s="325"/>
      <c r="AH597" s="325"/>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325"/>
      <c r="BN597" s="325"/>
    </row>
    <row r="598" spans="1:66" ht="11.25" customHeight="1">
      <c r="A598" s="294"/>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325"/>
      <c r="AG598" s="325"/>
      <c r="AH598" s="325"/>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325"/>
      <c r="BN598" s="325"/>
    </row>
    <row r="599" spans="1:66" ht="11.25" customHeight="1">
      <c r="A599" s="294"/>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325"/>
      <c r="AG599" s="325"/>
      <c r="AH599" s="325"/>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325"/>
      <c r="BN599" s="325"/>
    </row>
    <row r="600" spans="1:66" ht="11.25" customHeight="1">
      <c r="A600" s="294"/>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325"/>
      <c r="AG600" s="325"/>
      <c r="AH600" s="32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325"/>
      <c r="BN600" s="325"/>
    </row>
    <row r="601" spans="1:66" ht="11.25" customHeight="1">
      <c r="A601" s="294"/>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325"/>
      <c r="AG601" s="325"/>
      <c r="AH601" s="325"/>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325"/>
      <c r="BN601" s="325"/>
    </row>
    <row r="602" spans="1:66" ht="11.25" customHeight="1">
      <c r="A602" s="294"/>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325"/>
      <c r="AG602" s="325"/>
      <c r="AH602" s="32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325"/>
      <c r="BN602" s="325"/>
    </row>
    <row r="603" spans="1:66" ht="11.25" customHeight="1">
      <c r="A603" s="294"/>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325"/>
      <c r="AG603" s="325"/>
      <c r="AH603" s="325"/>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325"/>
      <c r="BN603" s="325"/>
    </row>
    <row r="604" spans="1:66" ht="11.25" customHeight="1">
      <c r="A604" s="294"/>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325"/>
      <c r="AG604" s="325"/>
      <c r="AH604" s="32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325"/>
      <c r="BN604" s="325"/>
    </row>
    <row r="605" spans="1:66" ht="11.25" customHeight="1">
      <c r="A605" s="294"/>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325"/>
      <c r="AG605" s="325"/>
      <c r="AH605" s="325"/>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325"/>
      <c r="BN605" s="325"/>
    </row>
    <row r="606" spans="1:66" ht="11.25" customHeight="1">
      <c r="A606" s="294"/>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325"/>
      <c r="AG606" s="325"/>
      <c r="AH606" s="325"/>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325"/>
      <c r="BN606" s="325"/>
    </row>
    <row r="607" spans="1:66" ht="11.25" customHeight="1">
      <c r="A607" s="294"/>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325"/>
      <c r="AG607" s="325"/>
      <c r="AH607" s="325"/>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325"/>
      <c r="BN607" s="325"/>
    </row>
    <row r="608" spans="1:66" ht="11.25" customHeight="1">
      <c r="A608" s="294"/>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325"/>
      <c r="AG608" s="325"/>
      <c r="AH608" s="325"/>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325"/>
      <c r="BN608" s="325"/>
    </row>
    <row r="609" spans="1:66" ht="11.25" customHeight="1">
      <c r="A609" s="294"/>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325"/>
      <c r="AG609" s="325"/>
      <c r="AH609" s="32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325"/>
      <c r="BN609" s="325"/>
    </row>
    <row r="610" spans="1:66" ht="11.25" customHeight="1">
      <c r="A610" s="294"/>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325"/>
      <c r="AG610" s="325"/>
      <c r="AH610" s="325"/>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325"/>
      <c r="BN610" s="325"/>
    </row>
    <row r="611" spans="1:66" ht="11.25" customHeight="1">
      <c r="A611" s="294"/>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325"/>
      <c r="AG611" s="325"/>
      <c r="AH611" s="32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325"/>
      <c r="BN611" s="325"/>
    </row>
    <row r="612" spans="1:66" ht="11.25" customHeight="1">
      <c r="A612" s="294"/>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325"/>
      <c r="AG612" s="325"/>
      <c r="AH612" s="325"/>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325"/>
      <c r="BN612" s="325"/>
    </row>
    <row r="613" spans="1:66" ht="11.25" customHeight="1">
      <c r="A613" s="294"/>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325"/>
      <c r="AG613" s="325"/>
      <c r="AH613" s="32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325"/>
      <c r="BN613" s="325"/>
    </row>
    <row r="614" spans="1:66" ht="11.25" customHeight="1">
      <c r="A614" s="294"/>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325"/>
      <c r="AG614" s="325"/>
      <c r="AH614" s="325"/>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325"/>
      <c r="BN614" s="325"/>
    </row>
    <row r="615" spans="1:66" ht="11.25" customHeight="1">
      <c r="A615" s="294"/>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325"/>
      <c r="AG615" s="325"/>
      <c r="AH615" s="325"/>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325"/>
      <c r="BN615" s="325"/>
    </row>
    <row r="616" spans="1:66" ht="11.25" customHeight="1">
      <c r="A616" s="294"/>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325"/>
      <c r="AG616" s="325"/>
      <c r="AH616" s="325"/>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325"/>
      <c r="BN616" s="325"/>
    </row>
    <row r="617" spans="1:66" ht="11.25" customHeight="1">
      <c r="A617" s="294"/>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325"/>
      <c r="AG617" s="325"/>
      <c r="AH617" s="325"/>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325"/>
      <c r="BN617" s="325"/>
    </row>
    <row r="618" spans="1:66" ht="11.25" customHeight="1">
      <c r="A618" s="294"/>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325"/>
      <c r="AG618" s="325"/>
      <c r="AH618" s="32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325"/>
      <c r="BN618" s="325"/>
    </row>
    <row r="619" spans="1:66" ht="11.25" customHeight="1">
      <c r="A619" s="294"/>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325"/>
      <c r="AG619" s="325"/>
      <c r="AH619" s="325"/>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325"/>
      <c r="BN619" s="325"/>
    </row>
    <row r="620" spans="1:66" ht="11.25" customHeight="1">
      <c r="A620" s="294"/>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325"/>
      <c r="AG620" s="325"/>
      <c r="AH620" s="32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325"/>
      <c r="BN620" s="325"/>
    </row>
    <row r="621" spans="1:66" ht="11.25" customHeight="1">
      <c r="A621" s="294"/>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325"/>
      <c r="AG621" s="325"/>
      <c r="AH621" s="325"/>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325"/>
      <c r="BN621" s="325"/>
    </row>
    <row r="622" spans="1:66" ht="11.25" customHeight="1">
      <c r="A622" s="294"/>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325"/>
      <c r="AG622" s="325"/>
      <c r="AH622" s="32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325"/>
      <c r="BN622" s="325"/>
    </row>
    <row r="623" spans="1:66" ht="11.25" customHeight="1">
      <c r="A623" s="294"/>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325"/>
      <c r="AG623" s="325"/>
      <c r="AH623" s="325"/>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325"/>
      <c r="BN623" s="325"/>
    </row>
    <row r="624" spans="1:66" ht="11.25" customHeight="1">
      <c r="A624" s="294"/>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325"/>
      <c r="AG624" s="325"/>
      <c r="AH624" s="325"/>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325"/>
      <c r="BN624" s="325"/>
    </row>
    <row r="625" spans="1:66" ht="11.25" customHeight="1">
      <c r="A625" s="294"/>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325"/>
      <c r="AG625" s="325"/>
      <c r="AH625" s="325"/>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325"/>
      <c r="BN625" s="325"/>
    </row>
    <row r="626" spans="1:66" ht="11.25" customHeight="1">
      <c r="A626" s="294"/>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325"/>
      <c r="AG626" s="325"/>
      <c r="AH626" s="325"/>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325"/>
      <c r="BN626" s="325"/>
    </row>
    <row r="627" spans="1:66" ht="11.25" customHeight="1">
      <c r="A627" s="294"/>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325"/>
      <c r="AG627" s="325"/>
      <c r="AH627" s="325"/>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325"/>
      <c r="BN627" s="325"/>
    </row>
    <row r="628" spans="1:66" ht="11.25" customHeight="1">
      <c r="A628" s="294"/>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325"/>
      <c r="AG628" s="325"/>
      <c r="AH628" s="325"/>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325"/>
      <c r="BN628" s="325"/>
    </row>
    <row r="629" spans="1:66" ht="11.25" customHeight="1">
      <c r="A629" s="294"/>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325"/>
      <c r="AG629" s="325"/>
      <c r="AH629" s="32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325"/>
      <c r="BN629" s="325"/>
    </row>
    <row r="630" spans="1:66" ht="11.25" customHeight="1">
      <c r="A630" s="294"/>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325"/>
      <c r="AG630" s="325"/>
      <c r="AH630" s="325"/>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325"/>
      <c r="BN630" s="325"/>
    </row>
    <row r="631" spans="1:66" ht="11.25" customHeight="1">
      <c r="A631" s="294"/>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325"/>
      <c r="AG631" s="325"/>
      <c r="AH631" s="32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325"/>
      <c r="BN631" s="325"/>
    </row>
    <row r="632" spans="1:66" ht="11.25" customHeight="1">
      <c r="A632" s="294"/>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325"/>
      <c r="AG632" s="325"/>
      <c r="AH632" s="325"/>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325"/>
      <c r="BN632" s="325"/>
    </row>
    <row r="633" spans="1:66" ht="11.25" customHeight="1">
      <c r="A633" s="294"/>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325"/>
      <c r="AG633" s="325"/>
      <c r="AH633" s="32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325"/>
      <c r="BN633" s="325"/>
    </row>
    <row r="634" spans="1:66" ht="11.25" customHeight="1">
      <c r="A634" s="294"/>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325"/>
      <c r="AG634" s="325"/>
      <c r="AH634" s="325"/>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325"/>
      <c r="BN634" s="325"/>
    </row>
    <row r="635" spans="1:66" ht="11.25" customHeight="1">
      <c r="A635" s="294"/>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325"/>
      <c r="AG635" s="325"/>
      <c r="AH635" s="325"/>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325"/>
      <c r="BN635" s="325"/>
    </row>
    <row r="636" spans="1:66" ht="11.25" customHeight="1">
      <c r="A636" s="294"/>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325"/>
      <c r="AG636" s="325"/>
      <c r="AH636" s="325"/>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325"/>
      <c r="BN636" s="325"/>
    </row>
    <row r="637" spans="1:66" ht="11.25" customHeight="1">
      <c r="A637" s="294"/>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325"/>
      <c r="AG637" s="325"/>
      <c r="AH637" s="325"/>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325"/>
      <c r="BN637" s="325"/>
    </row>
    <row r="638" spans="1:66" ht="11.25" customHeight="1">
      <c r="A638" s="294"/>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325"/>
      <c r="AG638" s="325"/>
      <c r="AH638" s="32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325"/>
      <c r="BN638" s="325"/>
    </row>
    <row r="639" spans="1:66" ht="11.25" customHeight="1">
      <c r="A639" s="294"/>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325"/>
      <c r="AG639" s="325"/>
      <c r="AH639" s="325"/>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325"/>
      <c r="BN639" s="325"/>
    </row>
    <row r="640" spans="1:66" ht="11.25" customHeight="1">
      <c r="A640" s="294"/>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325"/>
      <c r="AG640" s="325"/>
      <c r="AH640" s="32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325"/>
      <c r="BN640" s="325"/>
    </row>
    <row r="641" spans="1:66" ht="11.25" customHeight="1">
      <c r="A641" s="294"/>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325"/>
      <c r="AG641" s="325"/>
      <c r="AH641" s="325"/>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325"/>
      <c r="BN641" s="325"/>
    </row>
    <row r="642" spans="1:66" ht="11.25" customHeight="1">
      <c r="A642" s="294"/>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325"/>
      <c r="AG642" s="325"/>
      <c r="AH642" s="32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325"/>
      <c r="BN642" s="325"/>
    </row>
    <row r="643" spans="1:66" ht="11.25" customHeight="1">
      <c r="A643" s="294"/>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325"/>
      <c r="AG643" s="325"/>
      <c r="AH643" s="325"/>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325"/>
      <c r="BN643" s="325"/>
    </row>
    <row r="644" spans="1:66" ht="11.25" customHeight="1">
      <c r="A644" s="294"/>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325"/>
      <c r="AG644" s="325"/>
      <c r="AH644" s="325"/>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325"/>
      <c r="BN644" s="325"/>
    </row>
    <row r="645" spans="1:66" ht="11.25" customHeight="1">
      <c r="A645" s="294"/>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325"/>
      <c r="AG645" s="325"/>
      <c r="AH645" s="325"/>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325"/>
      <c r="BN645" s="325"/>
    </row>
    <row r="646" spans="1:66" ht="11.25" customHeight="1">
      <c r="A646" s="294"/>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325"/>
      <c r="AG646" s="325"/>
      <c r="AH646" s="325"/>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325"/>
      <c r="BN646" s="325"/>
    </row>
    <row r="647" spans="1:66" ht="11.25" customHeight="1">
      <c r="A647" s="294"/>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325"/>
      <c r="AG647" s="325"/>
      <c r="AH647" s="32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325"/>
      <c r="BN647" s="325"/>
    </row>
    <row r="648" spans="1:66" ht="11.25" customHeight="1">
      <c r="A648" s="294"/>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325"/>
      <c r="AG648" s="325"/>
      <c r="AH648" s="325"/>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325"/>
      <c r="BN648" s="325"/>
    </row>
    <row r="649" spans="1:66" ht="11.25" customHeight="1">
      <c r="A649" s="294"/>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325"/>
      <c r="AG649" s="325"/>
      <c r="AH649" s="32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325"/>
      <c r="BN649" s="325"/>
    </row>
    <row r="650" spans="1:66" ht="11.25" customHeight="1">
      <c r="A650" s="294"/>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325"/>
      <c r="AG650" s="325"/>
      <c r="AH650" s="325"/>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325"/>
      <c r="BN650" s="325"/>
    </row>
    <row r="651" spans="1:66" ht="11.25" customHeight="1">
      <c r="A651" s="294"/>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325"/>
      <c r="AG651" s="325"/>
      <c r="AH651" s="32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325"/>
      <c r="BN651" s="325"/>
    </row>
    <row r="652" spans="1:66" ht="11.25" customHeight="1">
      <c r="A652" s="294"/>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325"/>
      <c r="AG652" s="325"/>
      <c r="AH652" s="325"/>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325"/>
      <c r="BN652" s="325"/>
    </row>
    <row r="653" spans="1:66" ht="11.25" customHeight="1">
      <c r="A653" s="294"/>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325"/>
      <c r="AG653" s="325"/>
      <c r="AH653" s="325"/>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325"/>
      <c r="BN653" s="325"/>
    </row>
    <row r="654" spans="1:66" ht="11.25" customHeight="1">
      <c r="A654" s="294"/>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325"/>
      <c r="AG654" s="325"/>
      <c r="AH654" s="325"/>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325"/>
      <c r="BN654" s="325"/>
    </row>
    <row r="655" spans="1:66" ht="11.25" customHeight="1">
      <c r="A655" s="294"/>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325"/>
      <c r="AG655" s="325"/>
      <c r="AH655" s="325"/>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325"/>
      <c r="BN655" s="325"/>
    </row>
    <row r="656" spans="1:66" ht="11.25" customHeight="1">
      <c r="A656" s="294"/>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325"/>
      <c r="AG656" s="325"/>
      <c r="AH656" s="32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325"/>
      <c r="BN656" s="325"/>
    </row>
    <row r="657" spans="1:66" ht="11.25" customHeight="1">
      <c r="A657" s="294"/>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325"/>
      <c r="AG657" s="325"/>
      <c r="AH657" s="325"/>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325"/>
      <c r="BN657" s="325"/>
    </row>
    <row r="658" spans="1:66" ht="11.25" customHeight="1">
      <c r="A658" s="294"/>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325"/>
      <c r="AG658" s="325"/>
      <c r="AH658" s="32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325"/>
      <c r="BN658" s="325"/>
    </row>
    <row r="659" spans="1:66" ht="11.25" customHeight="1">
      <c r="A659" s="294"/>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325"/>
      <c r="AG659" s="325"/>
      <c r="AH659" s="325"/>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325"/>
      <c r="BN659" s="325"/>
    </row>
    <row r="660" spans="1:66" ht="11.25" customHeight="1">
      <c r="A660" s="294"/>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325"/>
      <c r="AG660" s="325"/>
      <c r="AH660" s="32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325"/>
      <c r="BN660" s="325"/>
    </row>
    <row r="661" spans="1:66" ht="11.25" customHeight="1">
      <c r="A661" s="294"/>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325"/>
      <c r="AG661" s="325"/>
      <c r="AH661" s="325"/>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325"/>
      <c r="BN661" s="325"/>
    </row>
    <row r="662" spans="1:66" ht="11.25" customHeight="1">
      <c r="A662" s="294"/>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325"/>
      <c r="AG662" s="325"/>
      <c r="AH662" s="325"/>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325"/>
      <c r="BN662" s="325"/>
    </row>
    <row r="663" spans="1:66" ht="11.25" customHeight="1">
      <c r="A663" s="294"/>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325"/>
      <c r="AG663" s="325"/>
      <c r="AH663" s="325"/>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325"/>
      <c r="BN663" s="325"/>
    </row>
    <row r="664" spans="1:66" ht="11.25" customHeight="1">
      <c r="A664" s="294"/>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325"/>
      <c r="AG664" s="325"/>
      <c r="AH664" s="325"/>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325"/>
      <c r="BN664" s="325"/>
    </row>
    <row r="665" spans="1:66" ht="11.25" customHeight="1">
      <c r="A665" s="294"/>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325"/>
      <c r="AG665" s="325"/>
      <c r="AH665" s="32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325"/>
      <c r="BN665" s="325"/>
    </row>
    <row r="666" spans="1:66" ht="11.25" customHeight="1">
      <c r="A666" s="294"/>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325"/>
      <c r="AG666" s="325"/>
      <c r="AH666" s="325"/>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325"/>
      <c r="BN666" s="325"/>
    </row>
    <row r="667" spans="1:66" ht="11.25" customHeight="1">
      <c r="A667" s="294"/>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325"/>
      <c r="AG667" s="325"/>
      <c r="AH667" s="32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325"/>
      <c r="BN667" s="325"/>
    </row>
    <row r="668" spans="1:66" ht="11.25" customHeight="1">
      <c r="A668" s="294"/>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325"/>
      <c r="AG668" s="325"/>
      <c r="AH668" s="325"/>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325"/>
      <c r="BN668" s="325"/>
    </row>
    <row r="669" spans="1:66" ht="11.25" customHeight="1">
      <c r="A669" s="294"/>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325"/>
      <c r="AG669" s="325"/>
      <c r="AH669" s="32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325"/>
      <c r="BN669" s="325"/>
    </row>
    <row r="670" spans="1:66" ht="11.25" customHeight="1">
      <c r="A670" s="294"/>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325"/>
      <c r="AG670" s="325"/>
      <c r="AH670" s="325"/>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325"/>
      <c r="BN670" s="325"/>
    </row>
    <row r="671" spans="1:66" ht="11.25" customHeight="1">
      <c r="A671" s="294"/>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325"/>
      <c r="AG671" s="325"/>
      <c r="AH671" s="325"/>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325"/>
      <c r="BN671" s="325"/>
    </row>
    <row r="672" spans="1:66" ht="11.25" customHeight="1">
      <c r="A672" s="294"/>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325"/>
      <c r="AG672" s="325"/>
      <c r="AH672" s="325"/>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325"/>
      <c r="BN672" s="325"/>
    </row>
    <row r="673" spans="1:66" ht="11.25" customHeight="1">
      <c r="A673" s="294"/>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325"/>
      <c r="AG673" s="325"/>
      <c r="AH673" s="325"/>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325"/>
      <c r="BN673" s="325"/>
    </row>
    <row r="674" spans="1:66" ht="11.25" customHeight="1">
      <c r="A674" s="294"/>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325"/>
      <c r="AG674" s="325"/>
      <c r="AH674" s="32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325"/>
      <c r="BN674" s="325"/>
    </row>
    <row r="675" spans="1:66" ht="11.25" customHeight="1">
      <c r="A675" s="294"/>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325"/>
      <c r="AG675" s="325"/>
      <c r="AH675" s="325"/>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325"/>
      <c r="BN675" s="325"/>
    </row>
    <row r="676" spans="1:66" ht="11.25" customHeight="1">
      <c r="A676" s="294"/>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325"/>
      <c r="AG676" s="325"/>
      <c r="AH676" s="325"/>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325"/>
      <c r="BN676" s="325"/>
    </row>
    <row r="677" spans="1:66" ht="11.25" customHeight="1">
      <c r="A677" s="294"/>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325"/>
      <c r="AG677" s="325"/>
      <c r="AH677" s="32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325"/>
      <c r="BN677" s="325"/>
    </row>
    <row r="678" spans="1:66" ht="11.25" customHeight="1">
      <c r="A678" s="294"/>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325"/>
      <c r="AG678" s="325"/>
      <c r="AH678" s="325"/>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325"/>
      <c r="BN678" s="325"/>
    </row>
    <row r="679" spans="1:66" ht="11.25" customHeight="1">
      <c r="A679" s="294"/>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325"/>
      <c r="AG679" s="325"/>
      <c r="AH679" s="32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325"/>
      <c r="BN679" s="325"/>
    </row>
    <row r="680" spans="1:66" ht="11.25" customHeight="1">
      <c r="A680" s="294"/>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325"/>
      <c r="AG680" s="325"/>
      <c r="AH680" s="325"/>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325"/>
      <c r="BN680" s="325"/>
    </row>
    <row r="681" spans="1:66" ht="11.25" customHeight="1">
      <c r="A681" s="294"/>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325"/>
      <c r="AG681" s="325"/>
      <c r="AH681" s="325"/>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325"/>
      <c r="BN681" s="325"/>
    </row>
    <row r="682" spans="1:66" ht="11.25" customHeight="1">
      <c r="A682" s="294"/>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325"/>
      <c r="AG682" s="325"/>
      <c r="AH682" s="325"/>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325"/>
      <c r="BN682" s="325"/>
    </row>
    <row r="683" spans="1:66" ht="11.25" customHeight="1">
      <c r="A683" s="294"/>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325"/>
      <c r="AG683" s="325"/>
      <c r="AH683" s="325"/>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325"/>
      <c r="BN683" s="325"/>
    </row>
    <row r="684" spans="1:66" ht="11.25" customHeight="1">
      <c r="A684" s="294"/>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325"/>
      <c r="AG684" s="325"/>
      <c r="AH684" s="325"/>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325"/>
      <c r="BN684" s="325"/>
    </row>
    <row r="685" spans="1:66" ht="11.25" customHeight="1">
      <c r="A685" s="294"/>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325"/>
      <c r="AG685" s="325"/>
      <c r="AH685" s="32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325"/>
      <c r="BN685" s="325"/>
    </row>
    <row r="686" spans="1:66" ht="11.25" customHeight="1">
      <c r="A686" s="294"/>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325"/>
      <c r="AG686" s="325"/>
      <c r="AH686" s="325"/>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325"/>
      <c r="BN686" s="325"/>
    </row>
    <row r="687" spans="1:66" ht="11.25" customHeight="1">
      <c r="A687" s="294"/>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325"/>
      <c r="AG687" s="325"/>
      <c r="AH687" s="32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325"/>
      <c r="BN687" s="325"/>
    </row>
    <row r="688" spans="1:66" ht="11.25" customHeight="1">
      <c r="A688" s="294"/>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325"/>
      <c r="AG688" s="325"/>
      <c r="AH688" s="325"/>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325"/>
      <c r="BN688" s="325"/>
    </row>
    <row r="689" spans="1:66" ht="11.25" customHeight="1">
      <c r="A689" s="294"/>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325"/>
      <c r="AG689" s="325"/>
      <c r="AH689" s="32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325"/>
      <c r="BN689" s="325"/>
    </row>
    <row r="690" spans="1:66" ht="11.25" customHeight="1">
      <c r="A690" s="294"/>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325"/>
      <c r="AG690" s="325"/>
      <c r="AH690" s="325"/>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325"/>
      <c r="BN690" s="325"/>
    </row>
    <row r="691" spans="1:66" ht="11.25" customHeight="1">
      <c r="A691" s="294"/>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325"/>
      <c r="AG691" s="325"/>
      <c r="AH691" s="325"/>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325"/>
      <c r="BN691" s="325"/>
    </row>
    <row r="692" spans="1:66" ht="11.25" customHeight="1">
      <c r="A692" s="294"/>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325"/>
      <c r="AG692" s="325"/>
      <c r="AH692" s="325"/>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325"/>
      <c r="BN692" s="325"/>
    </row>
    <row r="693" spans="1:66" ht="11.25" customHeight="1">
      <c r="A693" s="294"/>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325"/>
      <c r="AG693" s="325"/>
      <c r="AH693" s="325"/>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325"/>
      <c r="BN693" s="325"/>
    </row>
    <row r="694" spans="1:66" ht="11.25" customHeight="1">
      <c r="A694" s="294"/>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325"/>
      <c r="AG694" s="325"/>
      <c r="AH694" s="325"/>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325"/>
      <c r="BN694" s="325"/>
    </row>
    <row r="695" spans="1:66" ht="11.25" customHeight="1">
      <c r="A695" s="294"/>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325"/>
      <c r="AG695" s="325"/>
      <c r="AH695" s="32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325"/>
      <c r="BN695" s="325"/>
    </row>
    <row r="696" spans="1:66" ht="11.25" customHeight="1">
      <c r="A696" s="294"/>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325"/>
      <c r="AG696" s="325"/>
      <c r="AH696" s="325"/>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325"/>
      <c r="BN696" s="325"/>
    </row>
    <row r="697" spans="1:66" ht="11.25" customHeight="1">
      <c r="A697" s="294"/>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325"/>
      <c r="AG697" s="325"/>
      <c r="AH697" s="32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325"/>
      <c r="BN697" s="325"/>
    </row>
    <row r="698" spans="1:66" ht="11.25" customHeight="1">
      <c r="A698" s="294"/>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325"/>
      <c r="AG698" s="325"/>
      <c r="AH698" s="325"/>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325"/>
      <c r="BN698" s="325"/>
    </row>
    <row r="699" spans="1:66" ht="11.25" customHeight="1">
      <c r="A699" s="294"/>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325"/>
      <c r="AG699" s="325"/>
      <c r="AH699" s="32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325"/>
      <c r="BN699" s="325"/>
    </row>
    <row r="700" spans="1:66" ht="11.25" customHeight="1">
      <c r="A700" s="294"/>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325"/>
      <c r="AG700" s="325"/>
      <c r="AH700" s="325"/>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325"/>
      <c r="BN700" s="325"/>
    </row>
    <row r="701" spans="1:66" ht="11.25" customHeight="1">
      <c r="A701" s="294"/>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325"/>
      <c r="AG701" s="325"/>
      <c r="AH701" s="325"/>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325"/>
      <c r="BN701" s="325"/>
    </row>
    <row r="702" spans="1:66" ht="11.25" customHeight="1">
      <c r="A702" s="294"/>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325"/>
      <c r="AG702" s="325"/>
      <c r="AH702" s="325"/>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325"/>
      <c r="BN702" s="325"/>
    </row>
    <row r="703" spans="1:66" ht="11.25" customHeight="1">
      <c r="A703" s="294"/>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325"/>
      <c r="AG703" s="325"/>
      <c r="AH703" s="325"/>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325"/>
      <c r="BN703" s="325"/>
    </row>
    <row r="704" spans="1:66" ht="11.25" customHeight="1">
      <c r="A704" s="294"/>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325"/>
      <c r="AG704" s="325"/>
      <c r="AH704" s="325"/>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325"/>
      <c r="BN704" s="325"/>
    </row>
    <row r="705" spans="1:66" ht="11.25" customHeight="1">
      <c r="A705" s="294"/>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325"/>
      <c r="AG705" s="325"/>
      <c r="AH705" s="325"/>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325"/>
      <c r="BN705" s="325"/>
    </row>
    <row r="706" spans="1:66" ht="11.25" customHeight="1">
      <c r="A706" s="294"/>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325"/>
      <c r="AG706" s="325"/>
      <c r="AH706" s="325"/>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325"/>
      <c r="BN706" s="325"/>
    </row>
    <row r="707" spans="1:66" ht="11.25" customHeight="1">
      <c r="A707" s="294"/>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325"/>
      <c r="AG707" s="325"/>
      <c r="AH707" s="32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325"/>
      <c r="BN707" s="325"/>
    </row>
    <row r="708" spans="1:66" ht="11.25" customHeight="1">
      <c r="A708" s="294"/>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325"/>
      <c r="AG708" s="325"/>
      <c r="AH708" s="325"/>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325"/>
      <c r="BN708" s="325"/>
    </row>
    <row r="709" spans="1:66" ht="11.25" customHeight="1">
      <c r="A709" s="294"/>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325"/>
      <c r="AG709" s="325"/>
      <c r="AH709" s="32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325"/>
      <c r="BN709" s="325"/>
    </row>
    <row r="710" spans="1:66" ht="11.25" customHeight="1">
      <c r="A710" s="294"/>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325"/>
      <c r="AG710" s="325"/>
      <c r="AH710" s="325"/>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325"/>
      <c r="BN710" s="325"/>
    </row>
    <row r="711" spans="1:66" ht="11.25" customHeight="1">
      <c r="A711" s="294"/>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325"/>
      <c r="AG711" s="325"/>
      <c r="AH711" s="32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325"/>
      <c r="BN711" s="325"/>
    </row>
    <row r="712" spans="1:66" ht="11.25" customHeight="1">
      <c r="A712" s="294"/>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325"/>
      <c r="AG712" s="325"/>
      <c r="AH712" s="325"/>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325"/>
      <c r="BN712" s="325"/>
    </row>
    <row r="713" spans="1:66" ht="11.25" customHeight="1">
      <c r="A713" s="294"/>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325"/>
      <c r="AG713" s="325"/>
      <c r="AH713" s="325"/>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325"/>
      <c r="BN713" s="325"/>
    </row>
    <row r="714" spans="1:66" ht="11.25" customHeight="1">
      <c r="A714" s="294"/>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325"/>
      <c r="AG714" s="325"/>
      <c r="AH714" s="325"/>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325"/>
      <c r="BN714" s="325"/>
    </row>
    <row r="715" spans="1:66" ht="11.25" customHeight="1">
      <c r="A715" s="294"/>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325"/>
      <c r="AG715" s="325"/>
      <c r="AH715" s="325"/>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325"/>
      <c r="BN715" s="325"/>
    </row>
    <row r="716" spans="1:66" ht="11.25" customHeight="1">
      <c r="A716" s="294"/>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325"/>
      <c r="AG716" s="325"/>
      <c r="AH716" s="325"/>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325"/>
      <c r="BN716" s="325"/>
    </row>
    <row r="717" spans="1:66" ht="11.25" customHeight="1">
      <c r="A717" s="294"/>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325"/>
      <c r="AG717" s="325"/>
      <c r="AH717" s="32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325"/>
      <c r="BN717" s="325"/>
    </row>
    <row r="718" spans="1:66" ht="11.25" customHeight="1">
      <c r="A718" s="294"/>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325"/>
      <c r="AG718" s="325"/>
      <c r="AH718" s="325"/>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325"/>
      <c r="BN718" s="325"/>
    </row>
    <row r="719" spans="1:66" ht="11.25" customHeight="1">
      <c r="A719" s="294"/>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325"/>
      <c r="AG719" s="325"/>
      <c r="AH719" s="32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325"/>
      <c r="BN719" s="325"/>
    </row>
    <row r="720" spans="1:66" ht="11.25" customHeight="1">
      <c r="A720" s="294"/>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325"/>
      <c r="AG720" s="325"/>
      <c r="AH720" s="325"/>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325"/>
      <c r="BN720" s="325"/>
    </row>
    <row r="721" spans="1:66" ht="11.25" customHeight="1">
      <c r="A721" s="294"/>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325"/>
      <c r="AG721" s="325"/>
      <c r="AH721" s="32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325"/>
      <c r="BN721" s="325"/>
    </row>
    <row r="722" spans="1:66" ht="11.25" customHeight="1">
      <c r="A722" s="294"/>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325"/>
      <c r="AG722" s="325"/>
      <c r="AH722" s="325"/>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325"/>
      <c r="BN722" s="325"/>
    </row>
    <row r="723" spans="1:66" ht="11.25" customHeight="1">
      <c r="A723" s="294"/>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325"/>
      <c r="AG723" s="325"/>
      <c r="AH723" s="325"/>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325"/>
      <c r="BN723" s="325"/>
    </row>
    <row r="724" spans="1:66" ht="11.25" customHeight="1">
      <c r="A724" s="294"/>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325"/>
      <c r="AG724" s="325"/>
      <c r="AH724" s="325"/>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325"/>
      <c r="BN724" s="325"/>
    </row>
    <row r="725" spans="1:66" ht="11.25" customHeight="1">
      <c r="A725" s="294"/>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325"/>
      <c r="AG725" s="325"/>
      <c r="AH725" s="325"/>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325"/>
      <c r="BN725" s="325"/>
    </row>
    <row r="726" spans="1:66" ht="11.25" customHeight="1">
      <c r="A726" s="294"/>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325"/>
      <c r="AG726" s="325"/>
      <c r="AH726" s="325"/>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325"/>
      <c r="BN726" s="325"/>
    </row>
    <row r="727" spans="1:66" ht="11.25" customHeight="1">
      <c r="A727" s="294"/>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325"/>
      <c r="AG727" s="325"/>
      <c r="AH727" s="32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325"/>
      <c r="BN727" s="325"/>
    </row>
    <row r="728" spans="1:66" ht="11.25" customHeight="1">
      <c r="A728" s="294"/>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325"/>
      <c r="AG728" s="325"/>
      <c r="AH728" s="325"/>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325"/>
      <c r="BN728" s="325"/>
    </row>
    <row r="729" spans="1:66" ht="11.25" customHeight="1">
      <c r="A729" s="294"/>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325"/>
      <c r="AG729" s="325"/>
      <c r="AH729" s="32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325"/>
      <c r="BN729" s="325"/>
    </row>
    <row r="730" spans="1:66" ht="11.25" customHeight="1">
      <c r="A730" s="294"/>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325"/>
      <c r="AG730" s="325"/>
      <c r="AH730" s="325"/>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325"/>
      <c r="BN730" s="325"/>
    </row>
    <row r="731" spans="1:66" ht="11.25" customHeight="1">
      <c r="A731" s="294"/>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325"/>
      <c r="AG731" s="325"/>
      <c r="AH731" s="325"/>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325"/>
      <c r="BN731" s="325"/>
    </row>
    <row r="732" spans="1:66" ht="11.25" customHeight="1">
      <c r="A732" s="294"/>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325"/>
      <c r="AG732" s="325"/>
      <c r="AH732" s="32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325"/>
      <c r="BN732" s="325"/>
    </row>
    <row r="733" spans="1:66" ht="11.25" customHeight="1">
      <c r="A733" s="294"/>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325"/>
      <c r="AG733" s="325"/>
      <c r="AH733" s="325"/>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325"/>
      <c r="BN733" s="325"/>
    </row>
    <row r="734" spans="1:66" ht="11.25" customHeight="1">
      <c r="A734" s="294"/>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325"/>
      <c r="AG734" s="325"/>
      <c r="AH734" s="325"/>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325"/>
      <c r="BN734" s="325"/>
    </row>
    <row r="735" spans="1:66" ht="11.25" customHeight="1">
      <c r="A735" s="294"/>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325"/>
      <c r="AG735" s="325"/>
      <c r="AH735" s="325"/>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325"/>
      <c r="BN735" s="325"/>
    </row>
    <row r="736" spans="1:66" ht="11.25" customHeight="1">
      <c r="A736" s="294"/>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325"/>
      <c r="AG736" s="325"/>
      <c r="AH736" s="325"/>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325"/>
      <c r="BN736" s="325"/>
    </row>
    <row r="737" spans="1:66" ht="11.25" customHeight="1">
      <c r="A737" s="294"/>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325"/>
      <c r="AG737" s="325"/>
      <c r="AH737" s="32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325"/>
      <c r="BN737" s="325"/>
    </row>
    <row r="738" spans="1:66" ht="11.25" customHeight="1">
      <c r="A738" s="294"/>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325"/>
      <c r="AG738" s="325"/>
      <c r="AH738" s="325"/>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325"/>
      <c r="BN738" s="325"/>
    </row>
    <row r="739" spans="1:66" ht="11.25" customHeight="1">
      <c r="A739" s="294"/>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325"/>
      <c r="AG739" s="325"/>
      <c r="AH739" s="32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325"/>
      <c r="BN739" s="325"/>
    </row>
    <row r="740" spans="1:66" ht="11.25" customHeight="1">
      <c r="A740" s="294"/>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325"/>
      <c r="AG740" s="325"/>
      <c r="AH740" s="325"/>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325"/>
      <c r="BN740" s="325"/>
    </row>
    <row r="741" spans="1:66" ht="11.25" customHeight="1">
      <c r="A741" s="294"/>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325"/>
      <c r="AG741" s="325"/>
      <c r="AH741" s="32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325"/>
      <c r="BN741" s="325"/>
    </row>
    <row r="742" spans="1:66" ht="11.25" customHeight="1">
      <c r="A742" s="294"/>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325"/>
      <c r="AG742" s="325"/>
      <c r="AH742" s="325"/>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325"/>
      <c r="BN742" s="325"/>
    </row>
    <row r="743" spans="1:66" ht="11.25" customHeight="1">
      <c r="A743" s="294"/>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325"/>
      <c r="AG743" s="325"/>
      <c r="AH743" s="325"/>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325"/>
      <c r="BN743" s="325"/>
    </row>
    <row r="744" spans="1:66" ht="11.25" customHeight="1">
      <c r="A744" s="294"/>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325"/>
      <c r="AG744" s="325"/>
      <c r="AH744" s="325"/>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325"/>
      <c r="BN744" s="325"/>
    </row>
    <row r="745" spans="1:66" ht="11.25" customHeight="1">
      <c r="A745" s="294"/>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325"/>
      <c r="AG745" s="325"/>
      <c r="AH745" s="325"/>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325"/>
      <c r="BN745" s="325"/>
    </row>
    <row r="746" spans="1:66" ht="11.25" customHeight="1">
      <c r="A746" s="294"/>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325"/>
      <c r="AG746" s="325"/>
      <c r="AH746" s="325"/>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325"/>
      <c r="BN746" s="325"/>
    </row>
    <row r="747" spans="1:66" ht="11.25" customHeight="1">
      <c r="A747" s="294"/>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325"/>
      <c r="AG747" s="325"/>
      <c r="AH747" s="32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325"/>
      <c r="BN747" s="325"/>
    </row>
    <row r="748" spans="1:66" ht="11.25" customHeight="1">
      <c r="A748" s="294"/>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325"/>
      <c r="AG748" s="325"/>
      <c r="AH748" s="325"/>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325"/>
      <c r="BN748" s="325"/>
    </row>
    <row r="749" spans="1:66" ht="11.25" customHeight="1">
      <c r="A749" s="294"/>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325"/>
      <c r="AG749" s="325"/>
      <c r="AH749" s="32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325"/>
      <c r="BN749" s="325"/>
    </row>
    <row r="750" spans="1:66" ht="11.25" customHeight="1">
      <c r="A750" s="294"/>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325"/>
      <c r="AG750" s="325"/>
      <c r="AH750" s="325"/>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325"/>
      <c r="BN750" s="325"/>
    </row>
    <row r="751" spans="1:66" ht="11.25" customHeight="1">
      <c r="A751" s="294"/>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325"/>
      <c r="AG751" s="325"/>
      <c r="AH751" s="32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325"/>
      <c r="BN751" s="325"/>
    </row>
    <row r="752" spans="1:66" ht="11.25" customHeight="1">
      <c r="A752" s="294"/>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325"/>
      <c r="AG752" s="325"/>
      <c r="AH752" s="325"/>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325"/>
      <c r="BN752" s="325"/>
    </row>
    <row r="753" spans="1:66" ht="11.25" customHeight="1">
      <c r="A753" s="294"/>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325"/>
      <c r="AG753" s="325"/>
      <c r="AH753" s="325"/>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325"/>
      <c r="BN753" s="325"/>
    </row>
    <row r="754" spans="1:66" ht="11.25" customHeight="1">
      <c r="A754" s="294"/>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325"/>
      <c r="AG754" s="325"/>
      <c r="AH754" s="325"/>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325"/>
      <c r="BN754" s="325"/>
    </row>
    <row r="755" spans="1:66" ht="11.25" customHeight="1">
      <c r="A755" s="294"/>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325"/>
      <c r="AG755" s="325"/>
      <c r="AH755" s="325"/>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325"/>
      <c r="BN755" s="325"/>
    </row>
    <row r="756" spans="1:66" ht="11.25" customHeight="1">
      <c r="A756" s="294"/>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325"/>
      <c r="AG756" s="325"/>
      <c r="AH756" s="32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325"/>
      <c r="BN756" s="325"/>
    </row>
    <row r="757" spans="1:66" ht="11.25" customHeight="1">
      <c r="A757" s="294"/>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325"/>
      <c r="AG757" s="325"/>
      <c r="AH757" s="325"/>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325"/>
      <c r="BN757" s="325"/>
    </row>
    <row r="758" spans="1:66" ht="11.25" customHeight="1">
      <c r="A758" s="294"/>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325"/>
      <c r="AG758" s="325"/>
      <c r="AH758" s="32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325"/>
      <c r="BN758" s="325"/>
    </row>
    <row r="759" spans="1:66" ht="11.25" customHeight="1">
      <c r="A759" s="294"/>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325"/>
      <c r="AG759" s="325"/>
      <c r="AH759" s="325"/>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325"/>
      <c r="BN759" s="325"/>
    </row>
    <row r="760" spans="1:66" ht="11.25" customHeight="1">
      <c r="A760" s="294"/>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325"/>
      <c r="AG760" s="325"/>
      <c r="AH760" s="32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325"/>
      <c r="BN760" s="325"/>
    </row>
    <row r="761" spans="1:66" ht="11.25" customHeight="1">
      <c r="A761" s="294"/>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325"/>
      <c r="AG761" s="325"/>
      <c r="AH761" s="325"/>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325"/>
      <c r="BN761" s="325"/>
    </row>
    <row r="762" spans="1:66" ht="11.25" customHeight="1">
      <c r="A762" s="294"/>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325"/>
      <c r="AG762" s="325"/>
      <c r="AH762" s="325"/>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325"/>
      <c r="BN762" s="325"/>
    </row>
    <row r="763" spans="1:66" ht="11.25" customHeight="1">
      <c r="A763" s="294"/>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325"/>
      <c r="AG763" s="325"/>
      <c r="AH763" s="325"/>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325"/>
      <c r="BN763" s="325"/>
    </row>
    <row r="764" spans="1:66" ht="11.25" customHeight="1">
      <c r="A764" s="294"/>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325"/>
      <c r="AG764" s="325"/>
      <c r="AH764" s="325"/>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325"/>
      <c r="BN764" s="325"/>
    </row>
    <row r="765" spans="1:66" ht="11.25" customHeight="1">
      <c r="A765" s="294"/>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325"/>
      <c r="AG765" s="325"/>
      <c r="AH765" s="32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325"/>
      <c r="BN765" s="325"/>
    </row>
    <row r="766" spans="1:66" ht="11.25" customHeight="1">
      <c r="A766" s="294"/>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325"/>
      <c r="AG766" s="325"/>
      <c r="AH766" s="325"/>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325"/>
      <c r="BN766" s="325"/>
    </row>
    <row r="767" spans="1:66" ht="11.25" customHeight="1">
      <c r="A767" s="294"/>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325"/>
      <c r="AG767" s="325"/>
      <c r="AH767" s="32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325"/>
      <c r="BN767" s="325"/>
    </row>
    <row r="768" spans="1:66" ht="11.25" customHeight="1">
      <c r="A768" s="294"/>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325"/>
      <c r="AG768" s="325"/>
      <c r="AH768" s="325"/>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325"/>
      <c r="BN768" s="325"/>
    </row>
    <row r="769" spans="1:66" ht="11.25" customHeight="1">
      <c r="A769" s="294"/>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325"/>
      <c r="AG769" s="325"/>
      <c r="AH769" s="32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325"/>
      <c r="BN769" s="325"/>
    </row>
    <row r="770" spans="1:66" ht="11.25" customHeight="1">
      <c r="A770" s="294"/>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325"/>
      <c r="AG770" s="325"/>
      <c r="AH770" s="325"/>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325"/>
      <c r="BN770" s="325"/>
    </row>
    <row r="771" spans="1:66" ht="11.25" customHeight="1">
      <c r="A771" s="294"/>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325"/>
      <c r="AG771" s="325"/>
      <c r="AH771" s="325"/>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325"/>
      <c r="BN771" s="325"/>
    </row>
    <row r="772" spans="1:66" ht="11.25" customHeight="1">
      <c r="A772" s="294"/>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325"/>
      <c r="AG772" s="325"/>
      <c r="AH772" s="325"/>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325"/>
      <c r="BN772" s="325"/>
    </row>
    <row r="773" spans="1:66" ht="11.25" customHeight="1">
      <c r="A773" s="294"/>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325"/>
      <c r="AG773" s="325"/>
      <c r="AH773" s="325"/>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325"/>
      <c r="BN773" s="325"/>
    </row>
    <row r="774" spans="1:66" ht="11.25" customHeight="1">
      <c r="A774" s="294"/>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325"/>
      <c r="AG774" s="325"/>
      <c r="AH774" s="325"/>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325"/>
      <c r="BN774" s="325"/>
    </row>
    <row r="775" spans="1:66" ht="11.25" customHeight="1">
      <c r="A775" s="294"/>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325"/>
      <c r="AG775" s="325"/>
      <c r="AH775" s="325"/>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325"/>
      <c r="BN775" s="325"/>
    </row>
    <row r="776" spans="1:66" ht="11.25" customHeight="1">
      <c r="A776" s="294"/>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325"/>
      <c r="AG776" s="325"/>
      <c r="AH776" s="325"/>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325"/>
      <c r="BN776" s="325"/>
    </row>
    <row r="777" spans="1:66" ht="11.25" customHeight="1">
      <c r="A777" s="294"/>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325"/>
      <c r="AG777" s="325"/>
      <c r="AH777" s="325"/>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325"/>
      <c r="BN777" s="325"/>
    </row>
    <row r="778" spans="1:66" ht="11.25" customHeight="1">
      <c r="A778" s="294"/>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325"/>
      <c r="AG778" s="325"/>
      <c r="AH778" s="325"/>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325"/>
      <c r="BN778" s="325"/>
    </row>
    <row r="779" spans="1:66" ht="11.25" customHeight="1">
      <c r="A779" s="294"/>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325"/>
      <c r="AG779" s="325"/>
      <c r="AH779" s="325"/>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325"/>
      <c r="BN779" s="325"/>
    </row>
    <row r="780" spans="1:66" ht="11.25" customHeight="1">
      <c r="A780" s="294"/>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325"/>
      <c r="AG780" s="325"/>
      <c r="AH780" s="325"/>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325"/>
      <c r="BN780" s="325"/>
    </row>
    <row r="781" spans="1:66" ht="11.25" customHeight="1">
      <c r="A781" s="294"/>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325"/>
      <c r="AG781" s="325"/>
      <c r="AH781" s="325"/>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325"/>
      <c r="BN781" s="325"/>
    </row>
    <row r="782" spans="1:66" ht="11.25" customHeight="1">
      <c r="A782" s="294"/>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325"/>
      <c r="AG782" s="325"/>
      <c r="AH782" s="325"/>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325"/>
      <c r="BN782" s="325"/>
    </row>
    <row r="783" spans="1:66" ht="11.25" customHeight="1">
      <c r="A783" s="294"/>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325"/>
      <c r="AG783" s="325"/>
      <c r="AH783" s="325"/>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325"/>
      <c r="BN783" s="325"/>
    </row>
    <row r="784" spans="1:66" ht="11.25" customHeight="1">
      <c r="A784" s="294"/>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325"/>
      <c r="AG784" s="325"/>
      <c r="AH784" s="325"/>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325"/>
      <c r="BN784" s="325"/>
    </row>
    <row r="785" spans="1:66" ht="11.25" customHeight="1">
      <c r="A785" s="294"/>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325"/>
      <c r="AG785" s="325"/>
      <c r="AH785" s="325"/>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325"/>
      <c r="BN785" s="325"/>
    </row>
    <row r="786" spans="1:66" ht="11.25" customHeight="1">
      <c r="A786" s="294"/>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325"/>
      <c r="AG786" s="325"/>
      <c r="AH786" s="325"/>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325"/>
      <c r="BN786" s="325"/>
    </row>
    <row r="787" spans="1:66" ht="11.25" customHeight="1">
      <c r="A787" s="294"/>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325"/>
      <c r="AG787" s="325"/>
      <c r="AH787" s="325"/>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325"/>
      <c r="BN787" s="325"/>
    </row>
    <row r="788" spans="1:66" ht="11.25" customHeight="1">
      <c r="A788" s="294"/>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325"/>
      <c r="AG788" s="325"/>
      <c r="AH788" s="325"/>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325"/>
      <c r="BN788" s="325"/>
    </row>
    <row r="789" spans="1:66" ht="11.25" customHeight="1">
      <c r="A789" s="294"/>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325"/>
      <c r="AG789" s="325"/>
      <c r="AH789" s="325"/>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325"/>
      <c r="BN789" s="325"/>
    </row>
    <row r="790" spans="1:66" ht="11.25" customHeight="1">
      <c r="A790" s="294"/>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325"/>
      <c r="AG790" s="325"/>
      <c r="AH790" s="325"/>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325"/>
      <c r="BN790" s="325"/>
    </row>
    <row r="791" spans="1:66" ht="11.25" customHeight="1">
      <c r="A791" s="294"/>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325"/>
      <c r="AG791" s="325"/>
      <c r="AH791" s="325"/>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325"/>
      <c r="BN791" s="325"/>
    </row>
    <row r="792" spans="1:66" ht="11.25" customHeight="1">
      <c r="A792" s="294"/>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325"/>
      <c r="AG792" s="325"/>
      <c r="AH792" s="325"/>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325"/>
      <c r="BN792" s="325"/>
    </row>
    <row r="793" spans="1:66" ht="11.25" customHeight="1">
      <c r="A793" s="294"/>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325"/>
      <c r="AG793" s="325"/>
      <c r="AH793" s="325"/>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325"/>
      <c r="BN793" s="325"/>
    </row>
    <row r="794" spans="1:66" ht="11.25" customHeight="1">
      <c r="A794" s="294"/>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325"/>
      <c r="AG794" s="325"/>
      <c r="AH794" s="325"/>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325"/>
      <c r="BN794" s="325"/>
    </row>
    <row r="795" spans="1:66" ht="11.25" customHeight="1">
      <c r="A795" s="294"/>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325"/>
      <c r="AG795" s="325"/>
      <c r="AH795" s="325"/>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325"/>
      <c r="BN795" s="325"/>
    </row>
    <row r="796" spans="1:66" ht="11.25" customHeight="1">
      <c r="A796" s="294"/>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325"/>
      <c r="AG796" s="325"/>
      <c r="AH796" s="325"/>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325"/>
      <c r="BN796" s="325"/>
    </row>
    <row r="797" spans="1:66" ht="11.25" customHeight="1">
      <c r="A797" s="294"/>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325"/>
      <c r="AG797" s="325"/>
      <c r="AH797" s="325"/>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325"/>
      <c r="BN797" s="325"/>
    </row>
    <row r="798" spans="1:66" ht="11.25" customHeight="1">
      <c r="A798" s="294"/>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325"/>
      <c r="AG798" s="325"/>
      <c r="AH798" s="325"/>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325"/>
      <c r="BN798" s="325"/>
    </row>
    <row r="799" spans="1:66" ht="11.25" customHeight="1">
      <c r="A799" s="294"/>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325"/>
      <c r="AG799" s="325"/>
      <c r="AH799" s="325"/>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325"/>
      <c r="BN799" s="325"/>
    </row>
    <row r="800" spans="1:66" ht="11.25" customHeight="1">
      <c r="A800" s="294"/>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325"/>
      <c r="AG800" s="325"/>
      <c r="AH800" s="325"/>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325"/>
      <c r="BN800" s="325"/>
    </row>
    <row r="801" spans="1:66" ht="11.25" customHeight="1">
      <c r="A801" s="294"/>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325"/>
      <c r="AG801" s="325"/>
      <c r="AH801" s="325"/>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325"/>
      <c r="BN801" s="325"/>
    </row>
    <row r="802" spans="1:66" ht="11.25" customHeight="1">
      <c r="A802" s="294"/>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325"/>
      <c r="AG802" s="325"/>
      <c r="AH802" s="325"/>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325"/>
      <c r="BN802" s="325"/>
    </row>
    <row r="803" spans="1:66" ht="11.25" customHeight="1">
      <c r="A803" s="294"/>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325"/>
      <c r="AG803" s="325"/>
      <c r="AH803" s="325"/>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325"/>
      <c r="BN803" s="325"/>
    </row>
    <row r="804" spans="1:66" ht="11.25" customHeight="1">
      <c r="A804" s="294"/>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325"/>
      <c r="AG804" s="325"/>
      <c r="AH804" s="325"/>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325"/>
      <c r="BN804" s="325"/>
    </row>
    <row r="805" spans="1:66" ht="11.25" customHeight="1">
      <c r="A805" s="294"/>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325"/>
      <c r="AG805" s="325"/>
      <c r="AH805" s="325"/>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325"/>
      <c r="BN805" s="325"/>
    </row>
    <row r="806" spans="1:66" ht="11.25" customHeight="1">
      <c r="A806" s="294"/>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325"/>
      <c r="AG806" s="325"/>
      <c r="AH806" s="325"/>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325"/>
      <c r="BN806" s="325"/>
    </row>
    <row r="807" spans="1:66" ht="11.25" customHeight="1">
      <c r="A807" s="294"/>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325"/>
      <c r="AG807" s="325"/>
      <c r="AH807" s="325"/>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325"/>
      <c r="BN807" s="325"/>
    </row>
    <row r="808" spans="1:66" ht="11.25" customHeight="1">
      <c r="A808" s="294"/>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325"/>
      <c r="AG808" s="325"/>
      <c r="AH808" s="325"/>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325"/>
      <c r="BN808" s="325"/>
    </row>
    <row r="809" spans="1:66" ht="11.25" customHeight="1">
      <c r="A809" s="294"/>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325"/>
      <c r="AG809" s="325"/>
      <c r="AH809" s="325"/>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325"/>
      <c r="BN809" s="325"/>
    </row>
    <row r="810" spans="1:66" ht="11.25" customHeight="1">
      <c r="A810" s="294"/>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325"/>
      <c r="AG810" s="325"/>
      <c r="AH810" s="325"/>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325"/>
      <c r="BN810" s="325"/>
    </row>
    <row r="811" spans="1:66" ht="11.25" customHeight="1">
      <c r="A811" s="294"/>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325"/>
      <c r="AG811" s="325"/>
      <c r="AH811" s="325"/>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325"/>
      <c r="BN811" s="325"/>
    </row>
    <row r="812" spans="1:66" ht="11.25" customHeight="1">
      <c r="A812" s="294"/>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325"/>
      <c r="AG812" s="325"/>
      <c r="AH812" s="325"/>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325"/>
      <c r="BN812" s="325"/>
    </row>
    <row r="813" spans="1:66" ht="11.25" customHeight="1">
      <c r="A813" s="294"/>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325"/>
      <c r="AG813" s="325"/>
      <c r="AH813" s="325"/>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325"/>
      <c r="BN813" s="325"/>
    </row>
    <row r="814" spans="1:66" ht="11.25" customHeight="1">
      <c r="A814" s="294"/>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325"/>
      <c r="AG814" s="325"/>
      <c r="AH814" s="325"/>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325"/>
      <c r="BN814" s="325"/>
    </row>
    <row r="815" spans="1:66" ht="11.25" customHeight="1">
      <c r="A815" s="294"/>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325"/>
      <c r="AG815" s="325"/>
      <c r="AH815" s="325"/>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325"/>
      <c r="BN815" s="325"/>
    </row>
    <row r="816" spans="1:66" ht="11.25" customHeight="1">
      <c r="A816" s="294"/>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325"/>
      <c r="AG816" s="325"/>
      <c r="AH816" s="325"/>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325"/>
      <c r="BN816" s="325"/>
    </row>
    <row r="817" spans="1:66" ht="11.25" customHeight="1">
      <c r="A817" s="294"/>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325"/>
      <c r="AG817" s="325"/>
      <c r="AH817" s="325"/>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325"/>
      <c r="BN817" s="325"/>
    </row>
    <row r="818" spans="1:66" ht="11.25" customHeight="1">
      <c r="A818" s="294"/>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325"/>
      <c r="AG818" s="325"/>
      <c r="AH818" s="325"/>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325"/>
      <c r="BN818" s="325"/>
    </row>
    <row r="819" spans="1:66" ht="11.25" customHeight="1">
      <c r="A819" s="294"/>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325"/>
      <c r="AG819" s="325"/>
      <c r="AH819" s="325"/>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325"/>
      <c r="BN819" s="325"/>
    </row>
    <row r="820" spans="1:66" ht="11.25" customHeight="1">
      <c r="A820" s="294"/>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325"/>
      <c r="AG820" s="325"/>
      <c r="AH820" s="325"/>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325"/>
      <c r="BN820" s="325"/>
    </row>
    <row r="821" spans="1:66" ht="11.25" customHeight="1">
      <c r="A821" s="294"/>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325"/>
      <c r="AG821" s="325"/>
      <c r="AH821" s="325"/>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325"/>
      <c r="BN821" s="325"/>
    </row>
    <row r="822" spans="1:66" ht="11.25" customHeight="1">
      <c r="A822" s="294"/>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325"/>
      <c r="AG822" s="325"/>
      <c r="AH822" s="325"/>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325"/>
      <c r="BN822" s="325"/>
    </row>
    <row r="823" spans="1:66" ht="11.25" customHeight="1">
      <c r="A823" s="294"/>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325"/>
      <c r="AG823" s="325"/>
      <c r="AH823" s="325"/>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325"/>
      <c r="BN823" s="325"/>
    </row>
    <row r="824" spans="1:66" ht="11.25" customHeight="1">
      <c r="A824" s="294"/>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325"/>
      <c r="AG824" s="325"/>
      <c r="AH824" s="325"/>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325"/>
      <c r="BN824" s="325"/>
    </row>
    <row r="825" spans="1:66" ht="11.25" customHeight="1">
      <c r="A825" s="294"/>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325"/>
      <c r="AG825" s="325"/>
      <c r="AH825" s="325"/>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325"/>
      <c r="BN825" s="325"/>
    </row>
    <row r="826" spans="1:66" ht="11.25" customHeight="1">
      <c r="A826" s="294"/>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325"/>
      <c r="AG826" s="325"/>
      <c r="AH826" s="325"/>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325"/>
      <c r="BN826" s="325"/>
    </row>
    <row r="827" spans="1:66" ht="11.25" customHeight="1">
      <c r="A827" s="294"/>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325"/>
      <c r="AG827" s="325"/>
      <c r="AH827" s="325"/>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325"/>
      <c r="BN827" s="325"/>
    </row>
    <row r="828" spans="1:66" ht="11.25" customHeight="1">
      <c r="A828" s="294"/>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325"/>
      <c r="AG828" s="325"/>
      <c r="AH828" s="325"/>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325"/>
      <c r="BN828" s="325"/>
    </row>
    <row r="829" spans="1:66" ht="11.25" customHeight="1">
      <c r="A829" s="294"/>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325"/>
      <c r="AG829" s="325"/>
      <c r="AH829" s="325"/>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325"/>
      <c r="BN829" s="325"/>
    </row>
    <row r="830" spans="1:66" ht="11.25" customHeight="1">
      <c r="A830" s="294"/>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325"/>
      <c r="AG830" s="325"/>
      <c r="AH830" s="325"/>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325"/>
      <c r="BN830" s="325"/>
    </row>
    <row r="831" spans="1:66" ht="11.25" customHeight="1">
      <c r="A831" s="294"/>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325"/>
      <c r="AG831" s="325"/>
      <c r="AH831" s="325"/>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325"/>
      <c r="BN831" s="325"/>
    </row>
    <row r="832" spans="1:66" ht="11.25" customHeight="1">
      <c r="A832" s="294"/>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325"/>
      <c r="AG832" s="325"/>
      <c r="AH832" s="325"/>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325"/>
      <c r="BN832" s="325"/>
    </row>
    <row r="833" spans="1:66" ht="11.25" customHeight="1">
      <c r="A833" s="294"/>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325"/>
      <c r="AG833" s="325"/>
      <c r="AH833" s="325"/>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325"/>
      <c r="BN833" s="325"/>
    </row>
    <row r="834" spans="1:66" ht="11.25" customHeight="1">
      <c r="A834" s="294"/>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325"/>
      <c r="AG834" s="325"/>
      <c r="AH834" s="325"/>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325"/>
      <c r="BN834" s="325"/>
    </row>
    <row r="835" spans="1:66" ht="11.25" customHeight="1">
      <c r="A835" s="294"/>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325"/>
      <c r="AG835" s="325"/>
      <c r="AH835" s="325"/>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325"/>
      <c r="BN835" s="325"/>
    </row>
    <row r="836" spans="1:66" ht="11.25" customHeight="1">
      <c r="A836" s="294"/>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325"/>
      <c r="AG836" s="325"/>
      <c r="AH836" s="325"/>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325"/>
      <c r="BN836" s="325"/>
    </row>
    <row r="837" spans="1:66" ht="11.25" customHeight="1">
      <c r="A837" s="294"/>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325"/>
      <c r="AG837" s="325"/>
      <c r="AH837" s="325"/>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325"/>
      <c r="BN837" s="325"/>
    </row>
    <row r="838" spans="1:66" ht="11.25" customHeight="1">
      <c r="A838" s="294"/>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325"/>
      <c r="AG838" s="325"/>
      <c r="AH838" s="325"/>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325"/>
      <c r="BN838" s="325"/>
    </row>
    <row r="839" spans="1:66" ht="11.25" customHeight="1">
      <c r="A839" s="294"/>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325"/>
      <c r="AG839" s="325"/>
      <c r="AH839" s="325"/>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325"/>
      <c r="BN839" s="325"/>
    </row>
    <row r="840" spans="1:66" ht="11.25" customHeight="1">
      <c r="A840" s="294"/>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325"/>
      <c r="AG840" s="325"/>
      <c r="AH840" s="325"/>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325"/>
      <c r="BN840" s="325"/>
    </row>
    <row r="841" spans="1:66" ht="11.25" customHeight="1">
      <c r="A841" s="294"/>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325"/>
      <c r="AG841" s="325"/>
      <c r="AH841" s="325"/>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325"/>
      <c r="BN841" s="325"/>
    </row>
    <row r="842" spans="1:66" ht="11.25" customHeight="1">
      <c r="A842" s="294"/>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325"/>
      <c r="AG842" s="325"/>
      <c r="AH842" s="325"/>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325"/>
      <c r="BN842" s="325"/>
    </row>
    <row r="843" spans="1:66" ht="11.25" customHeight="1">
      <c r="A843" s="294"/>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325"/>
      <c r="AG843" s="325"/>
      <c r="AH843" s="325"/>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325"/>
      <c r="BN843" s="325"/>
    </row>
    <row r="844" spans="1:66" ht="11.25" customHeight="1">
      <c r="A844" s="294"/>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325"/>
      <c r="AG844" s="325"/>
      <c r="AH844" s="325"/>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325"/>
      <c r="BN844" s="325"/>
    </row>
    <row r="845" spans="1:66" ht="11.25" customHeight="1">
      <c r="A845" s="294"/>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325"/>
      <c r="AG845" s="325"/>
      <c r="AH845" s="325"/>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325"/>
      <c r="BN845" s="325"/>
    </row>
    <row r="846" spans="1:66" ht="11.25" customHeight="1">
      <c r="A846" s="294"/>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325"/>
      <c r="AG846" s="325"/>
      <c r="AH846" s="325"/>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325"/>
      <c r="BN846" s="325"/>
    </row>
    <row r="847" spans="1:66" ht="11.25" customHeight="1">
      <c r="A847" s="294"/>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325"/>
      <c r="AG847" s="325"/>
      <c r="AH847" s="325"/>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325"/>
      <c r="BN847" s="325"/>
    </row>
    <row r="848" spans="1:66" ht="11.25" customHeight="1">
      <c r="A848" s="294"/>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325"/>
      <c r="AG848" s="325"/>
      <c r="AH848" s="325"/>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325"/>
      <c r="BN848" s="325"/>
    </row>
    <row r="849" spans="1:66" ht="11.25" customHeight="1">
      <c r="A849" s="294"/>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325"/>
      <c r="AG849" s="325"/>
      <c r="AH849" s="325"/>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325"/>
      <c r="BN849" s="325"/>
    </row>
    <row r="850" spans="1:66" ht="11.25" customHeight="1">
      <c r="A850" s="294"/>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325"/>
      <c r="AG850" s="325"/>
      <c r="AH850" s="325"/>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325"/>
      <c r="BN850" s="325"/>
    </row>
    <row r="851" spans="1:66" ht="11.25" customHeight="1">
      <c r="A851" s="294"/>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325"/>
      <c r="AG851" s="325"/>
      <c r="AH851" s="325"/>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325"/>
      <c r="BN851" s="325"/>
    </row>
    <row r="852" spans="1:66" ht="11.25" customHeight="1">
      <c r="A852" s="294"/>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325"/>
      <c r="AG852" s="325"/>
      <c r="AH852" s="325"/>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325"/>
      <c r="BN852" s="325"/>
    </row>
    <row r="853" spans="1:66" ht="11.25" customHeight="1">
      <c r="A853" s="294"/>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325"/>
      <c r="AG853" s="325"/>
      <c r="AH853" s="325"/>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325"/>
      <c r="BN853" s="325"/>
    </row>
    <row r="854" spans="1:66" ht="11.25" customHeight="1">
      <c r="A854" s="294"/>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325"/>
      <c r="AG854" s="325"/>
      <c r="AH854" s="325"/>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325"/>
      <c r="BN854" s="325"/>
    </row>
    <row r="855" spans="1:66" ht="11.25" customHeight="1">
      <c r="A855" s="294"/>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325"/>
      <c r="AG855" s="325"/>
      <c r="AH855" s="325"/>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325"/>
      <c r="BN855" s="325"/>
    </row>
    <row r="856" spans="1:66" ht="11.25" customHeight="1">
      <c r="A856" s="294"/>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325"/>
      <c r="AG856" s="325"/>
      <c r="AH856" s="325"/>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325"/>
      <c r="BN856" s="325"/>
    </row>
    <row r="857" spans="1:66" ht="11.25" customHeight="1">
      <c r="A857" s="294"/>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325"/>
      <c r="AG857" s="325"/>
      <c r="AH857" s="325"/>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325"/>
      <c r="BN857" s="325"/>
    </row>
    <row r="858" spans="1:66" ht="11.25" customHeight="1">
      <c r="A858" s="294"/>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325"/>
      <c r="AG858" s="325"/>
      <c r="AH858" s="325"/>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325"/>
      <c r="BN858" s="325"/>
    </row>
    <row r="859" spans="1:66" ht="11.25" customHeight="1">
      <c r="A859" s="294"/>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325"/>
      <c r="AG859" s="325"/>
      <c r="AH859" s="325"/>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325"/>
      <c r="BN859" s="325"/>
    </row>
    <row r="860" spans="1:66" ht="11.25" customHeight="1">
      <c r="A860" s="294"/>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325"/>
      <c r="AG860" s="325"/>
      <c r="AH860" s="325"/>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325"/>
      <c r="BN860" s="325"/>
    </row>
    <row r="861" spans="1:66" ht="11.25" customHeight="1">
      <c r="A861" s="294"/>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325"/>
      <c r="AG861" s="325"/>
      <c r="AH861" s="325"/>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325"/>
      <c r="BN861" s="325"/>
    </row>
    <row r="862" spans="1:66" ht="11.25" customHeight="1">
      <c r="A862" s="294"/>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325"/>
      <c r="AG862" s="325"/>
      <c r="AH862" s="325"/>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325"/>
      <c r="BN862" s="325"/>
    </row>
    <row r="863" spans="1:66" ht="11.25" customHeight="1">
      <c r="A863" s="294"/>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325"/>
      <c r="AG863" s="325"/>
      <c r="AH863" s="325"/>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325"/>
      <c r="BN863" s="325"/>
    </row>
    <row r="864" spans="1:66" ht="11.25" customHeight="1">
      <c r="A864" s="294"/>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325"/>
      <c r="AG864" s="325"/>
      <c r="AH864" s="325"/>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325"/>
      <c r="BN864" s="325"/>
    </row>
    <row r="865" spans="1:66" ht="11.25" customHeight="1">
      <c r="A865" s="294"/>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325"/>
      <c r="AG865" s="325"/>
      <c r="AH865" s="325"/>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325"/>
      <c r="BN865" s="325"/>
    </row>
    <row r="866" spans="1:66" ht="11.25" customHeight="1">
      <c r="A866" s="294"/>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325"/>
      <c r="AG866" s="325"/>
      <c r="AH866" s="325"/>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325"/>
      <c r="BN866" s="325"/>
    </row>
    <row r="867" spans="1:66" ht="11.25" customHeight="1">
      <c r="A867" s="294"/>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325"/>
      <c r="AG867" s="325"/>
      <c r="AH867" s="325"/>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325"/>
      <c r="BN867" s="325"/>
    </row>
    <row r="868" spans="1:66" ht="11.25" customHeight="1">
      <c r="A868" s="294"/>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325"/>
      <c r="AG868" s="325"/>
      <c r="AH868" s="325"/>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325"/>
      <c r="BN868" s="325"/>
    </row>
    <row r="869" spans="1:66" ht="11.25" customHeight="1">
      <c r="A869" s="294"/>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325"/>
      <c r="AG869" s="325"/>
      <c r="AH869" s="325"/>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325"/>
      <c r="BN869" s="325"/>
    </row>
    <row r="870" spans="1:66" ht="11.25" customHeight="1">
      <c r="A870" s="294"/>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325"/>
      <c r="AG870" s="325"/>
      <c r="AH870" s="325"/>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325"/>
      <c r="BN870" s="325"/>
    </row>
    <row r="871" spans="1:66" ht="11.25" customHeight="1">
      <c r="A871" s="294"/>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325"/>
      <c r="AG871" s="325"/>
      <c r="AH871" s="325"/>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325"/>
      <c r="BN871" s="325"/>
    </row>
    <row r="872" spans="1:66" ht="11.25" customHeight="1">
      <c r="A872" s="294"/>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325"/>
      <c r="AG872" s="325"/>
      <c r="AH872" s="325"/>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325"/>
      <c r="BN872" s="325"/>
    </row>
    <row r="873" spans="1:66" ht="11.25" customHeight="1">
      <c r="A873" s="294"/>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325"/>
      <c r="AG873" s="325"/>
      <c r="AH873" s="325"/>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325"/>
      <c r="BN873" s="325"/>
    </row>
    <row r="874" spans="1:66" ht="11.25" customHeight="1">
      <c r="A874" s="294"/>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325"/>
      <c r="AG874" s="325"/>
      <c r="AH874" s="325"/>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325"/>
      <c r="BN874" s="325"/>
    </row>
    <row r="875" spans="1:66" ht="11.25" customHeight="1">
      <c r="A875" s="294"/>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325"/>
      <c r="AG875" s="325"/>
      <c r="AH875" s="325"/>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325"/>
      <c r="BN875" s="325"/>
    </row>
    <row r="876" spans="1:66" ht="11.25" customHeight="1">
      <c r="A876" s="294"/>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325"/>
      <c r="AG876" s="325"/>
      <c r="AH876" s="325"/>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325"/>
      <c r="BN876" s="325"/>
    </row>
    <row r="877" spans="1:66" ht="11.25" customHeight="1">
      <c r="A877" s="294"/>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325"/>
      <c r="AG877" s="325"/>
      <c r="AH877" s="325"/>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325"/>
      <c r="BN877" s="325"/>
    </row>
    <row r="878" spans="1:66" ht="11.25" customHeight="1">
      <c r="A878" s="294"/>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325"/>
      <c r="AG878" s="325"/>
      <c r="AH878" s="325"/>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325"/>
      <c r="BN878" s="325"/>
    </row>
    <row r="879" spans="1:66" ht="11.25" customHeight="1">
      <c r="A879" s="294"/>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325"/>
      <c r="AG879" s="325"/>
      <c r="AH879" s="325"/>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325"/>
      <c r="BN879" s="325"/>
    </row>
    <row r="880" spans="1:66" ht="11.25" customHeight="1">
      <c r="A880" s="294"/>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325"/>
      <c r="AG880" s="325"/>
      <c r="AH880" s="325"/>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325"/>
      <c r="BN880" s="325"/>
    </row>
    <row r="881" spans="1:66" ht="11.25" customHeight="1">
      <c r="A881" s="294"/>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325"/>
      <c r="AG881" s="325"/>
      <c r="AH881" s="325"/>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325"/>
      <c r="BN881" s="325"/>
    </row>
    <row r="882" spans="1:66" ht="11.25" customHeight="1">
      <c r="A882" s="294"/>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325"/>
      <c r="AG882" s="325"/>
      <c r="AH882" s="325"/>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325"/>
      <c r="BN882" s="325"/>
    </row>
    <row r="883" spans="1:66" ht="11.25" customHeight="1">
      <c r="A883" s="294"/>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325"/>
      <c r="AG883" s="325"/>
      <c r="AH883" s="325"/>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325"/>
      <c r="BN883" s="325"/>
    </row>
    <row r="884" spans="1:66" ht="11.25" customHeight="1">
      <c r="A884" s="294"/>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325"/>
      <c r="AG884" s="325"/>
      <c r="AH884" s="325"/>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325"/>
      <c r="BN884" s="325"/>
    </row>
    <row r="885" spans="1:66" ht="11.25" customHeight="1">
      <c r="A885" s="294"/>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325"/>
      <c r="AG885" s="325"/>
      <c r="AH885" s="325"/>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325"/>
      <c r="BN885" s="325"/>
    </row>
    <row r="886" spans="1:66" ht="11.25" customHeight="1">
      <c r="A886" s="294"/>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325"/>
      <c r="AG886" s="325"/>
      <c r="AH886" s="325"/>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325"/>
      <c r="BN886" s="325"/>
    </row>
    <row r="887" spans="1:66" ht="11.25" customHeight="1">
      <c r="A887" s="294"/>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325"/>
      <c r="AG887" s="325"/>
      <c r="AH887" s="325"/>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325"/>
      <c r="BN887" s="325"/>
    </row>
    <row r="888" spans="1:66" ht="11.25" customHeight="1">
      <c r="A888" s="294"/>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325"/>
      <c r="AG888" s="325"/>
      <c r="AH888" s="325"/>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325"/>
      <c r="BN888" s="325"/>
    </row>
    <row r="889" spans="1:66" ht="11.25" customHeight="1">
      <c r="A889" s="294"/>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325"/>
      <c r="AG889" s="325"/>
      <c r="AH889" s="325"/>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325"/>
      <c r="BN889" s="325"/>
    </row>
    <row r="890" spans="1:66" ht="11.25" customHeight="1">
      <c r="A890" s="294"/>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325"/>
      <c r="AG890" s="325"/>
      <c r="AH890" s="325"/>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325"/>
      <c r="BN890" s="325"/>
    </row>
    <row r="891" spans="1:66" ht="11.25" customHeight="1">
      <c r="A891" s="294"/>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325"/>
      <c r="AG891" s="325"/>
      <c r="AH891" s="325"/>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325"/>
      <c r="BN891" s="325"/>
    </row>
    <row r="892" spans="1:66" ht="11.25" customHeight="1">
      <c r="A892" s="294"/>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325"/>
      <c r="AG892" s="325"/>
      <c r="AH892" s="325"/>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325"/>
      <c r="BN892" s="325"/>
    </row>
    <row r="893" spans="1:66" ht="11.25" customHeight="1">
      <c r="A893" s="294"/>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325"/>
      <c r="AG893" s="325"/>
      <c r="AH893" s="325"/>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325"/>
      <c r="BN893" s="325"/>
    </row>
    <row r="894" spans="1:66" ht="11.25" customHeight="1">
      <c r="A894" s="294"/>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325"/>
      <c r="AG894" s="325"/>
      <c r="AH894" s="325"/>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325"/>
      <c r="BN894" s="325"/>
    </row>
    <row r="895" spans="1:66" ht="11.25" customHeight="1">
      <c r="A895" s="294"/>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325"/>
      <c r="AG895" s="325"/>
      <c r="AH895" s="325"/>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325"/>
      <c r="BN895" s="325"/>
    </row>
    <row r="896" spans="1:66" ht="11.25" customHeight="1">
      <c r="A896" s="294"/>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325"/>
      <c r="AG896" s="325"/>
      <c r="AH896" s="325"/>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325"/>
      <c r="BN896" s="325"/>
    </row>
    <row r="897" spans="1:66" ht="11.25" customHeight="1">
      <c r="A897" s="294"/>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325"/>
      <c r="AG897" s="325"/>
      <c r="AH897" s="325"/>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325"/>
      <c r="BN897" s="325"/>
    </row>
    <row r="898" spans="1:66" ht="11.25" customHeight="1">
      <c r="A898" s="294"/>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325"/>
      <c r="AG898" s="325"/>
      <c r="AH898" s="325"/>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325"/>
      <c r="BN898" s="325"/>
    </row>
    <row r="899" spans="1:66" ht="11.25" customHeight="1">
      <c r="A899" s="294"/>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325"/>
      <c r="AG899" s="325"/>
      <c r="AH899" s="325"/>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325"/>
      <c r="BN899" s="325"/>
    </row>
    <row r="900" spans="1:66" ht="11.25" customHeight="1">
      <c r="A900" s="294"/>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325"/>
      <c r="AG900" s="325"/>
      <c r="AH900" s="325"/>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325"/>
      <c r="BN900" s="325"/>
    </row>
    <row r="901" spans="1:66" ht="11.25" customHeight="1">
      <c r="A901" s="294"/>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325"/>
      <c r="AG901" s="325"/>
      <c r="AH901" s="325"/>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325"/>
      <c r="BN901" s="325"/>
    </row>
    <row r="902" spans="1:66" ht="11.25" customHeight="1">
      <c r="A902" s="294"/>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325"/>
      <c r="AG902" s="325"/>
      <c r="AH902" s="325"/>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325"/>
      <c r="BN902" s="325"/>
    </row>
    <row r="903" spans="1:66" ht="11.25" customHeight="1">
      <c r="A903" s="294"/>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325"/>
      <c r="AG903" s="325"/>
      <c r="AH903" s="325"/>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325"/>
      <c r="BN903" s="325"/>
    </row>
    <row r="904" spans="1:66" ht="11.25" customHeight="1">
      <c r="A904" s="294"/>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325"/>
      <c r="AG904" s="325"/>
      <c r="AH904" s="325"/>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325"/>
      <c r="BN904" s="325"/>
    </row>
    <row r="905" spans="1:66" ht="11.25" customHeight="1">
      <c r="A905" s="294"/>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325"/>
      <c r="AG905" s="325"/>
      <c r="AH905" s="325"/>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325"/>
      <c r="BN905" s="325"/>
    </row>
    <row r="906" spans="1:66" ht="11.25" customHeight="1">
      <c r="A906" s="294"/>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325"/>
      <c r="AG906" s="325"/>
      <c r="AH906" s="325"/>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325"/>
      <c r="BN906" s="325"/>
    </row>
    <row r="907" spans="1:66" ht="11.25" customHeight="1">
      <c r="A907" s="294"/>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325"/>
      <c r="AG907" s="325"/>
      <c r="AH907" s="325"/>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325"/>
      <c r="BN907" s="325"/>
    </row>
    <row r="908" spans="1:66" ht="11.25" customHeight="1">
      <c r="A908" s="294"/>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325"/>
      <c r="AG908" s="325"/>
      <c r="AH908" s="325"/>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325"/>
      <c r="BN908" s="325"/>
    </row>
    <row r="909" spans="1:66" ht="11.25" customHeight="1">
      <c r="A909" s="294"/>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325"/>
      <c r="AG909" s="325"/>
      <c r="AH909" s="325"/>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325"/>
      <c r="BN909" s="325"/>
    </row>
    <row r="910" spans="1:66" ht="11.25" customHeight="1">
      <c r="A910" s="294"/>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325"/>
      <c r="AG910" s="325"/>
      <c r="AH910" s="325"/>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325"/>
      <c r="BN910" s="325"/>
    </row>
    <row r="911" spans="1:66" ht="11.25" customHeight="1">
      <c r="A911" s="294"/>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325"/>
      <c r="AG911" s="325"/>
      <c r="AH911" s="325"/>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325"/>
      <c r="BN911" s="325"/>
    </row>
    <row r="912" spans="1:66" ht="11.25" customHeight="1">
      <c r="A912" s="294"/>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325"/>
      <c r="AG912" s="325"/>
      <c r="AH912" s="325"/>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325"/>
      <c r="BN912" s="325"/>
    </row>
    <row r="913" spans="1:66" ht="11.25" customHeight="1">
      <c r="A913" s="294"/>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325"/>
      <c r="AG913" s="325"/>
      <c r="AH913" s="325"/>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325"/>
      <c r="BN913" s="325"/>
    </row>
    <row r="914" spans="1:66" ht="11.25" customHeight="1">
      <c r="A914" s="294"/>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325"/>
      <c r="AG914" s="325"/>
      <c r="AH914" s="325"/>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325"/>
      <c r="BN914" s="325"/>
    </row>
    <row r="915" spans="1:66" ht="11.25" customHeight="1">
      <c r="A915" s="294"/>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325"/>
      <c r="AG915" s="325"/>
      <c r="AH915" s="325"/>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325"/>
      <c r="BN915" s="325"/>
    </row>
    <row r="916" spans="1:66" ht="11.25" customHeight="1">
      <c r="A916" s="294"/>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325"/>
      <c r="AG916" s="325"/>
      <c r="AH916" s="325"/>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325"/>
      <c r="BN916" s="325"/>
    </row>
    <row r="917" spans="1:66" ht="11.25" customHeight="1">
      <c r="A917" s="294"/>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325"/>
      <c r="AG917" s="325"/>
      <c r="AH917" s="325"/>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325"/>
      <c r="BN917" s="325"/>
    </row>
    <row r="918" spans="1:66" ht="11.25" customHeight="1">
      <c r="A918" s="294"/>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325"/>
      <c r="AG918" s="325"/>
      <c r="AH918" s="325"/>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325"/>
      <c r="BN918" s="325"/>
    </row>
    <row r="919" spans="1:66" ht="11.25" customHeight="1">
      <c r="A919" s="294"/>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325"/>
      <c r="AG919" s="325"/>
      <c r="AH919" s="325"/>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325"/>
      <c r="BN919" s="325"/>
    </row>
    <row r="920" spans="1:66" ht="11.25" customHeight="1">
      <c r="A920" s="294"/>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325"/>
      <c r="AG920" s="325"/>
      <c r="AH920" s="325"/>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325"/>
      <c r="BN920" s="325"/>
    </row>
    <row r="921" spans="1:66" ht="11.25" customHeight="1">
      <c r="A921" s="294"/>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325"/>
      <c r="AG921" s="325"/>
      <c r="AH921" s="325"/>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325"/>
      <c r="BN921" s="325"/>
    </row>
    <row r="922" spans="1:66" ht="11.25" customHeight="1">
      <c r="A922" s="294"/>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325"/>
      <c r="AG922" s="325"/>
      <c r="AH922" s="325"/>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325"/>
      <c r="BN922" s="325"/>
    </row>
    <row r="923" spans="1:66" ht="11.25" customHeight="1">
      <c r="A923" s="294"/>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325"/>
      <c r="AG923" s="325"/>
      <c r="AH923" s="325"/>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325"/>
      <c r="BN923" s="325"/>
    </row>
    <row r="924" spans="1:66" ht="11.25" customHeight="1">
      <c r="A924" s="294"/>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325"/>
      <c r="AG924" s="325"/>
      <c r="AH924" s="325"/>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325"/>
      <c r="BN924" s="325"/>
    </row>
    <row r="925" spans="1:66" ht="11.25" customHeight="1">
      <c r="A925" s="294"/>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325"/>
      <c r="AG925" s="325"/>
      <c r="AH925" s="325"/>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325"/>
      <c r="BN925" s="325"/>
    </row>
    <row r="926" spans="1:66" ht="11.25" customHeight="1">
      <c r="A926" s="294"/>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325"/>
      <c r="AG926" s="325"/>
      <c r="AH926" s="325"/>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325"/>
      <c r="BN926" s="325"/>
    </row>
    <row r="927" spans="1:66" ht="11.25" customHeight="1">
      <c r="A927" s="294"/>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325"/>
      <c r="AG927" s="325"/>
      <c r="AH927" s="325"/>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325"/>
      <c r="BN927" s="325"/>
    </row>
    <row r="928" spans="1:66" ht="11.25" customHeight="1">
      <c r="A928" s="294"/>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325"/>
      <c r="AG928" s="325"/>
      <c r="AH928" s="325"/>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325"/>
      <c r="BN928" s="325"/>
    </row>
    <row r="929" spans="1:66" ht="11.25" customHeight="1">
      <c r="A929" s="294"/>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325"/>
      <c r="AG929" s="325"/>
      <c r="AH929" s="325"/>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325"/>
      <c r="BN929" s="325"/>
    </row>
    <row r="930" spans="1:66" ht="11.25" customHeight="1">
      <c r="A930" s="294"/>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325"/>
      <c r="AG930" s="325"/>
      <c r="AH930" s="325"/>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325"/>
      <c r="BN930" s="325"/>
    </row>
    <row r="931" spans="1:66" ht="11.25" customHeight="1">
      <c r="A931" s="294"/>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325"/>
      <c r="AG931" s="325"/>
      <c r="AH931" s="325"/>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325"/>
      <c r="BN931" s="325"/>
    </row>
    <row r="932" spans="1:66" ht="11.25" customHeight="1">
      <c r="A932" s="294"/>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325"/>
      <c r="AG932" s="325"/>
      <c r="AH932" s="325"/>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325"/>
      <c r="BN932" s="325"/>
    </row>
    <row r="933" spans="1:66" ht="11.25" customHeight="1">
      <c r="A933" s="294"/>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325"/>
      <c r="AG933" s="325"/>
      <c r="AH933" s="325"/>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325"/>
      <c r="BN933" s="325"/>
    </row>
    <row r="934" spans="1:66" ht="11.25" customHeight="1">
      <c r="A934" s="294"/>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325"/>
      <c r="AG934" s="325"/>
      <c r="AH934" s="325"/>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325"/>
      <c r="BN934" s="325"/>
    </row>
    <row r="935" spans="1:66" ht="11.25" customHeight="1">
      <c r="A935" s="294"/>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325"/>
      <c r="AG935" s="325"/>
      <c r="AH935" s="325"/>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325"/>
      <c r="BN935" s="325"/>
    </row>
    <row r="936" spans="1:66" ht="11.25" customHeight="1">
      <c r="A936" s="294"/>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325"/>
      <c r="AG936" s="325"/>
      <c r="AH936" s="325"/>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325"/>
      <c r="BN936" s="325"/>
    </row>
    <row r="937" spans="1:66" ht="11.25" customHeight="1">
      <c r="A937" s="294"/>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325"/>
      <c r="AG937" s="325"/>
      <c r="AH937" s="325"/>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325"/>
      <c r="BN937" s="325"/>
    </row>
    <row r="938" spans="1:66" ht="11.25" customHeight="1">
      <c r="A938" s="294"/>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325"/>
      <c r="AG938" s="325"/>
      <c r="AH938" s="325"/>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325"/>
      <c r="BN938" s="325"/>
    </row>
    <row r="939" spans="1:66" ht="11.25" customHeight="1">
      <c r="A939" s="294"/>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325"/>
      <c r="AG939" s="325"/>
      <c r="AH939" s="325"/>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325"/>
      <c r="BN939" s="325"/>
    </row>
    <row r="940" spans="1:66" ht="11.25" customHeight="1">
      <c r="A940" s="294"/>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325"/>
      <c r="AG940" s="325"/>
      <c r="AH940" s="325"/>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325"/>
      <c r="BN940" s="325"/>
    </row>
    <row r="941" spans="1:66" ht="11.25" customHeight="1">
      <c r="A941" s="294"/>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325"/>
      <c r="AG941" s="325"/>
      <c r="AH941" s="325"/>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325"/>
      <c r="BN941" s="325"/>
    </row>
    <row r="942" spans="1:66" ht="11.25" customHeight="1">
      <c r="A942" s="294"/>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325"/>
      <c r="AG942" s="325"/>
      <c r="AH942" s="325"/>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325"/>
      <c r="BN942" s="325"/>
    </row>
    <row r="943" spans="1:66" ht="11.25" customHeight="1">
      <c r="A943" s="294"/>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325"/>
      <c r="AG943" s="325"/>
      <c r="AH943" s="325"/>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325"/>
      <c r="BN943" s="325"/>
    </row>
    <row r="944" spans="1:66" ht="11.25" customHeight="1">
      <c r="A944" s="294"/>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325"/>
      <c r="AG944" s="325"/>
      <c r="AH944" s="325"/>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325"/>
      <c r="BN944" s="325"/>
    </row>
    <row r="945" spans="1:66" ht="11.25" customHeight="1">
      <c r="A945" s="294"/>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325"/>
      <c r="AG945" s="325"/>
      <c r="AH945" s="325"/>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325"/>
      <c r="BN945" s="325"/>
    </row>
    <row r="946" spans="1:66" ht="11.25" customHeight="1">
      <c r="A946" s="294"/>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325"/>
      <c r="AG946" s="325"/>
      <c r="AH946" s="325"/>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325"/>
      <c r="BN946" s="325"/>
    </row>
    <row r="947" spans="1:66" ht="11.25" customHeight="1">
      <c r="A947" s="294"/>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325"/>
      <c r="AG947" s="325"/>
      <c r="AH947" s="325"/>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325"/>
      <c r="BN947" s="325"/>
    </row>
    <row r="948" spans="1:66" ht="11.25" customHeight="1">
      <c r="A948" s="294"/>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325"/>
      <c r="AG948" s="325"/>
      <c r="AH948" s="325"/>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325"/>
      <c r="BN948" s="325"/>
    </row>
    <row r="949" spans="1:66" ht="11.25" customHeight="1">
      <c r="A949" s="294"/>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325"/>
      <c r="AG949" s="325"/>
      <c r="AH949" s="325"/>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325"/>
      <c r="BN949" s="325"/>
    </row>
    <row r="950" spans="1:66" ht="11.25" customHeight="1">
      <c r="A950" s="294"/>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325"/>
      <c r="AG950" s="325"/>
      <c r="AH950" s="325"/>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325"/>
      <c r="BN950" s="325"/>
    </row>
    <row r="951" spans="1:66" ht="11.25" customHeight="1">
      <c r="A951" s="294"/>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325"/>
      <c r="AG951" s="325"/>
      <c r="AH951" s="325"/>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325"/>
      <c r="BN951" s="325"/>
    </row>
    <row r="952" spans="1:66" ht="11.25" customHeight="1">
      <c r="A952" s="294"/>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325"/>
      <c r="AG952" s="325"/>
      <c r="AH952" s="325"/>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325"/>
      <c r="BN952" s="325"/>
    </row>
    <row r="953" spans="1:66" ht="11.25" customHeight="1">
      <c r="A953" s="294"/>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325"/>
      <c r="AG953" s="325"/>
      <c r="AH953" s="325"/>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325"/>
      <c r="BN953" s="325"/>
    </row>
    <row r="954" spans="1:66" ht="11.25" customHeight="1">
      <c r="A954" s="294"/>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325"/>
      <c r="AG954" s="325"/>
      <c r="AH954" s="325"/>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325"/>
      <c r="BN954" s="325"/>
    </row>
    <row r="955" spans="1:66" ht="11.25" customHeight="1">
      <c r="A955" s="294"/>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325"/>
      <c r="AG955" s="325"/>
      <c r="AH955" s="325"/>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325"/>
      <c r="BN955" s="325"/>
    </row>
    <row r="956" spans="1:66" ht="11.25" customHeight="1">
      <c r="A956" s="294"/>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325"/>
      <c r="AG956" s="325"/>
      <c r="AH956" s="325"/>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325"/>
      <c r="BN956" s="325"/>
    </row>
    <row r="957" spans="1:66" ht="11.25" customHeight="1">
      <c r="A957" s="294"/>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325"/>
      <c r="AG957" s="325"/>
      <c r="AH957" s="325"/>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325"/>
      <c r="BN957" s="325"/>
    </row>
    <row r="958" spans="1:66" ht="11.25" customHeight="1">
      <c r="A958" s="294"/>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325"/>
      <c r="AG958" s="325"/>
      <c r="AH958" s="325"/>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325"/>
      <c r="BN958" s="325"/>
    </row>
    <row r="959" spans="1:66" ht="11.25" customHeight="1">
      <c r="A959" s="294"/>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325"/>
      <c r="AG959" s="325"/>
      <c r="AH959" s="325"/>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325"/>
      <c r="BN959" s="325"/>
    </row>
    <row r="960" spans="1:66" ht="11.25" customHeight="1">
      <c r="A960" s="294"/>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325"/>
      <c r="AG960" s="325"/>
      <c r="AH960" s="325"/>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325"/>
      <c r="BN960" s="325"/>
    </row>
    <row r="961" spans="1:66" ht="11.25" customHeight="1">
      <c r="A961" s="294"/>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325"/>
      <c r="AG961" s="325"/>
      <c r="AH961" s="325"/>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325"/>
      <c r="BN961" s="325"/>
    </row>
    <row r="962" spans="1:66" ht="11.25" customHeight="1">
      <c r="A962" s="294"/>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325"/>
      <c r="AG962" s="325"/>
      <c r="AH962" s="325"/>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325"/>
      <c r="BN962" s="325"/>
    </row>
    <row r="963" spans="1:66" ht="11.25" customHeight="1">
      <c r="A963" s="294"/>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325"/>
      <c r="AG963" s="325"/>
      <c r="AH963" s="325"/>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325"/>
      <c r="BN963" s="325"/>
    </row>
    <row r="964" spans="1:66" ht="11.25" customHeight="1">
      <c r="A964" s="294"/>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325"/>
      <c r="AG964" s="325"/>
      <c r="AH964" s="325"/>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325"/>
      <c r="BN964" s="325"/>
    </row>
    <row r="965" spans="1:66" ht="11.25" customHeight="1">
      <c r="A965" s="294"/>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325"/>
      <c r="AG965" s="325"/>
      <c r="AH965" s="325"/>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325"/>
      <c r="BN965" s="325"/>
    </row>
    <row r="966" spans="1:66" ht="11.25" customHeight="1">
      <c r="A966" s="294"/>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325"/>
      <c r="AG966" s="325"/>
      <c r="AH966" s="325"/>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325"/>
      <c r="BN966" s="325"/>
    </row>
    <row r="967" spans="1:66" ht="11.25" customHeight="1">
      <c r="A967" s="294"/>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325"/>
      <c r="AG967" s="325"/>
      <c r="AH967" s="325"/>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325"/>
      <c r="BN967" s="325"/>
    </row>
    <row r="968" spans="1:66" ht="11.25" customHeight="1">
      <c r="A968" s="294"/>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325"/>
      <c r="AG968" s="325"/>
      <c r="AH968" s="325"/>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325"/>
      <c r="BN968" s="325"/>
    </row>
    <row r="969" spans="1:66" ht="11.25" customHeight="1">
      <c r="A969" s="294"/>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325"/>
      <c r="AG969" s="325"/>
      <c r="AH969" s="325"/>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325"/>
      <c r="BN969" s="325"/>
    </row>
    <row r="970" spans="1:66" ht="11.25" customHeight="1">
      <c r="A970" s="294"/>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325"/>
      <c r="AG970" s="325"/>
      <c r="AH970" s="325"/>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325"/>
      <c r="BN970" s="325"/>
    </row>
    <row r="971" spans="1:66" ht="11.25" customHeight="1">
      <c r="A971" s="294"/>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325"/>
      <c r="AG971" s="325"/>
      <c r="AH971" s="325"/>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325"/>
      <c r="BN971" s="325"/>
    </row>
    <row r="972" spans="1:66" ht="11.25" customHeight="1">
      <c r="A972" s="294"/>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325"/>
      <c r="AG972" s="325"/>
      <c r="AH972" s="325"/>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325"/>
      <c r="BN972" s="325"/>
    </row>
    <row r="973" spans="1:66" ht="11.25" customHeight="1">
      <c r="A973" s="294"/>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325"/>
      <c r="AG973" s="325"/>
      <c r="AH973" s="325"/>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325"/>
      <c r="BN973" s="325"/>
    </row>
    <row r="974" spans="1:66" ht="11.25" customHeight="1">
      <c r="A974" s="294"/>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325"/>
      <c r="AG974" s="325"/>
      <c r="AH974" s="325"/>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325"/>
      <c r="BN974" s="325"/>
    </row>
    <row r="975" spans="1:66" ht="11.25" customHeight="1">
      <c r="A975" s="294"/>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325"/>
      <c r="AG975" s="325"/>
      <c r="AH975" s="325"/>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325"/>
      <c r="BN975" s="325"/>
    </row>
    <row r="976" spans="1:66" ht="11.25" customHeight="1">
      <c r="A976" s="294"/>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325"/>
      <c r="AG976" s="325"/>
      <c r="AH976" s="325"/>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325"/>
      <c r="BN976" s="325"/>
    </row>
    <row r="977" spans="1:66" ht="11.25" customHeight="1">
      <c r="A977" s="294"/>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325"/>
      <c r="AG977" s="325"/>
      <c r="AH977" s="325"/>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325"/>
      <c r="BN977" s="325"/>
    </row>
    <row r="978" spans="1:66" ht="11.25" customHeight="1">
      <c r="A978" s="294"/>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325"/>
      <c r="AG978" s="325"/>
      <c r="AH978" s="325"/>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325"/>
      <c r="BN978" s="325"/>
    </row>
    <row r="979" spans="1:66" ht="11.25" customHeight="1">
      <c r="A979" s="294"/>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325"/>
      <c r="AG979" s="325"/>
      <c r="AH979" s="325"/>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325"/>
      <c r="BN979" s="325"/>
    </row>
    <row r="980" spans="1:66" ht="11.25" customHeight="1">
      <c r="A980" s="294"/>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325"/>
      <c r="AG980" s="325"/>
      <c r="AH980" s="325"/>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325"/>
      <c r="BN980" s="325"/>
    </row>
    <row r="981" spans="1:66" ht="11.25" customHeight="1">
      <c r="A981" s="294"/>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325"/>
      <c r="AG981" s="325"/>
      <c r="AH981" s="325"/>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325"/>
      <c r="BN981" s="325"/>
    </row>
    <row r="982" spans="1:66" ht="11.25" customHeight="1">
      <c r="A982" s="294"/>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325"/>
      <c r="AG982" s="325"/>
      <c r="AH982" s="325"/>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325"/>
      <c r="BN982" s="325"/>
    </row>
    <row r="983" spans="1:66" ht="11.25" customHeight="1">
      <c r="A983" s="294"/>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325"/>
      <c r="AG983" s="325"/>
      <c r="AH983" s="325"/>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325"/>
      <c r="BN983" s="325"/>
    </row>
    <row r="984" spans="1:66" ht="11.25" customHeight="1">
      <c r="A984" s="294"/>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325"/>
      <c r="AG984" s="325"/>
      <c r="AH984" s="325"/>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325"/>
      <c r="BN984" s="325"/>
    </row>
    <row r="985" spans="1:66" ht="11.25" customHeight="1">
      <c r="A985" s="294"/>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325"/>
      <c r="AG985" s="325"/>
      <c r="AH985" s="325"/>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325"/>
      <c r="BN985" s="325"/>
    </row>
    <row r="986" spans="1:66" ht="11.25" customHeight="1">
      <c r="A986" s="294"/>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325"/>
      <c r="AG986" s="325"/>
      <c r="AH986" s="325"/>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325"/>
      <c r="BN986" s="325"/>
    </row>
    <row r="987" spans="1:66" ht="11.25" customHeight="1">
      <c r="A987" s="294"/>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325"/>
      <c r="AG987" s="325"/>
      <c r="AH987" s="325"/>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325"/>
      <c r="BN987" s="325"/>
    </row>
    <row r="988" spans="1:66" ht="11.25" customHeight="1">
      <c r="A988" s="294"/>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325"/>
      <c r="AG988" s="325"/>
      <c r="AH988" s="325"/>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325"/>
      <c r="BN988" s="325"/>
    </row>
    <row r="989" spans="1:66" ht="11.25" customHeight="1">
      <c r="A989" s="294"/>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325"/>
      <c r="AG989" s="325"/>
      <c r="AH989" s="325"/>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325"/>
      <c r="BN989" s="325"/>
    </row>
    <row r="990" spans="1:66" ht="11.25" customHeight="1">
      <c r="A990" s="294"/>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325"/>
      <c r="AG990" s="325"/>
      <c r="AH990" s="325"/>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325"/>
      <c r="BN990" s="325"/>
    </row>
    <row r="991" spans="1:66" ht="11.25" customHeight="1">
      <c r="A991" s="294"/>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325"/>
      <c r="AG991" s="325"/>
      <c r="AH991" s="325"/>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325"/>
      <c r="BN991" s="325"/>
    </row>
    <row r="992" spans="1:66" ht="11.25" customHeight="1">
      <c r="A992" s="294"/>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325"/>
      <c r="AG992" s="325"/>
      <c r="AH992" s="325"/>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325"/>
      <c r="BN992" s="325"/>
    </row>
    <row r="993" spans="1:66" ht="11.25" customHeight="1">
      <c r="A993" s="294"/>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325"/>
      <c r="AG993" s="325"/>
      <c r="AH993" s="325"/>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325"/>
      <c r="BN993" s="325"/>
    </row>
    <row r="994" spans="1:66" ht="11.25" customHeight="1">
      <c r="A994" s="294"/>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325"/>
      <c r="AG994" s="325"/>
      <c r="AH994" s="325"/>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325"/>
      <c r="BN994" s="325"/>
    </row>
    <row r="995" spans="1:66" ht="11.25" customHeight="1">
      <c r="A995" s="294"/>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325"/>
      <c r="AG995" s="325"/>
      <c r="AH995" s="325"/>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325"/>
      <c r="BN995" s="325"/>
    </row>
    <row r="996" spans="1:66" ht="11.25" customHeight="1">
      <c r="A996" s="294"/>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325"/>
      <c r="AG996" s="325"/>
      <c r="AH996" s="325"/>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325"/>
      <c r="BN996" s="325"/>
    </row>
    <row r="997" spans="1:66" ht="11.25" customHeight="1">
      <c r="A997" s="294"/>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325"/>
      <c r="AG997" s="325"/>
      <c r="AH997" s="325"/>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325"/>
      <c r="BN997" s="325"/>
    </row>
    <row r="998" spans="1:66" ht="11.25" customHeight="1">
      <c r="A998" s="294"/>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325"/>
      <c r="AG998" s="325"/>
      <c r="AH998" s="325"/>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325"/>
      <c r="BN998" s="325"/>
    </row>
    <row r="999" spans="1:66" ht="11.25" customHeight="1">
      <c r="A999" s="294"/>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325"/>
      <c r="AG999" s="325"/>
      <c r="AH999" s="325"/>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325"/>
      <c r="BN999" s="325"/>
    </row>
    <row r="1000" spans="1:66" ht="11.25" customHeight="1">
      <c r="A1000" s="294"/>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325"/>
      <c r="AG1000" s="325"/>
      <c r="AH1000" s="325"/>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325"/>
      <c r="BN1000" s="325"/>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294"/>
      <c r="B1" s="568" t="str">
        <f>Validacion!A2</f>
        <v>Jocotepec</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11.25" customHeight="1">
      <c r="A2" s="294"/>
      <c r="B2" s="569" t="s">
        <v>5375</v>
      </c>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ht="11.25" customHeight="1">
      <c r="A3" s="294"/>
      <c r="B3" s="557" t="str">
        <f t="array" ref="B3">"Al "&amp;INDEX(Validacion!D185:D196,MATCH(Validacion!A11,Validacion!C185:C196,0))</f>
        <v>Al 30 de Abril de 2024</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5" customHeight="1">
      <c r="A4" s="294"/>
      <c r="B4" s="557" t="s">
        <v>4900</v>
      </c>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11.25" customHeight="1">
      <c r="A5" s="170" t="s">
        <v>5152</v>
      </c>
      <c r="B5" s="617"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333">
        <f>Validacion!F185</f>
        <v>2024</v>
      </c>
      <c r="AG5" s="334" t="str">
        <f>"31 DE DICIEMBRE
DE "&amp;Validacion!F186</f>
        <v>31 DE DICIEMBRE
DE 2023</v>
      </c>
      <c r="AH5" s="170" t="s">
        <v>5153</v>
      </c>
      <c r="AI5" s="617" t="s">
        <v>779</v>
      </c>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333">
        <f>Validacion!F185</f>
        <v>2024</v>
      </c>
      <c r="BN5" s="334" t="str">
        <f>"31 DE DICIEMBRE
DE "&amp;Validacion!F186</f>
        <v>31 DE DICIEMBRE
DE 2023</v>
      </c>
    </row>
    <row r="6" spans="1:66" ht="15" customHeight="1">
      <c r="A6" s="296"/>
      <c r="B6" s="618" t="s">
        <v>5154</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297"/>
      <c r="AG6" s="297"/>
      <c r="AH6" s="298"/>
      <c r="AI6" s="618" t="s">
        <v>1638</v>
      </c>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297"/>
      <c r="BN6" s="297"/>
    </row>
    <row r="7" spans="1:66" ht="15" customHeight="1">
      <c r="A7" s="299"/>
      <c r="B7" s="619" t="s">
        <v>5155</v>
      </c>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300"/>
      <c r="AG7" s="300"/>
      <c r="AH7" s="163"/>
      <c r="AI7" s="619" t="s">
        <v>5156</v>
      </c>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301"/>
      <c r="BN7" s="301"/>
    </row>
    <row r="8" spans="1:66" ht="15" customHeight="1">
      <c r="A8" s="299"/>
      <c r="B8" s="616" t="s">
        <v>5157</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302">
        <f t="shared" ref="AF8:AG8" si="0">SUM(AF9:AF15)</f>
        <v>56069894.579999998</v>
      </c>
      <c r="AG8" s="302">
        <f t="shared" si="0"/>
        <v>35512064.219999999</v>
      </c>
      <c r="AH8" s="163"/>
      <c r="AI8" s="616" t="s">
        <v>5158</v>
      </c>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302">
        <f t="shared" ref="BM8:BN8" si="1">SUM(BM9:BM17)</f>
        <v>2565686.56</v>
      </c>
      <c r="BN8" s="302">
        <f t="shared" si="1"/>
        <v>9928302.5700000003</v>
      </c>
    </row>
    <row r="9" spans="1:66" ht="15" customHeight="1">
      <c r="A9" s="303"/>
      <c r="B9" s="615" t="s">
        <v>5159</v>
      </c>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304">
        <f>Balanza!G6</f>
        <v>465799.35</v>
      </c>
      <c r="AG9" s="304">
        <f>Balanza!C6</f>
        <v>161449.64000000001</v>
      </c>
      <c r="AH9" s="154"/>
      <c r="AI9" s="615" t="s">
        <v>5160</v>
      </c>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304">
        <f>Balanza!H104</f>
        <v>56034</v>
      </c>
      <c r="BN9" s="304">
        <f>Balanza!D104</f>
        <v>29716</v>
      </c>
    </row>
    <row r="10" spans="1:66" ht="15" customHeight="1">
      <c r="A10" s="303"/>
      <c r="B10" s="615" t="s">
        <v>5161</v>
      </c>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304">
        <f>Balanza!G7</f>
        <v>55604095.229999997</v>
      </c>
      <c r="AG10" s="304">
        <f>Balanza!C7</f>
        <v>35350614.579999998</v>
      </c>
      <c r="AH10" s="154"/>
      <c r="AI10" s="615" t="s">
        <v>5162</v>
      </c>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304">
        <f>Balanza!H105</f>
        <v>1226703.99</v>
      </c>
      <c r="BN10" s="304">
        <f>Balanza!D105</f>
        <v>1557706.63</v>
      </c>
    </row>
    <row r="11" spans="1:66" ht="15" customHeight="1">
      <c r="A11" s="303"/>
      <c r="B11" s="615" t="s">
        <v>5163</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304">
        <f>Balanza!G8</f>
        <v>0</v>
      </c>
      <c r="AG11" s="304">
        <f>Balanza!C8</f>
        <v>0</v>
      </c>
      <c r="AH11" s="154"/>
      <c r="AI11" s="615" t="s">
        <v>5164</v>
      </c>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304">
        <f>Balanza!H106</f>
        <v>673596.04</v>
      </c>
      <c r="BN11" s="304">
        <f>Balanza!D106</f>
        <v>6592389.9400000004</v>
      </c>
    </row>
    <row r="12" spans="1:66" ht="15" customHeight="1">
      <c r="A12" s="303"/>
      <c r="B12" s="615" t="s">
        <v>5165</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304">
        <f>Balanza!G9</f>
        <v>0</v>
      </c>
      <c r="AG12" s="304">
        <f>Balanza!C9</f>
        <v>0</v>
      </c>
      <c r="AH12" s="154"/>
      <c r="AI12" s="615" t="s">
        <v>5166</v>
      </c>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304">
        <f>Balanza!H107</f>
        <v>0</v>
      </c>
      <c r="BN12" s="304">
        <f>Balanza!D107</f>
        <v>0</v>
      </c>
    </row>
    <row r="13" spans="1:66" ht="15" customHeight="1">
      <c r="A13" s="303"/>
      <c r="B13" s="615" t="s">
        <v>5167</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304">
        <f>Balanza!G10</f>
        <v>0</v>
      </c>
      <c r="AG13" s="304">
        <f>Balanza!C10</f>
        <v>0</v>
      </c>
      <c r="AH13" s="154"/>
      <c r="AI13" s="615" t="s">
        <v>5168</v>
      </c>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304">
        <f>Balanza!H108</f>
        <v>0</v>
      </c>
      <c r="BN13" s="304">
        <f>Balanza!D108</f>
        <v>2000</v>
      </c>
    </row>
    <row r="14" spans="1:66" ht="15" customHeight="1">
      <c r="A14" s="303"/>
      <c r="B14" s="615" t="s">
        <v>5169</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304">
        <f>Balanza!G11</f>
        <v>0</v>
      </c>
      <c r="AG14" s="304">
        <f>Balanza!C11</f>
        <v>0</v>
      </c>
      <c r="AH14" s="154"/>
      <c r="AI14" s="615" t="s">
        <v>5170</v>
      </c>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304">
        <f>Balanza!H109</f>
        <v>0</v>
      </c>
      <c r="BN14" s="304">
        <f>Balanza!D109</f>
        <v>0</v>
      </c>
    </row>
    <row r="15" spans="1:66" ht="15" customHeight="1">
      <c r="A15" s="303"/>
      <c r="B15" s="615" t="s">
        <v>5171</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304">
        <f>Balanza!G12</f>
        <v>0</v>
      </c>
      <c r="AG15" s="304">
        <f>Balanza!C12</f>
        <v>0</v>
      </c>
      <c r="AH15" s="154"/>
      <c r="AI15" s="615" t="s">
        <v>5172</v>
      </c>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304">
        <f>Balanza!H110</f>
        <v>609352.53</v>
      </c>
      <c r="BN15" s="304">
        <f>Balanza!D110</f>
        <v>1746490</v>
      </c>
    </row>
    <row r="16" spans="1:66" ht="15" customHeight="1">
      <c r="A16" s="299"/>
      <c r="B16" s="616" t="s">
        <v>5173</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302">
        <f t="shared" ref="AF16:AG16" si="2">SUM(AF17:AF23)</f>
        <v>2117146.31</v>
      </c>
      <c r="AG16" s="302">
        <f t="shared" si="2"/>
        <v>2901255.99</v>
      </c>
      <c r="AH16" s="154"/>
      <c r="AI16" s="615" t="s">
        <v>5174</v>
      </c>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304">
        <f>Balanza!H111</f>
        <v>0</v>
      </c>
      <c r="BN16" s="304">
        <f>Balanza!D111</f>
        <v>0</v>
      </c>
    </row>
    <row r="17" spans="1:66" ht="15" customHeight="1">
      <c r="A17" s="303"/>
      <c r="B17" s="615" t="s">
        <v>5175</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304">
        <f>Balanza!G14</f>
        <v>0</v>
      </c>
      <c r="AG17" s="304">
        <f>Balanza!C14</f>
        <v>0</v>
      </c>
      <c r="AH17" s="154"/>
      <c r="AI17" s="615" t="s">
        <v>5176</v>
      </c>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304">
        <f>Balanza!H112</f>
        <v>0</v>
      </c>
      <c r="BN17" s="304">
        <f>Balanza!D112</f>
        <v>0</v>
      </c>
    </row>
    <row r="18" spans="1:66" ht="15" customHeight="1">
      <c r="A18" s="303"/>
      <c r="B18" s="615" t="s">
        <v>5177</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304">
        <f>Balanza!G15</f>
        <v>1727407.71</v>
      </c>
      <c r="AG18" s="304">
        <f>Balanza!C15</f>
        <v>2837150.93</v>
      </c>
      <c r="AH18" s="163"/>
      <c r="AI18" s="616" t="s">
        <v>5178</v>
      </c>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302">
        <f t="shared" ref="BM18:BN18" si="3">SUM(BM19:BM21)</f>
        <v>0</v>
      </c>
      <c r="BN18" s="302">
        <f t="shared" si="3"/>
        <v>0</v>
      </c>
    </row>
    <row r="19" spans="1:66" ht="15" customHeight="1">
      <c r="A19" s="303"/>
      <c r="B19" s="615" t="s">
        <v>5179</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304">
        <f>Balanza!G16</f>
        <v>45980.6</v>
      </c>
      <c r="AG19" s="304">
        <f>Balanza!C16</f>
        <v>3667.06</v>
      </c>
      <c r="AH19" s="154"/>
      <c r="AI19" s="615" t="s">
        <v>5180</v>
      </c>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304">
        <f>Balanza!H114</f>
        <v>0</v>
      </c>
      <c r="BN19" s="304">
        <f>Balanza!D114</f>
        <v>0</v>
      </c>
    </row>
    <row r="20" spans="1:66" ht="15" customHeight="1">
      <c r="A20" s="303"/>
      <c r="B20" s="615" t="s">
        <v>5181</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304">
        <f>Balanza!G17</f>
        <v>0</v>
      </c>
      <c r="AG20" s="304">
        <f>Balanza!C17</f>
        <v>0</v>
      </c>
      <c r="AH20" s="154"/>
      <c r="AI20" s="615" t="s">
        <v>5182</v>
      </c>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304">
        <f>Balanza!H115</f>
        <v>0</v>
      </c>
      <c r="BN20" s="304">
        <f>Balanza!D115</f>
        <v>0</v>
      </c>
    </row>
    <row r="21" spans="1:66" ht="15" customHeight="1">
      <c r="A21" s="303"/>
      <c r="B21" s="615" t="s">
        <v>5183</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304">
        <f>Balanza!G18</f>
        <v>56000</v>
      </c>
      <c r="AG21" s="304">
        <f>Balanza!C18</f>
        <v>56000</v>
      </c>
      <c r="AH21" s="154"/>
      <c r="AI21" s="615" t="s">
        <v>5184</v>
      </c>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304">
        <f>Balanza!H116</f>
        <v>0</v>
      </c>
      <c r="BN21" s="304">
        <f>Balanza!D116</f>
        <v>0</v>
      </c>
    </row>
    <row r="22" spans="1:66" ht="15" customHeight="1">
      <c r="A22" s="303"/>
      <c r="B22" s="615" t="s">
        <v>5185</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304">
        <f>Balanza!G19</f>
        <v>287310</v>
      </c>
      <c r="AG22" s="304">
        <f>Balanza!C19</f>
        <v>2000</v>
      </c>
      <c r="AH22" s="163"/>
      <c r="AI22" s="616" t="s">
        <v>5186</v>
      </c>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302">
        <f t="shared" ref="BM22:BN22" si="4">SUM(BM23:BM24)</f>
        <v>4354895.46</v>
      </c>
      <c r="BN22" s="302">
        <f t="shared" si="4"/>
        <v>7405094.7699999996</v>
      </c>
    </row>
    <row r="23" spans="1:66" ht="15" customHeight="1">
      <c r="A23" s="303"/>
      <c r="B23" s="615" t="s">
        <v>5187</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304">
        <f>Balanza!G20</f>
        <v>448</v>
      </c>
      <c r="AG23" s="304">
        <f>Balanza!C20</f>
        <v>2438</v>
      </c>
      <c r="AH23" s="154"/>
      <c r="AI23" s="615" t="s">
        <v>5188</v>
      </c>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304">
        <f>Balanza!H118</f>
        <v>4354895.46</v>
      </c>
      <c r="BN23" s="304">
        <f>Balanza!D118</f>
        <v>7405094.7699999996</v>
      </c>
    </row>
    <row r="24" spans="1:66" ht="15" customHeight="1">
      <c r="A24" s="299"/>
      <c r="B24" s="616" t="s">
        <v>5189</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302">
        <f t="shared" ref="AF24:AG24" si="5">SUM(AF25:AF29)</f>
        <v>35912.120000000003</v>
      </c>
      <c r="AG24" s="302">
        <f t="shared" si="5"/>
        <v>0</v>
      </c>
      <c r="AH24" s="154"/>
      <c r="AI24" s="615" t="s">
        <v>5192</v>
      </c>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304">
        <f>Balanza!H120</f>
        <v>0</v>
      </c>
      <c r="BN24" s="304">
        <f>Balanza!D120</f>
        <v>0</v>
      </c>
    </row>
    <row r="25" spans="1:66" ht="15" customHeight="1">
      <c r="A25" s="303"/>
      <c r="B25" s="615" t="s">
        <v>5191</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304">
        <f>Balanza!G22</f>
        <v>35912.120000000003</v>
      </c>
      <c r="AG25" s="304">
        <f>Balanza!C22</f>
        <v>0</v>
      </c>
      <c r="AH25" s="154"/>
      <c r="AI25" s="616" t="s">
        <v>5194</v>
      </c>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302">
        <f>Balanza!H121</f>
        <v>0</v>
      </c>
      <c r="BN25" s="302">
        <f>Balanza!D121</f>
        <v>0</v>
      </c>
    </row>
    <row r="26" spans="1:66" ht="15" customHeight="1">
      <c r="A26" s="303"/>
      <c r="B26" s="615" t="s">
        <v>5193</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304">
        <f>Balanza!G23</f>
        <v>0</v>
      </c>
      <c r="AG26" s="304">
        <f>Balanza!C23</f>
        <v>0</v>
      </c>
      <c r="AH26" s="163"/>
      <c r="AI26" s="616" t="s">
        <v>5200</v>
      </c>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302">
        <f t="shared" ref="BM26:BN26" si="6">SUM(BM27:BM29)</f>
        <v>0</v>
      </c>
      <c r="BN26" s="302">
        <f t="shared" si="6"/>
        <v>0</v>
      </c>
    </row>
    <row r="27" spans="1:66" ht="15" customHeight="1">
      <c r="A27" s="303"/>
      <c r="B27" s="615" t="s">
        <v>5195</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304">
        <f>Balanza!G24</f>
        <v>0</v>
      </c>
      <c r="AG27" s="304">
        <f>Balanza!C24</f>
        <v>0</v>
      </c>
      <c r="AH27" s="154"/>
      <c r="AI27" s="615" t="s">
        <v>5202</v>
      </c>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304">
        <f>Balanza!H125</f>
        <v>0</v>
      </c>
      <c r="BN27" s="304">
        <f>Balanza!D125</f>
        <v>0</v>
      </c>
    </row>
    <row r="28" spans="1:66" ht="15" customHeight="1">
      <c r="A28" s="303"/>
      <c r="B28" s="615" t="s">
        <v>5197</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304">
        <f>Balanza!G25</f>
        <v>0</v>
      </c>
      <c r="AG28" s="304">
        <f>Balanza!C25</f>
        <v>0</v>
      </c>
      <c r="AH28" s="154"/>
      <c r="AI28" s="615" t="s">
        <v>5204</v>
      </c>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304">
        <f>Balanza!H126</f>
        <v>0</v>
      </c>
      <c r="BN28" s="304">
        <f>Balanza!D126</f>
        <v>0</v>
      </c>
    </row>
    <row r="29" spans="1:66" ht="15" customHeight="1">
      <c r="A29" s="303"/>
      <c r="B29" s="615" t="s">
        <v>5199</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304">
        <f>Balanza!G26</f>
        <v>0</v>
      </c>
      <c r="AG29" s="304">
        <f>Balanza!C26</f>
        <v>0</v>
      </c>
      <c r="AH29" s="163"/>
      <c r="AI29" s="615" t="s">
        <v>5206</v>
      </c>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304">
        <f>Balanza!H127</f>
        <v>0</v>
      </c>
      <c r="BN29" s="304">
        <f>Balanza!D127</f>
        <v>0</v>
      </c>
    </row>
    <row r="30" spans="1:66" ht="15" customHeight="1">
      <c r="A30" s="299"/>
      <c r="B30" s="616" t="s">
        <v>5201</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302">
        <f t="shared" ref="AF30:AG30" si="7">SUM(AF31:AF35)</f>
        <v>0</v>
      </c>
      <c r="AG30" s="302">
        <f t="shared" si="7"/>
        <v>0</v>
      </c>
      <c r="AH30" s="154"/>
      <c r="AI30" s="616" t="s">
        <v>5208</v>
      </c>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302">
        <f t="shared" ref="BM30:BN30" si="8">SUM(BM31:BM36)</f>
        <v>0</v>
      </c>
      <c r="BN30" s="302">
        <f t="shared" si="8"/>
        <v>0</v>
      </c>
    </row>
    <row r="31" spans="1:66" ht="15" customHeight="1">
      <c r="A31" s="303"/>
      <c r="B31" s="615" t="s">
        <v>5203</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304">
        <f>Balanza!G28</f>
        <v>0</v>
      </c>
      <c r="AG31" s="304">
        <f>Balanza!C28</f>
        <v>0</v>
      </c>
      <c r="AH31" s="154"/>
      <c r="AI31" s="615" t="s">
        <v>5210</v>
      </c>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304">
        <f>Balanza!H129</f>
        <v>0</v>
      </c>
      <c r="BN31" s="304">
        <f>Balanza!D129</f>
        <v>0</v>
      </c>
    </row>
    <row r="32" spans="1:66" ht="15" customHeight="1">
      <c r="A32" s="303"/>
      <c r="B32" s="615" t="s">
        <v>5205</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304">
        <f>Balanza!G29</f>
        <v>0</v>
      </c>
      <c r="AG32" s="304">
        <f>Balanza!C29</f>
        <v>0</v>
      </c>
      <c r="AH32" s="154"/>
      <c r="AI32" s="615" t="s">
        <v>5212</v>
      </c>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304">
        <f>Balanza!H130</f>
        <v>0</v>
      </c>
      <c r="BN32" s="304">
        <f>Balanza!D130</f>
        <v>0</v>
      </c>
    </row>
    <row r="33" spans="1:66" ht="15" customHeight="1">
      <c r="A33" s="303"/>
      <c r="B33" s="615" t="s">
        <v>5207</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304">
        <f>Balanza!G30</f>
        <v>0</v>
      </c>
      <c r="AG33" s="304">
        <f>Balanza!C30</f>
        <v>0</v>
      </c>
      <c r="AH33" s="163"/>
      <c r="AI33" s="615" t="s">
        <v>5214</v>
      </c>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304">
        <f>Balanza!H131</f>
        <v>0</v>
      </c>
      <c r="BN33" s="304">
        <f>Balanza!D131</f>
        <v>0</v>
      </c>
    </row>
    <row r="34" spans="1:66" ht="15" customHeight="1">
      <c r="A34" s="303"/>
      <c r="B34" s="615" t="s">
        <v>5209</v>
      </c>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304">
        <f>Balanza!G31</f>
        <v>0</v>
      </c>
      <c r="AG34" s="304">
        <f>Balanza!C31</f>
        <v>0</v>
      </c>
      <c r="AH34" s="154"/>
      <c r="AI34" s="615" t="s">
        <v>5216</v>
      </c>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304">
        <f>Balanza!H132</f>
        <v>0</v>
      </c>
      <c r="BN34" s="304">
        <f>Balanza!D132</f>
        <v>0</v>
      </c>
    </row>
    <row r="35" spans="1:66" ht="15" customHeight="1">
      <c r="A35" s="303"/>
      <c r="B35" s="615" t="s">
        <v>5211</v>
      </c>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304">
        <f>Balanza!G32</f>
        <v>0</v>
      </c>
      <c r="AG35" s="304">
        <f>Balanza!C32</f>
        <v>0</v>
      </c>
      <c r="AH35" s="154"/>
      <c r="AI35" s="615" t="s">
        <v>5218</v>
      </c>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304">
        <f>Balanza!H133</f>
        <v>0</v>
      </c>
      <c r="BN35" s="304">
        <f>Balanza!D133</f>
        <v>0</v>
      </c>
    </row>
    <row r="36" spans="1:66" ht="15" customHeight="1">
      <c r="A36" s="299"/>
      <c r="B36" s="616" t="s">
        <v>5213</v>
      </c>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302">
        <f>Balanza!G34</f>
        <v>0</v>
      </c>
      <c r="AG36" s="302">
        <f>Balanza!C34</f>
        <v>0</v>
      </c>
      <c r="AH36" s="154"/>
      <c r="AI36" s="615" t="s">
        <v>5220</v>
      </c>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304">
        <f>Balanza!H134</f>
        <v>0</v>
      </c>
      <c r="BN36" s="304">
        <f>Balanza!D134</f>
        <v>0</v>
      </c>
    </row>
    <row r="37" spans="1:66" ht="15" customHeight="1">
      <c r="A37" s="299"/>
      <c r="B37" s="616" t="s">
        <v>5217</v>
      </c>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302">
        <f t="shared" ref="AF37:AG37" si="9">SUM(AF38:AF39)</f>
        <v>0</v>
      </c>
      <c r="AG37" s="302">
        <f t="shared" si="9"/>
        <v>0</v>
      </c>
      <c r="AH37" s="154"/>
      <c r="AI37" s="616" t="s">
        <v>5222</v>
      </c>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302">
        <f t="shared" ref="BM37:BN37" si="10">SUM(BM38:BM40)</f>
        <v>0</v>
      </c>
      <c r="BN37" s="302">
        <f t="shared" si="10"/>
        <v>0</v>
      </c>
    </row>
    <row r="38" spans="1:66" ht="15" customHeight="1">
      <c r="A38" s="303"/>
      <c r="B38" s="615" t="s">
        <v>5219</v>
      </c>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304">
        <f>Balanza!G36</f>
        <v>0</v>
      </c>
      <c r="AG38" s="304">
        <f>Balanza!C36</f>
        <v>0</v>
      </c>
      <c r="AH38" s="154"/>
      <c r="AI38" s="615" t="s">
        <v>5224</v>
      </c>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304">
        <f>Balanza!H136</f>
        <v>0</v>
      </c>
      <c r="BN38" s="304">
        <f>Balanza!D136</f>
        <v>0</v>
      </c>
    </row>
    <row r="39" spans="1:66" ht="15" customHeight="1">
      <c r="A39" s="303"/>
      <c r="B39" s="615" t="s">
        <v>5221</v>
      </c>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304">
        <f>Balanza!G37</f>
        <v>0</v>
      </c>
      <c r="AG39" s="304">
        <f>Balanza!C37</f>
        <v>0</v>
      </c>
      <c r="AH39" s="154"/>
      <c r="AI39" s="615" t="s">
        <v>5226</v>
      </c>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304">
        <f>Balanza!H137</f>
        <v>0</v>
      </c>
      <c r="BN39" s="304">
        <f>Balanza!D137</f>
        <v>0</v>
      </c>
    </row>
    <row r="40" spans="1:66" ht="15" customHeight="1">
      <c r="A40" s="299"/>
      <c r="B40" s="616" t="s">
        <v>5223</v>
      </c>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302">
        <f t="shared" ref="AF40:AG40" si="11">SUM(AF41:AF44)</f>
        <v>0</v>
      </c>
      <c r="AG40" s="302">
        <f t="shared" si="11"/>
        <v>0</v>
      </c>
      <c r="AH40" s="163"/>
      <c r="AI40" s="615" t="s">
        <v>5228</v>
      </c>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304">
        <f>Balanza!H138</f>
        <v>0</v>
      </c>
      <c r="BN40" s="304">
        <f>Balanza!D138</f>
        <v>0</v>
      </c>
    </row>
    <row r="41" spans="1:66" ht="15" customHeight="1">
      <c r="A41" s="303"/>
      <c r="B41" s="615" t="s">
        <v>5225</v>
      </c>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304">
        <f>Balanza!G39</f>
        <v>0</v>
      </c>
      <c r="AG41" s="304">
        <f>Balanza!C39</f>
        <v>0</v>
      </c>
      <c r="AH41" s="154"/>
      <c r="AI41" s="616" t="s">
        <v>5230</v>
      </c>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302">
        <f t="shared" ref="BM41:BN41" si="12">SUM(BM42:BM44)</f>
        <v>9482337.0600000005</v>
      </c>
      <c r="BN41" s="302">
        <f t="shared" si="12"/>
        <v>5549787.6699999999</v>
      </c>
    </row>
    <row r="42" spans="1:66" ht="15" customHeight="1">
      <c r="A42" s="303"/>
      <c r="B42" s="615" t="s">
        <v>5227</v>
      </c>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304">
        <f>Balanza!G40</f>
        <v>0</v>
      </c>
      <c r="AG42" s="304">
        <f>Balanza!C40</f>
        <v>0</v>
      </c>
      <c r="AH42" s="154"/>
      <c r="AI42" s="615" t="s">
        <v>5232</v>
      </c>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304">
        <f>Balanza!H140</f>
        <v>9482337.0600000005</v>
      </c>
      <c r="BN42" s="304">
        <f>Balanza!D140</f>
        <v>5549787.6699999999</v>
      </c>
    </row>
    <row r="43" spans="1:66" ht="15" customHeight="1">
      <c r="A43" s="303"/>
      <c r="B43" s="615" t="s">
        <v>5229</v>
      </c>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304">
        <f>Balanza!G41</f>
        <v>0</v>
      </c>
      <c r="AG43" s="304">
        <f>Balanza!C41</f>
        <v>0</v>
      </c>
      <c r="AH43" s="154"/>
      <c r="AI43" s="615" t="s">
        <v>5234</v>
      </c>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304">
        <f>Balanza!H141</f>
        <v>0</v>
      </c>
      <c r="BN43" s="304">
        <f>Balanza!D141</f>
        <v>0</v>
      </c>
    </row>
    <row r="44" spans="1:66" ht="15" customHeight="1">
      <c r="A44" s="303"/>
      <c r="B44" s="628" t="s">
        <v>5231</v>
      </c>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305">
        <f>Balanza!G42</f>
        <v>0</v>
      </c>
      <c r="AG44" s="305">
        <f>Balanza!C42</f>
        <v>0</v>
      </c>
      <c r="AH44" s="163"/>
      <c r="AI44" s="615" t="s">
        <v>5236</v>
      </c>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305">
        <f>Balanza!H142</f>
        <v>0</v>
      </c>
      <c r="BN44" s="305">
        <f>Balanza!D142</f>
        <v>0</v>
      </c>
    </row>
    <row r="45" spans="1:66" ht="15" customHeight="1">
      <c r="A45" s="303"/>
      <c r="B45" s="629" t="s">
        <v>5356</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306">
        <f t="shared" ref="AF45:AG45" si="13">AF8+AF16+AF24+AF30+AF36+AF37+AF40</f>
        <v>58222953.009999998</v>
      </c>
      <c r="AG45" s="306">
        <f t="shared" si="13"/>
        <v>38413320.210000001</v>
      </c>
      <c r="AH45" s="155"/>
      <c r="AI45" s="630" t="s">
        <v>5357</v>
      </c>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306">
        <f t="shared" ref="BM45:BN45" si="14">BM8+BM18+BM22+BM25+BM26+BM30+BM37+BM41</f>
        <v>16402919.08</v>
      </c>
      <c r="BN45" s="306">
        <f t="shared" si="14"/>
        <v>22883185.009999998</v>
      </c>
    </row>
    <row r="46" spans="1:66" ht="15" customHeight="1">
      <c r="A46" s="299"/>
      <c r="B46" s="619" t="s">
        <v>5235</v>
      </c>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306"/>
      <c r="AG46" s="306"/>
      <c r="AH46" s="307"/>
      <c r="AI46" s="619" t="s">
        <v>5240</v>
      </c>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300"/>
      <c r="BN46" s="300"/>
    </row>
    <row r="47" spans="1:66" ht="15" customHeight="1">
      <c r="A47" s="299"/>
      <c r="B47" s="615" t="s">
        <v>5358</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154">
        <f>Balanza!G44</f>
        <v>0</v>
      </c>
      <c r="AG47" s="154">
        <f>Balanza!C44</f>
        <v>0</v>
      </c>
      <c r="AH47" s="308"/>
      <c r="AI47" s="615" t="s">
        <v>5360</v>
      </c>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154">
        <f>Balanza!H144</f>
        <v>11829596.1</v>
      </c>
      <c r="BN47" s="154">
        <f>Balanza!D144</f>
        <v>11829596.1</v>
      </c>
    </row>
    <row r="48" spans="1:66" ht="15" customHeight="1">
      <c r="A48" s="303"/>
      <c r="B48" s="615" t="s">
        <v>5359</v>
      </c>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154">
        <f>Balanza!G49</f>
        <v>0</v>
      </c>
      <c r="AG48" s="154">
        <f>Balanza!C49</f>
        <v>0</v>
      </c>
      <c r="AH48" s="298"/>
      <c r="AI48" s="615" t="s">
        <v>5362</v>
      </c>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154">
        <f>Balanza!H147</f>
        <v>0</v>
      </c>
      <c r="BN48" s="154">
        <f>Balanza!D147</f>
        <v>0</v>
      </c>
    </row>
    <row r="49" spans="1:66" ht="15" customHeight="1">
      <c r="A49" s="303"/>
      <c r="B49" s="615" t="s">
        <v>5361</v>
      </c>
      <c r="C49" s="536"/>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154">
        <f>Balanza!G55</f>
        <v>335486427.22999996</v>
      </c>
      <c r="AG49" s="154">
        <f>Balanza!C55</f>
        <v>316901107.14999998</v>
      </c>
      <c r="AH49" s="298"/>
      <c r="AI49" s="615" t="s">
        <v>5364</v>
      </c>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154">
        <f>Balanza!H151</f>
        <v>48823798.280000001</v>
      </c>
      <c r="BN49" s="154">
        <f>Balanza!D151</f>
        <v>48823798.280000001</v>
      </c>
    </row>
    <row r="50" spans="1:66" ht="15" customHeight="1">
      <c r="A50" s="303"/>
      <c r="B50" s="615" t="s">
        <v>5363</v>
      </c>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154">
        <f>Balanza!G63</f>
        <v>29592456.229999997</v>
      </c>
      <c r="AG50" s="154">
        <f>Balanza!C63</f>
        <v>28369697.07</v>
      </c>
      <c r="AH50" s="163"/>
      <c r="AI50" s="615" t="s">
        <v>5365</v>
      </c>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154">
        <f>Balanza!H157</f>
        <v>0</v>
      </c>
      <c r="BN50" s="154">
        <f>Balanza!D157</f>
        <v>0</v>
      </c>
    </row>
    <row r="51" spans="1:66" ht="15" customHeight="1">
      <c r="A51" s="303"/>
      <c r="B51" s="615" t="s">
        <v>5376</v>
      </c>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154">
        <f>Balanza!G72</f>
        <v>948773.76</v>
      </c>
      <c r="AG51" s="154">
        <f>Balanza!C72</f>
        <v>948773.76</v>
      </c>
      <c r="AH51" s="154"/>
      <c r="AI51" s="615" t="s">
        <v>5367</v>
      </c>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154">
        <f>Balanza!H161</f>
        <v>0</v>
      </c>
      <c r="BN51" s="154">
        <f>Balanza!D161</f>
        <v>0</v>
      </c>
    </row>
    <row r="52" spans="1:66" ht="15" customHeight="1">
      <c r="A52" s="299"/>
      <c r="B52" s="615" t="s">
        <v>5366</v>
      </c>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154">
        <f>(Balanza!H78)*-1</f>
        <v>0</v>
      </c>
      <c r="AG52" s="154">
        <f>(Balanza!D78)*-1</f>
        <v>0</v>
      </c>
      <c r="AH52" s="154"/>
      <c r="AI52" s="615" t="s">
        <v>5369</v>
      </c>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154">
        <f>Balanza!H168</f>
        <v>0</v>
      </c>
      <c r="BN52" s="154">
        <f>Balanza!D168</f>
        <v>0</v>
      </c>
    </row>
    <row r="53" spans="1:66" ht="15" customHeight="1">
      <c r="A53" s="303"/>
      <c r="B53" s="615" t="s">
        <v>5368</v>
      </c>
      <c r="C53" s="536"/>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154">
        <f>Balanza!G84</f>
        <v>0</v>
      </c>
      <c r="AG53" s="154">
        <f>Balanza!C84</f>
        <v>0</v>
      </c>
      <c r="AH53" s="154"/>
      <c r="AI53" s="629" t="s">
        <v>5371</v>
      </c>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309">
        <f t="shared" ref="BM53:BN53" si="15">BM47+BM48+BM49+BM50+BM51+BM52</f>
        <v>60653394.380000003</v>
      </c>
      <c r="BN53" s="309">
        <f t="shared" si="15"/>
        <v>60653394.380000003</v>
      </c>
    </row>
    <row r="54" spans="1:66" ht="15" customHeight="1">
      <c r="A54" s="303"/>
      <c r="B54" s="615" t="s">
        <v>5370</v>
      </c>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154">
        <f>(Balanza!H91)*-1</f>
        <v>0</v>
      </c>
      <c r="AG54" s="154">
        <f>(Balanza!D91)*-1</f>
        <v>0</v>
      </c>
      <c r="AH54" s="154"/>
      <c r="AI54" s="621" t="s">
        <v>5302</v>
      </c>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310">
        <f t="shared" ref="BM54:BN54" si="16">BM45+BM53</f>
        <v>77056313.460000008</v>
      </c>
      <c r="BN54" s="310">
        <f t="shared" si="16"/>
        <v>83536579.390000001</v>
      </c>
    </row>
    <row r="55" spans="1:66" ht="15" customHeight="1">
      <c r="A55" s="303"/>
      <c r="B55" s="615" t="s">
        <v>5377</v>
      </c>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331">
        <f>Balanza!G97</f>
        <v>0</v>
      </c>
      <c r="AG55" s="331">
        <f>Balanza!C97</f>
        <v>0</v>
      </c>
      <c r="AH55" s="154"/>
      <c r="AI55" s="622" t="s">
        <v>5304</v>
      </c>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304"/>
      <c r="BN55" s="304"/>
    </row>
    <row r="56" spans="1:66" ht="15" customHeight="1">
      <c r="A56" s="303"/>
      <c r="B56" s="629" t="s">
        <v>5372</v>
      </c>
      <c r="C56" s="536"/>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317">
        <f t="shared" ref="AF56:AG56" si="17">AF47+AF48+AF49+AF50+AF51+AF52+AF53+AF54+AF55</f>
        <v>366027657.21999997</v>
      </c>
      <c r="AG56" s="317">
        <f t="shared" si="17"/>
        <v>346219577.97999996</v>
      </c>
      <c r="AH56" s="154"/>
      <c r="AI56" s="619" t="s">
        <v>5306</v>
      </c>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302">
        <f t="shared" ref="BM56:BN56" si="18">SUM(BM57:BM59)</f>
        <v>7000000</v>
      </c>
      <c r="BN56" s="302">
        <f t="shared" si="18"/>
        <v>7000000</v>
      </c>
    </row>
    <row r="57" spans="1:66" ht="15" customHeight="1">
      <c r="A57" s="303"/>
      <c r="B57" s="635" t="s">
        <v>5352</v>
      </c>
      <c r="C57" s="536"/>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320">
        <f t="shared" ref="AF57:AG57" si="19">AF45+AF56</f>
        <v>424250610.22999996</v>
      </c>
      <c r="AG57" s="320">
        <f t="shared" si="19"/>
        <v>384632898.18999994</v>
      </c>
      <c r="AH57" s="154"/>
      <c r="AI57" s="615" t="s">
        <v>5308</v>
      </c>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304">
        <f>Balanza!H175</f>
        <v>7000000</v>
      </c>
      <c r="BN57" s="304">
        <f>Balanza!D175</f>
        <v>7000000</v>
      </c>
    </row>
    <row r="58" spans="1:66" ht="15" customHeight="1">
      <c r="A58" s="140"/>
      <c r="B58" s="624"/>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323"/>
      <c r="AG58" s="323"/>
      <c r="AH58" s="163"/>
      <c r="AI58" s="615" t="s">
        <v>5378</v>
      </c>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304">
        <f>Balanza!H176</f>
        <v>0</v>
      </c>
      <c r="BN58" s="304">
        <f>Balanza!D176</f>
        <v>0</v>
      </c>
    </row>
    <row r="59" spans="1:66" ht="15" customHeight="1">
      <c r="A59" s="336"/>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21"/>
      <c r="AG59" s="321"/>
      <c r="AH59" s="154"/>
      <c r="AI59" s="615" t="s">
        <v>5312</v>
      </c>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304">
        <f>Balanza!H177</f>
        <v>0</v>
      </c>
      <c r="BN59" s="304">
        <f>Balanza!D177</f>
        <v>0</v>
      </c>
    </row>
    <row r="60" spans="1:66" ht="15" customHeight="1">
      <c r="A60" s="336"/>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21"/>
      <c r="AG60" s="321"/>
      <c r="AH60" s="154"/>
      <c r="AI60" s="619" t="s">
        <v>5314</v>
      </c>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302">
        <f t="shared" ref="BM60:BN60" si="20">BM61+BM62+BM63+BM64+BM65</f>
        <v>340194296.77000004</v>
      </c>
      <c r="BN60" s="302">
        <f t="shared" si="20"/>
        <v>294096318.80000001</v>
      </c>
    </row>
    <row r="61" spans="1:66" ht="15" customHeight="1">
      <c r="A61" s="336"/>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21"/>
      <c r="AG61" s="321"/>
      <c r="AH61" s="154"/>
      <c r="AI61" s="615" t="s">
        <v>5316</v>
      </c>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304">
        <f>Balanza!H179</f>
        <v>46143993.170000002</v>
      </c>
      <c r="BN61" s="304">
        <f>Balanza!D179</f>
        <v>75852946.910000026</v>
      </c>
    </row>
    <row r="62" spans="1:66" ht="15" customHeight="1">
      <c r="A62" s="336"/>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21"/>
      <c r="AG62" s="321"/>
      <c r="AH62" s="154"/>
      <c r="AI62" s="615" t="s">
        <v>5318</v>
      </c>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304">
        <f>Balanza!H180</f>
        <v>294050303.60000002</v>
      </c>
      <c r="BN62" s="304">
        <f>Balanza!D180</f>
        <v>250847295.69</v>
      </c>
    </row>
    <row r="63" spans="1:66" ht="15" customHeight="1">
      <c r="A63" s="336"/>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21"/>
      <c r="AG63" s="321"/>
      <c r="AH63" s="155"/>
      <c r="AI63" s="633" t="s">
        <v>5373</v>
      </c>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154">
        <f>Balanza!H181</f>
        <v>0</v>
      </c>
      <c r="BN63" s="154">
        <f>Balanza!D181</f>
        <v>0</v>
      </c>
    </row>
    <row r="64" spans="1:66" ht="15" customHeight="1">
      <c r="A64" s="336"/>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21"/>
      <c r="AG64" s="321"/>
      <c r="AH64" s="308"/>
      <c r="AI64" s="633" t="s">
        <v>5374</v>
      </c>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154">
        <f>Balanza!H186</f>
        <v>0</v>
      </c>
      <c r="BN64" s="154">
        <f>Balanza!D186</f>
        <v>0</v>
      </c>
    </row>
    <row r="65" spans="1:66" ht="15" customHeight="1">
      <c r="A65" s="336"/>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21"/>
      <c r="AG65" s="321"/>
      <c r="AH65" s="163"/>
      <c r="AI65" s="633" t="s">
        <v>5379</v>
      </c>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154">
        <f>Balanza!H190</f>
        <v>0</v>
      </c>
      <c r="BN65" s="154">
        <f>Balanza!D190</f>
        <v>-32603923.800000001</v>
      </c>
    </row>
    <row r="66" spans="1:66" ht="15" customHeight="1">
      <c r="A66" s="336"/>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21"/>
      <c r="AG66" s="321"/>
      <c r="AH66" s="163"/>
      <c r="AI66" s="619" t="s">
        <v>5344</v>
      </c>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302">
        <f t="shared" ref="BM66:BN66" si="21">SUM(BM67:BM68)</f>
        <v>0</v>
      </c>
      <c r="BN66" s="302">
        <f t="shared" si="21"/>
        <v>0</v>
      </c>
    </row>
    <row r="67" spans="1:66" ht="15" customHeight="1">
      <c r="A67" s="336"/>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21"/>
      <c r="AG67" s="321"/>
      <c r="AH67" s="307"/>
      <c r="AI67" s="615" t="s">
        <v>5346</v>
      </c>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304">
        <f>Balanza!H194</f>
        <v>0</v>
      </c>
      <c r="BN67" s="304">
        <f>Balanza!D194</f>
        <v>0</v>
      </c>
    </row>
    <row r="68" spans="1:66" ht="15" customHeight="1">
      <c r="A68" s="336"/>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21"/>
      <c r="AG68" s="321"/>
      <c r="AH68" s="155"/>
      <c r="AI68" s="634" t="s">
        <v>5348</v>
      </c>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304">
        <f>Balanza!H195</f>
        <v>0</v>
      </c>
      <c r="BN68" s="304">
        <f>Balanza!D195</f>
        <v>0</v>
      </c>
    </row>
    <row r="69" spans="1:66" ht="15" customHeight="1">
      <c r="A69" s="336"/>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21"/>
      <c r="AG69" s="321"/>
      <c r="AH69" s="154"/>
      <c r="AI69" s="337"/>
      <c r="AJ69" s="338"/>
      <c r="AK69" s="338"/>
      <c r="AL69" s="338"/>
      <c r="AM69" s="338"/>
      <c r="AN69" s="338"/>
      <c r="AO69" s="338"/>
      <c r="AP69" s="338"/>
      <c r="AQ69" s="338"/>
      <c r="AR69" s="338"/>
      <c r="AS69" s="338"/>
      <c r="AT69" s="338"/>
      <c r="AU69" s="338"/>
      <c r="AV69" s="338"/>
      <c r="AW69" s="338"/>
      <c r="AX69" s="338"/>
      <c r="AY69" s="338"/>
      <c r="AZ69" s="338"/>
      <c r="BA69" s="338"/>
      <c r="BB69" s="338"/>
      <c r="BC69" s="338"/>
      <c r="BD69" s="338"/>
      <c r="BE69" s="338"/>
      <c r="BF69" s="338"/>
      <c r="BG69" s="338"/>
      <c r="BH69" s="338"/>
      <c r="BI69" s="338"/>
      <c r="BJ69" s="338"/>
      <c r="BK69" s="338"/>
      <c r="BL69" s="335" t="s">
        <v>5350</v>
      </c>
      <c r="BM69" s="316">
        <f t="shared" ref="BM69:BN69" si="22">BM56+BM60+BM66</f>
        <v>347194296.77000004</v>
      </c>
      <c r="BN69" s="316">
        <f t="shared" si="22"/>
        <v>301096318.80000001</v>
      </c>
    </row>
    <row r="70" spans="1:66" ht="15" customHeight="1">
      <c r="A70" s="336"/>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21"/>
      <c r="AG70" s="321"/>
      <c r="AH70" s="163"/>
      <c r="AI70" s="635" t="s">
        <v>5380</v>
      </c>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322">
        <f t="shared" ref="BM70:BN70" si="23">BM54+BM69</f>
        <v>424250610.23000002</v>
      </c>
      <c r="BN70" s="322">
        <f t="shared" si="23"/>
        <v>384632898.19</v>
      </c>
    </row>
    <row r="71" spans="1:66" ht="15" customHeight="1">
      <c r="A71" s="339"/>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325"/>
      <c r="AG71" s="325"/>
      <c r="AH71" s="308"/>
      <c r="AI71" s="624"/>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324"/>
      <c r="BN71" s="324"/>
    </row>
    <row r="72" spans="1:66" ht="15" customHeight="1">
      <c r="A72" s="339"/>
      <c r="B72" s="222" t="s">
        <v>4897</v>
      </c>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325"/>
      <c r="AG72" s="325"/>
      <c r="AH72" s="308"/>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62"/>
      <c r="BN72" s="325"/>
    </row>
    <row r="73" spans="1:66" ht="15" customHeight="1">
      <c r="A73" s="339"/>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325"/>
      <c r="AG73" s="325"/>
      <c r="AH73" s="332"/>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325"/>
      <c r="BN73" s="325"/>
    </row>
    <row r="74" spans="1:66" ht="15" customHeight="1">
      <c r="A74" s="339"/>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325"/>
      <c r="AG74" s="325"/>
      <c r="AH74" s="308"/>
      <c r="AI74" s="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325"/>
      <c r="BN74" s="325"/>
    </row>
    <row r="75" spans="1:66" ht="15" customHeight="1">
      <c r="A75" s="339"/>
      <c r="B75" s="222"/>
      <c r="C75" s="222"/>
      <c r="D75" s="222"/>
      <c r="E75" s="222"/>
      <c r="F75" s="222"/>
      <c r="G75" s="222"/>
      <c r="H75" s="222"/>
      <c r="I75" s="222"/>
      <c r="J75" s="222"/>
      <c r="K75" s="222"/>
      <c r="L75" s="222"/>
      <c r="M75" s="222"/>
      <c r="N75" s="222"/>
      <c r="O75" s="222"/>
      <c r="P75" s="222"/>
      <c r="Q75" s="326"/>
      <c r="R75" s="326"/>
      <c r="S75" s="632"/>
      <c r="T75" s="560"/>
      <c r="U75" s="560"/>
      <c r="V75" s="560"/>
      <c r="W75" s="560"/>
      <c r="X75" s="560"/>
      <c r="Y75" s="560"/>
      <c r="Z75" s="560"/>
      <c r="AA75" s="560"/>
      <c r="AB75" s="560"/>
      <c r="AC75" s="560"/>
      <c r="AD75" s="560"/>
      <c r="AE75" s="560"/>
      <c r="AF75" s="327"/>
      <c r="AG75" s="325"/>
      <c r="AH75" s="308"/>
      <c r="AI75" s="151"/>
      <c r="AJ75" s="151"/>
      <c r="AK75" s="151"/>
      <c r="AL75" s="151"/>
      <c r="AM75" s="151"/>
      <c r="AN75" s="151"/>
      <c r="AO75" s="151"/>
      <c r="AP75" s="151"/>
      <c r="AQ75" s="151"/>
      <c r="AR75" s="151"/>
      <c r="AS75" s="151"/>
      <c r="AT75" s="151"/>
      <c r="AU75" s="151"/>
      <c r="AV75" s="151"/>
      <c r="AW75" s="328"/>
      <c r="AX75" s="328"/>
      <c r="AY75" s="328"/>
      <c r="AZ75" s="625"/>
      <c r="BA75" s="560"/>
      <c r="BB75" s="560"/>
      <c r="BC75" s="560"/>
      <c r="BD75" s="560"/>
      <c r="BE75" s="560"/>
      <c r="BF75" s="560"/>
      <c r="BG75" s="560"/>
      <c r="BH75" s="560"/>
      <c r="BI75" s="560"/>
      <c r="BJ75" s="560"/>
      <c r="BK75" s="560"/>
      <c r="BL75" s="560"/>
      <c r="BM75" s="327"/>
      <c r="BN75" s="325"/>
    </row>
    <row r="76" spans="1:66" ht="15" customHeight="1">
      <c r="A76" s="339"/>
      <c r="B76" s="1"/>
      <c r="C76" s="1"/>
      <c r="D76" s="1"/>
      <c r="E76" s="1"/>
      <c r="F76" s="1"/>
      <c r="G76" s="1"/>
      <c r="H76" s="1"/>
      <c r="I76" s="1"/>
      <c r="J76" s="1"/>
      <c r="K76" s="1"/>
      <c r="L76" s="1"/>
      <c r="M76" s="1"/>
      <c r="N76" s="1"/>
      <c r="O76" s="1"/>
      <c r="P76" s="1"/>
      <c r="Q76" s="595" t="str">
        <f>Validacion!A7</f>
        <v>LIC. JOSÉ MIGUEL GOMEZ LOPEZ</v>
      </c>
      <c r="R76" s="574"/>
      <c r="S76" s="574"/>
      <c r="T76" s="574"/>
      <c r="U76" s="574"/>
      <c r="V76" s="574"/>
      <c r="W76" s="574"/>
      <c r="X76" s="574"/>
      <c r="Y76" s="574"/>
      <c r="Z76" s="574"/>
      <c r="AA76" s="574"/>
      <c r="AB76" s="574"/>
      <c r="AC76" s="574"/>
      <c r="AD76" s="574"/>
      <c r="AE76" s="574"/>
      <c r="AF76" s="574"/>
      <c r="AG76" s="318"/>
      <c r="AH76" s="308"/>
      <c r="AI76" s="151"/>
      <c r="AJ76" s="330"/>
      <c r="AK76" s="330"/>
      <c r="AL76" s="330"/>
      <c r="AM76" s="330"/>
      <c r="AN76" s="330"/>
      <c r="AO76" s="330"/>
      <c r="AP76" s="330"/>
      <c r="AQ76" s="330"/>
      <c r="AR76" s="330"/>
      <c r="AS76" s="330"/>
      <c r="AT76" s="330"/>
      <c r="AU76" s="330"/>
      <c r="AV76" s="330"/>
      <c r="AW76" s="626" t="str">
        <f>Validacion!A9</f>
        <v>LIC. BERTHA MARCELA GONGORA JIMENEZ</v>
      </c>
      <c r="AX76" s="574"/>
      <c r="AY76" s="574"/>
      <c r="AZ76" s="574"/>
      <c r="BA76" s="574"/>
      <c r="BB76" s="574"/>
      <c r="BC76" s="574"/>
      <c r="BD76" s="574"/>
      <c r="BE76" s="574"/>
      <c r="BF76" s="574"/>
      <c r="BG76" s="574"/>
      <c r="BH76" s="574"/>
      <c r="BI76" s="574"/>
      <c r="BJ76" s="574"/>
      <c r="BK76" s="574"/>
      <c r="BL76" s="574"/>
      <c r="BM76" s="574"/>
      <c r="BN76" s="325"/>
    </row>
    <row r="77" spans="1:66" ht="15" customHeight="1">
      <c r="A77" s="339"/>
      <c r="B77" s="1"/>
      <c r="C77" s="1"/>
      <c r="D77" s="1"/>
      <c r="E77" s="1"/>
      <c r="F77" s="1"/>
      <c r="G77" s="1"/>
      <c r="H77" s="1"/>
      <c r="I77" s="1"/>
      <c r="J77" s="1"/>
      <c r="K77" s="1"/>
      <c r="L77" s="1"/>
      <c r="M77" s="1"/>
      <c r="N77" s="1"/>
      <c r="O77" s="1"/>
      <c r="P77" s="1"/>
      <c r="Q77" s="505"/>
      <c r="R77" s="505"/>
      <c r="S77" s="505"/>
      <c r="T77" s="505"/>
      <c r="U77" s="505"/>
      <c r="V77" s="505"/>
      <c r="W77" s="505"/>
      <c r="X77" s="505"/>
      <c r="Y77" s="505"/>
      <c r="Z77" s="505"/>
      <c r="AA77" s="505"/>
      <c r="AB77" s="505"/>
      <c r="AC77" s="505"/>
      <c r="AD77" s="505"/>
      <c r="AE77" s="505"/>
      <c r="AF77" s="505"/>
      <c r="AG77" s="318"/>
      <c r="AH77" s="332"/>
      <c r="AI77" s="329"/>
      <c r="AJ77" s="330"/>
      <c r="AK77" s="330"/>
      <c r="AL77" s="330"/>
      <c r="AM77" s="330"/>
      <c r="AN77" s="330"/>
      <c r="AO77" s="330"/>
      <c r="AP77" s="330"/>
      <c r="AQ77" s="330"/>
      <c r="AR77" s="330"/>
      <c r="AS77" s="330"/>
      <c r="AT77" s="330"/>
      <c r="AU77" s="330"/>
      <c r="AV77" s="330"/>
      <c r="AW77" s="505"/>
      <c r="AX77" s="505"/>
      <c r="AY77" s="505"/>
      <c r="AZ77" s="505"/>
      <c r="BA77" s="505"/>
      <c r="BB77" s="505"/>
      <c r="BC77" s="505"/>
      <c r="BD77" s="505"/>
      <c r="BE77" s="505"/>
      <c r="BF77" s="505"/>
      <c r="BG77" s="505"/>
      <c r="BH77" s="505"/>
      <c r="BI77" s="505"/>
      <c r="BJ77" s="505"/>
      <c r="BK77" s="505"/>
      <c r="BL77" s="505"/>
      <c r="BM77" s="505"/>
      <c r="BN77" s="325"/>
    </row>
    <row r="78" spans="1:66" ht="15" customHeight="1">
      <c r="A78" s="339"/>
      <c r="B78" s="1"/>
      <c r="C78" s="1"/>
      <c r="D78" s="1"/>
      <c r="E78" s="1"/>
      <c r="F78" s="1"/>
      <c r="G78" s="1"/>
      <c r="H78" s="1"/>
      <c r="I78" s="1"/>
      <c r="J78" s="1"/>
      <c r="K78" s="1"/>
      <c r="L78" s="1"/>
      <c r="M78" s="1"/>
      <c r="N78" s="1"/>
      <c r="O78" s="1"/>
      <c r="P78" s="1"/>
      <c r="Q78" s="627" t="s">
        <v>5354</v>
      </c>
      <c r="R78" s="505"/>
      <c r="S78" s="505"/>
      <c r="T78" s="505"/>
      <c r="U78" s="505"/>
      <c r="V78" s="505"/>
      <c r="W78" s="505"/>
      <c r="X78" s="505"/>
      <c r="Y78" s="505"/>
      <c r="Z78" s="505"/>
      <c r="AA78" s="505"/>
      <c r="AB78" s="505"/>
      <c r="AC78" s="505"/>
      <c r="AD78" s="505"/>
      <c r="AE78" s="505"/>
      <c r="AF78" s="505"/>
      <c r="AG78" s="325"/>
      <c r="AH78" s="308"/>
      <c r="AI78" s="329"/>
      <c r="AJ78" s="330"/>
      <c r="AK78" s="330"/>
      <c r="AL78" s="330"/>
      <c r="AM78" s="330"/>
      <c r="AN78" s="330"/>
      <c r="AO78" s="330"/>
      <c r="AP78" s="330"/>
      <c r="AQ78" s="330"/>
      <c r="AR78" s="330"/>
      <c r="AS78" s="330"/>
      <c r="AT78" s="330"/>
      <c r="AU78" s="330"/>
      <c r="AV78" s="330"/>
      <c r="AW78" s="627" t="s">
        <v>5355</v>
      </c>
      <c r="AX78" s="505"/>
      <c r="AY78" s="505"/>
      <c r="AZ78" s="505"/>
      <c r="BA78" s="505"/>
      <c r="BB78" s="505"/>
      <c r="BC78" s="505"/>
      <c r="BD78" s="505"/>
      <c r="BE78" s="505"/>
      <c r="BF78" s="505"/>
      <c r="BG78" s="505"/>
      <c r="BH78" s="505"/>
      <c r="BI78" s="505"/>
      <c r="BJ78" s="505"/>
      <c r="BK78" s="505"/>
      <c r="BL78" s="505"/>
      <c r="BM78" s="505"/>
      <c r="BN78" s="325"/>
    </row>
    <row r="79" spans="1:66" ht="15" customHeight="1">
      <c r="A79" s="339"/>
      <c r="B79" s="1"/>
      <c r="C79" s="1"/>
      <c r="D79" s="1"/>
      <c r="E79" s="1"/>
      <c r="F79" s="1"/>
      <c r="G79" s="1"/>
      <c r="H79" s="1"/>
      <c r="I79" s="1"/>
      <c r="J79" s="1"/>
      <c r="K79" s="1"/>
      <c r="L79" s="1"/>
      <c r="M79" s="1"/>
      <c r="N79" s="1"/>
      <c r="O79" s="1"/>
      <c r="P79" s="1"/>
      <c r="Q79" s="505"/>
      <c r="R79" s="505"/>
      <c r="S79" s="505"/>
      <c r="T79" s="505"/>
      <c r="U79" s="505"/>
      <c r="V79" s="505"/>
      <c r="W79" s="505"/>
      <c r="X79" s="505"/>
      <c r="Y79" s="505"/>
      <c r="Z79" s="505"/>
      <c r="AA79" s="505"/>
      <c r="AB79" s="505"/>
      <c r="AC79" s="505"/>
      <c r="AD79" s="505"/>
      <c r="AE79" s="505"/>
      <c r="AF79" s="505"/>
      <c r="AG79" s="325"/>
      <c r="AH79" s="308"/>
      <c r="AI79" s="329"/>
      <c r="AJ79" s="330"/>
      <c r="AK79" s="330"/>
      <c r="AL79" s="330"/>
      <c r="AM79" s="330"/>
      <c r="AN79" s="330"/>
      <c r="AO79" s="330"/>
      <c r="AP79" s="330"/>
      <c r="AQ79" s="330"/>
      <c r="AR79" s="330"/>
      <c r="AS79" s="330"/>
      <c r="AT79" s="330"/>
      <c r="AU79" s="330"/>
      <c r="AV79" s="330"/>
      <c r="AW79" s="505"/>
      <c r="AX79" s="505"/>
      <c r="AY79" s="505"/>
      <c r="AZ79" s="505"/>
      <c r="BA79" s="505"/>
      <c r="BB79" s="505"/>
      <c r="BC79" s="505"/>
      <c r="BD79" s="505"/>
      <c r="BE79" s="505"/>
      <c r="BF79" s="505"/>
      <c r="BG79" s="505"/>
      <c r="BH79" s="505"/>
      <c r="BI79" s="505"/>
      <c r="BJ79" s="505"/>
      <c r="BK79" s="505"/>
      <c r="BL79" s="505"/>
      <c r="BM79" s="505"/>
      <c r="BN79" s="325"/>
    </row>
    <row r="80" spans="1:66" ht="15" customHeight="1">
      <c r="A80" s="339"/>
      <c r="B80" s="151"/>
      <c r="C80" s="151"/>
      <c r="D80" s="151"/>
      <c r="E80" s="151"/>
      <c r="F80" s="151"/>
      <c r="G80" s="151"/>
      <c r="H80" s="151"/>
      <c r="I80" s="151"/>
      <c r="J80" s="151"/>
      <c r="K80" s="151"/>
      <c r="L80" s="151"/>
      <c r="M80" s="151"/>
      <c r="N80" s="151"/>
      <c r="O80" s="151"/>
      <c r="P80" s="151"/>
      <c r="Q80" s="505"/>
      <c r="R80" s="505"/>
      <c r="S80" s="505"/>
      <c r="T80" s="505"/>
      <c r="U80" s="505"/>
      <c r="V80" s="505"/>
      <c r="W80" s="505"/>
      <c r="X80" s="505"/>
      <c r="Y80" s="505"/>
      <c r="Z80" s="505"/>
      <c r="AA80" s="505"/>
      <c r="AB80" s="505"/>
      <c r="AC80" s="505"/>
      <c r="AD80" s="505"/>
      <c r="AE80" s="505"/>
      <c r="AF80" s="505"/>
      <c r="AG80" s="325"/>
      <c r="AH80" s="332"/>
      <c r="AI80" s="329"/>
      <c r="AJ80" s="330"/>
      <c r="AK80" s="330"/>
      <c r="AL80" s="330"/>
      <c r="AM80" s="330"/>
      <c r="AN80" s="330"/>
      <c r="AO80" s="330"/>
      <c r="AP80" s="330"/>
      <c r="AQ80" s="330"/>
      <c r="AR80" s="330"/>
      <c r="AS80" s="330"/>
      <c r="AT80" s="330"/>
      <c r="AU80" s="330"/>
      <c r="AV80" s="330"/>
      <c r="AW80" s="505"/>
      <c r="AX80" s="505"/>
      <c r="AY80" s="505"/>
      <c r="AZ80" s="505"/>
      <c r="BA80" s="505"/>
      <c r="BB80" s="505"/>
      <c r="BC80" s="505"/>
      <c r="BD80" s="505"/>
      <c r="BE80" s="505"/>
      <c r="BF80" s="505"/>
      <c r="BG80" s="505"/>
      <c r="BH80" s="505"/>
      <c r="BI80" s="505"/>
      <c r="BJ80" s="505"/>
      <c r="BK80" s="505"/>
      <c r="BL80" s="505"/>
      <c r="BM80" s="505"/>
      <c r="BN80" s="325"/>
    </row>
    <row r="81" spans="1:66" ht="15" hidden="1" customHeight="1">
      <c r="A81" s="339"/>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325"/>
      <c r="AG81" s="325"/>
      <c r="AH81" s="308"/>
      <c r="AI81" s="329"/>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25"/>
      <c r="BN81" s="325"/>
    </row>
    <row r="82" spans="1:66" ht="15" hidden="1" customHeight="1">
      <c r="A82" s="336"/>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325"/>
      <c r="AG82" s="325"/>
      <c r="AH82" s="308"/>
      <c r="AI82" s="329"/>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325"/>
      <c r="BN82" s="325"/>
    </row>
    <row r="83" spans="1:66" ht="15" hidden="1" customHeight="1">
      <c r="A83" s="339"/>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325"/>
      <c r="AG83" s="325"/>
      <c r="AH83" s="31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325"/>
      <c r="BN83" s="325"/>
    </row>
    <row r="84" spans="1:66" ht="15" hidden="1" customHeight="1">
      <c r="A84" s="339"/>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325"/>
      <c r="AG84" s="325"/>
      <c r="AH84" s="317"/>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325"/>
      <c r="BN84" s="325"/>
    </row>
    <row r="85" spans="1:66" ht="15" hidden="1" customHeight="1">
      <c r="A85" s="339"/>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325"/>
      <c r="AG85" s="325"/>
      <c r="AH85" s="32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325"/>
      <c r="BN85" s="325"/>
    </row>
    <row r="86" spans="1:66" ht="15" hidden="1" customHeight="1">
      <c r="A86" s="339"/>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325"/>
      <c r="AG86" s="325"/>
      <c r="AH86" s="32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325"/>
      <c r="BN86" s="325"/>
    </row>
    <row r="87" spans="1:66" ht="15" hidden="1" customHeight="1">
      <c r="A87" s="339"/>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325"/>
      <c r="AG87" s="325"/>
      <c r="AH87" s="325"/>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325"/>
      <c r="BN87" s="325"/>
    </row>
    <row r="88" spans="1:66" ht="15" hidden="1" customHeight="1">
      <c r="A88" s="336"/>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325"/>
      <c r="AG88" s="325"/>
      <c r="AH88" s="325"/>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325"/>
      <c r="BN88" s="325"/>
    </row>
    <row r="89" spans="1:66" ht="15" hidden="1" customHeight="1">
      <c r="A89" s="339"/>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325"/>
      <c r="AG89" s="325"/>
      <c r="AH89" s="325"/>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325"/>
      <c r="BN89" s="325"/>
    </row>
    <row r="90" spans="1:66" ht="15" hidden="1" customHeight="1">
      <c r="A90" s="339"/>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325"/>
      <c r="AG90" s="325"/>
      <c r="AH90" s="325"/>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325"/>
      <c r="BN90" s="325"/>
    </row>
    <row r="91" spans="1:66" ht="15" hidden="1" customHeight="1">
      <c r="A91" s="339"/>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325"/>
      <c r="AG91" s="325"/>
      <c r="AH91" s="325"/>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325"/>
      <c r="BN91" s="325"/>
    </row>
    <row r="92" spans="1:66" ht="15" hidden="1" customHeight="1">
      <c r="A92" s="339"/>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325"/>
      <c r="AG92" s="325"/>
      <c r="AH92" s="325"/>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325"/>
      <c r="BN92" s="325"/>
    </row>
    <row r="93" spans="1:66" ht="15" hidden="1" customHeight="1">
      <c r="A93" s="339"/>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325"/>
      <c r="AG93" s="325"/>
      <c r="AH93" s="325"/>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325"/>
      <c r="BN93" s="325"/>
    </row>
    <row r="94" spans="1:66" ht="15" hidden="1" customHeight="1">
      <c r="A94" s="336"/>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325"/>
      <c r="AG94" s="325"/>
      <c r="AH94" s="325"/>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325"/>
      <c r="BN94" s="325"/>
    </row>
    <row r="95" spans="1:66" ht="15" hidden="1" customHeight="1">
      <c r="A95" s="339"/>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325"/>
      <c r="AG95" s="325"/>
      <c r="AH95" s="325"/>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325"/>
      <c r="BN95" s="325"/>
    </row>
    <row r="96" spans="1:66" ht="15" hidden="1" customHeight="1">
      <c r="A96" s="339"/>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325"/>
      <c r="AG96" s="325"/>
      <c r="AH96" s="325"/>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325"/>
      <c r="BN96" s="325"/>
    </row>
    <row r="97" spans="1:66" ht="15" hidden="1" customHeight="1">
      <c r="A97" s="339"/>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325"/>
      <c r="AG97" s="325"/>
      <c r="AH97" s="318"/>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325"/>
      <c r="BN97" s="325"/>
    </row>
    <row r="98" spans="1:66" ht="15" hidden="1" customHeight="1">
      <c r="A98" s="339"/>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325"/>
      <c r="AG98" s="325"/>
      <c r="AH98" s="318"/>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325"/>
      <c r="BN98" s="325"/>
    </row>
    <row r="99" spans="1:66" ht="15" hidden="1" customHeight="1">
      <c r="A99" s="339"/>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325"/>
      <c r="AG99" s="325"/>
      <c r="AH99" s="325"/>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325"/>
      <c r="BN99" s="325"/>
    </row>
    <row r="100" spans="1:66" ht="15" hidden="1" customHeight="1">
      <c r="A100" s="339"/>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325"/>
      <c r="AG100" s="325"/>
      <c r="AH100" s="325"/>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325"/>
      <c r="BN100" s="325"/>
    </row>
    <row r="101" spans="1:66" ht="15" hidden="1" customHeight="1">
      <c r="A101" s="336"/>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325"/>
      <c r="AG101" s="325"/>
      <c r="AH101" s="325"/>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325"/>
      <c r="BN101" s="325"/>
    </row>
    <row r="102" spans="1:66" ht="15" hidden="1" customHeight="1">
      <c r="A102" s="339"/>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325"/>
      <c r="AG102" s="325"/>
      <c r="AH102" s="325"/>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325"/>
      <c r="BN102" s="325"/>
    </row>
    <row r="103" spans="1:66" ht="15" hidden="1" customHeight="1">
      <c r="A103" s="339"/>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325"/>
      <c r="AG103" s="325"/>
      <c r="AH103" s="325"/>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325"/>
      <c r="BN103" s="325"/>
    </row>
    <row r="104" spans="1:66" ht="15" hidden="1" customHeight="1">
      <c r="A104" s="339"/>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325"/>
      <c r="AG104" s="325"/>
      <c r="AH104" s="325"/>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325"/>
      <c r="BN104" s="325"/>
    </row>
    <row r="105" spans="1:66" ht="15" hidden="1" customHeight="1">
      <c r="A105" s="339"/>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325"/>
      <c r="AG105" s="325"/>
      <c r="AH105" s="325"/>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325"/>
      <c r="BN105" s="325"/>
    </row>
    <row r="106" spans="1:66" ht="15" hidden="1" customHeight="1">
      <c r="A106" s="339"/>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325"/>
      <c r="AG106" s="325"/>
      <c r="AH106" s="325"/>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325"/>
      <c r="BN106" s="325"/>
    </row>
    <row r="107" spans="1:66" ht="15" hidden="1" customHeight="1">
      <c r="A107" s="336"/>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325"/>
      <c r="AG107" s="325"/>
      <c r="AH107" s="325"/>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325"/>
      <c r="BN107" s="325"/>
    </row>
    <row r="108" spans="1:66" ht="15" hidden="1" customHeight="1">
      <c r="A108" s="339"/>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325"/>
      <c r="AG108" s="325"/>
      <c r="AH108" s="325"/>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325"/>
      <c r="BN108" s="325"/>
    </row>
    <row r="109" spans="1:66" ht="15" hidden="1" customHeight="1">
      <c r="A109" s="339"/>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325"/>
      <c r="AG109" s="325"/>
      <c r="AH109" s="325"/>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325"/>
      <c r="BN109" s="325"/>
    </row>
    <row r="110" spans="1:66" ht="15" hidden="1" customHeight="1">
      <c r="A110" s="339"/>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325"/>
      <c r="AG110" s="325"/>
      <c r="AH110" s="325"/>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325"/>
      <c r="BN110" s="325"/>
    </row>
    <row r="111" spans="1:66" ht="15" hidden="1" customHeight="1">
      <c r="A111" s="165"/>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325"/>
      <c r="AG111" s="325"/>
      <c r="AH111" s="325"/>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325"/>
      <c r="BN111" s="325"/>
    </row>
    <row r="112" spans="1:66" ht="15" hidden="1" customHeight="1">
      <c r="A112" s="165"/>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325"/>
      <c r="AG112" s="325"/>
      <c r="AH112" s="325"/>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325"/>
      <c r="BN112" s="325"/>
    </row>
    <row r="113" spans="1:66" ht="15" hidden="1" customHeight="1">
      <c r="A113" s="165"/>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325"/>
      <c r="AG113" s="325"/>
      <c r="AH113" s="325"/>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325"/>
      <c r="BN113" s="325"/>
    </row>
    <row r="114" spans="1:66" ht="15" hidden="1" customHeight="1">
      <c r="A114" s="165"/>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325"/>
      <c r="AG114" s="325"/>
      <c r="AH114" s="325"/>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325"/>
      <c r="BN114" s="325"/>
    </row>
    <row r="115" spans="1:66" ht="15" hidden="1" customHeight="1">
      <c r="A115" s="294"/>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325"/>
      <c r="AG115" s="325"/>
      <c r="AH115" s="325"/>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325"/>
      <c r="BN115" s="325"/>
    </row>
    <row r="116" spans="1:66" ht="15" hidden="1" customHeight="1">
      <c r="A116" s="165"/>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325"/>
      <c r="AG116" s="325"/>
      <c r="AH116" s="325"/>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325"/>
      <c r="BN116" s="325"/>
    </row>
    <row r="117" spans="1:66" ht="15" hidden="1" customHeight="1">
      <c r="A117" s="165"/>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325"/>
      <c r="AG117" s="325"/>
      <c r="AH117" s="325"/>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325"/>
      <c r="BN117" s="325"/>
    </row>
    <row r="118" spans="1:66" ht="15" hidden="1" customHeight="1">
      <c r="A118" s="165"/>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325"/>
      <c r="AG118" s="325"/>
      <c r="AH118" s="325"/>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325"/>
      <c r="BN118" s="325"/>
    </row>
    <row r="119" spans="1:66" ht="11.25" hidden="1" customHeight="1">
      <c r="A119" s="165"/>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325"/>
      <c r="AG119" s="325"/>
      <c r="AH119" s="325"/>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325"/>
      <c r="BN119" s="325"/>
    </row>
    <row r="120" spans="1:66" ht="15" hidden="1" customHeight="1">
      <c r="A120" s="165"/>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325"/>
      <c r="AG120" s="325"/>
      <c r="AH120" s="325"/>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325"/>
      <c r="BN120" s="325"/>
    </row>
    <row r="121" spans="1:66" ht="15" hidden="1" customHeight="1">
      <c r="A121" s="165"/>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325"/>
      <c r="AG121" s="325"/>
      <c r="AH121" s="325"/>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325"/>
      <c r="BN121" s="325"/>
    </row>
    <row r="122" spans="1:66" ht="15" hidden="1" customHeight="1">
      <c r="A122" s="165"/>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325"/>
      <c r="AG122" s="325"/>
      <c r="AH122" s="325"/>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325"/>
      <c r="BN122" s="325"/>
    </row>
    <row r="123" spans="1:66" ht="11.25" hidden="1" customHeight="1">
      <c r="A123" s="165"/>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325"/>
      <c r="AG123" s="325"/>
      <c r="AH123" s="325"/>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325"/>
      <c r="BN123" s="325"/>
    </row>
    <row r="124" spans="1:66" ht="11.25" hidden="1" customHeight="1">
      <c r="A124" s="165"/>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325"/>
      <c r="AG124" s="325"/>
      <c r="AH124" s="325"/>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325"/>
      <c r="BN124" s="325"/>
    </row>
    <row r="125" spans="1:66" ht="11.25" hidden="1" customHeight="1">
      <c r="A125" s="165"/>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325"/>
      <c r="AG125" s="325"/>
      <c r="AH125" s="325"/>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325"/>
      <c r="BN125" s="325"/>
    </row>
    <row r="126" spans="1:66" ht="11.25" customHeight="1">
      <c r="A126" s="294"/>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325"/>
      <c r="AG126" s="325"/>
      <c r="AH126" s="325"/>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325"/>
      <c r="BN126" s="325"/>
    </row>
    <row r="127" spans="1:66" ht="11.25" customHeight="1">
      <c r="A127" s="294"/>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325"/>
      <c r="AG127" s="325"/>
      <c r="AH127" s="325"/>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325"/>
      <c r="BN127" s="325"/>
    </row>
    <row r="128" spans="1:66" ht="11.25" customHeight="1">
      <c r="A128" s="294"/>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325"/>
      <c r="AG128" s="325"/>
      <c r="AH128" s="325"/>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325"/>
      <c r="BN128" s="325"/>
    </row>
    <row r="129" spans="1:66" ht="11.25" customHeight="1">
      <c r="A129" s="294"/>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325"/>
      <c r="AG129" s="325"/>
      <c r="AH129" s="325"/>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325"/>
      <c r="BN129" s="325"/>
    </row>
    <row r="130" spans="1:66" ht="11.25" customHeight="1">
      <c r="A130" s="294"/>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325"/>
      <c r="AG130" s="325"/>
      <c r="AH130" s="325"/>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325"/>
      <c r="BN130" s="325"/>
    </row>
    <row r="131" spans="1:66" ht="11.25" customHeight="1">
      <c r="A131" s="294"/>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325"/>
      <c r="AG131" s="325"/>
      <c r="AH131" s="325"/>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325"/>
      <c r="BN131" s="325"/>
    </row>
    <row r="132" spans="1:66" ht="11.25" customHeight="1">
      <c r="A132" s="294"/>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325"/>
      <c r="AG132" s="325"/>
      <c r="AH132" s="325"/>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325"/>
      <c r="BN132" s="325"/>
    </row>
    <row r="133" spans="1:66" ht="11.25" customHeight="1">
      <c r="A133" s="294"/>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325"/>
      <c r="AG133" s="325"/>
      <c r="AH133" s="325"/>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325"/>
      <c r="BN133" s="325"/>
    </row>
    <row r="134" spans="1:66" ht="11.25" customHeight="1">
      <c r="A134" s="294"/>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325"/>
      <c r="AG134" s="325"/>
      <c r="AH134" s="325"/>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325"/>
      <c r="BN134" s="325"/>
    </row>
    <row r="135" spans="1:66" ht="11.25" customHeight="1">
      <c r="A135" s="294"/>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325"/>
      <c r="AG135" s="325"/>
      <c r="AH135" s="325"/>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325"/>
      <c r="BN135" s="325"/>
    </row>
    <row r="136" spans="1:66" ht="11.25" customHeight="1">
      <c r="A136" s="294"/>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325"/>
      <c r="AG136" s="325"/>
      <c r="AH136" s="325"/>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325"/>
      <c r="BN136" s="325"/>
    </row>
    <row r="137" spans="1:66" ht="11.25" customHeight="1">
      <c r="A137" s="294"/>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325"/>
      <c r="AG137" s="325"/>
      <c r="AH137" s="325"/>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325"/>
      <c r="BN137" s="325"/>
    </row>
    <row r="138" spans="1:66" ht="11.25" customHeight="1">
      <c r="A138" s="294"/>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325"/>
      <c r="AG138" s="325"/>
      <c r="AH138" s="325"/>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325"/>
      <c r="BN138" s="325"/>
    </row>
    <row r="139" spans="1:66" ht="11.25" customHeight="1">
      <c r="A139" s="294"/>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325"/>
      <c r="AG139" s="325"/>
      <c r="AH139" s="325"/>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325"/>
      <c r="BN139" s="325"/>
    </row>
    <row r="140" spans="1:66" ht="11.25" customHeight="1">
      <c r="A140" s="294"/>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325"/>
      <c r="AG140" s="325"/>
      <c r="AH140" s="325"/>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325"/>
      <c r="BN140" s="325"/>
    </row>
    <row r="141" spans="1:66" ht="11.25" customHeight="1">
      <c r="A141" s="294"/>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325"/>
      <c r="AG141" s="325"/>
      <c r="AH141" s="325"/>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325"/>
      <c r="BN141" s="325"/>
    </row>
    <row r="142" spans="1:66" ht="11.25" customHeight="1">
      <c r="A142" s="294"/>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325"/>
      <c r="AG142" s="325"/>
      <c r="AH142" s="325"/>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325"/>
      <c r="BN142" s="325"/>
    </row>
    <row r="143" spans="1:66" ht="11.25" customHeight="1">
      <c r="A143" s="294"/>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325"/>
      <c r="AG143" s="325"/>
      <c r="AH143" s="325"/>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325"/>
      <c r="BN143" s="325"/>
    </row>
    <row r="144" spans="1:66" ht="11.25" customHeight="1">
      <c r="A144" s="294"/>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325"/>
      <c r="AG144" s="325"/>
      <c r="AH144" s="325"/>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325"/>
      <c r="BN144" s="325"/>
    </row>
    <row r="145" spans="1:66" ht="11.25" customHeight="1">
      <c r="A145" s="294"/>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325"/>
      <c r="AG145" s="325"/>
      <c r="AH145" s="325"/>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325"/>
      <c r="BN145" s="325"/>
    </row>
    <row r="146" spans="1:66" ht="11.25" customHeight="1">
      <c r="A146" s="294"/>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325"/>
      <c r="AG146" s="325"/>
      <c r="AH146" s="325"/>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325"/>
      <c r="BN146" s="325"/>
    </row>
    <row r="147" spans="1:66" ht="11.25" customHeight="1">
      <c r="A147" s="294"/>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325"/>
      <c r="AG147" s="325"/>
      <c r="AH147" s="325"/>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325"/>
      <c r="BN147" s="325"/>
    </row>
    <row r="148" spans="1:66" ht="11.25" customHeight="1">
      <c r="A148" s="294"/>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325"/>
      <c r="AG148" s="325"/>
      <c r="AH148" s="325"/>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325"/>
      <c r="BN148" s="325"/>
    </row>
    <row r="149" spans="1:66" ht="11.25" customHeight="1">
      <c r="A149" s="294"/>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325"/>
      <c r="AG149" s="325"/>
      <c r="AH149" s="325"/>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325"/>
      <c r="BN149" s="325"/>
    </row>
    <row r="150" spans="1:66" ht="11.25" customHeight="1">
      <c r="A150" s="294"/>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325"/>
      <c r="AG150" s="325"/>
      <c r="AH150" s="32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325"/>
      <c r="BN150" s="325"/>
    </row>
    <row r="151" spans="1:66" ht="11.25" customHeight="1">
      <c r="A151" s="294"/>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325"/>
      <c r="AG151" s="325"/>
      <c r="AH151" s="325"/>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325"/>
      <c r="BN151" s="325"/>
    </row>
    <row r="152" spans="1:66" ht="11.25" customHeight="1">
      <c r="A152" s="294"/>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325"/>
      <c r="AG152" s="325"/>
      <c r="AH152" s="325"/>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325"/>
      <c r="BN152" s="325"/>
    </row>
    <row r="153" spans="1:66" ht="11.25" customHeight="1">
      <c r="A153" s="294"/>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325"/>
      <c r="AG153" s="325"/>
      <c r="AH153" s="32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325"/>
      <c r="BN153" s="325"/>
    </row>
    <row r="154" spans="1:66" ht="11.25" customHeight="1">
      <c r="A154" s="294"/>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325"/>
      <c r="AG154" s="325"/>
      <c r="AH154" s="325"/>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325"/>
      <c r="BN154" s="325"/>
    </row>
    <row r="155" spans="1:66" ht="11.25" customHeight="1">
      <c r="A155" s="294"/>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325"/>
      <c r="AG155" s="325"/>
      <c r="AH155" s="325"/>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325"/>
      <c r="BN155" s="325"/>
    </row>
    <row r="156" spans="1:66" ht="11.25" customHeight="1">
      <c r="A156" s="294"/>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325"/>
      <c r="AG156" s="325"/>
      <c r="AH156" s="32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325"/>
      <c r="BN156" s="325"/>
    </row>
    <row r="157" spans="1:66" ht="11.25" customHeight="1">
      <c r="A157" s="294"/>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325"/>
      <c r="AG157" s="325"/>
      <c r="AH157" s="325"/>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325"/>
      <c r="BN157" s="325"/>
    </row>
    <row r="158" spans="1:66" ht="11.25" customHeight="1">
      <c r="A158" s="294"/>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325"/>
      <c r="AG158" s="325"/>
      <c r="AH158" s="325"/>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325"/>
      <c r="BN158" s="325"/>
    </row>
    <row r="159" spans="1:66" ht="11.25" customHeight="1">
      <c r="A159" s="294"/>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325"/>
      <c r="AG159" s="325"/>
      <c r="AH159" s="325"/>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325"/>
      <c r="BN159" s="325"/>
    </row>
    <row r="160" spans="1:66" ht="11.25" customHeight="1">
      <c r="A160" s="294"/>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325"/>
      <c r="AG160" s="325"/>
      <c r="AH160" s="325"/>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325"/>
      <c r="BN160" s="325"/>
    </row>
    <row r="161" spans="1:66" ht="11.25" customHeight="1">
      <c r="A161" s="294"/>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325"/>
      <c r="AG161" s="325"/>
      <c r="AH161" s="325"/>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325"/>
      <c r="BN161" s="325"/>
    </row>
    <row r="162" spans="1:66" ht="11.25" customHeight="1">
      <c r="A162" s="294"/>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325"/>
      <c r="AG162" s="325"/>
      <c r="AH162" s="32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325"/>
      <c r="BN162" s="325"/>
    </row>
    <row r="163" spans="1:66" ht="11.25" customHeight="1">
      <c r="A163" s="294"/>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325"/>
      <c r="AG163" s="325"/>
      <c r="AH163" s="325"/>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325"/>
      <c r="BN163" s="325"/>
    </row>
    <row r="164" spans="1:66" ht="11.25" customHeight="1">
      <c r="A164" s="294"/>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325"/>
      <c r="AG164" s="325"/>
      <c r="AH164" s="325"/>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325"/>
      <c r="BN164" s="325"/>
    </row>
    <row r="165" spans="1:66" ht="11.25" customHeight="1">
      <c r="A165" s="294"/>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325"/>
      <c r="AG165" s="325"/>
      <c r="AH165" s="325"/>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325"/>
      <c r="BN165" s="325"/>
    </row>
    <row r="166" spans="1:66" ht="11.25" customHeight="1">
      <c r="A166" s="294"/>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325"/>
      <c r="AG166" s="325"/>
      <c r="AH166" s="325"/>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325"/>
      <c r="BN166" s="325"/>
    </row>
    <row r="167" spans="1:66" ht="11.25" customHeight="1">
      <c r="A167" s="294"/>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325"/>
      <c r="AG167" s="325"/>
      <c r="AH167" s="325"/>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325"/>
      <c r="BN167" s="325"/>
    </row>
    <row r="168" spans="1:66" ht="11.25" customHeight="1">
      <c r="A168" s="294"/>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325"/>
      <c r="AG168" s="325"/>
      <c r="AH168" s="325"/>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325"/>
      <c r="BN168" s="325"/>
    </row>
    <row r="169" spans="1:66" ht="11.25" customHeight="1">
      <c r="A169" s="294"/>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325"/>
      <c r="AG169" s="325"/>
      <c r="AH169" s="32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325"/>
      <c r="BN169" s="325"/>
    </row>
    <row r="170" spans="1:66" ht="11.25" customHeight="1">
      <c r="A170" s="294"/>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325"/>
      <c r="AG170" s="325"/>
      <c r="AH170" s="325"/>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325"/>
      <c r="BN170" s="325"/>
    </row>
    <row r="171" spans="1:66" ht="11.25" customHeight="1">
      <c r="A171" s="294"/>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325"/>
      <c r="AG171" s="325"/>
      <c r="AH171" s="325"/>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325"/>
      <c r="BN171" s="325"/>
    </row>
    <row r="172" spans="1:66" ht="11.25" customHeight="1">
      <c r="A172" s="294"/>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325"/>
      <c r="AG172" s="325"/>
      <c r="AH172" s="325"/>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325"/>
      <c r="BN172" s="325"/>
    </row>
    <row r="173" spans="1:66" ht="11.25" customHeight="1">
      <c r="A173" s="294"/>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325"/>
      <c r="AG173" s="325"/>
      <c r="AH173" s="325"/>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325"/>
      <c r="BN173" s="325"/>
    </row>
    <row r="174" spans="1:66" ht="11.25" customHeight="1">
      <c r="A174" s="294"/>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325"/>
      <c r="AG174" s="325"/>
      <c r="AH174" s="325"/>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325"/>
      <c r="BN174" s="325"/>
    </row>
    <row r="175" spans="1:66" ht="11.25" customHeight="1">
      <c r="A175" s="294"/>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325"/>
      <c r="AG175" s="325"/>
      <c r="AH175" s="325"/>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325"/>
      <c r="BN175" s="325"/>
    </row>
    <row r="176" spans="1:66" ht="11.25" customHeight="1">
      <c r="A176" s="294"/>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325"/>
      <c r="AG176" s="325"/>
      <c r="AH176" s="32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325"/>
      <c r="BN176" s="325"/>
    </row>
    <row r="177" spans="1:66" ht="11.25" customHeight="1">
      <c r="A177" s="294"/>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325"/>
      <c r="AG177" s="325"/>
      <c r="AH177" s="325"/>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325"/>
      <c r="BN177" s="325"/>
    </row>
    <row r="178" spans="1:66" ht="11.25" customHeight="1">
      <c r="A178" s="294"/>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325"/>
      <c r="AG178" s="325"/>
      <c r="AH178" s="325"/>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325"/>
      <c r="BN178" s="325"/>
    </row>
    <row r="179" spans="1:66" ht="11.25" customHeight="1">
      <c r="A179" s="294"/>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325"/>
      <c r="AG179" s="325"/>
      <c r="AH179" s="325"/>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325"/>
      <c r="BN179" s="325"/>
    </row>
    <row r="180" spans="1:66" ht="11.25" customHeight="1">
      <c r="A180" s="294"/>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325"/>
      <c r="AG180" s="325"/>
      <c r="AH180" s="325"/>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325"/>
      <c r="BN180" s="325"/>
    </row>
    <row r="181" spans="1:66" ht="11.25" customHeight="1">
      <c r="A181" s="294"/>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325"/>
      <c r="AG181" s="325"/>
      <c r="AH181" s="325"/>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325"/>
      <c r="BN181" s="325"/>
    </row>
    <row r="182" spans="1:66" ht="11.25" customHeight="1">
      <c r="A182" s="294"/>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325"/>
      <c r="AG182" s="325"/>
      <c r="AH182" s="325"/>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325"/>
      <c r="BN182" s="325"/>
    </row>
    <row r="183" spans="1:66" ht="11.25" customHeight="1">
      <c r="A183" s="294"/>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325"/>
      <c r="AG183" s="325"/>
      <c r="AH183" s="32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325"/>
      <c r="BN183" s="325"/>
    </row>
    <row r="184" spans="1:66" ht="11.25" customHeight="1">
      <c r="A184" s="294"/>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325"/>
      <c r="AG184" s="325"/>
      <c r="AH184" s="325"/>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325"/>
      <c r="BN184" s="325"/>
    </row>
    <row r="185" spans="1:66" ht="11.25" customHeight="1">
      <c r="A185" s="294"/>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325"/>
      <c r="AG185" s="325"/>
      <c r="AH185" s="325"/>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325"/>
      <c r="BN185" s="325"/>
    </row>
    <row r="186" spans="1:66" ht="11.25" customHeight="1">
      <c r="A186" s="294"/>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325"/>
      <c r="AG186" s="325"/>
      <c r="AH186" s="325"/>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325"/>
      <c r="BN186" s="325"/>
    </row>
    <row r="187" spans="1:66" ht="11.25" customHeight="1">
      <c r="A187" s="294"/>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325"/>
      <c r="AG187" s="325"/>
      <c r="AH187" s="325"/>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325"/>
      <c r="BN187" s="325"/>
    </row>
    <row r="188" spans="1:66" ht="11.25" customHeight="1">
      <c r="A188" s="294"/>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325"/>
      <c r="AG188" s="325"/>
      <c r="AH188" s="325"/>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325"/>
      <c r="BN188" s="325"/>
    </row>
    <row r="189" spans="1:66" ht="11.25" customHeight="1">
      <c r="A189" s="294"/>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325"/>
      <c r="AG189" s="325"/>
      <c r="AH189" s="325"/>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325"/>
      <c r="BN189" s="325"/>
    </row>
    <row r="190" spans="1:66" ht="11.25" customHeight="1">
      <c r="A190" s="294"/>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325"/>
      <c r="AG190" s="325"/>
      <c r="AH190" s="32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325"/>
      <c r="BN190" s="325"/>
    </row>
    <row r="191" spans="1:66" ht="11.25" customHeight="1">
      <c r="A191" s="294"/>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325"/>
      <c r="AG191" s="325"/>
      <c r="AH191" s="325"/>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325"/>
      <c r="BN191" s="325"/>
    </row>
    <row r="192" spans="1:66" ht="11.25" customHeight="1">
      <c r="A192" s="294"/>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325"/>
      <c r="AG192" s="325"/>
      <c r="AH192" s="325"/>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325"/>
      <c r="BN192" s="325"/>
    </row>
    <row r="193" spans="1:66" ht="11.25" customHeight="1">
      <c r="A193" s="294"/>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325"/>
      <c r="AG193" s="325"/>
      <c r="AH193" s="325"/>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325"/>
      <c r="BN193" s="325"/>
    </row>
    <row r="194" spans="1:66" ht="11.25" customHeight="1">
      <c r="A194" s="294"/>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325"/>
      <c r="AG194" s="325"/>
      <c r="AH194" s="325"/>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325"/>
      <c r="BN194" s="325"/>
    </row>
    <row r="195" spans="1:66" ht="11.25" customHeight="1">
      <c r="A195" s="294"/>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325"/>
      <c r="AG195" s="325"/>
      <c r="AH195" s="32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325"/>
      <c r="BN195" s="325"/>
    </row>
    <row r="196" spans="1:66" ht="11.25" customHeight="1">
      <c r="A196" s="294"/>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325"/>
      <c r="AG196" s="325"/>
      <c r="AH196" s="325"/>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325"/>
      <c r="BN196" s="325"/>
    </row>
    <row r="197" spans="1:66" ht="11.25" customHeight="1">
      <c r="A197" s="294"/>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325"/>
      <c r="AG197" s="325"/>
      <c r="AH197" s="325"/>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325"/>
      <c r="BN197" s="325"/>
    </row>
    <row r="198" spans="1:66" ht="11.25" customHeight="1">
      <c r="A198" s="294"/>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325"/>
      <c r="AG198" s="325"/>
      <c r="AH198" s="325"/>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325"/>
      <c r="BN198" s="325"/>
    </row>
    <row r="199" spans="1:66" ht="11.25" customHeight="1">
      <c r="A199" s="294"/>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325"/>
      <c r="AG199" s="325"/>
      <c r="AH199" s="325"/>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325"/>
      <c r="BN199" s="325"/>
    </row>
    <row r="200" spans="1:66" ht="11.25" customHeight="1">
      <c r="A200" s="294"/>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325"/>
      <c r="AG200" s="325"/>
      <c r="AH200" s="32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325"/>
      <c r="BN200" s="325"/>
    </row>
    <row r="201" spans="1:66" ht="11.25" customHeight="1">
      <c r="A201" s="294"/>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325"/>
      <c r="AG201" s="325"/>
      <c r="AH201" s="325"/>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325"/>
      <c r="BN201" s="325"/>
    </row>
    <row r="202" spans="1:66" ht="11.25" customHeight="1">
      <c r="A202" s="294"/>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325"/>
      <c r="AG202" s="325"/>
      <c r="AH202" s="325"/>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325"/>
      <c r="BN202" s="325"/>
    </row>
    <row r="203" spans="1:66" ht="11.25" customHeight="1">
      <c r="A203" s="294"/>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325"/>
      <c r="AG203" s="325"/>
      <c r="AH203" s="325"/>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325"/>
      <c r="BN203" s="325"/>
    </row>
    <row r="204" spans="1:66" ht="11.25" customHeight="1">
      <c r="A204" s="294"/>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325"/>
      <c r="AG204" s="325"/>
      <c r="AH204" s="325"/>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325"/>
      <c r="BN204" s="325"/>
    </row>
    <row r="205" spans="1:66" ht="11.25" customHeight="1">
      <c r="A205" s="294"/>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325"/>
      <c r="AG205" s="325"/>
      <c r="AH205" s="325"/>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325"/>
      <c r="BN205" s="325"/>
    </row>
    <row r="206" spans="1:66" ht="11.25" customHeight="1">
      <c r="A206" s="294"/>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325"/>
      <c r="AG206" s="325"/>
      <c r="AH206" s="325"/>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325"/>
      <c r="BN206" s="325"/>
    </row>
    <row r="207" spans="1:66" ht="11.25" customHeight="1">
      <c r="A207" s="294"/>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325"/>
      <c r="AG207" s="325"/>
      <c r="AH207" s="325"/>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325"/>
      <c r="BN207" s="325"/>
    </row>
    <row r="208" spans="1:66" ht="11.25" customHeight="1">
      <c r="A208" s="294"/>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325"/>
      <c r="AG208" s="325"/>
      <c r="AH208" s="325"/>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325"/>
      <c r="BN208" s="325"/>
    </row>
    <row r="209" spans="1:66" ht="11.25" customHeight="1">
      <c r="A209" s="294"/>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325"/>
      <c r="AG209" s="325"/>
      <c r="AH209" s="325"/>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325"/>
      <c r="BN209" s="325"/>
    </row>
    <row r="210" spans="1:66" ht="11.25" customHeight="1">
      <c r="A210" s="294"/>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325"/>
      <c r="AG210" s="325"/>
      <c r="AH210" s="325"/>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325"/>
      <c r="BN210" s="325"/>
    </row>
    <row r="211" spans="1:66" ht="11.25" customHeight="1">
      <c r="A211" s="294"/>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325"/>
      <c r="AG211" s="325"/>
      <c r="AH211" s="325"/>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325"/>
      <c r="BN211" s="325"/>
    </row>
    <row r="212" spans="1:66" ht="11.25" customHeight="1">
      <c r="A212" s="294"/>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325"/>
      <c r="AG212" s="325"/>
      <c r="AH212" s="325"/>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325"/>
      <c r="BN212" s="325"/>
    </row>
    <row r="213" spans="1:66" ht="11.25" customHeight="1">
      <c r="A213" s="294"/>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325"/>
      <c r="AG213" s="325"/>
      <c r="AH213" s="325"/>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325"/>
      <c r="BN213" s="325"/>
    </row>
    <row r="214" spans="1:66" ht="11.25" customHeight="1">
      <c r="A214" s="294"/>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325"/>
      <c r="AG214" s="325"/>
      <c r="AH214" s="325"/>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325"/>
      <c r="BN214" s="325"/>
    </row>
    <row r="215" spans="1:66" ht="11.25" customHeight="1">
      <c r="A215" s="294"/>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325"/>
      <c r="AG215" s="325"/>
      <c r="AH215" s="325"/>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325"/>
      <c r="BN215" s="325"/>
    </row>
    <row r="216" spans="1:66" ht="11.25" customHeight="1">
      <c r="A216" s="294"/>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325"/>
      <c r="AG216" s="325"/>
      <c r="AH216" s="325"/>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325"/>
      <c r="BN216" s="325"/>
    </row>
    <row r="217" spans="1:66" ht="11.25" customHeight="1">
      <c r="A217" s="294"/>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325"/>
      <c r="AG217" s="325"/>
      <c r="AH217" s="325"/>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325"/>
      <c r="BN217" s="325"/>
    </row>
    <row r="218" spans="1:66" ht="11.25" customHeight="1">
      <c r="A218" s="294"/>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325"/>
      <c r="AG218" s="325"/>
      <c r="AH218" s="325"/>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325"/>
      <c r="BN218" s="325"/>
    </row>
    <row r="219" spans="1:66" ht="11.25" customHeight="1">
      <c r="A219" s="294"/>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325"/>
      <c r="AG219" s="325"/>
      <c r="AH219" s="325"/>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325"/>
      <c r="BN219" s="325"/>
    </row>
    <row r="220" spans="1:66" ht="11.25" customHeight="1">
      <c r="A220" s="294"/>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325"/>
      <c r="AG220" s="325"/>
      <c r="AH220" s="325"/>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325"/>
      <c r="BN220" s="325"/>
    </row>
    <row r="221" spans="1:66" ht="11.25" customHeight="1">
      <c r="A221" s="294"/>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325"/>
      <c r="AG221" s="325"/>
      <c r="AH221" s="325"/>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325"/>
      <c r="BN221" s="325"/>
    </row>
    <row r="222" spans="1:66" ht="11.25" customHeight="1">
      <c r="A222" s="294"/>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325"/>
      <c r="AG222" s="325"/>
      <c r="AH222" s="325"/>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325"/>
      <c r="BN222" s="325"/>
    </row>
    <row r="223" spans="1:66" ht="11.25" customHeight="1">
      <c r="A223" s="294"/>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325"/>
      <c r="AG223" s="325"/>
      <c r="AH223" s="32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325"/>
      <c r="BN223" s="325"/>
    </row>
    <row r="224" spans="1:66" ht="11.25" customHeight="1">
      <c r="A224" s="294"/>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325"/>
      <c r="AG224" s="325"/>
      <c r="AH224" s="325"/>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325"/>
      <c r="BN224" s="325"/>
    </row>
    <row r="225" spans="1:66" ht="11.25" customHeight="1">
      <c r="A225" s="294"/>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325"/>
      <c r="AG225" s="325"/>
      <c r="AH225" s="325"/>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325"/>
      <c r="BN225" s="325"/>
    </row>
    <row r="226" spans="1:66" ht="11.25" customHeight="1">
      <c r="A226" s="294"/>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325"/>
      <c r="AG226" s="325"/>
      <c r="AH226" s="32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325"/>
      <c r="BN226" s="325"/>
    </row>
    <row r="227" spans="1:66" ht="11.25" customHeight="1">
      <c r="A227" s="294"/>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325"/>
      <c r="AG227" s="325"/>
      <c r="AH227" s="325"/>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325"/>
      <c r="BN227" s="325"/>
    </row>
    <row r="228" spans="1:66" ht="11.25" customHeight="1">
      <c r="A228" s="294"/>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325"/>
      <c r="AG228" s="325"/>
      <c r="AH228" s="32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325"/>
      <c r="BN228" s="325"/>
    </row>
    <row r="229" spans="1:66" ht="11.25" customHeight="1">
      <c r="A229" s="294"/>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325"/>
      <c r="AG229" s="325"/>
      <c r="AH229" s="325"/>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325"/>
      <c r="BN229" s="325"/>
    </row>
    <row r="230" spans="1:66" ht="11.25" customHeight="1">
      <c r="A230" s="294"/>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325"/>
      <c r="AG230" s="325"/>
      <c r="AH230" s="325"/>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325"/>
      <c r="BN230" s="325"/>
    </row>
    <row r="231" spans="1:66" ht="11.25" customHeight="1">
      <c r="A231" s="294"/>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325"/>
      <c r="AG231" s="325"/>
      <c r="AH231" s="325"/>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325"/>
      <c r="BN231" s="325"/>
    </row>
    <row r="232" spans="1:66" ht="11.25" customHeight="1">
      <c r="A232" s="294"/>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325"/>
      <c r="AG232" s="325"/>
      <c r="AH232" s="325"/>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325"/>
      <c r="BN232" s="325"/>
    </row>
    <row r="233" spans="1:66" ht="11.25" customHeight="1">
      <c r="A233" s="294"/>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325"/>
      <c r="AG233" s="325"/>
      <c r="AH233" s="325"/>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325"/>
      <c r="BN233" s="325"/>
    </row>
    <row r="234" spans="1:66" ht="11.25" customHeight="1">
      <c r="A234" s="294"/>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325"/>
      <c r="AG234" s="325"/>
      <c r="AH234" s="325"/>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325"/>
      <c r="BN234" s="325"/>
    </row>
    <row r="235" spans="1:66" ht="11.25" customHeight="1">
      <c r="A235" s="294"/>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325"/>
      <c r="AG235" s="325"/>
      <c r="AH235" s="325"/>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325"/>
      <c r="BN235" s="325"/>
    </row>
    <row r="236" spans="1:66" ht="11.25" customHeight="1">
      <c r="A236" s="294"/>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325"/>
      <c r="AG236" s="325"/>
      <c r="AH236" s="325"/>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325"/>
      <c r="BN236" s="325"/>
    </row>
    <row r="237" spans="1:66" ht="11.25" customHeight="1">
      <c r="A237" s="29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325"/>
      <c r="AG237" s="325"/>
      <c r="AH237" s="32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325"/>
      <c r="BN237" s="325"/>
    </row>
    <row r="238" spans="1:66" ht="11.25" customHeight="1">
      <c r="A238" s="294"/>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325"/>
      <c r="AG238" s="325"/>
      <c r="AH238" s="325"/>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325"/>
      <c r="BN238" s="325"/>
    </row>
    <row r="239" spans="1:66" ht="11.25" customHeight="1">
      <c r="A239" s="2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325"/>
      <c r="AG239" s="325"/>
      <c r="AH239" s="32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325"/>
      <c r="BN239" s="325"/>
    </row>
    <row r="240" spans="1:66" ht="11.25" customHeight="1">
      <c r="A240" s="294"/>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325"/>
      <c r="AG240" s="325"/>
      <c r="AH240" s="325"/>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325"/>
      <c r="BN240" s="325"/>
    </row>
    <row r="241" spans="1:66" ht="11.25" customHeight="1">
      <c r="A241" s="294"/>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325"/>
      <c r="AG241" s="325"/>
      <c r="AH241" s="32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325"/>
      <c r="BN241" s="325"/>
    </row>
    <row r="242" spans="1:66" ht="11.25" customHeight="1">
      <c r="A242" s="294"/>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325"/>
      <c r="AG242" s="325"/>
      <c r="AH242" s="325"/>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325"/>
      <c r="BN242" s="325"/>
    </row>
    <row r="243" spans="1:66" ht="11.25" customHeight="1">
      <c r="A243" s="294"/>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325"/>
      <c r="AG243" s="325"/>
      <c r="AH243" s="325"/>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325"/>
      <c r="BN243" s="325"/>
    </row>
    <row r="244" spans="1:66" ht="11.25" customHeight="1">
      <c r="A244" s="294"/>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325"/>
      <c r="AG244" s="325"/>
      <c r="AH244" s="325"/>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325"/>
      <c r="BN244" s="325"/>
    </row>
    <row r="245" spans="1:66" ht="11.25" customHeight="1">
      <c r="A245" s="294"/>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325"/>
      <c r="AG245" s="325"/>
      <c r="AH245" s="325"/>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325"/>
      <c r="BN245" s="325"/>
    </row>
    <row r="246" spans="1:66" ht="11.25" customHeight="1">
      <c r="A246" s="294"/>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325"/>
      <c r="AG246" s="325"/>
      <c r="AH246" s="32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325"/>
      <c r="BN246" s="325"/>
    </row>
    <row r="247" spans="1:66" ht="11.25" customHeight="1">
      <c r="A247" s="294"/>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325"/>
      <c r="AG247" s="325"/>
      <c r="AH247" s="325"/>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325"/>
      <c r="BN247" s="325"/>
    </row>
    <row r="248" spans="1:66" ht="11.25" customHeight="1">
      <c r="A248" s="294"/>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325"/>
      <c r="AG248" s="325"/>
      <c r="AH248" s="32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325"/>
      <c r="BN248" s="325"/>
    </row>
    <row r="249" spans="1:66" ht="11.25" customHeight="1">
      <c r="A249" s="294"/>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325"/>
      <c r="AG249" s="325"/>
      <c r="AH249" s="325"/>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325"/>
      <c r="BN249" s="325"/>
    </row>
    <row r="250" spans="1:66" ht="11.25" customHeight="1">
      <c r="A250" s="2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325"/>
      <c r="AG250" s="325"/>
      <c r="AH250" s="32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325"/>
      <c r="BN250" s="325"/>
    </row>
    <row r="251" spans="1:66" ht="11.25" customHeight="1">
      <c r="A251" s="294"/>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325"/>
      <c r="AG251" s="325"/>
      <c r="AH251" s="325"/>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325"/>
      <c r="BN251" s="325"/>
    </row>
    <row r="252" spans="1:66" ht="11.25" customHeight="1">
      <c r="A252" s="294"/>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325"/>
      <c r="AG252" s="325"/>
      <c r="AH252" s="325"/>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325"/>
      <c r="BN252" s="325"/>
    </row>
    <row r="253" spans="1:66" ht="11.25" customHeight="1">
      <c r="A253" s="294"/>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325"/>
      <c r="AG253" s="325"/>
      <c r="AH253" s="325"/>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325"/>
      <c r="BN253" s="325"/>
    </row>
    <row r="254" spans="1:66" ht="11.25" customHeight="1">
      <c r="A254" s="294"/>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325"/>
      <c r="AG254" s="325"/>
      <c r="AH254" s="325"/>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325"/>
      <c r="BN254" s="325"/>
    </row>
    <row r="255" spans="1:66" ht="11.25" customHeight="1">
      <c r="A255" s="294"/>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325"/>
      <c r="AG255" s="325"/>
      <c r="AH255" s="32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325"/>
      <c r="BN255" s="325"/>
    </row>
    <row r="256" spans="1:66" ht="11.25" customHeight="1">
      <c r="A256" s="294"/>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325"/>
      <c r="AG256" s="325"/>
      <c r="AH256" s="325"/>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325"/>
      <c r="BN256" s="325"/>
    </row>
    <row r="257" spans="1:66" ht="11.25" customHeight="1">
      <c r="A257" s="294"/>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325"/>
      <c r="AG257" s="325"/>
      <c r="AH257" s="325"/>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325"/>
      <c r="BN257" s="325"/>
    </row>
    <row r="258" spans="1:66" ht="11.25" customHeight="1">
      <c r="A258" s="294"/>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325"/>
      <c r="AG258" s="325"/>
      <c r="AH258" s="325"/>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325"/>
      <c r="BN258" s="325"/>
    </row>
    <row r="259" spans="1:66" ht="11.25" customHeight="1">
      <c r="A259" s="294"/>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325"/>
      <c r="AG259" s="325"/>
      <c r="AH259" s="32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325"/>
      <c r="BN259" s="325"/>
    </row>
    <row r="260" spans="1:66" ht="11.25" customHeight="1">
      <c r="A260" s="294"/>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325"/>
      <c r="AG260" s="325"/>
      <c r="AH260" s="325"/>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325"/>
      <c r="BN260" s="325"/>
    </row>
    <row r="261" spans="1:66" ht="11.25" customHeight="1">
      <c r="A261" s="294"/>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325"/>
      <c r="AG261" s="325"/>
      <c r="AH261" s="325"/>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325"/>
      <c r="BN261" s="325"/>
    </row>
    <row r="262" spans="1:66" ht="11.25" customHeight="1">
      <c r="A262" s="294"/>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325"/>
      <c r="AG262" s="325"/>
      <c r="AH262" s="325"/>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325"/>
      <c r="BN262" s="325"/>
    </row>
    <row r="263" spans="1:66" ht="11.25" customHeight="1">
      <c r="A263" s="294"/>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325"/>
      <c r="AG263" s="325"/>
      <c r="AH263" s="32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325"/>
      <c r="BN263" s="325"/>
    </row>
    <row r="264" spans="1:66" ht="11.25" customHeight="1">
      <c r="A264" s="294"/>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325"/>
      <c r="AG264" s="325"/>
      <c r="AH264" s="325"/>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325"/>
      <c r="BN264" s="325"/>
    </row>
    <row r="265" spans="1:66" ht="11.25" customHeight="1">
      <c r="A265" s="294"/>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325"/>
      <c r="AG265" s="325"/>
      <c r="AH265" s="325"/>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325"/>
      <c r="BN265" s="325"/>
    </row>
    <row r="266" spans="1:66" ht="11.25" customHeight="1">
      <c r="A266" s="294"/>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325"/>
      <c r="AG266" s="325"/>
      <c r="AH266" s="325"/>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325"/>
      <c r="BN266" s="325"/>
    </row>
    <row r="267" spans="1:66" ht="11.25" customHeight="1">
      <c r="A267" s="294"/>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325"/>
      <c r="AG267" s="325"/>
      <c r="AH267" s="325"/>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325"/>
      <c r="BN267" s="325"/>
    </row>
    <row r="268" spans="1:66" ht="11.25" customHeight="1">
      <c r="A268" s="294"/>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325"/>
      <c r="AG268" s="325"/>
      <c r="AH268" s="325"/>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325"/>
      <c r="BN268" s="325"/>
    </row>
    <row r="269" spans="1:66" ht="11.25" customHeight="1">
      <c r="A269" s="294"/>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325"/>
      <c r="AG269" s="325"/>
      <c r="AH269" s="32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325"/>
      <c r="BN269" s="325"/>
    </row>
    <row r="270" spans="1:66" ht="11.25" customHeight="1">
      <c r="A270" s="294"/>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325"/>
      <c r="AG270" s="325"/>
      <c r="AH270" s="325"/>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325"/>
      <c r="BN270" s="325"/>
    </row>
    <row r="271" spans="1:66" ht="11.25" customHeight="1">
      <c r="A271" s="294"/>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325"/>
      <c r="AG271" s="325"/>
      <c r="AH271" s="325"/>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325"/>
      <c r="BN271" s="325"/>
    </row>
    <row r="272" spans="1:66" ht="11.25" customHeight="1">
      <c r="A272" s="294"/>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325"/>
      <c r="AG272" s="325"/>
      <c r="AH272" s="32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325"/>
      <c r="BN272" s="325"/>
    </row>
    <row r="273" spans="1:66" ht="11.25" customHeight="1">
      <c r="A273" s="294"/>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325"/>
      <c r="AG273" s="325"/>
      <c r="AH273" s="325"/>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325"/>
      <c r="BN273" s="325"/>
    </row>
    <row r="274" spans="1:66" ht="11.25" customHeight="1">
      <c r="A274" s="294"/>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325"/>
      <c r="AG274" s="325"/>
      <c r="AH274" s="325"/>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325"/>
      <c r="BN274" s="325"/>
    </row>
    <row r="275" spans="1:66" ht="11.25" customHeight="1">
      <c r="A275" s="294"/>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325"/>
      <c r="AG275" s="325"/>
      <c r="AH275" s="32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325"/>
      <c r="BN275" s="325"/>
    </row>
    <row r="276" spans="1:66" ht="11.25" customHeight="1">
      <c r="A276" s="294"/>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325"/>
      <c r="AG276" s="325"/>
      <c r="AH276" s="325"/>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325"/>
      <c r="BN276" s="325"/>
    </row>
    <row r="277" spans="1:66" ht="11.25" customHeight="1">
      <c r="A277" s="294"/>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325"/>
      <c r="AG277" s="325"/>
      <c r="AH277" s="325"/>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325"/>
      <c r="BN277" s="325"/>
    </row>
    <row r="278" spans="1:66" ht="11.25" customHeight="1">
      <c r="A278" s="2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325"/>
      <c r="AG278" s="325"/>
      <c r="AH278" s="325"/>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325"/>
      <c r="BN278" s="325"/>
    </row>
    <row r="279" spans="1:66" ht="11.25" customHeight="1">
      <c r="A279" s="294"/>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325"/>
      <c r="AG279" s="325"/>
      <c r="AH279" s="325"/>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325"/>
      <c r="BN279" s="325"/>
    </row>
    <row r="280" spans="1:66" ht="11.25" customHeight="1">
      <c r="A280" s="294"/>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325"/>
      <c r="AG280" s="325"/>
      <c r="AH280" s="32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325"/>
      <c r="BN280" s="325"/>
    </row>
    <row r="281" spans="1:66" ht="11.25" customHeight="1">
      <c r="A281" s="294"/>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325"/>
      <c r="AG281" s="325"/>
      <c r="AH281" s="325"/>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325"/>
      <c r="BN281" s="325"/>
    </row>
    <row r="282" spans="1:66" ht="11.25" customHeight="1">
      <c r="A282" s="294"/>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325"/>
      <c r="AG282" s="325"/>
      <c r="AH282" s="325"/>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325"/>
      <c r="BN282" s="325"/>
    </row>
    <row r="283" spans="1:66" ht="11.25" customHeight="1">
      <c r="A283" s="294"/>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325"/>
      <c r="AG283" s="325"/>
      <c r="AH283" s="325"/>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325"/>
      <c r="BN283" s="325"/>
    </row>
    <row r="284" spans="1:66" ht="11.25" customHeight="1">
      <c r="A284" s="294"/>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325"/>
      <c r="AG284" s="325"/>
      <c r="AH284" s="325"/>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325"/>
      <c r="BN284" s="325"/>
    </row>
    <row r="285" spans="1:66" ht="11.25" customHeight="1">
      <c r="A285" s="294"/>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325"/>
      <c r="AG285" s="325"/>
      <c r="AH285" s="325"/>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325"/>
      <c r="BN285" s="325"/>
    </row>
    <row r="286" spans="1:66" ht="11.25" customHeight="1">
      <c r="A286" s="294"/>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325"/>
      <c r="AG286" s="325"/>
      <c r="AH286" s="32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325"/>
      <c r="BN286" s="325"/>
    </row>
    <row r="287" spans="1:66" ht="11.25" customHeight="1">
      <c r="A287" s="294"/>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325"/>
      <c r="AG287" s="325"/>
      <c r="AH287" s="325"/>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325"/>
      <c r="BN287" s="325"/>
    </row>
    <row r="288" spans="1:66" ht="11.25" customHeight="1">
      <c r="A288" s="294"/>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325"/>
      <c r="AG288" s="325"/>
      <c r="AH288" s="325"/>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325"/>
      <c r="BN288" s="325"/>
    </row>
    <row r="289" spans="1:66" ht="11.25" customHeight="1">
      <c r="A289" s="294"/>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325"/>
      <c r="AG289" s="325"/>
      <c r="AH289" s="325"/>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325"/>
      <c r="BN289" s="325"/>
    </row>
    <row r="290" spans="1:66" ht="11.25" customHeight="1">
      <c r="A290" s="294"/>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325"/>
      <c r="AG290" s="325"/>
      <c r="AH290" s="325"/>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325"/>
      <c r="BN290" s="325"/>
    </row>
    <row r="291" spans="1:66" ht="11.25" customHeight="1">
      <c r="A291" s="294"/>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325"/>
      <c r="AG291" s="325"/>
      <c r="AH291" s="325"/>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325"/>
      <c r="BN291" s="325"/>
    </row>
    <row r="292" spans="1:66" ht="11.25" customHeight="1">
      <c r="A292" s="294"/>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325"/>
      <c r="AG292" s="325"/>
      <c r="AH292" s="32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325"/>
      <c r="BN292" s="325"/>
    </row>
    <row r="293" spans="1:66" ht="11.25" customHeight="1">
      <c r="A293" s="294"/>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325"/>
      <c r="AG293" s="325"/>
      <c r="AH293" s="325"/>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325"/>
      <c r="BN293" s="325"/>
    </row>
    <row r="294" spans="1:66" ht="11.25" customHeight="1">
      <c r="A294" s="294"/>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325"/>
      <c r="AG294" s="325"/>
      <c r="AH294" s="325"/>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325"/>
      <c r="BN294" s="325"/>
    </row>
    <row r="295" spans="1:66" ht="11.25" customHeight="1">
      <c r="A295" s="294"/>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325"/>
      <c r="AG295" s="325"/>
      <c r="AH295" s="325"/>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325"/>
      <c r="BN295" s="325"/>
    </row>
    <row r="296" spans="1:66" ht="11.25" customHeight="1">
      <c r="A296" s="294"/>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325"/>
      <c r="AG296" s="325"/>
      <c r="AH296" s="325"/>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325"/>
      <c r="BN296" s="325"/>
    </row>
    <row r="297" spans="1:66" ht="11.25" customHeight="1">
      <c r="A297" s="294"/>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325"/>
      <c r="AG297" s="325"/>
      <c r="AH297" s="32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325"/>
      <c r="BN297" s="325"/>
    </row>
    <row r="298" spans="1:66" ht="11.25" customHeight="1">
      <c r="A298" s="294"/>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325"/>
      <c r="AG298" s="325"/>
      <c r="AH298" s="325"/>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325"/>
      <c r="BN298" s="325"/>
    </row>
    <row r="299" spans="1:66" ht="11.25" customHeight="1">
      <c r="A299" s="294"/>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325"/>
      <c r="AG299" s="325"/>
      <c r="AH299" s="32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325"/>
      <c r="BN299" s="325"/>
    </row>
    <row r="300" spans="1:66" ht="11.25" customHeight="1">
      <c r="A300" s="294"/>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325"/>
      <c r="AG300" s="325"/>
      <c r="AH300" s="325"/>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325"/>
      <c r="BN300" s="325"/>
    </row>
    <row r="301" spans="1:66" ht="11.25" customHeight="1">
      <c r="A301" s="294"/>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325"/>
      <c r="AG301" s="325"/>
      <c r="AH301" s="32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325"/>
      <c r="BN301" s="325"/>
    </row>
    <row r="302" spans="1:66" ht="11.25" customHeight="1">
      <c r="A302" s="294"/>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325"/>
      <c r="AG302" s="325"/>
      <c r="AH302" s="325"/>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325"/>
      <c r="BN302" s="325"/>
    </row>
    <row r="303" spans="1:66" ht="11.25" customHeight="1">
      <c r="A303" s="294"/>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325"/>
      <c r="AG303" s="325"/>
      <c r="AH303" s="325"/>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325"/>
      <c r="BN303" s="325"/>
    </row>
    <row r="304" spans="1:66" ht="11.25" customHeight="1">
      <c r="A304" s="294"/>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325"/>
      <c r="AG304" s="325"/>
      <c r="AH304" s="325"/>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325"/>
      <c r="BN304" s="325"/>
    </row>
    <row r="305" spans="1:66" ht="11.25" customHeight="1">
      <c r="A305" s="294"/>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325"/>
      <c r="AG305" s="325"/>
      <c r="AH305" s="325"/>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325"/>
      <c r="BN305" s="325"/>
    </row>
    <row r="306" spans="1:66" ht="11.25" customHeight="1">
      <c r="A306" s="294"/>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325"/>
      <c r="AG306" s="325"/>
      <c r="AH306" s="32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325"/>
      <c r="BN306" s="325"/>
    </row>
    <row r="307" spans="1:66" ht="11.25" customHeight="1">
      <c r="A307" s="294"/>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325"/>
      <c r="AG307" s="325"/>
      <c r="AH307" s="325"/>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325"/>
      <c r="BN307" s="325"/>
    </row>
    <row r="308" spans="1:66" ht="11.25" customHeight="1">
      <c r="A308" s="294"/>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325"/>
      <c r="AG308" s="325"/>
      <c r="AH308" s="325"/>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325"/>
      <c r="BN308" s="325"/>
    </row>
    <row r="309" spans="1:66" ht="11.25" customHeight="1">
      <c r="A309" s="294"/>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325"/>
      <c r="AG309" s="325"/>
      <c r="AH309" s="32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325"/>
      <c r="BN309" s="325"/>
    </row>
    <row r="310" spans="1:66" ht="11.25" customHeight="1">
      <c r="A310" s="294"/>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325"/>
      <c r="AG310" s="325"/>
      <c r="AH310" s="325"/>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325"/>
      <c r="BN310" s="325"/>
    </row>
    <row r="311" spans="1:66" ht="11.25" customHeight="1">
      <c r="A311" s="294"/>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325"/>
      <c r="AG311" s="325"/>
      <c r="AH311" s="32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325"/>
      <c r="BN311" s="325"/>
    </row>
    <row r="312" spans="1:66" ht="11.25" customHeight="1">
      <c r="A312" s="294"/>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325"/>
      <c r="AG312" s="325"/>
      <c r="AH312" s="325"/>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325"/>
      <c r="BN312" s="325"/>
    </row>
    <row r="313" spans="1:66" ht="11.25" customHeight="1">
      <c r="A313" s="294"/>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325"/>
      <c r="AG313" s="325"/>
      <c r="AH313" s="325"/>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325"/>
      <c r="BN313" s="325"/>
    </row>
    <row r="314" spans="1:66" ht="11.25" customHeight="1">
      <c r="A314" s="294"/>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325"/>
      <c r="AG314" s="325"/>
      <c r="AH314" s="325"/>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325"/>
      <c r="BN314" s="325"/>
    </row>
    <row r="315" spans="1:66" ht="11.25" customHeight="1">
      <c r="A315" s="294"/>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325"/>
      <c r="AG315" s="325"/>
      <c r="AH315" s="325"/>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325"/>
      <c r="BN315" s="325"/>
    </row>
    <row r="316" spans="1:66" ht="11.25" customHeight="1">
      <c r="A316" s="294"/>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325"/>
      <c r="AG316" s="325"/>
      <c r="AH316" s="32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325"/>
      <c r="BN316" s="325"/>
    </row>
    <row r="317" spans="1:66" ht="11.25" customHeight="1">
      <c r="A317" s="294"/>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325"/>
      <c r="AG317" s="325"/>
      <c r="AH317" s="325"/>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325"/>
      <c r="BN317" s="325"/>
    </row>
    <row r="318" spans="1:66" ht="11.25" customHeight="1">
      <c r="A318" s="294"/>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325"/>
      <c r="AG318" s="325"/>
      <c r="AH318" s="32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325"/>
      <c r="BN318" s="325"/>
    </row>
    <row r="319" spans="1:66" ht="11.25" customHeight="1">
      <c r="A319" s="294"/>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325"/>
      <c r="AG319" s="325"/>
      <c r="AH319" s="325"/>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325"/>
      <c r="BN319" s="325"/>
    </row>
    <row r="320" spans="1:66" ht="11.25" customHeight="1">
      <c r="A320" s="294"/>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325"/>
      <c r="AG320" s="325"/>
      <c r="AH320" s="32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325"/>
      <c r="BN320" s="325"/>
    </row>
    <row r="321" spans="1:66" ht="11.25" customHeight="1">
      <c r="A321" s="294"/>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325"/>
      <c r="AG321" s="325"/>
      <c r="AH321" s="325"/>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325"/>
      <c r="BN321" s="325"/>
    </row>
    <row r="322" spans="1:66" ht="11.25" customHeight="1">
      <c r="A322" s="294"/>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325"/>
      <c r="AG322" s="325"/>
      <c r="AH322" s="325"/>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325"/>
      <c r="BN322" s="325"/>
    </row>
    <row r="323" spans="1:66" ht="11.25" customHeight="1">
      <c r="A323" s="294"/>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325"/>
      <c r="AG323" s="325"/>
      <c r="AH323" s="325"/>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325"/>
      <c r="BN323" s="325"/>
    </row>
    <row r="324" spans="1:66" ht="11.25" customHeight="1">
      <c r="A324" s="294"/>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325"/>
      <c r="AG324" s="325"/>
      <c r="AH324" s="325"/>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325"/>
      <c r="BN324" s="325"/>
    </row>
    <row r="325" spans="1:66" ht="11.25" customHeight="1">
      <c r="A325" s="294"/>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325"/>
      <c r="AG325" s="325"/>
      <c r="AH325" s="32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325"/>
      <c r="BN325" s="325"/>
    </row>
    <row r="326" spans="1:66" ht="11.25" customHeight="1">
      <c r="A326" s="294"/>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325"/>
      <c r="AG326" s="325"/>
      <c r="AH326" s="325"/>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325"/>
      <c r="BN326" s="325"/>
    </row>
    <row r="327" spans="1:66" ht="11.25" customHeight="1">
      <c r="A327" s="294"/>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325"/>
      <c r="AG327" s="325"/>
      <c r="AH327" s="325"/>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325"/>
      <c r="BN327" s="325"/>
    </row>
    <row r="328" spans="1:66" ht="11.25" customHeight="1">
      <c r="A328" s="294"/>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325"/>
      <c r="AG328" s="325"/>
      <c r="AH328" s="32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325"/>
      <c r="BN328" s="325"/>
    </row>
    <row r="329" spans="1:66" ht="11.25" customHeight="1">
      <c r="A329" s="294"/>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325"/>
      <c r="AG329" s="325"/>
      <c r="AH329" s="325"/>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325"/>
      <c r="BN329" s="325"/>
    </row>
    <row r="330" spans="1:66" ht="11.25" customHeight="1">
      <c r="A330" s="294"/>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325"/>
      <c r="AG330" s="325"/>
      <c r="AH330" s="32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325"/>
      <c r="BN330" s="325"/>
    </row>
    <row r="331" spans="1:66" ht="11.25" customHeight="1">
      <c r="A331" s="294"/>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325"/>
      <c r="AG331" s="325"/>
      <c r="AH331" s="325"/>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325"/>
      <c r="BN331" s="325"/>
    </row>
    <row r="332" spans="1:66" ht="11.25" customHeight="1">
      <c r="A332" s="294"/>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325"/>
      <c r="AG332" s="325"/>
      <c r="AH332" s="325"/>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325"/>
      <c r="BN332" s="325"/>
    </row>
    <row r="333" spans="1:66" ht="11.25" customHeight="1">
      <c r="A333" s="294"/>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325"/>
      <c r="AG333" s="325"/>
      <c r="AH333" s="325"/>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325"/>
      <c r="BN333" s="325"/>
    </row>
    <row r="334" spans="1:66" ht="11.25" customHeight="1">
      <c r="A334" s="294"/>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325"/>
      <c r="AG334" s="325"/>
      <c r="AH334" s="325"/>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325"/>
      <c r="BN334" s="325"/>
    </row>
    <row r="335" spans="1:66" ht="11.25" customHeight="1">
      <c r="A335" s="294"/>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325"/>
      <c r="AG335" s="325"/>
      <c r="AH335" s="32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325"/>
      <c r="BN335" s="325"/>
    </row>
    <row r="336" spans="1:66" ht="11.25" customHeight="1">
      <c r="A336" s="294"/>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325"/>
      <c r="AG336" s="325"/>
      <c r="AH336" s="325"/>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325"/>
      <c r="BN336" s="325"/>
    </row>
    <row r="337" spans="1:66" ht="11.25" customHeight="1">
      <c r="A337" s="294"/>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325"/>
      <c r="AG337" s="325"/>
      <c r="AH337" s="32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325"/>
      <c r="BN337" s="325"/>
    </row>
    <row r="338" spans="1:66" ht="11.25" customHeight="1">
      <c r="A338" s="294"/>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325"/>
      <c r="AG338" s="325"/>
      <c r="AH338" s="325"/>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325"/>
      <c r="BN338" s="325"/>
    </row>
    <row r="339" spans="1:66" ht="11.25" customHeight="1">
      <c r="A339" s="294"/>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325"/>
      <c r="AG339" s="325"/>
      <c r="AH339" s="32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325"/>
      <c r="BN339" s="325"/>
    </row>
    <row r="340" spans="1:66" ht="11.25" customHeight="1">
      <c r="A340" s="294"/>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325"/>
      <c r="AG340" s="325"/>
      <c r="AH340" s="325"/>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325"/>
      <c r="BN340" s="325"/>
    </row>
    <row r="341" spans="1:66" ht="11.25" customHeight="1">
      <c r="A341" s="294"/>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325"/>
      <c r="AG341" s="325"/>
      <c r="AH341" s="325"/>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325"/>
      <c r="BN341" s="325"/>
    </row>
    <row r="342" spans="1:66" ht="11.25" customHeight="1">
      <c r="A342" s="294"/>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325"/>
      <c r="AG342" s="325"/>
      <c r="AH342" s="325"/>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325"/>
      <c r="BN342" s="325"/>
    </row>
    <row r="343" spans="1:66" ht="11.25" customHeight="1">
      <c r="A343" s="294"/>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325"/>
      <c r="AG343" s="325"/>
      <c r="AH343" s="325"/>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325"/>
      <c r="BN343" s="325"/>
    </row>
    <row r="344" spans="1:66" ht="11.25" customHeight="1">
      <c r="A344" s="294"/>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325"/>
      <c r="AG344" s="325"/>
      <c r="AH344" s="32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325"/>
      <c r="BN344" s="325"/>
    </row>
    <row r="345" spans="1:66" ht="11.25" customHeight="1">
      <c r="A345" s="294"/>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325"/>
      <c r="AG345" s="325"/>
      <c r="AH345" s="325"/>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325"/>
      <c r="BN345" s="325"/>
    </row>
    <row r="346" spans="1:66" ht="11.25" customHeight="1">
      <c r="A346" s="294"/>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325"/>
      <c r="AG346" s="325"/>
      <c r="AH346" s="32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325"/>
      <c r="BN346" s="325"/>
    </row>
    <row r="347" spans="1:66" ht="11.25" customHeight="1">
      <c r="A347" s="294"/>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325"/>
      <c r="AG347" s="325"/>
      <c r="AH347" s="325"/>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325"/>
      <c r="BN347" s="325"/>
    </row>
    <row r="348" spans="1:66" ht="11.25" customHeight="1">
      <c r="A348" s="294"/>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325"/>
      <c r="AG348" s="325"/>
      <c r="AH348" s="32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325"/>
      <c r="BN348" s="325"/>
    </row>
    <row r="349" spans="1:66" ht="11.25" customHeight="1">
      <c r="A349" s="294"/>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325"/>
      <c r="AG349" s="325"/>
      <c r="AH349" s="325"/>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325"/>
      <c r="BN349" s="325"/>
    </row>
    <row r="350" spans="1:66" ht="11.25" customHeight="1">
      <c r="A350" s="294"/>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325"/>
      <c r="AG350" s="325"/>
      <c r="AH350" s="325"/>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325"/>
      <c r="BN350" s="325"/>
    </row>
    <row r="351" spans="1:66" ht="11.25" customHeight="1">
      <c r="A351" s="294"/>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325"/>
      <c r="AG351" s="325"/>
      <c r="AH351" s="325"/>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325"/>
      <c r="BN351" s="325"/>
    </row>
    <row r="352" spans="1:66" ht="11.25" customHeight="1">
      <c r="A352" s="294"/>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325"/>
      <c r="AG352" s="325"/>
      <c r="AH352" s="325"/>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325"/>
      <c r="BN352" s="325"/>
    </row>
    <row r="353" spans="1:66" ht="11.25" customHeight="1">
      <c r="A353" s="294"/>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325"/>
      <c r="AG353" s="325"/>
      <c r="AH353" s="32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325"/>
      <c r="BN353" s="325"/>
    </row>
    <row r="354" spans="1:66" ht="11.25" customHeight="1">
      <c r="A354" s="294"/>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325"/>
      <c r="AG354" s="325"/>
      <c r="AH354" s="325"/>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325"/>
      <c r="BN354" s="325"/>
    </row>
    <row r="355" spans="1:66" ht="11.25" customHeight="1">
      <c r="A355" s="294"/>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325"/>
      <c r="AG355" s="325"/>
      <c r="AH355" s="32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325"/>
      <c r="BN355" s="325"/>
    </row>
    <row r="356" spans="1:66" ht="11.25" customHeight="1">
      <c r="A356" s="294"/>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325"/>
      <c r="AG356" s="325"/>
      <c r="AH356" s="325"/>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325"/>
      <c r="BN356" s="325"/>
    </row>
    <row r="357" spans="1:66" ht="11.25" customHeight="1">
      <c r="A357" s="294"/>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325"/>
      <c r="AG357" s="325"/>
      <c r="AH357" s="32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325"/>
      <c r="BN357" s="325"/>
    </row>
    <row r="358" spans="1:66" ht="11.25" customHeight="1">
      <c r="A358" s="294"/>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325"/>
      <c r="AG358" s="325"/>
      <c r="AH358" s="325"/>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325"/>
      <c r="BN358" s="325"/>
    </row>
    <row r="359" spans="1:66" ht="11.25" customHeight="1">
      <c r="A359" s="294"/>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325"/>
      <c r="AG359" s="325"/>
      <c r="AH359" s="325"/>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325"/>
      <c r="BN359" s="325"/>
    </row>
    <row r="360" spans="1:66" ht="11.25" customHeight="1">
      <c r="A360" s="294"/>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325"/>
      <c r="AG360" s="325"/>
      <c r="AH360" s="325"/>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325"/>
      <c r="BN360" s="325"/>
    </row>
    <row r="361" spans="1:66" ht="11.25" customHeight="1">
      <c r="A361" s="294"/>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325"/>
      <c r="AG361" s="325"/>
      <c r="AH361" s="325"/>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325"/>
      <c r="BN361" s="325"/>
    </row>
    <row r="362" spans="1:66" ht="11.25" customHeight="1">
      <c r="A362" s="294"/>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325"/>
      <c r="AG362" s="325"/>
      <c r="AH362" s="32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325"/>
      <c r="BN362" s="325"/>
    </row>
    <row r="363" spans="1:66" ht="11.25" customHeight="1">
      <c r="A363" s="294"/>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325"/>
      <c r="AG363" s="325"/>
      <c r="AH363" s="325"/>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325"/>
      <c r="BN363" s="325"/>
    </row>
    <row r="364" spans="1:66" ht="11.25" customHeight="1">
      <c r="A364" s="294"/>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325"/>
      <c r="AG364" s="325"/>
      <c r="AH364" s="32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325"/>
      <c r="BN364" s="325"/>
    </row>
    <row r="365" spans="1:66" ht="11.25" customHeight="1">
      <c r="A365" s="294"/>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325"/>
      <c r="AG365" s="325"/>
      <c r="AH365" s="325"/>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325"/>
      <c r="BN365" s="325"/>
    </row>
    <row r="366" spans="1:66" ht="11.25" customHeight="1">
      <c r="A366" s="294"/>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325"/>
      <c r="AG366" s="325"/>
      <c r="AH366" s="325"/>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325"/>
      <c r="BN366" s="325"/>
    </row>
    <row r="367" spans="1:66" ht="11.25" customHeight="1">
      <c r="A367" s="294"/>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325"/>
      <c r="AG367" s="325"/>
      <c r="AH367" s="32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325"/>
      <c r="BN367" s="325"/>
    </row>
    <row r="368" spans="1:66" ht="11.25" customHeight="1">
      <c r="A368" s="294"/>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325"/>
      <c r="AG368" s="325"/>
      <c r="AH368" s="325"/>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325"/>
      <c r="BN368" s="325"/>
    </row>
    <row r="369" spans="1:66" ht="11.25" customHeight="1">
      <c r="A369" s="294"/>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325"/>
      <c r="AG369" s="325"/>
      <c r="AH369" s="325"/>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325"/>
      <c r="BN369" s="325"/>
    </row>
    <row r="370" spans="1:66" ht="11.25" customHeight="1">
      <c r="A370" s="294"/>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325"/>
      <c r="AG370" s="325"/>
      <c r="AH370" s="325"/>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325"/>
      <c r="BN370" s="325"/>
    </row>
    <row r="371" spans="1:66" ht="11.25" customHeight="1">
      <c r="A371" s="294"/>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325"/>
      <c r="AG371" s="325"/>
      <c r="AH371" s="325"/>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325"/>
      <c r="BN371" s="325"/>
    </row>
    <row r="372" spans="1:66" ht="11.25" customHeight="1">
      <c r="A372" s="294"/>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325"/>
      <c r="AG372" s="325"/>
      <c r="AH372" s="32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325"/>
      <c r="BN372" s="325"/>
    </row>
    <row r="373" spans="1:66" ht="11.25" customHeight="1">
      <c r="A373" s="294"/>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325"/>
      <c r="AG373" s="325"/>
      <c r="AH373" s="325"/>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325"/>
      <c r="BN373" s="325"/>
    </row>
    <row r="374" spans="1:66" ht="11.25" customHeight="1">
      <c r="A374" s="294"/>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325"/>
      <c r="AG374" s="325"/>
      <c r="AH374" s="32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325"/>
      <c r="BN374" s="325"/>
    </row>
    <row r="375" spans="1:66" ht="11.25" customHeight="1">
      <c r="A375" s="294"/>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325"/>
      <c r="AG375" s="325"/>
      <c r="AH375" s="325"/>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325"/>
      <c r="BN375" s="325"/>
    </row>
    <row r="376" spans="1:66" ht="11.25" customHeight="1">
      <c r="A376" s="294"/>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325"/>
      <c r="AG376" s="325"/>
      <c r="AH376" s="32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325"/>
      <c r="BN376" s="325"/>
    </row>
    <row r="377" spans="1:66" ht="11.25" customHeight="1">
      <c r="A377" s="294"/>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325"/>
      <c r="AG377" s="325"/>
      <c r="AH377" s="325"/>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325"/>
      <c r="BN377" s="325"/>
    </row>
    <row r="378" spans="1:66" ht="11.25" customHeight="1">
      <c r="A378" s="294"/>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325"/>
      <c r="AG378" s="325"/>
      <c r="AH378" s="325"/>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325"/>
      <c r="BN378" s="325"/>
    </row>
    <row r="379" spans="1:66" ht="11.25" customHeight="1">
      <c r="A379" s="294"/>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325"/>
      <c r="AG379" s="325"/>
      <c r="AH379" s="325"/>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325"/>
      <c r="BN379" s="325"/>
    </row>
    <row r="380" spans="1:66" ht="11.25" customHeight="1">
      <c r="A380" s="294"/>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325"/>
      <c r="AG380" s="325"/>
      <c r="AH380" s="325"/>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325"/>
      <c r="BN380" s="325"/>
    </row>
    <row r="381" spans="1:66" ht="11.25" customHeight="1">
      <c r="A381" s="294"/>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325"/>
      <c r="AG381" s="325"/>
      <c r="AH381" s="325"/>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325"/>
      <c r="BN381" s="325"/>
    </row>
    <row r="382" spans="1:66" ht="11.25" customHeight="1">
      <c r="A382" s="294"/>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325"/>
      <c r="AG382" s="325"/>
      <c r="AH382" s="32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325"/>
      <c r="BN382" s="325"/>
    </row>
    <row r="383" spans="1:66" ht="11.25" customHeight="1">
      <c r="A383" s="294"/>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325"/>
      <c r="AG383" s="325"/>
      <c r="AH383" s="325"/>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325"/>
      <c r="BN383" s="325"/>
    </row>
    <row r="384" spans="1:66" ht="11.25" customHeight="1">
      <c r="A384" s="294"/>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325"/>
      <c r="AG384" s="325"/>
      <c r="AH384" s="32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325"/>
      <c r="BN384" s="325"/>
    </row>
    <row r="385" spans="1:66" ht="11.25" customHeight="1">
      <c r="A385" s="294"/>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325"/>
      <c r="AG385" s="325"/>
      <c r="AH385" s="325"/>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325"/>
      <c r="BN385" s="325"/>
    </row>
    <row r="386" spans="1:66" ht="11.25" customHeight="1">
      <c r="A386" s="294"/>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325"/>
      <c r="AG386" s="325"/>
      <c r="AH386" s="32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325"/>
      <c r="BN386" s="325"/>
    </row>
    <row r="387" spans="1:66" ht="11.25" customHeight="1">
      <c r="A387" s="294"/>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325"/>
      <c r="AG387" s="325"/>
      <c r="AH387" s="325"/>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325"/>
      <c r="BN387" s="325"/>
    </row>
    <row r="388" spans="1:66" ht="11.25" customHeight="1">
      <c r="A388" s="294"/>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325"/>
      <c r="AG388" s="325"/>
      <c r="AH388" s="325"/>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325"/>
      <c r="BN388" s="325"/>
    </row>
    <row r="389" spans="1:66" ht="11.25" customHeight="1">
      <c r="A389" s="294"/>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325"/>
      <c r="AG389" s="325"/>
      <c r="AH389" s="325"/>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325"/>
      <c r="BN389" s="325"/>
    </row>
    <row r="390" spans="1:66" ht="11.25" customHeight="1">
      <c r="A390" s="294"/>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325"/>
      <c r="AG390" s="325"/>
      <c r="AH390" s="325"/>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325"/>
      <c r="BN390" s="325"/>
    </row>
    <row r="391" spans="1:66" ht="11.25" customHeight="1">
      <c r="A391" s="294"/>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325"/>
      <c r="AG391" s="325"/>
      <c r="AH391" s="32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325"/>
      <c r="BN391" s="325"/>
    </row>
    <row r="392" spans="1:66" ht="11.25" customHeight="1">
      <c r="A392" s="294"/>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325"/>
      <c r="AG392" s="325"/>
      <c r="AH392" s="325"/>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325"/>
      <c r="BN392" s="325"/>
    </row>
    <row r="393" spans="1:66" ht="11.25" customHeight="1">
      <c r="A393" s="294"/>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325"/>
      <c r="AG393" s="325"/>
      <c r="AH393" s="32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325"/>
      <c r="BN393" s="325"/>
    </row>
    <row r="394" spans="1:66" ht="11.25" customHeight="1">
      <c r="A394" s="294"/>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325"/>
      <c r="AG394" s="325"/>
      <c r="AH394" s="325"/>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325"/>
      <c r="BN394" s="325"/>
    </row>
    <row r="395" spans="1:66" ht="11.25" customHeight="1">
      <c r="A395" s="294"/>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325"/>
      <c r="AG395" s="325"/>
      <c r="AH395" s="32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325"/>
      <c r="BN395" s="325"/>
    </row>
    <row r="396" spans="1:66" ht="11.25" customHeight="1">
      <c r="A396" s="294"/>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325"/>
      <c r="AG396" s="325"/>
      <c r="AH396" s="325"/>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325"/>
      <c r="BN396" s="325"/>
    </row>
    <row r="397" spans="1:66" ht="11.25" customHeight="1">
      <c r="A397" s="294"/>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325"/>
      <c r="AG397" s="325"/>
      <c r="AH397" s="325"/>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325"/>
      <c r="BN397" s="325"/>
    </row>
    <row r="398" spans="1:66" ht="11.25" customHeight="1">
      <c r="A398" s="294"/>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325"/>
      <c r="AG398" s="325"/>
      <c r="AH398" s="325"/>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325"/>
      <c r="BN398" s="325"/>
    </row>
    <row r="399" spans="1:66" ht="11.25" customHeight="1">
      <c r="A399" s="294"/>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325"/>
      <c r="AG399" s="325"/>
      <c r="AH399" s="325"/>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325"/>
      <c r="BN399" s="325"/>
    </row>
    <row r="400" spans="1:66" ht="11.25" customHeight="1">
      <c r="A400" s="294"/>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325"/>
      <c r="AG400" s="325"/>
      <c r="AH400" s="32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325"/>
      <c r="BN400" s="325"/>
    </row>
    <row r="401" spans="1:66" ht="11.25" customHeight="1">
      <c r="A401" s="294"/>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325"/>
      <c r="AG401" s="325"/>
      <c r="AH401" s="325"/>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325"/>
      <c r="BN401" s="325"/>
    </row>
    <row r="402" spans="1:66" ht="11.25" customHeight="1">
      <c r="A402" s="294"/>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325"/>
      <c r="AG402" s="325"/>
      <c r="AH402" s="32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325"/>
      <c r="BN402" s="325"/>
    </row>
    <row r="403" spans="1:66" ht="11.25" customHeight="1">
      <c r="A403" s="294"/>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325"/>
      <c r="AG403" s="325"/>
      <c r="AH403" s="325"/>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325"/>
      <c r="BN403" s="325"/>
    </row>
    <row r="404" spans="1:66" ht="11.25" customHeight="1">
      <c r="A404" s="294"/>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325"/>
      <c r="AG404" s="325"/>
      <c r="AH404" s="32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325"/>
      <c r="BN404" s="325"/>
    </row>
    <row r="405" spans="1:66" ht="11.25" customHeight="1">
      <c r="A405" s="294"/>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325"/>
      <c r="AG405" s="325"/>
      <c r="AH405" s="325"/>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325"/>
      <c r="BN405" s="325"/>
    </row>
    <row r="406" spans="1:66" ht="11.25" customHeight="1">
      <c r="A406" s="294"/>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325"/>
      <c r="AG406" s="325"/>
      <c r="AH406" s="325"/>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325"/>
      <c r="BN406" s="325"/>
    </row>
    <row r="407" spans="1:66" ht="11.25" customHeight="1">
      <c r="A407" s="294"/>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325"/>
      <c r="AG407" s="325"/>
      <c r="AH407" s="325"/>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325"/>
      <c r="BN407" s="325"/>
    </row>
    <row r="408" spans="1:66" ht="11.25" customHeight="1">
      <c r="A408" s="294"/>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325"/>
      <c r="AG408" s="325"/>
      <c r="AH408" s="325"/>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325"/>
      <c r="BN408" s="325"/>
    </row>
    <row r="409" spans="1:66" ht="11.25" customHeight="1">
      <c r="A409" s="294"/>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325"/>
      <c r="AG409" s="325"/>
      <c r="AH409" s="32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325"/>
      <c r="BN409" s="325"/>
    </row>
    <row r="410" spans="1:66" ht="11.25" customHeight="1">
      <c r="A410" s="294"/>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325"/>
      <c r="AG410" s="325"/>
      <c r="AH410" s="325"/>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325"/>
      <c r="BN410" s="325"/>
    </row>
    <row r="411" spans="1:66" ht="11.25" customHeight="1">
      <c r="A411" s="294"/>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325"/>
      <c r="AG411" s="325"/>
      <c r="AH411" s="32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325"/>
      <c r="BN411" s="325"/>
    </row>
    <row r="412" spans="1:66" ht="11.25" customHeight="1">
      <c r="A412" s="294"/>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325"/>
      <c r="AG412" s="325"/>
      <c r="AH412" s="325"/>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325"/>
      <c r="BN412" s="325"/>
    </row>
    <row r="413" spans="1:66" ht="11.25" customHeight="1">
      <c r="A413" s="294"/>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325"/>
      <c r="AG413" s="325"/>
      <c r="AH413" s="32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325"/>
      <c r="BN413" s="325"/>
    </row>
    <row r="414" spans="1:66" ht="11.25" customHeight="1">
      <c r="A414" s="294"/>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325"/>
      <c r="AG414" s="325"/>
      <c r="AH414" s="325"/>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325"/>
      <c r="BN414" s="325"/>
    </row>
    <row r="415" spans="1:66" ht="11.25" customHeight="1">
      <c r="A415" s="294"/>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325"/>
      <c r="AG415" s="325"/>
      <c r="AH415" s="325"/>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325"/>
      <c r="BN415" s="325"/>
    </row>
    <row r="416" spans="1:66" ht="11.25" customHeight="1">
      <c r="A416" s="294"/>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325"/>
      <c r="AG416" s="325"/>
      <c r="AH416" s="325"/>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325"/>
      <c r="BN416" s="325"/>
    </row>
    <row r="417" spans="1:66" ht="11.25" customHeight="1">
      <c r="A417" s="294"/>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325"/>
      <c r="AG417" s="325"/>
      <c r="AH417" s="325"/>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325"/>
      <c r="BN417" s="325"/>
    </row>
    <row r="418" spans="1:66" ht="11.25" customHeight="1">
      <c r="A418" s="294"/>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325"/>
      <c r="AG418" s="325"/>
      <c r="AH418" s="325"/>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325"/>
      <c r="BN418" s="325"/>
    </row>
    <row r="419" spans="1:66" ht="11.25" customHeight="1">
      <c r="A419" s="294"/>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325"/>
      <c r="AG419" s="325"/>
      <c r="AH419" s="32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325"/>
      <c r="BN419" s="325"/>
    </row>
    <row r="420" spans="1:66" ht="11.25" customHeight="1">
      <c r="A420" s="294"/>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325"/>
      <c r="AG420" s="325"/>
      <c r="AH420" s="325"/>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325"/>
      <c r="BN420" s="325"/>
    </row>
    <row r="421" spans="1:66" ht="11.25" customHeight="1">
      <c r="A421" s="294"/>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325"/>
      <c r="AG421" s="325"/>
      <c r="AH421" s="32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325"/>
      <c r="BN421" s="325"/>
    </row>
    <row r="422" spans="1:66" ht="11.25" customHeight="1">
      <c r="A422" s="294"/>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325"/>
      <c r="AG422" s="325"/>
      <c r="AH422" s="325"/>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325"/>
      <c r="BN422" s="325"/>
    </row>
    <row r="423" spans="1:66" ht="11.25" customHeight="1">
      <c r="A423" s="294"/>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325"/>
      <c r="AG423" s="325"/>
      <c r="AH423" s="32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325"/>
      <c r="BN423" s="325"/>
    </row>
    <row r="424" spans="1:66" ht="11.25" customHeight="1">
      <c r="A424" s="294"/>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325"/>
      <c r="AG424" s="325"/>
      <c r="AH424" s="325"/>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325"/>
      <c r="BN424" s="325"/>
    </row>
    <row r="425" spans="1:66" ht="11.25" customHeight="1">
      <c r="A425" s="294"/>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325"/>
      <c r="AG425" s="325"/>
      <c r="AH425" s="325"/>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325"/>
      <c r="BN425" s="325"/>
    </row>
    <row r="426" spans="1:66" ht="11.25" customHeight="1">
      <c r="A426" s="294"/>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325"/>
      <c r="AG426" s="325"/>
      <c r="AH426" s="325"/>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325"/>
      <c r="BN426" s="325"/>
    </row>
    <row r="427" spans="1:66" ht="11.25" customHeight="1">
      <c r="A427" s="294"/>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325"/>
      <c r="AG427" s="325"/>
      <c r="AH427" s="325"/>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325"/>
      <c r="BN427" s="325"/>
    </row>
    <row r="428" spans="1:66" ht="11.25" customHeight="1">
      <c r="A428" s="294"/>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325"/>
      <c r="AG428" s="325"/>
      <c r="AH428" s="32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325"/>
      <c r="BN428" s="325"/>
    </row>
    <row r="429" spans="1:66" ht="11.25" customHeight="1">
      <c r="A429" s="294"/>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325"/>
      <c r="AG429" s="325"/>
      <c r="AH429" s="325"/>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325"/>
      <c r="BN429" s="325"/>
    </row>
    <row r="430" spans="1:66" ht="11.25" customHeight="1">
      <c r="A430" s="294"/>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325"/>
      <c r="AG430" s="325"/>
      <c r="AH430" s="32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325"/>
      <c r="BN430" s="325"/>
    </row>
    <row r="431" spans="1:66" ht="11.25" customHeight="1">
      <c r="A431" s="294"/>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325"/>
      <c r="AG431" s="325"/>
      <c r="AH431" s="325"/>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325"/>
      <c r="BN431" s="325"/>
    </row>
    <row r="432" spans="1:66" ht="11.25" customHeight="1">
      <c r="A432" s="294"/>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325"/>
      <c r="AG432" s="325"/>
      <c r="AH432" s="32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325"/>
      <c r="BN432" s="325"/>
    </row>
    <row r="433" spans="1:66" ht="11.25" customHeight="1">
      <c r="A433" s="294"/>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325"/>
      <c r="AG433" s="325"/>
      <c r="AH433" s="325"/>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325"/>
      <c r="BN433" s="325"/>
    </row>
    <row r="434" spans="1:66" ht="11.25" customHeight="1">
      <c r="A434" s="294"/>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325"/>
      <c r="AG434" s="325"/>
      <c r="AH434" s="325"/>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325"/>
      <c r="BN434" s="325"/>
    </row>
    <row r="435" spans="1:66" ht="11.25" customHeight="1">
      <c r="A435" s="294"/>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325"/>
      <c r="AG435" s="325"/>
      <c r="AH435" s="325"/>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325"/>
      <c r="BN435" s="325"/>
    </row>
    <row r="436" spans="1:66" ht="11.25" customHeight="1">
      <c r="A436" s="294"/>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325"/>
      <c r="AG436" s="325"/>
      <c r="AH436" s="325"/>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325"/>
      <c r="BN436" s="325"/>
    </row>
    <row r="437" spans="1:66" ht="11.25" customHeight="1">
      <c r="A437" s="294"/>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325"/>
      <c r="AG437" s="325"/>
      <c r="AH437" s="32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325"/>
      <c r="BN437" s="325"/>
    </row>
    <row r="438" spans="1:66" ht="11.25" customHeight="1">
      <c r="A438" s="294"/>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325"/>
      <c r="AG438" s="325"/>
      <c r="AH438" s="325"/>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325"/>
      <c r="BN438" s="325"/>
    </row>
    <row r="439" spans="1:66" ht="11.25" customHeight="1">
      <c r="A439" s="294"/>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325"/>
      <c r="AG439" s="325"/>
      <c r="AH439" s="32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325"/>
      <c r="BN439" s="325"/>
    </row>
    <row r="440" spans="1:66" ht="11.25" customHeight="1">
      <c r="A440" s="294"/>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325"/>
      <c r="AG440" s="325"/>
      <c r="AH440" s="325"/>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325"/>
      <c r="BN440" s="325"/>
    </row>
    <row r="441" spans="1:66" ht="11.25" customHeight="1">
      <c r="A441" s="294"/>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325"/>
      <c r="AG441" s="325"/>
      <c r="AH441" s="32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325"/>
      <c r="BN441" s="325"/>
    </row>
    <row r="442" spans="1:66" ht="11.25" customHeight="1">
      <c r="A442" s="294"/>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325"/>
      <c r="AG442" s="325"/>
      <c r="AH442" s="325"/>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325"/>
      <c r="BN442" s="325"/>
    </row>
    <row r="443" spans="1:66" ht="11.25" customHeight="1">
      <c r="A443" s="294"/>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325"/>
      <c r="AG443" s="325"/>
      <c r="AH443" s="325"/>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325"/>
      <c r="BN443" s="325"/>
    </row>
    <row r="444" spans="1:66" ht="11.25" customHeight="1">
      <c r="A444" s="294"/>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325"/>
      <c r="AG444" s="325"/>
      <c r="AH444" s="325"/>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325"/>
      <c r="BN444" s="325"/>
    </row>
    <row r="445" spans="1:66" ht="11.25" customHeight="1">
      <c r="A445" s="294"/>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325"/>
      <c r="AG445" s="325"/>
      <c r="AH445" s="325"/>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325"/>
      <c r="BN445" s="325"/>
    </row>
    <row r="446" spans="1:66" ht="11.25" customHeight="1">
      <c r="A446" s="294"/>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325"/>
      <c r="AG446" s="325"/>
      <c r="AH446" s="325"/>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325"/>
      <c r="BN446" s="325"/>
    </row>
    <row r="447" spans="1:66" ht="11.25" customHeight="1">
      <c r="A447" s="294"/>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325"/>
      <c r="AG447" s="325"/>
      <c r="AH447" s="32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325"/>
      <c r="BN447" s="325"/>
    </row>
    <row r="448" spans="1:66" ht="11.25" customHeight="1">
      <c r="A448" s="294"/>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325"/>
      <c r="AG448" s="325"/>
      <c r="AH448" s="325"/>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325"/>
      <c r="BN448" s="325"/>
    </row>
    <row r="449" spans="1:66" ht="11.25" customHeight="1">
      <c r="A449" s="294"/>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325"/>
      <c r="AG449" s="325"/>
      <c r="AH449" s="32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325"/>
      <c r="BN449" s="325"/>
    </row>
    <row r="450" spans="1:66" ht="11.25" customHeight="1">
      <c r="A450" s="294"/>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325"/>
      <c r="AG450" s="325"/>
      <c r="AH450" s="325"/>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325"/>
      <c r="BN450" s="325"/>
    </row>
    <row r="451" spans="1:66" ht="11.25" customHeight="1">
      <c r="A451" s="294"/>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325"/>
      <c r="AG451" s="325"/>
      <c r="AH451" s="32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325"/>
      <c r="BN451" s="325"/>
    </row>
    <row r="452" spans="1:66" ht="11.25" customHeight="1">
      <c r="A452" s="294"/>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325"/>
      <c r="AG452" s="325"/>
      <c r="AH452" s="325"/>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325"/>
      <c r="BN452" s="325"/>
    </row>
    <row r="453" spans="1:66" ht="11.25" customHeight="1">
      <c r="A453" s="294"/>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325"/>
      <c r="AG453" s="325"/>
      <c r="AH453" s="325"/>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325"/>
      <c r="BN453" s="325"/>
    </row>
    <row r="454" spans="1:66" ht="11.25" customHeight="1">
      <c r="A454" s="294"/>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325"/>
      <c r="AG454" s="325"/>
      <c r="AH454" s="325"/>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325"/>
      <c r="BN454" s="325"/>
    </row>
    <row r="455" spans="1:66" ht="11.25" customHeight="1">
      <c r="A455" s="294"/>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325"/>
      <c r="AG455" s="325"/>
      <c r="AH455" s="325"/>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325"/>
      <c r="BN455" s="325"/>
    </row>
    <row r="456" spans="1:66" ht="11.25" customHeight="1">
      <c r="A456" s="294"/>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325"/>
      <c r="AG456" s="325"/>
      <c r="AH456" s="32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325"/>
      <c r="BN456" s="325"/>
    </row>
    <row r="457" spans="1:66" ht="11.25" customHeight="1">
      <c r="A457" s="294"/>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325"/>
      <c r="AG457" s="325"/>
      <c r="AH457" s="325"/>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325"/>
      <c r="BN457" s="325"/>
    </row>
    <row r="458" spans="1:66" ht="11.25" customHeight="1">
      <c r="A458" s="294"/>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325"/>
      <c r="AG458" s="325"/>
      <c r="AH458" s="32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325"/>
      <c r="BN458" s="325"/>
    </row>
    <row r="459" spans="1:66" ht="11.25" customHeight="1">
      <c r="A459" s="294"/>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325"/>
      <c r="AG459" s="325"/>
      <c r="AH459" s="325"/>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325"/>
      <c r="BN459" s="325"/>
    </row>
    <row r="460" spans="1:66" ht="11.25" customHeight="1">
      <c r="A460" s="294"/>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325"/>
      <c r="AG460" s="325"/>
      <c r="AH460" s="32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325"/>
      <c r="BN460" s="325"/>
    </row>
    <row r="461" spans="1:66" ht="11.25" customHeight="1">
      <c r="A461" s="294"/>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325"/>
      <c r="AG461" s="325"/>
      <c r="AH461" s="325"/>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325"/>
      <c r="BN461" s="325"/>
    </row>
    <row r="462" spans="1:66" ht="11.25" customHeight="1">
      <c r="A462" s="294"/>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325"/>
      <c r="AG462" s="325"/>
      <c r="AH462" s="325"/>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325"/>
      <c r="BN462" s="325"/>
    </row>
    <row r="463" spans="1:66" ht="11.25" customHeight="1">
      <c r="A463" s="294"/>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325"/>
      <c r="AG463" s="325"/>
      <c r="AH463" s="325"/>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325"/>
      <c r="BN463" s="325"/>
    </row>
    <row r="464" spans="1:66" ht="11.25" customHeight="1">
      <c r="A464" s="294"/>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325"/>
      <c r="AG464" s="325"/>
      <c r="AH464" s="325"/>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325"/>
      <c r="BN464" s="325"/>
    </row>
    <row r="465" spans="1:66" ht="11.25" customHeight="1">
      <c r="A465" s="294"/>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325"/>
      <c r="AG465" s="325"/>
      <c r="AH465" s="325"/>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325"/>
      <c r="BN465" s="325"/>
    </row>
    <row r="466" spans="1:66" ht="11.25" customHeight="1">
      <c r="A466" s="294"/>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325"/>
      <c r="AG466" s="325"/>
      <c r="AH466" s="32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325"/>
      <c r="BN466" s="325"/>
    </row>
    <row r="467" spans="1:66" ht="11.25" customHeight="1">
      <c r="A467" s="294"/>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325"/>
      <c r="AG467" s="325"/>
      <c r="AH467" s="325"/>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325"/>
      <c r="BN467" s="325"/>
    </row>
    <row r="468" spans="1:66" ht="11.25" customHeight="1">
      <c r="A468" s="294"/>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325"/>
      <c r="AG468" s="325"/>
      <c r="AH468" s="32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325"/>
      <c r="BN468" s="325"/>
    </row>
    <row r="469" spans="1:66" ht="11.25" customHeight="1">
      <c r="A469" s="294"/>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325"/>
      <c r="AG469" s="325"/>
      <c r="AH469" s="325"/>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325"/>
      <c r="BN469" s="325"/>
    </row>
    <row r="470" spans="1:66" ht="11.25" customHeight="1">
      <c r="A470" s="294"/>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325"/>
      <c r="AG470" s="325"/>
      <c r="AH470" s="32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325"/>
      <c r="BN470" s="325"/>
    </row>
    <row r="471" spans="1:66" ht="11.25" customHeight="1">
      <c r="A471" s="294"/>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325"/>
      <c r="AG471" s="325"/>
      <c r="AH471" s="325"/>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325"/>
      <c r="BN471" s="325"/>
    </row>
    <row r="472" spans="1:66" ht="11.25" customHeight="1">
      <c r="A472" s="294"/>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325"/>
      <c r="AG472" s="325"/>
      <c r="AH472" s="325"/>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325"/>
      <c r="BN472" s="325"/>
    </row>
    <row r="473" spans="1:66" ht="11.25" customHeight="1">
      <c r="A473" s="294"/>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325"/>
      <c r="AG473" s="325"/>
      <c r="AH473" s="325"/>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325"/>
      <c r="BN473" s="325"/>
    </row>
    <row r="474" spans="1:66" ht="11.25" customHeight="1">
      <c r="A474" s="294"/>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325"/>
      <c r="AG474" s="325"/>
      <c r="AH474" s="325"/>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325"/>
      <c r="BN474" s="325"/>
    </row>
    <row r="475" spans="1:66" ht="11.25" customHeight="1">
      <c r="A475" s="294"/>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325"/>
      <c r="AG475" s="325"/>
      <c r="AH475" s="325"/>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325"/>
      <c r="BN475" s="325"/>
    </row>
    <row r="476" spans="1:66" ht="11.25" customHeight="1">
      <c r="A476" s="294"/>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325"/>
      <c r="AG476" s="325"/>
      <c r="AH476" s="325"/>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325"/>
      <c r="BN476" s="325"/>
    </row>
    <row r="477" spans="1:66" ht="11.25" customHeight="1">
      <c r="A477" s="294"/>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325"/>
      <c r="AG477" s="325"/>
      <c r="AH477" s="32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325"/>
      <c r="BN477" s="325"/>
    </row>
    <row r="478" spans="1:66" ht="11.25" customHeight="1">
      <c r="A478" s="294"/>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325"/>
      <c r="AG478" s="325"/>
      <c r="AH478" s="325"/>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325"/>
      <c r="BN478" s="325"/>
    </row>
    <row r="479" spans="1:66" ht="11.25" customHeight="1">
      <c r="A479" s="294"/>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325"/>
      <c r="AG479" s="325"/>
      <c r="AH479" s="32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325"/>
      <c r="BN479" s="325"/>
    </row>
    <row r="480" spans="1:66" ht="11.25" customHeight="1">
      <c r="A480" s="294"/>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325"/>
      <c r="AG480" s="325"/>
      <c r="AH480" s="325"/>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325"/>
      <c r="BN480" s="325"/>
    </row>
    <row r="481" spans="1:66" ht="11.25" customHeight="1">
      <c r="A481" s="294"/>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325"/>
      <c r="AG481" s="325"/>
      <c r="AH481" s="32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325"/>
      <c r="BN481" s="325"/>
    </row>
    <row r="482" spans="1:66" ht="11.25" customHeight="1">
      <c r="A482" s="294"/>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325"/>
      <c r="AG482" s="325"/>
      <c r="AH482" s="325"/>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325"/>
      <c r="BN482" s="325"/>
    </row>
    <row r="483" spans="1:66" ht="11.25" customHeight="1">
      <c r="A483" s="294"/>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325"/>
      <c r="AG483" s="325"/>
      <c r="AH483" s="325"/>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325"/>
      <c r="BN483" s="325"/>
    </row>
    <row r="484" spans="1:66" ht="11.25" customHeight="1">
      <c r="A484" s="294"/>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325"/>
      <c r="AG484" s="325"/>
      <c r="AH484" s="325"/>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325"/>
      <c r="BN484" s="325"/>
    </row>
    <row r="485" spans="1:66" ht="11.25" customHeight="1">
      <c r="A485" s="294"/>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325"/>
      <c r="AG485" s="325"/>
      <c r="AH485" s="325"/>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325"/>
      <c r="BN485" s="325"/>
    </row>
    <row r="486" spans="1:66" ht="11.25" customHeight="1">
      <c r="A486" s="294"/>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325"/>
      <c r="AG486" s="325"/>
      <c r="AH486" s="32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325"/>
      <c r="BN486" s="325"/>
    </row>
    <row r="487" spans="1:66" ht="11.25" customHeight="1">
      <c r="A487" s="294"/>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325"/>
      <c r="AG487" s="325"/>
      <c r="AH487" s="325"/>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325"/>
      <c r="BN487" s="325"/>
    </row>
    <row r="488" spans="1:66" ht="11.25" customHeight="1">
      <c r="A488" s="294"/>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325"/>
      <c r="AG488" s="325"/>
      <c r="AH488" s="325"/>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325"/>
      <c r="BN488" s="325"/>
    </row>
    <row r="489" spans="1:66" ht="11.25" customHeight="1">
      <c r="A489" s="294"/>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325"/>
      <c r="AG489" s="325"/>
      <c r="AH489" s="32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325"/>
      <c r="BN489" s="325"/>
    </row>
    <row r="490" spans="1:66" ht="11.25" customHeight="1">
      <c r="A490" s="294"/>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325"/>
      <c r="AG490" s="325"/>
      <c r="AH490" s="325"/>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325"/>
      <c r="BN490" s="325"/>
    </row>
    <row r="491" spans="1:66" ht="11.25" customHeight="1">
      <c r="A491" s="294"/>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325"/>
      <c r="AG491" s="325"/>
      <c r="AH491" s="325"/>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325"/>
      <c r="BN491" s="325"/>
    </row>
    <row r="492" spans="1:66" ht="11.25" customHeight="1">
      <c r="A492" s="294"/>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325"/>
      <c r="AG492" s="325"/>
      <c r="AH492" s="32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325"/>
      <c r="BN492" s="325"/>
    </row>
    <row r="493" spans="1:66" ht="11.25" customHeight="1">
      <c r="A493" s="294"/>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325"/>
      <c r="AG493" s="325"/>
      <c r="AH493" s="325"/>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325"/>
      <c r="BN493" s="325"/>
    </row>
    <row r="494" spans="1:66" ht="11.25" customHeight="1">
      <c r="A494" s="294"/>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325"/>
      <c r="AG494" s="325"/>
      <c r="AH494" s="325"/>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325"/>
      <c r="BN494" s="325"/>
    </row>
    <row r="495" spans="1:66" ht="11.25" customHeight="1">
      <c r="A495" s="294"/>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325"/>
      <c r="AG495" s="325"/>
      <c r="AH495" s="325"/>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325"/>
      <c r="BN495" s="325"/>
    </row>
    <row r="496" spans="1:66" ht="11.25" customHeight="1">
      <c r="A496" s="294"/>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325"/>
      <c r="AG496" s="325"/>
      <c r="AH496" s="325"/>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325"/>
      <c r="BN496" s="325"/>
    </row>
    <row r="497" spans="1:66" ht="11.25" customHeight="1">
      <c r="A497" s="294"/>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325"/>
      <c r="AG497" s="325"/>
      <c r="AH497" s="32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325"/>
      <c r="BN497" s="325"/>
    </row>
    <row r="498" spans="1:66" ht="11.25" customHeight="1">
      <c r="A498" s="294"/>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325"/>
      <c r="AG498" s="325"/>
      <c r="AH498" s="325"/>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325"/>
      <c r="BN498" s="325"/>
    </row>
    <row r="499" spans="1:66" ht="11.25" customHeight="1">
      <c r="A499" s="294"/>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325"/>
      <c r="AG499" s="325"/>
      <c r="AH499" s="32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325"/>
      <c r="BN499" s="325"/>
    </row>
    <row r="500" spans="1:66" ht="11.25" customHeight="1">
      <c r="A500" s="294"/>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325"/>
      <c r="AG500" s="325"/>
      <c r="AH500" s="325"/>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325"/>
      <c r="BN500" s="325"/>
    </row>
    <row r="501" spans="1:66" ht="11.25" customHeight="1">
      <c r="A501" s="294"/>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325"/>
      <c r="AG501" s="325"/>
      <c r="AH501" s="32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325"/>
      <c r="BN501" s="325"/>
    </row>
    <row r="502" spans="1:66" ht="11.25" customHeight="1">
      <c r="A502" s="294"/>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325"/>
      <c r="AG502" s="325"/>
      <c r="AH502" s="325"/>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325"/>
      <c r="BN502" s="325"/>
    </row>
    <row r="503" spans="1:66" ht="11.25" customHeight="1">
      <c r="A503" s="294"/>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325"/>
      <c r="AG503" s="325"/>
      <c r="AH503" s="325"/>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325"/>
      <c r="BN503" s="325"/>
    </row>
    <row r="504" spans="1:66" ht="11.25" customHeight="1">
      <c r="A504" s="294"/>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325"/>
      <c r="AG504" s="325"/>
      <c r="AH504" s="325"/>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325"/>
      <c r="BN504" s="325"/>
    </row>
    <row r="505" spans="1:66" ht="11.25" customHeight="1">
      <c r="A505" s="294"/>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325"/>
      <c r="AG505" s="325"/>
      <c r="AH505" s="325"/>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325"/>
      <c r="BN505" s="325"/>
    </row>
    <row r="506" spans="1:66" ht="11.25" customHeight="1">
      <c r="A506" s="294"/>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325"/>
      <c r="AG506" s="325"/>
      <c r="AH506" s="32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325"/>
      <c r="BN506" s="325"/>
    </row>
    <row r="507" spans="1:66" ht="11.25" customHeight="1">
      <c r="A507" s="294"/>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325"/>
      <c r="AG507" s="325"/>
      <c r="AH507" s="325"/>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325"/>
      <c r="BN507" s="325"/>
    </row>
    <row r="508" spans="1:66" ht="11.25" customHeight="1">
      <c r="A508" s="294"/>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325"/>
      <c r="AG508" s="325"/>
      <c r="AH508" s="32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325"/>
      <c r="BN508" s="325"/>
    </row>
    <row r="509" spans="1:66" ht="11.25" customHeight="1">
      <c r="A509" s="294"/>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325"/>
      <c r="AG509" s="325"/>
      <c r="AH509" s="325"/>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325"/>
      <c r="BN509" s="325"/>
    </row>
    <row r="510" spans="1:66" ht="11.25" customHeight="1">
      <c r="A510" s="294"/>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325"/>
      <c r="AG510" s="325"/>
      <c r="AH510" s="32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325"/>
      <c r="BN510" s="325"/>
    </row>
    <row r="511" spans="1:66" ht="11.25" customHeight="1">
      <c r="A511" s="294"/>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325"/>
      <c r="AG511" s="325"/>
      <c r="AH511" s="325"/>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325"/>
      <c r="BN511" s="325"/>
    </row>
    <row r="512" spans="1:66" ht="11.25" customHeight="1">
      <c r="A512" s="294"/>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325"/>
      <c r="AG512" s="325"/>
      <c r="AH512" s="325"/>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325"/>
      <c r="BN512" s="325"/>
    </row>
    <row r="513" spans="1:66" ht="11.25" customHeight="1">
      <c r="A513" s="294"/>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325"/>
      <c r="AG513" s="325"/>
      <c r="AH513" s="325"/>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325"/>
      <c r="BN513" s="325"/>
    </row>
    <row r="514" spans="1:66" ht="11.25" customHeight="1">
      <c r="A514" s="294"/>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325"/>
      <c r="AG514" s="325"/>
      <c r="AH514" s="325"/>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325"/>
      <c r="BN514" s="325"/>
    </row>
    <row r="515" spans="1:66" ht="11.25" customHeight="1">
      <c r="A515" s="294"/>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325"/>
      <c r="AG515" s="325"/>
      <c r="AH515" s="32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325"/>
      <c r="BN515" s="325"/>
    </row>
    <row r="516" spans="1:66" ht="11.25" customHeight="1">
      <c r="A516" s="294"/>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325"/>
      <c r="AG516" s="325"/>
      <c r="AH516" s="325"/>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325"/>
      <c r="BN516" s="325"/>
    </row>
    <row r="517" spans="1:66" ht="11.25" customHeight="1">
      <c r="A517" s="294"/>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325"/>
      <c r="AG517" s="325"/>
      <c r="AH517" s="32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325"/>
      <c r="BN517" s="325"/>
    </row>
    <row r="518" spans="1:66" ht="11.25" customHeight="1">
      <c r="A518" s="294"/>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325"/>
      <c r="AG518" s="325"/>
      <c r="AH518" s="325"/>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325"/>
      <c r="BN518" s="325"/>
    </row>
    <row r="519" spans="1:66" ht="11.25" customHeight="1">
      <c r="A519" s="294"/>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325"/>
      <c r="AG519" s="325"/>
      <c r="AH519" s="32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325"/>
      <c r="BN519" s="325"/>
    </row>
    <row r="520" spans="1:66" ht="11.25" customHeight="1">
      <c r="A520" s="294"/>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325"/>
      <c r="AG520" s="325"/>
      <c r="AH520" s="325"/>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325"/>
      <c r="BN520" s="325"/>
    </row>
    <row r="521" spans="1:66" ht="11.25" customHeight="1">
      <c r="A521" s="294"/>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325"/>
      <c r="AG521" s="325"/>
      <c r="AH521" s="325"/>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325"/>
      <c r="BN521" s="325"/>
    </row>
    <row r="522" spans="1:66" ht="11.25" customHeight="1">
      <c r="A522" s="294"/>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325"/>
      <c r="AG522" s="325"/>
      <c r="AH522" s="325"/>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325"/>
      <c r="BN522" s="325"/>
    </row>
    <row r="523" spans="1:66" ht="11.25" customHeight="1">
      <c r="A523" s="294"/>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325"/>
      <c r="AG523" s="325"/>
      <c r="AH523" s="325"/>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325"/>
      <c r="BN523" s="325"/>
    </row>
    <row r="524" spans="1:66" ht="11.25" customHeight="1">
      <c r="A524" s="294"/>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325"/>
      <c r="AG524" s="325"/>
      <c r="AH524" s="32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325"/>
      <c r="BN524" s="325"/>
    </row>
    <row r="525" spans="1:66" ht="11.25" customHeight="1">
      <c r="A525" s="294"/>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325"/>
      <c r="AG525" s="325"/>
      <c r="AH525" s="325"/>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325"/>
      <c r="BN525" s="325"/>
    </row>
    <row r="526" spans="1:66" ht="11.25" customHeight="1">
      <c r="A526" s="294"/>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325"/>
      <c r="AG526" s="325"/>
      <c r="AH526" s="325"/>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325"/>
      <c r="BN526" s="325"/>
    </row>
    <row r="527" spans="1:66" ht="11.25" customHeight="1">
      <c r="A527" s="294"/>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325"/>
      <c r="AG527" s="325"/>
      <c r="AH527" s="32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325"/>
      <c r="BN527" s="325"/>
    </row>
    <row r="528" spans="1:66" ht="11.25" customHeight="1">
      <c r="A528" s="294"/>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325"/>
      <c r="AG528" s="325"/>
      <c r="AH528" s="325"/>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325"/>
      <c r="BN528" s="325"/>
    </row>
    <row r="529" spans="1:66" ht="11.25" customHeight="1">
      <c r="A529" s="294"/>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325"/>
      <c r="AG529" s="325"/>
      <c r="AH529" s="325"/>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325"/>
      <c r="BN529" s="325"/>
    </row>
    <row r="530" spans="1:66" ht="11.25" customHeight="1">
      <c r="A530" s="294"/>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325"/>
      <c r="AG530" s="325"/>
      <c r="AH530" s="32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325"/>
      <c r="BN530" s="325"/>
    </row>
    <row r="531" spans="1:66" ht="11.25" customHeight="1">
      <c r="A531" s="294"/>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325"/>
      <c r="AG531" s="325"/>
      <c r="AH531" s="325"/>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325"/>
      <c r="BN531" s="325"/>
    </row>
    <row r="532" spans="1:66" ht="11.25" customHeight="1">
      <c r="A532" s="294"/>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325"/>
      <c r="AG532" s="325"/>
      <c r="AH532" s="325"/>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325"/>
      <c r="BN532" s="325"/>
    </row>
    <row r="533" spans="1:66" ht="11.25" customHeight="1">
      <c r="A533" s="294"/>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325"/>
      <c r="AG533" s="325"/>
      <c r="AH533" s="325"/>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325"/>
      <c r="BN533" s="325"/>
    </row>
    <row r="534" spans="1:66" ht="11.25" customHeight="1">
      <c r="A534" s="294"/>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325"/>
      <c r="AG534" s="325"/>
      <c r="AH534" s="325"/>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325"/>
      <c r="BN534" s="325"/>
    </row>
    <row r="535" spans="1:66" ht="11.25" customHeight="1">
      <c r="A535" s="294"/>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325"/>
      <c r="AG535" s="325"/>
      <c r="AH535" s="32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325"/>
      <c r="BN535" s="325"/>
    </row>
    <row r="536" spans="1:66" ht="11.25" customHeight="1">
      <c r="A536" s="294"/>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325"/>
      <c r="AG536" s="325"/>
      <c r="AH536" s="325"/>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325"/>
      <c r="BN536" s="325"/>
    </row>
    <row r="537" spans="1:66" ht="11.25" customHeight="1">
      <c r="A537" s="294"/>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325"/>
      <c r="AG537" s="325"/>
      <c r="AH537" s="32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325"/>
      <c r="BN537" s="325"/>
    </row>
    <row r="538" spans="1:66" ht="11.25" customHeight="1">
      <c r="A538" s="294"/>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325"/>
      <c r="AG538" s="325"/>
      <c r="AH538" s="325"/>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325"/>
      <c r="BN538" s="325"/>
    </row>
    <row r="539" spans="1:66" ht="11.25" customHeight="1">
      <c r="A539" s="294"/>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325"/>
      <c r="AG539" s="325"/>
      <c r="AH539" s="32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325"/>
      <c r="BN539" s="325"/>
    </row>
    <row r="540" spans="1:66" ht="11.25" customHeight="1">
      <c r="A540" s="294"/>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325"/>
      <c r="AG540" s="325"/>
      <c r="AH540" s="325"/>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325"/>
      <c r="BN540" s="325"/>
    </row>
    <row r="541" spans="1:66" ht="11.25" customHeight="1">
      <c r="A541" s="294"/>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325"/>
      <c r="AG541" s="325"/>
      <c r="AH541" s="325"/>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325"/>
      <c r="BN541" s="325"/>
    </row>
    <row r="542" spans="1:66" ht="11.25" customHeight="1">
      <c r="A542" s="294"/>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325"/>
      <c r="AG542" s="325"/>
      <c r="AH542" s="325"/>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325"/>
      <c r="BN542" s="325"/>
    </row>
    <row r="543" spans="1:66" ht="11.25" customHeight="1">
      <c r="A543" s="294"/>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325"/>
      <c r="AG543" s="325"/>
      <c r="AH543" s="325"/>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325"/>
      <c r="BN543" s="325"/>
    </row>
    <row r="544" spans="1:66" ht="11.25" customHeight="1">
      <c r="A544" s="294"/>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325"/>
      <c r="AG544" s="325"/>
      <c r="AH544" s="32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325"/>
      <c r="BN544" s="325"/>
    </row>
    <row r="545" spans="1:66" ht="11.25" customHeight="1">
      <c r="A545" s="294"/>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325"/>
      <c r="AG545" s="325"/>
      <c r="AH545" s="325"/>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325"/>
      <c r="BN545" s="325"/>
    </row>
    <row r="546" spans="1:66" ht="11.25" customHeight="1">
      <c r="A546" s="294"/>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325"/>
      <c r="AG546" s="325"/>
      <c r="AH546" s="32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325"/>
      <c r="BN546" s="325"/>
    </row>
    <row r="547" spans="1:66" ht="11.25" customHeight="1">
      <c r="A547" s="294"/>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325"/>
      <c r="AG547" s="325"/>
      <c r="AH547" s="325"/>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325"/>
      <c r="BN547" s="325"/>
    </row>
    <row r="548" spans="1:66" ht="11.25" customHeight="1">
      <c r="A548" s="294"/>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325"/>
      <c r="AG548" s="325"/>
      <c r="AH548" s="32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325"/>
      <c r="BN548" s="325"/>
    </row>
    <row r="549" spans="1:66" ht="11.25" customHeight="1">
      <c r="A549" s="294"/>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325"/>
      <c r="AG549" s="325"/>
      <c r="AH549" s="325"/>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325"/>
      <c r="BN549" s="325"/>
    </row>
    <row r="550" spans="1:66" ht="11.25" customHeight="1">
      <c r="A550" s="294"/>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325"/>
      <c r="AG550" s="325"/>
      <c r="AH550" s="325"/>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325"/>
      <c r="BN550" s="325"/>
    </row>
    <row r="551" spans="1:66" ht="11.25" customHeight="1">
      <c r="A551" s="294"/>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325"/>
      <c r="AG551" s="325"/>
      <c r="AH551" s="325"/>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325"/>
      <c r="BN551" s="325"/>
    </row>
    <row r="552" spans="1:66" ht="11.25" customHeight="1">
      <c r="A552" s="294"/>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325"/>
      <c r="AG552" s="325"/>
      <c r="AH552" s="325"/>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325"/>
      <c r="BN552" s="325"/>
    </row>
    <row r="553" spans="1:66" ht="11.25" customHeight="1">
      <c r="A553" s="294"/>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325"/>
      <c r="AG553" s="325"/>
      <c r="AH553" s="32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325"/>
      <c r="BN553" s="325"/>
    </row>
    <row r="554" spans="1:66" ht="11.25" customHeight="1">
      <c r="A554" s="294"/>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325"/>
      <c r="AG554" s="325"/>
      <c r="AH554" s="325"/>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325"/>
      <c r="BN554" s="325"/>
    </row>
    <row r="555" spans="1:66" ht="11.25" customHeight="1">
      <c r="A555" s="294"/>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325"/>
      <c r="AG555" s="325"/>
      <c r="AH555" s="32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325"/>
      <c r="BN555" s="325"/>
    </row>
    <row r="556" spans="1:66" ht="11.25" customHeight="1">
      <c r="A556" s="294"/>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325"/>
      <c r="AG556" s="325"/>
      <c r="AH556" s="325"/>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325"/>
      <c r="BN556" s="325"/>
    </row>
    <row r="557" spans="1:66" ht="11.25" customHeight="1">
      <c r="A557" s="294"/>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325"/>
      <c r="AG557" s="325"/>
      <c r="AH557" s="32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325"/>
      <c r="BN557" s="325"/>
    </row>
    <row r="558" spans="1:66" ht="11.25" customHeight="1">
      <c r="A558" s="294"/>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325"/>
      <c r="AG558" s="325"/>
      <c r="AH558" s="325"/>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325"/>
      <c r="BN558" s="325"/>
    </row>
    <row r="559" spans="1:66" ht="11.25" customHeight="1">
      <c r="A559" s="294"/>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325"/>
      <c r="AG559" s="325"/>
      <c r="AH559" s="325"/>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325"/>
      <c r="BN559" s="325"/>
    </row>
    <row r="560" spans="1:66" ht="11.25" customHeight="1">
      <c r="A560" s="294"/>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325"/>
      <c r="AG560" s="325"/>
      <c r="AH560" s="325"/>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325"/>
      <c r="BN560" s="325"/>
    </row>
    <row r="561" spans="1:66" ht="11.25" customHeight="1">
      <c r="A561" s="294"/>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325"/>
      <c r="AG561" s="325"/>
      <c r="AH561" s="325"/>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325"/>
      <c r="BN561" s="325"/>
    </row>
    <row r="562" spans="1:66" ht="11.25" customHeight="1">
      <c r="A562" s="294"/>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325"/>
      <c r="AG562" s="325"/>
      <c r="AH562" s="325"/>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325"/>
      <c r="BN562" s="325"/>
    </row>
    <row r="563" spans="1:66" ht="11.25" customHeight="1">
      <c r="A563" s="294"/>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325"/>
      <c r="AG563" s="325"/>
      <c r="AH563" s="325"/>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325"/>
      <c r="BN563" s="325"/>
    </row>
    <row r="564" spans="1:66" ht="11.25" customHeight="1">
      <c r="A564" s="294"/>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325"/>
      <c r="AG564" s="325"/>
      <c r="AH564" s="32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325"/>
      <c r="BN564" s="325"/>
    </row>
    <row r="565" spans="1:66" ht="11.25" customHeight="1">
      <c r="A565" s="294"/>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325"/>
      <c r="AG565" s="325"/>
      <c r="AH565" s="325"/>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325"/>
      <c r="BN565" s="325"/>
    </row>
    <row r="566" spans="1:66" ht="11.25" customHeight="1">
      <c r="A566" s="294"/>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325"/>
      <c r="AG566" s="325"/>
      <c r="AH566" s="32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325"/>
      <c r="BN566" s="325"/>
    </row>
    <row r="567" spans="1:66" ht="11.25" customHeight="1">
      <c r="A567" s="294"/>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325"/>
      <c r="AG567" s="325"/>
      <c r="AH567" s="325"/>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325"/>
      <c r="BN567" s="325"/>
    </row>
    <row r="568" spans="1:66" ht="11.25" customHeight="1">
      <c r="A568" s="294"/>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325"/>
      <c r="AG568" s="325"/>
      <c r="AH568" s="32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325"/>
      <c r="BN568" s="325"/>
    </row>
    <row r="569" spans="1:66" ht="11.25" customHeight="1">
      <c r="A569" s="294"/>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325"/>
      <c r="AG569" s="325"/>
      <c r="AH569" s="325"/>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325"/>
      <c r="BN569" s="325"/>
    </row>
    <row r="570" spans="1:66" ht="11.25" customHeight="1">
      <c r="A570" s="294"/>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325"/>
      <c r="AG570" s="325"/>
      <c r="AH570" s="325"/>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325"/>
      <c r="BN570" s="325"/>
    </row>
    <row r="571" spans="1:66" ht="11.25" customHeight="1">
      <c r="A571" s="294"/>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325"/>
      <c r="AG571" s="325"/>
      <c r="AH571" s="325"/>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325"/>
      <c r="BN571" s="325"/>
    </row>
    <row r="572" spans="1:66" ht="11.25" customHeight="1">
      <c r="A572" s="294"/>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325"/>
      <c r="AG572" s="325"/>
      <c r="AH572" s="325"/>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325"/>
      <c r="BN572" s="325"/>
    </row>
    <row r="573" spans="1:66" ht="11.25" customHeight="1">
      <c r="A573" s="294"/>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325"/>
      <c r="AG573" s="325"/>
      <c r="AH573" s="32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325"/>
      <c r="BN573" s="325"/>
    </row>
    <row r="574" spans="1:66" ht="11.25" customHeight="1">
      <c r="A574" s="294"/>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325"/>
      <c r="AG574" s="325"/>
      <c r="AH574" s="325"/>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325"/>
      <c r="BN574" s="325"/>
    </row>
    <row r="575" spans="1:66" ht="11.25" customHeight="1">
      <c r="A575" s="294"/>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325"/>
      <c r="AG575" s="325"/>
      <c r="AH575" s="32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325"/>
      <c r="BN575" s="325"/>
    </row>
    <row r="576" spans="1:66" ht="11.25" customHeight="1">
      <c r="A576" s="294"/>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325"/>
      <c r="AG576" s="325"/>
      <c r="AH576" s="325"/>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325"/>
      <c r="BN576" s="325"/>
    </row>
    <row r="577" spans="1:66" ht="11.25" customHeight="1">
      <c r="A577" s="294"/>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325"/>
      <c r="AG577" s="325"/>
      <c r="AH577" s="32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325"/>
      <c r="BN577" s="325"/>
    </row>
    <row r="578" spans="1:66" ht="11.25" customHeight="1">
      <c r="A578" s="294"/>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325"/>
      <c r="AG578" s="325"/>
      <c r="AH578" s="325"/>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325"/>
      <c r="BN578" s="325"/>
    </row>
    <row r="579" spans="1:66" ht="11.25" customHeight="1">
      <c r="A579" s="294"/>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325"/>
      <c r="AG579" s="325"/>
      <c r="AH579" s="325"/>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325"/>
      <c r="BN579" s="325"/>
    </row>
    <row r="580" spans="1:66" ht="11.25" customHeight="1">
      <c r="A580" s="294"/>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325"/>
      <c r="AG580" s="325"/>
      <c r="AH580" s="325"/>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325"/>
      <c r="BN580" s="325"/>
    </row>
    <row r="581" spans="1:66" ht="11.25" customHeight="1">
      <c r="A581" s="294"/>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325"/>
      <c r="AG581" s="325"/>
      <c r="AH581" s="325"/>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325"/>
      <c r="BN581" s="325"/>
    </row>
    <row r="582" spans="1:66" ht="11.25" customHeight="1">
      <c r="A582" s="294"/>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325"/>
      <c r="AG582" s="325"/>
      <c r="AH582" s="32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325"/>
      <c r="BN582" s="325"/>
    </row>
    <row r="583" spans="1:66" ht="11.25" customHeight="1">
      <c r="A583" s="294"/>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325"/>
      <c r="AG583" s="325"/>
      <c r="AH583" s="325"/>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325"/>
      <c r="BN583" s="325"/>
    </row>
    <row r="584" spans="1:66" ht="11.25" customHeight="1">
      <c r="A584" s="294"/>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325"/>
      <c r="AG584" s="325"/>
      <c r="AH584" s="32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325"/>
      <c r="BN584" s="325"/>
    </row>
    <row r="585" spans="1:66" ht="11.25" customHeight="1">
      <c r="A585" s="294"/>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325"/>
      <c r="AG585" s="325"/>
      <c r="AH585" s="325"/>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325"/>
      <c r="BN585" s="325"/>
    </row>
    <row r="586" spans="1:66" ht="11.25" customHeight="1">
      <c r="A586" s="294"/>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325"/>
      <c r="AG586" s="325"/>
      <c r="AH586" s="32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325"/>
      <c r="BN586" s="325"/>
    </row>
    <row r="587" spans="1:66" ht="11.25" customHeight="1">
      <c r="A587" s="294"/>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325"/>
      <c r="AG587" s="325"/>
      <c r="AH587" s="325"/>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325"/>
      <c r="BN587" s="325"/>
    </row>
    <row r="588" spans="1:66" ht="11.25" customHeight="1">
      <c r="A588" s="294"/>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325"/>
      <c r="AG588" s="325"/>
      <c r="AH588" s="325"/>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325"/>
      <c r="BN588" s="325"/>
    </row>
    <row r="589" spans="1:66" ht="11.25" customHeight="1">
      <c r="A589" s="294"/>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325"/>
      <c r="AG589" s="325"/>
      <c r="AH589" s="325"/>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325"/>
      <c r="BN589" s="325"/>
    </row>
    <row r="590" spans="1:66" ht="11.25" customHeight="1">
      <c r="A590" s="294"/>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325"/>
      <c r="AG590" s="325"/>
      <c r="AH590" s="325"/>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325"/>
      <c r="BN590" s="325"/>
    </row>
    <row r="591" spans="1:66" ht="11.25" customHeight="1">
      <c r="A591" s="294"/>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325"/>
      <c r="AG591" s="325"/>
      <c r="AH591" s="32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325"/>
      <c r="BN591" s="325"/>
    </row>
    <row r="592" spans="1:66" ht="11.25" customHeight="1">
      <c r="A592" s="294"/>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325"/>
      <c r="AG592" s="325"/>
      <c r="AH592" s="325"/>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325"/>
      <c r="BN592" s="325"/>
    </row>
    <row r="593" spans="1:66" ht="11.25" customHeight="1">
      <c r="A593" s="294"/>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325"/>
      <c r="AG593" s="325"/>
      <c r="AH593" s="32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325"/>
      <c r="BN593" s="325"/>
    </row>
    <row r="594" spans="1:66" ht="11.25" customHeight="1">
      <c r="A594" s="294"/>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325"/>
      <c r="AG594" s="325"/>
      <c r="AH594" s="325"/>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325"/>
      <c r="BN594" s="325"/>
    </row>
    <row r="595" spans="1:66" ht="11.25" customHeight="1">
      <c r="A595" s="294"/>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325"/>
      <c r="AG595" s="325"/>
      <c r="AH595" s="32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325"/>
      <c r="BN595" s="325"/>
    </row>
    <row r="596" spans="1:66" ht="11.25" customHeight="1">
      <c r="A596" s="294"/>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325"/>
      <c r="AG596" s="325"/>
      <c r="AH596" s="325"/>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325"/>
      <c r="BN596" s="325"/>
    </row>
    <row r="597" spans="1:66" ht="11.25" customHeight="1">
      <c r="A597" s="294"/>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325"/>
      <c r="AG597" s="325"/>
      <c r="AH597" s="325"/>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325"/>
      <c r="BN597" s="325"/>
    </row>
    <row r="598" spans="1:66" ht="11.25" customHeight="1">
      <c r="A598" s="294"/>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325"/>
      <c r="AG598" s="325"/>
      <c r="AH598" s="325"/>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325"/>
      <c r="BN598" s="325"/>
    </row>
    <row r="599" spans="1:66" ht="11.25" customHeight="1">
      <c r="A599" s="294"/>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325"/>
      <c r="AG599" s="325"/>
      <c r="AH599" s="325"/>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325"/>
      <c r="BN599" s="325"/>
    </row>
    <row r="600" spans="1:66" ht="11.25" customHeight="1">
      <c r="A600" s="294"/>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325"/>
      <c r="AG600" s="325"/>
      <c r="AH600" s="32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325"/>
      <c r="BN600" s="325"/>
    </row>
    <row r="601" spans="1:66" ht="11.25" customHeight="1">
      <c r="A601" s="294"/>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325"/>
      <c r="AG601" s="325"/>
      <c r="AH601" s="325"/>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325"/>
      <c r="BN601" s="325"/>
    </row>
    <row r="602" spans="1:66" ht="11.25" customHeight="1">
      <c r="A602" s="294"/>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325"/>
      <c r="AG602" s="325"/>
      <c r="AH602" s="32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325"/>
      <c r="BN602" s="325"/>
    </row>
    <row r="603" spans="1:66" ht="11.25" customHeight="1">
      <c r="A603" s="294"/>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325"/>
      <c r="AG603" s="325"/>
      <c r="AH603" s="325"/>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325"/>
      <c r="BN603" s="325"/>
    </row>
    <row r="604" spans="1:66" ht="11.25" customHeight="1">
      <c r="A604" s="294"/>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325"/>
      <c r="AG604" s="325"/>
      <c r="AH604" s="32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325"/>
      <c r="BN604" s="325"/>
    </row>
    <row r="605" spans="1:66" ht="11.25" customHeight="1">
      <c r="A605" s="294"/>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325"/>
      <c r="AG605" s="325"/>
      <c r="AH605" s="325"/>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325"/>
      <c r="BN605" s="325"/>
    </row>
    <row r="606" spans="1:66" ht="11.25" customHeight="1">
      <c r="A606" s="294"/>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325"/>
      <c r="AG606" s="325"/>
      <c r="AH606" s="325"/>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325"/>
      <c r="BN606" s="325"/>
    </row>
    <row r="607" spans="1:66" ht="11.25" customHeight="1">
      <c r="A607" s="294"/>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325"/>
      <c r="AG607" s="325"/>
      <c r="AH607" s="325"/>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325"/>
      <c r="BN607" s="325"/>
    </row>
    <row r="608" spans="1:66" ht="11.25" customHeight="1">
      <c r="A608" s="294"/>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325"/>
      <c r="AG608" s="325"/>
      <c r="AH608" s="325"/>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325"/>
      <c r="BN608" s="325"/>
    </row>
    <row r="609" spans="1:66" ht="11.25" customHeight="1">
      <c r="A609" s="294"/>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325"/>
      <c r="AG609" s="325"/>
      <c r="AH609" s="32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325"/>
      <c r="BN609" s="325"/>
    </row>
    <row r="610" spans="1:66" ht="11.25" customHeight="1">
      <c r="A610" s="294"/>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325"/>
      <c r="AG610" s="325"/>
      <c r="AH610" s="325"/>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325"/>
      <c r="BN610" s="325"/>
    </row>
    <row r="611" spans="1:66" ht="11.25" customHeight="1">
      <c r="A611" s="294"/>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325"/>
      <c r="AG611" s="325"/>
      <c r="AH611" s="32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325"/>
      <c r="BN611" s="325"/>
    </row>
    <row r="612" spans="1:66" ht="11.25" customHeight="1">
      <c r="A612" s="294"/>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325"/>
      <c r="AG612" s="325"/>
      <c r="AH612" s="325"/>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325"/>
      <c r="BN612" s="325"/>
    </row>
    <row r="613" spans="1:66" ht="11.25" customHeight="1">
      <c r="A613" s="294"/>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325"/>
      <c r="AG613" s="325"/>
      <c r="AH613" s="32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325"/>
      <c r="BN613" s="325"/>
    </row>
    <row r="614" spans="1:66" ht="11.25" customHeight="1">
      <c r="A614" s="294"/>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325"/>
      <c r="AG614" s="325"/>
      <c r="AH614" s="325"/>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325"/>
      <c r="BN614" s="325"/>
    </row>
    <row r="615" spans="1:66" ht="11.25" customHeight="1">
      <c r="A615" s="294"/>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325"/>
      <c r="AG615" s="325"/>
      <c r="AH615" s="325"/>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325"/>
      <c r="BN615" s="325"/>
    </row>
    <row r="616" spans="1:66" ht="11.25" customHeight="1">
      <c r="A616" s="294"/>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325"/>
      <c r="AG616" s="325"/>
      <c r="AH616" s="325"/>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325"/>
      <c r="BN616" s="325"/>
    </row>
    <row r="617" spans="1:66" ht="11.25" customHeight="1">
      <c r="A617" s="294"/>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325"/>
      <c r="AG617" s="325"/>
      <c r="AH617" s="325"/>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325"/>
      <c r="BN617" s="325"/>
    </row>
    <row r="618" spans="1:66" ht="11.25" customHeight="1">
      <c r="A618" s="294"/>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325"/>
      <c r="AG618" s="325"/>
      <c r="AH618" s="32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325"/>
      <c r="BN618" s="325"/>
    </row>
    <row r="619" spans="1:66" ht="11.25" customHeight="1">
      <c r="A619" s="294"/>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325"/>
      <c r="AG619" s="325"/>
      <c r="AH619" s="325"/>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325"/>
      <c r="BN619" s="325"/>
    </row>
    <row r="620" spans="1:66" ht="11.25" customHeight="1">
      <c r="A620" s="294"/>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325"/>
      <c r="AG620" s="325"/>
      <c r="AH620" s="32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325"/>
      <c r="BN620" s="325"/>
    </row>
    <row r="621" spans="1:66" ht="11.25" customHeight="1">
      <c r="A621" s="294"/>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325"/>
      <c r="AG621" s="325"/>
      <c r="AH621" s="325"/>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325"/>
      <c r="BN621" s="325"/>
    </row>
    <row r="622" spans="1:66" ht="11.25" customHeight="1">
      <c r="A622" s="294"/>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325"/>
      <c r="AG622" s="325"/>
      <c r="AH622" s="32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325"/>
      <c r="BN622" s="325"/>
    </row>
    <row r="623" spans="1:66" ht="11.25" customHeight="1">
      <c r="A623" s="294"/>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325"/>
      <c r="AG623" s="325"/>
      <c r="AH623" s="325"/>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325"/>
      <c r="BN623" s="325"/>
    </row>
    <row r="624" spans="1:66" ht="11.25" customHeight="1">
      <c r="A624" s="294"/>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325"/>
      <c r="AG624" s="325"/>
      <c r="AH624" s="325"/>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325"/>
      <c r="BN624" s="325"/>
    </row>
    <row r="625" spans="1:66" ht="11.25" customHeight="1">
      <c r="A625" s="294"/>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325"/>
      <c r="AG625" s="325"/>
      <c r="AH625" s="325"/>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325"/>
      <c r="BN625" s="325"/>
    </row>
    <row r="626" spans="1:66" ht="11.25" customHeight="1">
      <c r="A626" s="294"/>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325"/>
      <c r="AG626" s="325"/>
      <c r="AH626" s="325"/>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325"/>
      <c r="BN626" s="325"/>
    </row>
    <row r="627" spans="1:66" ht="11.25" customHeight="1">
      <c r="A627" s="294"/>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325"/>
      <c r="AG627" s="325"/>
      <c r="AH627" s="325"/>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325"/>
      <c r="BN627" s="325"/>
    </row>
    <row r="628" spans="1:66" ht="11.25" customHeight="1">
      <c r="A628" s="294"/>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325"/>
      <c r="AG628" s="325"/>
      <c r="AH628" s="325"/>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325"/>
      <c r="BN628" s="325"/>
    </row>
    <row r="629" spans="1:66" ht="11.25" customHeight="1">
      <c r="A629" s="294"/>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325"/>
      <c r="AG629" s="325"/>
      <c r="AH629" s="32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325"/>
      <c r="BN629" s="325"/>
    </row>
    <row r="630" spans="1:66" ht="11.25" customHeight="1">
      <c r="A630" s="294"/>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325"/>
      <c r="AG630" s="325"/>
      <c r="AH630" s="325"/>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325"/>
      <c r="BN630" s="325"/>
    </row>
    <row r="631" spans="1:66" ht="11.25" customHeight="1">
      <c r="A631" s="294"/>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325"/>
      <c r="AG631" s="325"/>
      <c r="AH631" s="32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325"/>
      <c r="BN631" s="325"/>
    </row>
    <row r="632" spans="1:66" ht="11.25" customHeight="1">
      <c r="A632" s="294"/>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325"/>
      <c r="AG632" s="325"/>
      <c r="AH632" s="325"/>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325"/>
      <c r="BN632" s="325"/>
    </row>
    <row r="633" spans="1:66" ht="11.25" customHeight="1">
      <c r="A633" s="294"/>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325"/>
      <c r="AG633" s="325"/>
      <c r="AH633" s="32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325"/>
      <c r="BN633" s="325"/>
    </row>
    <row r="634" spans="1:66" ht="11.25" customHeight="1">
      <c r="A634" s="294"/>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325"/>
      <c r="AG634" s="325"/>
      <c r="AH634" s="325"/>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325"/>
      <c r="BN634" s="325"/>
    </row>
    <row r="635" spans="1:66" ht="11.25" customHeight="1">
      <c r="A635" s="294"/>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325"/>
      <c r="AG635" s="325"/>
      <c r="AH635" s="325"/>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325"/>
      <c r="BN635" s="325"/>
    </row>
    <row r="636" spans="1:66" ht="11.25" customHeight="1">
      <c r="A636" s="294"/>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325"/>
      <c r="AG636" s="325"/>
      <c r="AH636" s="325"/>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325"/>
      <c r="BN636" s="325"/>
    </row>
    <row r="637" spans="1:66" ht="11.25" customHeight="1">
      <c r="A637" s="294"/>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325"/>
      <c r="AG637" s="325"/>
      <c r="AH637" s="325"/>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325"/>
      <c r="BN637" s="325"/>
    </row>
    <row r="638" spans="1:66" ht="11.25" customHeight="1">
      <c r="A638" s="294"/>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325"/>
      <c r="AG638" s="325"/>
      <c r="AH638" s="32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325"/>
      <c r="BN638" s="325"/>
    </row>
    <row r="639" spans="1:66" ht="11.25" customHeight="1">
      <c r="A639" s="294"/>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325"/>
      <c r="AG639" s="325"/>
      <c r="AH639" s="325"/>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325"/>
      <c r="BN639" s="325"/>
    </row>
    <row r="640" spans="1:66" ht="11.25" customHeight="1">
      <c r="A640" s="294"/>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325"/>
      <c r="AG640" s="325"/>
      <c r="AH640" s="32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325"/>
      <c r="BN640" s="325"/>
    </row>
    <row r="641" spans="1:66" ht="11.25" customHeight="1">
      <c r="A641" s="294"/>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325"/>
      <c r="AG641" s="325"/>
      <c r="AH641" s="325"/>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325"/>
      <c r="BN641" s="325"/>
    </row>
    <row r="642" spans="1:66" ht="11.25" customHeight="1">
      <c r="A642" s="294"/>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325"/>
      <c r="AG642" s="325"/>
      <c r="AH642" s="32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325"/>
      <c r="BN642" s="325"/>
    </row>
    <row r="643" spans="1:66" ht="11.25" customHeight="1">
      <c r="A643" s="294"/>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325"/>
      <c r="AG643" s="325"/>
      <c r="AH643" s="325"/>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325"/>
      <c r="BN643" s="325"/>
    </row>
    <row r="644" spans="1:66" ht="11.25" customHeight="1">
      <c r="A644" s="294"/>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325"/>
      <c r="AG644" s="325"/>
      <c r="AH644" s="325"/>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325"/>
      <c r="BN644" s="325"/>
    </row>
    <row r="645" spans="1:66" ht="11.25" customHeight="1">
      <c r="A645" s="294"/>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325"/>
      <c r="AG645" s="325"/>
      <c r="AH645" s="325"/>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325"/>
      <c r="BN645" s="325"/>
    </row>
    <row r="646" spans="1:66" ht="11.25" customHeight="1">
      <c r="A646" s="294"/>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325"/>
      <c r="AG646" s="325"/>
      <c r="AH646" s="325"/>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325"/>
      <c r="BN646" s="325"/>
    </row>
    <row r="647" spans="1:66" ht="11.25" customHeight="1">
      <c r="A647" s="294"/>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325"/>
      <c r="AG647" s="325"/>
      <c r="AH647" s="32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325"/>
      <c r="BN647" s="325"/>
    </row>
    <row r="648" spans="1:66" ht="11.25" customHeight="1">
      <c r="A648" s="294"/>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325"/>
      <c r="AG648" s="325"/>
      <c r="AH648" s="325"/>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325"/>
      <c r="BN648" s="325"/>
    </row>
    <row r="649" spans="1:66" ht="11.25" customHeight="1">
      <c r="A649" s="294"/>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325"/>
      <c r="AG649" s="325"/>
      <c r="AH649" s="32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325"/>
      <c r="BN649" s="325"/>
    </row>
    <row r="650" spans="1:66" ht="11.25" customHeight="1">
      <c r="A650" s="294"/>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325"/>
      <c r="AG650" s="325"/>
      <c r="AH650" s="325"/>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325"/>
      <c r="BN650" s="325"/>
    </row>
    <row r="651" spans="1:66" ht="11.25" customHeight="1">
      <c r="A651" s="294"/>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325"/>
      <c r="AG651" s="325"/>
      <c r="AH651" s="32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325"/>
      <c r="BN651" s="325"/>
    </row>
    <row r="652" spans="1:66" ht="11.25" customHeight="1">
      <c r="A652" s="294"/>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325"/>
      <c r="AG652" s="325"/>
      <c r="AH652" s="325"/>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325"/>
      <c r="BN652" s="325"/>
    </row>
    <row r="653" spans="1:66" ht="11.25" customHeight="1">
      <c r="A653" s="294"/>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325"/>
      <c r="AG653" s="325"/>
      <c r="AH653" s="325"/>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325"/>
      <c r="BN653" s="325"/>
    </row>
    <row r="654" spans="1:66" ht="11.25" customHeight="1">
      <c r="A654" s="294"/>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325"/>
      <c r="AG654" s="325"/>
      <c r="AH654" s="325"/>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325"/>
      <c r="BN654" s="325"/>
    </row>
    <row r="655" spans="1:66" ht="11.25" customHeight="1">
      <c r="A655" s="294"/>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325"/>
      <c r="AG655" s="325"/>
      <c r="AH655" s="325"/>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325"/>
      <c r="BN655" s="325"/>
    </row>
    <row r="656" spans="1:66" ht="11.25" customHeight="1">
      <c r="A656" s="294"/>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325"/>
      <c r="AG656" s="325"/>
      <c r="AH656" s="32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325"/>
      <c r="BN656" s="325"/>
    </row>
    <row r="657" spans="1:66" ht="11.25" customHeight="1">
      <c r="A657" s="294"/>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325"/>
      <c r="AG657" s="325"/>
      <c r="AH657" s="325"/>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325"/>
      <c r="BN657" s="325"/>
    </row>
    <row r="658" spans="1:66" ht="11.25" customHeight="1">
      <c r="A658" s="294"/>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325"/>
      <c r="AG658" s="325"/>
      <c r="AH658" s="32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325"/>
      <c r="BN658" s="325"/>
    </row>
    <row r="659" spans="1:66" ht="11.25" customHeight="1">
      <c r="A659" s="294"/>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325"/>
      <c r="AG659" s="325"/>
      <c r="AH659" s="325"/>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325"/>
      <c r="BN659" s="325"/>
    </row>
    <row r="660" spans="1:66" ht="11.25" customHeight="1">
      <c r="A660" s="294"/>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325"/>
      <c r="AG660" s="325"/>
      <c r="AH660" s="32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325"/>
      <c r="BN660" s="325"/>
    </row>
    <row r="661" spans="1:66" ht="11.25" customHeight="1">
      <c r="A661" s="294"/>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325"/>
      <c r="AG661" s="325"/>
      <c r="AH661" s="325"/>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325"/>
      <c r="BN661" s="325"/>
    </row>
    <row r="662" spans="1:66" ht="11.25" customHeight="1">
      <c r="A662" s="294"/>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325"/>
      <c r="AG662" s="325"/>
      <c r="AH662" s="325"/>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325"/>
      <c r="BN662" s="325"/>
    </row>
    <row r="663" spans="1:66" ht="11.25" customHeight="1">
      <c r="A663" s="294"/>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325"/>
      <c r="AG663" s="325"/>
      <c r="AH663" s="325"/>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325"/>
      <c r="BN663" s="325"/>
    </row>
    <row r="664" spans="1:66" ht="11.25" customHeight="1">
      <c r="A664" s="294"/>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325"/>
      <c r="AG664" s="325"/>
      <c r="AH664" s="325"/>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325"/>
      <c r="BN664" s="325"/>
    </row>
    <row r="665" spans="1:66" ht="11.25" customHeight="1">
      <c r="A665" s="294"/>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325"/>
      <c r="AG665" s="325"/>
      <c r="AH665" s="32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325"/>
      <c r="BN665" s="325"/>
    </row>
    <row r="666" spans="1:66" ht="11.25" customHeight="1">
      <c r="A666" s="294"/>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325"/>
      <c r="AG666" s="325"/>
      <c r="AH666" s="325"/>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325"/>
      <c r="BN666" s="325"/>
    </row>
    <row r="667" spans="1:66" ht="11.25" customHeight="1">
      <c r="A667" s="294"/>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325"/>
      <c r="AG667" s="325"/>
      <c r="AH667" s="32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325"/>
      <c r="BN667" s="325"/>
    </row>
    <row r="668" spans="1:66" ht="11.25" customHeight="1">
      <c r="A668" s="294"/>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325"/>
      <c r="AG668" s="325"/>
      <c r="AH668" s="325"/>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325"/>
      <c r="BN668" s="325"/>
    </row>
    <row r="669" spans="1:66" ht="11.25" customHeight="1">
      <c r="A669" s="294"/>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325"/>
      <c r="AG669" s="325"/>
      <c r="AH669" s="32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325"/>
      <c r="BN669" s="325"/>
    </row>
    <row r="670" spans="1:66" ht="11.25" customHeight="1">
      <c r="A670" s="294"/>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325"/>
      <c r="AG670" s="325"/>
      <c r="AH670" s="325"/>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325"/>
      <c r="BN670" s="325"/>
    </row>
    <row r="671" spans="1:66" ht="11.25" customHeight="1">
      <c r="A671" s="294"/>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325"/>
      <c r="AG671" s="325"/>
      <c r="AH671" s="325"/>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325"/>
      <c r="BN671" s="325"/>
    </row>
    <row r="672" spans="1:66" ht="11.25" customHeight="1">
      <c r="A672" s="294"/>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325"/>
      <c r="AG672" s="325"/>
      <c r="AH672" s="325"/>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325"/>
      <c r="BN672" s="325"/>
    </row>
    <row r="673" spans="1:66" ht="11.25" customHeight="1">
      <c r="A673" s="294"/>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325"/>
      <c r="AG673" s="325"/>
      <c r="AH673" s="325"/>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325"/>
      <c r="BN673" s="325"/>
    </row>
    <row r="674" spans="1:66" ht="11.25" customHeight="1">
      <c r="A674" s="294"/>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325"/>
      <c r="AG674" s="325"/>
      <c r="AH674" s="32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325"/>
      <c r="BN674" s="325"/>
    </row>
    <row r="675" spans="1:66" ht="11.25" customHeight="1">
      <c r="A675" s="294"/>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325"/>
      <c r="AG675" s="325"/>
      <c r="AH675" s="325"/>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325"/>
      <c r="BN675" s="325"/>
    </row>
    <row r="676" spans="1:66" ht="11.25" customHeight="1">
      <c r="A676" s="294"/>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325"/>
      <c r="AG676" s="325"/>
      <c r="AH676" s="325"/>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325"/>
      <c r="BN676" s="325"/>
    </row>
    <row r="677" spans="1:66" ht="11.25" customHeight="1">
      <c r="A677" s="294"/>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325"/>
      <c r="AG677" s="325"/>
      <c r="AH677" s="32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325"/>
      <c r="BN677" s="325"/>
    </row>
    <row r="678" spans="1:66" ht="11.25" customHeight="1">
      <c r="A678" s="294"/>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325"/>
      <c r="AG678" s="325"/>
      <c r="AH678" s="325"/>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325"/>
      <c r="BN678" s="325"/>
    </row>
    <row r="679" spans="1:66" ht="11.25" customHeight="1">
      <c r="A679" s="294"/>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325"/>
      <c r="AG679" s="325"/>
      <c r="AH679" s="32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325"/>
      <c r="BN679" s="325"/>
    </row>
    <row r="680" spans="1:66" ht="11.25" customHeight="1">
      <c r="A680" s="294"/>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325"/>
      <c r="AG680" s="325"/>
      <c r="AH680" s="325"/>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325"/>
      <c r="BN680" s="325"/>
    </row>
    <row r="681" spans="1:66" ht="11.25" customHeight="1">
      <c r="A681" s="294"/>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325"/>
      <c r="AG681" s="325"/>
      <c r="AH681" s="325"/>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325"/>
      <c r="BN681" s="325"/>
    </row>
    <row r="682" spans="1:66" ht="11.25" customHeight="1">
      <c r="A682" s="294"/>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325"/>
      <c r="AG682" s="325"/>
      <c r="AH682" s="325"/>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325"/>
      <c r="BN682" s="325"/>
    </row>
    <row r="683" spans="1:66" ht="11.25" customHeight="1">
      <c r="A683" s="294"/>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325"/>
      <c r="AG683" s="325"/>
      <c r="AH683" s="325"/>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325"/>
      <c r="BN683" s="325"/>
    </row>
    <row r="684" spans="1:66" ht="11.25" customHeight="1">
      <c r="A684" s="294"/>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325"/>
      <c r="AG684" s="325"/>
      <c r="AH684" s="325"/>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325"/>
      <c r="BN684" s="325"/>
    </row>
    <row r="685" spans="1:66" ht="11.25" customHeight="1">
      <c r="A685" s="294"/>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325"/>
      <c r="AG685" s="325"/>
      <c r="AH685" s="32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325"/>
      <c r="BN685" s="325"/>
    </row>
    <row r="686" spans="1:66" ht="11.25" customHeight="1">
      <c r="A686" s="294"/>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325"/>
      <c r="AG686" s="325"/>
      <c r="AH686" s="325"/>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325"/>
      <c r="BN686" s="325"/>
    </row>
    <row r="687" spans="1:66" ht="11.25" customHeight="1">
      <c r="A687" s="294"/>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325"/>
      <c r="AG687" s="325"/>
      <c r="AH687" s="32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325"/>
      <c r="BN687" s="325"/>
    </row>
    <row r="688" spans="1:66" ht="11.25" customHeight="1">
      <c r="A688" s="294"/>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325"/>
      <c r="AG688" s="325"/>
      <c r="AH688" s="325"/>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325"/>
      <c r="BN688" s="325"/>
    </row>
    <row r="689" spans="1:66" ht="11.25" customHeight="1">
      <c r="A689" s="294"/>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325"/>
      <c r="AG689" s="325"/>
      <c r="AH689" s="32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325"/>
      <c r="BN689" s="325"/>
    </row>
    <row r="690" spans="1:66" ht="11.25" customHeight="1">
      <c r="A690" s="294"/>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325"/>
      <c r="AG690" s="325"/>
      <c r="AH690" s="325"/>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325"/>
      <c r="BN690" s="325"/>
    </row>
    <row r="691" spans="1:66" ht="11.25" customHeight="1">
      <c r="A691" s="294"/>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325"/>
      <c r="AG691" s="325"/>
      <c r="AH691" s="325"/>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325"/>
      <c r="BN691" s="325"/>
    </row>
    <row r="692" spans="1:66" ht="11.25" customHeight="1">
      <c r="A692" s="294"/>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325"/>
      <c r="AG692" s="325"/>
      <c r="AH692" s="325"/>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325"/>
      <c r="BN692" s="325"/>
    </row>
    <row r="693" spans="1:66" ht="11.25" customHeight="1">
      <c r="A693" s="294"/>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325"/>
      <c r="AG693" s="325"/>
      <c r="AH693" s="325"/>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325"/>
      <c r="BN693" s="325"/>
    </row>
    <row r="694" spans="1:66" ht="11.25" customHeight="1">
      <c r="A694" s="294"/>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325"/>
      <c r="AG694" s="325"/>
      <c r="AH694" s="325"/>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325"/>
      <c r="BN694" s="325"/>
    </row>
    <row r="695" spans="1:66" ht="11.25" customHeight="1">
      <c r="A695" s="294"/>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325"/>
      <c r="AG695" s="325"/>
      <c r="AH695" s="32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325"/>
      <c r="BN695" s="325"/>
    </row>
    <row r="696" spans="1:66" ht="11.25" customHeight="1">
      <c r="A696" s="294"/>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325"/>
      <c r="AG696" s="325"/>
      <c r="AH696" s="325"/>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325"/>
      <c r="BN696" s="325"/>
    </row>
    <row r="697" spans="1:66" ht="11.25" customHeight="1">
      <c r="A697" s="294"/>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325"/>
      <c r="AG697" s="325"/>
      <c r="AH697" s="32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325"/>
      <c r="BN697" s="325"/>
    </row>
    <row r="698" spans="1:66" ht="11.25" customHeight="1">
      <c r="A698" s="294"/>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325"/>
      <c r="AG698" s="325"/>
      <c r="AH698" s="325"/>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325"/>
      <c r="BN698" s="325"/>
    </row>
    <row r="699" spans="1:66" ht="11.25" customHeight="1">
      <c r="A699" s="294"/>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325"/>
      <c r="AG699" s="325"/>
      <c r="AH699" s="32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325"/>
      <c r="BN699" s="325"/>
    </row>
    <row r="700" spans="1:66" ht="11.25" customHeight="1">
      <c r="A700" s="294"/>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325"/>
      <c r="AG700" s="325"/>
      <c r="AH700" s="325"/>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325"/>
      <c r="BN700" s="325"/>
    </row>
    <row r="701" spans="1:66" ht="11.25" customHeight="1">
      <c r="A701" s="294"/>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325"/>
      <c r="AG701" s="325"/>
      <c r="AH701" s="325"/>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325"/>
      <c r="BN701" s="325"/>
    </row>
    <row r="702" spans="1:66" ht="11.25" customHeight="1">
      <c r="A702" s="294"/>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325"/>
      <c r="AG702" s="325"/>
      <c r="AH702" s="325"/>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325"/>
      <c r="BN702" s="325"/>
    </row>
    <row r="703" spans="1:66" ht="11.25" customHeight="1">
      <c r="A703" s="294"/>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325"/>
      <c r="AG703" s="325"/>
      <c r="AH703" s="325"/>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325"/>
      <c r="BN703" s="325"/>
    </row>
    <row r="704" spans="1:66" ht="11.25" customHeight="1">
      <c r="A704" s="294"/>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325"/>
      <c r="AG704" s="325"/>
      <c r="AH704" s="325"/>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325"/>
      <c r="BN704" s="325"/>
    </row>
    <row r="705" spans="1:66" ht="11.25" customHeight="1">
      <c r="A705" s="294"/>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325"/>
      <c r="AG705" s="325"/>
      <c r="AH705" s="325"/>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325"/>
      <c r="BN705" s="325"/>
    </row>
    <row r="706" spans="1:66" ht="11.25" customHeight="1">
      <c r="A706" s="294"/>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325"/>
      <c r="AG706" s="325"/>
      <c r="AH706" s="325"/>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325"/>
      <c r="BN706" s="325"/>
    </row>
    <row r="707" spans="1:66" ht="11.25" customHeight="1">
      <c r="A707" s="294"/>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325"/>
      <c r="AG707" s="325"/>
      <c r="AH707" s="32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325"/>
      <c r="BN707" s="325"/>
    </row>
    <row r="708" spans="1:66" ht="11.25" customHeight="1">
      <c r="A708" s="294"/>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325"/>
      <c r="AG708" s="325"/>
      <c r="AH708" s="325"/>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325"/>
      <c r="BN708" s="325"/>
    </row>
    <row r="709" spans="1:66" ht="11.25" customHeight="1">
      <c r="A709" s="294"/>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325"/>
      <c r="AG709" s="325"/>
      <c r="AH709" s="32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325"/>
      <c r="BN709" s="325"/>
    </row>
    <row r="710" spans="1:66" ht="11.25" customHeight="1">
      <c r="A710" s="294"/>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325"/>
      <c r="AG710" s="325"/>
      <c r="AH710" s="325"/>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325"/>
      <c r="BN710" s="325"/>
    </row>
    <row r="711" spans="1:66" ht="11.25" customHeight="1">
      <c r="A711" s="294"/>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325"/>
      <c r="AG711" s="325"/>
      <c r="AH711" s="32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325"/>
      <c r="BN711" s="325"/>
    </row>
    <row r="712" spans="1:66" ht="11.25" customHeight="1">
      <c r="A712" s="294"/>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325"/>
      <c r="AG712" s="325"/>
      <c r="AH712" s="325"/>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325"/>
      <c r="BN712" s="325"/>
    </row>
    <row r="713" spans="1:66" ht="11.25" customHeight="1">
      <c r="A713" s="294"/>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325"/>
      <c r="AG713" s="325"/>
      <c r="AH713" s="325"/>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325"/>
      <c r="BN713" s="325"/>
    </row>
    <row r="714" spans="1:66" ht="11.25" customHeight="1">
      <c r="A714" s="294"/>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325"/>
      <c r="AG714" s="325"/>
      <c r="AH714" s="325"/>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325"/>
      <c r="BN714" s="325"/>
    </row>
    <row r="715" spans="1:66" ht="11.25" customHeight="1">
      <c r="A715" s="294"/>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325"/>
      <c r="AG715" s="325"/>
      <c r="AH715" s="325"/>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325"/>
      <c r="BN715" s="325"/>
    </row>
    <row r="716" spans="1:66" ht="11.25" customHeight="1">
      <c r="A716" s="294"/>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325"/>
      <c r="AG716" s="325"/>
      <c r="AH716" s="325"/>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325"/>
      <c r="BN716" s="325"/>
    </row>
    <row r="717" spans="1:66" ht="11.25" customHeight="1">
      <c r="A717" s="294"/>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325"/>
      <c r="AG717" s="325"/>
      <c r="AH717" s="32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325"/>
      <c r="BN717" s="325"/>
    </row>
    <row r="718" spans="1:66" ht="11.25" customHeight="1">
      <c r="A718" s="294"/>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325"/>
      <c r="AG718" s="325"/>
      <c r="AH718" s="325"/>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325"/>
      <c r="BN718" s="325"/>
    </row>
    <row r="719" spans="1:66" ht="11.25" customHeight="1">
      <c r="A719" s="294"/>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325"/>
      <c r="AG719" s="325"/>
      <c r="AH719" s="32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325"/>
      <c r="BN719" s="325"/>
    </row>
    <row r="720" spans="1:66" ht="11.25" customHeight="1">
      <c r="A720" s="294"/>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325"/>
      <c r="AG720" s="325"/>
      <c r="AH720" s="325"/>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325"/>
      <c r="BN720" s="325"/>
    </row>
    <row r="721" spans="1:66" ht="11.25" customHeight="1">
      <c r="A721" s="294"/>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325"/>
      <c r="AG721" s="325"/>
      <c r="AH721" s="32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325"/>
      <c r="BN721" s="325"/>
    </row>
    <row r="722" spans="1:66" ht="11.25" customHeight="1">
      <c r="A722" s="294"/>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325"/>
      <c r="AG722" s="325"/>
      <c r="AH722" s="325"/>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325"/>
      <c r="BN722" s="325"/>
    </row>
    <row r="723" spans="1:66" ht="11.25" customHeight="1">
      <c r="A723" s="294"/>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325"/>
      <c r="AG723" s="325"/>
      <c r="AH723" s="325"/>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325"/>
      <c r="BN723" s="325"/>
    </row>
    <row r="724" spans="1:66" ht="11.25" customHeight="1">
      <c r="A724" s="294"/>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325"/>
      <c r="AG724" s="325"/>
      <c r="AH724" s="325"/>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325"/>
      <c r="BN724" s="325"/>
    </row>
    <row r="725" spans="1:66" ht="11.25" customHeight="1">
      <c r="A725" s="294"/>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325"/>
      <c r="AG725" s="325"/>
      <c r="AH725" s="325"/>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325"/>
      <c r="BN725" s="325"/>
    </row>
    <row r="726" spans="1:66" ht="11.25" customHeight="1">
      <c r="A726" s="294"/>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325"/>
      <c r="AG726" s="325"/>
      <c r="AH726" s="325"/>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325"/>
      <c r="BN726" s="325"/>
    </row>
    <row r="727" spans="1:66" ht="11.25" customHeight="1">
      <c r="A727" s="294"/>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325"/>
      <c r="AG727" s="325"/>
      <c r="AH727" s="32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325"/>
      <c r="BN727" s="325"/>
    </row>
    <row r="728" spans="1:66" ht="11.25" customHeight="1">
      <c r="A728" s="294"/>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325"/>
      <c r="AG728" s="325"/>
      <c r="AH728" s="325"/>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325"/>
      <c r="BN728" s="325"/>
    </row>
    <row r="729" spans="1:66" ht="11.25" customHeight="1">
      <c r="A729" s="294"/>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325"/>
      <c r="AG729" s="325"/>
      <c r="AH729" s="32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325"/>
      <c r="BN729" s="325"/>
    </row>
    <row r="730" spans="1:66" ht="11.25" customHeight="1">
      <c r="A730" s="294"/>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325"/>
      <c r="AG730" s="325"/>
      <c r="AH730" s="325"/>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325"/>
      <c r="BN730" s="325"/>
    </row>
    <row r="731" spans="1:66" ht="11.25" customHeight="1">
      <c r="A731" s="294"/>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325"/>
      <c r="AG731" s="325"/>
      <c r="AH731" s="325"/>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325"/>
      <c r="BN731" s="325"/>
    </row>
    <row r="732" spans="1:66" ht="11.25" customHeight="1">
      <c r="A732" s="294"/>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325"/>
      <c r="AG732" s="325"/>
      <c r="AH732" s="32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325"/>
      <c r="BN732" s="325"/>
    </row>
    <row r="733" spans="1:66" ht="11.25" customHeight="1">
      <c r="A733" s="294"/>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325"/>
      <c r="AG733" s="325"/>
      <c r="AH733" s="325"/>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325"/>
      <c r="BN733" s="325"/>
    </row>
    <row r="734" spans="1:66" ht="11.25" customHeight="1">
      <c r="A734" s="294"/>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325"/>
      <c r="AG734" s="325"/>
      <c r="AH734" s="325"/>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325"/>
      <c r="BN734" s="325"/>
    </row>
    <row r="735" spans="1:66" ht="11.25" customHeight="1">
      <c r="A735" s="294"/>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325"/>
      <c r="AG735" s="325"/>
      <c r="AH735" s="325"/>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325"/>
      <c r="BN735" s="325"/>
    </row>
    <row r="736" spans="1:66" ht="11.25" customHeight="1">
      <c r="A736" s="294"/>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325"/>
      <c r="AG736" s="325"/>
      <c r="AH736" s="325"/>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325"/>
      <c r="BN736" s="325"/>
    </row>
    <row r="737" spans="1:66" ht="11.25" customHeight="1">
      <c r="A737" s="294"/>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325"/>
      <c r="AG737" s="325"/>
      <c r="AH737" s="32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325"/>
      <c r="BN737" s="325"/>
    </row>
    <row r="738" spans="1:66" ht="11.25" customHeight="1">
      <c r="A738" s="294"/>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325"/>
      <c r="AG738" s="325"/>
      <c r="AH738" s="325"/>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325"/>
      <c r="BN738" s="325"/>
    </row>
    <row r="739" spans="1:66" ht="11.25" customHeight="1">
      <c r="A739" s="294"/>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325"/>
      <c r="AG739" s="325"/>
      <c r="AH739" s="32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325"/>
      <c r="BN739" s="325"/>
    </row>
    <row r="740" spans="1:66" ht="11.25" customHeight="1">
      <c r="A740" s="294"/>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325"/>
      <c r="AG740" s="325"/>
      <c r="AH740" s="325"/>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325"/>
      <c r="BN740" s="325"/>
    </row>
    <row r="741" spans="1:66" ht="11.25" customHeight="1">
      <c r="A741" s="294"/>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325"/>
      <c r="AG741" s="325"/>
      <c r="AH741" s="32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325"/>
      <c r="BN741" s="325"/>
    </row>
    <row r="742" spans="1:66" ht="11.25" customHeight="1">
      <c r="A742" s="294"/>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325"/>
      <c r="AG742" s="325"/>
      <c r="AH742" s="325"/>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325"/>
      <c r="BN742" s="325"/>
    </row>
    <row r="743" spans="1:66" ht="11.25" customHeight="1">
      <c r="A743" s="294"/>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325"/>
      <c r="AG743" s="325"/>
      <c r="AH743" s="325"/>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325"/>
      <c r="BN743" s="325"/>
    </row>
    <row r="744" spans="1:66" ht="11.25" customHeight="1">
      <c r="A744" s="294"/>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325"/>
      <c r="AG744" s="325"/>
      <c r="AH744" s="325"/>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325"/>
      <c r="BN744" s="325"/>
    </row>
    <row r="745" spans="1:66" ht="11.25" customHeight="1">
      <c r="A745" s="294"/>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325"/>
      <c r="AG745" s="325"/>
      <c r="AH745" s="325"/>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325"/>
      <c r="BN745" s="325"/>
    </row>
    <row r="746" spans="1:66" ht="11.25" customHeight="1">
      <c r="A746" s="294"/>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325"/>
      <c r="AG746" s="325"/>
      <c r="AH746" s="325"/>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325"/>
      <c r="BN746" s="325"/>
    </row>
    <row r="747" spans="1:66" ht="11.25" customHeight="1">
      <c r="A747" s="294"/>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325"/>
      <c r="AG747" s="325"/>
      <c r="AH747" s="32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325"/>
      <c r="BN747" s="325"/>
    </row>
    <row r="748" spans="1:66" ht="11.25" customHeight="1">
      <c r="A748" s="294"/>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325"/>
      <c r="AG748" s="325"/>
      <c r="AH748" s="325"/>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325"/>
      <c r="BN748" s="325"/>
    </row>
    <row r="749" spans="1:66" ht="11.25" customHeight="1">
      <c r="A749" s="294"/>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325"/>
      <c r="AG749" s="325"/>
      <c r="AH749" s="32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325"/>
      <c r="BN749" s="325"/>
    </row>
    <row r="750" spans="1:66" ht="11.25" customHeight="1">
      <c r="A750" s="294"/>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325"/>
      <c r="AG750" s="325"/>
      <c r="AH750" s="325"/>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325"/>
      <c r="BN750" s="325"/>
    </row>
    <row r="751" spans="1:66" ht="11.25" customHeight="1">
      <c r="A751" s="294"/>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325"/>
      <c r="AG751" s="325"/>
      <c r="AH751" s="32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325"/>
      <c r="BN751" s="325"/>
    </row>
    <row r="752" spans="1:66" ht="11.25" customHeight="1">
      <c r="A752" s="294"/>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325"/>
      <c r="AG752" s="325"/>
      <c r="AH752" s="325"/>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325"/>
      <c r="BN752" s="325"/>
    </row>
    <row r="753" spans="1:66" ht="11.25" customHeight="1">
      <c r="A753" s="294"/>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325"/>
      <c r="AG753" s="325"/>
      <c r="AH753" s="325"/>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325"/>
      <c r="BN753" s="325"/>
    </row>
    <row r="754" spans="1:66" ht="11.25" customHeight="1">
      <c r="A754" s="294"/>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325"/>
      <c r="AG754" s="325"/>
      <c r="AH754" s="325"/>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325"/>
      <c r="BN754" s="325"/>
    </row>
    <row r="755" spans="1:66" ht="11.25" customHeight="1">
      <c r="A755" s="294"/>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325"/>
      <c r="AG755" s="325"/>
      <c r="AH755" s="325"/>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325"/>
      <c r="BN755" s="325"/>
    </row>
    <row r="756" spans="1:66" ht="11.25" customHeight="1">
      <c r="A756" s="294"/>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325"/>
      <c r="AG756" s="325"/>
      <c r="AH756" s="32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325"/>
      <c r="BN756" s="325"/>
    </row>
    <row r="757" spans="1:66" ht="11.25" customHeight="1">
      <c r="A757" s="294"/>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325"/>
      <c r="AG757" s="325"/>
      <c r="AH757" s="325"/>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325"/>
      <c r="BN757" s="325"/>
    </row>
    <row r="758" spans="1:66" ht="11.25" customHeight="1">
      <c r="A758" s="294"/>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325"/>
      <c r="AG758" s="325"/>
      <c r="AH758" s="32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325"/>
      <c r="BN758" s="325"/>
    </row>
    <row r="759" spans="1:66" ht="11.25" customHeight="1">
      <c r="A759" s="294"/>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325"/>
      <c r="AG759" s="325"/>
      <c r="AH759" s="325"/>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325"/>
      <c r="BN759" s="325"/>
    </row>
    <row r="760" spans="1:66" ht="11.25" customHeight="1">
      <c r="A760" s="294"/>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325"/>
      <c r="AG760" s="325"/>
      <c r="AH760" s="32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325"/>
      <c r="BN760" s="325"/>
    </row>
    <row r="761" spans="1:66" ht="11.25" customHeight="1">
      <c r="A761" s="294"/>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325"/>
      <c r="AG761" s="325"/>
      <c r="AH761" s="325"/>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325"/>
      <c r="BN761" s="325"/>
    </row>
    <row r="762" spans="1:66" ht="11.25" customHeight="1">
      <c r="A762" s="294"/>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325"/>
      <c r="AG762" s="325"/>
      <c r="AH762" s="325"/>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325"/>
      <c r="BN762" s="325"/>
    </row>
    <row r="763" spans="1:66" ht="11.25" customHeight="1">
      <c r="A763" s="294"/>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325"/>
      <c r="AG763" s="325"/>
      <c r="AH763" s="325"/>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325"/>
      <c r="BN763" s="325"/>
    </row>
    <row r="764" spans="1:66" ht="11.25" customHeight="1">
      <c r="A764" s="294"/>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325"/>
      <c r="AG764" s="325"/>
      <c r="AH764" s="325"/>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325"/>
      <c r="BN764" s="325"/>
    </row>
    <row r="765" spans="1:66" ht="11.25" customHeight="1">
      <c r="A765" s="294"/>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325"/>
      <c r="AG765" s="325"/>
      <c r="AH765" s="32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325"/>
      <c r="BN765" s="325"/>
    </row>
    <row r="766" spans="1:66" ht="11.25" customHeight="1">
      <c r="A766" s="294"/>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325"/>
      <c r="AG766" s="325"/>
      <c r="AH766" s="325"/>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325"/>
      <c r="BN766" s="325"/>
    </row>
    <row r="767" spans="1:66" ht="11.25" customHeight="1">
      <c r="A767" s="294"/>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325"/>
      <c r="AG767" s="325"/>
      <c r="AH767" s="32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325"/>
      <c r="BN767" s="325"/>
    </row>
    <row r="768" spans="1:66" ht="11.25" customHeight="1">
      <c r="A768" s="294"/>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325"/>
      <c r="AG768" s="325"/>
      <c r="AH768" s="325"/>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325"/>
      <c r="BN768" s="325"/>
    </row>
    <row r="769" spans="1:66" ht="11.25" customHeight="1">
      <c r="A769" s="294"/>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325"/>
      <c r="AG769" s="325"/>
      <c r="AH769" s="32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325"/>
      <c r="BN769" s="325"/>
    </row>
    <row r="770" spans="1:66" ht="11.25" customHeight="1">
      <c r="A770" s="294"/>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325"/>
      <c r="AG770" s="325"/>
      <c r="AH770" s="325"/>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325"/>
      <c r="BN770" s="325"/>
    </row>
    <row r="771" spans="1:66" ht="11.25" customHeight="1">
      <c r="A771" s="294"/>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325"/>
      <c r="AG771" s="325"/>
      <c r="AH771" s="325"/>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325"/>
      <c r="BN771" s="325"/>
    </row>
    <row r="772" spans="1:66" ht="11.25" customHeight="1">
      <c r="A772" s="294"/>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325"/>
      <c r="AG772" s="325"/>
      <c r="AH772" s="325"/>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325"/>
      <c r="BN772" s="325"/>
    </row>
    <row r="773" spans="1:66" ht="11.25" customHeight="1">
      <c r="A773" s="294"/>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325"/>
      <c r="AG773" s="325"/>
      <c r="AH773" s="325"/>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325"/>
      <c r="BN773" s="325"/>
    </row>
    <row r="774" spans="1:66" ht="11.25" customHeight="1">
      <c r="A774" s="294"/>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325"/>
      <c r="AG774" s="325"/>
      <c r="AH774" s="325"/>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325"/>
      <c r="BN774" s="325"/>
    </row>
    <row r="775" spans="1:66" ht="11.25" customHeight="1">
      <c r="A775" s="294"/>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325"/>
      <c r="AG775" s="325"/>
      <c r="AH775" s="325"/>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325"/>
      <c r="BN775" s="325"/>
    </row>
    <row r="776" spans="1:66" ht="11.25" customHeight="1">
      <c r="A776" s="294"/>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325"/>
      <c r="AG776" s="325"/>
      <c r="AH776" s="325"/>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325"/>
      <c r="BN776" s="325"/>
    </row>
    <row r="777" spans="1:66" ht="11.25" customHeight="1">
      <c r="A777" s="294"/>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325"/>
      <c r="AG777" s="325"/>
      <c r="AH777" s="325"/>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325"/>
      <c r="BN777" s="325"/>
    </row>
    <row r="778" spans="1:66" ht="11.25" customHeight="1">
      <c r="A778" s="294"/>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325"/>
      <c r="AG778" s="325"/>
      <c r="AH778" s="325"/>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325"/>
      <c r="BN778" s="325"/>
    </row>
    <row r="779" spans="1:66" ht="11.25" customHeight="1">
      <c r="A779" s="294"/>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325"/>
      <c r="AG779" s="325"/>
      <c r="AH779" s="325"/>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325"/>
      <c r="BN779" s="325"/>
    </row>
    <row r="780" spans="1:66" ht="11.25" customHeight="1">
      <c r="A780" s="294"/>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325"/>
      <c r="AG780" s="325"/>
      <c r="AH780" s="325"/>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325"/>
      <c r="BN780" s="325"/>
    </row>
    <row r="781" spans="1:66" ht="11.25" customHeight="1">
      <c r="A781" s="294"/>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325"/>
      <c r="AG781" s="325"/>
      <c r="AH781" s="325"/>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325"/>
      <c r="BN781" s="325"/>
    </row>
    <row r="782" spans="1:66" ht="11.25" customHeight="1">
      <c r="A782" s="294"/>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325"/>
      <c r="AG782" s="325"/>
      <c r="AH782" s="325"/>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325"/>
      <c r="BN782" s="325"/>
    </row>
    <row r="783" spans="1:66" ht="11.25" customHeight="1">
      <c r="A783" s="294"/>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325"/>
      <c r="AG783" s="325"/>
      <c r="AH783" s="325"/>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325"/>
      <c r="BN783" s="325"/>
    </row>
    <row r="784" spans="1:66" ht="11.25" customHeight="1">
      <c r="A784" s="294"/>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325"/>
      <c r="AG784" s="325"/>
      <c r="AH784" s="325"/>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325"/>
      <c r="BN784" s="325"/>
    </row>
    <row r="785" spans="1:66" ht="11.25" customHeight="1">
      <c r="A785" s="294"/>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325"/>
      <c r="AG785" s="325"/>
      <c r="AH785" s="325"/>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325"/>
      <c r="BN785" s="325"/>
    </row>
    <row r="786" spans="1:66" ht="11.25" customHeight="1">
      <c r="A786" s="294"/>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325"/>
      <c r="AG786" s="325"/>
      <c r="AH786" s="325"/>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325"/>
      <c r="BN786" s="325"/>
    </row>
    <row r="787" spans="1:66" ht="11.25" customHeight="1">
      <c r="A787" s="294"/>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325"/>
      <c r="AG787" s="325"/>
      <c r="AH787" s="325"/>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325"/>
      <c r="BN787" s="325"/>
    </row>
    <row r="788" spans="1:66" ht="11.25" customHeight="1">
      <c r="A788" s="294"/>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325"/>
      <c r="AG788" s="325"/>
      <c r="AH788" s="325"/>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325"/>
      <c r="BN788" s="325"/>
    </row>
    <row r="789" spans="1:66" ht="11.25" customHeight="1">
      <c r="A789" s="294"/>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325"/>
      <c r="AG789" s="325"/>
      <c r="AH789" s="325"/>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325"/>
      <c r="BN789" s="325"/>
    </row>
    <row r="790" spans="1:66" ht="11.25" customHeight="1">
      <c r="A790" s="294"/>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325"/>
      <c r="AG790" s="325"/>
      <c r="AH790" s="325"/>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325"/>
      <c r="BN790" s="325"/>
    </row>
    <row r="791" spans="1:66" ht="11.25" customHeight="1">
      <c r="A791" s="294"/>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325"/>
      <c r="AG791" s="325"/>
      <c r="AH791" s="325"/>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325"/>
      <c r="BN791" s="325"/>
    </row>
    <row r="792" spans="1:66" ht="11.25" customHeight="1">
      <c r="A792" s="294"/>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325"/>
      <c r="AG792" s="325"/>
      <c r="AH792" s="325"/>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325"/>
      <c r="BN792" s="325"/>
    </row>
    <row r="793" spans="1:66" ht="11.25" customHeight="1">
      <c r="A793" s="294"/>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325"/>
      <c r="AG793" s="325"/>
      <c r="AH793" s="325"/>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325"/>
      <c r="BN793" s="325"/>
    </row>
    <row r="794" spans="1:66" ht="11.25" customHeight="1">
      <c r="A794" s="294"/>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325"/>
      <c r="AG794" s="325"/>
      <c r="AH794" s="325"/>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325"/>
      <c r="BN794" s="325"/>
    </row>
    <row r="795" spans="1:66" ht="11.25" customHeight="1">
      <c r="A795" s="294"/>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325"/>
      <c r="AG795" s="325"/>
      <c r="AH795" s="325"/>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325"/>
      <c r="BN795" s="325"/>
    </row>
    <row r="796" spans="1:66" ht="11.25" customHeight="1">
      <c r="A796" s="294"/>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325"/>
      <c r="AG796" s="325"/>
      <c r="AH796" s="325"/>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325"/>
      <c r="BN796" s="325"/>
    </row>
    <row r="797" spans="1:66" ht="11.25" customHeight="1">
      <c r="A797" s="294"/>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325"/>
      <c r="AG797" s="325"/>
      <c r="AH797" s="325"/>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325"/>
      <c r="BN797" s="325"/>
    </row>
    <row r="798" spans="1:66" ht="11.25" customHeight="1">
      <c r="A798" s="294"/>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325"/>
      <c r="AG798" s="325"/>
      <c r="AH798" s="325"/>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325"/>
      <c r="BN798" s="325"/>
    </row>
    <row r="799" spans="1:66" ht="11.25" customHeight="1">
      <c r="A799" s="294"/>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325"/>
      <c r="AG799" s="325"/>
      <c r="AH799" s="325"/>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325"/>
      <c r="BN799" s="325"/>
    </row>
    <row r="800" spans="1:66" ht="11.25" customHeight="1">
      <c r="A800" s="294"/>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325"/>
      <c r="AG800" s="325"/>
      <c r="AH800" s="325"/>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325"/>
      <c r="BN800" s="325"/>
    </row>
    <row r="801" spans="1:66" ht="11.25" customHeight="1">
      <c r="A801" s="294"/>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325"/>
      <c r="AG801" s="325"/>
      <c r="AH801" s="325"/>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325"/>
      <c r="BN801" s="325"/>
    </row>
    <row r="802" spans="1:66" ht="11.25" customHeight="1">
      <c r="A802" s="294"/>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325"/>
      <c r="AG802" s="325"/>
      <c r="AH802" s="325"/>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325"/>
      <c r="BN802" s="325"/>
    </row>
    <row r="803" spans="1:66" ht="11.25" customHeight="1">
      <c r="A803" s="294"/>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325"/>
      <c r="AG803" s="325"/>
      <c r="AH803" s="325"/>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325"/>
      <c r="BN803" s="325"/>
    </row>
    <row r="804" spans="1:66" ht="11.25" customHeight="1">
      <c r="A804" s="294"/>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325"/>
      <c r="AG804" s="325"/>
      <c r="AH804" s="325"/>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325"/>
      <c r="BN804" s="325"/>
    </row>
    <row r="805" spans="1:66" ht="11.25" customHeight="1">
      <c r="A805" s="294"/>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325"/>
      <c r="AG805" s="325"/>
      <c r="AH805" s="325"/>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325"/>
      <c r="BN805" s="325"/>
    </row>
    <row r="806" spans="1:66" ht="11.25" customHeight="1">
      <c r="A806" s="294"/>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325"/>
      <c r="AG806" s="325"/>
      <c r="AH806" s="325"/>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325"/>
      <c r="BN806" s="325"/>
    </row>
    <row r="807" spans="1:66" ht="11.25" customHeight="1">
      <c r="A807" s="294"/>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325"/>
      <c r="AG807" s="325"/>
      <c r="AH807" s="325"/>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325"/>
      <c r="BN807" s="325"/>
    </row>
    <row r="808" spans="1:66" ht="11.25" customHeight="1">
      <c r="A808" s="294"/>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325"/>
      <c r="AG808" s="325"/>
      <c r="AH808" s="325"/>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325"/>
      <c r="BN808" s="325"/>
    </row>
    <row r="809" spans="1:66" ht="11.25" customHeight="1">
      <c r="A809" s="294"/>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325"/>
      <c r="AG809" s="325"/>
      <c r="AH809" s="325"/>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325"/>
      <c r="BN809" s="325"/>
    </row>
    <row r="810" spans="1:66" ht="11.25" customHeight="1">
      <c r="A810" s="294"/>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325"/>
      <c r="AG810" s="325"/>
      <c r="AH810" s="325"/>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325"/>
      <c r="BN810" s="325"/>
    </row>
    <row r="811" spans="1:66" ht="11.25" customHeight="1">
      <c r="A811" s="294"/>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325"/>
      <c r="AG811" s="325"/>
      <c r="AH811" s="325"/>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325"/>
      <c r="BN811" s="325"/>
    </row>
    <row r="812" spans="1:66" ht="11.25" customHeight="1">
      <c r="A812" s="294"/>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325"/>
      <c r="AG812" s="325"/>
      <c r="AH812" s="325"/>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325"/>
      <c r="BN812" s="325"/>
    </row>
    <row r="813" spans="1:66" ht="11.25" customHeight="1">
      <c r="A813" s="294"/>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325"/>
      <c r="AG813" s="325"/>
      <c r="AH813" s="325"/>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325"/>
      <c r="BN813" s="325"/>
    </row>
    <row r="814" spans="1:66" ht="11.25" customHeight="1">
      <c r="A814" s="294"/>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325"/>
      <c r="AG814" s="325"/>
      <c r="AH814" s="325"/>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325"/>
      <c r="BN814" s="325"/>
    </row>
    <row r="815" spans="1:66" ht="11.25" customHeight="1">
      <c r="A815" s="294"/>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325"/>
      <c r="AG815" s="325"/>
      <c r="AH815" s="325"/>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325"/>
      <c r="BN815" s="325"/>
    </row>
    <row r="816" spans="1:66" ht="11.25" customHeight="1">
      <c r="A816" s="294"/>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325"/>
      <c r="AG816" s="325"/>
      <c r="AH816" s="325"/>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325"/>
      <c r="BN816" s="325"/>
    </row>
    <row r="817" spans="1:66" ht="11.25" customHeight="1">
      <c r="A817" s="294"/>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325"/>
      <c r="AG817" s="325"/>
      <c r="AH817" s="325"/>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325"/>
      <c r="BN817" s="325"/>
    </row>
    <row r="818" spans="1:66" ht="11.25" customHeight="1">
      <c r="A818" s="294"/>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325"/>
      <c r="AG818" s="325"/>
      <c r="AH818" s="325"/>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325"/>
      <c r="BN818" s="325"/>
    </row>
    <row r="819" spans="1:66" ht="11.25" customHeight="1">
      <c r="A819" s="294"/>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325"/>
      <c r="AG819" s="325"/>
      <c r="AH819" s="325"/>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325"/>
      <c r="BN819" s="325"/>
    </row>
    <row r="820" spans="1:66" ht="11.25" customHeight="1">
      <c r="A820" s="294"/>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325"/>
      <c r="AG820" s="325"/>
      <c r="AH820" s="325"/>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325"/>
      <c r="BN820" s="325"/>
    </row>
    <row r="821" spans="1:66" ht="11.25" customHeight="1">
      <c r="A821" s="294"/>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325"/>
      <c r="AG821" s="325"/>
      <c r="AH821" s="325"/>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325"/>
      <c r="BN821" s="325"/>
    </row>
    <row r="822" spans="1:66" ht="11.25" customHeight="1">
      <c r="A822" s="294"/>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325"/>
      <c r="AG822" s="325"/>
      <c r="AH822" s="325"/>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325"/>
      <c r="BN822" s="325"/>
    </row>
    <row r="823" spans="1:66" ht="11.25" customHeight="1">
      <c r="A823" s="294"/>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325"/>
      <c r="AG823" s="325"/>
      <c r="AH823" s="325"/>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325"/>
      <c r="BN823" s="325"/>
    </row>
    <row r="824" spans="1:66" ht="11.25" customHeight="1">
      <c r="A824" s="294"/>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325"/>
      <c r="AG824" s="325"/>
      <c r="AH824" s="325"/>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325"/>
      <c r="BN824" s="325"/>
    </row>
    <row r="825" spans="1:66" ht="11.25" customHeight="1">
      <c r="A825" s="294"/>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325"/>
      <c r="AG825" s="325"/>
      <c r="AH825" s="325"/>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325"/>
      <c r="BN825" s="325"/>
    </row>
    <row r="826" spans="1:66" ht="11.25" customHeight="1">
      <c r="A826" s="294"/>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325"/>
      <c r="AG826" s="325"/>
      <c r="AH826" s="325"/>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325"/>
      <c r="BN826" s="325"/>
    </row>
    <row r="827" spans="1:66" ht="11.25" customHeight="1">
      <c r="A827" s="294"/>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325"/>
      <c r="AG827" s="325"/>
      <c r="AH827" s="325"/>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325"/>
      <c r="BN827" s="325"/>
    </row>
    <row r="828" spans="1:66" ht="11.25" customHeight="1">
      <c r="A828" s="294"/>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325"/>
      <c r="AG828" s="325"/>
      <c r="AH828" s="325"/>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325"/>
      <c r="BN828" s="325"/>
    </row>
    <row r="829" spans="1:66" ht="11.25" customHeight="1">
      <c r="A829" s="294"/>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325"/>
      <c r="AG829" s="325"/>
      <c r="AH829" s="325"/>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325"/>
      <c r="BN829" s="325"/>
    </row>
    <row r="830" spans="1:66" ht="11.25" customHeight="1">
      <c r="A830" s="294"/>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325"/>
      <c r="AG830" s="325"/>
      <c r="AH830" s="325"/>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325"/>
      <c r="BN830" s="325"/>
    </row>
    <row r="831" spans="1:66" ht="11.25" customHeight="1">
      <c r="A831" s="294"/>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325"/>
      <c r="AG831" s="325"/>
      <c r="AH831" s="325"/>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325"/>
      <c r="BN831" s="325"/>
    </row>
    <row r="832" spans="1:66" ht="11.25" customHeight="1">
      <c r="A832" s="294"/>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325"/>
      <c r="AG832" s="325"/>
      <c r="AH832" s="325"/>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325"/>
      <c r="BN832" s="325"/>
    </row>
    <row r="833" spans="1:66" ht="11.25" customHeight="1">
      <c r="A833" s="294"/>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325"/>
      <c r="AG833" s="325"/>
      <c r="AH833" s="325"/>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325"/>
      <c r="BN833" s="325"/>
    </row>
    <row r="834" spans="1:66" ht="11.25" customHeight="1">
      <c r="A834" s="294"/>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325"/>
      <c r="AG834" s="325"/>
      <c r="AH834" s="325"/>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325"/>
      <c r="BN834" s="325"/>
    </row>
    <row r="835" spans="1:66" ht="11.25" customHeight="1">
      <c r="A835" s="294"/>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325"/>
      <c r="AG835" s="325"/>
      <c r="AH835" s="325"/>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325"/>
      <c r="BN835" s="325"/>
    </row>
    <row r="836" spans="1:66" ht="11.25" customHeight="1">
      <c r="A836" s="294"/>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325"/>
      <c r="AG836" s="325"/>
      <c r="AH836" s="325"/>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325"/>
      <c r="BN836" s="325"/>
    </row>
    <row r="837" spans="1:66" ht="11.25" customHeight="1">
      <c r="A837" s="294"/>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325"/>
      <c r="AG837" s="325"/>
      <c r="AH837" s="325"/>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325"/>
      <c r="BN837" s="325"/>
    </row>
    <row r="838" spans="1:66" ht="11.25" customHeight="1">
      <c r="A838" s="294"/>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325"/>
      <c r="AG838" s="325"/>
      <c r="AH838" s="325"/>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325"/>
      <c r="BN838" s="325"/>
    </row>
    <row r="839" spans="1:66" ht="11.25" customHeight="1">
      <c r="A839" s="294"/>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325"/>
      <c r="AG839" s="325"/>
      <c r="AH839" s="325"/>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325"/>
      <c r="BN839" s="325"/>
    </row>
    <row r="840" spans="1:66" ht="11.25" customHeight="1">
      <c r="A840" s="294"/>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325"/>
      <c r="AG840" s="325"/>
      <c r="AH840" s="325"/>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325"/>
      <c r="BN840" s="325"/>
    </row>
    <row r="841" spans="1:66" ht="11.25" customHeight="1">
      <c r="A841" s="294"/>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325"/>
      <c r="AG841" s="325"/>
      <c r="AH841" s="325"/>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325"/>
      <c r="BN841" s="325"/>
    </row>
    <row r="842" spans="1:66" ht="11.25" customHeight="1">
      <c r="A842" s="294"/>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325"/>
      <c r="AG842" s="325"/>
      <c r="AH842" s="325"/>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325"/>
      <c r="BN842" s="325"/>
    </row>
    <row r="843" spans="1:66" ht="11.25" customHeight="1">
      <c r="A843" s="294"/>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325"/>
      <c r="AG843" s="325"/>
      <c r="AH843" s="325"/>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325"/>
      <c r="BN843" s="325"/>
    </row>
    <row r="844" spans="1:66" ht="11.25" customHeight="1">
      <c r="A844" s="294"/>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325"/>
      <c r="AG844" s="325"/>
      <c r="AH844" s="325"/>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325"/>
      <c r="BN844" s="325"/>
    </row>
    <row r="845" spans="1:66" ht="11.25" customHeight="1">
      <c r="A845" s="294"/>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325"/>
      <c r="AG845" s="325"/>
      <c r="AH845" s="325"/>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325"/>
      <c r="BN845" s="325"/>
    </row>
    <row r="846" spans="1:66" ht="11.25" customHeight="1">
      <c r="A846" s="294"/>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325"/>
      <c r="AG846" s="325"/>
      <c r="AH846" s="325"/>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325"/>
      <c r="BN846" s="325"/>
    </row>
    <row r="847" spans="1:66" ht="11.25" customHeight="1">
      <c r="A847" s="294"/>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325"/>
      <c r="AG847" s="325"/>
      <c r="AH847" s="325"/>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325"/>
      <c r="BN847" s="325"/>
    </row>
    <row r="848" spans="1:66" ht="11.25" customHeight="1">
      <c r="A848" s="294"/>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325"/>
      <c r="AG848" s="325"/>
      <c r="AH848" s="325"/>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325"/>
      <c r="BN848" s="325"/>
    </row>
    <row r="849" spans="1:66" ht="11.25" customHeight="1">
      <c r="A849" s="294"/>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325"/>
      <c r="AG849" s="325"/>
      <c r="AH849" s="325"/>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325"/>
      <c r="BN849" s="325"/>
    </row>
    <row r="850" spans="1:66" ht="11.25" customHeight="1">
      <c r="A850" s="294"/>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325"/>
      <c r="AG850" s="325"/>
      <c r="AH850" s="325"/>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325"/>
      <c r="BN850" s="325"/>
    </row>
    <row r="851" spans="1:66" ht="11.25" customHeight="1">
      <c r="A851" s="294"/>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325"/>
      <c r="AG851" s="325"/>
      <c r="AH851" s="325"/>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325"/>
      <c r="BN851" s="325"/>
    </row>
    <row r="852" spans="1:66" ht="11.25" customHeight="1">
      <c r="A852" s="294"/>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325"/>
      <c r="AG852" s="325"/>
      <c r="AH852" s="325"/>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325"/>
      <c r="BN852" s="325"/>
    </row>
    <row r="853" spans="1:66" ht="11.25" customHeight="1">
      <c r="A853" s="294"/>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325"/>
      <c r="AG853" s="325"/>
      <c r="AH853" s="325"/>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325"/>
      <c r="BN853" s="325"/>
    </row>
    <row r="854" spans="1:66" ht="11.25" customHeight="1">
      <c r="A854" s="294"/>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325"/>
      <c r="AG854" s="325"/>
      <c r="AH854" s="325"/>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325"/>
      <c r="BN854" s="325"/>
    </row>
    <row r="855" spans="1:66" ht="11.25" customHeight="1">
      <c r="A855" s="294"/>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325"/>
      <c r="AG855" s="325"/>
      <c r="AH855" s="325"/>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325"/>
      <c r="BN855" s="325"/>
    </row>
    <row r="856" spans="1:66" ht="11.25" customHeight="1">
      <c r="A856" s="294"/>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325"/>
      <c r="AG856" s="325"/>
      <c r="AH856" s="325"/>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325"/>
      <c r="BN856" s="325"/>
    </row>
    <row r="857" spans="1:66" ht="11.25" customHeight="1">
      <c r="A857" s="294"/>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325"/>
      <c r="AG857" s="325"/>
      <c r="AH857" s="325"/>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325"/>
      <c r="BN857" s="325"/>
    </row>
    <row r="858" spans="1:66" ht="11.25" customHeight="1">
      <c r="A858" s="294"/>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325"/>
      <c r="AG858" s="325"/>
      <c r="AH858" s="325"/>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325"/>
      <c r="BN858" s="325"/>
    </row>
    <row r="859" spans="1:66" ht="11.25" customHeight="1">
      <c r="A859" s="294"/>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325"/>
      <c r="AG859" s="325"/>
      <c r="AH859" s="325"/>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325"/>
      <c r="BN859" s="325"/>
    </row>
    <row r="860" spans="1:66" ht="11.25" customHeight="1">
      <c r="A860" s="294"/>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325"/>
      <c r="AG860" s="325"/>
      <c r="AH860" s="325"/>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325"/>
      <c r="BN860" s="325"/>
    </row>
    <row r="861" spans="1:66" ht="11.25" customHeight="1">
      <c r="A861" s="294"/>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325"/>
      <c r="AG861" s="325"/>
      <c r="AH861" s="325"/>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325"/>
      <c r="BN861" s="325"/>
    </row>
    <row r="862" spans="1:66" ht="11.25" customHeight="1">
      <c r="A862" s="294"/>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325"/>
      <c r="AG862" s="325"/>
      <c r="AH862" s="325"/>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325"/>
      <c r="BN862" s="325"/>
    </row>
    <row r="863" spans="1:66" ht="11.25" customHeight="1">
      <c r="A863" s="294"/>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325"/>
      <c r="AG863" s="325"/>
      <c r="AH863" s="325"/>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325"/>
      <c r="BN863" s="325"/>
    </row>
    <row r="864" spans="1:66" ht="11.25" customHeight="1">
      <c r="A864" s="294"/>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325"/>
      <c r="AG864" s="325"/>
      <c r="AH864" s="325"/>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325"/>
      <c r="BN864" s="325"/>
    </row>
    <row r="865" spans="1:66" ht="11.25" customHeight="1">
      <c r="A865" s="294"/>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325"/>
      <c r="AG865" s="325"/>
      <c r="AH865" s="325"/>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325"/>
      <c r="BN865" s="325"/>
    </row>
    <row r="866" spans="1:66" ht="11.25" customHeight="1">
      <c r="A866" s="294"/>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325"/>
      <c r="AG866" s="325"/>
      <c r="AH866" s="325"/>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325"/>
      <c r="BN866" s="325"/>
    </row>
    <row r="867" spans="1:66" ht="11.25" customHeight="1">
      <c r="A867" s="294"/>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325"/>
      <c r="AG867" s="325"/>
      <c r="AH867" s="325"/>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325"/>
      <c r="BN867" s="325"/>
    </row>
    <row r="868" spans="1:66" ht="11.25" customHeight="1">
      <c r="A868" s="294"/>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325"/>
      <c r="AG868" s="325"/>
      <c r="AH868" s="325"/>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325"/>
      <c r="BN868" s="325"/>
    </row>
    <row r="869" spans="1:66" ht="11.25" customHeight="1">
      <c r="A869" s="294"/>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325"/>
      <c r="AG869" s="325"/>
      <c r="AH869" s="325"/>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325"/>
      <c r="BN869" s="325"/>
    </row>
    <row r="870" spans="1:66" ht="11.25" customHeight="1">
      <c r="A870" s="294"/>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325"/>
      <c r="AG870" s="325"/>
      <c r="AH870" s="325"/>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325"/>
      <c r="BN870" s="325"/>
    </row>
    <row r="871" spans="1:66" ht="11.25" customHeight="1">
      <c r="A871" s="294"/>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325"/>
      <c r="AG871" s="325"/>
      <c r="AH871" s="325"/>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325"/>
      <c r="BN871" s="325"/>
    </row>
    <row r="872" spans="1:66" ht="11.25" customHeight="1">
      <c r="A872" s="294"/>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325"/>
      <c r="AG872" s="325"/>
      <c r="AH872" s="325"/>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325"/>
      <c r="BN872" s="325"/>
    </row>
    <row r="873" spans="1:66" ht="11.25" customHeight="1">
      <c r="A873" s="294"/>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325"/>
      <c r="AG873" s="325"/>
      <c r="AH873" s="325"/>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325"/>
      <c r="BN873" s="325"/>
    </row>
    <row r="874" spans="1:66" ht="11.25" customHeight="1">
      <c r="A874" s="294"/>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325"/>
      <c r="AG874" s="325"/>
      <c r="AH874" s="325"/>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325"/>
      <c r="BN874" s="325"/>
    </row>
    <row r="875" spans="1:66" ht="11.25" customHeight="1">
      <c r="A875" s="294"/>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325"/>
      <c r="AG875" s="325"/>
      <c r="AH875" s="325"/>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325"/>
      <c r="BN875" s="325"/>
    </row>
    <row r="876" spans="1:66" ht="11.25" customHeight="1">
      <c r="A876" s="294"/>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325"/>
      <c r="AG876" s="325"/>
      <c r="AH876" s="325"/>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325"/>
      <c r="BN876" s="325"/>
    </row>
    <row r="877" spans="1:66" ht="11.25" customHeight="1">
      <c r="A877" s="294"/>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325"/>
      <c r="AG877" s="325"/>
      <c r="AH877" s="325"/>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325"/>
      <c r="BN877" s="325"/>
    </row>
    <row r="878" spans="1:66" ht="11.25" customHeight="1">
      <c r="A878" s="294"/>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325"/>
      <c r="AG878" s="325"/>
      <c r="AH878" s="325"/>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325"/>
      <c r="BN878" s="325"/>
    </row>
    <row r="879" spans="1:66" ht="11.25" customHeight="1">
      <c r="A879" s="294"/>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325"/>
      <c r="AG879" s="325"/>
      <c r="AH879" s="325"/>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325"/>
      <c r="BN879" s="325"/>
    </row>
    <row r="880" spans="1:66" ht="11.25" customHeight="1">
      <c r="A880" s="294"/>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325"/>
      <c r="AG880" s="325"/>
      <c r="AH880" s="325"/>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325"/>
      <c r="BN880" s="325"/>
    </row>
    <row r="881" spans="1:66" ht="11.25" customHeight="1">
      <c r="A881" s="294"/>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325"/>
      <c r="AG881" s="325"/>
      <c r="AH881" s="325"/>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325"/>
      <c r="BN881" s="325"/>
    </row>
    <row r="882" spans="1:66" ht="11.25" customHeight="1">
      <c r="A882" s="294"/>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325"/>
      <c r="AG882" s="325"/>
      <c r="AH882" s="325"/>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325"/>
      <c r="BN882" s="325"/>
    </row>
    <row r="883" spans="1:66" ht="11.25" customHeight="1">
      <c r="A883" s="294"/>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325"/>
      <c r="AG883" s="325"/>
      <c r="AH883" s="325"/>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325"/>
      <c r="BN883" s="325"/>
    </row>
    <row r="884" spans="1:66" ht="11.25" customHeight="1">
      <c r="A884" s="294"/>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325"/>
      <c r="AG884" s="325"/>
      <c r="AH884" s="325"/>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325"/>
      <c r="BN884" s="325"/>
    </row>
    <row r="885" spans="1:66" ht="11.25" customHeight="1">
      <c r="A885" s="294"/>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325"/>
      <c r="AG885" s="325"/>
      <c r="AH885" s="325"/>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325"/>
      <c r="BN885" s="325"/>
    </row>
    <row r="886" spans="1:66" ht="11.25" customHeight="1">
      <c r="A886" s="294"/>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325"/>
      <c r="AG886" s="325"/>
      <c r="AH886" s="325"/>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325"/>
      <c r="BN886" s="325"/>
    </row>
    <row r="887" spans="1:66" ht="11.25" customHeight="1">
      <c r="A887" s="294"/>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325"/>
      <c r="AG887" s="325"/>
      <c r="AH887" s="325"/>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325"/>
      <c r="BN887" s="325"/>
    </row>
    <row r="888" spans="1:66" ht="11.25" customHeight="1">
      <c r="A888" s="294"/>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325"/>
      <c r="AG888" s="325"/>
      <c r="AH888" s="325"/>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325"/>
      <c r="BN888" s="325"/>
    </row>
    <row r="889" spans="1:66" ht="11.25" customHeight="1">
      <c r="A889" s="294"/>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325"/>
      <c r="AG889" s="325"/>
      <c r="AH889" s="325"/>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325"/>
      <c r="BN889" s="325"/>
    </row>
    <row r="890" spans="1:66" ht="11.25" customHeight="1">
      <c r="A890" s="294"/>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325"/>
      <c r="AG890" s="325"/>
      <c r="AH890" s="325"/>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325"/>
      <c r="BN890" s="325"/>
    </row>
    <row r="891" spans="1:66" ht="11.25" customHeight="1">
      <c r="A891" s="294"/>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325"/>
      <c r="AG891" s="325"/>
      <c r="AH891" s="325"/>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325"/>
      <c r="BN891" s="325"/>
    </row>
    <row r="892" spans="1:66" ht="11.25" customHeight="1">
      <c r="A892" s="294"/>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325"/>
      <c r="AG892" s="325"/>
      <c r="AH892" s="325"/>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325"/>
      <c r="BN892" s="325"/>
    </row>
    <row r="893" spans="1:66" ht="11.25" customHeight="1">
      <c r="A893" s="294"/>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325"/>
      <c r="AG893" s="325"/>
      <c r="AH893" s="325"/>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325"/>
      <c r="BN893" s="325"/>
    </row>
    <row r="894" spans="1:66" ht="11.25" customHeight="1">
      <c r="A894" s="294"/>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325"/>
      <c r="AG894" s="325"/>
      <c r="AH894" s="325"/>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325"/>
      <c r="BN894" s="325"/>
    </row>
    <row r="895" spans="1:66" ht="11.25" customHeight="1">
      <c r="A895" s="294"/>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325"/>
      <c r="AG895" s="325"/>
      <c r="AH895" s="325"/>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325"/>
      <c r="BN895" s="325"/>
    </row>
    <row r="896" spans="1:66" ht="11.25" customHeight="1">
      <c r="A896" s="294"/>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325"/>
      <c r="AG896" s="325"/>
      <c r="AH896" s="325"/>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325"/>
      <c r="BN896" s="325"/>
    </row>
    <row r="897" spans="1:66" ht="11.25" customHeight="1">
      <c r="A897" s="294"/>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325"/>
      <c r="AG897" s="325"/>
      <c r="AH897" s="325"/>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325"/>
      <c r="BN897" s="325"/>
    </row>
    <row r="898" spans="1:66" ht="11.25" customHeight="1">
      <c r="A898" s="294"/>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325"/>
      <c r="AG898" s="325"/>
      <c r="AH898" s="325"/>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325"/>
      <c r="BN898" s="325"/>
    </row>
    <row r="899" spans="1:66" ht="11.25" customHeight="1">
      <c r="A899" s="294"/>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325"/>
      <c r="AG899" s="325"/>
      <c r="AH899" s="325"/>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325"/>
      <c r="BN899" s="325"/>
    </row>
    <row r="900" spans="1:66" ht="11.25" customHeight="1">
      <c r="A900" s="294"/>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325"/>
      <c r="AG900" s="325"/>
      <c r="AH900" s="325"/>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325"/>
      <c r="BN900" s="325"/>
    </row>
    <row r="901" spans="1:66" ht="11.25" customHeight="1">
      <c r="A901" s="294"/>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325"/>
      <c r="AG901" s="325"/>
      <c r="AH901" s="325"/>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325"/>
      <c r="BN901" s="325"/>
    </row>
    <row r="902" spans="1:66" ht="11.25" customHeight="1">
      <c r="A902" s="294"/>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325"/>
      <c r="AG902" s="325"/>
      <c r="AH902" s="325"/>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325"/>
      <c r="BN902" s="325"/>
    </row>
    <row r="903" spans="1:66" ht="11.25" customHeight="1">
      <c r="A903" s="294"/>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325"/>
      <c r="AG903" s="325"/>
      <c r="AH903" s="325"/>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325"/>
      <c r="BN903" s="325"/>
    </row>
    <row r="904" spans="1:66" ht="11.25" customHeight="1">
      <c r="A904" s="294"/>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325"/>
      <c r="AG904" s="325"/>
      <c r="AH904" s="325"/>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325"/>
      <c r="BN904" s="325"/>
    </row>
    <row r="905" spans="1:66" ht="11.25" customHeight="1">
      <c r="A905" s="294"/>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325"/>
      <c r="AG905" s="325"/>
      <c r="AH905" s="325"/>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325"/>
      <c r="BN905" s="325"/>
    </row>
    <row r="906" spans="1:66" ht="11.25" customHeight="1">
      <c r="A906" s="294"/>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325"/>
      <c r="AG906" s="325"/>
      <c r="AH906" s="325"/>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325"/>
      <c r="BN906" s="325"/>
    </row>
    <row r="907" spans="1:66" ht="11.25" customHeight="1">
      <c r="A907" s="294"/>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325"/>
      <c r="AG907" s="325"/>
      <c r="AH907" s="325"/>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325"/>
      <c r="BN907" s="325"/>
    </row>
    <row r="908" spans="1:66" ht="11.25" customHeight="1">
      <c r="A908" s="294"/>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325"/>
      <c r="AG908" s="325"/>
      <c r="AH908" s="325"/>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325"/>
      <c r="BN908" s="325"/>
    </row>
    <row r="909" spans="1:66" ht="11.25" customHeight="1">
      <c r="A909" s="294"/>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325"/>
      <c r="AG909" s="325"/>
      <c r="AH909" s="325"/>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325"/>
      <c r="BN909" s="325"/>
    </row>
    <row r="910" spans="1:66" ht="11.25" customHeight="1">
      <c r="A910" s="294"/>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325"/>
      <c r="AG910" s="325"/>
      <c r="AH910" s="325"/>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325"/>
      <c r="BN910" s="325"/>
    </row>
    <row r="911" spans="1:66" ht="11.25" customHeight="1">
      <c r="A911" s="294"/>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325"/>
      <c r="AG911" s="325"/>
      <c r="AH911" s="325"/>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325"/>
      <c r="BN911" s="325"/>
    </row>
    <row r="912" spans="1:66" ht="11.25" customHeight="1">
      <c r="A912" s="294"/>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325"/>
      <c r="AG912" s="325"/>
      <c r="AH912" s="325"/>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325"/>
      <c r="BN912" s="325"/>
    </row>
    <row r="913" spans="1:66" ht="11.25" customHeight="1">
      <c r="A913" s="294"/>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325"/>
      <c r="AG913" s="325"/>
      <c r="AH913" s="325"/>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325"/>
      <c r="BN913" s="325"/>
    </row>
    <row r="914" spans="1:66" ht="11.25" customHeight="1">
      <c r="A914" s="294"/>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325"/>
      <c r="AG914" s="325"/>
      <c r="AH914" s="325"/>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325"/>
      <c r="BN914" s="325"/>
    </row>
    <row r="915" spans="1:66" ht="11.25" customHeight="1">
      <c r="A915" s="294"/>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325"/>
      <c r="AG915" s="325"/>
      <c r="AH915" s="325"/>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325"/>
      <c r="BN915" s="325"/>
    </row>
    <row r="916" spans="1:66" ht="11.25" customHeight="1">
      <c r="A916" s="294"/>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325"/>
      <c r="AG916" s="325"/>
      <c r="AH916" s="325"/>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325"/>
      <c r="BN916" s="325"/>
    </row>
    <row r="917" spans="1:66" ht="11.25" customHeight="1">
      <c r="A917" s="294"/>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325"/>
      <c r="AG917" s="325"/>
      <c r="AH917" s="325"/>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325"/>
      <c r="BN917" s="325"/>
    </row>
    <row r="918" spans="1:66" ht="11.25" customHeight="1">
      <c r="A918" s="294"/>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325"/>
      <c r="AG918" s="325"/>
      <c r="AH918" s="325"/>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325"/>
      <c r="BN918" s="325"/>
    </row>
    <row r="919" spans="1:66" ht="11.25" customHeight="1">
      <c r="A919" s="294"/>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325"/>
      <c r="AG919" s="325"/>
      <c r="AH919" s="325"/>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325"/>
      <c r="BN919" s="325"/>
    </row>
    <row r="920" spans="1:66" ht="11.25" customHeight="1">
      <c r="A920" s="294"/>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325"/>
      <c r="AG920" s="325"/>
      <c r="AH920" s="325"/>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325"/>
      <c r="BN920" s="325"/>
    </row>
    <row r="921" spans="1:66" ht="11.25" customHeight="1">
      <c r="A921" s="294"/>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325"/>
      <c r="AG921" s="325"/>
      <c r="AH921" s="325"/>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325"/>
      <c r="BN921" s="325"/>
    </row>
    <row r="922" spans="1:66" ht="11.25" customHeight="1">
      <c r="A922" s="294"/>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325"/>
      <c r="AG922" s="325"/>
      <c r="AH922" s="325"/>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325"/>
      <c r="BN922" s="325"/>
    </row>
    <row r="923" spans="1:66" ht="11.25" customHeight="1">
      <c r="A923" s="294"/>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325"/>
      <c r="AG923" s="325"/>
      <c r="AH923" s="325"/>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325"/>
      <c r="BN923" s="325"/>
    </row>
    <row r="924" spans="1:66" ht="11.25" customHeight="1">
      <c r="A924" s="294"/>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325"/>
      <c r="AG924" s="325"/>
      <c r="AH924" s="325"/>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325"/>
      <c r="BN924" s="325"/>
    </row>
    <row r="925" spans="1:66" ht="11.25" customHeight="1">
      <c r="A925" s="294"/>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325"/>
      <c r="AG925" s="325"/>
      <c r="AH925" s="325"/>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325"/>
      <c r="BN925" s="325"/>
    </row>
    <row r="926" spans="1:66" ht="11.25" customHeight="1">
      <c r="A926" s="294"/>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325"/>
      <c r="AG926" s="325"/>
      <c r="AH926" s="325"/>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325"/>
      <c r="BN926" s="325"/>
    </row>
    <row r="927" spans="1:66" ht="11.25" customHeight="1">
      <c r="A927" s="294"/>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325"/>
      <c r="AG927" s="325"/>
      <c r="AH927" s="325"/>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325"/>
      <c r="BN927" s="325"/>
    </row>
    <row r="928" spans="1:66" ht="11.25" customHeight="1">
      <c r="A928" s="294"/>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325"/>
      <c r="AG928" s="325"/>
      <c r="AH928" s="325"/>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325"/>
      <c r="BN928" s="325"/>
    </row>
    <row r="929" spans="1:66" ht="11.25" customHeight="1">
      <c r="A929" s="294"/>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325"/>
      <c r="AG929" s="325"/>
      <c r="AH929" s="325"/>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325"/>
      <c r="BN929" s="325"/>
    </row>
    <row r="930" spans="1:66" ht="11.25" customHeight="1">
      <c r="A930" s="294"/>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325"/>
      <c r="AG930" s="325"/>
      <c r="AH930" s="325"/>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325"/>
      <c r="BN930" s="325"/>
    </row>
    <row r="931" spans="1:66" ht="11.25" customHeight="1">
      <c r="A931" s="294"/>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325"/>
      <c r="AG931" s="325"/>
      <c r="AH931" s="325"/>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325"/>
      <c r="BN931" s="325"/>
    </row>
    <row r="932" spans="1:66" ht="11.25" customHeight="1">
      <c r="A932" s="294"/>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325"/>
      <c r="AG932" s="325"/>
      <c r="AH932" s="325"/>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325"/>
      <c r="BN932" s="325"/>
    </row>
    <row r="933" spans="1:66" ht="11.25" customHeight="1">
      <c r="A933" s="294"/>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325"/>
      <c r="AG933" s="325"/>
      <c r="AH933" s="325"/>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325"/>
      <c r="BN933" s="325"/>
    </row>
    <row r="934" spans="1:66" ht="11.25" customHeight="1">
      <c r="A934" s="294"/>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325"/>
      <c r="AG934" s="325"/>
      <c r="AH934" s="325"/>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325"/>
      <c r="BN934" s="325"/>
    </row>
    <row r="935" spans="1:66" ht="11.25" customHeight="1">
      <c r="A935" s="294"/>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325"/>
      <c r="AG935" s="325"/>
      <c r="AH935" s="325"/>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325"/>
      <c r="BN935" s="325"/>
    </row>
    <row r="936" spans="1:66" ht="11.25" customHeight="1">
      <c r="A936" s="294"/>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325"/>
      <c r="AG936" s="325"/>
      <c r="AH936" s="325"/>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325"/>
      <c r="BN936" s="325"/>
    </row>
    <row r="937" spans="1:66" ht="11.25" customHeight="1">
      <c r="A937" s="294"/>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325"/>
      <c r="AG937" s="325"/>
      <c r="AH937" s="325"/>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325"/>
      <c r="BN937" s="325"/>
    </row>
    <row r="938" spans="1:66" ht="11.25" customHeight="1">
      <c r="A938" s="294"/>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325"/>
      <c r="AG938" s="325"/>
      <c r="AH938" s="325"/>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325"/>
      <c r="BN938" s="325"/>
    </row>
    <row r="939" spans="1:66" ht="11.25" customHeight="1">
      <c r="A939" s="294"/>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325"/>
      <c r="AG939" s="325"/>
      <c r="AH939" s="325"/>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325"/>
      <c r="BN939" s="325"/>
    </row>
    <row r="940" spans="1:66" ht="11.25" customHeight="1">
      <c r="A940" s="294"/>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325"/>
      <c r="AG940" s="325"/>
      <c r="AH940" s="325"/>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325"/>
      <c r="BN940" s="325"/>
    </row>
    <row r="941" spans="1:66" ht="11.25" customHeight="1">
      <c r="A941" s="294"/>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325"/>
      <c r="AG941" s="325"/>
      <c r="AH941" s="325"/>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325"/>
      <c r="BN941" s="325"/>
    </row>
    <row r="942" spans="1:66" ht="11.25" customHeight="1">
      <c r="A942" s="294"/>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325"/>
      <c r="AG942" s="325"/>
      <c r="AH942" s="325"/>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325"/>
      <c r="BN942" s="325"/>
    </row>
    <row r="943" spans="1:66" ht="11.25" customHeight="1">
      <c r="A943" s="294"/>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325"/>
      <c r="AG943" s="325"/>
      <c r="AH943" s="325"/>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325"/>
      <c r="BN943" s="325"/>
    </row>
    <row r="944" spans="1:66" ht="11.25" customHeight="1">
      <c r="A944" s="294"/>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325"/>
      <c r="AG944" s="325"/>
      <c r="AH944" s="325"/>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325"/>
      <c r="BN944" s="325"/>
    </row>
    <row r="945" spans="1:66" ht="11.25" customHeight="1">
      <c r="A945" s="294"/>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325"/>
      <c r="AG945" s="325"/>
      <c r="AH945" s="325"/>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325"/>
      <c r="BN945" s="325"/>
    </row>
    <row r="946" spans="1:66" ht="11.25" customHeight="1">
      <c r="A946" s="294"/>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325"/>
      <c r="AG946" s="325"/>
      <c r="AH946" s="325"/>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325"/>
      <c r="BN946" s="325"/>
    </row>
    <row r="947" spans="1:66" ht="11.25" customHeight="1">
      <c r="A947" s="294"/>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325"/>
      <c r="AG947" s="325"/>
      <c r="AH947" s="325"/>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325"/>
      <c r="BN947" s="325"/>
    </row>
    <row r="948" spans="1:66" ht="11.25" customHeight="1">
      <c r="A948" s="294"/>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325"/>
      <c r="AG948" s="325"/>
      <c r="AH948" s="325"/>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325"/>
      <c r="BN948" s="325"/>
    </row>
    <row r="949" spans="1:66" ht="11.25" customHeight="1">
      <c r="A949" s="294"/>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325"/>
      <c r="AG949" s="325"/>
      <c r="AH949" s="325"/>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325"/>
      <c r="BN949" s="325"/>
    </row>
    <row r="950" spans="1:66" ht="11.25" customHeight="1">
      <c r="A950" s="294"/>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325"/>
      <c r="AG950" s="325"/>
      <c r="AH950" s="325"/>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325"/>
      <c r="BN950" s="325"/>
    </row>
    <row r="951" spans="1:66" ht="11.25" customHeight="1">
      <c r="A951" s="294"/>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325"/>
      <c r="AG951" s="325"/>
      <c r="AH951" s="325"/>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325"/>
      <c r="BN951" s="325"/>
    </row>
    <row r="952" spans="1:66" ht="11.25" customHeight="1">
      <c r="A952" s="294"/>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325"/>
      <c r="AG952" s="325"/>
      <c r="AH952" s="325"/>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325"/>
      <c r="BN952" s="325"/>
    </row>
    <row r="953" spans="1:66" ht="11.25" customHeight="1">
      <c r="A953" s="294"/>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325"/>
      <c r="AG953" s="325"/>
      <c r="AH953" s="325"/>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325"/>
      <c r="BN953" s="325"/>
    </row>
    <row r="954" spans="1:66" ht="11.25" customHeight="1">
      <c r="A954" s="294"/>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325"/>
      <c r="AG954" s="325"/>
      <c r="AH954" s="325"/>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325"/>
      <c r="BN954" s="325"/>
    </row>
    <row r="955" spans="1:66" ht="11.25" customHeight="1">
      <c r="A955" s="294"/>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325"/>
      <c r="AG955" s="325"/>
      <c r="AH955" s="325"/>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325"/>
      <c r="BN955" s="325"/>
    </row>
    <row r="956" spans="1:66" ht="11.25" customHeight="1">
      <c r="A956" s="294"/>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325"/>
      <c r="AG956" s="325"/>
      <c r="AH956" s="325"/>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325"/>
      <c r="BN956" s="325"/>
    </row>
    <row r="957" spans="1:66" ht="11.25" customHeight="1">
      <c r="A957" s="294"/>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325"/>
      <c r="AG957" s="325"/>
      <c r="AH957" s="325"/>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325"/>
      <c r="BN957" s="325"/>
    </row>
    <row r="958" spans="1:66" ht="11.25" customHeight="1">
      <c r="A958" s="294"/>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325"/>
      <c r="AG958" s="325"/>
      <c r="AH958" s="325"/>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325"/>
      <c r="BN958" s="325"/>
    </row>
    <row r="959" spans="1:66" ht="11.25" customHeight="1">
      <c r="A959" s="294"/>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325"/>
      <c r="AG959" s="325"/>
      <c r="AH959" s="325"/>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325"/>
      <c r="BN959" s="325"/>
    </row>
    <row r="960" spans="1:66" ht="11.25" customHeight="1">
      <c r="A960" s="294"/>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325"/>
      <c r="AG960" s="325"/>
      <c r="AH960" s="325"/>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325"/>
      <c r="BN960" s="325"/>
    </row>
    <row r="961" spans="1:66" ht="11.25" customHeight="1">
      <c r="A961" s="294"/>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325"/>
      <c r="AG961" s="325"/>
      <c r="AH961" s="325"/>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325"/>
      <c r="BN961" s="325"/>
    </row>
    <row r="962" spans="1:66" ht="11.25" customHeight="1">
      <c r="A962" s="294"/>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325"/>
      <c r="AG962" s="325"/>
      <c r="AH962" s="325"/>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325"/>
      <c r="BN962" s="325"/>
    </row>
    <row r="963" spans="1:66" ht="11.25" customHeight="1">
      <c r="A963" s="294"/>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325"/>
      <c r="AG963" s="325"/>
      <c r="AH963" s="325"/>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325"/>
      <c r="BN963" s="325"/>
    </row>
    <row r="964" spans="1:66" ht="11.25" customHeight="1">
      <c r="A964" s="294"/>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325"/>
      <c r="AG964" s="325"/>
      <c r="AH964" s="325"/>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325"/>
      <c r="BN964" s="325"/>
    </row>
    <row r="965" spans="1:66" ht="11.25" customHeight="1">
      <c r="A965" s="294"/>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325"/>
      <c r="AG965" s="325"/>
      <c r="AH965" s="325"/>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325"/>
      <c r="BN965" s="325"/>
    </row>
    <row r="966" spans="1:66" ht="11.25" customHeight="1">
      <c r="A966" s="294"/>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325"/>
      <c r="AG966" s="325"/>
      <c r="AH966" s="325"/>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325"/>
      <c r="BN966" s="325"/>
    </row>
    <row r="967" spans="1:66" ht="11.25" customHeight="1">
      <c r="A967" s="294"/>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325"/>
      <c r="AG967" s="325"/>
      <c r="AH967" s="325"/>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325"/>
      <c r="BN967" s="325"/>
    </row>
    <row r="968" spans="1:66" ht="11.25" customHeight="1">
      <c r="A968" s="294"/>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325"/>
      <c r="AG968" s="325"/>
      <c r="AH968" s="325"/>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325"/>
      <c r="BN968" s="325"/>
    </row>
    <row r="969" spans="1:66" ht="11.25" customHeight="1">
      <c r="A969" s="294"/>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325"/>
      <c r="AG969" s="325"/>
      <c r="AH969" s="325"/>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325"/>
      <c r="BN969" s="325"/>
    </row>
    <row r="970" spans="1:66" ht="11.25" customHeight="1">
      <c r="A970" s="294"/>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325"/>
      <c r="AG970" s="325"/>
      <c r="AH970" s="325"/>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325"/>
      <c r="BN970" s="325"/>
    </row>
    <row r="971" spans="1:66" ht="11.25" customHeight="1">
      <c r="A971" s="294"/>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325"/>
      <c r="AG971" s="325"/>
      <c r="AH971" s="325"/>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325"/>
      <c r="BN971" s="325"/>
    </row>
    <row r="972" spans="1:66" ht="11.25" customHeight="1">
      <c r="A972" s="294"/>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325"/>
      <c r="AG972" s="325"/>
      <c r="AH972" s="325"/>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325"/>
      <c r="BN972" s="325"/>
    </row>
    <row r="973" spans="1:66" ht="11.25" customHeight="1">
      <c r="A973" s="294"/>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325"/>
      <c r="AG973" s="325"/>
      <c r="AH973" s="325"/>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325"/>
      <c r="BN973" s="325"/>
    </row>
    <row r="974" spans="1:66" ht="11.25" customHeight="1">
      <c r="A974" s="294"/>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325"/>
      <c r="AG974" s="325"/>
      <c r="AH974" s="325"/>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325"/>
      <c r="BN974" s="325"/>
    </row>
    <row r="975" spans="1:66" ht="11.25" customHeight="1">
      <c r="A975" s="294"/>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325"/>
      <c r="AG975" s="325"/>
      <c r="AH975" s="325"/>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325"/>
      <c r="BN975" s="325"/>
    </row>
    <row r="976" spans="1:66" ht="11.25" customHeight="1">
      <c r="A976" s="294"/>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325"/>
      <c r="AG976" s="325"/>
      <c r="AH976" s="325"/>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325"/>
      <c r="BN976" s="325"/>
    </row>
    <row r="977" spans="1:66" ht="11.25" customHeight="1">
      <c r="A977" s="294"/>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325"/>
      <c r="AG977" s="325"/>
      <c r="AH977" s="325"/>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325"/>
      <c r="BN977" s="325"/>
    </row>
    <row r="978" spans="1:66" ht="11.25" customHeight="1">
      <c r="A978" s="294"/>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325"/>
      <c r="AG978" s="325"/>
      <c r="AH978" s="325"/>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325"/>
      <c r="BN978" s="325"/>
    </row>
    <row r="979" spans="1:66" ht="11.25" customHeight="1">
      <c r="A979" s="294"/>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325"/>
      <c r="AG979" s="325"/>
      <c r="AH979" s="325"/>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325"/>
      <c r="BN979" s="325"/>
    </row>
    <row r="980" spans="1:66" ht="11.25" customHeight="1">
      <c r="A980" s="294"/>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325"/>
      <c r="AG980" s="325"/>
      <c r="AH980" s="325"/>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325"/>
      <c r="BN980" s="325"/>
    </row>
    <row r="981" spans="1:66" ht="11.25" customHeight="1">
      <c r="A981" s="294"/>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325"/>
      <c r="AG981" s="325"/>
      <c r="AH981" s="325"/>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325"/>
      <c r="BN981" s="325"/>
    </row>
    <row r="982" spans="1:66" ht="11.25" customHeight="1">
      <c r="A982" s="294"/>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325"/>
      <c r="AG982" s="325"/>
      <c r="AH982" s="325"/>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325"/>
      <c r="BN982" s="325"/>
    </row>
    <row r="983" spans="1:66" ht="11.25" customHeight="1">
      <c r="A983" s="294"/>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325"/>
      <c r="AG983" s="325"/>
      <c r="AH983" s="325"/>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325"/>
      <c r="BN983" s="325"/>
    </row>
    <row r="984" spans="1:66" ht="11.25" customHeight="1">
      <c r="A984" s="294"/>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325"/>
      <c r="AG984" s="325"/>
      <c r="AH984" s="325"/>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325"/>
      <c r="BN984" s="325"/>
    </row>
    <row r="985" spans="1:66" ht="11.25" customHeight="1">
      <c r="A985" s="294"/>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325"/>
      <c r="AG985" s="325"/>
      <c r="AH985" s="325"/>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325"/>
      <c r="BN985" s="325"/>
    </row>
    <row r="986" spans="1:66" ht="11.25" customHeight="1">
      <c r="A986" s="294"/>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325"/>
      <c r="AG986" s="325"/>
      <c r="AH986" s="325"/>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325"/>
      <c r="BN986" s="325"/>
    </row>
    <row r="987" spans="1:66" ht="11.25" customHeight="1">
      <c r="A987" s="294"/>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325"/>
      <c r="AG987" s="325"/>
      <c r="AH987" s="325"/>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325"/>
      <c r="BN987" s="325"/>
    </row>
    <row r="988" spans="1:66" ht="11.25" customHeight="1">
      <c r="A988" s="294"/>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325"/>
      <c r="AG988" s="325"/>
      <c r="AH988" s="325"/>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325"/>
      <c r="BN988" s="325"/>
    </row>
    <row r="989" spans="1:66" ht="11.25" customHeight="1">
      <c r="A989" s="294"/>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325"/>
      <c r="AG989" s="325"/>
      <c r="AH989" s="325"/>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325"/>
      <c r="BN989" s="325"/>
    </row>
    <row r="990" spans="1:66" ht="11.25" customHeight="1">
      <c r="A990" s="294"/>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325"/>
      <c r="AG990" s="325"/>
      <c r="AH990" s="325"/>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325"/>
      <c r="BN990" s="325"/>
    </row>
    <row r="991" spans="1:66" ht="11.25" customHeight="1">
      <c r="A991" s="294"/>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325"/>
      <c r="AG991" s="325"/>
      <c r="AH991" s="325"/>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325"/>
      <c r="BN991" s="325"/>
    </row>
    <row r="992" spans="1:66" ht="11.25" customHeight="1">
      <c r="A992" s="294"/>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325"/>
      <c r="AG992" s="325"/>
      <c r="AH992" s="325"/>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325"/>
      <c r="BN992" s="325"/>
    </row>
    <row r="993" spans="1:66" ht="11.25" customHeight="1">
      <c r="A993" s="294"/>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325"/>
      <c r="AG993" s="325"/>
      <c r="AH993" s="325"/>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325"/>
      <c r="BN993" s="325"/>
    </row>
    <row r="994" spans="1:66" ht="11.25" customHeight="1">
      <c r="A994" s="294"/>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325"/>
      <c r="AG994" s="325"/>
      <c r="AH994" s="325"/>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325"/>
      <c r="BN994" s="325"/>
    </row>
    <row r="995" spans="1:66" ht="11.25" customHeight="1">
      <c r="A995" s="294"/>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325"/>
      <c r="AG995" s="325"/>
      <c r="AH995" s="325"/>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325"/>
      <c r="BN995" s="325"/>
    </row>
    <row r="996" spans="1:66" ht="11.25" customHeight="1">
      <c r="A996" s="294"/>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325"/>
      <c r="AG996" s="325"/>
      <c r="AH996" s="325"/>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325"/>
      <c r="BN996" s="325"/>
    </row>
    <row r="997" spans="1:66" ht="11.25" customHeight="1">
      <c r="A997" s="294"/>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325"/>
      <c r="AG997" s="325"/>
      <c r="AH997" s="325"/>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325"/>
      <c r="BN997" s="325"/>
    </row>
    <row r="998" spans="1:66" ht="11.25" customHeight="1">
      <c r="A998" s="294"/>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325"/>
      <c r="AG998" s="325"/>
      <c r="AH998" s="325"/>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325"/>
      <c r="BN998" s="325"/>
    </row>
    <row r="999" spans="1:66" ht="11.25" customHeight="1">
      <c r="A999" s="294"/>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325"/>
      <c r="AG999" s="325"/>
      <c r="AH999" s="325"/>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325"/>
      <c r="BN999" s="325"/>
    </row>
    <row r="1000" spans="1:66" ht="11.25" customHeight="1">
      <c r="A1000" s="294"/>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325"/>
      <c r="AG1000" s="325"/>
      <c r="AH1000" s="325"/>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325"/>
      <c r="BN1000" s="325"/>
    </row>
  </sheetData>
  <mergeCells count="130">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68" t="str">
        <f>Validacion!A2</f>
        <v>Jocotepec</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129"/>
    </row>
    <row r="2" spans="1:52" ht="21">
      <c r="A2" s="569" t="s">
        <v>5381</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129"/>
    </row>
    <row r="3" spans="1:52" ht="18.75">
      <c r="A3" s="557" t="e">
        <f>#REF!</f>
        <v>#REF!</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129"/>
    </row>
    <row r="4" spans="1:52" ht="15" customHeight="1">
      <c r="A4" s="557" t="s">
        <v>4896</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129"/>
    </row>
    <row r="5" spans="1:52" ht="21">
      <c r="A5" s="170" t="s">
        <v>5152</v>
      </c>
      <c r="B5" s="573"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c r="AT5" s="560"/>
      <c r="AU5" s="560"/>
      <c r="AV5" s="560"/>
      <c r="AW5" s="560"/>
      <c r="AX5" s="340">
        <f>Validacion!F185</f>
        <v>2024</v>
      </c>
      <c r="AY5" s="340">
        <f>Validacion!F186</f>
        <v>2023</v>
      </c>
      <c r="AZ5" s="341"/>
    </row>
    <row r="6" spans="1:52" ht="18.75">
      <c r="A6" s="265" t="s">
        <v>1827</v>
      </c>
      <c r="B6" s="342" t="s">
        <v>1828</v>
      </c>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343"/>
      <c r="AZ6" s="129"/>
    </row>
    <row r="7" spans="1:52" ht="15.75">
      <c r="A7" s="162" t="s">
        <v>1829</v>
      </c>
      <c r="B7" s="126" t="s">
        <v>1830</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344">
        <f t="shared" ref="AX7:AY7" si="0">AX8+AX29+AX35+AX40+AX72+AX81+AX102</f>
        <v>55250866.189999998</v>
      </c>
      <c r="AY7" s="344">
        <f t="shared" si="0"/>
        <v>110758058.08</v>
      </c>
      <c r="AZ7" s="129"/>
    </row>
    <row r="8" spans="1:52">
      <c r="A8" s="162" t="s">
        <v>1831</v>
      </c>
      <c r="B8" s="145" t="s">
        <v>1832</v>
      </c>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302">
        <f t="shared" ref="AX8:AY8" si="1">AX9+AX11+AX15+AX16+AX17+AX18+AX19+AX25+AX27</f>
        <v>27890242.629999999</v>
      </c>
      <c r="AY8" s="302">
        <f t="shared" si="1"/>
        <v>47220019.25</v>
      </c>
      <c r="AZ8" s="129"/>
    </row>
    <row r="9" spans="1:52">
      <c r="A9" s="162">
        <v>41110</v>
      </c>
      <c r="B9" s="145" t="s">
        <v>456</v>
      </c>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63">
        <f t="shared" ref="AX9:AY9" si="2">SUM(AX10)</f>
        <v>25000</v>
      </c>
      <c r="AY9" s="163">
        <f t="shared" si="2"/>
        <v>94800</v>
      </c>
      <c r="AZ9" s="129"/>
    </row>
    <row r="10" spans="1:52">
      <c r="A10" s="160" t="s">
        <v>6</v>
      </c>
      <c r="B10" s="345" t="s">
        <v>5382</v>
      </c>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54">
        <f>Balanza!H200</f>
        <v>25000</v>
      </c>
      <c r="AY10" s="154">
        <f>Balanza!D200</f>
        <v>94800</v>
      </c>
      <c r="AZ10" s="129"/>
    </row>
    <row r="11" spans="1:52">
      <c r="A11" s="162">
        <v>41120</v>
      </c>
      <c r="B11" s="145" t="s">
        <v>1834</v>
      </c>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63">
        <f t="shared" ref="AX11:AY11" si="3">SUM(AX12:AX14)</f>
        <v>27423216.859999999</v>
      </c>
      <c r="AY11" s="163">
        <f t="shared" si="3"/>
        <v>45763652.119999997</v>
      </c>
      <c r="AZ11" s="129"/>
    </row>
    <row r="12" spans="1:52">
      <c r="A12" s="160" t="s">
        <v>7</v>
      </c>
      <c r="B12" s="345" t="s">
        <v>5383</v>
      </c>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54">
        <f>Balanza!H202</f>
        <v>21054540.199999999</v>
      </c>
      <c r="AY12" s="154">
        <f>Balanza!D202</f>
        <v>24821167.350000001</v>
      </c>
      <c r="AZ12" s="129"/>
    </row>
    <row r="13" spans="1:52">
      <c r="A13" s="160" t="s">
        <v>8</v>
      </c>
      <c r="B13" s="345" t="s">
        <v>5384</v>
      </c>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54">
        <f>Balanza!H203</f>
        <v>5895178.8300000001</v>
      </c>
      <c r="AY13" s="154">
        <f>Balanza!D203</f>
        <v>18795405.199999999</v>
      </c>
      <c r="AZ13" s="129"/>
    </row>
    <row r="14" spans="1:52">
      <c r="A14" s="160" t="s">
        <v>9</v>
      </c>
      <c r="B14" s="345" t="s">
        <v>5385</v>
      </c>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54">
        <f>Balanza!H204</f>
        <v>473497.83</v>
      </c>
      <c r="AY14" s="154">
        <f>Balanza!D204</f>
        <v>2147079.5699999998</v>
      </c>
      <c r="AZ14" s="129"/>
    </row>
    <row r="15" spans="1:52">
      <c r="A15" s="162" t="s">
        <v>1838</v>
      </c>
      <c r="B15" s="145" t="s">
        <v>458</v>
      </c>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63">
        <v>0</v>
      </c>
      <c r="AY15" s="163">
        <v>0</v>
      </c>
      <c r="AZ15" s="129"/>
    </row>
    <row r="16" spans="1:52">
      <c r="A16" s="162" t="s">
        <v>1840</v>
      </c>
      <c r="B16" s="145" t="s">
        <v>459</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63">
        <v>0</v>
      </c>
      <c r="AY16" s="163">
        <v>0</v>
      </c>
      <c r="AZ16" s="129"/>
    </row>
    <row r="17" spans="1:52">
      <c r="A17" s="162" t="s">
        <v>1841</v>
      </c>
      <c r="B17" s="145" t="s">
        <v>460</v>
      </c>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63">
        <v>0</v>
      </c>
      <c r="AY17" s="163">
        <v>0</v>
      </c>
      <c r="AZ17" s="129"/>
    </row>
    <row r="18" spans="1:52">
      <c r="A18" s="162" t="s">
        <v>1842</v>
      </c>
      <c r="B18" s="145" t="s">
        <v>461</v>
      </c>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63">
        <v>0</v>
      </c>
      <c r="AY18" s="163">
        <v>0</v>
      </c>
      <c r="AZ18" s="129"/>
    </row>
    <row r="19" spans="1:52">
      <c r="A19" s="162" t="s">
        <v>1843</v>
      </c>
      <c r="B19" s="145" t="s">
        <v>1844</v>
      </c>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63">
        <f t="shared" ref="AX19:AY19" si="4">SUM(AX20:AX24)</f>
        <v>442025.76999999996</v>
      </c>
      <c r="AY19" s="163">
        <f t="shared" si="4"/>
        <v>1361567.1300000001</v>
      </c>
      <c r="AZ19" s="129"/>
    </row>
    <row r="20" spans="1:52">
      <c r="A20" s="160" t="s">
        <v>10</v>
      </c>
      <c r="B20" s="345" t="s">
        <v>5386</v>
      </c>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54">
        <f>Balanza!H210</f>
        <v>424543.61</v>
      </c>
      <c r="AY20" s="154">
        <f>Balanza!D210</f>
        <v>1295785.57</v>
      </c>
      <c r="AZ20" s="129"/>
    </row>
    <row r="21" spans="1:52" ht="15.75" customHeight="1">
      <c r="A21" s="160" t="s">
        <v>11</v>
      </c>
      <c r="B21" s="345" t="s">
        <v>5387</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54">
        <f>Balanza!H211</f>
        <v>0</v>
      </c>
      <c r="AY21" s="154">
        <f>Balanza!D211</f>
        <v>0</v>
      </c>
      <c r="AZ21" s="129"/>
    </row>
    <row r="22" spans="1:52" ht="15.75" customHeight="1">
      <c r="A22" s="160" t="s">
        <v>12</v>
      </c>
      <c r="B22" s="345" t="s">
        <v>5388</v>
      </c>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54">
        <f>Balanza!H212</f>
        <v>0</v>
      </c>
      <c r="AY22" s="154">
        <f>Balanza!D212</f>
        <v>25408.76</v>
      </c>
      <c r="AZ22" s="129"/>
    </row>
    <row r="23" spans="1:52" ht="15.75" customHeight="1">
      <c r="A23" s="160" t="s">
        <v>13</v>
      </c>
      <c r="B23" s="345" t="s">
        <v>5389</v>
      </c>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54">
        <f>Balanza!H213</f>
        <v>17482.16</v>
      </c>
      <c r="AY23" s="154">
        <f>Balanza!D213</f>
        <v>40372.800000000003</v>
      </c>
      <c r="AZ23" s="129"/>
    </row>
    <row r="24" spans="1:52" ht="15.75" customHeight="1">
      <c r="A24" s="160" t="s">
        <v>14</v>
      </c>
      <c r="B24" s="345" t="s">
        <v>5390</v>
      </c>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54">
        <f>Balanza!H214</f>
        <v>0</v>
      </c>
      <c r="AY24" s="154">
        <f>Balanza!D214</f>
        <v>0</v>
      </c>
      <c r="AZ24" s="129"/>
    </row>
    <row r="25" spans="1:52" ht="15.75" customHeight="1">
      <c r="A25" s="162" t="s">
        <v>1850</v>
      </c>
      <c r="B25" s="145" t="s">
        <v>5391</v>
      </c>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63">
        <f t="shared" ref="AX25:AY25" si="5">SUM(AX26)</f>
        <v>0</v>
      </c>
      <c r="AY25" s="163">
        <f t="shared" si="5"/>
        <v>0</v>
      </c>
      <c r="AZ25" s="129"/>
    </row>
    <row r="26" spans="1:52" ht="15.75" customHeight="1">
      <c r="A26" s="160" t="s">
        <v>15</v>
      </c>
      <c r="B26" s="345" t="s">
        <v>5391</v>
      </c>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54">
        <f>Balanza!H216</f>
        <v>0</v>
      </c>
      <c r="AY26" s="154">
        <f>Balanza!D216</f>
        <v>0</v>
      </c>
      <c r="AZ26" s="129"/>
    </row>
    <row r="27" spans="1:52" ht="15.75" customHeight="1">
      <c r="A27" s="162" t="s">
        <v>1851</v>
      </c>
      <c r="B27" s="145" t="s">
        <v>5392</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63">
        <f t="shared" ref="AX27:AY27" si="6">SUM(AX28)</f>
        <v>0</v>
      </c>
      <c r="AY27" s="163">
        <f t="shared" si="6"/>
        <v>0</v>
      </c>
      <c r="AZ27" s="129"/>
    </row>
    <row r="28" spans="1:52" ht="15.75" customHeight="1">
      <c r="A28" s="160" t="s">
        <v>16</v>
      </c>
      <c r="B28" s="345" t="s">
        <v>5393</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54">
        <f>Balanza!H218</f>
        <v>0</v>
      </c>
      <c r="AY28" s="154">
        <f>Balanza!D218</f>
        <v>0</v>
      </c>
      <c r="AZ28" s="129"/>
    </row>
    <row r="29" spans="1:52" ht="15.75" customHeight="1">
      <c r="A29" s="162" t="s">
        <v>1852</v>
      </c>
      <c r="B29" s="145" t="s">
        <v>1853</v>
      </c>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302">
        <f t="shared" ref="AX29:AY29" si="7">SUM(AX30:AX34)</f>
        <v>0</v>
      </c>
      <c r="AY29" s="302">
        <f t="shared" si="7"/>
        <v>0</v>
      </c>
      <c r="AZ29" s="129"/>
    </row>
    <row r="30" spans="1:52" ht="15.75" customHeight="1">
      <c r="A30" s="162" t="s">
        <v>1854</v>
      </c>
      <c r="B30" s="145" t="s">
        <v>465</v>
      </c>
      <c r="C30" s="145"/>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63">
        <v>0</v>
      </c>
      <c r="AY30" s="163">
        <v>0</v>
      </c>
      <c r="AZ30" s="129"/>
    </row>
    <row r="31" spans="1:52" ht="15.75" customHeight="1">
      <c r="A31" s="162" t="s">
        <v>1855</v>
      </c>
      <c r="B31" s="145" t="s">
        <v>466</v>
      </c>
      <c r="C31" s="145"/>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63">
        <v>0</v>
      </c>
      <c r="AY31" s="163">
        <v>0</v>
      </c>
      <c r="AZ31" s="129"/>
    </row>
    <row r="32" spans="1:52" ht="15.75" customHeight="1">
      <c r="A32" s="162" t="s">
        <v>1857</v>
      </c>
      <c r="B32" s="145" t="s">
        <v>467</v>
      </c>
      <c r="C32" s="145"/>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63">
        <v>0</v>
      </c>
      <c r="AY32" s="163">
        <v>0</v>
      </c>
      <c r="AZ32" s="129"/>
    </row>
    <row r="33" spans="1:52" ht="15.75" customHeight="1">
      <c r="A33" s="162" t="s">
        <v>1858</v>
      </c>
      <c r="B33" s="145" t="s">
        <v>469</v>
      </c>
      <c r="C33" s="145"/>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63">
        <v>0</v>
      </c>
      <c r="AY33" s="163">
        <v>0</v>
      </c>
      <c r="AZ33" s="129"/>
    </row>
    <row r="34" spans="1:52" ht="15.75" customHeight="1">
      <c r="A34" s="162" t="s">
        <v>1859</v>
      </c>
      <c r="B34" s="145" t="s">
        <v>468</v>
      </c>
      <c r="C34" s="145"/>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63">
        <v>0</v>
      </c>
      <c r="AY34" s="163">
        <v>0</v>
      </c>
      <c r="AZ34" s="129"/>
    </row>
    <row r="35" spans="1:52" ht="15.75" customHeight="1">
      <c r="A35" s="162" t="s">
        <v>1860</v>
      </c>
      <c r="B35" s="145" t="s">
        <v>1861</v>
      </c>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302">
        <f t="shared" ref="AX35:AY35" si="8">AX36+AX38</f>
        <v>0</v>
      </c>
      <c r="AY35" s="302">
        <f t="shared" si="8"/>
        <v>252780</v>
      </c>
      <c r="AZ35" s="129"/>
    </row>
    <row r="36" spans="1:52" ht="15.75" customHeight="1">
      <c r="A36" s="162" t="s">
        <v>1862</v>
      </c>
      <c r="B36" s="145" t="s">
        <v>471</v>
      </c>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63">
        <f t="shared" ref="AX36:AY36" si="9">SUM(AX37)</f>
        <v>0</v>
      </c>
      <c r="AY36" s="163">
        <f t="shared" si="9"/>
        <v>252780</v>
      </c>
      <c r="AZ36" s="129"/>
    </row>
    <row r="37" spans="1:52" ht="15.75" customHeight="1">
      <c r="A37" s="160" t="s">
        <v>17</v>
      </c>
      <c r="B37" s="345" t="s">
        <v>5394</v>
      </c>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54">
        <f>Balanza!H227</f>
        <v>0</v>
      </c>
      <c r="AY37" s="154">
        <f>Balanza!D227</f>
        <v>252780</v>
      </c>
      <c r="AZ37" s="129"/>
    </row>
    <row r="38" spans="1:52" ht="15.75" customHeight="1">
      <c r="A38" s="162" t="s">
        <v>1864</v>
      </c>
      <c r="B38" s="145" t="s">
        <v>5395</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63">
        <f t="shared" ref="AX38:AY38" si="10">SUM(AX39)</f>
        <v>0</v>
      </c>
      <c r="AY38" s="163">
        <f t="shared" si="10"/>
        <v>0</v>
      </c>
      <c r="AZ38" s="129"/>
    </row>
    <row r="39" spans="1:52" ht="15.75" customHeight="1">
      <c r="A39" s="160" t="s">
        <v>18</v>
      </c>
      <c r="B39" s="345" t="s">
        <v>5396</v>
      </c>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54">
        <f>Balanza!H229</f>
        <v>0</v>
      </c>
      <c r="AY39" s="154">
        <f>Balanza!D229</f>
        <v>0</v>
      </c>
      <c r="AZ39" s="129"/>
    </row>
    <row r="40" spans="1:52" ht="15.75" customHeight="1">
      <c r="A40" s="162" t="s">
        <v>1865</v>
      </c>
      <c r="B40" s="145" t="s">
        <v>1866</v>
      </c>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302">
        <f t="shared" ref="AX40:AY40" si="11">AX41+AX46+AX47+AX62+AX68+AX70</f>
        <v>25109000.370000005</v>
      </c>
      <c r="AY40" s="302">
        <f t="shared" si="11"/>
        <v>57020556.409999989</v>
      </c>
      <c r="AZ40" s="129"/>
    </row>
    <row r="41" spans="1:52" ht="15.75" customHeight="1">
      <c r="A41" s="162" t="s">
        <v>1867</v>
      </c>
      <c r="B41" s="145" t="s">
        <v>473</v>
      </c>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63">
        <f t="shared" ref="AX41:AY41" si="12">SUM(AX42:AX45)</f>
        <v>2295403.6</v>
      </c>
      <c r="AY41" s="163">
        <f t="shared" si="12"/>
        <v>6055818.919999999</v>
      </c>
      <c r="AZ41" s="129"/>
    </row>
    <row r="42" spans="1:52" ht="15.75" customHeight="1">
      <c r="A42" s="160" t="s">
        <v>19</v>
      </c>
      <c r="B42" s="345" t="s">
        <v>5397</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54">
        <f>Balanza!H232</f>
        <v>1472640.78</v>
      </c>
      <c r="AY42" s="154">
        <f>Balanza!D232</f>
        <v>4548698.8899999997</v>
      </c>
      <c r="AZ42" s="129"/>
    </row>
    <row r="43" spans="1:52" ht="15.75" customHeight="1">
      <c r="A43" s="160" t="s">
        <v>20</v>
      </c>
      <c r="B43" s="345" t="s">
        <v>5398</v>
      </c>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54">
        <f>Balanza!H233</f>
        <v>16187.5</v>
      </c>
      <c r="AY43" s="154">
        <f>Balanza!D233</f>
        <v>15128.51</v>
      </c>
      <c r="AZ43" s="129"/>
    </row>
    <row r="44" spans="1:52" ht="15.75" customHeight="1">
      <c r="A44" s="160" t="s">
        <v>21</v>
      </c>
      <c r="B44" s="345" t="s">
        <v>5399</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54">
        <f>Balanza!H234</f>
        <v>697197.82</v>
      </c>
      <c r="AY44" s="154">
        <f>Balanza!D234</f>
        <v>1240561.3400000001</v>
      </c>
      <c r="AZ44" s="129"/>
    </row>
    <row r="45" spans="1:52" ht="15.75" customHeight="1">
      <c r="A45" s="160" t="s">
        <v>22</v>
      </c>
      <c r="B45" s="345" t="s">
        <v>5400</v>
      </c>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54">
        <f>Balanza!H235</f>
        <v>109377.5</v>
      </c>
      <c r="AY45" s="154">
        <f>Balanza!D235</f>
        <v>251430.18</v>
      </c>
      <c r="AZ45" s="129"/>
    </row>
    <row r="46" spans="1:52" ht="15.75" customHeight="1">
      <c r="A46" s="162" t="s">
        <v>1872</v>
      </c>
      <c r="B46" s="145" t="s">
        <v>1873</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63">
        <v>0</v>
      </c>
      <c r="AY46" s="163">
        <v>0</v>
      </c>
      <c r="AZ46" s="129"/>
    </row>
    <row r="47" spans="1:52" ht="15.75" customHeight="1">
      <c r="A47" s="162" t="s">
        <v>1874</v>
      </c>
      <c r="B47" s="145" t="s">
        <v>475</v>
      </c>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63">
        <f t="shared" ref="AX47:AY47" si="13">SUM(AX48:AX61)</f>
        <v>22154112.100000001</v>
      </c>
      <c r="AY47" s="163">
        <f t="shared" si="13"/>
        <v>48004166.669999994</v>
      </c>
      <c r="AZ47" s="129"/>
    </row>
    <row r="48" spans="1:52" ht="15.75" customHeight="1">
      <c r="A48" s="160" t="s">
        <v>23</v>
      </c>
      <c r="B48" s="345" t="s">
        <v>5401</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54">
        <f>Balanza!H238</f>
        <v>3843580.25</v>
      </c>
      <c r="AY48" s="154">
        <f>Balanza!D238</f>
        <v>4094545.38</v>
      </c>
      <c r="AZ48" s="129"/>
    </row>
    <row r="49" spans="1:52" ht="15.75" customHeight="1">
      <c r="A49" s="160" t="s">
        <v>24</v>
      </c>
      <c r="B49" s="345" t="s">
        <v>5402</v>
      </c>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54">
        <f>Balanza!H239</f>
        <v>799557.51</v>
      </c>
      <c r="AY49" s="154">
        <f>Balanza!D239</f>
        <v>919996.75</v>
      </c>
      <c r="AZ49" s="129"/>
    </row>
    <row r="50" spans="1:52" ht="15.75" customHeight="1">
      <c r="A50" s="160" t="s">
        <v>25</v>
      </c>
      <c r="B50" s="345" t="s">
        <v>5403</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54">
        <f>Balanza!H240</f>
        <v>826857.1</v>
      </c>
      <c r="AY50" s="154">
        <f>Balanza!D240</f>
        <v>7331240.5800000001</v>
      </c>
      <c r="AZ50" s="129"/>
    </row>
    <row r="51" spans="1:52" ht="15.75" customHeight="1">
      <c r="A51" s="160" t="s">
        <v>26</v>
      </c>
      <c r="B51" s="345" t="s">
        <v>5404</v>
      </c>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54">
        <f>Balanza!H241</f>
        <v>0</v>
      </c>
      <c r="AY51" s="154">
        <f>Balanza!D241</f>
        <v>0</v>
      </c>
      <c r="AZ51" s="129"/>
    </row>
    <row r="52" spans="1:52" ht="15.75" customHeight="1">
      <c r="A52" s="160" t="s">
        <v>27</v>
      </c>
      <c r="B52" s="345" t="s">
        <v>5405</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54">
        <f>Balanza!H242</f>
        <v>82654.48</v>
      </c>
      <c r="AY52" s="154">
        <f>Balanza!D242</f>
        <v>636513.65</v>
      </c>
      <c r="AZ52" s="129"/>
    </row>
    <row r="53" spans="1:52" ht="15.75" customHeight="1">
      <c r="A53" s="160" t="s">
        <v>28</v>
      </c>
      <c r="B53" s="345" t="s">
        <v>5406</v>
      </c>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54">
        <f>Balanza!H243</f>
        <v>266680.88</v>
      </c>
      <c r="AY53" s="154">
        <f>Balanza!D243</f>
        <v>8300142.71</v>
      </c>
      <c r="AZ53" s="129"/>
    </row>
    <row r="54" spans="1:52" ht="15.75" customHeight="1">
      <c r="A54" s="160" t="s">
        <v>29</v>
      </c>
      <c r="B54" s="345" t="s">
        <v>5407</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54">
        <f>Balanza!H244</f>
        <v>0</v>
      </c>
      <c r="AY54" s="154">
        <f>Balanza!D244</f>
        <v>0</v>
      </c>
      <c r="AZ54" s="129"/>
    </row>
    <row r="55" spans="1:52" ht="15.75" customHeight="1">
      <c r="A55" s="160" t="s">
        <v>30</v>
      </c>
      <c r="B55" s="345" t="s">
        <v>5408</v>
      </c>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54">
        <f>Balanza!H245</f>
        <v>1737426.67</v>
      </c>
      <c r="AY55" s="154">
        <f>Balanza!D245</f>
        <v>4803268.7</v>
      </c>
      <c r="AZ55" s="129"/>
    </row>
    <row r="56" spans="1:52" ht="15.75" customHeight="1">
      <c r="A56" s="160" t="s">
        <v>31</v>
      </c>
      <c r="B56" s="345" t="s">
        <v>5409</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54">
        <f>Balanza!H246</f>
        <v>30676.25</v>
      </c>
      <c r="AY56" s="154">
        <f>Balanza!D246</f>
        <v>49673.02</v>
      </c>
      <c r="AZ56" s="129"/>
    </row>
    <row r="57" spans="1:52" ht="15.75" customHeight="1">
      <c r="A57" s="160" t="s">
        <v>32</v>
      </c>
      <c r="B57" s="345" t="s">
        <v>5410</v>
      </c>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54">
        <f>Balanza!H247</f>
        <v>13387763.32</v>
      </c>
      <c r="AY57" s="154">
        <f>Balanza!D247</f>
        <v>18307280.93</v>
      </c>
      <c r="AZ57" s="129"/>
    </row>
    <row r="58" spans="1:52" ht="15.75" customHeight="1">
      <c r="A58" s="160" t="s">
        <v>33</v>
      </c>
      <c r="B58" s="345" t="s">
        <v>5411</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54">
        <f>Balanza!H248</f>
        <v>287083.21999999997</v>
      </c>
      <c r="AY58" s="154">
        <f>Balanza!D248</f>
        <v>704375.68</v>
      </c>
      <c r="AZ58" s="129"/>
    </row>
    <row r="59" spans="1:52" ht="15.75" customHeight="1">
      <c r="A59" s="160" t="s">
        <v>34</v>
      </c>
      <c r="B59" s="345" t="s">
        <v>5412</v>
      </c>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54">
        <f>Balanza!H249</f>
        <v>62276</v>
      </c>
      <c r="AY59" s="154">
        <f>Balanza!D249</f>
        <v>157221</v>
      </c>
      <c r="AZ59" s="129"/>
    </row>
    <row r="60" spans="1:52" ht="15.75" customHeight="1">
      <c r="A60" s="160" t="s">
        <v>35</v>
      </c>
      <c r="B60" s="345" t="s">
        <v>5413</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54">
        <f>Balanza!H250</f>
        <v>475348.16</v>
      </c>
      <c r="AY60" s="154">
        <f>Balanza!D250</f>
        <v>1669146.94</v>
      </c>
      <c r="AZ60" s="129"/>
    </row>
    <row r="61" spans="1:52" ht="15.75" customHeight="1">
      <c r="A61" s="160" t="s">
        <v>36</v>
      </c>
      <c r="B61" s="345" t="s">
        <v>5414</v>
      </c>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54">
        <f>Balanza!H251</f>
        <v>354208.26</v>
      </c>
      <c r="AY61" s="154">
        <f>Balanza!D251</f>
        <v>1030761.33</v>
      </c>
      <c r="AZ61" s="129"/>
    </row>
    <row r="62" spans="1:52" ht="15.75" customHeight="1">
      <c r="A62" s="162" t="s">
        <v>1889</v>
      </c>
      <c r="B62" s="145" t="s">
        <v>1890</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63">
        <f t="shared" ref="AX62:AY62" si="14">SUM(AX63:AX67)</f>
        <v>591330.66999999993</v>
      </c>
      <c r="AY62" s="163">
        <f t="shared" si="14"/>
        <v>2582700.09</v>
      </c>
      <c r="AZ62" s="129"/>
    </row>
    <row r="63" spans="1:52" ht="15.75" customHeight="1">
      <c r="A63" s="160" t="s">
        <v>37</v>
      </c>
      <c r="B63" s="345" t="s">
        <v>5386</v>
      </c>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54">
        <f>Balanza!H253</f>
        <v>218048.64000000001</v>
      </c>
      <c r="AY63" s="154">
        <f>Balanza!D253</f>
        <v>1056048.3899999999</v>
      </c>
      <c r="AZ63" s="129"/>
    </row>
    <row r="64" spans="1:52" ht="15.75" customHeight="1">
      <c r="A64" s="160" t="s">
        <v>38</v>
      </c>
      <c r="B64" s="345" t="s">
        <v>5387</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54">
        <f>Balanza!H254</f>
        <v>0</v>
      </c>
      <c r="AY64" s="154">
        <f>Balanza!D254</f>
        <v>0</v>
      </c>
      <c r="AZ64" s="129"/>
    </row>
    <row r="65" spans="1:52" ht="15.75" customHeight="1">
      <c r="A65" s="160" t="s">
        <v>39</v>
      </c>
      <c r="B65" s="345" t="s">
        <v>5388</v>
      </c>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54">
        <f>Balanza!H255</f>
        <v>347074.09</v>
      </c>
      <c r="AY65" s="154">
        <f>Balanza!D255</f>
        <v>1462288.93</v>
      </c>
      <c r="AZ65" s="129"/>
    </row>
    <row r="66" spans="1:52" ht="15.75" customHeight="1">
      <c r="A66" s="160" t="s">
        <v>40</v>
      </c>
      <c r="B66" s="345" t="s">
        <v>5389</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54">
        <f>Balanza!H256</f>
        <v>26207.94</v>
      </c>
      <c r="AY66" s="154">
        <f>Balanza!D256</f>
        <v>64362.77</v>
      </c>
      <c r="AZ66" s="129"/>
    </row>
    <row r="67" spans="1:52" ht="15.75" customHeight="1">
      <c r="A67" s="160" t="s">
        <v>41</v>
      </c>
      <c r="B67" s="345" t="s">
        <v>5390</v>
      </c>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54">
        <f>Balanza!H257</f>
        <v>0</v>
      </c>
      <c r="AY67" s="154">
        <f>Balanza!D257</f>
        <v>0</v>
      </c>
      <c r="AZ67" s="129"/>
    </row>
    <row r="68" spans="1:52" ht="15.75" customHeight="1">
      <c r="A68" s="162" t="s">
        <v>1891</v>
      </c>
      <c r="B68" s="145" t="s">
        <v>477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63">
        <f t="shared" ref="AX68:AY68" si="15">SUM(AX69)</f>
        <v>0</v>
      </c>
      <c r="AY68" s="163">
        <f t="shared" si="15"/>
        <v>0</v>
      </c>
      <c r="AZ68" s="129"/>
    </row>
    <row r="69" spans="1:52" ht="15.75" customHeight="1">
      <c r="A69" s="160" t="s">
        <v>42</v>
      </c>
      <c r="B69" s="345" t="s">
        <v>5415</v>
      </c>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54">
        <f>Balanza!H259</f>
        <v>0</v>
      </c>
      <c r="AY69" s="154">
        <f>Balanza!D259</f>
        <v>0</v>
      </c>
      <c r="AZ69" s="129"/>
    </row>
    <row r="70" spans="1:52" ht="15.75" customHeight="1">
      <c r="A70" s="162" t="s">
        <v>1892</v>
      </c>
      <c r="B70" s="145" t="s">
        <v>476</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63">
        <f t="shared" ref="AX70:AY70" si="16">SUM(AX71)</f>
        <v>68154</v>
      </c>
      <c r="AY70" s="163">
        <f t="shared" si="16"/>
        <v>377870.73</v>
      </c>
      <c r="AZ70" s="129"/>
    </row>
    <row r="71" spans="1:52" ht="15.75" customHeight="1">
      <c r="A71" s="160" t="s">
        <v>43</v>
      </c>
      <c r="B71" s="345" t="s">
        <v>5416</v>
      </c>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54">
        <f>Balanza!H261</f>
        <v>68154</v>
      </c>
      <c r="AY71" s="154">
        <f>Balanza!D261</f>
        <v>377870.73</v>
      </c>
      <c r="AZ71" s="129"/>
    </row>
    <row r="72" spans="1:52" ht="15.75" customHeight="1">
      <c r="A72" s="162" t="s">
        <v>1893</v>
      </c>
      <c r="B72" s="145" t="s">
        <v>1894</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302">
        <f t="shared" ref="AX72:AY72" si="17">AX73+AX76+AX77+AX78+AX80</f>
        <v>2120755.75</v>
      </c>
      <c r="AY72" s="302">
        <f t="shared" si="17"/>
        <v>5242663.43</v>
      </c>
      <c r="AZ72" s="129"/>
    </row>
    <row r="73" spans="1:52" ht="15.75" customHeight="1">
      <c r="A73" s="162" t="s">
        <v>1895</v>
      </c>
      <c r="B73" s="145" t="s">
        <v>5417</v>
      </c>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63">
        <f t="shared" ref="AX73:AY73" si="18">SUM(AX74:AX75)</f>
        <v>2120755.75</v>
      </c>
      <c r="AY73" s="163">
        <f t="shared" si="18"/>
        <v>5242663.43</v>
      </c>
      <c r="AZ73" s="129"/>
    </row>
    <row r="74" spans="1:52" ht="15.75" customHeight="1">
      <c r="A74" s="160" t="s">
        <v>44</v>
      </c>
      <c r="B74" s="345" t="s">
        <v>5418</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54">
        <f>Balanza!H264</f>
        <v>72780</v>
      </c>
      <c r="AY74" s="154">
        <f>Balanza!D264</f>
        <v>136930</v>
      </c>
      <c r="AZ74" s="129"/>
    </row>
    <row r="75" spans="1:52" ht="15.75" customHeight="1">
      <c r="A75" s="160" t="s">
        <v>45</v>
      </c>
      <c r="B75" s="345" t="s">
        <v>5419</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54">
        <f>Balanza!H265</f>
        <v>2047975.75</v>
      </c>
      <c r="AY75" s="154">
        <f>Balanza!D265</f>
        <v>5105733.43</v>
      </c>
      <c r="AZ75" s="129"/>
    </row>
    <row r="76" spans="1:52" ht="15.75" customHeight="1">
      <c r="A76" s="162" t="s">
        <v>1898</v>
      </c>
      <c r="B76" s="145" t="s">
        <v>1899</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63">
        <v>0</v>
      </c>
      <c r="AY76" s="163">
        <v>0</v>
      </c>
      <c r="AZ76" s="129"/>
    </row>
    <row r="77" spans="1:52" ht="15.75" customHeight="1">
      <c r="A77" s="162" t="s">
        <v>1900</v>
      </c>
      <c r="B77" s="145" t="s">
        <v>1901</v>
      </c>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63">
        <v>0</v>
      </c>
      <c r="AY77" s="163">
        <v>0</v>
      </c>
      <c r="AZ77" s="129"/>
    </row>
    <row r="78" spans="1:52" ht="15.75" customHeight="1">
      <c r="A78" s="162" t="s">
        <v>1902</v>
      </c>
      <c r="B78" s="145" t="s">
        <v>479</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63">
        <f t="shared" ref="AX78:AY78" si="19">SUM(AX79)</f>
        <v>0</v>
      </c>
      <c r="AY78" s="163">
        <f t="shared" si="19"/>
        <v>0</v>
      </c>
      <c r="AZ78" s="129"/>
    </row>
    <row r="79" spans="1:52" ht="15.75" customHeight="1">
      <c r="A79" s="160" t="s">
        <v>46</v>
      </c>
      <c r="B79" s="148" t="s">
        <v>5420</v>
      </c>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54">
        <f>Balanza!H269</f>
        <v>0</v>
      </c>
      <c r="AY79" s="154">
        <f>Balanza!D269</f>
        <v>0</v>
      </c>
      <c r="AZ79" s="129"/>
    </row>
    <row r="80" spans="1:52" ht="15.75" customHeight="1">
      <c r="A80" s="162" t="s">
        <v>1904</v>
      </c>
      <c r="B80" s="145" t="s">
        <v>1905</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63">
        <v>0</v>
      </c>
      <c r="AY80" s="163">
        <v>0</v>
      </c>
      <c r="AZ80" s="129"/>
    </row>
    <row r="81" spans="1:52" ht="15.75" customHeight="1">
      <c r="A81" s="162" t="s">
        <v>1906</v>
      </c>
      <c r="B81" s="145" t="s">
        <v>1907</v>
      </c>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302">
        <f t="shared" ref="AX81:AY81" si="20">AX82+AX83+AX85+AX87+AX89+AX91+AX93+AX94+AX100</f>
        <v>130867.44</v>
      </c>
      <c r="AY81" s="302">
        <f t="shared" si="20"/>
        <v>1022038.99</v>
      </c>
      <c r="AZ81" s="129"/>
    </row>
    <row r="82" spans="1:52" ht="15.75" customHeight="1">
      <c r="A82" s="162" t="s">
        <v>1908</v>
      </c>
      <c r="B82" s="145" t="s">
        <v>1909</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63">
        <v>0</v>
      </c>
      <c r="AY82" s="163">
        <v>0</v>
      </c>
      <c r="AZ82" s="129"/>
    </row>
    <row r="83" spans="1:52" ht="15.75" customHeight="1">
      <c r="A83" s="162" t="s">
        <v>1910</v>
      </c>
      <c r="B83" s="145" t="s">
        <v>1847</v>
      </c>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63">
        <f t="shared" ref="AX83:AY83" si="21">SUM(AX84)</f>
        <v>0</v>
      </c>
      <c r="AY83" s="163">
        <f t="shared" si="21"/>
        <v>0</v>
      </c>
      <c r="AZ83" s="129"/>
    </row>
    <row r="84" spans="1:52" ht="15.75" customHeight="1">
      <c r="A84" s="160" t="s">
        <v>47</v>
      </c>
      <c r="B84" s="148" t="s">
        <v>5388</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54">
        <f>Balanza!H274</f>
        <v>0</v>
      </c>
      <c r="AY84" s="154">
        <f>Balanza!D274</f>
        <v>0</v>
      </c>
      <c r="AZ84" s="129"/>
    </row>
    <row r="85" spans="1:52" ht="15.75" customHeight="1">
      <c r="A85" s="162" t="s">
        <v>1911</v>
      </c>
      <c r="B85" s="145" t="s">
        <v>1912</v>
      </c>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63">
        <f t="shared" ref="AX85:AY85" si="22">SUM(AX86)</f>
        <v>0</v>
      </c>
      <c r="AY85" s="163">
        <f t="shared" si="22"/>
        <v>0</v>
      </c>
      <c r="AZ85" s="129"/>
    </row>
    <row r="86" spans="1:52" ht="15.75" customHeight="1">
      <c r="A86" s="160" t="s">
        <v>48</v>
      </c>
      <c r="B86" s="148" t="s">
        <v>5421</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54">
        <f>Balanza!H276</f>
        <v>0</v>
      </c>
      <c r="AY86" s="154">
        <f>Balanza!D276</f>
        <v>0</v>
      </c>
      <c r="AZ86" s="129"/>
    </row>
    <row r="87" spans="1:52" ht="15.75" customHeight="1">
      <c r="A87" s="162" t="s">
        <v>1913</v>
      </c>
      <c r="B87" s="145" t="s">
        <v>1914</v>
      </c>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63">
        <f t="shared" ref="AX87:AY87" si="23">SUM(AX88)</f>
        <v>0</v>
      </c>
      <c r="AY87" s="163">
        <f t="shared" si="23"/>
        <v>0</v>
      </c>
      <c r="AZ87" s="129"/>
    </row>
    <row r="88" spans="1:52" ht="15.75" customHeight="1">
      <c r="A88" s="160" t="s">
        <v>49</v>
      </c>
      <c r="B88" s="148" t="s">
        <v>5422</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54">
        <f>Balanza!H278</f>
        <v>0</v>
      </c>
      <c r="AY88" s="154">
        <f>Balanza!D278</f>
        <v>0</v>
      </c>
      <c r="AZ88" s="129"/>
    </row>
    <row r="89" spans="1:52" ht="15.75" customHeight="1">
      <c r="A89" s="162" t="s">
        <v>1915</v>
      </c>
      <c r="B89" s="145" t="s">
        <v>1916</v>
      </c>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63">
        <f t="shared" ref="AX89:AY89" si="24">SUM(AX90)</f>
        <v>0</v>
      </c>
      <c r="AY89" s="163">
        <f t="shared" si="24"/>
        <v>0</v>
      </c>
      <c r="AZ89" s="129"/>
    </row>
    <row r="90" spans="1:52" ht="15.75" customHeight="1">
      <c r="A90" s="160" t="s">
        <v>49</v>
      </c>
      <c r="B90" s="148" t="s">
        <v>5423</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54">
        <f>Balanza!H280</f>
        <v>0</v>
      </c>
      <c r="AY90" s="154">
        <f>Balanza!D280</f>
        <v>0</v>
      </c>
      <c r="AZ90" s="129"/>
    </row>
    <row r="91" spans="1:52" ht="15.75" customHeight="1">
      <c r="A91" s="162" t="s">
        <v>1918</v>
      </c>
      <c r="B91" s="145" t="s">
        <v>5424</v>
      </c>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63">
        <f t="shared" ref="AX91:AY91" si="25">SUM(AX92)</f>
        <v>0</v>
      </c>
      <c r="AY91" s="163">
        <f t="shared" si="25"/>
        <v>0</v>
      </c>
      <c r="AZ91" s="129"/>
    </row>
    <row r="92" spans="1:52" ht="15.75" customHeight="1">
      <c r="A92" s="160" t="s">
        <v>49</v>
      </c>
      <c r="B92" s="148" t="s">
        <v>5425</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54">
        <f>Balanza!H282</f>
        <v>0</v>
      </c>
      <c r="AY92" s="154">
        <f>Balanza!D282</f>
        <v>0</v>
      </c>
      <c r="AZ92" s="129"/>
    </row>
    <row r="93" spans="1:52" ht="15.75" customHeight="1">
      <c r="A93" s="162" t="s">
        <v>1920</v>
      </c>
      <c r="B93" s="145" t="s">
        <v>1921</v>
      </c>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63">
        <v>0</v>
      </c>
      <c r="AY93" s="163">
        <v>0</v>
      </c>
      <c r="AZ93" s="129"/>
    </row>
    <row r="94" spans="1:52" ht="15.75" customHeight="1">
      <c r="A94" s="162" t="s">
        <v>1922</v>
      </c>
      <c r="B94" s="145" t="s">
        <v>1923</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63">
        <f t="shared" ref="AX94:AY94" si="26">SUM(AX95:AX99)</f>
        <v>0</v>
      </c>
      <c r="AY94" s="163">
        <f t="shared" si="26"/>
        <v>0</v>
      </c>
      <c r="AZ94" s="129"/>
    </row>
    <row r="95" spans="1:52" ht="15.75" customHeight="1">
      <c r="A95" s="160" t="s">
        <v>50</v>
      </c>
      <c r="B95" s="148" t="s">
        <v>5386</v>
      </c>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54">
        <f>Balanza!H285</f>
        <v>0</v>
      </c>
      <c r="AY95" s="154">
        <f>Balanza!D285</f>
        <v>0</v>
      </c>
      <c r="AZ95" s="129"/>
    </row>
    <row r="96" spans="1:52" ht="15.75" customHeight="1">
      <c r="A96" s="160" t="s">
        <v>51</v>
      </c>
      <c r="B96" s="148" t="s">
        <v>5387</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54">
        <f>Balanza!H286</f>
        <v>0</v>
      </c>
      <c r="AY96" s="154">
        <f>Balanza!D286</f>
        <v>0</v>
      </c>
      <c r="AZ96" s="129"/>
    </row>
    <row r="97" spans="1:52" ht="15.75" customHeight="1">
      <c r="A97" s="160" t="s">
        <v>52</v>
      </c>
      <c r="B97" s="148" t="s">
        <v>5388</v>
      </c>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54">
        <f>Balanza!H287</f>
        <v>0</v>
      </c>
      <c r="AY97" s="154">
        <f>Balanza!D287</f>
        <v>0</v>
      </c>
      <c r="AZ97" s="129"/>
    </row>
    <row r="98" spans="1:52" ht="15.75" customHeight="1">
      <c r="A98" s="160" t="s">
        <v>53</v>
      </c>
      <c r="B98" s="148" t="s">
        <v>5389</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54">
        <f>Balanza!H288</f>
        <v>0</v>
      </c>
      <c r="AY98" s="154">
        <f>Balanza!D288</f>
        <v>0</v>
      </c>
      <c r="AZ98" s="129"/>
    </row>
    <row r="99" spans="1:52" ht="15.75" customHeight="1">
      <c r="A99" s="160" t="s">
        <v>54</v>
      </c>
      <c r="B99" s="148" t="s">
        <v>5390</v>
      </c>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54">
        <f>Balanza!H289</f>
        <v>0</v>
      </c>
      <c r="AY99" s="154">
        <f>Balanza!D289</f>
        <v>0</v>
      </c>
      <c r="AZ99" s="129"/>
    </row>
    <row r="100" spans="1:52" ht="15.75" customHeight="1">
      <c r="A100" s="162" t="s">
        <v>1924</v>
      </c>
      <c r="B100" s="145" t="s">
        <v>1925</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63">
        <f t="shared" ref="AX100:AY100" si="27">SUM(AX101)</f>
        <v>130867.44</v>
      </c>
      <c r="AY100" s="163">
        <f t="shared" si="27"/>
        <v>1022038.99</v>
      </c>
      <c r="AZ100" s="129"/>
    </row>
    <row r="101" spans="1:52" ht="15.75" customHeight="1">
      <c r="A101" s="160" t="s">
        <v>55</v>
      </c>
      <c r="B101" s="148" t="s">
        <v>5426</v>
      </c>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54">
        <f>Balanza!H291</f>
        <v>130867.44</v>
      </c>
      <c r="AY101" s="154">
        <f>Balanza!D291</f>
        <v>1022038.99</v>
      </c>
      <c r="AZ101" s="129"/>
    </row>
    <row r="102" spans="1:52" ht="15.75" customHeight="1">
      <c r="A102" s="162" t="s">
        <v>1926</v>
      </c>
      <c r="B102" s="145" t="s">
        <v>1927</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302">
        <f t="shared" ref="AX102:AY102" si="28">AX103+AX105+AX106+AX108+AX109+AX110+AX111+AX113</f>
        <v>0</v>
      </c>
      <c r="AY102" s="302">
        <f t="shared" si="28"/>
        <v>0</v>
      </c>
      <c r="AZ102" s="129"/>
    </row>
    <row r="103" spans="1:52" ht="15.75" customHeight="1">
      <c r="A103" s="162" t="s">
        <v>1928</v>
      </c>
      <c r="B103" s="145" t="s">
        <v>484</v>
      </c>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63">
        <f t="shared" ref="AX103:AY103" si="29">SUM(AX104)</f>
        <v>0</v>
      </c>
      <c r="AY103" s="163">
        <f t="shared" si="29"/>
        <v>0</v>
      </c>
      <c r="AZ103" s="129"/>
    </row>
    <row r="104" spans="1:52" ht="15.75" customHeight="1">
      <c r="A104" s="160" t="s">
        <v>56</v>
      </c>
      <c r="B104" s="345" t="s">
        <v>5427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54">
        <f>Balanza!H294</f>
        <v>0</v>
      </c>
      <c r="AY104" s="154">
        <f>Balanza!D294</f>
        <v>0</v>
      </c>
      <c r="AZ104" s="129"/>
    </row>
    <row r="105" spans="1:52" ht="15.75" customHeight="1">
      <c r="A105" s="162" t="s">
        <v>1930</v>
      </c>
      <c r="B105" s="145" t="s">
        <v>485</v>
      </c>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63">
        <v>0</v>
      </c>
      <c r="AY105" s="163">
        <v>0</v>
      </c>
      <c r="AZ105" s="129"/>
    </row>
    <row r="106" spans="1:52" ht="15.75" customHeight="1">
      <c r="A106" s="162" t="s">
        <v>1931</v>
      </c>
      <c r="B106" s="145" t="s">
        <v>486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63">
        <f t="shared" ref="AX106:AY106" si="30">SUM(AX107)</f>
        <v>0</v>
      </c>
      <c r="AY106" s="163">
        <f t="shared" si="30"/>
        <v>0</v>
      </c>
      <c r="AZ106" s="129"/>
    </row>
    <row r="107" spans="1:52" ht="15.75" customHeight="1">
      <c r="A107" s="160" t="s">
        <v>57</v>
      </c>
      <c r="B107" s="345" t="s">
        <v>5428</v>
      </c>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54">
        <f>Balanza!H297</f>
        <v>0</v>
      </c>
      <c r="AY107" s="154">
        <f>Balanza!D297</f>
        <v>0</v>
      </c>
      <c r="AZ107" s="129"/>
    </row>
    <row r="108" spans="1:52" ht="15.75" customHeight="1">
      <c r="A108" s="162" t="s">
        <v>1932</v>
      </c>
      <c r="B108" s="145" t="s">
        <v>1933</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63">
        <v>0</v>
      </c>
      <c r="AY108" s="163">
        <v>0</v>
      </c>
      <c r="AZ108" s="129"/>
    </row>
    <row r="109" spans="1:52" ht="15.75" customHeight="1">
      <c r="A109" s="162" t="s">
        <v>1934</v>
      </c>
      <c r="B109" s="145" t="s">
        <v>5429</v>
      </c>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63">
        <v>0</v>
      </c>
      <c r="AY109" s="163">
        <v>0</v>
      </c>
      <c r="AZ109" s="129"/>
    </row>
    <row r="110" spans="1:52" ht="15.75" customHeight="1">
      <c r="A110" s="160" t="s">
        <v>1935</v>
      </c>
      <c r="B110" s="145" t="s">
        <v>5430</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63">
        <v>0</v>
      </c>
      <c r="AY110" s="163">
        <v>0</v>
      </c>
      <c r="AZ110" s="129"/>
    </row>
    <row r="111" spans="1:52" ht="15.75" customHeight="1">
      <c r="A111" s="162" t="s">
        <v>1936</v>
      </c>
      <c r="B111" s="145" t="s">
        <v>490</v>
      </c>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63">
        <f t="shared" ref="AX111:AY111" si="31">SUM(AX112)</f>
        <v>0</v>
      </c>
      <c r="AY111" s="163">
        <f t="shared" si="31"/>
        <v>0</v>
      </c>
      <c r="AZ111" s="129"/>
    </row>
    <row r="112" spans="1:52" ht="15.75" customHeight="1">
      <c r="A112" s="160" t="s">
        <v>58</v>
      </c>
      <c r="B112" s="345" t="s">
        <v>5431</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54">
        <f>Balanza!H302</f>
        <v>0</v>
      </c>
      <c r="AY112" s="154">
        <f>Balanza!D302</f>
        <v>0</v>
      </c>
      <c r="AZ112" s="129"/>
    </row>
    <row r="113" spans="1:52" ht="15.75" customHeight="1">
      <c r="A113" s="162" t="s">
        <v>1937</v>
      </c>
      <c r="B113" s="145" t="s">
        <v>491</v>
      </c>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63">
        <v>0</v>
      </c>
      <c r="AY113" s="163">
        <v>0</v>
      </c>
      <c r="AZ113" s="129"/>
    </row>
    <row r="114" spans="1:52" ht="15.75" customHeight="1">
      <c r="A114" s="162">
        <v>41900</v>
      </c>
      <c r="B114" s="145" t="s">
        <v>5432</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302">
        <f t="shared" ref="AX114:AY114" si="32">AX115+AX116</f>
        <v>0</v>
      </c>
      <c r="AY114" s="302">
        <f t="shared" si="32"/>
        <v>0</v>
      </c>
      <c r="AZ114" s="302">
        <f>AZ115+AZ117+AZ118+AZ120+AZ121+AZ122+AZ123+AZ125</f>
        <v>0</v>
      </c>
    </row>
    <row r="115" spans="1:52" ht="15.75" customHeight="1">
      <c r="A115" s="162">
        <v>41910</v>
      </c>
      <c r="B115" s="145" t="s">
        <v>5433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63">
        <v>0</v>
      </c>
      <c r="AY115" s="163">
        <v>0</v>
      </c>
      <c r="AZ115" s="129"/>
    </row>
    <row r="116" spans="1:52" ht="15.75" customHeight="1">
      <c r="A116" s="162">
        <v>41920</v>
      </c>
      <c r="B116" s="145" t="s">
        <v>5434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63">
        <v>0</v>
      </c>
      <c r="AY116" s="163">
        <v>0</v>
      </c>
      <c r="AZ116" s="129"/>
    </row>
    <row r="117" spans="1:52" ht="15.75" customHeight="1">
      <c r="A117" s="162" t="s">
        <v>1945</v>
      </c>
      <c r="B117" s="346" t="s">
        <v>5435</v>
      </c>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344">
        <f t="shared" ref="AX117:AY117" si="33">AX118+AX149</f>
        <v>64510913.93</v>
      </c>
      <c r="AY117" s="344">
        <f t="shared" si="33"/>
        <v>189035128.55999997</v>
      </c>
      <c r="AZ117" s="129"/>
    </row>
    <row r="118" spans="1:52" ht="15.75" customHeight="1">
      <c r="A118" s="162" t="s">
        <v>1947</v>
      </c>
      <c r="B118" s="145" t="s">
        <v>5436</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302">
        <f t="shared" ref="AX118:AY118" si="34">AX119+AX132+AX135+AX140+AX146</f>
        <v>64510913.93</v>
      </c>
      <c r="AY118" s="302">
        <f t="shared" si="34"/>
        <v>189035128.55999997</v>
      </c>
      <c r="AZ118" s="129"/>
    </row>
    <row r="119" spans="1:52" ht="15.75" customHeight="1">
      <c r="A119" s="162" t="s">
        <v>1949</v>
      </c>
      <c r="B119" s="145" t="s">
        <v>494</v>
      </c>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63">
        <f t="shared" ref="AX119:AY119" si="35">SUM(AX120:AX131)</f>
        <v>41680603.730000004</v>
      </c>
      <c r="AY119" s="163">
        <f t="shared" si="35"/>
        <v>115918972.60999998</v>
      </c>
      <c r="AZ119" s="129"/>
    </row>
    <row r="120" spans="1:52" ht="15.75" customHeight="1">
      <c r="A120" s="160" t="s">
        <v>59</v>
      </c>
      <c r="B120" s="345" t="s">
        <v>5437</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54">
        <f>Balanza!H310</f>
        <v>26744357.050000001</v>
      </c>
      <c r="AY120" s="154">
        <f>Balanza!D310</f>
        <v>67724825.599999994</v>
      </c>
      <c r="AZ120" s="129"/>
    </row>
    <row r="121" spans="1:52" ht="15.75" customHeight="1">
      <c r="A121" s="160" t="s">
        <v>60</v>
      </c>
      <c r="B121" s="345" t="s">
        <v>5438</v>
      </c>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54">
        <f>Balanza!H311</f>
        <v>6192745.8600000003</v>
      </c>
      <c r="AY121" s="154">
        <f>Balanza!D311</f>
        <v>21344778.079999998</v>
      </c>
      <c r="AZ121" s="129"/>
    </row>
    <row r="122" spans="1:52" ht="15.75" customHeight="1">
      <c r="A122" s="160" t="s">
        <v>61</v>
      </c>
      <c r="B122" s="345" t="s">
        <v>5439</v>
      </c>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54">
        <f>Balanza!H312</f>
        <v>1797352.56</v>
      </c>
      <c r="AY122" s="154">
        <f>Balanza!D312</f>
        <v>4544987.8099999996</v>
      </c>
      <c r="AZ122" s="129"/>
    </row>
    <row r="123" spans="1:52" ht="15.75" customHeight="1">
      <c r="A123" s="160" t="s">
        <v>62</v>
      </c>
      <c r="B123" s="345" t="s">
        <v>5440</v>
      </c>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54">
        <f>Balanza!H313</f>
        <v>0</v>
      </c>
      <c r="AY123" s="154">
        <f>Balanza!D313</f>
        <v>6836092.0199999996</v>
      </c>
      <c r="AZ123" s="129"/>
    </row>
    <row r="124" spans="1:52" ht="15.75" customHeight="1">
      <c r="A124" s="160" t="s">
        <v>63</v>
      </c>
      <c r="B124" s="345" t="s">
        <v>5441</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54">
        <f>Balanza!H314</f>
        <v>0</v>
      </c>
      <c r="AY124" s="154">
        <f>Balanza!D314</f>
        <v>0</v>
      </c>
      <c r="AZ124" s="129"/>
    </row>
    <row r="125" spans="1:52" ht="15.75" customHeight="1">
      <c r="A125" s="160" t="s">
        <v>64</v>
      </c>
      <c r="B125" s="345" t="s">
        <v>5442</v>
      </c>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54">
        <f>Balanza!H315</f>
        <v>744464.03</v>
      </c>
      <c r="AY125" s="154">
        <f>Balanza!D315</f>
        <v>2182395.83</v>
      </c>
      <c r="AZ125" s="129"/>
    </row>
    <row r="126" spans="1:52" ht="15.75" customHeight="1">
      <c r="A126" s="160" t="s">
        <v>65</v>
      </c>
      <c r="B126" s="345" t="s">
        <v>5443</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54">
        <f>Balanza!H316</f>
        <v>0</v>
      </c>
      <c r="AY126" s="154">
        <f>Balanza!D316</f>
        <v>0</v>
      </c>
      <c r="AZ126" s="129"/>
    </row>
    <row r="127" spans="1:52" ht="15.75" customHeight="1">
      <c r="A127" s="160" t="s">
        <v>66</v>
      </c>
      <c r="B127" s="345" t="s">
        <v>5444</v>
      </c>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54">
        <f>Balanza!H317</f>
        <v>0</v>
      </c>
      <c r="AY127" s="154">
        <f>Balanza!D317</f>
        <v>0</v>
      </c>
      <c r="AZ127" s="129"/>
    </row>
    <row r="128" spans="1:52" ht="15.75" customHeight="1">
      <c r="A128" s="160" t="s">
        <v>67</v>
      </c>
      <c r="B128" s="345" t="s">
        <v>5445</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54">
        <f>Balanza!H318</f>
        <v>543459.27</v>
      </c>
      <c r="AY128" s="154">
        <f>Balanza!D318</f>
        <v>1762445</v>
      </c>
      <c r="AZ128" s="129"/>
    </row>
    <row r="129" spans="1:52" ht="15.75" customHeight="1">
      <c r="A129" s="160" t="s">
        <v>68</v>
      </c>
      <c r="B129" s="345" t="s">
        <v>5446</v>
      </c>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54">
        <f>Balanza!H319</f>
        <v>2597487.9</v>
      </c>
      <c r="AY129" s="154">
        <f>Balanza!D319</f>
        <v>2629456.0499999998</v>
      </c>
      <c r="AZ129" s="129"/>
    </row>
    <row r="130" spans="1:52" ht="15.75" customHeight="1">
      <c r="A130" s="160" t="s">
        <v>69</v>
      </c>
      <c r="B130" s="345" t="s">
        <v>5447</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54">
        <f>Balanza!H320</f>
        <v>0</v>
      </c>
      <c r="AY130" s="154">
        <f>Balanza!D320</f>
        <v>0</v>
      </c>
      <c r="AZ130" s="129"/>
    </row>
    <row r="131" spans="1:52" ht="15.75" customHeight="1">
      <c r="A131" s="160" t="s">
        <v>70</v>
      </c>
      <c r="B131" s="345" t="s">
        <v>5448</v>
      </c>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54">
        <f>Balanza!H321</f>
        <v>3060737.06</v>
      </c>
      <c r="AY131" s="154">
        <f>Balanza!D321</f>
        <v>8893992.2200000007</v>
      </c>
      <c r="AZ131" s="129"/>
    </row>
    <row r="132" spans="1:52" ht="15.75" customHeight="1">
      <c r="A132" s="162" t="s">
        <v>1962</v>
      </c>
      <c r="B132" s="145" t="s">
        <v>5449</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63">
        <f t="shared" ref="AX132:AY132" si="36">SUM(AX133:AX134)</f>
        <v>21540143.02</v>
      </c>
      <c r="AY132" s="163">
        <f t="shared" si="36"/>
        <v>61339692.129999995</v>
      </c>
      <c r="AZ132" s="129"/>
    </row>
    <row r="133" spans="1:52" ht="15.75" customHeight="1">
      <c r="A133" s="160" t="s">
        <v>71</v>
      </c>
      <c r="B133" s="345" t="s">
        <v>5450</v>
      </c>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54">
        <f>Balanza!H323</f>
        <v>7117441.9699999997</v>
      </c>
      <c r="AY133" s="154">
        <f>Balanza!D323</f>
        <v>19316878.52</v>
      </c>
      <c r="AZ133" s="129"/>
    </row>
    <row r="134" spans="1:52" ht="15.75" customHeight="1">
      <c r="A134" s="160" t="s">
        <v>72</v>
      </c>
      <c r="B134" s="345" t="s">
        <v>5451</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54">
        <f>Balanza!H324</f>
        <v>14422701.050000001</v>
      </c>
      <c r="AY134" s="154">
        <f>Balanza!D324</f>
        <v>42022813.609999999</v>
      </c>
      <c r="AZ134" s="129"/>
    </row>
    <row r="135" spans="1:52" ht="15.75" customHeight="1">
      <c r="A135" s="162" t="s">
        <v>1965</v>
      </c>
      <c r="B135" s="145" t="s">
        <v>370</v>
      </c>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63">
        <f t="shared" ref="AX135:AY135" si="37">SUM(AX136:AX139)</f>
        <v>90251.75</v>
      </c>
      <c r="AY135" s="163">
        <f t="shared" si="37"/>
        <v>7904546.79</v>
      </c>
      <c r="AZ135" s="129"/>
    </row>
    <row r="136" spans="1:52" ht="15.75" customHeight="1">
      <c r="A136" s="160" t="s">
        <v>73</v>
      </c>
      <c r="B136" s="345" t="s">
        <v>5452</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54">
        <f>Balanza!H326</f>
        <v>0</v>
      </c>
      <c r="AY136" s="154">
        <f>Balanza!D326</f>
        <v>0</v>
      </c>
      <c r="AZ136" s="129"/>
    </row>
    <row r="137" spans="1:52" ht="15.75" customHeight="1">
      <c r="A137" s="160" t="s">
        <v>74</v>
      </c>
      <c r="B137" s="345" t="s">
        <v>5453</v>
      </c>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54">
        <f>Balanza!H327</f>
        <v>0</v>
      </c>
      <c r="AY137" s="154">
        <f>Balanza!D327</f>
        <v>0</v>
      </c>
      <c r="AZ137" s="129"/>
    </row>
    <row r="138" spans="1:52" ht="15.75" customHeight="1">
      <c r="A138" s="160" t="s">
        <v>75</v>
      </c>
      <c r="B138" s="345" t="s">
        <v>5454</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54">
        <f>Balanza!H328</f>
        <v>0</v>
      </c>
      <c r="AY138" s="154">
        <f>Balanza!D328</f>
        <v>0</v>
      </c>
      <c r="AZ138" s="129"/>
    </row>
    <row r="139" spans="1:52" ht="15.75" customHeight="1">
      <c r="A139" s="160" t="s">
        <v>76</v>
      </c>
      <c r="B139" s="345" t="s">
        <v>5455</v>
      </c>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54">
        <f>Balanza!H329+Balanza!H330+Balanza!H331</f>
        <v>90251.75</v>
      </c>
      <c r="AY139" s="154">
        <f>Balanza!D329+Balanza!D330+Balanza!D331</f>
        <v>7904546.79</v>
      </c>
      <c r="AZ139" s="129"/>
    </row>
    <row r="140" spans="1:52" ht="15.75" customHeight="1">
      <c r="A140" s="162" t="s">
        <v>1974</v>
      </c>
      <c r="B140" s="145" t="s">
        <v>495</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63">
        <f t="shared" ref="AX140:AY140" si="38">SUM(AX141:AX145)</f>
        <v>1199915.4300000002</v>
      </c>
      <c r="AY140" s="163">
        <f t="shared" si="38"/>
        <v>3871917.0300000003</v>
      </c>
      <c r="AZ140" s="129"/>
    </row>
    <row r="141" spans="1:52" ht="15.75" customHeight="1">
      <c r="A141" s="160" t="s">
        <v>77</v>
      </c>
      <c r="B141" s="345" t="s">
        <v>5456</v>
      </c>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54">
        <f>Balanza!H333</f>
        <v>12.65</v>
      </c>
      <c r="AY141" s="154">
        <f>Balanza!D333</f>
        <v>46.99</v>
      </c>
      <c r="AZ141" s="129"/>
    </row>
    <row r="142" spans="1:52" ht="15.75" customHeight="1">
      <c r="A142" s="160" t="s">
        <v>78</v>
      </c>
      <c r="B142" s="345" t="s">
        <v>5457</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54">
        <f>Balanza!H334</f>
        <v>107397.52</v>
      </c>
      <c r="AY142" s="154">
        <f>Balanza!D334</f>
        <v>313644.71999999997</v>
      </c>
      <c r="AZ142" s="129"/>
    </row>
    <row r="143" spans="1:52" ht="15.75" customHeight="1">
      <c r="A143" s="160" t="s">
        <v>79</v>
      </c>
      <c r="B143" s="345" t="s">
        <v>5458</v>
      </c>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54">
        <f>Balanza!H335</f>
        <v>788686.13</v>
      </c>
      <c r="AY143" s="154">
        <f>Balanza!D335</f>
        <v>2255437.27</v>
      </c>
      <c r="AZ143" s="129"/>
    </row>
    <row r="144" spans="1:52" ht="15.75" customHeight="1">
      <c r="A144" s="160" t="s">
        <v>80</v>
      </c>
      <c r="B144" s="345" t="s">
        <v>5459</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54">
        <f>Balanza!H336</f>
        <v>0</v>
      </c>
      <c r="AY144" s="154">
        <f>Balanza!D336</f>
        <v>0</v>
      </c>
      <c r="AZ144" s="129"/>
    </row>
    <row r="145" spans="1:52" ht="15.75" customHeight="1">
      <c r="A145" s="160" t="s">
        <v>81</v>
      </c>
      <c r="B145" s="345" t="s">
        <v>5460</v>
      </c>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54">
        <f>Balanza!H337</f>
        <v>303819.13</v>
      </c>
      <c r="AY145" s="154">
        <f>Balanza!D337</f>
        <v>1302788.05</v>
      </c>
      <c r="AZ145" s="129"/>
    </row>
    <row r="146" spans="1:52" ht="15.75" customHeight="1">
      <c r="A146" s="162" t="s">
        <v>1975</v>
      </c>
      <c r="B146" s="145" t="s">
        <v>496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63">
        <f t="shared" ref="AX146:AY146" si="39">SUM(AX147:AX148)</f>
        <v>0</v>
      </c>
      <c r="AY146" s="163">
        <f t="shared" si="39"/>
        <v>0</v>
      </c>
      <c r="AZ146" s="129"/>
    </row>
    <row r="147" spans="1:52" ht="15.75" customHeight="1">
      <c r="A147" s="162" t="s">
        <v>82</v>
      </c>
      <c r="B147" s="345" t="s">
        <v>5461</v>
      </c>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54">
        <f>Balanza!H339</f>
        <v>0</v>
      </c>
      <c r="AY147" s="154">
        <f>Balanza!D339</f>
        <v>0</v>
      </c>
      <c r="AZ147" s="129"/>
    </row>
    <row r="148" spans="1:52" ht="15.75" customHeight="1">
      <c r="A148" s="162" t="s">
        <v>83</v>
      </c>
      <c r="B148" s="345" t="s">
        <v>5462</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54">
        <f>Balanza!H340</f>
        <v>0</v>
      </c>
      <c r="AY148" s="154">
        <f>Balanza!D340</f>
        <v>0</v>
      </c>
      <c r="AZ148" s="129"/>
    </row>
    <row r="149" spans="1:52" ht="15.75" customHeight="1">
      <c r="A149" s="162" t="s">
        <v>1976</v>
      </c>
      <c r="B149" s="145" t="s">
        <v>5463</v>
      </c>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302">
        <f t="shared" ref="AX149:AY149" si="40">AX150+AX152+AX153+AX155+AX156+AX158+AX159</f>
        <v>0</v>
      </c>
      <c r="AY149" s="302">
        <f t="shared" si="40"/>
        <v>0</v>
      </c>
      <c r="AZ149" s="129"/>
    </row>
    <row r="150" spans="1:52" ht="15.75" customHeight="1">
      <c r="A150" s="162" t="s">
        <v>1978</v>
      </c>
      <c r="B150" s="145" t="s">
        <v>497</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63">
        <f t="shared" ref="AX150:AY150" si="41">SUM(AX151)</f>
        <v>0</v>
      </c>
      <c r="AY150" s="163">
        <f t="shared" si="41"/>
        <v>0</v>
      </c>
      <c r="AZ150" s="129"/>
    </row>
    <row r="151" spans="1:52" ht="15.75" customHeight="1">
      <c r="A151" s="160" t="s">
        <v>84</v>
      </c>
      <c r="B151" s="345" t="s">
        <v>5464</v>
      </c>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54">
        <f>Balanza!H343+Balanza!H344</f>
        <v>0</v>
      </c>
      <c r="AY151" s="154">
        <f>Balanza!D343+Balanza!D344</f>
        <v>0</v>
      </c>
      <c r="AZ151" s="129"/>
    </row>
    <row r="152" spans="1:52" ht="15.75" customHeight="1">
      <c r="A152" s="162" t="s">
        <v>1983</v>
      </c>
      <c r="B152" s="145" t="s">
        <v>1984</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63">
        <v>0</v>
      </c>
      <c r="AY152" s="163">
        <v>0</v>
      </c>
      <c r="AZ152" s="129"/>
    </row>
    <row r="153" spans="1:52" ht="15.75" customHeight="1">
      <c r="A153" s="162" t="s">
        <v>1985</v>
      </c>
      <c r="B153" s="145" t="s">
        <v>499</v>
      </c>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63">
        <f t="shared" ref="AX153:AY153" si="42">SUM(AX154)</f>
        <v>0</v>
      </c>
      <c r="AY153" s="163">
        <f t="shared" si="42"/>
        <v>0</v>
      </c>
      <c r="AZ153" s="129"/>
    </row>
    <row r="154" spans="1:52" ht="15.75" customHeight="1">
      <c r="A154" s="160" t="s">
        <v>85</v>
      </c>
      <c r="B154" s="345" t="s">
        <v>5465</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54">
        <f>Balanza!H347+Balanza!H348</f>
        <v>0</v>
      </c>
      <c r="AY154" s="154">
        <f>Balanza!D347+Balanza!D348</f>
        <v>0</v>
      </c>
      <c r="AZ154" s="129"/>
    </row>
    <row r="155" spans="1:52" ht="15.75" customHeight="1">
      <c r="A155" s="162" t="s">
        <v>1990</v>
      </c>
      <c r="B155" s="145" t="s">
        <v>1991</v>
      </c>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63">
        <v>0</v>
      </c>
      <c r="AY155" s="163">
        <v>0</v>
      </c>
      <c r="AZ155" s="129"/>
    </row>
    <row r="156" spans="1:52" ht="15.75" customHeight="1">
      <c r="A156" s="162" t="s">
        <v>1992</v>
      </c>
      <c r="B156" s="145" t="s">
        <v>363</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63">
        <f t="shared" ref="AX156:AY156" si="43">SUM(AX157)</f>
        <v>0</v>
      </c>
      <c r="AY156" s="163">
        <f t="shared" si="43"/>
        <v>0</v>
      </c>
      <c r="AZ156" s="129"/>
    </row>
    <row r="157" spans="1:52" ht="15.75" customHeight="1">
      <c r="A157" s="160" t="s">
        <v>86</v>
      </c>
      <c r="B157" s="345" t="s">
        <v>5466</v>
      </c>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54">
        <f>Balanza!H351</f>
        <v>0</v>
      </c>
      <c r="AY157" s="154">
        <f>Balanza!D351</f>
        <v>0</v>
      </c>
      <c r="AZ157" s="129"/>
    </row>
    <row r="158" spans="1:52" ht="15.75" customHeight="1">
      <c r="A158" s="162" t="s">
        <v>1993</v>
      </c>
      <c r="B158" s="145" t="s">
        <v>1994</v>
      </c>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63">
        <v>0</v>
      </c>
      <c r="AY158" s="163">
        <v>0</v>
      </c>
      <c r="AZ158" s="129"/>
    </row>
    <row r="159" spans="1:52" ht="15.75" customHeight="1">
      <c r="A159" s="162" t="s">
        <v>1995</v>
      </c>
      <c r="B159" s="145" t="s">
        <v>502</v>
      </c>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63">
        <f t="shared" ref="AX159:AY159" si="44">SUM(AX160)</f>
        <v>0</v>
      </c>
      <c r="AY159" s="163">
        <f t="shared" si="44"/>
        <v>0</v>
      </c>
      <c r="AZ159" s="129"/>
    </row>
    <row r="160" spans="1:52" ht="15.75" customHeight="1">
      <c r="A160" s="160" t="s">
        <v>87</v>
      </c>
      <c r="B160" s="345" t="s">
        <v>5467</v>
      </c>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54">
        <f>Balanza!H354</f>
        <v>0</v>
      </c>
      <c r="AY160" s="154">
        <f>Balanza!D354</f>
        <v>0</v>
      </c>
      <c r="AZ160" s="129"/>
    </row>
    <row r="161" spans="1:52" ht="15.75" customHeight="1">
      <c r="A161" s="162" t="s">
        <v>1996</v>
      </c>
      <c r="B161" s="346" t="s">
        <v>5468</v>
      </c>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344">
        <f t="shared" ref="AX161:AY161" si="45">AX162+AX165+AX171+AX173+AX175</f>
        <v>0</v>
      </c>
      <c r="AY161" s="344">
        <f t="shared" si="45"/>
        <v>0</v>
      </c>
      <c r="AZ161" s="129"/>
    </row>
    <row r="162" spans="1:52" ht="15.75" customHeight="1">
      <c r="A162" s="162" t="s">
        <v>1998</v>
      </c>
      <c r="B162" s="145" t="s">
        <v>1999</v>
      </c>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302">
        <f t="shared" ref="AX162:AY162" si="46">SUM(AX163:AX164)</f>
        <v>0</v>
      </c>
      <c r="AY162" s="302">
        <f t="shared" si="46"/>
        <v>0</v>
      </c>
      <c r="AZ162" s="129"/>
    </row>
    <row r="163" spans="1:52" ht="15.75" customHeight="1">
      <c r="A163" s="162" t="s">
        <v>2000</v>
      </c>
      <c r="B163" s="145" t="s">
        <v>2001</v>
      </c>
      <c r="C163" s="145"/>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63">
        <f>Balanza!H358</f>
        <v>0</v>
      </c>
      <c r="AY163" s="163">
        <f>Balanza!D358</f>
        <v>0</v>
      </c>
      <c r="AZ163" s="152"/>
    </row>
    <row r="164" spans="1:52" ht="15.75" customHeight="1">
      <c r="A164" s="162" t="s">
        <v>2003</v>
      </c>
      <c r="B164" s="145" t="s">
        <v>2004</v>
      </c>
      <c r="C164" s="145"/>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63">
        <f>Balanza!H360</f>
        <v>0</v>
      </c>
      <c r="AY164" s="163">
        <f>Balanza!D360</f>
        <v>0</v>
      </c>
      <c r="AZ164" s="152"/>
    </row>
    <row r="165" spans="1:52" ht="15.75" customHeight="1">
      <c r="A165" s="162" t="s">
        <v>2006</v>
      </c>
      <c r="B165" s="145" t="s">
        <v>2007</v>
      </c>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302">
        <f t="shared" ref="AX165:AY165" si="47">SUM(AX166:AX170)</f>
        <v>0</v>
      </c>
      <c r="AY165" s="302">
        <f t="shared" si="47"/>
        <v>0</v>
      </c>
      <c r="AZ165" s="152"/>
    </row>
    <row r="166" spans="1:52" ht="15.75" customHeight="1">
      <c r="A166" s="162" t="s">
        <v>2008</v>
      </c>
      <c r="B166" s="145" t="s">
        <v>5469</v>
      </c>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63">
        <v>0</v>
      </c>
      <c r="AY166" s="163">
        <v>0</v>
      </c>
      <c r="AZ166" s="152"/>
    </row>
    <row r="167" spans="1:52" ht="15.75" customHeight="1">
      <c r="A167" s="162" t="s">
        <v>2010</v>
      </c>
      <c r="B167" s="145" t="s">
        <v>2011</v>
      </c>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63">
        <v>0</v>
      </c>
      <c r="AY167" s="163">
        <v>0</v>
      </c>
      <c r="AZ167" s="152"/>
    </row>
    <row r="168" spans="1:52" ht="15.75" customHeight="1">
      <c r="A168" s="162" t="s">
        <v>2012</v>
      </c>
      <c r="B168" s="145" t="s">
        <v>2013</v>
      </c>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63">
        <v>0</v>
      </c>
      <c r="AY168" s="163">
        <v>0</v>
      </c>
      <c r="AZ168" s="152"/>
    </row>
    <row r="169" spans="1:52" ht="15.75" customHeight="1">
      <c r="A169" s="162" t="s">
        <v>2014</v>
      </c>
      <c r="B169" s="145" t="s">
        <v>2015</v>
      </c>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63">
        <v>0</v>
      </c>
      <c r="AY169" s="163">
        <v>0</v>
      </c>
      <c r="AZ169" s="152"/>
    </row>
    <row r="170" spans="1:52" ht="15.75" customHeight="1">
      <c r="A170" s="162" t="s">
        <v>2016</v>
      </c>
      <c r="B170" s="145" t="s">
        <v>2017</v>
      </c>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63">
        <v>0</v>
      </c>
      <c r="AY170" s="163">
        <v>0</v>
      </c>
      <c r="AZ170" s="152"/>
    </row>
    <row r="171" spans="1:52" ht="15.75" customHeight="1">
      <c r="A171" s="162" t="s">
        <v>2018</v>
      </c>
      <c r="B171" s="145" t="s">
        <v>2019</v>
      </c>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302">
        <f t="shared" ref="AX171:AY171" si="48">SUM(AX172)</f>
        <v>0</v>
      </c>
      <c r="AY171" s="302">
        <f t="shared" si="48"/>
        <v>0</v>
      </c>
      <c r="AZ171" s="152"/>
    </row>
    <row r="172" spans="1:52" ht="15.75" customHeight="1">
      <c r="A172" s="162" t="s">
        <v>2020</v>
      </c>
      <c r="B172" s="145" t="s">
        <v>5470</v>
      </c>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63">
        <f>Balanza!H369</f>
        <v>0</v>
      </c>
      <c r="AY172" s="163">
        <f>Balanza!D369</f>
        <v>0</v>
      </c>
      <c r="AZ172" s="152"/>
    </row>
    <row r="173" spans="1:52" ht="15.75" customHeight="1">
      <c r="A173" s="162" t="s">
        <v>2023</v>
      </c>
      <c r="B173" s="145" t="s">
        <v>2024</v>
      </c>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302">
        <f t="shared" ref="AX173:AY173" si="49">AX174</f>
        <v>0</v>
      </c>
      <c r="AY173" s="302">
        <f t="shared" si="49"/>
        <v>0</v>
      </c>
      <c r="AZ173" s="152"/>
    </row>
    <row r="174" spans="1:52" ht="15.75" customHeight="1">
      <c r="A174" s="162" t="s">
        <v>2025</v>
      </c>
      <c r="B174" s="145" t="s">
        <v>2026</v>
      </c>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63">
        <f>Balanza!H372</f>
        <v>0</v>
      </c>
      <c r="AY174" s="163">
        <f>Balanza!D372</f>
        <v>0</v>
      </c>
      <c r="AZ174" s="152"/>
    </row>
    <row r="175" spans="1:52" ht="15.75" customHeight="1">
      <c r="A175" s="162" t="s">
        <v>2028</v>
      </c>
      <c r="B175" s="145" t="s">
        <v>2029</v>
      </c>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302">
        <f t="shared" ref="AX175:AY175" si="50">SUM(AX176:AX183)</f>
        <v>0</v>
      </c>
      <c r="AY175" s="302">
        <f t="shared" si="50"/>
        <v>0</v>
      </c>
      <c r="AZ175" s="152"/>
    </row>
    <row r="176" spans="1:52" ht="15.75" customHeight="1">
      <c r="A176" s="162" t="s">
        <v>2030</v>
      </c>
      <c r="B176" s="145" t="s">
        <v>2031</v>
      </c>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63">
        <v>0</v>
      </c>
      <c r="AY176" s="163">
        <v>0</v>
      </c>
      <c r="AZ176" s="152"/>
    </row>
    <row r="177" spans="1:52" ht="15.75" customHeight="1">
      <c r="A177" s="162" t="s">
        <v>2032</v>
      </c>
      <c r="B177" s="145" t="s">
        <v>5471</v>
      </c>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63">
        <f>Balanza!H376</f>
        <v>0</v>
      </c>
      <c r="AY177" s="163">
        <f>Balanza!D376</f>
        <v>0</v>
      </c>
      <c r="AZ177" s="152"/>
    </row>
    <row r="178" spans="1:52" ht="15.75" customHeight="1">
      <c r="A178" s="162" t="s">
        <v>2035</v>
      </c>
      <c r="B178" s="145" t="s">
        <v>2036</v>
      </c>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63">
        <f>Balanza!H378</f>
        <v>0</v>
      </c>
      <c r="AY178" s="163">
        <f>Balanza!D378</f>
        <v>0</v>
      </c>
      <c r="AZ178" s="152"/>
    </row>
    <row r="179" spans="1:52" ht="15.75" customHeight="1">
      <c r="A179" s="162" t="s">
        <v>2038</v>
      </c>
      <c r="B179" s="145" t="s">
        <v>2039</v>
      </c>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63">
        <f>Balanza!H380</f>
        <v>0</v>
      </c>
      <c r="AY179" s="163">
        <f>Balanza!D380</f>
        <v>0</v>
      </c>
      <c r="AZ179" s="152"/>
    </row>
    <row r="180" spans="1:52" ht="15.75" customHeight="1">
      <c r="A180" s="162" t="s">
        <v>2041</v>
      </c>
      <c r="B180" s="145" t="s">
        <v>710</v>
      </c>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63">
        <f>Balanza!H382</f>
        <v>0</v>
      </c>
      <c r="AY180" s="163">
        <f>Balanza!D382</f>
        <v>0</v>
      </c>
      <c r="AZ180" s="152"/>
    </row>
    <row r="181" spans="1:52" ht="15.75" customHeight="1">
      <c r="A181" s="162" t="s">
        <v>2043</v>
      </c>
      <c r="B181" s="145" t="s">
        <v>2044</v>
      </c>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63">
        <f>Balanza!H384</f>
        <v>0</v>
      </c>
      <c r="AY181" s="163">
        <f>Balanza!D384</f>
        <v>0</v>
      </c>
      <c r="AZ181" s="152"/>
    </row>
    <row r="182" spans="1:52" ht="15.75" customHeight="1">
      <c r="A182" s="162" t="s">
        <v>2046</v>
      </c>
      <c r="B182" s="145" t="s">
        <v>2047</v>
      </c>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63">
        <f>Balanza!H386</f>
        <v>0</v>
      </c>
      <c r="AY182" s="163">
        <f>Balanza!D386</f>
        <v>0</v>
      </c>
      <c r="AZ182" s="152"/>
    </row>
    <row r="183" spans="1:52" ht="15.75" customHeight="1">
      <c r="A183" s="162" t="s">
        <v>2049</v>
      </c>
      <c r="B183" s="145" t="s">
        <v>2050</v>
      </c>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347">
        <f>Balanza!H388</f>
        <v>0</v>
      </c>
      <c r="AY183" s="347">
        <f>Balanza!D388</f>
        <v>0</v>
      </c>
      <c r="AZ183" s="152"/>
    </row>
    <row r="184" spans="1:52" ht="15.75" customHeight="1">
      <c r="A184" s="160"/>
      <c r="B184" s="638" t="s">
        <v>5472</v>
      </c>
      <c r="C184" s="536"/>
      <c r="D184" s="536"/>
      <c r="E184" s="536"/>
      <c r="F184" s="536"/>
      <c r="G184" s="536"/>
      <c r="H184" s="536"/>
      <c r="I184" s="536"/>
      <c r="J184" s="536"/>
      <c r="K184" s="536"/>
      <c r="L184" s="536"/>
      <c r="M184" s="536"/>
      <c r="N184" s="536"/>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c r="AK184" s="536"/>
      <c r="AL184" s="536"/>
      <c r="AM184" s="536"/>
      <c r="AN184" s="536"/>
      <c r="AO184" s="536"/>
      <c r="AP184" s="536"/>
      <c r="AQ184" s="536"/>
      <c r="AR184" s="536"/>
      <c r="AS184" s="536"/>
      <c r="AT184" s="536"/>
      <c r="AU184" s="536"/>
      <c r="AV184" s="536"/>
      <c r="AW184" s="536"/>
      <c r="AX184" s="306">
        <f t="shared" ref="AX184:AY184" si="51">AX7+AX117+AX161</f>
        <v>119761780.12</v>
      </c>
      <c r="AY184" s="306">
        <f t="shared" si="51"/>
        <v>299793186.63999999</v>
      </c>
      <c r="AZ184" s="129"/>
    </row>
    <row r="185" spans="1:52" ht="15.75" customHeight="1">
      <c r="A185" s="162" t="s">
        <v>2052</v>
      </c>
      <c r="B185" s="348" t="s">
        <v>2053</v>
      </c>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54"/>
      <c r="AZ185" s="129"/>
    </row>
    <row r="186" spans="1:52" ht="15.75" customHeight="1">
      <c r="A186" s="162" t="s">
        <v>2054</v>
      </c>
      <c r="B186" s="346" t="s">
        <v>5473</v>
      </c>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344">
        <f t="shared" ref="AX186:AY186" si="52">AX187+AX222+AX287</f>
        <v>65442699.450000003</v>
      </c>
      <c r="AY186" s="344">
        <f t="shared" si="52"/>
        <v>199072278.25999996</v>
      </c>
      <c r="AZ186" s="129"/>
    </row>
    <row r="187" spans="1:52" ht="15.75" customHeight="1">
      <c r="A187" s="162" t="s">
        <v>2056</v>
      </c>
      <c r="B187" s="145" t="s">
        <v>2057</v>
      </c>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302">
        <f t="shared" ref="AX187:AY187" si="53">AX188+AX193+AX198+AX207+AX212+AX219</f>
        <v>25748089.48</v>
      </c>
      <c r="AY187" s="302">
        <f t="shared" si="53"/>
        <v>83350213.949999988</v>
      </c>
      <c r="AZ187" s="129"/>
    </row>
    <row r="188" spans="1:52" ht="15.75" customHeight="1">
      <c r="A188" s="162" t="s">
        <v>2058</v>
      </c>
      <c r="B188" s="145" t="s">
        <v>562</v>
      </c>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63">
        <f t="shared" ref="AX188:AY188" si="54">SUM(AX189:AX192)</f>
        <v>15126210</v>
      </c>
      <c r="AY188" s="163">
        <f t="shared" si="54"/>
        <v>39841654.609999999</v>
      </c>
      <c r="AZ188" s="129"/>
    </row>
    <row r="189" spans="1:52" ht="15.75" customHeight="1">
      <c r="A189" s="160" t="s">
        <v>88</v>
      </c>
      <c r="B189" s="345" t="s">
        <v>5474</v>
      </c>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54">
        <f>Balanza!G393</f>
        <v>1057991</v>
      </c>
      <c r="AY189" s="154">
        <f>Balanza!C393</f>
        <v>3045072</v>
      </c>
      <c r="AZ189" s="129"/>
    </row>
    <row r="190" spans="1:52" ht="15.75" customHeight="1">
      <c r="A190" s="160" t="s">
        <v>89</v>
      </c>
      <c r="B190" s="345" t="s">
        <v>5475</v>
      </c>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54">
        <f>Balanza!G394</f>
        <v>0</v>
      </c>
      <c r="AY190" s="154">
        <f>Balanza!C394</f>
        <v>0</v>
      </c>
      <c r="AZ190" s="129"/>
    </row>
    <row r="191" spans="1:52" ht="15.75" customHeight="1">
      <c r="A191" s="160" t="s">
        <v>90</v>
      </c>
      <c r="B191" s="345" t="s">
        <v>5476</v>
      </c>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54">
        <f>Balanza!G395</f>
        <v>14068219</v>
      </c>
      <c r="AY191" s="154">
        <f>Balanza!C395</f>
        <v>36796582.609999999</v>
      </c>
      <c r="AZ191" s="129"/>
    </row>
    <row r="192" spans="1:52" ht="15.75" customHeight="1">
      <c r="A192" s="160" t="s">
        <v>91</v>
      </c>
      <c r="B192" s="345" t="s">
        <v>5477</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54">
        <f>Balanza!G396</f>
        <v>0</v>
      </c>
      <c r="AY192" s="154">
        <f>Balanza!C396</f>
        <v>0</v>
      </c>
      <c r="AZ192" s="129"/>
    </row>
    <row r="193" spans="1:52" ht="15.75" customHeight="1">
      <c r="A193" s="162" t="s">
        <v>2063</v>
      </c>
      <c r="B193" s="145" t="s">
        <v>563</v>
      </c>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63">
        <f t="shared" ref="AX193:AY193" si="55">SUM(AX194:AX197)</f>
        <v>8550837</v>
      </c>
      <c r="AY193" s="163">
        <f t="shared" si="55"/>
        <v>30163611</v>
      </c>
      <c r="AZ193" s="129"/>
    </row>
    <row r="194" spans="1:52" ht="15.75" customHeight="1">
      <c r="A194" s="160" t="s">
        <v>92</v>
      </c>
      <c r="B194" s="345" t="s">
        <v>5478</v>
      </c>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54">
        <f>Balanza!G398</f>
        <v>1268884</v>
      </c>
      <c r="AY194" s="154">
        <f>Balanza!C398</f>
        <v>4520047</v>
      </c>
      <c r="AZ194" s="129"/>
    </row>
    <row r="195" spans="1:52" ht="15.75" customHeight="1">
      <c r="A195" s="160" t="s">
        <v>93</v>
      </c>
      <c r="B195" s="345" t="s">
        <v>5479</v>
      </c>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54">
        <f>Balanza!G399</f>
        <v>7281953</v>
      </c>
      <c r="AY195" s="154">
        <f>Balanza!C399</f>
        <v>25643564</v>
      </c>
      <c r="AZ195" s="129"/>
    </row>
    <row r="196" spans="1:52" ht="15.75" customHeight="1">
      <c r="A196" s="160" t="s">
        <v>94</v>
      </c>
      <c r="B196" s="345" t="s">
        <v>5480</v>
      </c>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54">
        <f>Balanza!G400</f>
        <v>0</v>
      </c>
      <c r="AY196" s="154">
        <f>Balanza!C400</f>
        <v>0</v>
      </c>
      <c r="AZ196" s="129"/>
    </row>
    <row r="197" spans="1:52" ht="15.75" customHeight="1">
      <c r="A197" s="160" t="s">
        <v>95</v>
      </c>
      <c r="B197" s="345" t="s">
        <v>5481</v>
      </c>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54">
        <f>Balanza!G401</f>
        <v>0</v>
      </c>
      <c r="AY197" s="154">
        <f>Balanza!C401</f>
        <v>0</v>
      </c>
      <c r="AZ197" s="129"/>
    </row>
    <row r="198" spans="1:52" ht="15.75" customHeight="1">
      <c r="A198" s="162" t="s">
        <v>2068</v>
      </c>
      <c r="B198" s="145" t="s">
        <v>2069</v>
      </c>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63">
        <f t="shared" ref="AX198:AY198" si="56">SUM(AX199:AX206)</f>
        <v>1416882</v>
      </c>
      <c r="AY198" s="163">
        <f t="shared" si="56"/>
        <v>10945990.130000001</v>
      </c>
      <c r="AZ198" s="129"/>
    </row>
    <row r="199" spans="1:52" ht="15.75" customHeight="1">
      <c r="A199" s="160" t="s">
        <v>96</v>
      </c>
      <c r="B199" s="345" t="s">
        <v>5482</v>
      </c>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54">
        <f>Balanza!G403</f>
        <v>0</v>
      </c>
      <c r="AY199" s="154">
        <f>Balanza!C403</f>
        <v>0</v>
      </c>
      <c r="AZ199" s="129"/>
    </row>
    <row r="200" spans="1:52" ht="15.75" customHeight="1">
      <c r="A200" s="160" t="s">
        <v>97</v>
      </c>
      <c r="B200" s="345" t="s">
        <v>5483</v>
      </c>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54">
        <f>Balanza!G404</f>
        <v>155104</v>
      </c>
      <c r="AY200" s="154">
        <f>Balanza!C404</f>
        <v>9163579.1300000008</v>
      </c>
      <c r="AZ200" s="129"/>
    </row>
    <row r="201" spans="1:52" ht="15.75" customHeight="1">
      <c r="A201" s="160" t="s">
        <v>98</v>
      </c>
      <c r="B201" s="345" t="s">
        <v>5484</v>
      </c>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54">
        <f>Balanza!G405</f>
        <v>1261778</v>
      </c>
      <c r="AY201" s="154">
        <f>Balanza!C405</f>
        <v>1782411</v>
      </c>
      <c r="AZ201" s="129"/>
    </row>
    <row r="202" spans="1:52" ht="15.75" customHeight="1">
      <c r="A202" s="160" t="s">
        <v>99</v>
      </c>
      <c r="B202" s="345" t="s">
        <v>5485</v>
      </c>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54">
        <f>Balanza!G406</f>
        <v>0</v>
      </c>
      <c r="AY202" s="154">
        <f>Balanza!C406</f>
        <v>0</v>
      </c>
      <c r="AZ202" s="129"/>
    </row>
    <row r="203" spans="1:52" ht="15.75" customHeight="1">
      <c r="A203" s="160" t="s">
        <v>100</v>
      </c>
      <c r="B203" s="345" t="s">
        <v>5486</v>
      </c>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54">
        <f>Balanza!G407</f>
        <v>0</v>
      </c>
      <c r="AY203" s="154">
        <f>Balanza!C407</f>
        <v>0</v>
      </c>
      <c r="AZ203" s="129"/>
    </row>
    <row r="204" spans="1:52" ht="15.75" customHeight="1">
      <c r="A204" s="160" t="s">
        <v>101</v>
      </c>
      <c r="B204" s="345" t="s">
        <v>5487</v>
      </c>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54">
        <f>Balanza!G408</f>
        <v>0</v>
      </c>
      <c r="AY204" s="154">
        <f>Balanza!C408</f>
        <v>0</v>
      </c>
      <c r="AZ204" s="129"/>
    </row>
    <row r="205" spans="1:52" ht="15.75" customHeight="1">
      <c r="A205" s="160" t="s">
        <v>102</v>
      </c>
      <c r="B205" s="345" t="s">
        <v>5488</v>
      </c>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54">
        <f>Balanza!G409</f>
        <v>0</v>
      </c>
      <c r="AY205" s="154">
        <f>Balanza!C409</f>
        <v>0</v>
      </c>
      <c r="AZ205" s="129"/>
    </row>
    <row r="206" spans="1:52" ht="15.75" customHeight="1">
      <c r="A206" s="160" t="s">
        <v>103</v>
      </c>
      <c r="B206" s="345" t="s">
        <v>5489</v>
      </c>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54">
        <f>Balanza!G410</f>
        <v>0</v>
      </c>
      <c r="AY206" s="154">
        <f>Balanza!C410</f>
        <v>0</v>
      </c>
      <c r="AZ206" s="129"/>
    </row>
    <row r="207" spans="1:52" ht="15.75" customHeight="1">
      <c r="A207" s="162" t="s">
        <v>2078</v>
      </c>
      <c r="B207" s="145" t="s">
        <v>565</v>
      </c>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63">
        <f t="shared" ref="AX207:AY207" si="57">SUM(AX208:AX211)</f>
        <v>0</v>
      </c>
      <c r="AY207" s="163">
        <f t="shared" si="57"/>
        <v>343287.5</v>
      </c>
      <c r="AZ207" s="129"/>
    </row>
    <row r="208" spans="1:52" ht="15.75" customHeight="1">
      <c r="A208" s="160" t="s">
        <v>104</v>
      </c>
      <c r="B208" s="345" t="s">
        <v>5490</v>
      </c>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54">
        <f>Balanza!G412</f>
        <v>0</v>
      </c>
      <c r="AY208" s="154">
        <f>Balanza!C412</f>
        <v>0</v>
      </c>
      <c r="AZ208" s="129"/>
    </row>
    <row r="209" spans="1:52" ht="15.75" customHeight="1">
      <c r="A209" s="160" t="s">
        <v>105</v>
      </c>
      <c r="B209" s="345" t="s">
        <v>5491</v>
      </c>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54">
        <f>Balanza!G413</f>
        <v>0</v>
      </c>
      <c r="AY209" s="154">
        <f>Balanza!C413</f>
        <v>0</v>
      </c>
      <c r="AZ209" s="129"/>
    </row>
    <row r="210" spans="1:52" ht="15.75" customHeight="1">
      <c r="A210" s="160" t="s">
        <v>106</v>
      </c>
      <c r="B210" s="345" t="s">
        <v>5492</v>
      </c>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54">
        <f>Balanza!G414</f>
        <v>0</v>
      </c>
      <c r="AY210" s="154">
        <f>Balanza!C414</f>
        <v>0</v>
      </c>
      <c r="AZ210" s="129"/>
    </row>
    <row r="211" spans="1:52" ht="15.75" customHeight="1">
      <c r="A211" s="160" t="s">
        <v>107</v>
      </c>
      <c r="B211" s="345" t="s">
        <v>5493</v>
      </c>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54">
        <f>Balanza!G415</f>
        <v>0</v>
      </c>
      <c r="AY211" s="154">
        <f>Balanza!C415</f>
        <v>343287.5</v>
      </c>
      <c r="AZ211" s="129"/>
    </row>
    <row r="212" spans="1:52" ht="15.75" customHeight="1">
      <c r="A212" s="162" t="s">
        <v>2083</v>
      </c>
      <c r="B212" s="145" t="s">
        <v>566</v>
      </c>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63">
        <f t="shared" ref="AX212:AY212" si="58">SUM(AX213:AX218)</f>
        <v>376325.48</v>
      </c>
      <c r="AY212" s="163">
        <f t="shared" si="58"/>
        <v>1276691.1299999999</v>
      </c>
      <c r="AZ212" s="129"/>
    </row>
    <row r="213" spans="1:52" ht="15.75" customHeight="1">
      <c r="A213" s="160" t="s">
        <v>108</v>
      </c>
      <c r="B213" s="345" t="s">
        <v>5494</v>
      </c>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54">
        <f>Balanza!G417</f>
        <v>0</v>
      </c>
      <c r="AY213" s="154">
        <f>Balanza!C417</f>
        <v>0</v>
      </c>
      <c r="AZ213" s="129"/>
    </row>
    <row r="214" spans="1:52" ht="15.75" customHeight="1">
      <c r="A214" s="160" t="s">
        <v>109</v>
      </c>
      <c r="B214" s="345" t="s">
        <v>5421</v>
      </c>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54">
        <f>Balanza!G418</f>
        <v>155633.09</v>
      </c>
      <c r="AY214" s="154">
        <f>Balanza!C418</f>
        <v>767270.77</v>
      </c>
      <c r="AZ214" s="129"/>
    </row>
    <row r="215" spans="1:52" ht="15.75" customHeight="1">
      <c r="A215" s="160" t="s">
        <v>110</v>
      </c>
      <c r="B215" s="345" t="s">
        <v>5495</v>
      </c>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54">
        <f>Balanza!G419</f>
        <v>0</v>
      </c>
      <c r="AY215" s="154">
        <f>Balanza!C419</f>
        <v>0</v>
      </c>
      <c r="AZ215" s="129"/>
    </row>
    <row r="216" spans="1:52" ht="15.75" customHeight="1">
      <c r="A216" s="160" t="s">
        <v>111</v>
      </c>
      <c r="B216" s="345" t="s">
        <v>5496</v>
      </c>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54">
        <f>Balanza!G420</f>
        <v>0</v>
      </c>
      <c r="AY216" s="154">
        <f>Balanza!C420</f>
        <v>0</v>
      </c>
      <c r="AZ216" s="129"/>
    </row>
    <row r="217" spans="1:52" ht="15.75" customHeight="1">
      <c r="A217" s="160" t="s">
        <v>112</v>
      </c>
      <c r="B217" s="345" t="s">
        <v>5497</v>
      </c>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54">
        <f>Balanza!G421</f>
        <v>0</v>
      </c>
      <c r="AY217" s="154">
        <f>Balanza!C421</f>
        <v>0</v>
      </c>
      <c r="AZ217" s="129"/>
    </row>
    <row r="218" spans="1:52" ht="15.75" customHeight="1">
      <c r="A218" s="160" t="s">
        <v>113</v>
      </c>
      <c r="B218" s="345" t="s">
        <v>5498</v>
      </c>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54">
        <f>Balanza!G422</f>
        <v>220692.39</v>
      </c>
      <c r="AY218" s="154">
        <f>Balanza!C422</f>
        <v>509420.36</v>
      </c>
      <c r="AZ218" s="129"/>
    </row>
    <row r="219" spans="1:52" ht="15.75" customHeight="1">
      <c r="A219" s="162" t="s">
        <v>2088</v>
      </c>
      <c r="B219" s="145" t="s">
        <v>568</v>
      </c>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63">
        <f t="shared" ref="AX219:AY219" si="59">SUM(AX220:AX221)</f>
        <v>277835</v>
      </c>
      <c r="AY219" s="163">
        <f t="shared" si="59"/>
        <v>778979.58</v>
      </c>
      <c r="AZ219" s="129"/>
    </row>
    <row r="220" spans="1:52" ht="15.75" customHeight="1">
      <c r="A220" s="160" t="s">
        <v>114</v>
      </c>
      <c r="B220" s="345" t="s">
        <v>5499</v>
      </c>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54">
        <f>Balanza!G424</f>
        <v>277835</v>
      </c>
      <c r="AY220" s="154">
        <f>Balanza!C424</f>
        <v>778979.58</v>
      </c>
      <c r="AZ220" s="129"/>
    </row>
    <row r="221" spans="1:52" ht="15.75" customHeight="1">
      <c r="A221" s="160" t="s">
        <v>115</v>
      </c>
      <c r="B221" s="345" t="s">
        <v>5500</v>
      </c>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54">
        <f>Balanza!G425</f>
        <v>0</v>
      </c>
      <c r="AY221" s="154">
        <f>Balanza!C425</f>
        <v>0</v>
      </c>
      <c r="AZ221" s="129"/>
    </row>
    <row r="222" spans="1:52" ht="15.75" customHeight="1">
      <c r="A222" s="162" t="s">
        <v>2091</v>
      </c>
      <c r="B222" s="145" t="s">
        <v>2092</v>
      </c>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302">
        <f t="shared" ref="AX222:AY222" si="60">AX223+AX232+AX236+AX246+AX256+AX264+AX267+AX273+AX277</f>
        <v>17704978.32</v>
      </c>
      <c r="AY222" s="302">
        <f t="shared" si="60"/>
        <v>49815770.039999999</v>
      </c>
      <c r="AZ222" s="129"/>
    </row>
    <row r="223" spans="1:52" ht="15.75" customHeight="1">
      <c r="A223" s="162" t="s">
        <v>2093</v>
      </c>
      <c r="B223" s="145" t="s">
        <v>569</v>
      </c>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63">
        <f t="shared" ref="AX223:AY223" si="61">SUM(AX224:AX231)</f>
        <v>952330.15</v>
      </c>
      <c r="AY223" s="163">
        <f t="shared" si="61"/>
        <v>3042229.37</v>
      </c>
      <c r="AZ223" s="129"/>
    </row>
    <row r="224" spans="1:52" ht="15.75" customHeight="1">
      <c r="A224" s="160" t="s">
        <v>116</v>
      </c>
      <c r="B224" s="345" t="s">
        <v>5501</v>
      </c>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54">
        <f>Balanza!G428</f>
        <v>424503.07</v>
      </c>
      <c r="AY224" s="154">
        <f>Balanza!C428</f>
        <v>1850798.13</v>
      </c>
      <c r="AZ224" s="129"/>
    </row>
    <row r="225" spans="1:52" ht="15.75" customHeight="1">
      <c r="A225" s="160" t="s">
        <v>117</v>
      </c>
      <c r="B225" s="345" t="s">
        <v>5502</v>
      </c>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54">
        <f>Balanza!G429</f>
        <v>53083.81</v>
      </c>
      <c r="AY225" s="154">
        <f>Balanza!C429</f>
        <v>12004.59</v>
      </c>
      <c r="AZ225" s="129"/>
    </row>
    <row r="226" spans="1:52" ht="15.75" customHeight="1">
      <c r="A226" s="160" t="s">
        <v>118</v>
      </c>
      <c r="B226" s="345" t="s">
        <v>5503</v>
      </c>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54">
        <f>Balanza!G430</f>
        <v>0</v>
      </c>
      <c r="AY226" s="154">
        <f>Balanza!C430</f>
        <v>51975</v>
      </c>
      <c r="AZ226" s="129"/>
    </row>
    <row r="227" spans="1:52" ht="15.75" customHeight="1">
      <c r="A227" s="160" t="s">
        <v>119</v>
      </c>
      <c r="B227" s="345" t="s">
        <v>5504</v>
      </c>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54">
        <f>Balanza!G431</f>
        <v>0</v>
      </c>
      <c r="AY227" s="154">
        <f>Balanza!C431</f>
        <v>10894.98</v>
      </c>
      <c r="AZ227" s="129"/>
    </row>
    <row r="228" spans="1:52" ht="15.75" customHeight="1">
      <c r="A228" s="160" t="s">
        <v>120</v>
      </c>
      <c r="B228" s="345" t="s">
        <v>5505</v>
      </c>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54">
        <f>Balanza!G432</f>
        <v>260943.4</v>
      </c>
      <c r="AY228" s="154">
        <f>Balanza!C432</f>
        <v>351717.53</v>
      </c>
      <c r="AZ228" s="129"/>
    </row>
    <row r="229" spans="1:52" ht="15.75" customHeight="1">
      <c r="A229" s="160" t="s">
        <v>121</v>
      </c>
      <c r="B229" s="345" t="s">
        <v>5506</v>
      </c>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54">
        <f>Balanza!G433</f>
        <v>145305.87</v>
      </c>
      <c r="AY229" s="154">
        <f>Balanza!C433</f>
        <v>470260.31</v>
      </c>
      <c r="AZ229" s="129"/>
    </row>
    <row r="230" spans="1:52" ht="15.75" customHeight="1">
      <c r="A230" s="160" t="s">
        <v>122</v>
      </c>
      <c r="B230" s="345" t="s">
        <v>5507</v>
      </c>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54">
        <f>Balanza!G434</f>
        <v>0</v>
      </c>
      <c r="AY230" s="154">
        <f>Balanza!C434</f>
        <v>0</v>
      </c>
      <c r="AZ230" s="129"/>
    </row>
    <row r="231" spans="1:52" ht="15.75" customHeight="1">
      <c r="A231" s="160" t="s">
        <v>123</v>
      </c>
      <c r="B231" s="345" t="s">
        <v>5508</v>
      </c>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54">
        <f>Balanza!G435</f>
        <v>68494</v>
      </c>
      <c r="AY231" s="154">
        <f>Balanza!C435</f>
        <v>294578.83</v>
      </c>
      <c r="AZ231" s="129"/>
    </row>
    <row r="232" spans="1:52" ht="15.75" customHeight="1">
      <c r="A232" s="162" t="s">
        <v>2102</v>
      </c>
      <c r="B232" s="145" t="s">
        <v>570</v>
      </c>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63">
        <f t="shared" ref="AX232:AY232" si="62">SUM(AX233:AX235)</f>
        <v>1225307.1100000001</v>
      </c>
      <c r="AY232" s="163">
        <f t="shared" si="62"/>
        <v>1931568</v>
      </c>
      <c r="AZ232" s="129"/>
    </row>
    <row r="233" spans="1:52" ht="15.75" customHeight="1">
      <c r="A233" s="160" t="s">
        <v>124</v>
      </c>
      <c r="B233" s="345" t="s">
        <v>5509</v>
      </c>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54">
        <f>Balanza!G437</f>
        <v>1200782.1100000001</v>
      </c>
      <c r="AY233" s="154">
        <f>Balanza!C437</f>
        <v>1814869</v>
      </c>
      <c r="AZ233" s="129"/>
    </row>
    <row r="234" spans="1:52" ht="15.75" customHeight="1">
      <c r="A234" s="160" t="s">
        <v>125</v>
      </c>
      <c r="B234" s="345" t="s">
        <v>5510</v>
      </c>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54">
        <f>Balanza!G438</f>
        <v>24525</v>
      </c>
      <c r="AY234" s="154">
        <f>Balanza!C438</f>
        <v>116699</v>
      </c>
      <c r="AZ234" s="129"/>
    </row>
    <row r="235" spans="1:52" ht="15.75" customHeight="1">
      <c r="A235" s="160" t="s">
        <v>126</v>
      </c>
      <c r="B235" s="345" t="s">
        <v>5511</v>
      </c>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54">
        <f>Balanza!G439</f>
        <v>0</v>
      </c>
      <c r="AY235" s="154">
        <f>Balanza!C439</f>
        <v>0</v>
      </c>
      <c r="AZ235" s="129"/>
    </row>
    <row r="236" spans="1:52" ht="15.75" customHeight="1">
      <c r="A236" s="162" t="s">
        <v>2106</v>
      </c>
      <c r="B236" s="145" t="s">
        <v>571</v>
      </c>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63">
        <f t="shared" ref="AX236:AY236" si="63">SUM(AX237:AX245)</f>
        <v>0</v>
      </c>
      <c r="AY236" s="163">
        <f t="shared" si="63"/>
        <v>0</v>
      </c>
      <c r="AZ236" s="129"/>
    </row>
    <row r="237" spans="1:52" ht="15.75" customHeight="1">
      <c r="A237" s="160" t="s">
        <v>127</v>
      </c>
      <c r="B237" s="345" t="s">
        <v>5512</v>
      </c>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54">
        <f>Balanza!G441</f>
        <v>0</v>
      </c>
      <c r="AY237" s="154">
        <f>Balanza!C441</f>
        <v>0</v>
      </c>
      <c r="AZ237" s="129"/>
    </row>
    <row r="238" spans="1:52" ht="15.75" customHeight="1">
      <c r="A238" s="160" t="s">
        <v>128</v>
      </c>
      <c r="B238" s="345" t="s">
        <v>5513</v>
      </c>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54">
        <f>Balanza!G442</f>
        <v>0</v>
      </c>
      <c r="AY238" s="154">
        <f>Balanza!C442</f>
        <v>0</v>
      </c>
      <c r="AZ238" s="129"/>
    </row>
    <row r="239" spans="1:52" ht="15.75" customHeight="1">
      <c r="A239" s="160" t="s">
        <v>129</v>
      </c>
      <c r="B239" s="345" t="s">
        <v>5514</v>
      </c>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54">
        <f>Balanza!G443</f>
        <v>0</v>
      </c>
      <c r="AY239" s="154">
        <f>Balanza!C443</f>
        <v>0</v>
      </c>
      <c r="AZ239" s="129"/>
    </row>
    <row r="240" spans="1:52" ht="15.75" customHeight="1">
      <c r="A240" s="160" t="s">
        <v>130</v>
      </c>
      <c r="B240" s="345" t="s">
        <v>5515</v>
      </c>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54">
        <f>Balanza!G444</f>
        <v>0</v>
      </c>
      <c r="AY240" s="154">
        <f>Balanza!C444</f>
        <v>0</v>
      </c>
      <c r="AZ240" s="129"/>
    </row>
    <row r="241" spans="1:52" ht="15.75" customHeight="1">
      <c r="A241" s="160" t="s">
        <v>131</v>
      </c>
      <c r="B241" s="345" t="s">
        <v>5516</v>
      </c>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54">
        <f>Balanza!G445</f>
        <v>0</v>
      </c>
      <c r="AY241" s="154">
        <f>Balanza!C445</f>
        <v>0</v>
      </c>
      <c r="AZ241" s="129"/>
    </row>
    <row r="242" spans="1:52" ht="15.75" customHeight="1">
      <c r="A242" s="160" t="s">
        <v>132</v>
      </c>
      <c r="B242" s="345" t="s">
        <v>5517</v>
      </c>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54">
        <f>Balanza!G446</f>
        <v>0</v>
      </c>
      <c r="AY242" s="154">
        <f>Balanza!C446</f>
        <v>0</v>
      </c>
      <c r="AZ242" s="129"/>
    </row>
    <row r="243" spans="1:52" ht="15.75" customHeight="1">
      <c r="A243" s="160" t="s">
        <v>133</v>
      </c>
      <c r="B243" s="345" t="s">
        <v>5518</v>
      </c>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54">
        <f>Balanza!G447</f>
        <v>0</v>
      </c>
      <c r="AY243" s="154">
        <f>Balanza!C447</f>
        <v>0</v>
      </c>
      <c r="AZ243" s="129"/>
    </row>
    <row r="244" spans="1:52" ht="15.75" customHeight="1">
      <c r="A244" s="160" t="s">
        <v>134</v>
      </c>
      <c r="B244" s="345" t="s">
        <v>5519</v>
      </c>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54">
        <f>Balanza!G448</f>
        <v>0</v>
      </c>
      <c r="AY244" s="154">
        <f>Balanza!C448</f>
        <v>0</v>
      </c>
      <c r="AZ244" s="129"/>
    </row>
    <row r="245" spans="1:52" ht="15.75" customHeight="1">
      <c r="A245" s="160" t="s">
        <v>135</v>
      </c>
      <c r="B245" s="345" t="s">
        <v>5520</v>
      </c>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54">
        <f>Balanza!G449</f>
        <v>0</v>
      </c>
      <c r="AY245" s="154">
        <f>Balanza!C449</f>
        <v>0</v>
      </c>
      <c r="AZ245" s="129"/>
    </row>
    <row r="246" spans="1:52" ht="15.75" customHeight="1">
      <c r="A246" s="162" t="s">
        <v>2116</v>
      </c>
      <c r="B246" s="145" t="s">
        <v>572</v>
      </c>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63">
        <f t="shared" ref="AX246:AY246" si="64">SUM(AX247:AX255)</f>
        <v>1822236.0299999998</v>
      </c>
      <c r="AY246" s="163">
        <f t="shared" si="64"/>
        <v>5431062.4100000001</v>
      </c>
      <c r="AZ246" s="129"/>
    </row>
    <row r="247" spans="1:52" ht="15.75" customHeight="1">
      <c r="A247" s="160" t="s">
        <v>136</v>
      </c>
      <c r="B247" s="345" t="s">
        <v>5521</v>
      </c>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54">
        <f>Balanza!G451</f>
        <v>54051.78</v>
      </c>
      <c r="AY247" s="154">
        <f>Balanza!C451</f>
        <v>27263</v>
      </c>
      <c r="AZ247" s="129"/>
    </row>
    <row r="248" spans="1:52" ht="15.75" customHeight="1">
      <c r="A248" s="160" t="s">
        <v>137</v>
      </c>
      <c r="B248" s="345" t="s">
        <v>5522</v>
      </c>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54">
        <f>Balanza!G452</f>
        <v>41020</v>
      </c>
      <c r="AY248" s="154">
        <f>Balanza!C452</f>
        <v>15183.8</v>
      </c>
      <c r="AZ248" s="129"/>
    </row>
    <row r="249" spans="1:52" ht="15.75" customHeight="1">
      <c r="A249" s="160" t="s">
        <v>138</v>
      </c>
      <c r="B249" s="345" t="s">
        <v>5523</v>
      </c>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54">
        <f>Balanza!G453</f>
        <v>0</v>
      </c>
      <c r="AY249" s="154">
        <f>Balanza!C453</f>
        <v>0</v>
      </c>
      <c r="AZ249" s="129"/>
    </row>
    <row r="250" spans="1:52" ht="15.75" customHeight="1">
      <c r="A250" s="160" t="s">
        <v>139</v>
      </c>
      <c r="B250" s="345" t="s">
        <v>5524</v>
      </c>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54">
        <f>Balanza!G454</f>
        <v>0</v>
      </c>
      <c r="AY250" s="154">
        <f>Balanza!C454</f>
        <v>78682.67</v>
      </c>
      <c r="AZ250" s="129"/>
    </row>
    <row r="251" spans="1:52" ht="15.75" customHeight="1">
      <c r="A251" s="160" t="s">
        <v>140</v>
      </c>
      <c r="B251" s="345" t="s">
        <v>5525</v>
      </c>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54">
        <f>Balanza!G455</f>
        <v>0</v>
      </c>
      <c r="AY251" s="154">
        <f>Balanza!C455</f>
        <v>0</v>
      </c>
      <c r="AZ251" s="129"/>
    </row>
    <row r="252" spans="1:52" ht="15.75" customHeight="1">
      <c r="A252" s="160" t="s">
        <v>141</v>
      </c>
      <c r="B252" s="345" t="s">
        <v>5526</v>
      </c>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54">
        <f>Balanza!G456</f>
        <v>652110.31999999995</v>
      </c>
      <c r="AY252" s="154">
        <f>Balanza!C456</f>
        <v>2554819.35</v>
      </c>
      <c r="AZ252" s="129"/>
    </row>
    <row r="253" spans="1:52" ht="15.75" customHeight="1">
      <c r="A253" s="160" t="s">
        <v>142</v>
      </c>
      <c r="B253" s="345" t="s">
        <v>5527</v>
      </c>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54">
        <f>Balanza!G457</f>
        <v>25172</v>
      </c>
      <c r="AY253" s="154">
        <f>Balanza!C457</f>
        <v>23722.9</v>
      </c>
      <c r="AZ253" s="129"/>
    </row>
    <row r="254" spans="1:52" ht="15.75" customHeight="1">
      <c r="A254" s="160" t="s">
        <v>143</v>
      </c>
      <c r="B254" s="345" t="s">
        <v>5528</v>
      </c>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54">
        <f>Balanza!G458</f>
        <v>69484.070000000007</v>
      </c>
      <c r="AY254" s="154">
        <f>Balanza!C458</f>
        <v>235394.38</v>
      </c>
      <c r="AZ254" s="129"/>
    </row>
    <row r="255" spans="1:52" ht="15.75" customHeight="1">
      <c r="A255" s="160" t="s">
        <v>144</v>
      </c>
      <c r="B255" s="345" t="s">
        <v>5529</v>
      </c>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54">
        <f>Balanza!G459</f>
        <v>980397.86</v>
      </c>
      <c r="AY255" s="154">
        <f>Balanza!C459</f>
        <v>2495996.31</v>
      </c>
      <c r="AZ255" s="129"/>
    </row>
    <row r="256" spans="1:52" ht="15.75" customHeight="1">
      <c r="A256" s="162" t="s">
        <v>2126</v>
      </c>
      <c r="B256" s="145" t="s">
        <v>573</v>
      </c>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63">
        <f t="shared" ref="AX256:AY256" si="65">SUM(AX257:AX263)</f>
        <v>4412445.49</v>
      </c>
      <c r="AY256" s="163">
        <f t="shared" si="65"/>
        <v>11748470.6</v>
      </c>
      <c r="AZ256" s="129"/>
    </row>
    <row r="257" spans="1:52" ht="15.75" customHeight="1">
      <c r="A257" s="160" t="s">
        <v>145</v>
      </c>
      <c r="B257" s="345" t="s">
        <v>5530</v>
      </c>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54">
        <f>Balanza!G461</f>
        <v>0</v>
      </c>
      <c r="AY257" s="154">
        <f>Balanza!C461</f>
        <v>0</v>
      </c>
      <c r="AZ257" s="129"/>
    </row>
    <row r="258" spans="1:52" ht="15.75" customHeight="1">
      <c r="A258" s="160" t="s">
        <v>146</v>
      </c>
      <c r="B258" s="345" t="s">
        <v>5531</v>
      </c>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54">
        <f>Balanza!G462</f>
        <v>3300</v>
      </c>
      <c r="AY258" s="154">
        <f>Balanza!C462</f>
        <v>49782.8</v>
      </c>
      <c r="AZ258" s="129"/>
    </row>
    <row r="259" spans="1:52" ht="15.75" customHeight="1">
      <c r="A259" s="160" t="s">
        <v>147</v>
      </c>
      <c r="B259" s="345" t="s">
        <v>5532</v>
      </c>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54">
        <f>Balanza!G463</f>
        <v>2553979.02</v>
      </c>
      <c r="AY259" s="154">
        <f>Balanza!C463</f>
        <v>6985822.3799999999</v>
      </c>
      <c r="AZ259" s="129"/>
    </row>
    <row r="260" spans="1:52" ht="15.75" customHeight="1">
      <c r="A260" s="160" t="s">
        <v>148</v>
      </c>
      <c r="B260" s="345" t="s">
        <v>5533</v>
      </c>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54">
        <f>Balanza!G464</f>
        <v>1627637.97</v>
      </c>
      <c r="AY260" s="154">
        <f>Balanza!C464</f>
        <v>4108394.9</v>
      </c>
      <c r="AZ260" s="129"/>
    </row>
    <row r="261" spans="1:52" ht="15.75" customHeight="1">
      <c r="A261" s="160" t="s">
        <v>149</v>
      </c>
      <c r="B261" s="345" t="s">
        <v>5534</v>
      </c>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54">
        <f>Balanza!G465</f>
        <v>0</v>
      </c>
      <c r="AY261" s="154">
        <f>Balanza!C465</f>
        <v>0</v>
      </c>
      <c r="AZ261" s="129"/>
    </row>
    <row r="262" spans="1:52" ht="15.75" customHeight="1">
      <c r="A262" s="160" t="s">
        <v>150</v>
      </c>
      <c r="B262" s="345" t="s">
        <v>5535</v>
      </c>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54">
        <f>Balanza!G466</f>
        <v>0</v>
      </c>
      <c r="AY262" s="154">
        <f>Balanza!C466</f>
        <v>0</v>
      </c>
      <c r="AZ262" s="129"/>
    </row>
    <row r="263" spans="1:52" ht="15.75" customHeight="1">
      <c r="A263" s="160" t="s">
        <v>151</v>
      </c>
      <c r="B263" s="345" t="s">
        <v>5536</v>
      </c>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54">
        <f>Balanza!G467</f>
        <v>227528.5</v>
      </c>
      <c r="AY263" s="154">
        <f>Balanza!C467</f>
        <v>604470.52</v>
      </c>
      <c r="AZ263" s="129"/>
    </row>
    <row r="264" spans="1:52" ht="15.75" customHeight="1">
      <c r="A264" s="162" t="s">
        <v>2134</v>
      </c>
      <c r="B264" s="145" t="s">
        <v>574</v>
      </c>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63">
        <f t="shared" ref="AX264:AY264" si="66">SUM(AX265:AX266)</f>
        <v>8083407.3499999996</v>
      </c>
      <c r="AY264" s="163">
        <f t="shared" si="66"/>
        <v>23604239.23</v>
      </c>
      <c r="AZ264" s="129"/>
    </row>
    <row r="265" spans="1:52" ht="15.75" customHeight="1">
      <c r="A265" s="160" t="s">
        <v>152</v>
      </c>
      <c r="B265" s="345" t="s">
        <v>5537</v>
      </c>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54">
        <f>Balanza!G469</f>
        <v>8083407.3499999996</v>
      </c>
      <c r="AY265" s="154">
        <f>Balanza!C469</f>
        <v>23604239.23</v>
      </c>
      <c r="AZ265" s="129"/>
    </row>
    <row r="266" spans="1:52" ht="15.75" customHeight="1">
      <c r="A266" s="160" t="s">
        <v>153</v>
      </c>
      <c r="B266" s="345" t="s">
        <v>5538</v>
      </c>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54">
        <f>Balanza!G470</f>
        <v>0</v>
      </c>
      <c r="AY266" s="154">
        <f>Balanza!C470</f>
        <v>0</v>
      </c>
      <c r="AZ266" s="129"/>
    </row>
    <row r="267" spans="1:52" ht="15.75" customHeight="1">
      <c r="A267" s="162" t="s">
        <v>2136</v>
      </c>
      <c r="B267" s="145" t="s">
        <v>575</v>
      </c>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63">
        <f t="shared" ref="AX267:AY267" si="67">SUM(AX268:AX272)</f>
        <v>157211.07</v>
      </c>
      <c r="AY267" s="163">
        <f t="shared" si="67"/>
        <v>1046093.65</v>
      </c>
      <c r="AZ267" s="129"/>
    </row>
    <row r="268" spans="1:52" ht="15.75" customHeight="1">
      <c r="A268" s="160" t="s">
        <v>154</v>
      </c>
      <c r="B268" s="345" t="s">
        <v>5539</v>
      </c>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54">
        <f>Balanza!G472</f>
        <v>37839.78</v>
      </c>
      <c r="AY268" s="154">
        <f>Balanza!C472</f>
        <v>730514.82</v>
      </c>
      <c r="AZ268" s="129"/>
    </row>
    <row r="269" spans="1:52" ht="15.75" customHeight="1">
      <c r="A269" s="160" t="s">
        <v>155</v>
      </c>
      <c r="B269" s="345" t="s">
        <v>5540</v>
      </c>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54">
        <f>Balanza!G473</f>
        <v>10592.1</v>
      </c>
      <c r="AY269" s="154">
        <f>Balanza!C473</f>
        <v>69710.539999999994</v>
      </c>
      <c r="AZ269" s="129"/>
    </row>
    <row r="270" spans="1:52" ht="15.75" customHeight="1">
      <c r="A270" s="160" t="s">
        <v>156</v>
      </c>
      <c r="B270" s="345" t="s">
        <v>5541</v>
      </c>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54">
        <f>Balanza!G474</f>
        <v>108779.19</v>
      </c>
      <c r="AY270" s="154">
        <f>Balanza!C474</f>
        <v>245868.29</v>
      </c>
      <c r="AZ270" s="129"/>
    </row>
    <row r="271" spans="1:52" ht="15.75" customHeight="1">
      <c r="A271" s="160" t="s">
        <v>157</v>
      </c>
      <c r="B271" s="345" t="s">
        <v>5542</v>
      </c>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54">
        <f>Balanza!G475</f>
        <v>0</v>
      </c>
      <c r="AY271" s="154">
        <f>Balanza!C475</f>
        <v>0</v>
      </c>
      <c r="AZ271" s="129"/>
    </row>
    <row r="272" spans="1:52" ht="15.75" customHeight="1">
      <c r="A272" s="160" t="s">
        <v>158</v>
      </c>
      <c r="B272" s="345" t="s">
        <v>5543</v>
      </c>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54">
        <f>Balanza!G476</f>
        <v>0</v>
      </c>
      <c r="AY272" s="154">
        <f>Balanza!C476</f>
        <v>0</v>
      </c>
      <c r="AZ272" s="129"/>
    </row>
    <row r="273" spans="1:52" ht="15.75" customHeight="1">
      <c r="A273" s="162" t="s">
        <v>2142</v>
      </c>
      <c r="B273" s="145" t="s">
        <v>2143</v>
      </c>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63">
        <f t="shared" ref="AX273:AY273" si="68">SUM(AX274:AX276)</f>
        <v>0</v>
      </c>
      <c r="AY273" s="163">
        <f t="shared" si="68"/>
        <v>0</v>
      </c>
      <c r="AZ273" s="129"/>
    </row>
    <row r="274" spans="1:52" ht="15.75" customHeight="1">
      <c r="A274" s="160" t="s">
        <v>159</v>
      </c>
      <c r="B274" s="345" t="s">
        <v>5544</v>
      </c>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54">
        <f>Balanza!G478</f>
        <v>0</v>
      </c>
      <c r="AY274" s="154">
        <f>Balanza!C478</f>
        <v>0</v>
      </c>
      <c r="AZ274" s="129"/>
    </row>
    <row r="275" spans="1:52" ht="15.75" customHeight="1">
      <c r="A275" s="160" t="s">
        <v>160</v>
      </c>
      <c r="B275" s="345" t="s">
        <v>5545</v>
      </c>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54">
        <f>Balanza!G479</f>
        <v>0</v>
      </c>
      <c r="AY275" s="154">
        <f>Balanza!C479</f>
        <v>0</v>
      </c>
      <c r="AZ275" s="129"/>
    </row>
    <row r="276" spans="1:52" ht="15.75" customHeight="1">
      <c r="A276" s="160" t="s">
        <v>161</v>
      </c>
      <c r="B276" s="345" t="s">
        <v>5546</v>
      </c>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54">
        <f>Balanza!G480</f>
        <v>0</v>
      </c>
      <c r="AY276" s="154">
        <f>Balanza!C480</f>
        <v>0</v>
      </c>
      <c r="AZ276" s="129"/>
    </row>
    <row r="277" spans="1:52" ht="15.75" customHeight="1">
      <c r="A277" s="162" t="s">
        <v>2147</v>
      </c>
      <c r="B277" s="145" t="s">
        <v>577</v>
      </c>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63">
        <f t="shared" ref="AX277:AY277" si="69">SUM(AX278:AX286)</f>
        <v>1052041.1199999999</v>
      </c>
      <c r="AY277" s="163">
        <f t="shared" si="69"/>
        <v>3012106.7800000003</v>
      </c>
      <c r="AZ277" s="129"/>
    </row>
    <row r="278" spans="1:52" ht="15.75" customHeight="1">
      <c r="A278" s="160" t="s">
        <v>162</v>
      </c>
      <c r="B278" s="345" t="s">
        <v>5547</v>
      </c>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54">
        <f>Balanza!G482</f>
        <v>258195.19</v>
      </c>
      <c r="AY278" s="154">
        <f>Balanza!C482</f>
        <v>483992.92</v>
      </c>
      <c r="AZ278" s="129"/>
    </row>
    <row r="279" spans="1:52" ht="15.75" customHeight="1">
      <c r="A279" s="160" t="s">
        <v>163</v>
      </c>
      <c r="B279" s="345" t="s">
        <v>5548</v>
      </c>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54">
        <f>Balanza!G483</f>
        <v>429374.28</v>
      </c>
      <c r="AY279" s="154">
        <f>Balanza!C483</f>
        <v>1391539.42</v>
      </c>
      <c r="AZ279" s="129"/>
    </row>
    <row r="280" spans="1:52" ht="15.75" customHeight="1">
      <c r="A280" s="160" t="s">
        <v>164</v>
      </c>
      <c r="B280" s="345" t="s">
        <v>5549</v>
      </c>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54">
        <f>Balanza!G484</f>
        <v>16902.259999999998</v>
      </c>
      <c r="AY280" s="154">
        <f>Balanza!C484</f>
        <v>196261.13</v>
      </c>
      <c r="AZ280" s="129"/>
    </row>
    <row r="281" spans="1:52" ht="15.75" customHeight="1">
      <c r="A281" s="160" t="s">
        <v>165</v>
      </c>
      <c r="B281" s="345" t="s">
        <v>5550</v>
      </c>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54">
        <f>Balanza!G485</f>
        <v>84099.99</v>
      </c>
      <c r="AY281" s="154">
        <f>Balanza!C485</f>
        <v>455047.49</v>
      </c>
      <c r="AZ281" s="129"/>
    </row>
    <row r="282" spans="1:52" ht="15.75" customHeight="1">
      <c r="A282" s="160" t="s">
        <v>166</v>
      </c>
      <c r="B282" s="345" t="s">
        <v>5551</v>
      </c>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54">
        <f>Balanza!G486</f>
        <v>0</v>
      </c>
      <c r="AY282" s="154">
        <f>Balanza!C486</f>
        <v>227541.64</v>
      </c>
      <c r="AZ282" s="129"/>
    </row>
    <row r="283" spans="1:52" ht="15.75" customHeight="1">
      <c r="A283" s="160" t="s">
        <v>167</v>
      </c>
      <c r="B283" s="345" t="s">
        <v>5552</v>
      </c>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54">
        <f>Balanza!G487</f>
        <v>165595.10999999999</v>
      </c>
      <c r="AY283" s="154">
        <f>Balanza!C487</f>
        <v>104275.54</v>
      </c>
      <c r="AZ283" s="129"/>
    </row>
    <row r="284" spans="1:52" ht="15.75" customHeight="1">
      <c r="A284" s="160" t="s">
        <v>168</v>
      </c>
      <c r="B284" s="345" t="s">
        <v>5553</v>
      </c>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54">
        <f>Balanza!G488</f>
        <v>35287.199999999997</v>
      </c>
      <c r="AY284" s="154">
        <f>Balanza!C488</f>
        <v>38338</v>
      </c>
      <c r="AZ284" s="129"/>
    </row>
    <row r="285" spans="1:52" ht="15.75" customHeight="1">
      <c r="A285" s="160" t="s">
        <v>169</v>
      </c>
      <c r="B285" s="345" t="s">
        <v>5554</v>
      </c>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54">
        <f>Balanza!G489</f>
        <v>62587.09</v>
      </c>
      <c r="AY285" s="154">
        <f>Balanza!C489</f>
        <v>115110.64</v>
      </c>
      <c r="AZ285" s="129"/>
    </row>
    <row r="286" spans="1:52" ht="15.75" customHeight="1">
      <c r="A286" s="160" t="s">
        <v>170</v>
      </c>
      <c r="B286" s="345" t="s">
        <v>5555</v>
      </c>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54">
        <f>Balanza!G490</f>
        <v>0</v>
      </c>
      <c r="AY286" s="154">
        <f>Balanza!C490</f>
        <v>0</v>
      </c>
      <c r="AZ286" s="129"/>
    </row>
    <row r="287" spans="1:52" ht="15.75" customHeight="1">
      <c r="A287" s="162" t="s">
        <v>2157</v>
      </c>
      <c r="B287" s="145" t="s">
        <v>2158</v>
      </c>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302">
        <f t="shared" ref="AX287:AY287" si="70">AX288+AX298+AX308+AX318+AX328+AX338+AX346+AX356+AX362</f>
        <v>21989631.650000002</v>
      </c>
      <c r="AY287" s="302">
        <f t="shared" si="70"/>
        <v>65906294.269999988</v>
      </c>
      <c r="AZ287" s="129"/>
    </row>
    <row r="288" spans="1:52" ht="15.75" customHeight="1">
      <c r="A288" s="162" t="s">
        <v>2159</v>
      </c>
      <c r="B288" s="145" t="s">
        <v>578</v>
      </c>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63">
        <f t="shared" ref="AX288:AY288" si="71">SUM(AX289:AX297)</f>
        <v>8018842.9100000001</v>
      </c>
      <c r="AY288" s="163">
        <f t="shared" si="71"/>
        <v>24743556.329999998</v>
      </c>
      <c r="AZ288" s="129"/>
    </row>
    <row r="289" spans="1:52" ht="15.75" customHeight="1">
      <c r="A289" s="160" t="s">
        <v>171</v>
      </c>
      <c r="B289" s="345" t="s">
        <v>5556</v>
      </c>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54">
        <f>Balanza!G493</f>
        <v>7809870.4800000004</v>
      </c>
      <c r="AY289" s="154">
        <f>Balanza!C493</f>
        <v>24296402.120000001</v>
      </c>
      <c r="AZ289" s="129"/>
    </row>
    <row r="290" spans="1:52" ht="15.75" customHeight="1">
      <c r="A290" s="160" t="s">
        <v>172</v>
      </c>
      <c r="B290" s="345" t="s">
        <v>5557</v>
      </c>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54">
        <f>Balanza!G494</f>
        <v>0</v>
      </c>
      <c r="AY290" s="154">
        <f>Balanza!C494</f>
        <v>500</v>
      </c>
      <c r="AZ290" s="129"/>
    </row>
    <row r="291" spans="1:52" ht="15.75" customHeight="1">
      <c r="A291" s="160" t="s">
        <v>173</v>
      </c>
      <c r="B291" s="345" t="s">
        <v>5558</v>
      </c>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54">
        <f>Balanza!G495</f>
        <v>0</v>
      </c>
      <c r="AY291" s="154">
        <f>Balanza!C495</f>
        <v>0</v>
      </c>
      <c r="AZ291" s="129"/>
    </row>
    <row r="292" spans="1:52" ht="15.75" customHeight="1">
      <c r="A292" s="160" t="s">
        <v>174</v>
      </c>
      <c r="B292" s="345" t="s">
        <v>5559</v>
      </c>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54">
        <f>Balanza!G496</f>
        <v>153511.6</v>
      </c>
      <c r="AY292" s="154">
        <f>Balanza!C496</f>
        <v>331645.57</v>
      </c>
      <c r="AZ292" s="129"/>
    </row>
    <row r="293" spans="1:52" ht="15.75" customHeight="1">
      <c r="A293" s="160" t="s">
        <v>175</v>
      </c>
      <c r="B293" s="345" t="s">
        <v>5560</v>
      </c>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54">
        <f>Balanza!G497</f>
        <v>0</v>
      </c>
      <c r="AY293" s="154">
        <f>Balanza!C497</f>
        <v>0</v>
      </c>
      <c r="AZ293" s="129"/>
    </row>
    <row r="294" spans="1:52" ht="15.75" customHeight="1">
      <c r="A294" s="160" t="s">
        <v>176</v>
      </c>
      <c r="B294" s="345" t="s">
        <v>5561</v>
      </c>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54">
        <f>Balanza!G498</f>
        <v>47035.199999999997</v>
      </c>
      <c r="AY294" s="154">
        <f>Balanza!C498</f>
        <v>90275.199999999997</v>
      </c>
      <c r="AZ294" s="129"/>
    </row>
    <row r="295" spans="1:52" ht="15.75" customHeight="1">
      <c r="A295" s="160" t="s">
        <v>177</v>
      </c>
      <c r="B295" s="345" t="s">
        <v>5562</v>
      </c>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54">
        <f>Balanza!G499</f>
        <v>7190.87</v>
      </c>
      <c r="AY295" s="154">
        <f>Balanza!C499</f>
        <v>21436.49</v>
      </c>
      <c r="AZ295" s="129"/>
    </row>
    <row r="296" spans="1:52" ht="15.75" customHeight="1">
      <c r="A296" s="160" t="s">
        <v>178</v>
      </c>
      <c r="B296" s="345" t="s">
        <v>5563</v>
      </c>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54">
        <f>Balanza!G500</f>
        <v>1234.76</v>
      </c>
      <c r="AY296" s="154">
        <f>Balanza!C500</f>
        <v>3296.95</v>
      </c>
      <c r="AZ296" s="129"/>
    </row>
    <row r="297" spans="1:52" ht="15.75" customHeight="1">
      <c r="A297" s="160" t="s">
        <v>179</v>
      </c>
      <c r="B297" s="345" t="s">
        <v>5564</v>
      </c>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54">
        <f>Balanza!G501</f>
        <v>0</v>
      </c>
      <c r="AY297" s="154">
        <f>Balanza!C501</f>
        <v>0</v>
      </c>
      <c r="AZ297" s="129"/>
    </row>
    <row r="298" spans="1:52" ht="15.75" customHeight="1">
      <c r="A298" s="162" t="s">
        <v>2169</v>
      </c>
      <c r="B298" s="145" t="s">
        <v>579</v>
      </c>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63">
        <f t="shared" ref="AX298:AY298" si="72">SUM(AX299:AX307)</f>
        <v>1806266.6400000001</v>
      </c>
      <c r="AY298" s="163">
        <f t="shared" si="72"/>
        <v>3783392.2</v>
      </c>
      <c r="AZ298" s="129"/>
    </row>
    <row r="299" spans="1:52" ht="15.75" customHeight="1">
      <c r="A299" s="160" t="s">
        <v>180</v>
      </c>
      <c r="B299" s="345" t="s">
        <v>5565</v>
      </c>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54">
        <f>Balanza!G503</f>
        <v>0</v>
      </c>
      <c r="AY299" s="154">
        <f>Balanza!C503</f>
        <v>0</v>
      </c>
      <c r="AZ299" s="129"/>
    </row>
    <row r="300" spans="1:52" ht="15.75" customHeight="1">
      <c r="A300" s="160" t="s">
        <v>181</v>
      </c>
      <c r="B300" s="345" t="s">
        <v>5566</v>
      </c>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54">
        <f>Balanza!G504</f>
        <v>309517.59999999998</v>
      </c>
      <c r="AY300" s="154">
        <f>Balanza!C504</f>
        <v>759498.7</v>
      </c>
      <c r="AZ300" s="129"/>
    </row>
    <row r="301" spans="1:52" ht="15.75" customHeight="1">
      <c r="A301" s="160" t="s">
        <v>182</v>
      </c>
      <c r="B301" s="345" t="s">
        <v>5567</v>
      </c>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54">
        <f>Balanza!G505</f>
        <v>117600.2</v>
      </c>
      <c r="AY301" s="154">
        <f>Balanza!C505</f>
        <v>314802.57</v>
      </c>
      <c r="AZ301" s="129"/>
    </row>
    <row r="302" spans="1:52" ht="15.75" customHeight="1">
      <c r="A302" s="160" t="s">
        <v>183</v>
      </c>
      <c r="B302" s="345" t="s">
        <v>5568</v>
      </c>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54">
        <f>Balanza!G506</f>
        <v>1823.52</v>
      </c>
      <c r="AY302" s="154">
        <f>Balanza!C506</f>
        <v>24641.82</v>
      </c>
      <c r="AZ302" s="129"/>
    </row>
    <row r="303" spans="1:52" ht="15.75" customHeight="1">
      <c r="A303" s="160" t="s">
        <v>184</v>
      </c>
      <c r="B303" s="345" t="s">
        <v>5569</v>
      </c>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54">
        <f>Balanza!G507</f>
        <v>0</v>
      </c>
      <c r="AY303" s="154">
        <f>Balanza!C507</f>
        <v>0</v>
      </c>
      <c r="AZ303" s="129"/>
    </row>
    <row r="304" spans="1:52" ht="15.75" customHeight="1">
      <c r="A304" s="160" t="s">
        <v>185</v>
      </c>
      <c r="B304" s="345" t="s">
        <v>5570</v>
      </c>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54">
        <f>Balanza!G508</f>
        <v>1225202.3999999999</v>
      </c>
      <c r="AY304" s="154">
        <f>Balanza!C508</f>
        <v>1993578.24</v>
      </c>
      <c r="AZ304" s="129"/>
    </row>
    <row r="305" spans="1:52" ht="15.75" customHeight="1">
      <c r="A305" s="160" t="s">
        <v>186</v>
      </c>
      <c r="B305" s="345" t="s">
        <v>5571</v>
      </c>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54">
        <f>Balanza!G509</f>
        <v>68948.600000000006</v>
      </c>
      <c r="AY305" s="154">
        <f>Balanza!C509</f>
        <v>410473.19</v>
      </c>
      <c r="AZ305" s="129"/>
    </row>
    <row r="306" spans="1:52" ht="15.75" customHeight="1">
      <c r="A306" s="160" t="s">
        <v>187</v>
      </c>
      <c r="B306" s="345" t="s">
        <v>5572</v>
      </c>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54">
        <f>Balanza!G510</f>
        <v>0</v>
      </c>
      <c r="AY306" s="154">
        <f>Balanza!C510</f>
        <v>0</v>
      </c>
      <c r="AZ306" s="129"/>
    </row>
    <row r="307" spans="1:52" ht="15.75" customHeight="1">
      <c r="A307" s="160" t="s">
        <v>188</v>
      </c>
      <c r="B307" s="345" t="s">
        <v>5573</v>
      </c>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54">
        <f>Balanza!G511</f>
        <v>83174.320000000007</v>
      </c>
      <c r="AY307" s="154">
        <f>Balanza!C511</f>
        <v>280397.68</v>
      </c>
      <c r="AZ307" s="129"/>
    </row>
    <row r="308" spans="1:52" ht="15.75" customHeight="1">
      <c r="A308" s="162" t="s">
        <v>2179</v>
      </c>
      <c r="B308" s="145" t="s">
        <v>580</v>
      </c>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63">
        <f t="shared" ref="AX308:AY308" si="73">SUM(AX309:AX317)</f>
        <v>729801.04</v>
      </c>
      <c r="AY308" s="163">
        <f t="shared" si="73"/>
        <v>2081946.54</v>
      </c>
      <c r="AZ308" s="129"/>
    </row>
    <row r="309" spans="1:52" ht="15.75" customHeight="1">
      <c r="A309" s="160" t="s">
        <v>189</v>
      </c>
      <c r="B309" s="345" t="s">
        <v>5574</v>
      </c>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54">
        <f>Balanza!G513</f>
        <v>352350</v>
      </c>
      <c r="AY309" s="154">
        <f>Balanza!C513</f>
        <v>802399.98</v>
      </c>
      <c r="AZ309" s="129"/>
    </row>
    <row r="310" spans="1:52" ht="15.75" customHeight="1">
      <c r="A310" s="160" t="s">
        <v>190</v>
      </c>
      <c r="B310" s="345" t="s">
        <v>5575</v>
      </c>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54">
        <f>Balanza!G514</f>
        <v>215967.64</v>
      </c>
      <c r="AY310" s="154">
        <f>Balanza!C514</f>
        <v>899208.14</v>
      </c>
      <c r="AZ310" s="129"/>
    </row>
    <row r="311" spans="1:52" ht="15.75" customHeight="1">
      <c r="A311" s="160" t="s">
        <v>191</v>
      </c>
      <c r="B311" s="345" t="s">
        <v>5576</v>
      </c>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54">
        <f>Balanza!G515</f>
        <v>140724.4</v>
      </c>
      <c r="AY311" s="154">
        <f>Balanza!C515</f>
        <v>360006.43</v>
      </c>
      <c r="AZ311" s="129"/>
    </row>
    <row r="312" spans="1:52" ht="15.75" customHeight="1">
      <c r="A312" s="160" t="s">
        <v>192</v>
      </c>
      <c r="B312" s="345" t="s">
        <v>5577</v>
      </c>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54">
        <f>Balanza!G516</f>
        <v>6559</v>
      </c>
      <c r="AY312" s="154">
        <f>Balanza!C516</f>
        <v>8700</v>
      </c>
      <c r="AZ312" s="129"/>
    </row>
    <row r="313" spans="1:52" ht="15.75" customHeight="1">
      <c r="A313" s="160" t="s">
        <v>193</v>
      </c>
      <c r="B313" s="345" t="s">
        <v>5578</v>
      </c>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54">
        <f>Balanza!G517</f>
        <v>0</v>
      </c>
      <c r="AY313" s="154">
        <f>Balanza!C517</f>
        <v>0</v>
      </c>
      <c r="AZ313" s="129"/>
    </row>
    <row r="314" spans="1:52" ht="15.75" customHeight="1">
      <c r="A314" s="160" t="s">
        <v>194</v>
      </c>
      <c r="B314" s="345" t="s">
        <v>5579</v>
      </c>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54">
        <f>Balanza!G518</f>
        <v>0</v>
      </c>
      <c r="AY314" s="154">
        <f>Balanza!C518</f>
        <v>1632</v>
      </c>
      <c r="AZ314" s="129"/>
    </row>
    <row r="315" spans="1:52" ht="15.75" customHeight="1">
      <c r="A315" s="160" t="s">
        <v>195</v>
      </c>
      <c r="B315" s="345" t="s">
        <v>5580</v>
      </c>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54">
        <f>Balanza!G519</f>
        <v>14200</v>
      </c>
      <c r="AY315" s="154">
        <f>Balanza!C519</f>
        <v>9999.99</v>
      </c>
      <c r="AZ315" s="129"/>
    </row>
    <row r="316" spans="1:52" ht="15.75" customHeight="1">
      <c r="A316" s="160" t="s">
        <v>196</v>
      </c>
      <c r="B316" s="345" t="s">
        <v>5581</v>
      </c>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54">
        <f>Balanza!G520</f>
        <v>0</v>
      </c>
      <c r="AY316" s="154">
        <f>Balanza!C520</f>
        <v>0</v>
      </c>
      <c r="AZ316" s="129"/>
    </row>
    <row r="317" spans="1:52" ht="15.75" customHeight="1">
      <c r="A317" s="160" t="s">
        <v>197</v>
      </c>
      <c r="B317" s="345" t="s">
        <v>5582</v>
      </c>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54">
        <f>Balanza!G521</f>
        <v>0</v>
      </c>
      <c r="AY317" s="154">
        <f>Balanza!C521</f>
        <v>0</v>
      </c>
      <c r="AZ317" s="129"/>
    </row>
    <row r="318" spans="1:52" ht="15.75" customHeight="1">
      <c r="A318" s="162" t="s">
        <v>2189</v>
      </c>
      <c r="B318" s="145" t="s">
        <v>581</v>
      </c>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63">
        <f t="shared" ref="AX318:AY318" si="74">SUM(AX319:AX327)</f>
        <v>461833.24</v>
      </c>
      <c r="AY318" s="163">
        <f t="shared" si="74"/>
        <v>1662199.4100000001</v>
      </c>
      <c r="AZ318" s="129"/>
    </row>
    <row r="319" spans="1:52" ht="15.75" customHeight="1">
      <c r="A319" s="160" t="s">
        <v>198</v>
      </c>
      <c r="B319" s="345" t="s">
        <v>5583</v>
      </c>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54">
        <f>Balanza!G523</f>
        <v>267175.31</v>
      </c>
      <c r="AY319" s="154">
        <f>Balanza!C523</f>
        <v>427787.9</v>
      </c>
      <c r="AZ319" s="129"/>
    </row>
    <row r="320" spans="1:52" ht="15.75" customHeight="1">
      <c r="A320" s="160" t="s">
        <v>199</v>
      </c>
      <c r="B320" s="345" t="s">
        <v>5584</v>
      </c>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54">
        <f>Balanza!G524</f>
        <v>0</v>
      </c>
      <c r="AY320" s="154">
        <f>Balanza!C524</f>
        <v>0</v>
      </c>
      <c r="AZ320" s="129"/>
    </row>
    <row r="321" spans="1:52" ht="15.75" customHeight="1">
      <c r="A321" s="160" t="s">
        <v>200</v>
      </c>
      <c r="B321" s="345" t="s">
        <v>5585</v>
      </c>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54">
        <f>Balanza!G525</f>
        <v>0</v>
      </c>
      <c r="AY321" s="154">
        <f>Balanza!C525</f>
        <v>0</v>
      </c>
      <c r="AZ321" s="129"/>
    </row>
    <row r="322" spans="1:52" ht="15.75" customHeight="1">
      <c r="A322" s="160" t="s">
        <v>201</v>
      </c>
      <c r="B322" s="345" t="s">
        <v>5586</v>
      </c>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54">
        <f>Balanza!G526</f>
        <v>17704.5</v>
      </c>
      <c r="AY322" s="154">
        <f>Balanza!C526</f>
        <v>14871.78</v>
      </c>
      <c r="AZ322" s="129"/>
    </row>
    <row r="323" spans="1:52" ht="15.75" customHeight="1">
      <c r="A323" s="160" t="s">
        <v>202</v>
      </c>
      <c r="B323" s="345" t="s">
        <v>5587</v>
      </c>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54">
        <f>Balanza!G527</f>
        <v>176953.43</v>
      </c>
      <c r="AY323" s="154">
        <f>Balanza!C527</f>
        <v>1213473.3799999999</v>
      </c>
      <c r="AZ323" s="129"/>
    </row>
    <row r="324" spans="1:52" ht="15.75" customHeight="1">
      <c r="A324" s="160" t="s">
        <v>203</v>
      </c>
      <c r="B324" s="345" t="s">
        <v>5588</v>
      </c>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54">
        <f>Balanza!G528</f>
        <v>0</v>
      </c>
      <c r="AY324" s="154">
        <f>Balanza!C528</f>
        <v>0</v>
      </c>
      <c r="AZ324" s="129"/>
    </row>
    <row r="325" spans="1:52" ht="15.75" customHeight="1">
      <c r="A325" s="160" t="s">
        <v>204</v>
      </c>
      <c r="B325" s="345" t="s">
        <v>5589</v>
      </c>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54">
        <f>Balanza!G529</f>
        <v>0</v>
      </c>
      <c r="AY325" s="154">
        <f>Balanza!C529</f>
        <v>6066.35</v>
      </c>
      <c r="AZ325" s="129"/>
    </row>
    <row r="326" spans="1:52" ht="15.75" customHeight="1">
      <c r="A326" s="160" t="s">
        <v>205</v>
      </c>
      <c r="B326" s="345" t="s">
        <v>5590</v>
      </c>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54">
        <f>Balanza!G530</f>
        <v>0</v>
      </c>
      <c r="AY326" s="154">
        <f>Balanza!C530</f>
        <v>0</v>
      </c>
      <c r="AZ326" s="129"/>
    </row>
    <row r="327" spans="1:52" ht="15.75" customHeight="1">
      <c r="A327" s="160" t="s">
        <v>206</v>
      </c>
      <c r="B327" s="345" t="s">
        <v>5591</v>
      </c>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54">
        <f>Balanza!G531</f>
        <v>0</v>
      </c>
      <c r="AY327" s="154">
        <f>Balanza!C531</f>
        <v>0</v>
      </c>
      <c r="AZ327" s="129"/>
    </row>
    <row r="328" spans="1:52" ht="15.75" customHeight="1">
      <c r="A328" s="162" t="s">
        <v>2199</v>
      </c>
      <c r="B328" s="145" t="s">
        <v>582</v>
      </c>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63">
        <f t="shared" ref="AX328:AY328" si="75">SUM(AX329:AX337)</f>
        <v>10042534.59</v>
      </c>
      <c r="AY328" s="163">
        <f t="shared" si="75"/>
        <v>28211172.759999998</v>
      </c>
      <c r="AZ328" s="129"/>
    </row>
    <row r="329" spans="1:52" ht="15.75" customHeight="1">
      <c r="A329" s="160" t="s">
        <v>207</v>
      </c>
      <c r="B329" s="345" t="s">
        <v>5592</v>
      </c>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54">
        <f>Balanza!G533</f>
        <v>2412705.61</v>
      </c>
      <c r="AY329" s="154">
        <f>Balanza!C533</f>
        <v>6795493.9400000004</v>
      </c>
      <c r="AZ329" s="129"/>
    </row>
    <row r="330" spans="1:52" ht="15.75" customHeight="1">
      <c r="A330" s="160" t="s">
        <v>208</v>
      </c>
      <c r="B330" s="345" t="s">
        <v>5593</v>
      </c>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54">
        <f>Balanza!G534</f>
        <v>0</v>
      </c>
      <c r="AY330" s="154">
        <f>Balanza!C534</f>
        <v>3828</v>
      </c>
      <c r="AZ330" s="129"/>
    </row>
    <row r="331" spans="1:52" ht="15.75" customHeight="1">
      <c r="A331" s="160" t="s">
        <v>209</v>
      </c>
      <c r="B331" s="345" t="s">
        <v>5594</v>
      </c>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54">
        <f>Balanza!G535</f>
        <v>0</v>
      </c>
      <c r="AY331" s="154">
        <f>Balanza!C535</f>
        <v>32294.400000000001</v>
      </c>
      <c r="AZ331" s="129"/>
    </row>
    <row r="332" spans="1:52" ht="15.75" customHeight="1">
      <c r="A332" s="160" t="s">
        <v>210</v>
      </c>
      <c r="B332" s="345" t="s">
        <v>5595</v>
      </c>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54">
        <f>Balanza!G536</f>
        <v>175449.8</v>
      </c>
      <c r="AY332" s="154">
        <f>Balanza!C536</f>
        <v>62107.56</v>
      </c>
      <c r="AZ332" s="129"/>
    </row>
    <row r="333" spans="1:52" ht="15.75" customHeight="1">
      <c r="A333" s="160" t="s">
        <v>211</v>
      </c>
      <c r="B333" s="345" t="s">
        <v>5596</v>
      </c>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54">
        <f>Balanza!G537</f>
        <v>894319.22</v>
      </c>
      <c r="AY333" s="154">
        <f>Balanza!C537</f>
        <v>2535089.9300000002</v>
      </c>
      <c r="AZ333" s="129"/>
    </row>
    <row r="334" spans="1:52" ht="15.75" customHeight="1">
      <c r="A334" s="160" t="s">
        <v>212</v>
      </c>
      <c r="B334" s="345" t="s">
        <v>5597</v>
      </c>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54">
        <f>Balanza!G538</f>
        <v>177236.4</v>
      </c>
      <c r="AY334" s="154">
        <f>Balanza!C538</f>
        <v>0</v>
      </c>
      <c r="AZ334" s="129"/>
    </row>
    <row r="335" spans="1:52" ht="15.75" customHeight="1">
      <c r="A335" s="160" t="s">
        <v>213</v>
      </c>
      <c r="B335" s="345" t="s">
        <v>5598</v>
      </c>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54">
        <f>Balanza!G539</f>
        <v>24279.27</v>
      </c>
      <c r="AY335" s="154">
        <f>Balanza!C539</f>
        <v>283078.53000000003</v>
      </c>
      <c r="AZ335" s="129"/>
    </row>
    <row r="336" spans="1:52" ht="15.75" customHeight="1">
      <c r="A336" s="160" t="s">
        <v>214</v>
      </c>
      <c r="B336" s="345" t="s">
        <v>5599</v>
      </c>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54">
        <f>Balanza!G540</f>
        <v>6309254.29</v>
      </c>
      <c r="AY336" s="154">
        <f>Balanza!C540</f>
        <v>18376925.09</v>
      </c>
      <c r="AZ336" s="129"/>
    </row>
    <row r="337" spans="1:52" ht="15.75" customHeight="1">
      <c r="A337" s="160" t="s">
        <v>215</v>
      </c>
      <c r="B337" s="345" t="s">
        <v>5600</v>
      </c>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54">
        <f>Balanza!G541</f>
        <v>49290</v>
      </c>
      <c r="AY337" s="154">
        <f>Balanza!C541</f>
        <v>122355.31</v>
      </c>
      <c r="AZ337" s="129"/>
    </row>
    <row r="338" spans="1:52" ht="15.75" customHeight="1">
      <c r="A338" s="162" t="s">
        <v>2209</v>
      </c>
      <c r="B338" s="145" t="s">
        <v>583</v>
      </c>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63">
        <f t="shared" ref="AX338:AY338" si="76">SUM(AX339:AX345)</f>
        <v>4500</v>
      </c>
      <c r="AY338" s="163">
        <f t="shared" si="76"/>
        <v>38952.379999999997</v>
      </c>
      <c r="AZ338" s="129"/>
    </row>
    <row r="339" spans="1:52" ht="15.75" customHeight="1">
      <c r="A339" s="160" t="s">
        <v>216</v>
      </c>
      <c r="B339" s="345" t="s">
        <v>5601</v>
      </c>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54">
        <f>Balanza!G543</f>
        <v>4500</v>
      </c>
      <c r="AY339" s="154">
        <f>Balanza!C543</f>
        <v>38952.379999999997</v>
      </c>
      <c r="AZ339" s="129"/>
    </row>
    <row r="340" spans="1:52" ht="15.75" customHeight="1">
      <c r="A340" s="160" t="s">
        <v>217</v>
      </c>
      <c r="B340" s="345" t="s">
        <v>5602</v>
      </c>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54">
        <f>Balanza!G544</f>
        <v>0</v>
      </c>
      <c r="AY340" s="154">
        <f>Balanza!C544</f>
        <v>0</v>
      </c>
      <c r="AZ340" s="129"/>
    </row>
    <row r="341" spans="1:52" ht="15.75" customHeight="1">
      <c r="A341" s="160" t="s">
        <v>218</v>
      </c>
      <c r="B341" s="345" t="s">
        <v>5603</v>
      </c>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54">
        <f>Balanza!G545</f>
        <v>0</v>
      </c>
      <c r="AY341" s="154">
        <f>Balanza!C545</f>
        <v>0</v>
      </c>
      <c r="AZ341" s="129"/>
    </row>
    <row r="342" spans="1:52" ht="15.75" customHeight="1">
      <c r="A342" s="160" t="s">
        <v>219</v>
      </c>
      <c r="B342" s="345" t="s">
        <v>5604</v>
      </c>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54">
        <f>Balanza!G546</f>
        <v>0</v>
      </c>
      <c r="AY342" s="154">
        <f>Balanza!C546</f>
        <v>0</v>
      </c>
      <c r="AZ342" s="129"/>
    </row>
    <row r="343" spans="1:52" ht="15.75" customHeight="1">
      <c r="A343" s="160" t="s">
        <v>220</v>
      </c>
      <c r="B343" s="345" t="s">
        <v>5605</v>
      </c>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54">
        <f>Balanza!G547</f>
        <v>0</v>
      </c>
      <c r="AY343" s="154">
        <f>Balanza!C547</f>
        <v>0</v>
      </c>
      <c r="AZ343" s="129"/>
    </row>
    <row r="344" spans="1:52" ht="15.75" customHeight="1">
      <c r="A344" s="160" t="s">
        <v>221</v>
      </c>
      <c r="B344" s="345" t="s">
        <v>5606</v>
      </c>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54">
        <f>Balanza!G548</f>
        <v>0</v>
      </c>
      <c r="AY344" s="154">
        <f>Balanza!C548</f>
        <v>0</v>
      </c>
      <c r="AZ344" s="129"/>
    </row>
    <row r="345" spans="1:52" ht="15.75" customHeight="1">
      <c r="A345" s="160" t="s">
        <v>222</v>
      </c>
      <c r="B345" s="345" t="s">
        <v>5607</v>
      </c>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54">
        <f>Balanza!G549</f>
        <v>0</v>
      </c>
      <c r="AY345" s="154">
        <f>Balanza!C549</f>
        <v>0</v>
      </c>
      <c r="AZ345" s="129"/>
    </row>
    <row r="346" spans="1:52" ht="15.75" customHeight="1">
      <c r="A346" s="162" t="s">
        <v>2217</v>
      </c>
      <c r="B346" s="145" t="s">
        <v>584</v>
      </c>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63">
        <f t="shared" ref="AX346:AY346" si="77">SUM(AX347:AX355)</f>
        <v>57000</v>
      </c>
      <c r="AY346" s="163">
        <f t="shared" si="77"/>
        <v>115246.48</v>
      </c>
      <c r="AZ346" s="129"/>
    </row>
    <row r="347" spans="1:52" ht="15.75" customHeight="1">
      <c r="A347" s="160" t="s">
        <v>223</v>
      </c>
      <c r="B347" s="345" t="s">
        <v>5608</v>
      </c>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54">
        <f>Balanza!G551</f>
        <v>0</v>
      </c>
      <c r="AY347" s="154">
        <f>Balanza!C551</f>
        <v>0</v>
      </c>
      <c r="AZ347" s="129"/>
    </row>
    <row r="348" spans="1:52" ht="15.75" customHeight="1">
      <c r="A348" s="160" t="s">
        <v>224</v>
      </c>
      <c r="B348" s="345" t="s">
        <v>5609</v>
      </c>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54">
        <f>Balanza!G552</f>
        <v>0</v>
      </c>
      <c r="AY348" s="154">
        <f>Balanza!C552</f>
        <v>0</v>
      </c>
      <c r="AZ348" s="129"/>
    </row>
    <row r="349" spans="1:52" ht="15.75" customHeight="1">
      <c r="A349" s="160" t="s">
        <v>225</v>
      </c>
      <c r="B349" s="345" t="s">
        <v>5610</v>
      </c>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54">
        <f>Balanza!G553</f>
        <v>0</v>
      </c>
      <c r="AY349" s="154">
        <f>Balanza!C553</f>
        <v>0</v>
      </c>
      <c r="AZ349" s="129"/>
    </row>
    <row r="350" spans="1:52" ht="15.75" customHeight="1">
      <c r="A350" s="160" t="s">
        <v>226</v>
      </c>
      <c r="B350" s="345" t="s">
        <v>5611</v>
      </c>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54">
        <f>Balanza!G554</f>
        <v>0</v>
      </c>
      <c r="AY350" s="154">
        <f>Balanza!C554</f>
        <v>0</v>
      </c>
      <c r="AZ350" s="129"/>
    </row>
    <row r="351" spans="1:52" ht="15.75" customHeight="1">
      <c r="A351" s="160" t="s">
        <v>227</v>
      </c>
      <c r="B351" s="345" t="s">
        <v>5612</v>
      </c>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54">
        <f>Balanza!G555</f>
        <v>818</v>
      </c>
      <c r="AY351" s="154">
        <f>Balanza!C555</f>
        <v>39696.89</v>
      </c>
      <c r="AZ351" s="129"/>
    </row>
    <row r="352" spans="1:52" ht="15.75" customHeight="1">
      <c r="A352" s="160" t="s">
        <v>228</v>
      </c>
      <c r="B352" s="345" t="s">
        <v>5613</v>
      </c>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54">
        <f>Balanza!G556</f>
        <v>0</v>
      </c>
      <c r="AY352" s="154">
        <f>Balanza!C556</f>
        <v>0</v>
      </c>
      <c r="AZ352" s="129"/>
    </row>
    <row r="353" spans="1:52" ht="15.75" customHeight="1">
      <c r="A353" s="160" t="s">
        <v>229</v>
      </c>
      <c r="B353" s="345" t="s">
        <v>5614</v>
      </c>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54">
        <f>Balanza!G557</f>
        <v>0</v>
      </c>
      <c r="AY353" s="154">
        <f>Balanza!C557</f>
        <v>0</v>
      </c>
      <c r="AZ353" s="129"/>
    </row>
    <row r="354" spans="1:52" ht="15.75" customHeight="1">
      <c r="A354" s="160" t="s">
        <v>230</v>
      </c>
      <c r="B354" s="345" t="s">
        <v>5615</v>
      </c>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54">
        <f>Balanza!G558</f>
        <v>0</v>
      </c>
      <c r="AY354" s="154">
        <f>Balanza!C558</f>
        <v>0</v>
      </c>
      <c r="AZ354" s="129"/>
    </row>
    <row r="355" spans="1:52" ht="15.75" customHeight="1">
      <c r="A355" s="160" t="s">
        <v>231</v>
      </c>
      <c r="B355" s="345" t="s">
        <v>5616</v>
      </c>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54">
        <f>Balanza!G559</f>
        <v>56182</v>
      </c>
      <c r="AY355" s="154">
        <f>Balanza!C559</f>
        <v>75549.59</v>
      </c>
      <c r="AZ355" s="129"/>
    </row>
    <row r="356" spans="1:52" ht="15.75" customHeight="1">
      <c r="A356" s="162" t="s">
        <v>2227</v>
      </c>
      <c r="B356" s="145" t="s">
        <v>585</v>
      </c>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63">
        <f t="shared" ref="AX356:AY356" si="78">SUM(AX357:AX361)</f>
        <v>775475.01</v>
      </c>
      <c r="AY356" s="163">
        <f t="shared" si="78"/>
        <v>4054876.23</v>
      </c>
      <c r="AZ356" s="129"/>
    </row>
    <row r="357" spans="1:52" ht="15.75" customHeight="1">
      <c r="A357" s="160" t="s">
        <v>232</v>
      </c>
      <c r="B357" s="345" t="s">
        <v>5617</v>
      </c>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54">
        <f>Balanza!G561</f>
        <v>0</v>
      </c>
      <c r="AY357" s="154">
        <f>Balanza!C561</f>
        <v>0</v>
      </c>
      <c r="AZ357" s="129"/>
    </row>
    <row r="358" spans="1:52" ht="15.75" customHeight="1">
      <c r="A358" s="160" t="s">
        <v>233</v>
      </c>
      <c r="B358" s="345" t="s">
        <v>5618</v>
      </c>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54">
        <f>Balanza!G562</f>
        <v>775475.01</v>
      </c>
      <c r="AY358" s="154">
        <f>Balanza!C562</f>
        <v>3775276.23</v>
      </c>
      <c r="AZ358" s="129"/>
    </row>
    <row r="359" spans="1:52" ht="15.75" customHeight="1">
      <c r="A359" s="160" t="s">
        <v>234</v>
      </c>
      <c r="B359" s="345" t="s">
        <v>5619</v>
      </c>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54">
        <f>Balanza!G563</f>
        <v>0</v>
      </c>
      <c r="AY359" s="154">
        <f>Balanza!C563</f>
        <v>279600</v>
      </c>
      <c r="AZ359" s="129"/>
    </row>
    <row r="360" spans="1:52" ht="15.75" customHeight="1">
      <c r="A360" s="160" t="s">
        <v>235</v>
      </c>
      <c r="B360" s="345" t="s">
        <v>5620</v>
      </c>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54">
        <f>Balanza!G564</f>
        <v>0</v>
      </c>
      <c r="AY360" s="154">
        <f>Balanza!C564</f>
        <v>0</v>
      </c>
      <c r="AZ360" s="129"/>
    </row>
    <row r="361" spans="1:52" ht="15.75" customHeight="1">
      <c r="A361" s="160" t="s">
        <v>236</v>
      </c>
      <c r="B361" s="345" t="s">
        <v>5621</v>
      </c>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54">
        <f>Balanza!G565</f>
        <v>0</v>
      </c>
      <c r="AY361" s="154">
        <f>Balanza!C565</f>
        <v>0</v>
      </c>
      <c r="AZ361" s="129"/>
    </row>
    <row r="362" spans="1:52" ht="15.75" customHeight="1">
      <c r="A362" s="162" t="s">
        <v>2233</v>
      </c>
      <c r="B362" s="145" t="s">
        <v>586</v>
      </c>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63">
        <f t="shared" ref="AX362:AY362" si="79">SUM(AX363:AX371)</f>
        <v>93378.22</v>
      </c>
      <c r="AY362" s="163">
        <f t="shared" si="79"/>
        <v>1214951.94</v>
      </c>
      <c r="AZ362" s="129"/>
    </row>
    <row r="363" spans="1:52" ht="15.75" customHeight="1">
      <c r="A363" s="160" t="s">
        <v>237</v>
      </c>
      <c r="B363" s="345" t="s">
        <v>5622</v>
      </c>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54">
        <f>Balanza!G567</f>
        <v>46083.25</v>
      </c>
      <c r="AY363" s="154">
        <f>Balanza!C567</f>
        <v>188409.99</v>
      </c>
      <c r="AZ363" s="129"/>
    </row>
    <row r="364" spans="1:52" ht="15.75" customHeight="1">
      <c r="A364" s="160" t="s">
        <v>238</v>
      </c>
      <c r="B364" s="345" t="s">
        <v>5623</v>
      </c>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54">
        <f>Balanza!G568</f>
        <v>31361.97</v>
      </c>
      <c r="AY364" s="154">
        <f>Balanza!C568</f>
        <v>299978.43</v>
      </c>
      <c r="AZ364" s="129"/>
    </row>
    <row r="365" spans="1:52" ht="15.75" customHeight="1">
      <c r="A365" s="160" t="s">
        <v>239</v>
      </c>
      <c r="B365" s="345" t="s">
        <v>5624</v>
      </c>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54">
        <f>Balanza!G569</f>
        <v>0</v>
      </c>
      <c r="AY365" s="154">
        <f>Balanza!C569</f>
        <v>0</v>
      </c>
      <c r="AZ365" s="129"/>
    </row>
    <row r="366" spans="1:52" ht="15.75" customHeight="1">
      <c r="A366" s="160" t="s">
        <v>240</v>
      </c>
      <c r="B366" s="345" t="s">
        <v>5625</v>
      </c>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54">
        <f>Balanza!G570</f>
        <v>0</v>
      </c>
      <c r="AY366" s="154">
        <f>Balanza!C570</f>
        <v>52000</v>
      </c>
      <c r="AZ366" s="129"/>
    </row>
    <row r="367" spans="1:52" ht="15.75" customHeight="1">
      <c r="A367" s="160" t="s">
        <v>241</v>
      </c>
      <c r="B367" s="345" t="s">
        <v>5626</v>
      </c>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54">
        <f>Balanza!G571</f>
        <v>0</v>
      </c>
      <c r="AY367" s="154">
        <f>Balanza!C571</f>
        <v>10745.6</v>
      </c>
      <c r="AZ367" s="129"/>
    </row>
    <row r="368" spans="1:52" ht="15.75" customHeight="1">
      <c r="A368" s="160" t="s">
        <v>242</v>
      </c>
      <c r="B368" s="345" t="s">
        <v>5627</v>
      </c>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54">
        <f>Balanza!G572</f>
        <v>15933</v>
      </c>
      <c r="AY368" s="154">
        <f>Balanza!C572</f>
        <v>663817.92000000004</v>
      </c>
      <c r="AZ368" s="129"/>
    </row>
    <row r="369" spans="1:52" ht="15.75" customHeight="1">
      <c r="A369" s="160" t="s">
        <v>243</v>
      </c>
      <c r="B369" s="345" t="s">
        <v>5628</v>
      </c>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54">
        <f>Balanza!G573</f>
        <v>0</v>
      </c>
      <c r="AY369" s="154">
        <f>Balanza!C573</f>
        <v>0</v>
      </c>
      <c r="AZ369" s="129"/>
    </row>
    <row r="370" spans="1:52" ht="15.75" customHeight="1">
      <c r="A370" s="160" t="s">
        <v>244</v>
      </c>
      <c r="B370" s="345" t="s">
        <v>5629</v>
      </c>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54">
        <f>Balanza!G574</f>
        <v>0</v>
      </c>
      <c r="AY370" s="154">
        <f>Balanza!C574</f>
        <v>0</v>
      </c>
      <c r="AZ370" s="129"/>
    </row>
    <row r="371" spans="1:52" ht="15.75" customHeight="1">
      <c r="A371" s="160" t="s">
        <v>245</v>
      </c>
      <c r="B371" s="345" t="s">
        <v>5630</v>
      </c>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54">
        <f>Balanza!G575</f>
        <v>0</v>
      </c>
      <c r="AY371" s="154">
        <f>Balanza!C575</f>
        <v>0</v>
      </c>
      <c r="AZ371" s="129"/>
    </row>
    <row r="372" spans="1:52" ht="15.75" customHeight="1">
      <c r="A372" s="162" t="s">
        <v>2242</v>
      </c>
      <c r="B372" s="346" t="s">
        <v>5631</v>
      </c>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344">
        <f t="shared" ref="AX372:AY372" si="80">AX373+AX385+AX391+AX403+AX416+AX423+AX433+AX436+AX447</f>
        <v>5205973.01</v>
      </c>
      <c r="AY372" s="344">
        <f t="shared" si="80"/>
        <v>17303253.690000001</v>
      </c>
      <c r="AZ372" s="129"/>
    </row>
    <row r="373" spans="1:52" ht="15.75" customHeight="1">
      <c r="A373" s="162" t="s">
        <v>2244</v>
      </c>
      <c r="B373" s="145" t="s">
        <v>2245</v>
      </c>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302">
        <f t="shared" ref="AX373:AY373" si="81">AX374+AX384</f>
        <v>0</v>
      </c>
      <c r="AY373" s="302">
        <f t="shared" si="81"/>
        <v>0</v>
      </c>
      <c r="AZ373" s="129"/>
    </row>
    <row r="374" spans="1:52" ht="15.75" customHeight="1">
      <c r="A374" s="162" t="s">
        <v>2246</v>
      </c>
      <c r="B374" s="145" t="s">
        <v>2247</v>
      </c>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63">
        <f t="shared" ref="AX374:AY374" si="82">SUM(AX375:AX383)</f>
        <v>0</v>
      </c>
      <c r="AY374" s="163">
        <f t="shared" si="82"/>
        <v>0</v>
      </c>
      <c r="AZ374" s="129"/>
    </row>
    <row r="375" spans="1:52" ht="15.75" customHeight="1">
      <c r="A375" s="160" t="s">
        <v>246</v>
      </c>
      <c r="B375" s="345" t="s">
        <v>5632</v>
      </c>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54">
        <f>Balanza!G579</f>
        <v>0</v>
      </c>
      <c r="AY375" s="154">
        <f>Balanza!C579</f>
        <v>0</v>
      </c>
      <c r="AZ375" s="129"/>
    </row>
    <row r="376" spans="1:52" ht="15.75" customHeight="1">
      <c r="A376" s="160" t="s">
        <v>247</v>
      </c>
      <c r="B376" s="345" t="s">
        <v>5633</v>
      </c>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54">
        <f>Balanza!G580</f>
        <v>0</v>
      </c>
      <c r="AY376" s="154">
        <f>Balanza!C580</f>
        <v>0</v>
      </c>
      <c r="AZ376" s="129"/>
    </row>
    <row r="377" spans="1:52" ht="15.75" customHeight="1">
      <c r="A377" s="160" t="s">
        <v>248</v>
      </c>
      <c r="B377" s="345" t="s">
        <v>5634</v>
      </c>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54">
        <f>Balanza!G581</f>
        <v>0</v>
      </c>
      <c r="AY377" s="154">
        <f>Balanza!C581</f>
        <v>0</v>
      </c>
      <c r="AZ377" s="129"/>
    </row>
    <row r="378" spans="1:52" ht="15.75" customHeight="1">
      <c r="A378" s="160" t="s">
        <v>249</v>
      </c>
      <c r="B378" s="345" t="s">
        <v>5635</v>
      </c>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54">
        <f>Balanza!G582</f>
        <v>0</v>
      </c>
      <c r="AY378" s="154">
        <f>Balanza!C582</f>
        <v>0</v>
      </c>
      <c r="AZ378" s="129"/>
    </row>
    <row r="379" spans="1:52" ht="15.75" customHeight="1">
      <c r="A379" s="160" t="s">
        <v>250</v>
      </c>
      <c r="B379" s="345" t="s">
        <v>5636</v>
      </c>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54">
        <f>Balanza!G583</f>
        <v>0</v>
      </c>
      <c r="AY379" s="154">
        <f>Balanza!C583</f>
        <v>0</v>
      </c>
      <c r="AZ379" s="129"/>
    </row>
    <row r="380" spans="1:52" ht="15.75" customHeight="1">
      <c r="A380" s="160" t="s">
        <v>251</v>
      </c>
      <c r="B380" s="345" t="s">
        <v>5637</v>
      </c>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54">
        <f>Balanza!G584</f>
        <v>0</v>
      </c>
      <c r="AY380" s="154">
        <f>Balanza!C584</f>
        <v>0</v>
      </c>
      <c r="AZ380" s="129"/>
    </row>
    <row r="381" spans="1:52" ht="15.75" customHeight="1">
      <c r="A381" s="160" t="s">
        <v>252</v>
      </c>
      <c r="B381" s="345" t="s">
        <v>5638</v>
      </c>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54">
        <f>Balanza!G585</f>
        <v>0</v>
      </c>
      <c r="AY381" s="154">
        <f>Balanza!C585</f>
        <v>0</v>
      </c>
      <c r="AZ381" s="129"/>
    </row>
    <row r="382" spans="1:52" ht="15.75" customHeight="1">
      <c r="A382" s="160" t="s">
        <v>253</v>
      </c>
      <c r="B382" s="345" t="s">
        <v>5639</v>
      </c>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54">
        <f>Balanza!G586</f>
        <v>0</v>
      </c>
      <c r="AY382" s="154">
        <f>Balanza!C586</f>
        <v>0</v>
      </c>
      <c r="AZ382" s="129"/>
    </row>
    <row r="383" spans="1:52" ht="15.75" customHeight="1">
      <c r="A383" s="160" t="s">
        <v>254</v>
      </c>
      <c r="B383" s="345" t="s">
        <v>5640</v>
      </c>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54">
        <f>Balanza!G587</f>
        <v>0</v>
      </c>
      <c r="AY383" s="154">
        <f>Balanza!C587</f>
        <v>0</v>
      </c>
      <c r="AZ383" s="129"/>
    </row>
    <row r="384" spans="1:52" ht="15.75" customHeight="1">
      <c r="A384" s="162" t="s">
        <v>2257</v>
      </c>
      <c r="B384" s="145" t="s">
        <v>2258</v>
      </c>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63">
        <f>Balanza!G588</f>
        <v>0</v>
      </c>
      <c r="AY384" s="163">
        <f>Balanza!C588</f>
        <v>0</v>
      </c>
      <c r="AZ384" s="129"/>
    </row>
    <row r="385" spans="1:52" ht="15.75" customHeight="1">
      <c r="A385" s="162" t="s">
        <v>2259</v>
      </c>
      <c r="B385" s="145" t="s">
        <v>5641</v>
      </c>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302">
        <f t="shared" ref="AX385:AY385" si="83">AX386+AX390</f>
        <v>2000000</v>
      </c>
      <c r="AY385" s="302">
        <f t="shared" si="83"/>
        <v>6200000</v>
      </c>
      <c r="AZ385" s="129"/>
    </row>
    <row r="386" spans="1:52" ht="15.75" customHeight="1">
      <c r="A386" s="162">
        <v>52210</v>
      </c>
      <c r="B386" s="145" t="s">
        <v>2261</v>
      </c>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63">
        <f t="shared" ref="AX386:AY386" si="84">SUM(AX387:AX389)</f>
        <v>2000000</v>
      </c>
      <c r="AY386" s="163">
        <f t="shared" si="84"/>
        <v>6200000</v>
      </c>
      <c r="AZ386" s="129"/>
    </row>
    <row r="387" spans="1:52" ht="15.75" customHeight="1">
      <c r="A387" s="160" t="s">
        <v>255</v>
      </c>
      <c r="B387" s="345" t="s">
        <v>5642</v>
      </c>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54">
        <f>Balanza!G591</f>
        <v>2000000</v>
      </c>
      <c r="AY387" s="154">
        <f>Balanza!C591</f>
        <v>6200000</v>
      </c>
      <c r="AZ387" s="129"/>
    </row>
    <row r="388" spans="1:52" ht="15.75" customHeight="1">
      <c r="A388" s="160" t="s">
        <v>256</v>
      </c>
      <c r="B388" s="345" t="s">
        <v>5643</v>
      </c>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54">
        <f>Balanza!G592</f>
        <v>0</v>
      </c>
      <c r="AY388" s="154">
        <f>Balanza!C592</f>
        <v>0</v>
      </c>
      <c r="AZ388" s="129"/>
    </row>
    <row r="389" spans="1:52" ht="15.75" customHeight="1">
      <c r="A389" s="160" t="s">
        <v>257</v>
      </c>
      <c r="B389" s="345" t="s">
        <v>5644</v>
      </c>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54">
        <f>Balanza!G593</f>
        <v>0</v>
      </c>
      <c r="AY389" s="154">
        <f>Balanza!C593</f>
        <v>0</v>
      </c>
      <c r="AZ389" s="129"/>
    </row>
    <row r="390" spans="1:52" ht="15.75" customHeight="1">
      <c r="A390" s="162" t="s">
        <v>258</v>
      </c>
      <c r="B390" s="145" t="s">
        <v>2265</v>
      </c>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63">
        <f>Balanza!G594</f>
        <v>0</v>
      </c>
      <c r="AY390" s="163">
        <f>Balanza!C594</f>
        <v>0</v>
      </c>
      <c r="AZ390" s="129"/>
    </row>
    <row r="391" spans="1:52" ht="15.75" customHeight="1">
      <c r="A391" s="162" t="s">
        <v>2270</v>
      </c>
      <c r="B391" s="145" t="s">
        <v>2271</v>
      </c>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302">
        <f t="shared" ref="AX391:AY391" si="85">AX392+AX401</f>
        <v>0</v>
      </c>
      <c r="AY391" s="302">
        <f t="shared" si="85"/>
        <v>0</v>
      </c>
      <c r="AZ391" s="129"/>
    </row>
    <row r="392" spans="1:52" ht="15.75" customHeight="1">
      <c r="A392" s="162" t="s">
        <v>2272</v>
      </c>
      <c r="B392" s="145" t="s">
        <v>2273</v>
      </c>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63">
        <f t="shared" ref="AX392:AY392" si="86">SUM(AX393:AX400)</f>
        <v>0</v>
      </c>
      <c r="AY392" s="163">
        <f t="shared" si="86"/>
        <v>0</v>
      </c>
      <c r="AZ392" s="129"/>
    </row>
    <row r="393" spans="1:52" ht="15.75" customHeight="1">
      <c r="A393" s="160" t="s">
        <v>259</v>
      </c>
      <c r="B393" s="345" t="s">
        <v>5645</v>
      </c>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54">
        <f>Balanza!G599</f>
        <v>0</v>
      </c>
      <c r="AY393" s="154">
        <f>Balanza!C599</f>
        <v>0</v>
      </c>
      <c r="AZ393" s="129"/>
    </row>
    <row r="394" spans="1:52" ht="15.75" customHeight="1">
      <c r="A394" s="160" t="s">
        <v>260</v>
      </c>
      <c r="B394" s="345" t="s">
        <v>5646</v>
      </c>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54">
        <f>Balanza!G600</f>
        <v>0</v>
      </c>
      <c r="AY394" s="154">
        <f>Balanza!C600</f>
        <v>0</v>
      </c>
      <c r="AZ394" s="129"/>
    </row>
    <row r="395" spans="1:52" ht="15.75" customHeight="1">
      <c r="A395" s="160" t="s">
        <v>261</v>
      </c>
      <c r="B395" s="345" t="s">
        <v>5647</v>
      </c>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54">
        <f>Balanza!G601</f>
        <v>0</v>
      </c>
      <c r="AY395" s="154">
        <f>Balanza!C601</f>
        <v>0</v>
      </c>
      <c r="AZ395" s="129"/>
    </row>
    <row r="396" spans="1:52" ht="15.75" customHeight="1">
      <c r="A396" s="160" t="s">
        <v>262</v>
      </c>
      <c r="B396" s="345" t="s">
        <v>5648</v>
      </c>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54">
        <f>Balanza!G602</f>
        <v>0</v>
      </c>
      <c r="AY396" s="154">
        <f>Balanza!C602</f>
        <v>0</v>
      </c>
      <c r="AZ396" s="129"/>
    </row>
    <row r="397" spans="1:52" ht="15.75" customHeight="1">
      <c r="A397" s="160" t="s">
        <v>263</v>
      </c>
      <c r="B397" s="345" t="s">
        <v>5649</v>
      </c>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54">
        <f>Balanza!G603</f>
        <v>0</v>
      </c>
      <c r="AY397" s="154">
        <f>Balanza!C603</f>
        <v>0</v>
      </c>
      <c r="AZ397" s="129"/>
    </row>
    <row r="398" spans="1:52" ht="15.75" customHeight="1">
      <c r="A398" s="160" t="s">
        <v>264</v>
      </c>
      <c r="B398" s="345" t="s">
        <v>5650</v>
      </c>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54">
        <f>Balanza!G604</f>
        <v>0</v>
      </c>
      <c r="AY398" s="154">
        <f>Balanza!C604</f>
        <v>0</v>
      </c>
      <c r="AZ398" s="129"/>
    </row>
    <row r="399" spans="1:52" ht="15.75" customHeight="1">
      <c r="A399" s="160" t="s">
        <v>265</v>
      </c>
      <c r="B399" s="345" t="s">
        <v>5651</v>
      </c>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54">
        <f>Balanza!G605</f>
        <v>0</v>
      </c>
      <c r="AY399" s="154">
        <f>Balanza!C605</f>
        <v>0</v>
      </c>
      <c r="AZ399" s="129"/>
    </row>
    <row r="400" spans="1:52" ht="15.75" customHeight="1">
      <c r="A400" s="160" t="s">
        <v>266</v>
      </c>
      <c r="B400" s="345" t="s">
        <v>5652</v>
      </c>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54">
        <f>Balanza!G606</f>
        <v>0</v>
      </c>
      <c r="AY400" s="154">
        <f>Balanza!C606</f>
        <v>0</v>
      </c>
      <c r="AZ400" s="129"/>
    </row>
    <row r="401" spans="1:52" ht="15.75" customHeight="1">
      <c r="A401" s="162" t="s">
        <v>2282</v>
      </c>
      <c r="B401" s="145" t="s">
        <v>5653</v>
      </c>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63">
        <f t="shared" ref="AX401:AY401" si="87">SUM(AX402)</f>
        <v>0</v>
      </c>
      <c r="AY401" s="163">
        <f t="shared" si="87"/>
        <v>0</v>
      </c>
      <c r="AZ401" s="129"/>
    </row>
    <row r="402" spans="1:52" ht="15.75" customHeight="1">
      <c r="A402" s="160" t="s">
        <v>267</v>
      </c>
      <c r="B402" s="345" t="s">
        <v>5654</v>
      </c>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54">
        <f>Balanza!G608</f>
        <v>0</v>
      </c>
      <c r="AY402" s="154">
        <f>Balanza!C608</f>
        <v>0</v>
      </c>
      <c r="AZ402" s="129"/>
    </row>
    <row r="403" spans="1:52" ht="15.75" customHeight="1">
      <c r="A403" s="162" t="s">
        <v>2285</v>
      </c>
      <c r="B403" s="145" t="s">
        <v>2286</v>
      </c>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302">
        <f t="shared" ref="AX403:AY403" si="88">AX404+AX406+AX408+AX414</f>
        <v>500719.83</v>
      </c>
      <c r="AY403" s="302">
        <f t="shared" si="88"/>
        <v>4815962.24</v>
      </c>
      <c r="AZ403" s="129"/>
    </row>
    <row r="404" spans="1:52" ht="15.75" customHeight="1">
      <c r="A404" s="162" t="s">
        <v>2287</v>
      </c>
      <c r="B404" s="145" t="s">
        <v>2288</v>
      </c>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63">
        <f t="shared" ref="AX404:AY404" si="89">SUM(AX405)</f>
        <v>471040.53</v>
      </c>
      <c r="AY404" s="163">
        <f t="shared" si="89"/>
        <v>4654382.24</v>
      </c>
      <c r="AZ404" s="129"/>
    </row>
    <row r="405" spans="1:52" ht="15.75" customHeight="1">
      <c r="A405" s="160" t="s">
        <v>268</v>
      </c>
      <c r="B405" s="345" t="s">
        <v>5655</v>
      </c>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54">
        <f>Balanza!G611</f>
        <v>471040.53</v>
      </c>
      <c r="AY405" s="154">
        <f>Balanza!C611</f>
        <v>4654382.24</v>
      </c>
      <c r="AZ405" s="129"/>
    </row>
    <row r="406" spans="1:52" ht="15.75" customHeight="1">
      <c r="A406" s="162" t="s">
        <v>2290</v>
      </c>
      <c r="B406" s="145" t="s">
        <v>5656</v>
      </c>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63">
        <f t="shared" ref="AX406:AY406" si="90">SUM(AX407)</f>
        <v>0</v>
      </c>
      <c r="AY406" s="163">
        <f t="shared" si="90"/>
        <v>0</v>
      </c>
      <c r="AZ406" s="129"/>
    </row>
    <row r="407" spans="1:52" ht="15.75" customHeight="1">
      <c r="A407" s="160" t="s">
        <v>269</v>
      </c>
      <c r="B407" s="345" t="s">
        <v>2292</v>
      </c>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54">
        <f>Balanza!G613</f>
        <v>0</v>
      </c>
      <c r="AY407" s="154">
        <f>Balanza!C613</f>
        <v>0</v>
      </c>
      <c r="AZ407" s="129"/>
    </row>
    <row r="408" spans="1:52" ht="15.75" customHeight="1">
      <c r="A408" s="162" t="s">
        <v>2293</v>
      </c>
      <c r="B408" s="145" t="s">
        <v>2294</v>
      </c>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63">
        <f t="shared" ref="AX408:AY408" si="91">SUM(AX409:AX413)</f>
        <v>29679.3</v>
      </c>
      <c r="AY408" s="163">
        <f t="shared" si="91"/>
        <v>161580</v>
      </c>
      <c r="AZ408" s="129"/>
    </row>
    <row r="409" spans="1:52" ht="15.75" customHeight="1">
      <c r="A409" s="160" t="s">
        <v>270</v>
      </c>
      <c r="B409" s="345" t="s">
        <v>5657</v>
      </c>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54">
        <f>Balanza!G615</f>
        <v>29679.3</v>
      </c>
      <c r="AY409" s="154">
        <f>Balanza!C615</f>
        <v>11580</v>
      </c>
      <c r="AZ409" s="129"/>
    </row>
    <row r="410" spans="1:52" ht="15.75" customHeight="1">
      <c r="A410" s="160" t="s">
        <v>271</v>
      </c>
      <c r="B410" s="345" t="s">
        <v>5658</v>
      </c>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54">
        <f>Balanza!G616</f>
        <v>0</v>
      </c>
      <c r="AY410" s="154">
        <f>Balanza!C616</f>
        <v>0</v>
      </c>
      <c r="AZ410" s="129"/>
    </row>
    <row r="411" spans="1:52" ht="15.75" customHeight="1">
      <c r="A411" s="160" t="s">
        <v>272</v>
      </c>
      <c r="B411" s="345" t="s">
        <v>5659</v>
      </c>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54">
        <f>Balanza!G617</f>
        <v>0</v>
      </c>
      <c r="AY411" s="154">
        <f>Balanza!C617</f>
        <v>150000</v>
      </c>
      <c r="AZ411" s="129"/>
    </row>
    <row r="412" spans="1:52" ht="15.75" customHeight="1">
      <c r="A412" s="160" t="s">
        <v>273</v>
      </c>
      <c r="B412" s="345" t="s">
        <v>5660</v>
      </c>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54">
        <f>Balanza!G618</f>
        <v>0</v>
      </c>
      <c r="AY412" s="154">
        <f>Balanza!C618</f>
        <v>0</v>
      </c>
      <c r="AZ412" s="129"/>
    </row>
    <row r="413" spans="1:52" ht="15.75" customHeight="1">
      <c r="A413" s="160" t="s">
        <v>274</v>
      </c>
      <c r="B413" s="345" t="s">
        <v>5661</v>
      </c>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54">
        <f>Balanza!G619</f>
        <v>0</v>
      </c>
      <c r="AY413" s="154">
        <f>Balanza!C619</f>
        <v>0</v>
      </c>
      <c r="AZ413" s="129"/>
    </row>
    <row r="414" spans="1:52" ht="15.75" customHeight="1">
      <c r="A414" s="162" t="s">
        <v>2300</v>
      </c>
      <c r="B414" s="145" t="s">
        <v>2301</v>
      </c>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63">
        <f t="shared" ref="AX414:AY414" si="92">SUM(AX415)</f>
        <v>0</v>
      </c>
      <c r="AY414" s="163">
        <f t="shared" si="92"/>
        <v>0</v>
      </c>
      <c r="AZ414" s="129"/>
    </row>
    <row r="415" spans="1:52" ht="15.75" customHeight="1">
      <c r="A415" s="160" t="s">
        <v>275</v>
      </c>
      <c r="B415" s="345" t="s">
        <v>5662</v>
      </c>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54">
        <f>Balanza!G621</f>
        <v>0</v>
      </c>
      <c r="AY415" s="154">
        <f>Balanza!C621</f>
        <v>0</v>
      </c>
      <c r="AZ415" s="129"/>
    </row>
    <row r="416" spans="1:52" ht="15.75" customHeight="1">
      <c r="A416" s="162" t="s">
        <v>2303</v>
      </c>
      <c r="B416" s="145" t="s">
        <v>2304</v>
      </c>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302">
        <f t="shared" ref="AX416:AY416" si="93">AX417+AX419+AX421</f>
        <v>1867648</v>
      </c>
      <c r="AY416" s="302">
        <f t="shared" si="93"/>
        <v>3960107.5</v>
      </c>
      <c r="AZ416" s="129"/>
    </row>
    <row r="417" spans="1:52" ht="15.75" customHeight="1">
      <c r="A417" s="162" t="s">
        <v>2305</v>
      </c>
      <c r="B417" s="145" t="s">
        <v>2306</v>
      </c>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63">
        <f t="shared" ref="AX417:AY417" si="94">SUM(AX418)</f>
        <v>1867648</v>
      </c>
      <c r="AY417" s="163">
        <f t="shared" si="94"/>
        <v>3960107.5</v>
      </c>
      <c r="AZ417" s="129"/>
    </row>
    <row r="418" spans="1:52" ht="15.75" customHeight="1">
      <c r="A418" s="160" t="s">
        <v>276</v>
      </c>
      <c r="B418" s="345" t="s">
        <v>5663</v>
      </c>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54">
        <f>Balanza!G624</f>
        <v>1867648</v>
      </c>
      <c r="AY418" s="154">
        <f>Balanza!C624</f>
        <v>3960107.5</v>
      </c>
      <c r="AZ418" s="129"/>
    </row>
    <row r="419" spans="1:52" ht="15.75" customHeight="1">
      <c r="A419" s="162" t="s">
        <v>2307</v>
      </c>
      <c r="B419" s="145" t="s">
        <v>2308</v>
      </c>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63">
        <f t="shared" ref="AX419:AY419" si="95">SUM(AX420)</f>
        <v>0</v>
      </c>
      <c r="AY419" s="163">
        <f t="shared" si="95"/>
        <v>0</v>
      </c>
      <c r="AZ419" s="129"/>
    </row>
    <row r="420" spans="1:52" ht="15.75" customHeight="1">
      <c r="A420" s="160" t="s">
        <v>277</v>
      </c>
      <c r="B420" s="345" t="s">
        <v>5664</v>
      </c>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54">
        <f>Balanza!G626</f>
        <v>0</v>
      </c>
      <c r="AY420" s="154">
        <f>Balanza!C626</f>
        <v>0</v>
      </c>
      <c r="AZ420" s="129"/>
    </row>
    <row r="421" spans="1:52" ht="15.75" customHeight="1">
      <c r="A421" s="162" t="s">
        <v>2309</v>
      </c>
      <c r="B421" s="145" t="s">
        <v>2310</v>
      </c>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63">
        <f t="shared" ref="AX421:AY421" si="96">SUM(AX422)</f>
        <v>0</v>
      </c>
      <c r="AY421" s="163">
        <f t="shared" si="96"/>
        <v>0</v>
      </c>
      <c r="AZ421" s="129"/>
    </row>
    <row r="422" spans="1:52" ht="15.75" customHeight="1">
      <c r="A422" s="160" t="s">
        <v>278</v>
      </c>
      <c r="B422" s="345" t="s">
        <v>5665</v>
      </c>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54">
        <f>Balanza!G628</f>
        <v>0</v>
      </c>
      <c r="AY422" s="154">
        <f>Balanza!C628</f>
        <v>0</v>
      </c>
      <c r="AZ422" s="129"/>
    </row>
    <row r="423" spans="1:52" ht="15.75" customHeight="1">
      <c r="A423" s="162" t="s">
        <v>2311</v>
      </c>
      <c r="B423" s="145" t="s">
        <v>2312</v>
      </c>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302">
        <f t="shared" ref="AX423:AY423" si="97">AX424+AX428</f>
        <v>837605.18</v>
      </c>
      <c r="AY423" s="302">
        <f t="shared" si="97"/>
        <v>2327183.9500000002</v>
      </c>
      <c r="AZ423" s="129"/>
    </row>
    <row r="424" spans="1:52" ht="15.75" customHeight="1">
      <c r="A424" s="162" t="s">
        <v>2313</v>
      </c>
      <c r="B424" s="145" t="s">
        <v>2314</v>
      </c>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63">
        <f t="shared" ref="AX424:AY424" si="98">SUM(AX425:AX427)</f>
        <v>837605.18</v>
      </c>
      <c r="AY424" s="163">
        <f t="shared" si="98"/>
        <v>2327183.9500000002</v>
      </c>
      <c r="AZ424" s="129"/>
    </row>
    <row r="425" spans="1:52" ht="15.75" customHeight="1">
      <c r="A425" s="160" t="s">
        <v>279</v>
      </c>
      <c r="B425" s="345" t="s">
        <v>5666</v>
      </c>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54">
        <f>Balanza!G631</f>
        <v>837605.18</v>
      </c>
      <c r="AY425" s="154">
        <f>Balanza!C631</f>
        <v>2327183.9500000002</v>
      </c>
      <c r="AZ425" s="129"/>
    </row>
    <row r="426" spans="1:52" ht="15.75" customHeight="1">
      <c r="A426" s="160" t="s">
        <v>280</v>
      </c>
      <c r="B426" s="345" t="s">
        <v>5667</v>
      </c>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54">
        <f>Balanza!G632</f>
        <v>0</v>
      </c>
      <c r="AY426" s="154">
        <f>Balanza!C632</f>
        <v>0</v>
      </c>
      <c r="AZ426" s="129"/>
    </row>
    <row r="427" spans="1:52" ht="15.75" customHeight="1">
      <c r="A427" s="160" t="s">
        <v>281</v>
      </c>
      <c r="B427" s="345" t="s">
        <v>5668</v>
      </c>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54">
        <f>Balanza!G633</f>
        <v>0</v>
      </c>
      <c r="AY427" s="154">
        <f>Balanza!C633</f>
        <v>0</v>
      </c>
      <c r="AZ427" s="129"/>
    </row>
    <row r="428" spans="1:52" ht="15.75" customHeight="1">
      <c r="A428" s="162" t="s">
        <v>2318</v>
      </c>
      <c r="B428" s="145" t="s">
        <v>2319</v>
      </c>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63">
        <f t="shared" ref="AX428:AY428" si="99">SUM(AX429:AX432)</f>
        <v>0</v>
      </c>
      <c r="AY428" s="163">
        <f t="shared" si="99"/>
        <v>0</v>
      </c>
      <c r="AZ428" s="129"/>
    </row>
    <row r="429" spans="1:52" ht="15.75" customHeight="1">
      <c r="A429" s="160" t="s">
        <v>279</v>
      </c>
      <c r="B429" s="345" t="s">
        <v>5669</v>
      </c>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54">
        <f>Balanza!G635</f>
        <v>0</v>
      </c>
      <c r="AY429" s="154">
        <f>Balanza!C635</f>
        <v>0</v>
      </c>
      <c r="AZ429" s="129"/>
    </row>
    <row r="430" spans="1:52" ht="15.75" customHeight="1">
      <c r="A430" s="160" t="s">
        <v>280</v>
      </c>
      <c r="B430" s="345" t="s">
        <v>5670</v>
      </c>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54">
        <f>Balanza!G636</f>
        <v>0</v>
      </c>
      <c r="AY430" s="154">
        <f>Balanza!C636</f>
        <v>0</v>
      </c>
      <c r="AZ430" s="129"/>
    </row>
    <row r="431" spans="1:52" ht="15.75" customHeight="1">
      <c r="A431" s="160" t="s">
        <v>281</v>
      </c>
      <c r="B431" s="345" t="s">
        <v>5671</v>
      </c>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54">
        <f>Balanza!G637</f>
        <v>0</v>
      </c>
      <c r="AY431" s="154">
        <f>Balanza!C637</f>
        <v>0</v>
      </c>
      <c r="AZ431" s="129"/>
    </row>
    <row r="432" spans="1:52" ht="15.75" customHeight="1">
      <c r="A432" s="160" t="s">
        <v>282</v>
      </c>
      <c r="B432" s="345" t="s">
        <v>5672</v>
      </c>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54">
        <f>Balanza!G638</f>
        <v>0</v>
      </c>
      <c r="AY432" s="154">
        <f>Balanza!C638</f>
        <v>0</v>
      </c>
      <c r="AZ432" s="129"/>
    </row>
    <row r="433" spans="1:52" ht="15.75" customHeight="1">
      <c r="A433" s="162" t="s">
        <v>2328</v>
      </c>
      <c r="B433" s="145" t="s">
        <v>2329</v>
      </c>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302">
        <f t="shared" ref="AX433:AY433" si="100">SUM(AX434)</f>
        <v>0</v>
      </c>
      <c r="AY433" s="302">
        <f t="shared" si="100"/>
        <v>0</v>
      </c>
      <c r="AZ433" s="129"/>
    </row>
    <row r="434" spans="1:52" ht="15.75" customHeight="1">
      <c r="A434" s="162" t="s">
        <v>2330</v>
      </c>
      <c r="B434" s="145" t="s">
        <v>2331</v>
      </c>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63">
        <f t="shared" ref="AX434:AY434" si="101">SUM(AX435)</f>
        <v>0</v>
      </c>
      <c r="AY434" s="163">
        <f t="shared" si="101"/>
        <v>0</v>
      </c>
      <c r="AZ434" s="129"/>
    </row>
    <row r="435" spans="1:52" ht="15.75" customHeight="1">
      <c r="A435" s="160" t="s">
        <v>283</v>
      </c>
      <c r="B435" s="345" t="s">
        <v>5673</v>
      </c>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54">
        <f>Balanza!G641</f>
        <v>0</v>
      </c>
      <c r="AY435" s="154">
        <f>Balanza!C641</f>
        <v>0</v>
      </c>
      <c r="AZ435" s="129"/>
    </row>
    <row r="436" spans="1:52" ht="15.75" customHeight="1">
      <c r="A436" s="162" t="s">
        <v>2333</v>
      </c>
      <c r="B436" s="145" t="s">
        <v>2334</v>
      </c>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302">
        <f t="shared" ref="AX436:AY436" si="102">AX437+AX439+AX441+AX443+AX445</f>
        <v>0</v>
      </c>
      <c r="AY436" s="302">
        <f t="shared" si="102"/>
        <v>0</v>
      </c>
      <c r="AZ436" s="129"/>
    </row>
    <row r="437" spans="1:52" ht="15.75" customHeight="1">
      <c r="A437" s="162" t="s">
        <v>2335</v>
      </c>
      <c r="B437" s="145" t="s">
        <v>2336</v>
      </c>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63">
        <f t="shared" ref="AX437:AY437" si="103">SUM(AX438)</f>
        <v>0</v>
      </c>
      <c r="AY437" s="163">
        <f t="shared" si="103"/>
        <v>0</v>
      </c>
      <c r="AZ437" s="129"/>
    </row>
    <row r="438" spans="1:52" ht="15.75" customHeight="1">
      <c r="A438" s="160" t="s">
        <v>284</v>
      </c>
      <c r="B438" s="345" t="s">
        <v>5674</v>
      </c>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54">
        <f>Balanza!G644</f>
        <v>0</v>
      </c>
      <c r="AY438" s="154">
        <f>Balanza!C644</f>
        <v>0</v>
      </c>
      <c r="AZ438" s="129"/>
    </row>
    <row r="439" spans="1:52" ht="15.75" customHeight="1">
      <c r="A439" s="162" t="s">
        <v>2337</v>
      </c>
      <c r="B439" s="145" t="s">
        <v>2338</v>
      </c>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63">
        <f t="shared" ref="AX439:AY439" si="104">SUM(AX440)</f>
        <v>0</v>
      </c>
      <c r="AY439" s="163">
        <f t="shared" si="104"/>
        <v>0</v>
      </c>
      <c r="AZ439" s="129"/>
    </row>
    <row r="440" spans="1:52" ht="15.75" customHeight="1">
      <c r="A440" s="160" t="s">
        <v>285</v>
      </c>
      <c r="B440" s="345" t="s">
        <v>5675</v>
      </c>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54">
        <f>Balanza!G646</f>
        <v>0</v>
      </c>
      <c r="AY440" s="154">
        <f>Balanza!C646</f>
        <v>0</v>
      </c>
      <c r="AZ440" s="129"/>
    </row>
    <row r="441" spans="1:52" ht="15.75" customHeight="1">
      <c r="A441" s="162" t="s">
        <v>2340</v>
      </c>
      <c r="B441" s="145" t="s">
        <v>5676</v>
      </c>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63">
        <f t="shared" ref="AX441:AY441" si="105">SUM(AX442)</f>
        <v>0</v>
      </c>
      <c r="AY441" s="163">
        <f t="shared" si="105"/>
        <v>0</v>
      </c>
      <c r="AZ441" s="129"/>
    </row>
    <row r="442" spans="1:52" ht="15.75" customHeight="1">
      <c r="A442" s="160" t="s">
        <v>286</v>
      </c>
      <c r="B442" s="345" t="s">
        <v>5677</v>
      </c>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54">
        <f>Balanza!G648</f>
        <v>0</v>
      </c>
      <c r="AY442" s="154">
        <f>Balanza!C648</f>
        <v>0</v>
      </c>
      <c r="AZ442" s="129"/>
    </row>
    <row r="443" spans="1:52" ht="15.75" customHeight="1">
      <c r="A443" s="162" t="s">
        <v>2343</v>
      </c>
      <c r="B443" s="145" t="s">
        <v>5678</v>
      </c>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63">
        <f t="shared" ref="AX443:AY443" si="106">SUM(AX444)</f>
        <v>0</v>
      </c>
      <c r="AY443" s="163">
        <f t="shared" si="106"/>
        <v>0</v>
      </c>
      <c r="AZ443" s="129"/>
    </row>
    <row r="444" spans="1:52" ht="15.75" customHeight="1">
      <c r="A444" s="160" t="s">
        <v>287</v>
      </c>
      <c r="B444" s="345" t="s">
        <v>5679</v>
      </c>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54">
        <f>Balanza!G650</f>
        <v>0</v>
      </c>
      <c r="AY444" s="154">
        <f>Balanza!C650</f>
        <v>0</v>
      </c>
      <c r="AZ444" s="129"/>
    </row>
    <row r="445" spans="1:52" ht="15.75" customHeight="1">
      <c r="A445" s="162" t="s">
        <v>2346</v>
      </c>
      <c r="B445" s="145" t="s">
        <v>5680</v>
      </c>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63">
        <f t="shared" ref="AX445:AY445" si="107">SUM(AX446)</f>
        <v>0</v>
      </c>
      <c r="AY445" s="163">
        <f t="shared" si="107"/>
        <v>0</v>
      </c>
      <c r="AZ445" s="129"/>
    </row>
    <row r="446" spans="1:52" ht="15.75" customHeight="1">
      <c r="A446" s="160" t="s">
        <v>288</v>
      </c>
      <c r="B446" s="345" t="s">
        <v>5681</v>
      </c>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54">
        <f>Balanza!G652</f>
        <v>0</v>
      </c>
      <c r="AY446" s="154">
        <f>Balanza!C652</f>
        <v>0</v>
      </c>
      <c r="AZ446" s="129"/>
    </row>
    <row r="447" spans="1:52" ht="15.75" customHeight="1">
      <c r="A447" s="162" t="s">
        <v>2348</v>
      </c>
      <c r="B447" s="145" t="s">
        <v>2349</v>
      </c>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302">
        <f t="shared" ref="AX447:AY447" si="108">AX448+AX451</f>
        <v>0</v>
      </c>
      <c r="AY447" s="302">
        <f t="shared" si="108"/>
        <v>0</v>
      </c>
      <c r="AZ447" s="129"/>
    </row>
    <row r="448" spans="1:52" ht="15.75" customHeight="1">
      <c r="A448" s="162" t="s">
        <v>2350</v>
      </c>
      <c r="B448" s="145" t="s">
        <v>2351</v>
      </c>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63">
        <f t="shared" ref="AX448:AY448" si="109">SUM(AX449:AX450)</f>
        <v>0</v>
      </c>
      <c r="AY448" s="163">
        <f t="shared" si="109"/>
        <v>0</v>
      </c>
      <c r="AZ448" s="129"/>
    </row>
    <row r="449" spans="1:52" ht="15.75" customHeight="1">
      <c r="A449" s="160" t="s">
        <v>289</v>
      </c>
      <c r="B449" s="345" t="s">
        <v>2352</v>
      </c>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54">
        <f>Balanza!G655</f>
        <v>0</v>
      </c>
      <c r="AY449" s="154">
        <f>Balanza!C655</f>
        <v>0</v>
      </c>
      <c r="AZ449" s="129"/>
    </row>
    <row r="450" spans="1:52" ht="15.75" customHeight="1">
      <c r="A450" s="160" t="s">
        <v>290</v>
      </c>
      <c r="B450" s="345" t="s">
        <v>2353</v>
      </c>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54">
        <f>Balanza!G656</f>
        <v>0</v>
      </c>
      <c r="AY450" s="154">
        <f>Balanza!C656</f>
        <v>0</v>
      </c>
      <c r="AZ450" s="129"/>
    </row>
    <row r="451" spans="1:52" ht="15.75" customHeight="1">
      <c r="A451" s="162" t="s">
        <v>2354</v>
      </c>
      <c r="B451" s="145" t="s">
        <v>2355</v>
      </c>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63">
        <f t="shared" ref="AX451:AY451" si="110">SUM(AX452)</f>
        <v>0</v>
      </c>
      <c r="AY451" s="163">
        <f t="shared" si="110"/>
        <v>0</v>
      </c>
      <c r="AZ451" s="129"/>
    </row>
    <row r="452" spans="1:52" ht="15.75" customHeight="1">
      <c r="A452" s="160" t="s">
        <v>291</v>
      </c>
      <c r="B452" s="345" t="s">
        <v>5682</v>
      </c>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54">
        <f>Balanza!G658</f>
        <v>0</v>
      </c>
      <c r="AY452" s="154">
        <f>Balanza!C658</f>
        <v>0</v>
      </c>
      <c r="AZ452" s="129"/>
    </row>
    <row r="453" spans="1:52" ht="15.75" customHeight="1">
      <c r="A453" s="162" t="s">
        <v>2357</v>
      </c>
      <c r="B453" s="346" t="s">
        <v>5683</v>
      </c>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344">
        <f t="shared" ref="AX453:AY453" si="111">AX454+AX463+AX471</f>
        <v>0</v>
      </c>
      <c r="AY453" s="344">
        <f t="shared" si="111"/>
        <v>0</v>
      </c>
      <c r="AZ453" s="129"/>
    </row>
    <row r="454" spans="1:52" ht="15.75" customHeight="1">
      <c r="A454" s="162" t="s">
        <v>2359</v>
      </c>
      <c r="B454" s="145" t="s">
        <v>2360</v>
      </c>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302">
        <f t="shared" ref="AX454:AY454" si="112">AX455+AX459</f>
        <v>0</v>
      </c>
      <c r="AY454" s="302">
        <f t="shared" si="112"/>
        <v>0</v>
      </c>
      <c r="AZ454" s="129"/>
    </row>
    <row r="455" spans="1:52" ht="15.75" customHeight="1">
      <c r="A455" s="162" t="s">
        <v>2361</v>
      </c>
      <c r="B455" s="145" t="s">
        <v>2362</v>
      </c>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63">
        <f t="shared" ref="AX455:AY455" si="113">SUM(AX456:AX458)</f>
        <v>0</v>
      </c>
      <c r="AY455" s="163">
        <f t="shared" si="113"/>
        <v>0</v>
      </c>
      <c r="AZ455" s="129"/>
    </row>
    <row r="456" spans="1:52" ht="15.75" customHeight="1">
      <c r="A456" s="160" t="s">
        <v>292</v>
      </c>
      <c r="B456" s="345" t="s">
        <v>5684</v>
      </c>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54">
        <f>Balanza!G662</f>
        <v>0</v>
      </c>
      <c r="AY456" s="154">
        <f>Balanza!C662</f>
        <v>0</v>
      </c>
      <c r="AZ456" s="129"/>
    </row>
    <row r="457" spans="1:52" ht="15.75" customHeight="1">
      <c r="A457" s="160" t="s">
        <v>293</v>
      </c>
      <c r="B457" s="345" t="s">
        <v>5685</v>
      </c>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54">
        <f>Balanza!G663</f>
        <v>0</v>
      </c>
      <c r="AY457" s="154">
        <f>Balanza!C663</f>
        <v>0</v>
      </c>
      <c r="AZ457" s="129"/>
    </row>
    <row r="458" spans="1:52" ht="15.75" customHeight="1">
      <c r="A458" s="160" t="s">
        <v>294</v>
      </c>
      <c r="B458" s="345" t="s">
        <v>5686</v>
      </c>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54">
        <f>Balanza!G664</f>
        <v>0</v>
      </c>
      <c r="AY458" s="154">
        <f>Balanza!C664</f>
        <v>0</v>
      </c>
      <c r="AZ458" s="129"/>
    </row>
    <row r="459" spans="1:52" ht="15.75" customHeight="1">
      <c r="A459" s="162" t="s">
        <v>2364</v>
      </c>
      <c r="B459" s="145" t="s">
        <v>2365</v>
      </c>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63">
        <f t="shared" ref="AX459:AY459" si="114">SUM(AX460:AX462)</f>
        <v>0</v>
      </c>
      <c r="AY459" s="163">
        <f t="shared" si="114"/>
        <v>0</v>
      </c>
      <c r="AZ459" s="129"/>
    </row>
    <row r="460" spans="1:52" ht="15.75" customHeight="1">
      <c r="A460" s="160" t="s">
        <v>295</v>
      </c>
      <c r="B460" s="345" t="s">
        <v>5687</v>
      </c>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54">
        <f>Balanza!G666</f>
        <v>0</v>
      </c>
      <c r="AY460" s="154">
        <f>Balanza!C666</f>
        <v>0</v>
      </c>
      <c r="AZ460" s="129"/>
    </row>
    <row r="461" spans="1:52" ht="15.75" customHeight="1">
      <c r="A461" s="160" t="s">
        <v>296</v>
      </c>
      <c r="B461" s="345" t="s">
        <v>5688</v>
      </c>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54">
        <f>Balanza!G667</f>
        <v>0</v>
      </c>
      <c r="AY461" s="154">
        <f>Balanza!C667</f>
        <v>0</v>
      </c>
      <c r="AZ461" s="129"/>
    </row>
    <row r="462" spans="1:52" ht="15.75" customHeight="1">
      <c r="A462" s="160" t="s">
        <v>297</v>
      </c>
      <c r="B462" s="345" t="s">
        <v>5689</v>
      </c>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54">
        <f>Balanza!G668</f>
        <v>0</v>
      </c>
      <c r="AY462" s="154">
        <f>Balanza!C668</f>
        <v>0</v>
      </c>
      <c r="AZ462" s="129"/>
    </row>
    <row r="463" spans="1:52" ht="15.75" customHeight="1">
      <c r="A463" s="162" t="s">
        <v>2368</v>
      </c>
      <c r="B463" s="145" t="s">
        <v>1786</v>
      </c>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302">
        <f t="shared" ref="AX463:AY463" si="115">AX464+AX469</f>
        <v>0</v>
      </c>
      <c r="AY463" s="302">
        <f t="shared" si="115"/>
        <v>0</v>
      </c>
      <c r="AZ463" s="129"/>
    </row>
    <row r="464" spans="1:52" ht="15.75" customHeight="1">
      <c r="A464" s="162" t="s">
        <v>2369</v>
      </c>
      <c r="B464" s="145" t="s">
        <v>2370</v>
      </c>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63">
        <v>0</v>
      </c>
      <c r="AY464" s="163">
        <v>0</v>
      </c>
      <c r="AZ464" s="129"/>
    </row>
    <row r="465" spans="1:52" ht="15.75" customHeight="1">
      <c r="A465" s="160" t="s">
        <v>298</v>
      </c>
      <c r="B465" s="345" t="s">
        <v>5690</v>
      </c>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54">
        <f>Balanza!G671</f>
        <v>0</v>
      </c>
      <c r="AY465" s="154">
        <f>Balanza!C671</f>
        <v>0</v>
      </c>
      <c r="AZ465" s="129"/>
    </row>
    <row r="466" spans="1:52" ht="15.75" customHeight="1">
      <c r="A466" s="160" t="s">
        <v>299</v>
      </c>
      <c r="B466" s="345" t="s">
        <v>5691</v>
      </c>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54">
        <f>Balanza!G672</f>
        <v>0</v>
      </c>
      <c r="AY466" s="154">
        <f>Balanza!C672</f>
        <v>0</v>
      </c>
      <c r="AZ466" s="129"/>
    </row>
    <row r="467" spans="1:52" ht="15.75" customHeight="1">
      <c r="A467" s="160" t="s">
        <v>300</v>
      </c>
      <c r="B467" s="345" t="s">
        <v>5692</v>
      </c>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54">
        <f>Balanza!G673</f>
        <v>0</v>
      </c>
      <c r="AY467" s="154">
        <f>Balanza!C673</f>
        <v>0</v>
      </c>
      <c r="AZ467" s="129"/>
    </row>
    <row r="468" spans="1:52" ht="15.75" customHeight="1">
      <c r="A468" s="160" t="s">
        <v>301</v>
      </c>
      <c r="B468" s="345" t="s">
        <v>5693</v>
      </c>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54">
        <f>Balanza!G674</f>
        <v>0</v>
      </c>
      <c r="AY468" s="154">
        <f>Balanza!C674</f>
        <v>0</v>
      </c>
      <c r="AZ468" s="129"/>
    </row>
    <row r="469" spans="1:52" ht="15.75" customHeight="1">
      <c r="A469" s="162" t="s">
        <v>2375</v>
      </c>
      <c r="B469" s="145" t="s">
        <v>2376</v>
      </c>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63">
        <f t="shared" ref="AX469:AY469" si="116">SUM(AX470)</f>
        <v>0</v>
      </c>
      <c r="AY469" s="163">
        <f t="shared" si="116"/>
        <v>0</v>
      </c>
      <c r="AZ469" s="129"/>
    </row>
    <row r="470" spans="1:52" ht="15.75" customHeight="1">
      <c r="A470" s="160" t="s">
        <v>302</v>
      </c>
      <c r="B470" s="345" t="s">
        <v>5694</v>
      </c>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54">
        <f>Balanza!G676</f>
        <v>0</v>
      </c>
      <c r="AY470" s="154">
        <f>Balanza!C676</f>
        <v>0</v>
      </c>
      <c r="AZ470" s="129"/>
    </row>
    <row r="471" spans="1:52" ht="15.75" customHeight="1">
      <c r="A471" s="162" t="s">
        <v>2377</v>
      </c>
      <c r="B471" s="145" t="s">
        <v>2378</v>
      </c>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302">
        <f t="shared" ref="AX471:AY471" si="117">AX472+AX474</f>
        <v>0</v>
      </c>
      <c r="AY471" s="302">
        <f t="shared" si="117"/>
        <v>0</v>
      </c>
      <c r="AZ471" s="129"/>
    </row>
    <row r="472" spans="1:52" ht="15.75" customHeight="1">
      <c r="A472" s="162" t="s">
        <v>2379</v>
      </c>
      <c r="B472" s="145" t="s">
        <v>550</v>
      </c>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63">
        <f t="shared" ref="AX472:AY472" si="118">SUM(AX473)</f>
        <v>0</v>
      </c>
      <c r="AY472" s="163">
        <f t="shared" si="118"/>
        <v>0</v>
      </c>
      <c r="AZ472" s="129"/>
    </row>
    <row r="473" spans="1:52" ht="15.75" customHeight="1">
      <c r="A473" s="160" t="s">
        <v>303</v>
      </c>
      <c r="B473" s="345" t="s">
        <v>5695</v>
      </c>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54">
        <f>Balanza!G679</f>
        <v>0</v>
      </c>
      <c r="AY473" s="154">
        <f>Balanza!C679</f>
        <v>0</v>
      </c>
      <c r="AZ473" s="129"/>
    </row>
    <row r="474" spans="1:52" ht="15.75" customHeight="1">
      <c r="A474" s="162" t="s">
        <v>2380</v>
      </c>
      <c r="B474" s="145" t="s">
        <v>2381</v>
      </c>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63">
        <f t="shared" ref="AX474:AY474" si="119">SUM(AX475:AX476)</f>
        <v>0</v>
      </c>
      <c r="AY474" s="163">
        <f t="shared" si="119"/>
        <v>0</v>
      </c>
      <c r="AZ474" s="129"/>
    </row>
    <row r="475" spans="1:52" ht="15.75" customHeight="1">
      <c r="A475" s="160" t="s">
        <v>304</v>
      </c>
      <c r="B475" s="345" t="s">
        <v>5696</v>
      </c>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54">
        <f>Balanza!G681</f>
        <v>0</v>
      </c>
      <c r="AY475" s="154">
        <f>Balanza!C681</f>
        <v>0</v>
      </c>
      <c r="AZ475" s="129"/>
    </row>
    <row r="476" spans="1:52" ht="15.75" customHeight="1">
      <c r="A476" s="160" t="s">
        <v>305</v>
      </c>
      <c r="B476" s="345" t="s">
        <v>5697</v>
      </c>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54">
        <f>Balanza!G682</f>
        <v>0</v>
      </c>
      <c r="AY476" s="154">
        <f>Balanza!C682</f>
        <v>0</v>
      </c>
      <c r="AZ476" s="129"/>
    </row>
    <row r="477" spans="1:52" ht="15.75" customHeight="1">
      <c r="A477" s="162" t="s">
        <v>2383</v>
      </c>
      <c r="B477" s="346" t="s">
        <v>5698</v>
      </c>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344">
        <f t="shared" ref="AX477:AY477" si="120">AX478+AX489+AX494+AX499+AX502</f>
        <v>2969114.49</v>
      </c>
      <c r="AY477" s="344">
        <f t="shared" si="120"/>
        <v>7564707.7800000003</v>
      </c>
      <c r="AZ477" s="129"/>
    </row>
    <row r="478" spans="1:52" ht="15.75" customHeight="1">
      <c r="A478" s="162" t="s">
        <v>2385</v>
      </c>
      <c r="B478" s="145" t="s">
        <v>2386</v>
      </c>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302">
        <f t="shared" ref="AX478:AY478" si="121">AX479+AX483</f>
        <v>2969114.49</v>
      </c>
      <c r="AY478" s="302">
        <f t="shared" si="121"/>
        <v>7564707.7800000003</v>
      </c>
      <c r="AZ478" s="129"/>
    </row>
    <row r="479" spans="1:52" ht="15.75" customHeight="1">
      <c r="A479" s="162" t="s">
        <v>2387</v>
      </c>
      <c r="B479" s="145" t="s">
        <v>2388</v>
      </c>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63">
        <f t="shared" ref="AX479:AY479" si="122">SUM(AX480:AX482)</f>
        <v>2969114.49</v>
      </c>
      <c r="AY479" s="163">
        <f t="shared" si="122"/>
        <v>7564707.7800000003</v>
      </c>
      <c r="AZ479" s="129"/>
    </row>
    <row r="480" spans="1:52" ht="15.75" customHeight="1">
      <c r="A480" s="160" t="s">
        <v>306</v>
      </c>
      <c r="B480" s="345" t="s">
        <v>5699</v>
      </c>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54">
        <f>Balanza!G686</f>
        <v>2969114.49</v>
      </c>
      <c r="AY480" s="154">
        <f>Balanza!C686</f>
        <v>7564707.7800000003</v>
      </c>
      <c r="AZ480" s="129"/>
    </row>
    <row r="481" spans="1:52" ht="15.75" customHeight="1">
      <c r="A481" s="160" t="s">
        <v>307</v>
      </c>
      <c r="B481" s="345" t="s">
        <v>5700</v>
      </c>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54">
        <f>Balanza!G687</f>
        <v>0</v>
      </c>
      <c r="AY481" s="154">
        <f>Balanza!C687</f>
        <v>0</v>
      </c>
      <c r="AZ481" s="129"/>
    </row>
    <row r="482" spans="1:52" ht="15.75" customHeight="1">
      <c r="A482" s="160" t="s">
        <v>308</v>
      </c>
      <c r="B482" s="345" t="s">
        <v>5701</v>
      </c>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54">
        <f>Balanza!G688</f>
        <v>0</v>
      </c>
      <c r="AY482" s="154">
        <f>Balanza!C688</f>
        <v>0</v>
      </c>
      <c r="AZ482" s="129"/>
    </row>
    <row r="483" spans="1:52" ht="15.75" customHeight="1">
      <c r="A483" s="162" t="s">
        <v>2392</v>
      </c>
      <c r="B483" s="145" t="s">
        <v>2393</v>
      </c>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63">
        <f t="shared" ref="AX483:AY483" si="123">SUM(AX484:AX488)</f>
        <v>0</v>
      </c>
      <c r="AY483" s="163">
        <f t="shared" si="123"/>
        <v>0</v>
      </c>
      <c r="AZ483" s="129"/>
    </row>
    <row r="484" spans="1:52" ht="15.75" customHeight="1">
      <c r="A484" s="160" t="s">
        <v>309</v>
      </c>
      <c r="B484" s="345" t="s">
        <v>5702</v>
      </c>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54">
        <f>Balanza!G690</f>
        <v>0</v>
      </c>
      <c r="AY484" s="154">
        <f>Balanza!C690</f>
        <v>0</v>
      </c>
      <c r="AZ484" s="129"/>
    </row>
    <row r="485" spans="1:52" ht="15.75" customHeight="1">
      <c r="A485" s="160" t="s">
        <v>310</v>
      </c>
      <c r="B485" s="345" t="s">
        <v>5703</v>
      </c>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54">
        <f>Balanza!G691</f>
        <v>0</v>
      </c>
      <c r="AY485" s="154">
        <f>Balanza!C691</f>
        <v>0</v>
      </c>
      <c r="AZ485" s="129"/>
    </row>
    <row r="486" spans="1:52" ht="15.75" customHeight="1">
      <c r="A486" s="160" t="s">
        <v>311</v>
      </c>
      <c r="B486" s="345" t="s">
        <v>5704</v>
      </c>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54">
        <f>Balanza!G692</f>
        <v>0</v>
      </c>
      <c r="AY486" s="154">
        <f>Balanza!C692</f>
        <v>0</v>
      </c>
      <c r="AZ486" s="129"/>
    </row>
    <row r="487" spans="1:52" ht="15.75" customHeight="1">
      <c r="A487" s="160" t="s">
        <v>312</v>
      </c>
      <c r="B487" s="345" t="s">
        <v>5705</v>
      </c>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54">
        <f>Balanza!G693</f>
        <v>0</v>
      </c>
      <c r="AY487" s="154">
        <f>Balanza!C693</f>
        <v>0</v>
      </c>
      <c r="AZ487" s="129"/>
    </row>
    <row r="488" spans="1:52" ht="15.75" customHeight="1">
      <c r="A488" s="160" t="s">
        <v>313</v>
      </c>
      <c r="B488" s="345" t="s">
        <v>5706</v>
      </c>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54">
        <f>Balanza!G694</f>
        <v>0</v>
      </c>
      <c r="AY488" s="154">
        <f>Balanza!C694</f>
        <v>0</v>
      </c>
      <c r="AZ488" s="129"/>
    </row>
    <row r="489" spans="1:52" ht="15.75" customHeight="1">
      <c r="A489" s="162" t="s">
        <v>2399</v>
      </c>
      <c r="B489" s="145" t="s">
        <v>2400</v>
      </c>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302">
        <f t="shared" ref="AX489:AY489" si="124">AX490+AX492</f>
        <v>0</v>
      </c>
      <c r="AY489" s="302">
        <f t="shared" si="124"/>
        <v>0</v>
      </c>
      <c r="AZ489" s="129"/>
    </row>
    <row r="490" spans="1:52" ht="15.75" customHeight="1">
      <c r="A490" s="162" t="s">
        <v>2401</v>
      </c>
      <c r="B490" s="145" t="s">
        <v>2402</v>
      </c>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63">
        <f t="shared" ref="AX490:AY490" si="125">SUM(AX491)</f>
        <v>0</v>
      </c>
      <c r="AY490" s="163">
        <f t="shared" si="125"/>
        <v>0</v>
      </c>
      <c r="AZ490" s="129"/>
    </row>
    <row r="491" spans="1:52" ht="15.75" customHeight="1">
      <c r="A491" s="160" t="s">
        <v>314</v>
      </c>
      <c r="B491" s="345" t="s">
        <v>5707</v>
      </c>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54">
        <f>Balanza!G697</f>
        <v>0</v>
      </c>
      <c r="AY491" s="154">
        <f>Balanza!C697</f>
        <v>0</v>
      </c>
      <c r="AZ491" s="129"/>
    </row>
    <row r="492" spans="1:52" ht="15.75" customHeight="1">
      <c r="A492" s="162" t="s">
        <v>2403</v>
      </c>
      <c r="B492" s="145" t="s">
        <v>2404</v>
      </c>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63">
        <f t="shared" ref="AX492:AY492" si="126">SUM(AX493)</f>
        <v>0</v>
      </c>
      <c r="AY492" s="163">
        <f t="shared" si="126"/>
        <v>0</v>
      </c>
      <c r="AZ492" s="129"/>
    </row>
    <row r="493" spans="1:52" ht="15.75" customHeight="1">
      <c r="A493" s="160" t="s">
        <v>315</v>
      </c>
      <c r="B493" s="345" t="s">
        <v>5708</v>
      </c>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54">
        <f>Balanza!G699</f>
        <v>0</v>
      </c>
      <c r="AY493" s="154">
        <f>Balanza!C699</f>
        <v>0</v>
      </c>
      <c r="AZ493" s="129"/>
    </row>
    <row r="494" spans="1:52" ht="15.75" customHeight="1">
      <c r="A494" s="162" t="s">
        <v>2405</v>
      </c>
      <c r="B494" s="145" t="s">
        <v>2406</v>
      </c>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302">
        <f t="shared" ref="AX494:AY494" si="127">AX495+AX497</f>
        <v>0</v>
      </c>
      <c r="AY494" s="302">
        <f t="shared" si="127"/>
        <v>0</v>
      </c>
      <c r="AZ494" s="129"/>
    </row>
    <row r="495" spans="1:52" ht="15.75" customHeight="1">
      <c r="A495" s="162" t="s">
        <v>2407</v>
      </c>
      <c r="B495" s="145" t="s">
        <v>2408</v>
      </c>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63">
        <f t="shared" ref="AX495:AY495" si="128">SUM(AX496)</f>
        <v>0</v>
      </c>
      <c r="AY495" s="163">
        <f t="shared" si="128"/>
        <v>0</v>
      </c>
      <c r="AZ495" s="129"/>
    </row>
    <row r="496" spans="1:52" ht="15.75" customHeight="1">
      <c r="A496" s="160" t="s">
        <v>316</v>
      </c>
      <c r="B496" s="345" t="s">
        <v>5709</v>
      </c>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54">
        <f>Balanza!G702</f>
        <v>0</v>
      </c>
      <c r="AY496" s="154">
        <f>Balanza!C702</f>
        <v>0</v>
      </c>
      <c r="AZ496" s="129"/>
    </row>
    <row r="497" spans="1:52" ht="15.75" customHeight="1">
      <c r="A497" s="162" t="s">
        <v>2409</v>
      </c>
      <c r="B497" s="145" t="s">
        <v>2410</v>
      </c>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63">
        <f t="shared" ref="AX497:AY497" si="129">SUM(AX498)</f>
        <v>0</v>
      </c>
      <c r="AY497" s="163">
        <f t="shared" si="129"/>
        <v>0</v>
      </c>
      <c r="AZ497" s="129"/>
    </row>
    <row r="498" spans="1:52" ht="15.75" customHeight="1">
      <c r="A498" s="160" t="s">
        <v>317</v>
      </c>
      <c r="B498" s="345" t="s">
        <v>5710</v>
      </c>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54">
        <f>Balanza!G704</f>
        <v>0</v>
      </c>
      <c r="AY498" s="154">
        <f>Balanza!C704</f>
        <v>0</v>
      </c>
      <c r="AZ498" s="129"/>
    </row>
    <row r="499" spans="1:52" ht="15.75" customHeight="1">
      <c r="A499" s="162" t="s">
        <v>2412</v>
      </c>
      <c r="B499" s="145" t="s">
        <v>2413</v>
      </c>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302">
        <f t="shared" ref="AX499:AY499" si="130">AX500</f>
        <v>0</v>
      </c>
      <c r="AY499" s="302">
        <f t="shared" si="130"/>
        <v>0</v>
      </c>
      <c r="AZ499" s="129"/>
    </row>
    <row r="500" spans="1:52" ht="15.75" customHeight="1">
      <c r="A500" s="162" t="s">
        <v>2414</v>
      </c>
      <c r="B500" s="145" t="s">
        <v>617</v>
      </c>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63">
        <f t="shared" ref="AX500:AY500" si="131">SUM(AX501)</f>
        <v>0</v>
      </c>
      <c r="AY500" s="163">
        <f t="shared" si="131"/>
        <v>0</v>
      </c>
      <c r="AZ500" s="129"/>
    </row>
    <row r="501" spans="1:52" ht="15.75" customHeight="1">
      <c r="A501" s="160" t="s">
        <v>318</v>
      </c>
      <c r="B501" s="345" t="s">
        <v>5711</v>
      </c>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54">
        <f>Balanza!G707</f>
        <v>0</v>
      </c>
      <c r="AY501" s="154">
        <f>Balanza!C707</f>
        <v>0</v>
      </c>
      <c r="AZ501" s="129"/>
    </row>
    <row r="502" spans="1:52" ht="15.75" customHeight="1">
      <c r="A502" s="162" t="s">
        <v>2416</v>
      </c>
      <c r="B502" s="145" t="s">
        <v>2417</v>
      </c>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302">
        <f t="shared" ref="AX502:AY502" si="132">AX503+AX505</f>
        <v>0</v>
      </c>
      <c r="AY502" s="302">
        <f t="shared" si="132"/>
        <v>0</v>
      </c>
      <c r="AZ502" s="129"/>
    </row>
    <row r="503" spans="1:52" ht="15.75" customHeight="1">
      <c r="A503" s="162" t="s">
        <v>2418</v>
      </c>
      <c r="B503" s="145" t="s">
        <v>2419</v>
      </c>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63">
        <f t="shared" ref="AX503:AY503" si="133">SUM(AX504)</f>
        <v>0</v>
      </c>
      <c r="AY503" s="163">
        <f t="shared" si="133"/>
        <v>0</v>
      </c>
      <c r="AZ503" s="129"/>
    </row>
    <row r="504" spans="1:52" ht="15.75" customHeight="1">
      <c r="A504" s="160" t="s">
        <v>319</v>
      </c>
      <c r="B504" s="345" t="s">
        <v>5712</v>
      </c>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54">
        <f>Balanza!G710</f>
        <v>0</v>
      </c>
      <c r="AY504" s="154">
        <f>Balanza!C710</f>
        <v>0</v>
      </c>
      <c r="AZ504" s="129"/>
    </row>
    <row r="505" spans="1:52" ht="15.75" customHeight="1">
      <c r="A505" s="162" t="s">
        <v>2421</v>
      </c>
      <c r="B505" s="145" t="s">
        <v>2422</v>
      </c>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63">
        <f t="shared" ref="AX505:AY505" si="134">SUM(AX506)</f>
        <v>0</v>
      </c>
      <c r="AY505" s="163">
        <f t="shared" si="134"/>
        <v>0</v>
      </c>
      <c r="AZ505" s="129"/>
    </row>
    <row r="506" spans="1:52" ht="15.75" customHeight="1">
      <c r="A506" s="160" t="s">
        <v>320</v>
      </c>
      <c r="B506" s="345" t="s">
        <v>5713</v>
      </c>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54">
        <f>Balanza!G712</f>
        <v>0</v>
      </c>
      <c r="AY506" s="154">
        <f>Balanza!C712</f>
        <v>0</v>
      </c>
      <c r="AZ506" s="129"/>
    </row>
    <row r="507" spans="1:52" ht="15.75" customHeight="1">
      <c r="A507" s="162" t="s">
        <v>2424</v>
      </c>
      <c r="B507" s="346" t="s">
        <v>5714</v>
      </c>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344">
        <f t="shared" ref="AX507:AY507" si="135">AX508+AX517+AX520+AX526</f>
        <v>0</v>
      </c>
      <c r="AY507" s="344">
        <f t="shared" si="135"/>
        <v>0</v>
      </c>
      <c r="AZ507" s="129"/>
    </row>
    <row r="508" spans="1:52" ht="15.75" customHeight="1">
      <c r="A508" s="162" t="s">
        <v>2426</v>
      </c>
      <c r="B508" s="145" t="s">
        <v>2427</v>
      </c>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302">
        <f t="shared" ref="AX508:AY508" si="136">SUM(AX509:AX516)</f>
        <v>0</v>
      </c>
      <c r="AY508" s="302">
        <f t="shared" si="136"/>
        <v>0</v>
      </c>
      <c r="AZ508" s="129"/>
    </row>
    <row r="509" spans="1:52" ht="15.75" customHeight="1">
      <c r="A509" s="162" t="s">
        <v>2428</v>
      </c>
      <c r="B509" s="145" t="s">
        <v>2429</v>
      </c>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63">
        <f>Balanza!G715</f>
        <v>0</v>
      </c>
      <c r="AY509" s="163">
        <f>Balanza!C715</f>
        <v>0</v>
      </c>
      <c r="AZ509" s="129"/>
    </row>
    <row r="510" spans="1:52" ht="15.75" customHeight="1">
      <c r="A510" s="162" t="s">
        <v>2430</v>
      </c>
      <c r="B510" s="145" t="s">
        <v>2431</v>
      </c>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63">
        <f>Balanza!G716</f>
        <v>0</v>
      </c>
      <c r="AY510" s="163">
        <f>Balanza!C716</f>
        <v>0</v>
      </c>
      <c r="AZ510" s="129"/>
    </row>
    <row r="511" spans="1:52" ht="15.75" customHeight="1">
      <c r="A511" s="162" t="s">
        <v>2432</v>
      </c>
      <c r="B511" s="145" t="s">
        <v>2433</v>
      </c>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63">
        <f>Balanza!G717</f>
        <v>0</v>
      </c>
      <c r="AY511" s="163">
        <f>Balanza!C717</f>
        <v>0</v>
      </c>
      <c r="AZ511" s="129"/>
    </row>
    <row r="512" spans="1:52" ht="15.75" customHeight="1">
      <c r="A512" s="162" t="s">
        <v>2434</v>
      </c>
      <c r="B512" s="145" t="s">
        <v>2435</v>
      </c>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63">
        <f>Balanza!G718</f>
        <v>0</v>
      </c>
      <c r="AY512" s="163">
        <f>Balanza!C718</f>
        <v>0</v>
      </c>
      <c r="AZ512" s="129"/>
    </row>
    <row r="513" spans="1:52" ht="15.75" customHeight="1">
      <c r="A513" s="162" t="s">
        <v>2436</v>
      </c>
      <c r="B513" s="145" t="s">
        <v>2437</v>
      </c>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63">
        <f>Balanza!G719</f>
        <v>0</v>
      </c>
      <c r="AY513" s="163">
        <f>Balanza!C719</f>
        <v>0</v>
      </c>
      <c r="AZ513" s="129"/>
    </row>
    <row r="514" spans="1:52" ht="15.75" customHeight="1">
      <c r="A514" s="162" t="s">
        <v>2438</v>
      </c>
      <c r="B514" s="145" t="s">
        <v>2439</v>
      </c>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63">
        <f>Balanza!G720</f>
        <v>0</v>
      </c>
      <c r="AY514" s="163">
        <f>Balanza!C720</f>
        <v>0</v>
      </c>
      <c r="AZ514" s="129"/>
    </row>
    <row r="515" spans="1:52" ht="15.75" customHeight="1">
      <c r="A515" s="162" t="s">
        <v>2440</v>
      </c>
      <c r="B515" s="145" t="s">
        <v>2441</v>
      </c>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63">
        <f>Balanza!G721</f>
        <v>0</v>
      </c>
      <c r="AY515" s="163">
        <f>Balanza!C721</f>
        <v>0</v>
      </c>
      <c r="AZ515" s="129"/>
    </row>
    <row r="516" spans="1:52" ht="15.75" customHeight="1">
      <c r="A516" s="162" t="s">
        <v>2442</v>
      </c>
      <c r="B516" s="145" t="s">
        <v>2443</v>
      </c>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63">
        <f>Balanza!G722</f>
        <v>0</v>
      </c>
      <c r="AY516" s="163">
        <f>Balanza!C722</f>
        <v>0</v>
      </c>
      <c r="AZ516" s="129"/>
    </row>
    <row r="517" spans="1:52" ht="15.75" customHeight="1">
      <c r="A517" s="162" t="s">
        <v>2444</v>
      </c>
      <c r="B517" s="145" t="s">
        <v>2445</v>
      </c>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302">
        <f t="shared" ref="AX517:AY517" si="137">SUM(AX518:AX519)</f>
        <v>0</v>
      </c>
      <c r="AY517" s="302">
        <f t="shared" si="137"/>
        <v>0</v>
      </c>
      <c r="AZ517" s="129"/>
    </row>
    <row r="518" spans="1:52" ht="15.75" customHeight="1">
      <c r="A518" s="162" t="s">
        <v>2446</v>
      </c>
      <c r="B518" s="145" t="s">
        <v>2447</v>
      </c>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63">
        <f>Balanza!G724</f>
        <v>0</v>
      </c>
      <c r="AY518" s="163">
        <f>Balanza!C724</f>
        <v>0</v>
      </c>
      <c r="AZ518" s="129"/>
    </row>
    <row r="519" spans="1:52" ht="15.75" customHeight="1">
      <c r="A519" s="162" t="s">
        <v>2448</v>
      </c>
      <c r="B519" s="145" t="s">
        <v>2449</v>
      </c>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63">
        <f>Balanza!G725</f>
        <v>0</v>
      </c>
      <c r="AY519" s="163">
        <f>Balanza!C725</f>
        <v>0</v>
      </c>
      <c r="AZ519" s="129"/>
    </row>
    <row r="520" spans="1:52" ht="15.75" customHeight="1">
      <c r="A520" s="162" t="s">
        <v>2450</v>
      </c>
      <c r="B520" s="145" t="s">
        <v>2451</v>
      </c>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302">
        <f t="shared" ref="AX520:AY520" si="138">SUM(AX521:AX525)</f>
        <v>0</v>
      </c>
      <c r="AY520" s="302">
        <f t="shared" si="138"/>
        <v>0</v>
      </c>
      <c r="AZ520" s="129"/>
    </row>
    <row r="521" spans="1:52" ht="15.75" customHeight="1">
      <c r="A521" s="162" t="s">
        <v>2452</v>
      </c>
      <c r="B521" s="145" t="s">
        <v>2453</v>
      </c>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63">
        <f>Balanza!G727</f>
        <v>0</v>
      </c>
      <c r="AY521" s="163">
        <f>Balanza!C727</f>
        <v>0</v>
      </c>
      <c r="AZ521" s="129"/>
    </row>
    <row r="522" spans="1:52" ht="15.75" customHeight="1">
      <c r="A522" s="162" t="s">
        <v>2454</v>
      </c>
      <c r="B522" s="145" t="s">
        <v>2455</v>
      </c>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63">
        <f>Balanza!G728</f>
        <v>0</v>
      </c>
      <c r="AY522" s="163">
        <f>Balanza!C728</f>
        <v>0</v>
      </c>
      <c r="AZ522" s="129"/>
    </row>
    <row r="523" spans="1:52" ht="15.75" customHeight="1">
      <c r="A523" s="162" t="s">
        <v>2456</v>
      </c>
      <c r="B523" s="145" t="s">
        <v>2457</v>
      </c>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63">
        <f>Balanza!G729</f>
        <v>0</v>
      </c>
      <c r="AY523" s="163">
        <f>Balanza!C729</f>
        <v>0</v>
      </c>
      <c r="AZ523" s="129"/>
    </row>
    <row r="524" spans="1:52" ht="15.75" customHeight="1">
      <c r="A524" s="162" t="s">
        <v>2458</v>
      </c>
      <c r="B524" s="145" t="s">
        <v>2459</v>
      </c>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63">
        <f>Balanza!G730</f>
        <v>0</v>
      </c>
      <c r="AY524" s="163">
        <f>Balanza!C730</f>
        <v>0</v>
      </c>
      <c r="AZ524" s="129"/>
    </row>
    <row r="525" spans="1:52" ht="15.75" customHeight="1">
      <c r="A525" s="162" t="s">
        <v>2460</v>
      </c>
      <c r="B525" s="145" t="s">
        <v>2461</v>
      </c>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63">
        <f>Balanza!G731</f>
        <v>0</v>
      </c>
      <c r="AY525" s="163">
        <f>Balanza!C731</f>
        <v>0</v>
      </c>
      <c r="AZ525" s="129"/>
    </row>
    <row r="526" spans="1:52" ht="15.75" customHeight="1">
      <c r="A526" s="162" t="s">
        <v>2469</v>
      </c>
      <c r="B526" s="145" t="s">
        <v>2470</v>
      </c>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302">
        <f t="shared" ref="AX526:AY526" si="139">SUM(AX527:AX535)</f>
        <v>0</v>
      </c>
      <c r="AY526" s="302">
        <f t="shared" si="139"/>
        <v>0</v>
      </c>
      <c r="AZ526" s="129"/>
    </row>
    <row r="527" spans="1:52" ht="15.75" customHeight="1">
      <c r="A527" s="162" t="s">
        <v>2471</v>
      </c>
      <c r="B527" s="145" t="s">
        <v>2472</v>
      </c>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63">
        <f>Balanza!G737</f>
        <v>0</v>
      </c>
      <c r="AY527" s="163">
        <f>Balanza!C737</f>
        <v>0</v>
      </c>
      <c r="AZ527" s="129"/>
    </row>
    <row r="528" spans="1:52" ht="15.75" customHeight="1">
      <c r="A528" s="162" t="s">
        <v>2473</v>
      </c>
      <c r="B528" s="145" t="s">
        <v>2474</v>
      </c>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63">
        <f>Balanza!G738</f>
        <v>0</v>
      </c>
      <c r="AY528" s="163">
        <f>Balanza!C738</f>
        <v>0</v>
      </c>
      <c r="AZ528" s="129"/>
    </row>
    <row r="529" spans="1:52" ht="15.75" customHeight="1">
      <c r="A529" s="162" t="s">
        <v>2475</v>
      </c>
      <c r="B529" s="145" t="s">
        <v>2476</v>
      </c>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63">
        <f>Balanza!G739</f>
        <v>0</v>
      </c>
      <c r="AY529" s="163">
        <f>Balanza!C739</f>
        <v>0</v>
      </c>
      <c r="AZ529" s="129"/>
    </row>
    <row r="530" spans="1:52" ht="15.75" customHeight="1">
      <c r="A530" s="162" t="s">
        <v>2477</v>
      </c>
      <c r="B530" s="145" t="s">
        <v>2478</v>
      </c>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63">
        <f>Balanza!G740</f>
        <v>0</v>
      </c>
      <c r="AY530" s="163">
        <f>Balanza!C740</f>
        <v>0</v>
      </c>
      <c r="AZ530" s="129"/>
    </row>
    <row r="531" spans="1:52" ht="15.75" customHeight="1">
      <c r="A531" s="162" t="s">
        <v>2479</v>
      </c>
      <c r="B531" s="145" t="s">
        <v>2480</v>
      </c>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63">
        <f>Balanza!G741</f>
        <v>0</v>
      </c>
      <c r="AY531" s="163">
        <f>Balanza!C741</f>
        <v>0</v>
      </c>
      <c r="AZ531" s="129"/>
    </row>
    <row r="532" spans="1:52" ht="15.75" customHeight="1">
      <c r="A532" s="162" t="s">
        <v>2481</v>
      </c>
      <c r="B532" s="145" t="s">
        <v>710</v>
      </c>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63">
        <f>Balanza!G742</f>
        <v>0</v>
      </c>
      <c r="AY532" s="163">
        <f>Balanza!C742</f>
        <v>0</v>
      </c>
      <c r="AZ532" s="129"/>
    </row>
    <row r="533" spans="1:52" ht="15.75" customHeight="1">
      <c r="A533" s="162" t="s">
        <v>2482</v>
      </c>
      <c r="B533" s="145" t="s">
        <v>2483</v>
      </c>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63">
        <f>Balanza!G743</f>
        <v>0</v>
      </c>
      <c r="AY533" s="163">
        <f>Balanza!C743</f>
        <v>0</v>
      </c>
      <c r="AZ533" s="129"/>
    </row>
    <row r="534" spans="1:52" ht="15.75" customHeight="1">
      <c r="A534" s="162" t="s">
        <v>2484</v>
      </c>
      <c r="B534" s="145" t="s">
        <v>2485</v>
      </c>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63">
        <f>Balanza!G744</f>
        <v>0</v>
      </c>
      <c r="AY534" s="163">
        <f>Balanza!C744</f>
        <v>0</v>
      </c>
      <c r="AZ534" s="129"/>
    </row>
    <row r="535" spans="1:52" ht="15.75" customHeight="1">
      <c r="A535" s="162" t="s">
        <v>2486</v>
      </c>
      <c r="B535" s="145" t="s">
        <v>2487</v>
      </c>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63">
        <f>Balanza!G745</f>
        <v>0</v>
      </c>
      <c r="AY535" s="163">
        <f>Balanza!C745</f>
        <v>0</v>
      </c>
      <c r="AZ535" s="129"/>
    </row>
    <row r="536" spans="1:52" ht="15.75" customHeight="1">
      <c r="A536" s="162" t="s">
        <v>2488</v>
      </c>
      <c r="B536" s="346" t="s">
        <v>5715</v>
      </c>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344">
        <f t="shared" ref="AX536:AY536" si="140">AX537</f>
        <v>0</v>
      </c>
      <c r="AY536" s="344">
        <f t="shared" si="140"/>
        <v>0</v>
      </c>
      <c r="AZ536" s="129"/>
    </row>
    <row r="537" spans="1:52" ht="15.75" customHeight="1">
      <c r="A537" s="162" t="s">
        <v>2490</v>
      </c>
      <c r="B537" s="145" t="s">
        <v>2491</v>
      </c>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302">
        <f t="shared" ref="AX537:AY537" si="141">SUM(AX538)</f>
        <v>0</v>
      </c>
      <c r="AY537" s="302">
        <f t="shared" si="141"/>
        <v>0</v>
      </c>
      <c r="AZ537" s="129"/>
    </row>
    <row r="538" spans="1:52" ht="15.75" customHeight="1">
      <c r="A538" s="162" t="s">
        <v>2492</v>
      </c>
      <c r="B538" s="145" t="s">
        <v>2493</v>
      </c>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347">
        <f>Balanza!G748</f>
        <v>0</v>
      </c>
      <c r="AY538" s="347">
        <f>Balanza!C748</f>
        <v>0</v>
      </c>
      <c r="AZ538" s="129"/>
    </row>
    <row r="539" spans="1:52" ht="16.5" customHeight="1">
      <c r="A539" s="349"/>
      <c r="B539" s="638" t="s">
        <v>5716</v>
      </c>
      <c r="C539" s="536"/>
      <c r="D539" s="536"/>
      <c r="E539" s="536"/>
      <c r="F539" s="536"/>
      <c r="G539" s="536"/>
      <c r="H539" s="536"/>
      <c r="I539" s="536"/>
      <c r="J539" s="536"/>
      <c r="K539" s="536"/>
      <c r="L539" s="536"/>
      <c r="M539" s="536"/>
      <c r="N539" s="536"/>
      <c r="O539" s="536"/>
      <c r="P539" s="536"/>
      <c r="Q539" s="536"/>
      <c r="R539" s="536"/>
      <c r="S539" s="536"/>
      <c r="T539" s="536"/>
      <c r="U539" s="536"/>
      <c r="V539" s="536"/>
      <c r="W539" s="536"/>
      <c r="X539" s="536"/>
      <c r="Y539" s="536"/>
      <c r="Z539" s="536"/>
      <c r="AA539" s="536"/>
      <c r="AB539" s="536"/>
      <c r="AC539" s="536"/>
      <c r="AD539" s="536"/>
      <c r="AE539" s="536"/>
      <c r="AF539" s="536"/>
      <c r="AG539" s="536"/>
      <c r="AH539" s="536"/>
      <c r="AI539" s="536"/>
      <c r="AJ539" s="536"/>
      <c r="AK539" s="536"/>
      <c r="AL539" s="536"/>
      <c r="AM539" s="536"/>
      <c r="AN539" s="536"/>
      <c r="AO539" s="536"/>
      <c r="AP539" s="536"/>
      <c r="AQ539" s="536"/>
      <c r="AR539" s="536"/>
      <c r="AS539" s="536"/>
      <c r="AT539" s="536"/>
      <c r="AU539" s="536"/>
      <c r="AV539" s="536"/>
      <c r="AW539" s="536"/>
      <c r="AX539" s="309">
        <f t="shared" ref="AX539:AY539" si="142">AX186+AX372+AX453+AX477+AX507+AX536</f>
        <v>73617786.950000003</v>
      </c>
      <c r="AY539" s="309">
        <f t="shared" si="142"/>
        <v>223940239.72999996</v>
      </c>
      <c r="AZ539" s="129"/>
    </row>
    <row r="540" spans="1:52" ht="16.5" customHeight="1">
      <c r="A540" s="129"/>
      <c r="B540" s="636" t="s">
        <v>5717</v>
      </c>
      <c r="C540" s="505"/>
      <c r="D540" s="505"/>
      <c r="E540" s="505"/>
      <c r="F540" s="505"/>
      <c r="G540" s="505"/>
      <c r="H540" s="505"/>
      <c r="I540" s="505"/>
      <c r="J540" s="505"/>
      <c r="K540" s="505"/>
      <c r="L540" s="505"/>
      <c r="M540" s="505"/>
      <c r="N540" s="505"/>
      <c r="O540" s="505"/>
      <c r="P540" s="505"/>
      <c r="Q540" s="505"/>
      <c r="R540" s="505"/>
      <c r="S540" s="505"/>
      <c r="T540" s="505"/>
      <c r="U540" s="505"/>
      <c r="V540" s="505"/>
      <c r="W540" s="505"/>
      <c r="X540" s="505"/>
      <c r="Y540" s="505"/>
      <c r="Z540" s="505"/>
      <c r="AA540" s="505"/>
      <c r="AB540" s="505"/>
      <c r="AC540" s="505"/>
      <c r="AD540" s="505"/>
      <c r="AE540" s="505"/>
      <c r="AF540" s="505"/>
      <c r="AG540" s="505"/>
      <c r="AH540" s="505"/>
      <c r="AI540" s="505"/>
      <c r="AJ540" s="505"/>
      <c r="AK540" s="505"/>
      <c r="AL540" s="505"/>
      <c r="AM540" s="505"/>
      <c r="AN540" s="505"/>
      <c r="AO540" s="505"/>
      <c r="AP540" s="505"/>
      <c r="AQ540" s="505"/>
      <c r="AR540" s="505"/>
      <c r="AS540" s="505"/>
      <c r="AT540" s="505"/>
      <c r="AU540" s="505"/>
      <c r="AV540" s="505"/>
      <c r="AW540" s="505"/>
      <c r="AX540" s="350">
        <f t="shared" ref="AX540:AY540" si="143">AX184-AX539</f>
        <v>46143993.170000002</v>
      </c>
      <c r="AY540" s="350">
        <f t="shared" si="143"/>
        <v>75852946.910000026</v>
      </c>
      <c r="AZ540" s="129"/>
    </row>
    <row r="541" spans="1:52" ht="15.75" customHeight="1">
      <c r="A541" s="129"/>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1"/>
      <c r="AZ541" s="129"/>
    </row>
    <row r="542" spans="1:52" ht="15.75" customHeight="1">
      <c r="A542" s="129"/>
      <c r="B542" s="222"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1"/>
      <c r="AZ542" s="129"/>
    </row>
    <row r="543" spans="1:52" ht="15.75" customHeight="1">
      <c r="A543" s="129"/>
      <c r="B543" s="129"/>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1"/>
      <c r="AZ543" s="129"/>
    </row>
    <row r="544" spans="1:52" ht="15.75" customHeight="1">
      <c r="A544" s="129"/>
      <c r="B544" s="129"/>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1"/>
      <c r="AZ544" s="129"/>
    </row>
    <row r="545" spans="1:52" ht="8.25" customHeight="1">
      <c r="A545" s="129"/>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1"/>
      <c r="AZ545" s="129"/>
    </row>
    <row r="546" spans="1:52" ht="15.75" customHeight="1">
      <c r="A546" s="129"/>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1"/>
      <c r="AZ546" s="129"/>
    </row>
    <row r="547" spans="1:52" ht="15.75" customHeight="1">
      <c r="A547" s="129"/>
      <c r="B547" s="129"/>
      <c r="C547" s="129"/>
      <c r="D547" s="129"/>
      <c r="E547" s="129"/>
      <c r="F547" s="129"/>
      <c r="G547" s="129"/>
      <c r="H547" s="129"/>
      <c r="I547" s="129"/>
      <c r="J547" s="129"/>
      <c r="K547" s="129"/>
      <c r="L547" s="129"/>
      <c r="M547" s="129"/>
      <c r="N547" s="129"/>
      <c r="O547" s="129"/>
      <c r="P547" s="637"/>
      <c r="Q547" s="560"/>
      <c r="R547" s="560"/>
      <c r="S547" s="560"/>
      <c r="T547" s="560"/>
      <c r="U547" s="560"/>
      <c r="V547" s="560"/>
      <c r="W547" s="560"/>
      <c r="X547" s="560"/>
      <c r="Y547" s="560"/>
      <c r="Z547" s="560"/>
      <c r="AA547" s="560"/>
      <c r="AB547" s="560"/>
      <c r="AC547" s="560"/>
      <c r="AD547" s="560"/>
      <c r="AE547" s="560"/>
      <c r="AF547" s="560"/>
      <c r="AG547" s="129"/>
      <c r="AH547" s="129"/>
      <c r="AI547" s="129"/>
      <c r="AJ547" s="129"/>
      <c r="AK547" s="129"/>
      <c r="AL547" s="129"/>
      <c r="AM547" s="129"/>
      <c r="AN547" s="129"/>
      <c r="AO547" s="129"/>
      <c r="AP547" s="129"/>
      <c r="AQ547" s="129"/>
      <c r="AR547" s="129"/>
      <c r="AS547" s="129"/>
      <c r="AT547" s="5"/>
      <c r="AU547" s="5"/>
      <c r="AV547" s="637" t="s">
        <v>2502</v>
      </c>
      <c r="AW547" s="560"/>
      <c r="AX547" s="560"/>
      <c r="AY547" s="560"/>
      <c r="AZ547" s="129"/>
    </row>
    <row r="548" spans="1:52" ht="15.75" customHeight="1">
      <c r="A548" s="129"/>
      <c r="B548" s="129"/>
      <c r="C548" s="129"/>
      <c r="D548" s="129"/>
      <c r="E548" s="129"/>
      <c r="F548" s="129"/>
      <c r="G548" s="129"/>
      <c r="H548" s="129"/>
      <c r="I548" s="129"/>
      <c r="J548" s="129"/>
      <c r="K548" s="129"/>
      <c r="L548" s="129"/>
      <c r="M548" s="129"/>
      <c r="N548" s="129"/>
      <c r="O548" s="129"/>
      <c r="P548" s="626" t="str">
        <f>Validacion!A7</f>
        <v>LIC. JOSÉ MIGUEL GOMEZ LOPEZ</v>
      </c>
      <c r="Q548" s="574"/>
      <c r="R548" s="574"/>
      <c r="S548" s="574"/>
      <c r="T548" s="574"/>
      <c r="U548" s="574"/>
      <c r="V548" s="574"/>
      <c r="W548" s="574"/>
      <c r="X548" s="574"/>
      <c r="Y548" s="574"/>
      <c r="Z548" s="574"/>
      <c r="AA548" s="574"/>
      <c r="AB548" s="574"/>
      <c r="AC548" s="574"/>
      <c r="AD548" s="574"/>
      <c r="AE548" s="574"/>
      <c r="AF548" s="574"/>
      <c r="AG548" s="129"/>
      <c r="AH548" s="129"/>
      <c r="AI548" s="129"/>
      <c r="AJ548" s="129"/>
      <c r="AK548" s="129"/>
      <c r="AL548" s="129"/>
      <c r="AM548" s="129"/>
      <c r="AN548" s="129"/>
      <c r="AO548" s="129"/>
      <c r="AP548" s="129"/>
      <c r="AQ548" s="129"/>
      <c r="AR548" s="129"/>
      <c r="AS548" s="129"/>
      <c r="AT548" s="5"/>
      <c r="AU548" s="5"/>
      <c r="AV548" s="626" t="str">
        <f>Validacion!A9</f>
        <v>LIC. BERTHA MARCELA GONGORA JIMENEZ</v>
      </c>
      <c r="AW548" s="574"/>
      <c r="AX548" s="574"/>
      <c r="AY548" s="574"/>
      <c r="AZ548" s="129"/>
    </row>
    <row r="549" spans="1:52" ht="15.75" customHeight="1">
      <c r="A549" s="129"/>
      <c r="B549" s="129"/>
      <c r="C549" s="129"/>
      <c r="D549" s="129"/>
      <c r="E549" s="129"/>
      <c r="F549" s="129"/>
      <c r="G549" s="129"/>
      <c r="H549" s="129"/>
      <c r="I549" s="129"/>
      <c r="J549" s="129"/>
      <c r="K549" s="129"/>
      <c r="L549" s="129"/>
      <c r="M549" s="129"/>
      <c r="N549" s="129"/>
      <c r="O549" s="129"/>
      <c r="P549" s="505"/>
      <c r="Q549" s="505"/>
      <c r="R549" s="505"/>
      <c r="S549" s="505"/>
      <c r="T549" s="505"/>
      <c r="U549" s="505"/>
      <c r="V549" s="505"/>
      <c r="W549" s="505"/>
      <c r="X549" s="505"/>
      <c r="Y549" s="505"/>
      <c r="Z549" s="505"/>
      <c r="AA549" s="505"/>
      <c r="AB549" s="505"/>
      <c r="AC549" s="505"/>
      <c r="AD549" s="505"/>
      <c r="AE549" s="505"/>
      <c r="AF549" s="505"/>
      <c r="AG549" s="129"/>
      <c r="AH549" s="129"/>
      <c r="AI549" s="129"/>
      <c r="AJ549" s="129"/>
      <c r="AK549" s="129"/>
      <c r="AL549" s="129"/>
      <c r="AM549" s="129"/>
      <c r="AN549" s="129"/>
      <c r="AO549" s="129"/>
      <c r="AP549" s="129"/>
      <c r="AQ549" s="129"/>
      <c r="AR549" s="129"/>
      <c r="AS549" s="129"/>
      <c r="AT549" s="5"/>
      <c r="AU549" s="5"/>
      <c r="AV549" s="505"/>
      <c r="AW549" s="505"/>
      <c r="AX549" s="505"/>
      <c r="AY549" s="505"/>
      <c r="AZ549" s="129"/>
    </row>
    <row r="550" spans="1:52" ht="15.75" customHeight="1">
      <c r="A550" s="129"/>
      <c r="B550" s="352"/>
      <c r="C550" s="120"/>
      <c r="D550" s="120"/>
      <c r="E550" s="120"/>
      <c r="F550" s="120"/>
      <c r="G550" s="120"/>
      <c r="H550" s="120"/>
      <c r="I550" s="120"/>
      <c r="J550" s="120"/>
      <c r="K550" s="120"/>
      <c r="L550" s="120"/>
      <c r="M550" s="120"/>
      <c r="N550" s="120"/>
      <c r="O550" s="120"/>
      <c r="P550" s="580" t="s">
        <v>5354</v>
      </c>
      <c r="Q550" s="505"/>
      <c r="R550" s="505"/>
      <c r="S550" s="505"/>
      <c r="T550" s="505"/>
      <c r="U550" s="505"/>
      <c r="V550" s="505"/>
      <c r="W550" s="505"/>
      <c r="X550" s="505"/>
      <c r="Y550" s="505"/>
      <c r="Z550" s="505"/>
      <c r="AA550" s="505"/>
      <c r="AB550" s="505"/>
      <c r="AC550" s="505"/>
      <c r="AD550" s="505"/>
      <c r="AE550" s="505"/>
      <c r="AF550" s="505"/>
      <c r="AG550" s="120"/>
      <c r="AH550" s="120"/>
      <c r="AI550" s="120"/>
      <c r="AJ550" s="120"/>
      <c r="AK550" s="120"/>
      <c r="AL550" s="120"/>
      <c r="AM550" s="120"/>
      <c r="AN550" s="120"/>
      <c r="AO550" s="120"/>
      <c r="AP550" s="120"/>
      <c r="AQ550" s="120"/>
      <c r="AR550" s="120"/>
      <c r="AS550" s="120"/>
      <c r="AT550" s="5"/>
      <c r="AU550" s="5"/>
      <c r="AV550" s="580" t="s">
        <v>5718</v>
      </c>
      <c r="AW550" s="505"/>
      <c r="AX550" s="505"/>
      <c r="AY550" s="505"/>
      <c r="AZ550" s="129"/>
    </row>
    <row r="551" spans="1:52" ht="15" customHeight="1">
      <c r="A551" s="129"/>
      <c r="B551" s="5"/>
      <c r="C551" s="5"/>
      <c r="D551" s="3"/>
      <c r="E551" s="5"/>
      <c r="F551" s="5"/>
      <c r="G551" s="5"/>
      <c r="H551" s="5"/>
      <c r="I551" s="5"/>
      <c r="J551" s="5"/>
      <c r="K551" s="5"/>
      <c r="L551" s="5"/>
      <c r="M551" s="5"/>
      <c r="N551" s="5"/>
      <c r="O551" s="5"/>
      <c r="P551" s="505"/>
      <c r="Q551" s="505"/>
      <c r="R551" s="505"/>
      <c r="S551" s="505"/>
      <c r="T551" s="505"/>
      <c r="U551" s="505"/>
      <c r="V551" s="505"/>
      <c r="W551" s="505"/>
      <c r="X551" s="505"/>
      <c r="Y551" s="505"/>
      <c r="Z551" s="505"/>
      <c r="AA551" s="505"/>
      <c r="AB551" s="505"/>
      <c r="AC551" s="505"/>
      <c r="AD551" s="505"/>
      <c r="AE551" s="505"/>
      <c r="AF551" s="505"/>
      <c r="AG551" s="5"/>
      <c r="AH551" s="5"/>
      <c r="AI551" s="5"/>
      <c r="AJ551" s="5"/>
      <c r="AK551" s="5"/>
      <c r="AL551" s="5"/>
      <c r="AM551" s="5"/>
      <c r="AN551" s="5"/>
      <c r="AO551" s="5"/>
      <c r="AP551" s="5"/>
      <c r="AQ551" s="5"/>
      <c r="AR551" s="5"/>
      <c r="AS551" s="3"/>
      <c r="AT551" s="5"/>
      <c r="AU551" s="5"/>
      <c r="AV551" s="505"/>
      <c r="AW551" s="505"/>
      <c r="AX551" s="505"/>
      <c r="AY551" s="505"/>
      <c r="AZ551" s="129"/>
    </row>
    <row r="552" spans="1:52" ht="15.75" customHeight="1">
      <c r="A552" s="129"/>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1"/>
      <c r="AZ552" s="129"/>
    </row>
    <row r="553" spans="1:52" ht="15.75" customHeight="1">
      <c r="A553" s="129"/>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1"/>
      <c r="AZ553" s="129"/>
    </row>
    <row r="554" spans="1:52" ht="15.75" customHeight="1">
      <c r="A554" s="129"/>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1"/>
      <c r="AZ554" s="129"/>
    </row>
    <row r="555" spans="1:52" ht="15.75" customHeight="1">
      <c r="A555" s="129"/>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1"/>
      <c r="AZ555" s="129"/>
    </row>
    <row r="556" spans="1:52" ht="15.75" customHeight="1">
      <c r="A556" s="129"/>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1"/>
      <c r="AZ556" s="129"/>
    </row>
    <row r="557" spans="1:52" ht="15.75" customHeight="1">
      <c r="A557" s="129"/>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1"/>
      <c r="AZ557" s="129"/>
    </row>
    <row r="558" spans="1:52" ht="15.75" customHeight="1">
      <c r="A558" s="129"/>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1"/>
      <c r="AZ558" s="129"/>
    </row>
    <row r="559" spans="1:52" ht="15.75" customHeight="1">
      <c r="A559" s="129"/>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1"/>
      <c r="AZ559" s="129"/>
    </row>
    <row r="560" spans="1:52" ht="15.75" customHeight="1">
      <c r="A560" s="129"/>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1"/>
      <c r="AZ560" s="129"/>
    </row>
    <row r="561" spans="1:52" ht="15.75" customHeight="1">
      <c r="A561" s="129"/>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1"/>
      <c r="AZ561" s="129"/>
    </row>
    <row r="562" spans="1:52" ht="15.75" customHeight="1">
      <c r="A562" s="129"/>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1"/>
      <c r="AZ562" s="129"/>
    </row>
    <row r="563" spans="1:52" ht="15.75" customHeight="1">
      <c r="A563" s="129"/>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1"/>
      <c r="AZ563" s="129"/>
    </row>
    <row r="564" spans="1:52" ht="15.75" customHeight="1">
      <c r="A564" s="129"/>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1"/>
      <c r="AZ564" s="129"/>
    </row>
    <row r="565" spans="1:52" ht="15.75" customHeight="1">
      <c r="A565" s="129"/>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1"/>
      <c r="AZ565" s="129"/>
    </row>
    <row r="566" spans="1:52" ht="15.75" customHeight="1">
      <c r="A566" s="129"/>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1"/>
      <c r="AZ566" s="129"/>
    </row>
    <row r="567" spans="1:52" ht="15.75" customHeight="1">
      <c r="A567" s="129"/>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1"/>
      <c r="AZ567" s="129"/>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570"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21" customHeight="1">
      <c r="A2" s="571" t="s">
        <v>5719</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9.5" customHeight="1">
      <c r="A3" s="557" t="e">
        <f>'F6'!A3</f>
        <v>#REF!</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 customHeight="1">
      <c r="A4" s="557" t="s">
        <v>4896</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90">
      <c r="A5" s="156"/>
      <c r="B5" s="295" t="s">
        <v>779</v>
      </c>
      <c r="C5" s="353" t="s">
        <v>705</v>
      </c>
      <c r="D5" s="353" t="s">
        <v>5720</v>
      </c>
      <c r="E5" s="353" t="s">
        <v>5721</v>
      </c>
      <c r="F5" s="353" t="s">
        <v>5722</v>
      </c>
      <c r="G5" s="354" t="s">
        <v>507</v>
      </c>
      <c r="H5" s="129"/>
      <c r="I5" s="129"/>
      <c r="J5" s="129"/>
      <c r="K5" s="129"/>
      <c r="L5" s="129"/>
      <c r="M5" s="129"/>
      <c r="N5" s="129"/>
      <c r="O5" s="129"/>
      <c r="P5" s="129"/>
      <c r="Q5" s="129"/>
      <c r="R5" s="129"/>
      <c r="S5" s="129"/>
      <c r="T5" s="129"/>
      <c r="U5" s="129"/>
      <c r="V5" s="129"/>
      <c r="W5" s="129"/>
      <c r="X5" s="129"/>
      <c r="Y5" s="129"/>
      <c r="Z5" s="129"/>
    </row>
    <row r="6" spans="1:26" ht="15.75">
      <c r="A6" s="639" t="str">
        <f>"Hacienda pública / patrimonio contribuido neto de "&amp;Validacion!F186</f>
        <v>Hacienda pública / patrimonio contribuido neto de 2023</v>
      </c>
      <c r="B6" s="562"/>
      <c r="C6" s="270">
        <f>SUM(C7:C9)</f>
        <v>7000000</v>
      </c>
      <c r="D6" s="355"/>
      <c r="E6" s="355"/>
      <c r="F6" s="355"/>
      <c r="G6" s="270">
        <f t="shared" ref="G6:G33" si="0">SUM(C6:F6)</f>
        <v>7000000</v>
      </c>
      <c r="H6" s="129"/>
      <c r="I6" s="129"/>
      <c r="J6" s="129"/>
      <c r="K6" s="129"/>
      <c r="L6" s="129"/>
      <c r="M6" s="129"/>
      <c r="N6" s="129"/>
      <c r="O6" s="129"/>
      <c r="P6" s="129"/>
      <c r="Q6" s="129"/>
      <c r="R6" s="129"/>
      <c r="S6" s="129"/>
      <c r="T6" s="129"/>
      <c r="U6" s="129"/>
      <c r="V6" s="129"/>
      <c r="W6" s="129"/>
      <c r="X6" s="129"/>
      <c r="Y6" s="129"/>
      <c r="Z6" s="129"/>
    </row>
    <row r="7" spans="1:26">
      <c r="A7" s="128"/>
      <c r="B7" s="356" t="s">
        <v>323</v>
      </c>
      <c r="C7" s="357">
        <f>Balanza!D175</f>
        <v>7000000</v>
      </c>
      <c r="D7" s="358"/>
      <c r="E7" s="358"/>
      <c r="F7" s="358"/>
      <c r="G7" s="359">
        <f t="shared" si="0"/>
        <v>7000000</v>
      </c>
      <c r="H7" s="129"/>
      <c r="I7" s="129"/>
      <c r="J7" s="129"/>
      <c r="K7" s="129"/>
      <c r="L7" s="129"/>
      <c r="M7" s="129"/>
      <c r="N7" s="129"/>
      <c r="O7" s="129"/>
      <c r="P7" s="129"/>
      <c r="Q7" s="129"/>
      <c r="R7" s="129"/>
      <c r="S7" s="129"/>
      <c r="T7" s="129"/>
      <c r="U7" s="129"/>
      <c r="V7" s="129"/>
      <c r="W7" s="129"/>
      <c r="X7" s="129"/>
      <c r="Y7" s="129"/>
      <c r="Z7" s="129"/>
    </row>
    <row r="8" spans="1:26">
      <c r="A8" s="129"/>
      <c r="B8" s="356" t="s">
        <v>324</v>
      </c>
      <c r="C8" s="133">
        <f>Balanza!D176</f>
        <v>0</v>
      </c>
      <c r="D8" s="358"/>
      <c r="E8" s="358"/>
      <c r="F8" s="358"/>
      <c r="G8" s="358">
        <f t="shared" si="0"/>
        <v>0</v>
      </c>
      <c r="H8" s="129"/>
      <c r="I8" s="129"/>
      <c r="J8" s="129"/>
      <c r="K8" s="129"/>
      <c r="L8" s="129"/>
      <c r="M8" s="129"/>
      <c r="N8" s="129"/>
      <c r="O8" s="129"/>
      <c r="P8" s="129"/>
      <c r="Q8" s="129"/>
      <c r="R8" s="129"/>
      <c r="S8" s="129"/>
      <c r="T8" s="129"/>
      <c r="U8" s="129"/>
      <c r="V8" s="129"/>
      <c r="W8" s="129"/>
      <c r="X8" s="129"/>
      <c r="Y8" s="129"/>
      <c r="Z8" s="129"/>
    </row>
    <row r="9" spans="1:26">
      <c r="A9" s="129"/>
      <c r="B9" s="356" t="s">
        <v>325</v>
      </c>
      <c r="C9" s="133">
        <f>Balanza!D177</f>
        <v>0</v>
      </c>
      <c r="D9" s="358"/>
      <c r="E9" s="358"/>
      <c r="F9" s="358"/>
      <c r="G9" s="358">
        <f t="shared" si="0"/>
        <v>0</v>
      </c>
      <c r="H9" s="129"/>
      <c r="I9" s="129"/>
      <c r="J9" s="129"/>
      <c r="K9" s="129"/>
      <c r="L9" s="129"/>
      <c r="M9" s="129"/>
      <c r="N9" s="129"/>
      <c r="O9" s="129"/>
      <c r="P9" s="129"/>
      <c r="Q9" s="129"/>
      <c r="R9" s="129"/>
      <c r="S9" s="129"/>
      <c r="T9" s="129"/>
      <c r="U9" s="129"/>
      <c r="V9" s="129"/>
      <c r="W9" s="129"/>
      <c r="X9" s="129"/>
      <c r="Y9" s="129"/>
      <c r="Z9" s="129"/>
    </row>
    <row r="10" spans="1:26">
      <c r="A10" s="640" t="str">
        <f>"Hacienda pública / patrimonio generado neto de "&amp;Validacion!F186</f>
        <v>Hacienda pública / patrimonio generado neto de 2023</v>
      </c>
      <c r="B10" s="536"/>
      <c r="C10" s="141"/>
      <c r="D10" s="360">
        <f>SUM(D12:D15)</f>
        <v>218243371.88999999</v>
      </c>
      <c r="E10" s="360">
        <f>SUM(E11)</f>
        <v>75852946.910000026</v>
      </c>
      <c r="F10" s="141"/>
      <c r="G10" s="360">
        <f t="shared" si="0"/>
        <v>294096318.80000001</v>
      </c>
      <c r="H10" s="129"/>
      <c r="I10" s="129"/>
      <c r="J10" s="129"/>
      <c r="K10" s="129"/>
      <c r="L10" s="129"/>
      <c r="M10" s="129"/>
      <c r="N10" s="129"/>
      <c r="O10" s="129"/>
      <c r="P10" s="129"/>
      <c r="Q10" s="129"/>
      <c r="R10" s="129"/>
      <c r="S10" s="129"/>
      <c r="T10" s="129"/>
      <c r="U10" s="129"/>
      <c r="V10" s="129"/>
      <c r="W10" s="129"/>
      <c r="X10" s="129"/>
      <c r="Y10" s="129"/>
      <c r="Z10" s="129"/>
    </row>
    <row r="11" spans="1:26">
      <c r="A11" s="128"/>
      <c r="B11" s="356" t="s">
        <v>327</v>
      </c>
      <c r="C11" s="358"/>
      <c r="D11" s="359"/>
      <c r="E11" s="357">
        <f>Balanza!D179</f>
        <v>75852946.910000026</v>
      </c>
      <c r="F11" s="358"/>
      <c r="G11" s="359">
        <f t="shared" si="0"/>
        <v>75852946.910000026</v>
      </c>
      <c r="H11" s="129"/>
      <c r="I11" s="129"/>
      <c r="J11" s="129"/>
      <c r="K11" s="129"/>
      <c r="L11" s="129"/>
      <c r="M11" s="129"/>
      <c r="N11" s="129"/>
      <c r="O11" s="129"/>
      <c r="P11" s="129"/>
      <c r="Q11" s="129"/>
      <c r="R11" s="129"/>
      <c r="S11" s="129"/>
      <c r="T11" s="129"/>
      <c r="U11" s="129"/>
      <c r="V11" s="129"/>
      <c r="W11" s="129"/>
      <c r="X11" s="129"/>
      <c r="Y11" s="129"/>
      <c r="Z11" s="129"/>
    </row>
    <row r="12" spans="1:26">
      <c r="A12" s="129"/>
      <c r="B12" s="356" t="s">
        <v>328</v>
      </c>
      <c r="C12" s="358"/>
      <c r="D12" s="133">
        <f>Balanza!D180</f>
        <v>250847295.69</v>
      </c>
      <c r="E12" s="358"/>
      <c r="F12" s="358"/>
      <c r="G12" s="358">
        <f t="shared" si="0"/>
        <v>250847295.69</v>
      </c>
      <c r="H12" s="129"/>
      <c r="I12" s="129"/>
      <c r="J12" s="129"/>
      <c r="K12" s="129"/>
      <c r="L12" s="129"/>
      <c r="M12" s="129"/>
      <c r="N12" s="129"/>
      <c r="O12" s="129"/>
      <c r="P12" s="129"/>
      <c r="Q12" s="129"/>
      <c r="R12" s="129"/>
      <c r="S12" s="129"/>
      <c r="T12" s="129"/>
      <c r="U12" s="129"/>
      <c r="V12" s="129"/>
      <c r="W12" s="129"/>
      <c r="X12" s="129"/>
      <c r="Y12" s="129"/>
      <c r="Z12" s="129"/>
    </row>
    <row r="13" spans="1:26">
      <c r="A13" s="129"/>
      <c r="B13" s="356" t="s">
        <v>329</v>
      </c>
      <c r="C13" s="358"/>
      <c r="D13" s="133">
        <f>Balanza!D181</f>
        <v>0</v>
      </c>
      <c r="E13" s="358"/>
      <c r="F13" s="358"/>
      <c r="G13" s="358">
        <f t="shared" si="0"/>
        <v>0</v>
      </c>
      <c r="H13" s="129"/>
      <c r="I13" s="129"/>
      <c r="J13" s="129"/>
      <c r="K13" s="129"/>
      <c r="L13" s="129"/>
      <c r="M13" s="129"/>
      <c r="N13" s="129"/>
      <c r="O13" s="129"/>
      <c r="P13" s="129"/>
      <c r="Q13" s="129"/>
      <c r="R13" s="129"/>
      <c r="S13" s="129"/>
      <c r="T13" s="129"/>
      <c r="U13" s="129"/>
      <c r="V13" s="129"/>
      <c r="W13" s="129"/>
      <c r="X13" s="129"/>
      <c r="Y13" s="129"/>
      <c r="Z13" s="129"/>
    </row>
    <row r="14" spans="1:26">
      <c r="A14" s="129"/>
      <c r="B14" s="356" t="s">
        <v>330</v>
      </c>
      <c r="C14" s="358"/>
      <c r="D14" s="133">
        <f>Balanza!D186</f>
        <v>0</v>
      </c>
      <c r="E14" s="358"/>
      <c r="F14" s="358"/>
      <c r="G14" s="358">
        <f t="shared" si="0"/>
        <v>0</v>
      </c>
      <c r="H14" s="129"/>
      <c r="I14" s="129"/>
      <c r="J14" s="129"/>
      <c r="K14" s="129"/>
      <c r="L14" s="129"/>
      <c r="M14" s="129"/>
      <c r="N14" s="129"/>
      <c r="O14" s="129"/>
      <c r="P14" s="129"/>
      <c r="Q14" s="129"/>
      <c r="R14" s="129"/>
      <c r="S14" s="129"/>
      <c r="T14" s="129"/>
      <c r="U14" s="129"/>
      <c r="V14" s="129"/>
      <c r="W14" s="129"/>
      <c r="X14" s="129"/>
      <c r="Y14" s="129"/>
      <c r="Z14" s="129"/>
    </row>
    <row r="15" spans="1:26">
      <c r="A15" s="361"/>
      <c r="B15" s="356" t="s">
        <v>331</v>
      </c>
      <c r="C15" s="358"/>
      <c r="D15" s="133">
        <f>Balanza!D190</f>
        <v>-32603923.800000001</v>
      </c>
      <c r="E15" s="358"/>
      <c r="F15" s="358"/>
      <c r="G15" s="358">
        <f t="shared" si="0"/>
        <v>-32603923.800000001</v>
      </c>
      <c r="H15" s="129"/>
      <c r="I15" s="129"/>
      <c r="J15" s="129"/>
      <c r="K15" s="129"/>
      <c r="L15" s="129"/>
      <c r="M15" s="129"/>
      <c r="N15" s="129"/>
      <c r="O15" s="129"/>
      <c r="P15" s="129"/>
      <c r="Q15" s="129"/>
      <c r="R15" s="129"/>
      <c r="S15" s="129"/>
      <c r="T15" s="129"/>
      <c r="U15" s="129"/>
      <c r="V15" s="129"/>
      <c r="W15" s="129"/>
      <c r="X15" s="129"/>
      <c r="Y15" s="129"/>
      <c r="Z15" s="129"/>
    </row>
    <row r="16" spans="1:26">
      <c r="A16" s="619" t="str">
        <f>"Exceso o insuficiencia en la actualización de la Hacienda pública/patrimonio neto "&amp;Validacion!F186</f>
        <v>Exceso o insuficiencia en la actualización de la Hacienda pública/patrimonio neto 2023</v>
      </c>
      <c r="B16" s="536"/>
      <c r="C16" s="141"/>
      <c r="D16" s="141"/>
      <c r="E16" s="141"/>
      <c r="F16" s="360">
        <f>SUM(F17:F18)</f>
        <v>0</v>
      </c>
      <c r="G16" s="360">
        <f t="shared" si="0"/>
        <v>0</v>
      </c>
      <c r="H16" s="129"/>
      <c r="I16" s="129"/>
      <c r="J16" s="129"/>
      <c r="K16" s="129"/>
      <c r="L16" s="129"/>
      <c r="M16" s="129"/>
      <c r="N16" s="129"/>
      <c r="O16" s="129"/>
      <c r="P16" s="129"/>
      <c r="Q16" s="129"/>
      <c r="R16" s="129"/>
      <c r="S16" s="129"/>
      <c r="T16" s="129"/>
      <c r="U16" s="129"/>
      <c r="V16" s="129"/>
      <c r="W16" s="129"/>
      <c r="X16" s="129"/>
      <c r="Y16" s="129"/>
      <c r="Z16" s="129"/>
    </row>
    <row r="17" spans="1:26">
      <c r="A17" s="128"/>
      <c r="B17" s="356" t="s">
        <v>333</v>
      </c>
      <c r="C17" s="358"/>
      <c r="D17" s="358"/>
      <c r="E17" s="358"/>
      <c r="F17" s="357">
        <f>Balanza!D194</f>
        <v>0</v>
      </c>
      <c r="G17" s="359">
        <f t="shared" si="0"/>
        <v>0</v>
      </c>
      <c r="H17" s="129"/>
      <c r="I17" s="129"/>
      <c r="J17" s="129"/>
      <c r="K17" s="129"/>
      <c r="L17" s="129"/>
      <c r="M17" s="129"/>
      <c r="N17" s="129"/>
      <c r="O17" s="129"/>
      <c r="P17" s="129"/>
      <c r="Q17" s="129"/>
      <c r="R17" s="129"/>
      <c r="S17" s="129"/>
      <c r="T17" s="129"/>
      <c r="U17" s="129"/>
      <c r="V17" s="129"/>
      <c r="W17" s="129"/>
      <c r="X17" s="129"/>
      <c r="Y17" s="129"/>
      <c r="Z17" s="129"/>
    </row>
    <row r="18" spans="1:26">
      <c r="A18" s="361"/>
      <c r="B18" s="356" t="s">
        <v>334</v>
      </c>
      <c r="C18" s="362"/>
      <c r="D18" s="362"/>
      <c r="E18" s="362"/>
      <c r="F18" s="194">
        <f>Balanza!D195</f>
        <v>0</v>
      </c>
      <c r="G18" s="362">
        <f t="shared" si="0"/>
        <v>0</v>
      </c>
      <c r="H18" s="129"/>
      <c r="I18" s="129"/>
      <c r="J18" s="129"/>
      <c r="K18" s="129"/>
      <c r="L18" s="129"/>
      <c r="M18" s="129"/>
      <c r="N18" s="129"/>
      <c r="O18" s="129"/>
      <c r="P18" s="129"/>
      <c r="Q18" s="129"/>
      <c r="R18" s="129"/>
      <c r="S18" s="129"/>
      <c r="T18" s="129"/>
      <c r="U18" s="129"/>
      <c r="V18" s="129"/>
      <c r="W18" s="129"/>
      <c r="X18" s="129"/>
      <c r="Y18" s="129"/>
      <c r="Z18" s="129"/>
    </row>
    <row r="19" spans="1:26">
      <c r="A19" s="640" t="str">
        <f>"Hacienda pública / patrimonio neto final de "&amp;Validacion!F186</f>
        <v>Hacienda pública / patrimonio neto final de 2023</v>
      </c>
      <c r="B19" s="536"/>
      <c r="C19" s="271">
        <f>C6</f>
        <v>7000000</v>
      </c>
      <c r="D19" s="271">
        <f t="shared" ref="D19:E19" si="1">D10</f>
        <v>218243371.88999999</v>
      </c>
      <c r="E19" s="271">
        <f t="shared" si="1"/>
        <v>75852946.910000026</v>
      </c>
      <c r="F19" s="271">
        <f>F16</f>
        <v>0</v>
      </c>
      <c r="G19" s="271">
        <f t="shared" si="0"/>
        <v>301096318.80000001</v>
      </c>
      <c r="H19" s="129"/>
      <c r="I19" s="129"/>
      <c r="J19" s="129"/>
      <c r="K19" s="129"/>
      <c r="L19" s="129"/>
      <c r="M19" s="129"/>
      <c r="N19" s="129"/>
      <c r="O19" s="129"/>
      <c r="P19" s="129"/>
      <c r="Q19" s="129"/>
      <c r="R19" s="129"/>
      <c r="S19" s="129"/>
      <c r="T19" s="129"/>
      <c r="U19" s="129"/>
      <c r="V19" s="129"/>
      <c r="W19" s="129"/>
      <c r="X19" s="129"/>
      <c r="Y19" s="129"/>
      <c r="Z19" s="129"/>
    </row>
    <row r="20" spans="1:26">
      <c r="A20" s="619" t="str">
        <f>"Cambios en la hacienda pública/patrimonio contribuido neto de "&amp;Validacion!F185</f>
        <v>Cambios en la hacienda pública/patrimonio contribuido neto de 2024</v>
      </c>
      <c r="B20" s="536"/>
      <c r="C20" s="363">
        <f>SUM(C21:C23)</f>
        <v>0</v>
      </c>
      <c r="D20" s="147"/>
      <c r="E20" s="147"/>
      <c r="F20" s="147"/>
      <c r="G20" s="363">
        <f t="shared" si="0"/>
        <v>0</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28"/>
      <c r="B21" s="356" t="s">
        <v>323</v>
      </c>
      <c r="C21" s="357">
        <f>Balanza!F175-Balanza!E175</f>
        <v>0</v>
      </c>
      <c r="D21" s="358"/>
      <c r="E21" s="358"/>
      <c r="F21" s="358"/>
      <c r="G21" s="359">
        <f t="shared" si="0"/>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29"/>
      <c r="B22" s="356" t="s">
        <v>324</v>
      </c>
      <c r="C22" s="133">
        <f>Balanza!F176-Balanza!E176</f>
        <v>0</v>
      </c>
      <c r="D22" s="358"/>
      <c r="E22" s="358"/>
      <c r="F22" s="358"/>
      <c r="G22" s="358">
        <f t="shared" si="0"/>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361"/>
      <c r="B23" s="356" t="s">
        <v>325</v>
      </c>
      <c r="C23" s="133">
        <f>Balanza!F177-Balanza!E177</f>
        <v>0</v>
      </c>
      <c r="D23" s="358"/>
      <c r="E23" s="358"/>
      <c r="F23" s="358"/>
      <c r="G23" s="358">
        <f t="shared" si="0"/>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640" t="str">
        <f>"Variaciones de la hacienda pública/patrimonio generado neto de "&amp;Validacion!F185</f>
        <v>Variaciones de la hacienda pública/patrimonio generado neto de 2024</v>
      </c>
      <c r="B24" s="536"/>
      <c r="C24" s="141"/>
      <c r="D24" s="360">
        <f>SUM(D26)</f>
        <v>43203007.910000026</v>
      </c>
      <c r="E24" s="360">
        <f>SUM(E25:E29)</f>
        <v>2894970.0599999763</v>
      </c>
      <c r="F24" s="141"/>
      <c r="G24" s="360">
        <f t="shared" si="0"/>
        <v>46097977.969999999</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128"/>
      <c r="B25" s="356" t="s">
        <v>327</v>
      </c>
      <c r="C25" s="358"/>
      <c r="D25" s="359"/>
      <c r="E25" s="357">
        <f>Balanza!H179</f>
        <v>46143993.170000002</v>
      </c>
      <c r="F25" s="358"/>
      <c r="G25" s="359">
        <f t="shared" si="0"/>
        <v>46143993.170000002</v>
      </c>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29"/>
      <c r="B26" s="356" t="s">
        <v>328</v>
      </c>
      <c r="C26" s="358"/>
      <c r="D26" s="133">
        <f>Balanza!H180-Balanza!D180</f>
        <v>43203007.910000026</v>
      </c>
      <c r="E26" s="133">
        <f>(Balanza!D179)*-1</f>
        <v>-75852946.910000026</v>
      </c>
      <c r="F26" s="358"/>
      <c r="G26" s="358">
        <f t="shared" si="0"/>
        <v>-32649939</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29"/>
      <c r="B27" s="356" t="s">
        <v>329</v>
      </c>
      <c r="C27" s="358"/>
      <c r="D27" s="358"/>
      <c r="E27" s="133">
        <f>Balanza!F181-Balanza!E181</f>
        <v>0</v>
      </c>
      <c r="F27" s="358"/>
      <c r="G27" s="358">
        <f t="shared" si="0"/>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29"/>
      <c r="B28" s="356" t="s">
        <v>330</v>
      </c>
      <c r="C28" s="358"/>
      <c r="D28" s="358"/>
      <c r="E28" s="133">
        <f>Balanza!F186-Balanza!E186</f>
        <v>0</v>
      </c>
      <c r="F28" s="358"/>
      <c r="G28" s="358">
        <f t="shared" si="0"/>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361"/>
      <c r="B29" s="356" t="s">
        <v>331</v>
      </c>
      <c r="C29" s="358"/>
      <c r="D29" s="358"/>
      <c r="E29" s="133">
        <f>Balanza!F190-Balanza!E190</f>
        <v>32603923.800000001</v>
      </c>
      <c r="F29" s="358"/>
      <c r="G29" s="358">
        <f t="shared" si="0"/>
        <v>32603923.800000001</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640" t="str">
        <f>"Cambios en el exceso o insuficiencia en la actualización de la hacienda pública/patrimonio neto de "&amp;Validacion!F185</f>
        <v>Cambios en el exceso o insuficiencia en la actualización de la hacienda pública/patrimonio neto de 2024</v>
      </c>
      <c r="B30" s="536"/>
      <c r="C30" s="141"/>
      <c r="D30" s="141"/>
      <c r="E30" s="141"/>
      <c r="F30" s="360">
        <f>SUM(F31:F32)</f>
        <v>0</v>
      </c>
      <c r="G30" s="360">
        <f t="shared" si="0"/>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28"/>
      <c r="B31" s="356" t="s">
        <v>339</v>
      </c>
      <c r="C31" s="358"/>
      <c r="D31" s="358"/>
      <c r="E31" s="358"/>
      <c r="F31" s="357">
        <f>Balanza!F194-Balanza!E194</f>
        <v>0</v>
      </c>
      <c r="G31" s="359">
        <f t="shared" si="0"/>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361"/>
      <c r="B32" s="356" t="s">
        <v>340</v>
      </c>
      <c r="C32" s="362"/>
      <c r="D32" s="362"/>
      <c r="E32" s="362"/>
      <c r="F32" s="194">
        <f>Balanza!F195-Balanza!E195</f>
        <v>0</v>
      </c>
      <c r="G32" s="362">
        <f t="shared" si="0"/>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565" t="str">
        <f>"Hacienda pública/patrimonio neto final de "&amp;Validacion!F185</f>
        <v>Hacienda pública/patrimonio neto final de 2024</v>
      </c>
      <c r="B33" s="536"/>
      <c r="C33" s="271">
        <f>C19+C20</f>
        <v>7000000</v>
      </c>
      <c r="D33" s="271">
        <f t="shared" ref="D33:E33" si="2">D19+D24</f>
        <v>261446379.80000001</v>
      </c>
      <c r="E33" s="271">
        <f t="shared" si="2"/>
        <v>78747916.969999999</v>
      </c>
      <c r="F33" s="271">
        <f>F19+F30</f>
        <v>0</v>
      </c>
      <c r="G33" s="271">
        <f t="shared" si="0"/>
        <v>347194296.76999998</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29"/>
      <c r="B34" s="129"/>
      <c r="C34" s="246"/>
      <c r="D34" s="246"/>
      <c r="E34" s="246"/>
      <c r="F34" s="246"/>
      <c r="G34" s="246"/>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29"/>
      <c r="B35" s="222" t="s">
        <v>4897</v>
      </c>
      <c r="C35" s="246"/>
      <c r="D35" s="246"/>
      <c r="E35" s="246"/>
      <c r="F35" s="246"/>
      <c r="G35" s="246"/>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29"/>
      <c r="B36" s="129"/>
      <c r="C36" s="246"/>
      <c r="D36" s="246"/>
      <c r="E36" s="246"/>
      <c r="F36" s="246"/>
      <c r="G36" s="246"/>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129"/>
      <c r="C37" s="246"/>
      <c r="D37" s="246"/>
      <c r="E37" s="246"/>
      <c r="F37" s="246"/>
      <c r="G37" s="246"/>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129"/>
      <c r="C38" s="246"/>
      <c r="D38" s="246"/>
      <c r="E38" s="246"/>
      <c r="F38" s="246"/>
      <c r="G38" s="246"/>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
      <c r="C39" s="246"/>
      <c r="D39" s="364"/>
      <c r="E39" s="364"/>
      <c r="F39" s="364"/>
      <c r="G39" s="364"/>
      <c r="H39" s="129"/>
      <c r="I39" s="129"/>
      <c r="J39" s="129"/>
      <c r="K39" s="129"/>
      <c r="L39" s="129"/>
      <c r="M39" s="129"/>
      <c r="N39" s="129"/>
      <c r="O39" s="129"/>
      <c r="P39" s="129"/>
      <c r="Q39" s="129"/>
      <c r="R39" s="129"/>
      <c r="S39" s="129"/>
      <c r="T39" s="129"/>
      <c r="U39" s="129"/>
      <c r="V39" s="129"/>
      <c r="W39" s="129"/>
      <c r="X39" s="129"/>
      <c r="Y39" s="129"/>
      <c r="Z39" s="129"/>
    </row>
    <row r="40" spans="1:26" ht="15" customHeight="1">
      <c r="A40" s="129"/>
      <c r="B40" s="626" t="str">
        <f>Validacion!A7</f>
        <v>LIC. JOSÉ MIGUEL GOMEZ LOPEZ</v>
      </c>
      <c r="C40" s="246"/>
      <c r="D40" s="589" t="str">
        <f>Validacion!A9</f>
        <v>LIC. BERTHA MARCELA GONGORA JIMENEZ</v>
      </c>
      <c r="E40" s="505"/>
      <c r="F40" s="505"/>
      <c r="G40" s="505"/>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505"/>
      <c r="C41" s="246"/>
      <c r="D41" s="505"/>
      <c r="E41" s="505"/>
      <c r="F41" s="505"/>
      <c r="G41" s="505"/>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579" t="s">
        <v>5036</v>
      </c>
      <c r="C42" s="246"/>
      <c r="D42" s="641" t="s">
        <v>5723</v>
      </c>
      <c r="E42" s="505"/>
      <c r="F42" s="505"/>
      <c r="G42" s="505"/>
      <c r="H42" s="129"/>
      <c r="I42" s="129"/>
      <c r="J42" s="129"/>
      <c r="K42" s="129"/>
      <c r="L42" s="129"/>
      <c r="M42" s="129"/>
      <c r="N42" s="129"/>
      <c r="O42" s="129"/>
      <c r="P42" s="129"/>
      <c r="Q42" s="129"/>
      <c r="R42" s="129"/>
      <c r="S42" s="129"/>
      <c r="T42" s="129"/>
      <c r="U42" s="129"/>
      <c r="V42" s="129"/>
      <c r="W42" s="129"/>
      <c r="X42" s="129"/>
      <c r="Y42" s="129"/>
      <c r="Z42" s="129"/>
    </row>
    <row r="43" spans="1:26" ht="15" customHeight="1">
      <c r="A43" s="129"/>
      <c r="B43" s="505"/>
      <c r="C43" s="246"/>
      <c r="D43" s="505"/>
      <c r="E43" s="505"/>
      <c r="F43" s="505"/>
      <c r="G43" s="505"/>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246"/>
      <c r="D44" s="246"/>
      <c r="E44" s="246"/>
      <c r="F44" s="246"/>
      <c r="G44" s="246"/>
      <c r="H44" s="129"/>
      <c r="I44" s="129"/>
      <c r="J44" s="129"/>
      <c r="K44" s="129"/>
      <c r="L44" s="129"/>
      <c r="M44" s="129"/>
      <c r="N44" s="129"/>
      <c r="O44" s="129"/>
      <c r="P44" s="129"/>
      <c r="Q44" s="129"/>
      <c r="R44" s="129"/>
      <c r="S44" s="129"/>
      <c r="T44" s="129"/>
      <c r="U44" s="129"/>
      <c r="V44" s="129"/>
      <c r="W44" s="129"/>
      <c r="X44" s="129"/>
      <c r="Y44" s="129"/>
      <c r="Z44" s="129"/>
    </row>
    <row r="45" spans="1:26" ht="15" customHeight="1">
      <c r="A45" s="129"/>
      <c r="B45" s="129"/>
      <c r="C45" s="365"/>
      <c r="D45" s="365"/>
      <c r="E45" s="365"/>
      <c r="F45" s="246"/>
      <c r="G45" s="246"/>
      <c r="H45" s="129"/>
      <c r="I45" s="129"/>
      <c r="J45" s="129"/>
      <c r="K45" s="129"/>
      <c r="L45" s="129"/>
      <c r="M45" s="129"/>
      <c r="N45" s="129"/>
      <c r="O45" s="129"/>
      <c r="P45" s="129"/>
      <c r="Q45" s="129"/>
      <c r="R45" s="129"/>
      <c r="S45" s="129"/>
      <c r="T45" s="129"/>
      <c r="U45" s="129"/>
      <c r="V45" s="129"/>
      <c r="W45" s="129"/>
      <c r="X45" s="129"/>
      <c r="Y45" s="129"/>
      <c r="Z45" s="129"/>
    </row>
    <row r="46" spans="1:26" ht="15" hidden="1" customHeight="1">
      <c r="A46" s="129"/>
      <c r="B46" s="129"/>
      <c r="C46" s="365"/>
      <c r="D46" s="365"/>
      <c r="E46" s="365"/>
      <c r="F46" s="246"/>
      <c r="G46" s="246"/>
      <c r="H46" s="129"/>
      <c r="I46" s="129"/>
      <c r="J46" s="129"/>
      <c r="K46" s="129"/>
      <c r="L46" s="129"/>
      <c r="M46" s="129"/>
      <c r="N46" s="129"/>
      <c r="O46" s="129"/>
      <c r="P46" s="129"/>
      <c r="Q46" s="129"/>
      <c r="R46" s="129"/>
      <c r="S46" s="129"/>
      <c r="T46" s="129"/>
      <c r="U46" s="129"/>
      <c r="V46" s="129"/>
      <c r="W46" s="129"/>
      <c r="X46" s="129"/>
      <c r="Y46" s="129"/>
      <c r="Z46" s="129"/>
    </row>
    <row r="47" spans="1:26" ht="15" hidden="1" customHeight="1">
      <c r="A47" s="129"/>
      <c r="B47" s="129"/>
      <c r="C47" s="365"/>
      <c r="D47" s="365"/>
      <c r="E47" s="365"/>
      <c r="F47" s="246"/>
      <c r="G47" s="246"/>
      <c r="H47" s="129"/>
      <c r="I47" s="129"/>
      <c r="J47" s="129"/>
      <c r="K47" s="129"/>
      <c r="L47" s="129"/>
      <c r="M47" s="129"/>
      <c r="N47" s="129"/>
      <c r="O47" s="129"/>
      <c r="P47" s="129"/>
      <c r="Q47" s="129"/>
      <c r="R47" s="129"/>
      <c r="S47" s="129"/>
      <c r="T47" s="129"/>
      <c r="U47" s="129"/>
      <c r="V47" s="129"/>
      <c r="W47" s="129"/>
      <c r="X47" s="129"/>
      <c r="Y47" s="129"/>
      <c r="Z47" s="129"/>
    </row>
    <row r="48" spans="1:26" ht="15" hidden="1" customHeight="1">
      <c r="A48" s="129"/>
      <c r="B48" s="129"/>
      <c r="C48" s="365"/>
      <c r="D48" s="365"/>
      <c r="E48" s="365"/>
      <c r="F48" s="246"/>
      <c r="G48" s="246"/>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246"/>
      <c r="D49" s="246"/>
      <c r="E49" s="246"/>
      <c r="F49" s="246"/>
      <c r="G49" s="246"/>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246"/>
      <c r="D50" s="246"/>
      <c r="E50" s="246"/>
      <c r="F50" s="246"/>
      <c r="G50" s="246"/>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246"/>
      <c r="D51" s="246"/>
      <c r="E51" s="246"/>
      <c r="F51" s="246"/>
      <c r="G51" s="246"/>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246"/>
      <c r="D52" s="246"/>
      <c r="E52" s="246"/>
      <c r="F52" s="246"/>
      <c r="G52" s="246"/>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246"/>
      <c r="D53" s="246"/>
      <c r="E53" s="246"/>
      <c r="F53" s="246"/>
      <c r="G53" s="246"/>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246"/>
      <c r="D54" s="246"/>
      <c r="E54" s="246"/>
      <c r="F54" s="246"/>
      <c r="G54" s="246"/>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246"/>
      <c r="D55" s="246"/>
      <c r="E55" s="246"/>
      <c r="F55" s="246"/>
      <c r="G55" s="246"/>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246"/>
      <c r="D56" s="246"/>
      <c r="E56" s="246"/>
      <c r="F56" s="246"/>
      <c r="G56" s="246"/>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246"/>
      <c r="D57" s="246"/>
      <c r="E57" s="246"/>
      <c r="F57" s="246"/>
      <c r="G57" s="246"/>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246"/>
      <c r="D58" s="246"/>
      <c r="E58" s="246"/>
      <c r="F58" s="246"/>
      <c r="G58" s="246"/>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246"/>
      <c r="D59" s="246"/>
      <c r="E59" s="246"/>
      <c r="F59" s="246"/>
      <c r="G59" s="246"/>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246"/>
      <c r="D60" s="246"/>
      <c r="E60" s="246"/>
      <c r="F60" s="246"/>
      <c r="G60" s="246"/>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246"/>
      <c r="D61" s="246"/>
      <c r="E61" s="246"/>
      <c r="F61" s="246"/>
      <c r="G61" s="246"/>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246"/>
      <c r="D62" s="246"/>
      <c r="E62" s="246"/>
      <c r="F62" s="246"/>
      <c r="G62" s="246"/>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246"/>
      <c r="D63" s="246"/>
      <c r="E63" s="246"/>
      <c r="F63" s="246"/>
      <c r="G63" s="246"/>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246"/>
      <c r="D64" s="246"/>
      <c r="E64" s="246"/>
      <c r="F64" s="246"/>
      <c r="G64" s="246"/>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246"/>
      <c r="D65" s="246"/>
      <c r="E65" s="246"/>
      <c r="F65" s="246"/>
      <c r="G65" s="246"/>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246"/>
      <c r="D66" s="246"/>
      <c r="E66" s="246"/>
      <c r="F66" s="246"/>
      <c r="G66" s="246"/>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246"/>
      <c r="D67" s="246"/>
      <c r="E67" s="246"/>
      <c r="F67" s="246"/>
      <c r="G67" s="246"/>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246"/>
      <c r="D68" s="246"/>
      <c r="E68" s="246"/>
      <c r="F68" s="246"/>
      <c r="G68" s="246"/>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246"/>
      <c r="D69" s="246"/>
      <c r="E69" s="246"/>
      <c r="F69" s="246"/>
      <c r="G69" s="246"/>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246"/>
      <c r="D70" s="246"/>
      <c r="E70" s="246"/>
      <c r="F70" s="246"/>
      <c r="G70" s="246"/>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246"/>
      <c r="D71" s="246"/>
      <c r="E71" s="246"/>
      <c r="F71" s="246"/>
      <c r="G71" s="246"/>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246"/>
      <c r="D72" s="246"/>
      <c r="E72" s="246"/>
      <c r="F72" s="246"/>
      <c r="G72" s="246"/>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246"/>
      <c r="D73" s="246"/>
      <c r="E73" s="246"/>
      <c r="F73" s="246"/>
      <c r="G73" s="246"/>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246"/>
      <c r="D74" s="246"/>
      <c r="E74" s="246"/>
      <c r="F74" s="246"/>
      <c r="G74" s="246"/>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246"/>
      <c r="D75" s="246"/>
      <c r="E75" s="246"/>
      <c r="F75" s="246"/>
      <c r="G75" s="246"/>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246"/>
      <c r="D76" s="246"/>
      <c r="E76" s="246"/>
      <c r="F76" s="246"/>
      <c r="G76" s="246"/>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246"/>
      <c r="D77" s="246"/>
      <c r="E77" s="246"/>
      <c r="F77" s="246"/>
      <c r="G77" s="246"/>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246"/>
      <c r="D78" s="246"/>
      <c r="E78" s="246"/>
      <c r="F78" s="246"/>
      <c r="G78" s="246"/>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246"/>
      <c r="D79" s="246"/>
      <c r="E79" s="246"/>
      <c r="F79" s="246"/>
      <c r="G79" s="246"/>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246"/>
      <c r="D80" s="246"/>
      <c r="E80" s="246"/>
      <c r="F80" s="246"/>
      <c r="G80" s="246"/>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246"/>
      <c r="D81" s="246"/>
      <c r="E81" s="246"/>
      <c r="F81" s="246"/>
      <c r="G81" s="246"/>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246"/>
      <c r="D82" s="246"/>
      <c r="E82" s="246"/>
      <c r="F82" s="246"/>
      <c r="G82" s="246"/>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246"/>
      <c r="D83" s="246"/>
      <c r="E83" s="246"/>
      <c r="F83" s="246"/>
      <c r="G83" s="246"/>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246"/>
      <c r="D84" s="246"/>
      <c r="E84" s="246"/>
      <c r="F84" s="246"/>
      <c r="G84" s="246"/>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246"/>
      <c r="D85" s="246"/>
      <c r="E85" s="246"/>
      <c r="F85" s="246"/>
      <c r="G85" s="246"/>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246"/>
      <c r="D86" s="246"/>
      <c r="E86" s="246"/>
      <c r="F86" s="246"/>
      <c r="G86" s="246"/>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246"/>
      <c r="D87" s="246"/>
      <c r="E87" s="246"/>
      <c r="F87" s="246"/>
      <c r="G87" s="246"/>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246"/>
      <c r="D88" s="246"/>
      <c r="E88" s="246"/>
      <c r="F88" s="246"/>
      <c r="G88" s="246"/>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246"/>
      <c r="D89" s="246"/>
      <c r="E89" s="246"/>
      <c r="F89" s="246"/>
      <c r="G89" s="246"/>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246"/>
      <c r="D90" s="246"/>
      <c r="E90" s="246"/>
      <c r="F90" s="246"/>
      <c r="G90" s="246"/>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246"/>
      <c r="D91" s="246"/>
      <c r="E91" s="246"/>
      <c r="F91" s="246"/>
      <c r="G91" s="246"/>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246"/>
      <c r="D92" s="246"/>
      <c r="E92" s="246"/>
      <c r="F92" s="246"/>
      <c r="G92" s="246"/>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246"/>
      <c r="D93" s="246"/>
      <c r="E93" s="246"/>
      <c r="F93" s="246"/>
      <c r="G93" s="246"/>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246"/>
      <c r="D94" s="246"/>
      <c r="E94" s="246"/>
      <c r="F94" s="246"/>
      <c r="G94" s="246"/>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246"/>
      <c r="D95" s="246"/>
      <c r="E95" s="246"/>
      <c r="F95" s="246"/>
      <c r="G95" s="246"/>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246"/>
      <c r="D96" s="246"/>
      <c r="E96" s="246"/>
      <c r="F96" s="246"/>
      <c r="G96" s="246"/>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246"/>
      <c r="D97" s="246"/>
      <c r="E97" s="246"/>
      <c r="F97" s="246"/>
      <c r="G97" s="246"/>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246"/>
      <c r="D98" s="246"/>
      <c r="E98" s="246"/>
      <c r="F98" s="246"/>
      <c r="G98" s="246"/>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246"/>
      <c r="D99" s="246"/>
      <c r="E99" s="246"/>
      <c r="F99" s="246"/>
      <c r="G99" s="246"/>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246"/>
      <c r="D100" s="246"/>
      <c r="E100" s="246"/>
      <c r="F100" s="246"/>
      <c r="G100" s="246"/>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246"/>
      <c r="D101" s="246"/>
      <c r="E101" s="246"/>
      <c r="F101" s="246"/>
      <c r="G101" s="246"/>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246"/>
      <c r="D102" s="246"/>
      <c r="E102" s="246"/>
      <c r="F102" s="246"/>
      <c r="G102" s="246"/>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246"/>
      <c r="D103" s="246"/>
      <c r="E103" s="246"/>
      <c r="F103" s="246"/>
      <c r="G103" s="246"/>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246"/>
      <c r="D104" s="246"/>
      <c r="E104" s="246"/>
      <c r="F104" s="246"/>
      <c r="G104" s="246"/>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246"/>
      <c r="D105" s="246"/>
      <c r="E105" s="246"/>
      <c r="F105" s="246"/>
      <c r="G105" s="246"/>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246"/>
      <c r="D106" s="246"/>
      <c r="E106" s="246"/>
      <c r="F106" s="246"/>
      <c r="G106" s="246"/>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246"/>
      <c r="D107" s="246"/>
      <c r="E107" s="246"/>
      <c r="F107" s="246"/>
      <c r="G107" s="246"/>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246"/>
      <c r="D108" s="246"/>
      <c r="E108" s="246"/>
      <c r="F108" s="246"/>
      <c r="G108" s="246"/>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246"/>
      <c r="D109" s="246"/>
      <c r="E109" s="246"/>
      <c r="F109" s="246"/>
      <c r="G109" s="246"/>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246"/>
      <c r="D110" s="246"/>
      <c r="E110" s="246"/>
      <c r="F110" s="246"/>
      <c r="G110" s="246"/>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246"/>
      <c r="D111" s="246"/>
      <c r="E111" s="246"/>
      <c r="F111" s="246"/>
      <c r="G111" s="246"/>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246"/>
      <c r="D112" s="246"/>
      <c r="E112" s="246"/>
      <c r="F112" s="246"/>
      <c r="G112" s="246"/>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246"/>
      <c r="D113" s="246"/>
      <c r="E113" s="246"/>
      <c r="F113" s="246"/>
      <c r="G113" s="246"/>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246"/>
      <c r="D114" s="246"/>
      <c r="E114" s="246"/>
      <c r="F114" s="246"/>
      <c r="G114" s="246"/>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246"/>
      <c r="D115" s="246"/>
      <c r="E115" s="246"/>
      <c r="F115" s="246"/>
      <c r="G115" s="246"/>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246"/>
      <c r="D116" s="246"/>
      <c r="E116" s="246"/>
      <c r="F116" s="246"/>
      <c r="G116" s="246"/>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246"/>
      <c r="D117" s="246"/>
      <c r="E117" s="246"/>
      <c r="F117" s="246"/>
      <c r="G117" s="246"/>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246"/>
      <c r="D118" s="246"/>
      <c r="E118" s="246"/>
      <c r="F118" s="246"/>
      <c r="G118" s="246"/>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246"/>
      <c r="D119" s="246"/>
      <c r="E119" s="246"/>
      <c r="F119" s="246"/>
      <c r="G119" s="246"/>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246"/>
      <c r="D120" s="246"/>
      <c r="E120" s="246"/>
      <c r="F120" s="246"/>
      <c r="G120" s="246"/>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246"/>
      <c r="D121" s="246"/>
      <c r="E121" s="246"/>
      <c r="F121" s="246"/>
      <c r="G121" s="246"/>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246"/>
      <c r="D122" s="246"/>
      <c r="E122" s="246"/>
      <c r="F122" s="246"/>
      <c r="G122" s="246"/>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246"/>
      <c r="D123" s="246"/>
      <c r="E123" s="246"/>
      <c r="F123" s="246"/>
      <c r="G123" s="246"/>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246"/>
      <c r="D124" s="246"/>
      <c r="E124" s="246"/>
      <c r="F124" s="246"/>
      <c r="G124" s="246"/>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246"/>
      <c r="D125" s="246"/>
      <c r="E125" s="246"/>
      <c r="F125" s="246"/>
      <c r="G125" s="246"/>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246"/>
      <c r="D126" s="246"/>
      <c r="E126" s="246"/>
      <c r="F126" s="246"/>
      <c r="G126" s="246"/>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246"/>
      <c r="D127" s="246"/>
      <c r="E127" s="246"/>
      <c r="F127" s="246"/>
      <c r="G127" s="246"/>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246"/>
      <c r="D128" s="246"/>
      <c r="E128" s="246"/>
      <c r="F128" s="246"/>
      <c r="G128" s="246"/>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246"/>
      <c r="D129" s="246"/>
      <c r="E129" s="246"/>
      <c r="F129" s="246"/>
      <c r="G129" s="246"/>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246"/>
      <c r="D130" s="246"/>
      <c r="E130" s="246"/>
      <c r="F130" s="246"/>
      <c r="G130" s="246"/>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246"/>
      <c r="D131" s="246"/>
      <c r="E131" s="246"/>
      <c r="F131" s="246"/>
      <c r="G131" s="246"/>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246"/>
      <c r="D132" s="246"/>
      <c r="E132" s="246"/>
      <c r="F132" s="246"/>
      <c r="G132" s="246"/>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246"/>
      <c r="D133" s="246"/>
      <c r="E133" s="246"/>
      <c r="F133" s="246"/>
      <c r="G133" s="246"/>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246"/>
      <c r="D134" s="246"/>
      <c r="E134" s="246"/>
      <c r="F134" s="246"/>
      <c r="G134" s="246"/>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246"/>
      <c r="D135" s="246"/>
      <c r="E135" s="246"/>
      <c r="F135" s="246"/>
      <c r="G135" s="246"/>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246"/>
      <c r="D136" s="246"/>
      <c r="E136" s="246"/>
      <c r="F136" s="246"/>
      <c r="G136" s="246"/>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246"/>
      <c r="D137" s="246"/>
      <c r="E137" s="246"/>
      <c r="F137" s="246"/>
      <c r="G137" s="246"/>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246"/>
      <c r="D138" s="246"/>
      <c r="E138" s="246"/>
      <c r="F138" s="246"/>
      <c r="G138" s="246"/>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246"/>
      <c r="D139" s="246"/>
      <c r="E139" s="246"/>
      <c r="F139" s="246"/>
      <c r="G139" s="246"/>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246"/>
      <c r="D140" s="246"/>
      <c r="E140" s="246"/>
      <c r="F140" s="246"/>
      <c r="G140" s="246"/>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246"/>
      <c r="D141" s="246"/>
      <c r="E141" s="246"/>
      <c r="F141" s="246"/>
      <c r="G141" s="246"/>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246"/>
      <c r="D142" s="246"/>
      <c r="E142" s="246"/>
      <c r="F142" s="246"/>
      <c r="G142" s="246"/>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246"/>
      <c r="D143" s="246"/>
      <c r="E143" s="246"/>
      <c r="F143" s="246"/>
      <c r="G143" s="246"/>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246"/>
      <c r="D144" s="246"/>
      <c r="E144" s="246"/>
      <c r="F144" s="246"/>
      <c r="G144" s="246"/>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246"/>
      <c r="D145" s="246"/>
      <c r="E145" s="246"/>
      <c r="F145" s="246"/>
      <c r="G145" s="246"/>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246"/>
      <c r="D146" s="246"/>
      <c r="E146" s="246"/>
      <c r="F146" s="246"/>
      <c r="G146" s="246"/>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246"/>
      <c r="D147" s="246"/>
      <c r="E147" s="246"/>
      <c r="F147" s="246"/>
      <c r="G147" s="246"/>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246"/>
      <c r="D148" s="246"/>
      <c r="E148" s="246"/>
      <c r="F148" s="246"/>
      <c r="G148" s="246"/>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246"/>
      <c r="D149" s="246"/>
      <c r="E149" s="246"/>
      <c r="F149" s="246"/>
      <c r="G149" s="246"/>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246"/>
      <c r="D150" s="246"/>
      <c r="E150" s="246"/>
      <c r="F150" s="246"/>
      <c r="G150" s="246"/>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246"/>
      <c r="D151" s="246"/>
      <c r="E151" s="246"/>
      <c r="F151" s="246"/>
      <c r="G151" s="246"/>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246"/>
      <c r="D152" s="246"/>
      <c r="E152" s="246"/>
      <c r="F152" s="246"/>
      <c r="G152" s="246"/>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246"/>
      <c r="D153" s="246"/>
      <c r="E153" s="246"/>
      <c r="F153" s="246"/>
      <c r="G153" s="246"/>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246"/>
      <c r="D154" s="246"/>
      <c r="E154" s="246"/>
      <c r="F154" s="246"/>
      <c r="G154" s="246"/>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246"/>
      <c r="D155" s="246"/>
      <c r="E155" s="246"/>
      <c r="F155" s="246"/>
      <c r="G155" s="246"/>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246"/>
      <c r="D156" s="246"/>
      <c r="E156" s="246"/>
      <c r="F156" s="246"/>
      <c r="G156" s="246"/>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246"/>
      <c r="D157" s="246"/>
      <c r="E157" s="246"/>
      <c r="F157" s="246"/>
      <c r="G157" s="246"/>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246"/>
      <c r="D158" s="246"/>
      <c r="E158" s="246"/>
      <c r="F158" s="246"/>
      <c r="G158" s="246"/>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246"/>
      <c r="D159" s="246"/>
      <c r="E159" s="246"/>
      <c r="F159" s="246"/>
      <c r="G159" s="246"/>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246"/>
      <c r="D160" s="246"/>
      <c r="E160" s="246"/>
      <c r="F160" s="246"/>
      <c r="G160" s="246"/>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246"/>
      <c r="D161" s="246"/>
      <c r="E161" s="246"/>
      <c r="F161" s="246"/>
      <c r="G161" s="246"/>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246"/>
      <c r="D162" s="246"/>
      <c r="E162" s="246"/>
      <c r="F162" s="246"/>
      <c r="G162" s="246"/>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246"/>
      <c r="D163" s="246"/>
      <c r="E163" s="246"/>
      <c r="F163" s="246"/>
      <c r="G163" s="246"/>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246"/>
      <c r="D164" s="246"/>
      <c r="E164" s="246"/>
      <c r="F164" s="246"/>
      <c r="G164" s="246"/>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246"/>
      <c r="D165" s="246"/>
      <c r="E165" s="246"/>
      <c r="F165" s="246"/>
      <c r="G165" s="246"/>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246"/>
      <c r="D166" s="246"/>
      <c r="E166" s="246"/>
      <c r="F166" s="246"/>
      <c r="G166" s="246"/>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246"/>
      <c r="D167" s="246"/>
      <c r="E167" s="246"/>
      <c r="F167" s="246"/>
      <c r="G167" s="246"/>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246"/>
      <c r="D168" s="246"/>
      <c r="E168" s="246"/>
      <c r="F168" s="246"/>
      <c r="G168" s="246"/>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246"/>
      <c r="D169" s="246"/>
      <c r="E169" s="246"/>
      <c r="F169" s="246"/>
      <c r="G169" s="246"/>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246"/>
      <c r="D170" s="246"/>
      <c r="E170" s="246"/>
      <c r="F170" s="246"/>
      <c r="G170" s="246"/>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246"/>
      <c r="D171" s="246"/>
      <c r="E171" s="246"/>
      <c r="F171" s="246"/>
      <c r="G171" s="246"/>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246"/>
      <c r="D172" s="246"/>
      <c r="E172" s="246"/>
      <c r="F172" s="246"/>
      <c r="G172" s="246"/>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246"/>
      <c r="D173" s="246"/>
      <c r="E173" s="246"/>
      <c r="F173" s="246"/>
      <c r="G173" s="246"/>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246"/>
      <c r="D174" s="246"/>
      <c r="E174" s="246"/>
      <c r="F174" s="246"/>
      <c r="G174" s="246"/>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246"/>
      <c r="D175" s="246"/>
      <c r="E175" s="246"/>
      <c r="F175" s="246"/>
      <c r="G175" s="246"/>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246"/>
      <c r="D176" s="246"/>
      <c r="E176" s="246"/>
      <c r="F176" s="246"/>
      <c r="G176" s="246"/>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246"/>
      <c r="D177" s="246"/>
      <c r="E177" s="246"/>
      <c r="F177" s="246"/>
      <c r="G177" s="246"/>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246"/>
      <c r="D178" s="246"/>
      <c r="E178" s="246"/>
      <c r="F178" s="246"/>
      <c r="G178" s="246"/>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246"/>
      <c r="D179" s="246"/>
      <c r="E179" s="246"/>
      <c r="F179" s="246"/>
      <c r="G179" s="246"/>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246"/>
      <c r="D180" s="246"/>
      <c r="E180" s="246"/>
      <c r="F180" s="246"/>
      <c r="G180" s="246"/>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246"/>
      <c r="D181" s="246"/>
      <c r="E181" s="246"/>
      <c r="F181" s="246"/>
      <c r="G181" s="246"/>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246"/>
      <c r="D182" s="246"/>
      <c r="E182" s="246"/>
      <c r="F182" s="246"/>
      <c r="G182" s="246"/>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246"/>
      <c r="D183" s="246"/>
      <c r="E183" s="246"/>
      <c r="F183" s="246"/>
      <c r="G183" s="246"/>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246"/>
      <c r="D184" s="246"/>
      <c r="E184" s="246"/>
      <c r="F184" s="246"/>
      <c r="G184" s="246"/>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246"/>
      <c r="D185" s="246"/>
      <c r="E185" s="246"/>
      <c r="F185" s="246"/>
      <c r="G185" s="246"/>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246"/>
      <c r="D186" s="246"/>
      <c r="E186" s="246"/>
      <c r="F186" s="246"/>
      <c r="G186" s="246"/>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246"/>
      <c r="D187" s="246"/>
      <c r="E187" s="246"/>
      <c r="F187" s="246"/>
      <c r="G187" s="246"/>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246"/>
      <c r="D188" s="246"/>
      <c r="E188" s="246"/>
      <c r="F188" s="246"/>
      <c r="G188" s="246"/>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246"/>
      <c r="D189" s="246"/>
      <c r="E189" s="246"/>
      <c r="F189" s="246"/>
      <c r="G189" s="246"/>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246"/>
      <c r="D190" s="246"/>
      <c r="E190" s="246"/>
      <c r="F190" s="246"/>
      <c r="G190" s="246"/>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246"/>
      <c r="D191" s="246"/>
      <c r="E191" s="246"/>
      <c r="F191" s="246"/>
      <c r="G191" s="246"/>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246"/>
      <c r="D192" s="246"/>
      <c r="E192" s="246"/>
      <c r="F192" s="246"/>
      <c r="G192" s="246"/>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246"/>
      <c r="D193" s="246"/>
      <c r="E193" s="246"/>
      <c r="F193" s="246"/>
      <c r="G193" s="246"/>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246"/>
      <c r="D194" s="246"/>
      <c r="E194" s="246"/>
      <c r="F194" s="246"/>
      <c r="G194" s="246"/>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246"/>
      <c r="D195" s="246"/>
      <c r="E195" s="246"/>
      <c r="F195" s="246"/>
      <c r="G195" s="246"/>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246"/>
      <c r="D196" s="246"/>
      <c r="E196" s="246"/>
      <c r="F196" s="246"/>
      <c r="G196" s="246"/>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246"/>
      <c r="D197" s="246"/>
      <c r="E197" s="246"/>
      <c r="F197" s="246"/>
      <c r="G197" s="246"/>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246"/>
      <c r="D198" s="246"/>
      <c r="E198" s="246"/>
      <c r="F198" s="246"/>
      <c r="G198" s="246"/>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246"/>
      <c r="D199" s="246"/>
      <c r="E199" s="246"/>
      <c r="F199" s="246"/>
      <c r="G199" s="246"/>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246"/>
      <c r="D200" s="246"/>
      <c r="E200" s="246"/>
      <c r="F200" s="246"/>
      <c r="G200" s="246"/>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246"/>
      <c r="D201" s="246"/>
      <c r="E201" s="246"/>
      <c r="F201" s="246"/>
      <c r="G201" s="246"/>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246"/>
      <c r="D202" s="246"/>
      <c r="E202" s="246"/>
      <c r="F202" s="246"/>
      <c r="G202" s="246"/>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246"/>
      <c r="D203" s="246"/>
      <c r="E203" s="246"/>
      <c r="F203" s="246"/>
      <c r="G203" s="246"/>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246"/>
      <c r="D204" s="246"/>
      <c r="E204" s="246"/>
      <c r="F204" s="246"/>
      <c r="G204" s="246"/>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246"/>
      <c r="D205" s="246"/>
      <c r="E205" s="246"/>
      <c r="F205" s="246"/>
      <c r="G205" s="246"/>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246"/>
      <c r="D206" s="246"/>
      <c r="E206" s="246"/>
      <c r="F206" s="246"/>
      <c r="G206" s="246"/>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246"/>
      <c r="D207" s="246"/>
      <c r="E207" s="246"/>
      <c r="F207" s="246"/>
      <c r="G207" s="246"/>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246"/>
      <c r="D208" s="246"/>
      <c r="E208" s="246"/>
      <c r="F208" s="246"/>
      <c r="G208" s="246"/>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246"/>
      <c r="D209" s="246"/>
      <c r="E209" s="246"/>
      <c r="F209" s="246"/>
      <c r="G209" s="246"/>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246"/>
      <c r="D210" s="246"/>
      <c r="E210" s="246"/>
      <c r="F210" s="246"/>
      <c r="G210" s="246"/>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246"/>
      <c r="D211" s="246"/>
      <c r="E211" s="246"/>
      <c r="F211" s="246"/>
      <c r="G211" s="246"/>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246"/>
      <c r="D212" s="246"/>
      <c r="E212" s="246"/>
      <c r="F212" s="246"/>
      <c r="G212" s="246"/>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246"/>
      <c r="D213" s="246"/>
      <c r="E213" s="246"/>
      <c r="F213" s="246"/>
      <c r="G213" s="246"/>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246"/>
      <c r="D214" s="246"/>
      <c r="E214" s="246"/>
      <c r="F214" s="246"/>
      <c r="G214" s="246"/>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246"/>
      <c r="D215" s="246"/>
      <c r="E215" s="246"/>
      <c r="F215" s="246"/>
      <c r="G215" s="246"/>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246"/>
      <c r="D216" s="246"/>
      <c r="E216" s="246"/>
      <c r="F216" s="246"/>
      <c r="G216" s="246"/>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246"/>
      <c r="D217" s="246"/>
      <c r="E217" s="246"/>
      <c r="F217" s="246"/>
      <c r="G217" s="246"/>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246"/>
      <c r="D218" s="246"/>
      <c r="E218" s="246"/>
      <c r="F218" s="246"/>
      <c r="G218" s="246"/>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246"/>
      <c r="D219" s="246"/>
      <c r="E219" s="246"/>
      <c r="F219" s="246"/>
      <c r="G219" s="246"/>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246"/>
      <c r="D220" s="246"/>
      <c r="E220" s="246"/>
      <c r="F220" s="246"/>
      <c r="G220" s="246"/>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246"/>
      <c r="D221" s="246"/>
      <c r="E221" s="246"/>
      <c r="F221" s="246"/>
      <c r="G221" s="246"/>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246"/>
      <c r="D222" s="246"/>
      <c r="E222" s="246"/>
      <c r="F222" s="246"/>
      <c r="G222" s="246"/>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246"/>
      <c r="D223" s="246"/>
      <c r="E223" s="246"/>
      <c r="F223" s="246"/>
      <c r="G223" s="246"/>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246"/>
      <c r="D224" s="246"/>
      <c r="E224" s="246"/>
      <c r="F224" s="246"/>
      <c r="G224" s="246"/>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246"/>
      <c r="D225" s="246"/>
      <c r="E225" s="246"/>
      <c r="F225" s="246"/>
      <c r="G225" s="246"/>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246"/>
      <c r="D226" s="246"/>
      <c r="E226" s="246"/>
      <c r="F226" s="246"/>
      <c r="G226" s="246"/>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246"/>
      <c r="D227" s="246"/>
      <c r="E227" s="246"/>
      <c r="F227" s="246"/>
      <c r="G227" s="246"/>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246"/>
      <c r="D228" s="246"/>
      <c r="E228" s="246"/>
      <c r="F228" s="246"/>
      <c r="G228" s="246"/>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246"/>
      <c r="D229" s="246"/>
      <c r="E229" s="246"/>
      <c r="F229" s="246"/>
      <c r="G229" s="246"/>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246"/>
      <c r="D230" s="246"/>
      <c r="E230" s="246"/>
      <c r="F230" s="246"/>
      <c r="G230" s="246"/>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246"/>
      <c r="D231" s="246"/>
      <c r="E231" s="246"/>
      <c r="F231" s="246"/>
      <c r="G231" s="246"/>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246"/>
      <c r="D232" s="246"/>
      <c r="E232" s="246"/>
      <c r="F232" s="246"/>
      <c r="G232" s="246"/>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246"/>
      <c r="D233" s="246"/>
      <c r="E233" s="246"/>
      <c r="F233" s="246"/>
      <c r="G233" s="246"/>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246"/>
      <c r="D234" s="246"/>
      <c r="E234" s="246"/>
      <c r="F234" s="246"/>
      <c r="G234" s="246"/>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246"/>
      <c r="D235" s="246"/>
      <c r="E235" s="246"/>
      <c r="F235" s="246"/>
      <c r="G235" s="246"/>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246"/>
      <c r="D236" s="246"/>
      <c r="E236" s="246"/>
      <c r="F236" s="246"/>
      <c r="G236" s="246"/>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246"/>
      <c r="D237" s="246"/>
      <c r="E237" s="246"/>
      <c r="F237" s="246"/>
      <c r="G237" s="246"/>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246"/>
      <c r="D238" s="246"/>
      <c r="E238" s="246"/>
      <c r="F238" s="246"/>
      <c r="G238" s="246"/>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246"/>
      <c r="D239" s="246"/>
      <c r="E239" s="246"/>
      <c r="F239" s="246"/>
      <c r="G239" s="246"/>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246"/>
      <c r="D240" s="246"/>
      <c r="E240" s="246"/>
      <c r="F240" s="246"/>
      <c r="G240" s="246"/>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246"/>
      <c r="D241" s="246"/>
      <c r="E241" s="246"/>
      <c r="F241" s="246"/>
      <c r="G241" s="246"/>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246"/>
      <c r="D242" s="246"/>
      <c r="E242" s="246"/>
      <c r="F242" s="246"/>
      <c r="G242" s="246"/>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246"/>
      <c r="D243" s="246"/>
      <c r="E243" s="246"/>
      <c r="F243" s="246"/>
      <c r="G243" s="246"/>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246"/>
      <c r="D244" s="246"/>
      <c r="E244" s="246"/>
      <c r="F244" s="246"/>
      <c r="G244" s="246"/>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246"/>
      <c r="D245" s="246"/>
      <c r="E245" s="246"/>
      <c r="F245" s="246"/>
      <c r="G245" s="246"/>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246"/>
      <c r="D246" s="246"/>
      <c r="E246" s="246"/>
      <c r="F246" s="246"/>
      <c r="G246" s="246"/>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246"/>
      <c r="D247" s="246"/>
      <c r="E247" s="246"/>
      <c r="F247" s="246"/>
      <c r="G247" s="246"/>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246"/>
      <c r="D248" s="246"/>
      <c r="E248" s="246"/>
      <c r="F248" s="246"/>
      <c r="G248" s="246"/>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246"/>
      <c r="D249" s="246"/>
      <c r="E249" s="246"/>
      <c r="F249" s="246"/>
      <c r="G249" s="246"/>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246"/>
      <c r="D250" s="246"/>
      <c r="E250" s="246"/>
      <c r="F250" s="246"/>
      <c r="G250" s="246"/>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246"/>
      <c r="D251" s="246"/>
      <c r="E251" s="246"/>
      <c r="F251" s="246"/>
      <c r="G251" s="246"/>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246"/>
      <c r="D252" s="246"/>
      <c r="E252" s="246"/>
      <c r="F252" s="246"/>
      <c r="G252" s="246"/>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246"/>
      <c r="D253" s="246"/>
      <c r="E253" s="246"/>
      <c r="F253" s="246"/>
      <c r="G253" s="246"/>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246"/>
      <c r="D254" s="246"/>
      <c r="E254" s="246"/>
      <c r="F254" s="246"/>
      <c r="G254" s="246"/>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246"/>
      <c r="D255" s="246"/>
      <c r="E255" s="246"/>
      <c r="F255" s="246"/>
      <c r="G255" s="246"/>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246"/>
      <c r="D256" s="246"/>
      <c r="E256" s="246"/>
      <c r="F256" s="246"/>
      <c r="G256" s="246"/>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246"/>
      <c r="D257" s="246"/>
      <c r="E257" s="246"/>
      <c r="F257" s="246"/>
      <c r="G257" s="246"/>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246"/>
      <c r="D258" s="246"/>
      <c r="E258" s="246"/>
      <c r="F258" s="246"/>
      <c r="G258" s="246"/>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246"/>
      <c r="D259" s="246"/>
      <c r="E259" s="246"/>
      <c r="F259" s="246"/>
      <c r="G259" s="246"/>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246"/>
      <c r="D260" s="246"/>
      <c r="E260" s="246"/>
      <c r="F260" s="246"/>
      <c r="G260" s="246"/>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246"/>
      <c r="D261" s="246"/>
      <c r="E261" s="246"/>
      <c r="F261" s="246"/>
      <c r="G261" s="246"/>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246"/>
      <c r="D262" s="246"/>
      <c r="E262" s="246"/>
      <c r="F262" s="246"/>
      <c r="G262" s="246"/>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246"/>
      <c r="D263" s="246"/>
      <c r="E263" s="246"/>
      <c r="F263" s="246"/>
      <c r="G263" s="246"/>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246"/>
      <c r="D264" s="246"/>
      <c r="E264" s="246"/>
      <c r="F264" s="246"/>
      <c r="G264" s="246"/>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246"/>
      <c r="D265" s="246"/>
      <c r="E265" s="246"/>
      <c r="F265" s="246"/>
      <c r="G265" s="246"/>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246"/>
      <c r="D266" s="246"/>
      <c r="E266" s="246"/>
      <c r="F266" s="246"/>
      <c r="G266" s="246"/>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246"/>
      <c r="D267" s="246"/>
      <c r="E267" s="246"/>
      <c r="F267" s="246"/>
      <c r="G267" s="246"/>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246"/>
      <c r="D268" s="246"/>
      <c r="E268" s="246"/>
      <c r="F268" s="246"/>
      <c r="G268" s="246"/>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246"/>
      <c r="D269" s="246"/>
      <c r="E269" s="246"/>
      <c r="F269" s="246"/>
      <c r="G269" s="246"/>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246"/>
      <c r="D270" s="246"/>
      <c r="E270" s="246"/>
      <c r="F270" s="246"/>
      <c r="G270" s="246"/>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246"/>
      <c r="D271" s="246"/>
      <c r="E271" s="246"/>
      <c r="F271" s="246"/>
      <c r="G271" s="246"/>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246"/>
      <c r="D272" s="246"/>
      <c r="E272" s="246"/>
      <c r="F272" s="246"/>
      <c r="G272" s="246"/>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246"/>
      <c r="D273" s="246"/>
      <c r="E273" s="246"/>
      <c r="F273" s="246"/>
      <c r="G273" s="246"/>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246"/>
      <c r="D274" s="246"/>
      <c r="E274" s="246"/>
      <c r="F274" s="246"/>
      <c r="G274" s="246"/>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246"/>
      <c r="D275" s="246"/>
      <c r="E275" s="246"/>
      <c r="F275" s="246"/>
      <c r="G275" s="246"/>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246"/>
      <c r="D276" s="246"/>
      <c r="E276" s="246"/>
      <c r="F276" s="246"/>
      <c r="G276" s="246"/>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246"/>
      <c r="D277" s="246"/>
      <c r="E277" s="246"/>
      <c r="F277" s="246"/>
      <c r="G277" s="246"/>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246"/>
      <c r="D278" s="246"/>
      <c r="E278" s="246"/>
      <c r="F278" s="246"/>
      <c r="G278" s="246"/>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246"/>
      <c r="D279" s="246"/>
      <c r="E279" s="246"/>
      <c r="F279" s="246"/>
      <c r="G279" s="246"/>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246"/>
      <c r="D280" s="246"/>
      <c r="E280" s="246"/>
      <c r="F280" s="246"/>
      <c r="G280" s="246"/>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246"/>
      <c r="D281" s="246"/>
      <c r="E281" s="246"/>
      <c r="F281" s="246"/>
      <c r="G281" s="246"/>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246"/>
      <c r="D282" s="246"/>
      <c r="E282" s="246"/>
      <c r="F282" s="246"/>
      <c r="G282" s="246"/>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246"/>
      <c r="D283" s="246"/>
      <c r="E283" s="246"/>
      <c r="F283" s="246"/>
      <c r="G283" s="246"/>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246"/>
      <c r="D284" s="246"/>
      <c r="E284" s="246"/>
      <c r="F284" s="246"/>
      <c r="G284" s="246"/>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246"/>
      <c r="D285" s="246"/>
      <c r="E285" s="246"/>
      <c r="F285" s="246"/>
      <c r="G285" s="246"/>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246"/>
      <c r="D286" s="246"/>
      <c r="E286" s="246"/>
      <c r="F286" s="246"/>
      <c r="G286" s="246"/>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246"/>
      <c r="D287" s="246"/>
      <c r="E287" s="246"/>
      <c r="F287" s="246"/>
      <c r="G287" s="246"/>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246"/>
      <c r="D288" s="246"/>
      <c r="E288" s="246"/>
      <c r="F288" s="246"/>
      <c r="G288" s="246"/>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246"/>
      <c r="D289" s="246"/>
      <c r="E289" s="246"/>
      <c r="F289" s="246"/>
      <c r="G289" s="246"/>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246"/>
      <c r="D290" s="246"/>
      <c r="E290" s="246"/>
      <c r="F290" s="246"/>
      <c r="G290" s="246"/>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246"/>
      <c r="D291" s="246"/>
      <c r="E291" s="246"/>
      <c r="F291" s="246"/>
      <c r="G291" s="246"/>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246"/>
      <c r="D292" s="246"/>
      <c r="E292" s="246"/>
      <c r="F292" s="246"/>
      <c r="G292" s="246"/>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246"/>
      <c r="D293" s="246"/>
      <c r="E293" s="246"/>
      <c r="F293" s="246"/>
      <c r="G293" s="246"/>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246"/>
      <c r="D294" s="246"/>
      <c r="E294" s="246"/>
      <c r="F294" s="246"/>
      <c r="G294" s="246"/>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246"/>
      <c r="D295" s="246"/>
      <c r="E295" s="246"/>
      <c r="F295" s="246"/>
      <c r="G295" s="246"/>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246"/>
      <c r="D296" s="246"/>
      <c r="E296" s="246"/>
      <c r="F296" s="246"/>
      <c r="G296" s="246"/>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246"/>
      <c r="D297" s="246"/>
      <c r="E297" s="246"/>
      <c r="F297" s="246"/>
      <c r="G297" s="246"/>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246"/>
      <c r="D298" s="246"/>
      <c r="E298" s="246"/>
      <c r="F298" s="246"/>
      <c r="G298" s="246"/>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246"/>
      <c r="D299" s="246"/>
      <c r="E299" s="246"/>
      <c r="F299" s="246"/>
      <c r="G299" s="246"/>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246"/>
      <c r="D300" s="246"/>
      <c r="E300" s="246"/>
      <c r="F300" s="246"/>
      <c r="G300" s="246"/>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246"/>
      <c r="D301" s="246"/>
      <c r="E301" s="246"/>
      <c r="F301" s="246"/>
      <c r="G301" s="246"/>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246"/>
      <c r="D302" s="246"/>
      <c r="E302" s="246"/>
      <c r="F302" s="246"/>
      <c r="G302" s="246"/>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246"/>
      <c r="D303" s="246"/>
      <c r="E303" s="246"/>
      <c r="F303" s="246"/>
      <c r="G303" s="246"/>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246"/>
      <c r="D304" s="246"/>
      <c r="E304" s="246"/>
      <c r="F304" s="246"/>
      <c r="G304" s="246"/>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246"/>
      <c r="D305" s="246"/>
      <c r="E305" s="246"/>
      <c r="F305" s="246"/>
      <c r="G305" s="246"/>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246"/>
      <c r="D306" s="246"/>
      <c r="E306" s="246"/>
      <c r="F306" s="246"/>
      <c r="G306" s="246"/>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246"/>
      <c r="D307" s="246"/>
      <c r="E307" s="246"/>
      <c r="F307" s="246"/>
      <c r="G307" s="246"/>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246"/>
      <c r="D308" s="246"/>
      <c r="E308" s="246"/>
      <c r="F308" s="246"/>
      <c r="G308" s="246"/>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246"/>
      <c r="D309" s="246"/>
      <c r="E309" s="246"/>
      <c r="F309" s="246"/>
      <c r="G309" s="246"/>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246"/>
      <c r="D310" s="246"/>
      <c r="E310" s="246"/>
      <c r="F310" s="246"/>
      <c r="G310" s="246"/>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246"/>
      <c r="D311" s="246"/>
      <c r="E311" s="246"/>
      <c r="F311" s="246"/>
      <c r="G311" s="246"/>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246"/>
      <c r="D312" s="246"/>
      <c r="E312" s="246"/>
      <c r="F312" s="246"/>
      <c r="G312" s="246"/>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246"/>
      <c r="D313" s="246"/>
      <c r="E313" s="246"/>
      <c r="F313" s="246"/>
      <c r="G313" s="246"/>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246"/>
      <c r="D314" s="246"/>
      <c r="E314" s="246"/>
      <c r="F314" s="246"/>
      <c r="G314" s="246"/>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246"/>
      <c r="D315" s="246"/>
      <c r="E315" s="246"/>
      <c r="F315" s="246"/>
      <c r="G315" s="246"/>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246"/>
      <c r="D316" s="246"/>
      <c r="E316" s="246"/>
      <c r="F316" s="246"/>
      <c r="G316" s="246"/>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246"/>
      <c r="D317" s="246"/>
      <c r="E317" s="246"/>
      <c r="F317" s="246"/>
      <c r="G317" s="246"/>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246"/>
      <c r="D318" s="246"/>
      <c r="E318" s="246"/>
      <c r="F318" s="246"/>
      <c r="G318" s="246"/>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246"/>
      <c r="D319" s="246"/>
      <c r="E319" s="246"/>
      <c r="F319" s="246"/>
      <c r="G319" s="246"/>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246"/>
      <c r="D320" s="246"/>
      <c r="E320" s="246"/>
      <c r="F320" s="246"/>
      <c r="G320" s="246"/>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246"/>
      <c r="D321" s="246"/>
      <c r="E321" s="246"/>
      <c r="F321" s="246"/>
      <c r="G321" s="246"/>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246"/>
      <c r="D322" s="246"/>
      <c r="E322" s="246"/>
      <c r="F322" s="246"/>
      <c r="G322" s="246"/>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246"/>
      <c r="D323" s="246"/>
      <c r="E323" s="246"/>
      <c r="F323" s="246"/>
      <c r="G323" s="246"/>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246"/>
      <c r="D324" s="246"/>
      <c r="E324" s="246"/>
      <c r="F324" s="246"/>
      <c r="G324" s="246"/>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246"/>
      <c r="D325" s="246"/>
      <c r="E325" s="246"/>
      <c r="F325" s="246"/>
      <c r="G325" s="246"/>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246"/>
      <c r="D326" s="246"/>
      <c r="E326" s="246"/>
      <c r="F326" s="246"/>
      <c r="G326" s="246"/>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246"/>
      <c r="D327" s="246"/>
      <c r="E327" s="246"/>
      <c r="F327" s="246"/>
      <c r="G327" s="246"/>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246"/>
      <c r="D328" s="246"/>
      <c r="E328" s="246"/>
      <c r="F328" s="246"/>
      <c r="G328" s="246"/>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246"/>
      <c r="D329" s="246"/>
      <c r="E329" s="246"/>
      <c r="F329" s="246"/>
      <c r="G329" s="246"/>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246"/>
      <c r="D330" s="246"/>
      <c r="E330" s="246"/>
      <c r="F330" s="246"/>
      <c r="G330" s="246"/>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246"/>
      <c r="D331" s="246"/>
      <c r="E331" s="246"/>
      <c r="F331" s="246"/>
      <c r="G331" s="246"/>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246"/>
      <c r="D332" s="246"/>
      <c r="E332" s="246"/>
      <c r="F332" s="246"/>
      <c r="G332" s="246"/>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246"/>
      <c r="D333" s="246"/>
      <c r="E333" s="246"/>
      <c r="F333" s="246"/>
      <c r="G333" s="246"/>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246"/>
      <c r="D334" s="246"/>
      <c r="E334" s="246"/>
      <c r="F334" s="246"/>
      <c r="G334" s="246"/>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246"/>
      <c r="D335" s="246"/>
      <c r="E335" s="246"/>
      <c r="F335" s="246"/>
      <c r="G335" s="246"/>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246"/>
      <c r="D336" s="246"/>
      <c r="E336" s="246"/>
      <c r="F336" s="246"/>
      <c r="G336" s="246"/>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246"/>
      <c r="D337" s="246"/>
      <c r="E337" s="246"/>
      <c r="F337" s="246"/>
      <c r="G337" s="246"/>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246"/>
      <c r="D338" s="246"/>
      <c r="E338" s="246"/>
      <c r="F338" s="246"/>
      <c r="G338" s="246"/>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246"/>
      <c r="D339" s="246"/>
      <c r="E339" s="246"/>
      <c r="F339" s="246"/>
      <c r="G339" s="246"/>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246"/>
      <c r="D340" s="246"/>
      <c r="E340" s="246"/>
      <c r="F340" s="246"/>
      <c r="G340" s="246"/>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246"/>
      <c r="D341" s="246"/>
      <c r="E341" s="246"/>
      <c r="F341" s="246"/>
      <c r="G341" s="246"/>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246"/>
      <c r="D342" s="246"/>
      <c r="E342" s="246"/>
      <c r="F342" s="246"/>
      <c r="G342" s="246"/>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246"/>
      <c r="D343" s="246"/>
      <c r="E343" s="246"/>
      <c r="F343" s="246"/>
      <c r="G343" s="246"/>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246"/>
      <c r="D344" s="246"/>
      <c r="E344" s="246"/>
      <c r="F344" s="246"/>
      <c r="G344" s="246"/>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246"/>
      <c r="D345" s="246"/>
      <c r="E345" s="246"/>
      <c r="F345" s="246"/>
      <c r="G345" s="246"/>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246"/>
      <c r="D346" s="246"/>
      <c r="E346" s="246"/>
      <c r="F346" s="246"/>
      <c r="G346" s="246"/>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246"/>
      <c r="D347" s="246"/>
      <c r="E347" s="246"/>
      <c r="F347" s="246"/>
      <c r="G347" s="246"/>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246"/>
      <c r="D348" s="246"/>
      <c r="E348" s="246"/>
      <c r="F348" s="246"/>
      <c r="G348" s="246"/>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246"/>
      <c r="D349" s="246"/>
      <c r="E349" s="246"/>
      <c r="F349" s="246"/>
      <c r="G349" s="246"/>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246"/>
      <c r="D350" s="246"/>
      <c r="E350" s="246"/>
      <c r="F350" s="246"/>
      <c r="G350" s="246"/>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246"/>
      <c r="D351" s="246"/>
      <c r="E351" s="246"/>
      <c r="F351" s="246"/>
      <c r="G351" s="246"/>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246"/>
      <c r="D352" s="246"/>
      <c r="E352" s="246"/>
      <c r="F352" s="246"/>
      <c r="G352" s="246"/>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246"/>
      <c r="D353" s="246"/>
      <c r="E353" s="246"/>
      <c r="F353" s="246"/>
      <c r="G353" s="246"/>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246"/>
      <c r="D354" s="246"/>
      <c r="E354" s="246"/>
      <c r="F354" s="246"/>
      <c r="G354" s="246"/>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246"/>
      <c r="D355" s="246"/>
      <c r="E355" s="246"/>
      <c r="F355" s="246"/>
      <c r="G355" s="246"/>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246"/>
      <c r="D356" s="246"/>
      <c r="E356" s="246"/>
      <c r="F356" s="246"/>
      <c r="G356" s="246"/>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246"/>
      <c r="D357" s="246"/>
      <c r="E357" s="246"/>
      <c r="F357" s="246"/>
      <c r="G357" s="246"/>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246"/>
      <c r="D358" s="246"/>
      <c r="E358" s="246"/>
      <c r="F358" s="246"/>
      <c r="G358" s="246"/>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246"/>
      <c r="D359" s="246"/>
      <c r="E359" s="246"/>
      <c r="F359" s="246"/>
      <c r="G359" s="246"/>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246"/>
      <c r="D360" s="246"/>
      <c r="E360" s="246"/>
      <c r="F360" s="246"/>
      <c r="G360" s="246"/>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246"/>
      <c r="D361" s="246"/>
      <c r="E361" s="246"/>
      <c r="F361" s="246"/>
      <c r="G361" s="246"/>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246"/>
      <c r="D362" s="246"/>
      <c r="E362" s="246"/>
      <c r="F362" s="246"/>
      <c r="G362" s="246"/>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246"/>
      <c r="D363" s="246"/>
      <c r="E363" s="246"/>
      <c r="F363" s="246"/>
      <c r="G363" s="246"/>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246"/>
      <c r="D364" s="246"/>
      <c r="E364" s="246"/>
      <c r="F364" s="246"/>
      <c r="G364" s="246"/>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246"/>
      <c r="D365" s="246"/>
      <c r="E365" s="246"/>
      <c r="F365" s="246"/>
      <c r="G365" s="246"/>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246"/>
      <c r="D366" s="246"/>
      <c r="E366" s="246"/>
      <c r="F366" s="246"/>
      <c r="G366" s="246"/>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246"/>
      <c r="D367" s="246"/>
      <c r="E367" s="246"/>
      <c r="F367" s="246"/>
      <c r="G367" s="246"/>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246"/>
      <c r="D368" s="246"/>
      <c r="E368" s="246"/>
      <c r="F368" s="246"/>
      <c r="G368" s="246"/>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246"/>
      <c r="D369" s="246"/>
      <c r="E369" s="246"/>
      <c r="F369" s="246"/>
      <c r="G369" s="246"/>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246"/>
      <c r="D370" s="246"/>
      <c r="E370" s="246"/>
      <c r="F370" s="246"/>
      <c r="G370" s="246"/>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246"/>
      <c r="D371" s="246"/>
      <c r="E371" s="246"/>
      <c r="F371" s="246"/>
      <c r="G371" s="246"/>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246"/>
      <c r="D372" s="246"/>
      <c r="E372" s="246"/>
      <c r="F372" s="246"/>
      <c r="G372" s="246"/>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246"/>
      <c r="D373" s="246"/>
      <c r="E373" s="246"/>
      <c r="F373" s="246"/>
      <c r="G373" s="246"/>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246"/>
      <c r="D374" s="246"/>
      <c r="E374" s="246"/>
      <c r="F374" s="246"/>
      <c r="G374" s="246"/>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246"/>
      <c r="D375" s="246"/>
      <c r="E375" s="246"/>
      <c r="F375" s="246"/>
      <c r="G375" s="246"/>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246"/>
      <c r="D376" s="246"/>
      <c r="E376" s="246"/>
      <c r="F376" s="246"/>
      <c r="G376" s="246"/>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246"/>
      <c r="D377" s="246"/>
      <c r="E377" s="246"/>
      <c r="F377" s="246"/>
      <c r="G377" s="246"/>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246"/>
      <c r="D378" s="246"/>
      <c r="E378" s="246"/>
      <c r="F378" s="246"/>
      <c r="G378" s="246"/>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246"/>
      <c r="D379" s="246"/>
      <c r="E379" s="246"/>
      <c r="F379" s="246"/>
      <c r="G379" s="246"/>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246"/>
      <c r="D380" s="246"/>
      <c r="E380" s="246"/>
      <c r="F380" s="246"/>
      <c r="G380" s="246"/>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246"/>
      <c r="D381" s="246"/>
      <c r="E381" s="246"/>
      <c r="F381" s="246"/>
      <c r="G381" s="246"/>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246"/>
      <c r="D382" s="246"/>
      <c r="E382" s="246"/>
      <c r="F382" s="246"/>
      <c r="G382" s="246"/>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246"/>
      <c r="D383" s="246"/>
      <c r="E383" s="246"/>
      <c r="F383" s="246"/>
      <c r="G383" s="246"/>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246"/>
      <c r="D384" s="246"/>
      <c r="E384" s="246"/>
      <c r="F384" s="246"/>
      <c r="G384" s="246"/>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246"/>
      <c r="D385" s="246"/>
      <c r="E385" s="246"/>
      <c r="F385" s="246"/>
      <c r="G385" s="246"/>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246"/>
      <c r="D386" s="246"/>
      <c r="E386" s="246"/>
      <c r="F386" s="246"/>
      <c r="G386" s="246"/>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246"/>
      <c r="D387" s="246"/>
      <c r="E387" s="246"/>
      <c r="F387" s="246"/>
      <c r="G387" s="246"/>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246"/>
      <c r="D388" s="246"/>
      <c r="E388" s="246"/>
      <c r="F388" s="246"/>
      <c r="G388" s="246"/>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246"/>
      <c r="D389" s="246"/>
      <c r="E389" s="246"/>
      <c r="F389" s="246"/>
      <c r="G389" s="246"/>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246"/>
      <c r="D390" s="246"/>
      <c r="E390" s="246"/>
      <c r="F390" s="246"/>
      <c r="G390" s="246"/>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246"/>
      <c r="D391" s="246"/>
      <c r="E391" s="246"/>
      <c r="F391" s="246"/>
      <c r="G391" s="246"/>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246"/>
      <c r="D392" s="246"/>
      <c r="E392" s="246"/>
      <c r="F392" s="246"/>
      <c r="G392" s="246"/>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246"/>
      <c r="D393" s="246"/>
      <c r="E393" s="246"/>
      <c r="F393" s="246"/>
      <c r="G393" s="246"/>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246"/>
      <c r="D394" s="246"/>
      <c r="E394" s="246"/>
      <c r="F394" s="246"/>
      <c r="G394" s="246"/>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246"/>
      <c r="D395" s="246"/>
      <c r="E395" s="246"/>
      <c r="F395" s="246"/>
      <c r="G395" s="246"/>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246"/>
      <c r="D396" s="246"/>
      <c r="E396" s="246"/>
      <c r="F396" s="246"/>
      <c r="G396" s="246"/>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246"/>
      <c r="D397" s="246"/>
      <c r="E397" s="246"/>
      <c r="F397" s="246"/>
      <c r="G397" s="246"/>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246"/>
      <c r="D398" s="246"/>
      <c r="E398" s="246"/>
      <c r="F398" s="246"/>
      <c r="G398" s="246"/>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246"/>
      <c r="D399" s="246"/>
      <c r="E399" s="246"/>
      <c r="F399" s="246"/>
      <c r="G399" s="246"/>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246"/>
      <c r="D400" s="246"/>
      <c r="E400" s="246"/>
      <c r="F400" s="246"/>
      <c r="G400" s="246"/>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246"/>
      <c r="D401" s="246"/>
      <c r="E401" s="246"/>
      <c r="F401" s="246"/>
      <c r="G401" s="246"/>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246"/>
      <c r="D402" s="246"/>
      <c r="E402" s="246"/>
      <c r="F402" s="246"/>
      <c r="G402" s="246"/>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246"/>
      <c r="D403" s="246"/>
      <c r="E403" s="246"/>
      <c r="F403" s="246"/>
      <c r="G403" s="246"/>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246"/>
      <c r="D404" s="246"/>
      <c r="E404" s="246"/>
      <c r="F404" s="246"/>
      <c r="G404" s="246"/>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246"/>
      <c r="D405" s="246"/>
      <c r="E405" s="246"/>
      <c r="F405" s="246"/>
      <c r="G405" s="246"/>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246"/>
      <c r="D406" s="246"/>
      <c r="E406" s="246"/>
      <c r="F406" s="246"/>
      <c r="G406" s="246"/>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246"/>
      <c r="D407" s="246"/>
      <c r="E407" s="246"/>
      <c r="F407" s="246"/>
      <c r="G407" s="246"/>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246"/>
      <c r="D408" s="246"/>
      <c r="E408" s="246"/>
      <c r="F408" s="246"/>
      <c r="G408" s="246"/>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246"/>
      <c r="D409" s="246"/>
      <c r="E409" s="246"/>
      <c r="F409" s="246"/>
      <c r="G409" s="246"/>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246"/>
      <c r="D410" s="246"/>
      <c r="E410" s="246"/>
      <c r="F410" s="246"/>
      <c r="G410" s="246"/>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246"/>
      <c r="D411" s="246"/>
      <c r="E411" s="246"/>
      <c r="F411" s="246"/>
      <c r="G411" s="246"/>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246"/>
      <c r="D412" s="246"/>
      <c r="E412" s="246"/>
      <c r="F412" s="246"/>
      <c r="G412" s="246"/>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246"/>
      <c r="D413" s="246"/>
      <c r="E413" s="246"/>
      <c r="F413" s="246"/>
      <c r="G413" s="246"/>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246"/>
      <c r="D414" s="246"/>
      <c r="E414" s="246"/>
      <c r="F414" s="246"/>
      <c r="G414" s="246"/>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246"/>
      <c r="D415" s="246"/>
      <c r="E415" s="246"/>
      <c r="F415" s="246"/>
      <c r="G415" s="246"/>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246"/>
      <c r="D416" s="246"/>
      <c r="E416" s="246"/>
      <c r="F416" s="246"/>
      <c r="G416" s="246"/>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246"/>
      <c r="D417" s="246"/>
      <c r="E417" s="246"/>
      <c r="F417" s="246"/>
      <c r="G417" s="246"/>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246"/>
      <c r="D418" s="246"/>
      <c r="E418" s="246"/>
      <c r="F418" s="246"/>
      <c r="G418" s="246"/>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246"/>
      <c r="D419" s="246"/>
      <c r="E419" s="246"/>
      <c r="F419" s="246"/>
      <c r="G419" s="246"/>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246"/>
      <c r="D420" s="246"/>
      <c r="E420" s="246"/>
      <c r="F420" s="246"/>
      <c r="G420" s="246"/>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246"/>
      <c r="D421" s="246"/>
      <c r="E421" s="246"/>
      <c r="F421" s="246"/>
      <c r="G421" s="246"/>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246"/>
      <c r="D422" s="246"/>
      <c r="E422" s="246"/>
      <c r="F422" s="246"/>
      <c r="G422" s="246"/>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246"/>
      <c r="D423" s="246"/>
      <c r="E423" s="246"/>
      <c r="F423" s="246"/>
      <c r="G423" s="246"/>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246"/>
      <c r="D424" s="246"/>
      <c r="E424" s="246"/>
      <c r="F424" s="246"/>
      <c r="G424" s="246"/>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246"/>
      <c r="D425" s="246"/>
      <c r="E425" s="246"/>
      <c r="F425" s="246"/>
      <c r="G425" s="246"/>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246"/>
      <c r="D426" s="246"/>
      <c r="E426" s="246"/>
      <c r="F426" s="246"/>
      <c r="G426" s="246"/>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246"/>
      <c r="D427" s="246"/>
      <c r="E427" s="246"/>
      <c r="F427" s="246"/>
      <c r="G427" s="246"/>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246"/>
      <c r="D428" s="246"/>
      <c r="E428" s="246"/>
      <c r="F428" s="246"/>
      <c r="G428" s="246"/>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246"/>
      <c r="D429" s="246"/>
      <c r="E429" s="246"/>
      <c r="F429" s="246"/>
      <c r="G429" s="246"/>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246"/>
      <c r="D430" s="246"/>
      <c r="E430" s="246"/>
      <c r="F430" s="246"/>
      <c r="G430" s="246"/>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246"/>
      <c r="D431" s="246"/>
      <c r="E431" s="246"/>
      <c r="F431" s="246"/>
      <c r="G431" s="246"/>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246"/>
      <c r="D432" s="246"/>
      <c r="E432" s="246"/>
      <c r="F432" s="246"/>
      <c r="G432" s="246"/>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246"/>
      <c r="D433" s="246"/>
      <c r="E433" s="246"/>
      <c r="F433" s="246"/>
      <c r="G433" s="246"/>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246"/>
      <c r="D434" s="246"/>
      <c r="E434" s="246"/>
      <c r="F434" s="246"/>
      <c r="G434" s="246"/>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246"/>
      <c r="D435" s="246"/>
      <c r="E435" s="246"/>
      <c r="F435" s="246"/>
      <c r="G435" s="246"/>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246"/>
      <c r="D436" s="246"/>
      <c r="E436" s="246"/>
      <c r="F436" s="246"/>
      <c r="G436" s="246"/>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246"/>
      <c r="D437" s="246"/>
      <c r="E437" s="246"/>
      <c r="F437" s="246"/>
      <c r="G437" s="246"/>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246"/>
      <c r="D438" s="246"/>
      <c r="E438" s="246"/>
      <c r="F438" s="246"/>
      <c r="G438" s="246"/>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246"/>
      <c r="D439" s="246"/>
      <c r="E439" s="246"/>
      <c r="F439" s="246"/>
      <c r="G439" s="246"/>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246"/>
      <c r="D440" s="246"/>
      <c r="E440" s="246"/>
      <c r="F440" s="246"/>
      <c r="G440" s="246"/>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246"/>
      <c r="D441" s="246"/>
      <c r="E441" s="246"/>
      <c r="F441" s="246"/>
      <c r="G441" s="246"/>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246"/>
      <c r="D442" s="246"/>
      <c r="E442" s="246"/>
      <c r="F442" s="246"/>
      <c r="G442" s="246"/>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246"/>
      <c r="D443" s="246"/>
      <c r="E443" s="246"/>
      <c r="F443" s="246"/>
      <c r="G443" s="246"/>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246"/>
      <c r="D444" s="246"/>
      <c r="E444" s="246"/>
      <c r="F444" s="246"/>
      <c r="G444" s="246"/>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246"/>
      <c r="D445" s="246"/>
      <c r="E445" s="246"/>
      <c r="F445" s="246"/>
      <c r="G445" s="246"/>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246"/>
      <c r="D446" s="246"/>
      <c r="E446" s="246"/>
      <c r="F446" s="246"/>
      <c r="G446" s="246"/>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246"/>
      <c r="D447" s="246"/>
      <c r="E447" s="246"/>
      <c r="F447" s="246"/>
      <c r="G447" s="246"/>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246"/>
      <c r="D448" s="246"/>
      <c r="E448" s="246"/>
      <c r="F448" s="246"/>
      <c r="G448" s="246"/>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246"/>
      <c r="D449" s="246"/>
      <c r="E449" s="246"/>
      <c r="F449" s="246"/>
      <c r="G449" s="246"/>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246"/>
      <c r="D450" s="246"/>
      <c r="E450" s="246"/>
      <c r="F450" s="246"/>
      <c r="G450" s="246"/>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246"/>
      <c r="D451" s="246"/>
      <c r="E451" s="246"/>
      <c r="F451" s="246"/>
      <c r="G451" s="246"/>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246"/>
      <c r="D452" s="246"/>
      <c r="E452" s="246"/>
      <c r="F452" s="246"/>
      <c r="G452" s="246"/>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246"/>
      <c r="D453" s="246"/>
      <c r="E453" s="246"/>
      <c r="F453" s="246"/>
      <c r="G453" s="246"/>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246"/>
      <c r="D454" s="246"/>
      <c r="E454" s="246"/>
      <c r="F454" s="246"/>
      <c r="G454" s="246"/>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246"/>
      <c r="D455" s="246"/>
      <c r="E455" s="246"/>
      <c r="F455" s="246"/>
      <c r="G455" s="246"/>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246"/>
      <c r="D456" s="246"/>
      <c r="E456" s="246"/>
      <c r="F456" s="246"/>
      <c r="G456" s="246"/>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246"/>
      <c r="D457" s="246"/>
      <c r="E457" s="246"/>
      <c r="F457" s="246"/>
      <c r="G457" s="246"/>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246"/>
      <c r="D458" s="246"/>
      <c r="E458" s="246"/>
      <c r="F458" s="246"/>
      <c r="G458" s="246"/>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246"/>
      <c r="D459" s="246"/>
      <c r="E459" s="246"/>
      <c r="F459" s="246"/>
      <c r="G459" s="246"/>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246"/>
      <c r="D460" s="246"/>
      <c r="E460" s="246"/>
      <c r="F460" s="246"/>
      <c r="G460" s="246"/>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246"/>
      <c r="D461" s="246"/>
      <c r="E461" s="246"/>
      <c r="F461" s="246"/>
      <c r="G461" s="246"/>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246"/>
      <c r="D462" s="246"/>
      <c r="E462" s="246"/>
      <c r="F462" s="246"/>
      <c r="G462" s="246"/>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246"/>
      <c r="D463" s="246"/>
      <c r="E463" s="246"/>
      <c r="F463" s="246"/>
      <c r="G463" s="246"/>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246"/>
      <c r="D464" s="246"/>
      <c r="E464" s="246"/>
      <c r="F464" s="246"/>
      <c r="G464" s="246"/>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246"/>
      <c r="D465" s="246"/>
      <c r="E465" s="246"/>
      <c r="F465" s="246"/>
      <c r="G465" s="246"/>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246"/>
      <c r="D466" s="246"/>
      <c r="E466" s="246"/>
      <c r="F466" s="246"/>
      <c r="G466" s="246"/>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246"/>
      <c r="D467" s="246"/>
      <c r="E467" s="246"/>
      <c r="F467" s="246"/>
      <c r="G467" s="246"/>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246"/>
      <c r="D468" s="246"/>
      <c r="E468" s="246"/>
      <c r="F468" s="246"/>
      <c r="G468" s="246"/>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246"/>
      <c r="D469" s="246"/>
      <c r="E469" s="246"/>
      <c r="F469" s="246"/>
      <c r="G469" s="246"/>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246"/>
      <c r="D470" s="246"/>
      <c r="E470" s="246"/>
      <c r="F470" s="246"/>
      <c r="G470" s="246"/>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246"/>
      <c r="D471" s="246"/>
      <c r="E471" s="246"/>
      <c r="F471" s="246"/>
      <c r="G471" s="246"/>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246"/>
      <c r="D472" s="246"/>
      <c r="E472" s="246"/>
      <c r="F472" s="246"/>
      <c r="G472" s="246"/>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246"/>
      <c r="D473" s="246"/>
      <c r="E473" s="246"/>
      <c r="F473" s="246"/>
      <c r="G473" s="246"/>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246"/>
      <c r="D474" s="246"/>
      <c r="E474" s="246"/>
      <c r="F474" s="246"/>
      <c r="G474" s="246"/>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246"/>
      <c r="D475" s="246"/>
      <c r="E475" s="246"/>
      <c r="F475" s="246"/>
      <c r="G475" s="246"/>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246"/>
      <c r="D476" s="246"/>
      <c r="E476" s="246"/>
      <c r="F476" s="246"/>
      <c r="G476" s="246"/>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246"/>
      <c r="D477" s="246"/>
      <c r="E477" s="246"/>
      <c r="F477" s="246"/>
      <c r="G477" s="246"/>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246"/>
      <c r="D478" s="246"/>
      <c r="E478" s="246"/>
      <c r="F478" s="246"/>
      <c r="G478" s="246"/>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246"/>
      <c r="D479" s="246"/>
      <c r="E479" s="246"/>
      <c r="F479" s="246"/>
      <c r="G479" s="246"/>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246"/>
      <c r="D480" s="246"/>
      <c r="E480" s="246"/>
      <c r="F480" s="246"/>
      <c r="G480" s="246"/>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246"/>
      <c r="D481" s="246"/>
      <c r="E481" s="246"/>
      <c r="F481" s="246"/>
      <c r="G481" s="246"/>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246"/>
      <c r="D482" s="246"/>
      <c r="E482" s="246"/>
      <c r="F482" s="246"/>
      <c r="G482" s="246"/>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246"/>
      <c r="D483" s="246"/>
      <c r="E483" s="246"/>
      <c r="F483" s="246"/>
      <c r="G483" s="246"/>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246"/>
      <c r="D484" s="246"/>
      <c r="E484" s="246"/>
      <c r="F484" s="246"/>
      <c r="G484" s="246"/>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246"/>
      <c r="D485" s="246"/>
      <c r="E485" s="246"/>
      <c r="F485" s="246"/>
      <c r="G485" s="246"/>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246"/>
      <c r="D486" s="246"/>
      <c r="E486" s="246"/>
      <c r="F486" s="246"/>
      <c r="G486" s="246"/>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246"/>
      <c r="D487" s="246"/>
      <c r="E487" s="246"/>
      <c r="F487" s="246"/>
      <c r="G487" s="246"/>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246"/>
      <c r="D488" s="246"/>
      <c r="E488" s="246"/>
      <c r="F488" s="246"/>
      <c r="G488" s="246"/>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246"/>
      <c r="D489" s="246"/>
      <c r="E489" s="246"/>
      <c r="F489" s="246"/>
      <c r="G489" s="246"/>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246"/>
      <c r="D490" s="246"/>
      <c r="E490" s="246"/>
      <c r="F490" s="246"/>
      <c r="G490" s="246"/>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246"/>
      <c r="D491" s="246"/>
      <c r="E491" s="246"/>
      <c r="F491" s="246"/>
      <c r="G491" s="246"/>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246"/>
      <c r="D492" s="246"/>
      <c r="E492" s="246"/>
      <c r="F492" s="246"/>
      <c r="G492" s="246"/>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246"/>
      <c r="D493" s="246"/>
      <c r="E493" s="246"/>
      <c r="F493" s="246"/>
      <c r="G493" s="246"/>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246"/>
      <c r="D494" s="246"/>
      <c r="E494" s="246"/>
      <c r="F494" s="246"/>
      <c r="G494" s="246"/>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246"/>
      <c r="D495" s="246"/>
      <c r="E495" s="246"/>
      <c r="F495" s="246"/>
      <c r="G495" s="246"/>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246"/>
      <c r="D496" s="246"/>
      <c r="E496" s="246"/>
      <c r="F496" s="246"/>
      <c r="G496" s="246"/>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246"/>
      <c r="D497" s="246"/>
      <c r="E497" s="246"/>
      <c r="F497" s="246"/>
      <c r="G497" s="246"/>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246"/>
      <c r="D498" s="246"/>
      <c r="E498" s="246"/>
      <c r="F498" s="246"/>
      <c r="G498" s="246"/>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246"/>
      <c r="D499" s="246"/>
      <c r="E499" s="246"/>
      <c r="F499" s="246"/>
      <c r="G499" s="246"/>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246"/>
      <c r="D500" s="246"/>
      <c r="E500" s="246"/>
      <c r="F500" s="246"/>
      <c r="G500" s="246"/>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246"/>
      <c r="D501" s="246"/>
      <c r="E501" s="246"/>
      <c r="F501" s="246"/>
      <c r="G501" s="246"/>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246"/>
      <c r="D502" s="246"/>
      <c r="E502" s="246"/>
      <c r="F502" s="246"/>
      <c r="G502" s="246"/>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246"/>
      <c r="D503" s="246"/>
      <c r="E503" s="246"/>
      <c r="F503" s="246"/>
      <c r="G503" s="246"/>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246"/>
      <c r="D504" s="246"/>
      <c r="E504" s="246"/>
      <c r="F504" s="246"/>
      <c r="G504" s="246"/>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246"/>
      <c r="D505" s="246"/>
      <c r="E505" s="246"/>
      <c r="F505" s="246"/>
      <c r="G505" s="246"/>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246"/>
      <c r="D506" s="246"/>
      <c r="E506" s="246"/>
      <c r="F506" s="246"/>
      <c r="G506" s="246"/>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246"/>
      <c r="D507" s="246"/>
      <c r="E507" s="246"/>
      <c r="F507" s="246"/>
      <c r="G507" s="246"/>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246"/>
      <c r="D508" s="246"/>
      <c r="E508" s="246"/>
      <c r="F508" s="246"/>
      <c r="G508" s="246"/>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246"/>
      <c r="D509" s="246"/>
      <c r="E509" s="246"/>
      <c r="F509" s="246"/>
      <c r="G509" s="246"/>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246"/>
      <c r="D510" s="246"/>
      <c r="E510" s="246"/>
      <c r="F510" s="246"/>
      <c r="G510" s="246"/>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246"/>
      <c r="D511" s="246"/>
      <c r="E511" s="246"/>
      <c r="F511" s="246"/>
      <c r="G511" s="246"/>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246"/>
      <c r="D512" s="246"/>
      <c r="E512" s="246"/>
      <c r="F512" s="246"/>
      <c r="G512" s="246"/>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246"/>
      <c r="D513" s="246"/>
      <c r="E513" s="246"/>
      <c r="F513" s="246"/>
      <c r="G513" s="246"/>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246"/>
      <c r="D514" s="246"/>
      <c r="E514" s="246"/>
      <c r="F514" s="246"/>
      <c r="G514" s="246"/>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246"/>
      <c r="D515" s="246"/>
      <c r="E515" s="246"/>
      <c r="F515" s="246"/>
      <c r="G515" s="246"/>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246"/>
      <c r="D516" s="246"/>
      <c r="E516" s="246"/>
      <c r="F516" s="246"/>
      <c r="G516" s="246"/>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246"/>
      <c r="D517" s="246"/>
      <c r="E517" s="246"/>
      <c r="F517" s="246"/>
      <c r="G517" s="246"/>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246"/>
      <c r="D518" s="246"/>
      <c r="E518" s="246"/>
      <c r="F518" s="246"/>
      <c r="G518" s="246"/>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246"/>
      <c r="D519" s="246"/>
      <c r="E519" s="246"/>
      <c r="F519" s="246"/>
      <c r="G519" s="246"/>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246"/>
      <c r="D520" s="246"/>
      <c r="E520" s="246"/>
      <c r="F520" s="246"/>
      <c r="G520" s="246"/>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246"/>
      <c r="D521" s="246"/>
      <c r="E521" s="246"/>
      <c r="F521" s="246"/>
      <c r="G521" s="246"/>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246"/>
      <c r="D522" s="246"/>
      <c r="E522" s="246"/>
      <c r="F522" s="246"/>
      <c r="G522" s="246"/>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246"/>
      <c r="D523" s="246"/>
      <c r="E523" s="246"/>
      <c r="F523" s="246"/>
      <c r="G523" s="246"/>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246"/>
      <c r="D524" s="246"/>
      <c r="E524" s="246"/>
      <c r="F524" s="246"/>
      <c r="G524" s="246"/>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246"/>
      <c r="D525" s="246"/>
      <c r="E525" s="246"/>
      <c r="F525" s="246"/>
      <c r="G525" s="246"/>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246"/>
      <c r="D526" s="246"/>
      <c r="E526" s="246"/>
      <c r="F526" s="246"/>
      <c r="G526" s="246"/>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246"/>
      <c r="D527" s="246"/>
      <c r="E527" s="246"/>
      <c r="F527" s="246"/>
      <c r="G527" s="246"/>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246"/>
      <c r="D528" s="246"/>
      <c r="E528" s="246"/>
      <c r="F528" s="246"/>
      <c r="G528" s="246"/>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246"/>
      <c r="D529" s="246"/>
      <c r="E529" s="246"/>
      <c r="F529" s="246"/>
      <c r="G529" s="246"/>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246"/>
      <c r="D530" s="246"/>
      <c r="E530" s="246"/>
      <c r="F530" s="246"/>
      <c r="G530" s="246"/>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246"/>
      <c r="D531" s="246"/>
      <c r="E531" s="246"/>
      <c r="F531" s="246"/>
      <c r="G531" s="246"/>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246"/>
      <c r="D532" s="246"/>
      <c r="E532" s="246"/>
      <c r="F532" s="246"/>
      <c r="G532" s="246"/>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246"/>
      <c r="D533" s="246"/>
      <c r="E533" s="246"/>
      <c r="F533" s="246"/>
      <c r="G533" s="246"/>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246"/>
      <c r="D534" s="246"/>
      <c r="E534" s="246"/>
      <c r="F534" s="246"/>
      <c r="G534" s="246"/>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246"/>
      <c r="D535" s="246"/>
      <c r="E535" s="246"/>
      <c r="F535" s="246"/>
      <c r="G535" s="246"/>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246"/>
      <c r="D536" s="246"/>
      <c r="E536" s="246"/>
      <c r="F536" s="246"/>
      <c r="G536" s="246"/>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246"/>
      <c r="D537" s="246"/>
      <c r="E537" s="246"/>
      <c r="F537" s="246"/>
      <c r="G537" s="246"/>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246"/>
      <c r="D538" s="246"/>
      <c r="E538" s="246"/>
      <c r="F538" s="246"/>
      <c r="G538" s="246"/>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246"/>
      <c r="D539" s="246"/>
      <c r="E539" s="246"/>
      <c r="F539" s="246"/>
      <c r="G539" s="246"/>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246"/>
      <c r="D540" s="246"/>
      <c r="E540" s="246"/>
      <c r="F540" s="246"/>
      <c r="G540" s="246"/>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246"/>
      <c r="D541" s="246"/>
      <c r="E541" s="246"/>
      <c r="F541" s="246"/>
      <c r="G541" s="246"/>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246"/>
      <c r="D542" s="246"/>
      <c r="E542" s="246"/>
      <c r="F542" s="246"/>
      <c r="G542" s="246"/>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246"/>
      <c r="D543" s="246"/>
      <c r="E543" s="246"/>
      <c r="F543" s="246"/>
      <c r="G543" s="246"/>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246"/>
      <c r="D544" s="246"/>
      <c r="E544" s="246"/>
      <c r="F544" s="246"/>
      <c r="G544" s="246"/>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246"/>
      <c r="D545" s="246"/>
      <c r="E545" s="246"/>
      <c r="F545" s="246"/>
      <c r="G545" s="246"/>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246"/>
      <c r="D546" s="246"/>
      <c r="E546" s="246"/>
      <c r="F546" s="246"/>
      <c r="G546" s="246"/>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246"/>
      <c r="D547" s="246"/>
      <c r="E547" s="246"/>
      <c r="F547" s="246"/>
      <c r="G547" s="246"/>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246"/>
      <c r="D548" s="246"/>
      <c r="E548" s="246"/>
      <c r="F548" s="246"/>
      <c r="G548" s="246"/>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246"/>
      <c r="D549" s="246"/>
      <c r="E549" s="246"/>
      <c r="F549" s="246"/>
      <c r="G549" s="246"/>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246"/>
      <c r="D550" s="246"/>
      <c r="E550" s="246"/>
      <c r="F550" s="246"/>
      <c r="G550" s="246"/>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246"/>
      <c r="D551" s="246"/>
      <c r="E551" s="246"/>
      <c r="F551" s="246"/>
      <c r="G551" s="246"/>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246"/>
      <c r="D552" s="246"/>
      <c r="E552" s="246"/>
      <c r="F552" s="246"/>
      <c r="G552" s="246"/>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246"/>
      <c r="D553" s="246"/>
      <c r="E553" s="246"/>
      <c r="F553" s="246"/>
      <c r="G553" s="246"/>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246"/>
      <c r="D554" s="246"/>
      <c r="E554" s="246"/>
      <c r="F554" s="246"/>
      <c r="G554" s="246"/>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246"/>
      <c r="D555" s="246"/>
      <c r="E555" s="246"/>
      <c r="F555" s="246"/>
      <c r="G555" s="246"/>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246"/>
      <c r="D556" s="246"/>
      <c r="E556" s="246"/>
      <c r="F556" s="246"/>
      <c r="G556" s="246"/>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246"/>
      <c r="D557" s="246"/>
      <c r="E557" s="246"/>
      <c r="F557" s="246"/>
      <c r="G557" s="246"/>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246"/>
      <c r="D558" s="246"/>
      <c r="E558" s="246"/>
      <c r="F558" s="246"/>
      <c r="G558" s="246"/>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246"/>
      <c r="D559" s="246"/>
      <c r="E559" s="246"/>
      <c r="F559" s="246"/>
      <c r="G559" s="246"/>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246"/>
      <c r="D560" s="246"/>
      <c r="E560" s="246"/>
      <c r="F560" s="246"/>
      <c r="G560" s="246"/>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246"/>
      <c r="D561" s="246"/>
      <c r="E561" s="246"/>
      <c r="F561" s="246"/>
      <c r="G561" s="246"/>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246"/>
      <c r="D562" s="246"/>
      <c r="E562" s="246"/>
      <c r="F562" s="246"/>
      <c r="G562" s="246"/>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246"/>
      <c r="D563" s="246"/>
      <c r="E563" s="246"/>
      <c r="F563" s="246"/>
      <c r="G563" s="246"/>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246"/>
      <c r="D564" s="246"/>
      <c r="E564" s="246"/>
      <c r="F564" s="246"/>
      <c r="G564" s="246"/>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246"/>
      <c r="D565" s="246"/>
      <c r="E565" s="246"/>
      <c r="F565" s="246"/>
      <c r="G565" s="246"/>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246"/>
      <c r="D566" s="246"/>
      <c r="E566" s="246"/>
      <c r="F566" s="246"/>
      <c r="G566" s="246"/>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246"/>
      <c r="D567" s="246"/>
      <c r="E567" s="246"/>
      <c r="F567" s="246"/>
      <c r="G567" s="246"/>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246"/>
      <c r="D568" s="246"/>
      <c r="E568" s="246"/>
      <c r="F568" s="246"/>
      <c r="G568" s="246"/>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246"/>
      <c r="D569" s="246"/>
      <c r="E569" s="246"/>
      <c r="F569" s="246"/>
      <c r="G569" s="246"/>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246"/>
      <c r="D570" s="246"/>
      <c r="E570" s="246"/>
      <c r="F570" s="246"/>
      <c r="G570" s="246"/>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246"/>
      <c r="D571" s="246"/>
      <c r="E571" s="246"/>
      <c r="F571" s="246"/>
      <c r="G571" s="246"/>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246"/>
      <c r="D572" s="246"/>
      <c r="E572" s="246"/>
      <c r="F572" s="246"/>
      <c r="G572" s="246"/>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246"/>
      <c r="D573" s="246"/>
      <c r="E573" s="246"/>
      <c r="F573" s="246"/>
      <c r="G573" s="246"/>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246"/>
      <c r="D574" s="246"/>
      <c r="E574" s="246"/>
      <c r="F574" s="246"/>
      <c r="G574" s="246"/>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246"/>
      <c r="D575" s="246"/>
      <c r="E575" s="246"/>
      <c r="F575" s="246"/>
      <c r="G575" s="246"/>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246"/>
      <c r="D576" s="246"/>
      <c r="E576" s="246"/>
      <c r="F576" s="246"/>
      <c r="G576" s="246"/>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246"/>
      <c r="D577" s="246"/>
      <c r="E577" s="246"/>
      <c r="F577" s="246"/>
      <c r="G577" s="246"/>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246"/>
      <c r="D578" s="246"/>
      <c r="E578" s="246"/>
      <c r="F578" s="246"/>
      <c r="G578" s="246"/>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246"/>
      <c r="D579" s="246"/>
      <c r="E579" s="246"/>
      <c r="F579" s="246"/>
      <c r="G579" s="246"/>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246"/>
      <c r="D580" s="246"/>
      <c r="E580" s="246"/>
      <c r="F580" s="246"/>
      <c r="G580" s="246"/>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246"/>
      <c r="D581" s="246"/>
      <c r="E581" s="246"/>
      <c r="F581" s="246"/>
      <c r="G581" s="246"/>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246"/>
      <c r="D582" s="246"/>
      <c r="E582" s="246"/>
      <c r="F582" s="246"/>
      <c r="G582" s="246"/>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246"/>
      <c r="D583" s="246"/>
      <c r="E583" s="246"/>
      <c r="F583" s="246"/>
      <c r="G583" s="246"/>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246"/>
      <c r="D584" s="246"/>
      <c r="E584" s="246"/>
      <c r="F584" s="246"/>
      <c r="G584" s="246"/>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246"/>
      <c r="D585" s="246"/>
      <c r="E585" s="246"/>
      <c r="F585" s="246"/>
      <c r="G585" s="246"/>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246"/>
      <c r="D586" s="246"/>
      <c r="E586" s="246"/>
      <c r="F586" s="246"/>
      <c r="G586" s="246"/>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246"/>
      <c r="D587" s="246"/>
      <c r="E587" s="246"/>
      <c r="F587" s="246"/>
      <c r="G587" s="246"/>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246"/>
      <c r="D588" s="246"/>
      <c r="E588" s="246"/>
      <c r="F588" s="246"/>
      <c r="G588" s="246"/>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246"/>
      <c r="D589" s="246"/>
      <c r="E589" s="246"/>
      <c r="F589" s="246"/>
      <c r="G589" s="246"/>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246"/>
      <c r="D590" s="246"/>
      <c r="E590" s="246"/>
      <c r="F590" s="246"/>
      <c r="G590" s="246"/>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246"/>
      <c r="D591" s="246"/>
      <c r="E591" s="246"/>
      <c r="F591" s="246"/>
      <c r="G591" s="246"/>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246"/>
      <c r="D592" s="246"/>
      <c r="E592" s="246"/>
      <c r="F592" s="246"/>
      <c r="G592" s="246"/>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246"/>
      <c r="D593" s="246"/>
      <c r="E593" s="246"/>
      <c r="F593" s="246"/>
      <c r="G593" s="246"/>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246"/>
      <c r="D594" s="246"/>
      <c r="E594" s="246"/>
      <c r="F594" s="246"/>
      <c r="G594" s="246"/>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246"/>
      <c r="D595" s="246"/>
      <c r="E595" s="246"/>
      <c r="F595" s="246"/>
      <c r="G595" s="246"/>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246"/>
      <c r="D596" s="246"/>
      <c r="E596" s="246"/>
      <c r="F596" s="246"/>
      <c r="G596" s="246"/>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246"/>
      <c r="D597" s="246"/>
      <c r="E597" s="246"/>
      <c r="F597" s="246"/>
      <c r="G597" s="246"/>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246"/>
      <c r="D598" s="246"/>
      <c r="E598" s="246"/>
      <c r="F598" s="246"/>
      <c r="G598" s="246"/>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246"/>
      <c r="D599" s="246"/>
      <c r="E599" s="246"/>
      <c r="F599" s="246"/>
      <c r="G599" s="246"/>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246"/>
      <c r="D600" s="246"/>
      <c r="E600" s="246"/>
      <c r="F600" s="246"/>
      <c r="G600" s="246"/>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246"/>
      <c r="D601" s="246"/>
      <c r="E601" s="246"/>
      <c r="F601" s="246"/>
      <c r="G601" s="246"/>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246"/>
      <c r="D602" s="246"/>
      <c r="E602" s="246"/>
      <c r="F602" s="246"/>
      <c r="G602" s="246"/>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246"/>
      <c r="D603" s="246"/>
      <c r="E603" s="246"/>
      <c r="F603" s="246"/>
      <c r="G603" s="246"/>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246"/>
      <c r="D604" s="246"/>
      <c r="E604" s="246"/>
      <c r="F604" s="246"/>
      <c r="G604" s="246"/>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246"/>
      <c r="D605" s="246"/>
      <c r="E605" s="246"/>
      <c r="F605" s="246"/>
      <c r="G605" s="246"/>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246"/>
      <c r="D606" s="246"/>
      <c r="E606" s="246"/>
      <c r="F606" s="246"/>
      <c r="G606" s="246"/>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246"/>
      <c r="D607" s="246"/>
      <c r="E607" s="246"/>
      <c r="F607" s="246"/>
      <c r="G607" s="246"/>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246"/>
      <c r="D608" s="246"/>
      <c r="E608" s="246"/>
      <c r="F608" s="246"/>
      <c r="G608" s="246"/>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246"/>
      <c r="D609" s="246"/>
      <c r="E609" s="246"/>
      <c r="F609" s="246"/>
      <c r="G609" s="246"/>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246"/>
      <c r="D610" s="246"/>
      <c r="E610" s="246"/>
      <c r="F610" s="246"/>
      <c r="G610" s="246"/>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246"/>
      <c r="D611" s="246"/>
      <c r="E611" s="246"/>
      <c r="F611" s="246"/>
      <c r="G611" s="246"/>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246"/>
      <c r="D612" s="246"/>
      <c r="E612" s="246"/>
      <c r="F612" s="246"/>
      <c r="G612" s="246"/>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246"/>
      <c r="D613" s="246"/>
      <c r="E613" s="246"/>
      <c r="F613" s="246"/>
      <c r="G613" s="246"/>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246"/>
      <c r="D614" s="246"/>
      <c r="E614" s="246"/>
      <c r="F614" s="246"/>
      <c r="G614" s="246"/>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246"/>
      <c r="D615" s="246"/>
      <c r="E615" s="246"/>
      <c r="F615" s="246"/>
      <c r="G615" s="246"/>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246"/>
      <c r="D616" s="246"/>
      <c r="E616" s="246"/>
      <c r="F616" s="246"/>
      <c r="G616" s="246"/>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246"/>
      <c r="D617" s="246"/>
      <c r="E617" s="246"/>
      <c r="F617" s="246"/>
      <c r="G617" s="246"/>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246"/>
      <c r="D618" s="246"/>
      <c r="E618" s="246"/>
      <c r="F618" s="246"/>
      <c r="G618" s="246"/>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246"/>
      <c r="D619" s="246"/>
      <c r="E619" s="246"/>
      <c r="F619" s="246"/>
      <c r="G619" s="246"/>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246"/>
      <c r="D620" s="246"/>
      <c r="E620" s="246"/>
      <c r="F620" s="246"/>
      <c r="G620" s="246"/>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246"/>
      <c r="D621" s="246"/>
      <c r="E621" s="246"/>
      <c r="F621" s="246"/>
      <c r="G621" s="246"/>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246"/>
      <c r="D622" s="246"/>
      <c r="E622" s="246"/>
      <c r="F622" s="246"/>
      <c r="G622" s="246"/>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246"/>
      <c r="D623" s="246"/>
      <c r="E623" s="246"/>
      <c r="F623" s="246"/>
      <c r="G623" s="246"/>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246"/>
      <c r="D624" s="246"/>
      <c r="E624" s="246"/>
      <c r="F624" s="246"/>
      <c r="G624" s="246"/>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246"/>
      <c r="D625" s="246"/>
      <c r="E625" s="246"/>
      <c r="F625" s="246"/>
      <c r="G625" s="246"/>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246"/>
      <c r="D626" s="246"/>
      <c r="E626" s="246"/>
      <c r="F626" s="246"/>
      <c r="G626" s="246"/>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246"/>
      <c r="D627" s="246"/>
      <c r="E627" s="246"/>
      <c r="F627" s="246"/>
      <c r="G627" s="246"/>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246"/>
      <c r="D628" s="246"/>
      <c r="E628" s="246"/>
      <c r="F628" s="246"/>
      <c r="G628" s="246"/>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246"/>
      <c r="D629" s="246"/>
      <c r="E629" s="246"/>
      <c r="F629" s="246"/>
      <c r="G629" s="246"/>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246"/>
      <c r="D630" s="246"/>
      <c r="E630" s="246"/>
      <c r="F630" s="246"/>
      <c r="G630" s="246"/>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246"/>
      <c r="D631" s="246"/>
      <c r="E631" s="246"/>
      <c r="F631" s="246"/>
      <c r="G631" s="246"/>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246"/>
      <c r="D632" s="246"/>
      <c r="E632" s="246"/>
      <c r="F632" s="246"/>
      <c r="G632" s="246"/>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246"/>
      <c r="D633" s="246"/>
      <c r="E633" s="246"/>
      <c r="F633" s="246"/>
      <c r="G633" s="246"/>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246"/>
      <c r="D634" s="246"/>
      <c r="E634" s="246"/>
      <c r="F634" s="246"/>
      <c r="G634" s="246"/>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246"/>
      <c r="D635" s="246"/>
      <c r="E635" s="246"/>
      <c r="F635" s="246"/>
      <c r="G635" s="246"/>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246"/>
      <c r="D636" s="246"/>
      <c r="E636" s="246"/>
      <c r="F636" s="246"/>
      <c r="G636" s="246"/>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246"/>
      <c r="D637" s="246"/>
      <c r="E637" s="246"/>
      <c r="F637" s="246"/>
      <c r="G637" s="246"/>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246"/>
      <c r="D638" s="246"/>
      <c r="E638" s="246"/>
      <c r="F638" s="246"/>
      <c r="G638" s="246"/>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246"/>
      <c r="D639" s="246"/>
      <c r="E639" s="246"/>
      <c r="F639" s="246"/>
      <c r="G639" s="246"/>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246"/>
      <c r="D640" s="246"/>
      <c r="E640" s="246"/>
      <c r="F640" s="246"/>
      <c r="G640" s="246"/>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246"/>
      <c r="D641" s="246"/>
      <c r="E641" s="246"/>
      <c r="F641" s="246"/>
      <c r="G641" s="246"/>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246"/>
      <c r="D642" s="246"/>
      <c r="E642" s="246"/>
      <c r="F642" s="246"/>
      <c r="G642" s="246"/>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246"/>
      <c r="D643" s="246"/>
      <c r="E643" s="246"/>
      <c r="F643" s="246"/>
      <c r="G643" s="246"/>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246"/>
      <c r="D644" s="246"/>
      <c r="E644" s="246"/>
      <c r="F644" s="246"/>
      <c r="G644" s="246"/>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246"/>
      <c r="D645" s="246"/>
      <c r="E645" s="246"/>
      <c r="F645" s="246"/>
      <c r="G645" s="246"/>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246"/>
      <c r="D646" s="246"/>
      <c r="E646" s="246"/>
      <c r="F646" s="246"/>
      <c r="G646" s="246"/>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246"/>
      <c r="D647" s="246"/>
      <c r="E647" s="246"/>
      <c r="F647" s="246"/>
      <c r="G647" s="246"/>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246"/>
      <c r="D648" s="246"/>
      <c r="E648" s="246"/>
      <c r="F648" s="246"/>
      <c r="G648" s="246"/>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246"/>
      <c r="D649" s="246"/>
      <c r="E649" s="246"/>
      <c r="F649" s="246"/>
      <c r="G649" s="246"/>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246"/>
      <c r="D650" s="246"/>
      <c r="E650" s="246"/>
      <c r="F650" s="246"/>
      <c r="G650" s="246"/>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246"/>
      <c r="D651" s="246"/>
      <c r="E651" s="246"/>
      <c r="F651" s="246"/>
      <c r="G651" s="246"/>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246"/>
      <c r="D652" s="246"/>
      <c r="E652" s="246"/>
      <c r="F652" s="246"/>
      <c r="G652" s="246"/>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246"/>
      <c r="D653" s="246"/>
      <c r="E653" s="246"/>
      <c r="F653" s="246"/>
      <c r="G653" s="246"/>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246"/>
      <c r="D654" s="246"/>
      <c r="E654" s="246"/>
      <c r="F654" s="246"/>
      <c r="G654" s="246"/>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246"/>
      <c r="D655" s="246"/>
      <c r="E655" s="246"/>
      <c r="F655" s="246"/>
      <c r="G655" s="246"/>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246"/>
      <c r="D656" s="246"/>
      <c r="E656" s="246"/>
      <c r="F656" s="246"/>
      <c r="G656" s="246"/>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246"/>
      <c r="D657" s="246"/>
      <c r="E657" s="246"/>
      <c r="F657" s="246"/>
      <c r="G657" s="246"/>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246"/>
      <c r="D658" s="246"/>
      <c r="E658" s="246"/>
      <c r="F658" s="246"/>
      <c r="G658" s="246"/>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246"/>
      <c r="D659" s="246"/>
      <c r="E659" s="246"/>
      <c r="F659" s="246"/>
      <c r="G659" s="246"/>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246"/>
      <c r="D660" s="246"/>
      <c r="E660" s="246"/>
      <c r="F660" s="246"/>
      <c r="G660" s="246"/>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246"/>
      <c r="D661" s="246"/>
      <c r="E661" s="246"/>
      <c r="F661" s="246"/>
      <c r="G661" s="246"/>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246"/>
      <c r="D662" s="246"/>
      <c r="E662" s="246"/>
      <c r="F662" s="246"/>
      <c r="G662" s="246"/>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246"/>
      <c r="D663" s="246"/>
      <c r="E663" s="246"/>
      <c r="F663" s="246"/>
      <c r="G663" s="246"/>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246"/>
      <c r="D664" s="246"/>
      <c r="E664" s="246"/>
      <c r="F664" s="246"/>
      <c r="G664" s="246"/>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246"/>
      <c r="D665" s="246"/>
      <c r="E665" s="246"/>
      <c r="F665" s="246"/>
      <c r="G665" s="246"/>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246"/>
      <c r="D666" s="246"/>
      <c r="E666" s="246"/>
      <c r="F666" s="246"/>
      <c r="G666" s="246"/>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246"/>
      <c r="D667" s="246"/>
      <c r="E667" s="246"/>
      <c r="F667" s="246"/>
      <c r="G667" s="246"/>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246"/>
      <c r="D668" s="246"/>
      <c r="E668" s="246"/>
      <c r="F668" s="246"/>
      <c r="G668" s="246"/>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246"/>
      <c r="D669" s="246"/>
      <c r="E669" s="246"/>
      <c r="F669" s="246"/>
      <c r="G669" s="246"/>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246"/>
      <c r="D670" s="246"/>
      <c r="E670" s="246"/>
      <c r="F670" s="246"/>
      <c r="G670" s="246"/>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246"/>
      <c r="D671" s="246"/>
      <c r="E671" s="246"/>
      <c r="F671" s="246"/>
      <c r="G671" s="246"/>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246"/>
      <c r="D672" s="246"/>
      <c r="E672" s="246"/>
      <c r="F672" s="246"/>
      <c r="G672" s="246"/>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246"/>
      <c r="D673" s="246"/>
      <c r="E673" s="246"/>
      <c r="F673" s="246"/>
      <c r="G673" s="246"/>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246"/>
      <c r="D674" s="246"/>
      <c r="E674" s="246"/>
      <c r="F674" s="246"/>
      <c r="G674" s="246"/>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246"/>
      <c r="D675" s="246"/>
      <c r="E675" s="246"/>
      <c r="F675" s="246"/>
      <c r="G675" s="246"/>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246"/>
      <c r="D676" s="246"/>
      <c r="E676" s="246"/>
      <c r="F676" s="246"/>
      <c r="G676" s="246"/>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246"/>
      <c r="D677" s="246"/>
      <c r="E677" s="246"/>
      <c r="F677" s="246"/>
      <c r="G677" s="246"/>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246"/>
      <c r="D678" s="246"/>
      <c r="E678" s="246"/>
      <c r="F678" s="246"/>
      <c r="G678" s="246"/>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246"/>
      <c r="D679" s="246"/>
      <c r="E679" s="246"/>
      <c r="F679" s="246"/>
      <c r="G679" s="246"/>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246"/>
      <c r="D680" s="246"/>
      <c r="E680" s="246"/>
      <c r="F680" s="246"/>
      <c r="G680" s="246"/>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246"/>
      <c r="D681" s="246"/>
      <c r="E681" s="246"/>
      <c r="F681" s="246"/>
      <c r="G681" s="246"/>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246"/>
      <c r="D682" s="246"/>
      <c r="E682" s="246"/>
      <c r="F682" s="246"/>
      <c r="G682" s="246"/>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246"/>
      <c r="D683" s="246"/>
      <c r="E683" s="246"/>
      <c r="F683" s="246"/>
      <c r="G683" s="246"/>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246"/>
      <c r="D684" s="246"/>
      <c r="E684" s="246"/>
      <c r="F684" s="246"/>
      <c r="G684" s="246"/>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246"/>
      <c r="D685" s="246"/>
      <c r="E685" s="246"/>
      <c r="F685" s="246"/>
      <c r="G685" s="246"/>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246"/>
      <c r="D686" s="246"/>
      <c r="E686" s="246"/>
      <c r="F686" s="246"/>
      <c r="G686" s="246"/>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246"/>
      <c r="D687" s="246"/>
      <c r="E687" s="246"/>
      <c r="F687" s="246"/>
      <c r="G687" s="246"/>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246"/>
      <c r="D688" s="246"/>
      <c r="E688" s="246"/>
      <c r="F688" s="246"/>
      <c r="G688" s="246"/>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246"/>
      <c r="D689" s="246"/>
      <c r="E689" s="246"/>
      <c r="F689" s="246"/>
      <c r="G689" s="246"/>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246"/>
      <c r="D690" s="246"/>
      <c r="E690" s="246"/>
      <c r="F690" s="246"/>
      <c r="G690" s="246"/>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246"/>
      <c r="D691" s="246"/>
      <c r="E691" s="246"/>
      <c r="F691" s="246"/>
      <c r="G691" s="246"/>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246"/>
      <c r="D692" s="246"/>
      <c r="E692" s="246"/>
      <c r="F692" s="246"/>
      <c r="G692" s="246"/>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246"/>
      <c r="D693" s="246"/>
      <c r="E693" s="246"/>
      <c r="F693" s="246"/>
      <c r="G693" s="246"/>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246"/>
      <c r="D694" s="246"/>
      <c r="E694" s="246"/>
      <c r="F694" s="246"/>
      <c r="G694" s="246"/>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246"/>
      <c r="D695" s="246"/>
      <c r="E695" s="246"/>
      <c r="F695" s="246"/>
      <c r="G695" s="246"/>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246"/>
      <c r="D696" s="246"/>
      <c r="E696" s="246"/>
      <c r="F696" s="246"/>
      <c r="G696" s="246"/>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246"/>
      <c r="D697" s="246"/>
      <c r="E697" s="246"/>
      <c r="F697" s="246"/>
      <c r="G697" s="246"/>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246"/>
      <c r="D698" s="246"/>
      <c r="E698" s="246"/>
      <c r="F698" s="246"/>
      <c r="G698" s="246"/>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246"/>
      <c r="D699" s="246"/>
      <c r="E699" s="246"/>
      <c r="F699" s="246"/>
      <c r="G699" s="246"/>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246"/>
      <c r="D700" s="246"/>
      <c r="E700" s="246"/>
      <c r="F700" s="246"/>
      <c r="G700" s="246"/>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246"/>
      <c r="D701" s="246"/>
      <c r="E701" s="246"/>
      <c r="F701" s="246"/>
      <c r="G701" s="246"/>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246"/>
      <c r="D702" s="246"/>
      <c r="E702" s="246"/>
      <c r="F702" s="246"/>
      <c r="G702" s="246"/>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246"/>
      <c r="D703" s="246"/>
      <c r="E703" s="246"/>
      <c r="F703" s="246"/>
      <c r="G703" s="246"/>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246"/>
      <c r="D704" s="246"/>
      <c r="E704" s="246"/>
      <c r="F704" s="246"/>
      <c r="G704" s="246"/>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246"/>
      <c r="D705" s="246"/>
      <c r="E705" s="246"/>
      <c r="F705" s="246"/>
      <c r="G705" s="246"/>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246"/>
      <c r="D706" s="246"/>
      <c r="E706" s="246"/>
      <c r="F706" s="246"/>
      <c r="G706" s="246"/>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246"/>
      <c r="D707" s="246"/>
      <c r="E707" s="246"/>
      <c r="F707" s="246"/>
      <c r="G707" s="246"/>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246"/>
      <c r="D708" s="246"/>
      <c r="E708" s="246"/>
      <c r="F708" s="246"/>
      <c r="G708" s="246"/>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246"/>
      <c r="D709" s="246"/>
      <c r="E709" s="246"/>
      <c r="F709" s="246"/>
      <c r="G709" s="246"/>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246"/>
      <c r="D710" s="246"/>
      <c r="E710" s="246"/>
      <c r="F710" s="246"/>
      <c r="G710" s="246"/>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246"/>
      <c r="D711" s="246"/>
      <c r="E711" s="246"/>
      <c r="F711" s="246"/>
      <c r="G711" s="246"/>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246"/>
      <c r="D712" s="246"/>
      <c r="E712" s="246"/>
      <c r="F712" s="246"/>
      <c r="G712" s="246"/>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246"/>
      <c r="D713" s="246"/>
      <c r="E713" s="246"/>
      <c r="F713" s="246"/>
      <c r="G713" s="246"/>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246"/>
      <c r="D714" s="246"/>
      <c r="E714" s="246"/>
      <c r="F714" s="246"/>
      <c r="G714" s="246"/>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246"/>
      <c r="D715" s="246"/>
      <c r="E715" s="246"/>
      <c r="F715" s="246"/>
      <c r="G715" s="246"/>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246"/>
      <c r="D716" s="246"/>
      <c r="E716" s="246"/>
      <c r="F716" s="246"/>
      <c r="G716" s="246"/>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246"/>
      <c r="D717" s="246"/>
      <c r="E717" s="246"/>
      <c r="F717" s="246"/>
      <c r="G717" s="246"/>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246"/>
      <c r="D718" s="246"/>
      <c r="E718" s="246"/>
      <c r="F718" s="246"/>
      <c r="G718" s="246"/>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246"/>
      <c r="D719" s="246"/>
      <c r="E719" s="246"/>
      <c r="F719" s="246"/>
      <c r="G719" s="246"/>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246"/>
      <c r="D720" s="246"/>
      <c r="E720" s="246"/>
      <c r="F720" s="246"/>
      <c r="G720" s="246"/>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246"/>
      <c r="D721" s="246"/>
      <c r="E721" s="246"/>
      <c r="F721" s="246"/>
      <c r="G721" s="246"/>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246"/>
      <c r="D722" s="246"/>
      <c r="E722" s="246"/>
      <c r="F722" s="246"/>
      <c r="G722" s="246"/>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246"/>
      <c r="D723" s="246"/>
      <c r="E723" s="246"/>
      <c r="F723" s="246"/>
      <c r="G723" s="246"/>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246"/>
      <c r="D724" s="246"/>
      <c r="E724" s="246"/>
      <c r="F724" s="246"/>
      <c r="G724" s="246"/>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246"/>
      <c r="D725" s="246"/>
      <c r="E725" s="246"/>
      <c r="F725" s="246"/>
      <c r="G725" s="246"/>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246"/>
      <c r="D726" s="246"/>
      <c r="E726" s="246"/>
      <c r="F726" s="246"/>
      <c r="G726" s="246"/>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246"/>
      <c r="D727" s="246"/>
      <c r="E727" s="246"/>
      <c r="F727" s="246"/>
      <c r="G727" s="246"/>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246"/>
      <c r="D728" s="246"/>
      <c r="E728" s="246"/>
      <c r="F728" s="246"/>
      <c r="G728" s="246"/>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246"/>
      <c r="D729" s="246"/>
      <c r="E729" s="246"/>
      <c r="F729" s="246"/>
      <c r="G729" s="246"/>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246"/>
      <c r="D730" s="246"/>
      <c r="E730" s="246"/>
      <c r="F730" s="246"/>
      <c r="G730" s="246"/>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246"/>
      <c r="D731" s="246"/>
      <c r="E731" s="246"/>
      <c r="F731" s="246"/>
      <c r="G731" s="246"/>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246"/>
      <c r="D732" s="246"/>
      <c r="E732" s="246"/>
      <c r="F732" s="246"/>
      <c r="G732" s="246"/>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246"/>
      <c r="D733" s="246"/>
      <c r="E733" s="246"/>
      <c r="F733" s="246"/>
      <c r="G733" s="246"/>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246"/>
      <c r="D734" s="246"/>
      <c r="E734" s="246"/>
      <c r="F734" s="246"/>
      <c r="G734" s="246"/>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246"/>
      <c r="D735" s="246"/>
      <c r="E735" s="246"/>
      <c r="F735" s="246"/>
      <c r="G735" s="246"/>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246"/>
      <c r="D736" s="246"/>
      <c r="E736" s="246"/>
      <c r="F736" s="246"/>
      <c r="G736" s="246"/>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246"/>
      <c r="D737" s="246"/>
      <c r="E737" s="246"/>
      <c r="F737" s="246"/>
      <c r="G737" s="246"/>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246"/>
      <c r="D738" s="246"/>
      <c r="E738" s="246"/>
      <c r="F738" s="246"/>
      <c r="G738" s="246"/>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246"/>
      <c r="D739" s="246"/>
      <c r="E739" s="246"/>
      <c r="F739" s="246"/>
      <c r="G739" s="246"/>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246"/>
      <c r="D740" s="246"/>
      <c r="E740" s="246"/>
      <c r="F740" s="246"/>
      <c r="G740" s="246"/>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246"/>
      <c r="D741" s="246"/>
      <c r="E741" s="246"/>
      <c r="F741" s="246"/>
      <c r="G741" s="246"/>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246"/>
      <c r="D742" s="246"/>
      <c r="E742" s="246"/>
      <c r="F742" s="246"/>
      <c r="G742" s="246"/>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246"/>
      <c r="D743" s="246"/>
      <c r="E743" s="246"/>
      <c r="F743" s="246"/>
      <c r="G743" s="246"/>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246"/>
      <c r="D744" s="246"/>
      <c r="E744" s="246"/>
      <c r="F744" s="246"/>
      <c r="G744" s="246"/>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246"/>
      <c r="D745" s="246"/>
      <c r="E745" s="246"/>
      <c r="F745" s="246"/>
      <c r="G745" s="246"/>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246"/>
      <c r="D746" s="246"/>
      <c r="E746" s="246"/>
      <c r="F746" s="246"/>
      <c r="G746" s="246"/>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246"/>
      <c r="D747" s="246"/>
      <c r="E747" s="246"/>
      <c r="F747" s="246"/>
      <c r="G747" s="246"/>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246"/>
      <c r="D748" s="246"/>
      <c r="E748" s="246"/>
      <c r="F748" s="246"/>
      <c r="G748" s="246"/>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246"/>
      <c r="D749" s="246"/>
      <c r="E749" s="246"/>
      <c r="F749" s="246"/>
      <c r="G749" s="246"/>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246"/>
      <c r="D750" s="246"/>
      <c r="E750" s="246"/>
      <c r="F750" s="246"/>
      <c r="G750" s="246"/>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246"/>
      <c r="D751" s="246"/>
      <c r="E751" s="246"/>
      <c r="F751" s="246"/>
      <c r="G751" s="246"/>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246"/>
      <c r="D752" s="246"/>
      <c r="E752" s="246"/>
      <c r="F752" s="246"/>
      <c r="G752" s="246"/>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246"/>
      <c r="D753" s="246"/>
      <c r="E753" s="246"/>
      <c r="F753" s="246"/>
      <c r="G753" s="246"/>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246"/>
      <c r="D754" s="246"/>
      <c r="E754" s="246"/>
      <c r="F754" s="246"/>
      <c r="G754" s="246"/>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246"/>
      <c r="D755" s="246"/>
      <c r="E755" s="246"/>
      <c r="F755" s="246"/>
      <c r="G755" s="246"/>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246"/>
      <c r="D756" s="246"/>
      <c r="E756" s="246"/>
      <c r="F756" s="246"/>
      <c r="G756" s="246"/>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246"/>
      <c r="D757" s="246"/>
      <c r="E757" s="246"/>
      <c r="F757" s="246"/>
      <c r="G757" s="246"/>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246"/>
      <c r="D758" s="246"/>
      <c r="E758" s="246"/>
      <c r="F758" s="246"/>
      <c r="G758" s="246"/>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246"/>
      <c r="D759" s="246"/>
      <c r="E759" s="246"/>
      <c r="F759" s="246"/>
      <c r="G759" s="246"/>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246"/>
      <c r="D760" s="246"/>
      <c r="E760" s="246"/>
      <c r="F760" s="246"/>
      <c r="G760" s="246"/>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246"/>
      <c r="D761" s="246"/>
      <c r="E761" s="246"/>
      <c r="F761" s="246"/>
      <c r="G761" s="246"/>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246"/>
      <c r="D762" s="246"/>
      <c r="E762" s="246"/>
      <c r="F762" s="246"/>
      <c r="G762" s="246"/>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246"/>
      <c r="D763" s="246"/>
      <c r="E763" s="246"/>
      <c r="F763" s="246"/>
      <c r="G763" s="246"/>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246"/>
      <c r="D764" s="246"/>
      <c r="E764" s="246"/>
      <c r="F764" s="246"/>
      <c r="G764" s="246"/>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246"/>
      <c r="D765" s="246"/>
      <c r="E765" s="246"/>
      <c r="F765" s="246"/>
      <c r="G765" s="246"/>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246"/>
      <c r="D766" s="246"/>
      <c r="E766" s="246"/>
      <c r="F766" s="246"/>
      <c r="G766" s="246"/>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246"/>
      <c r="D767" s="246"/>
      <c r="E767" s="246"/>
      <c r="F767" s="246"/>
      <c r="G767" s="246"/>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246"/>
      <c r="D768" s="246"/>
      <c r="E768" s="246"/>
      <c r="F768" s="246"/>
      <c r="G768" s="246"/>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246"/>
      <c r="D769" s="246"/>
      <c r="E769" s="246"/>
      <c r="F769" s="246"/>
      <c r="G769" s="246"/>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246"/>
      <c r="D770" s="246"/>
      <c r="E770" s="246"/>
      <c r="F770" s="246"/>
      <c r="G770" s="246"/>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246"/>
      <c r="D771" s="246"/>
      <c r="E771" s="246"/>
      <c r="F771" s="246"/>
      <c r="G771" s="246"/>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246"/>
      <c r="D772" s="246"/>
      <c r="E772" s="246"/>
      <c r="F772" s="246"/>
      <c r="G772" s="246"/>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246"/>
      <c r="D773" s="246"/>
      <c r="E773" s="246"/>
      <c r="F773" s="246"/>
      <c r="G773" s="246"/>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246"/>
      <c r="D774" s="246"/>
      <c r="E774" s="246"/>
      <c r="F774" s="246"/>
      <c r="G774" s="246"/>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246"/>
      <c r="D775" s="246"/>
      <c r="E775" s="246"/>
      <c r="F775" s="246"/>
      <c r="G775" s="246"/>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246"/>
      <c r="D776" s="246"/>
      <c r="E776" s="246"/>
      <c r="F776" s="246"/>
      <c r="G776" s="246"/>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246"/>
      <c r="D777" s="246"/>
      <c r="E777" s="246"/>
      <c r="F777" s="246"/>
      <c r="G777" s="246"/>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246"/>
      <c r="D778" s="246"/>
      <c r="E778" s="246"/>
      <c r="F778" s="246"/>
      <c r="G778" s="246"/>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246"/>
      <c r="D779" s="246"/>
      <c r="E779" s="246"/>
      <c r="F779" s="246"/>
      <c r="G779" s="246"/>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246"/>
      <c r="D780" s="246"/>
      <c r="E780" s="246"/>
      <c r="F780" s="246"/>
      <c r="G780" s="246"/>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246"/>
      <c r="D781" s="246"/>
      <c r="E781" s="246"/>
      <c r="F781" s="246"/>
      <c r="G781" s="246"/>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246"/>
      <c r="D782" s="246"/>
      <c r="E782" s="246"/>
      <c r="F782" s="246"/>
      <c r="G782" s="246"/>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246"/>
      <c r="D783" s="246"/>
      <c r="E783" s="246"/>
      <c r="F783" s="246"/>
      <c r="G783" s="246"/>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246"/>
      <c r="D784" s="246"/>
      <c r="E784" s="246"/>
      <c r="F784" s="246"/>
      <c r="G784" s="246"/>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246"/>
      <c r="D785" s="246"/>
      <c r="E785" s="246"/>
      <c r="F785" s="246"/>
      <c r="G785" s="246"/>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246"/>
      <c r="D786" s="246"/>
      <c r="E786" s="246"/>
      <c r="F786" s="246"/>
      <c r="G786" s="246"/>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246"/>
      <c r="D787" s="246"/>
      <c r="E787" s="246"/>
      <c r="F787" s="246"/>
      <c r="G787" s="246"/>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246"/>
      <c r="D788" s="246"/>
      <c r="E788" s="246"/>
      <c r="F788" s="246"/>
      <c r="G788" s="246"/>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246"/>
      <c r="D789" s="246"/>
      <c r="E789" s="246"/>
      <c r="F789" s="246"/>
      <c r="G789" s="246"/>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246"/>
      <c r="D790" s="246"/>
      <c r="E790" s="246"/>
      <c r="F790" s="246"/>
      <c r="G790" s="246"/>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246"/>
      <c r="D791" s="246"/>
      <c r="E791" s="246"/>
      <c r="F791" s="246"/>
      <c r="G791" s="246"/>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246"/>
      <c r="D792" s="246"/>
      <c r="E792" s="246"/>
      <c r="F792" s="246"/>
      <c r="G792" s="246"/>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246"/>
      <c r="D793" s="246"/>
      <c r="E793" s="246"/>
      <c r="F793" s="246"/>
      <c r="G793" s="246"/>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246"/>
      <c r="D794" s="246"/>
      <c r="E794" s="246"/>
      <c r="F794" s="246"/>
      <c r="G794" s="246"/>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246"/>
      <c r="D795" s="246"/>
      <c r="E795" s="246"/>
      <c r="F795" s="246"/>
      <c r="G795" s="246"/>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246"/>
      <c r="D796" s="246"/>
      <c r="E796" s="246"/>
      <c r="F796" s="246"/>
      <c r="G796" s="246"/>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246"/>
      <c r="D797" s="246"/>
      <c r="E797" s="246"/>
      <c r="F797" s="246"/>
      <c r="G797" s="246"/>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246"/>
      <c r="D798" s="246"/>
      <c r="E798" s="246"/>
      <c r="F798" s="246"/>
      <c r="G798" s="246"/>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246"/>
      <c r="D799" s="246"/>
      <c r="E799" s="246"/>
      <c r="F799" s="246"/>
      <c r="G799" s="246"/>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246"/>
      <c r="D800" s="246"/>
      <c r="E800" s="246"/>
      <c r="F800" s="246"/>
      <c r="G800" s="246"/>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246"/>
      <c r="D801" s="246"/>
      <c r="E801" s="246"/>
      <c r="F801" s="246"/>
      <c r="G801" s="246"/>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246"/>
      <c r="D802" s="246"/>
      <c r="E802" s="246"/>
      <c r="F802" s="246"/>
      <c r="G802" s="246"/>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246"/>
      <c r="D803" s="246"/>
      <c r="E803" s="246"/>
      <c r="F803" s="246"/>
      <c r="G803" s="246"/>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246"/>
      <c r="D804" s="246"/>
      <c r="E804" s="246"/>
      <c r="F804" s="246"/>
      <c r="G804" s="246"/>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246"/>
      <c r="D805" s="246"/>
      <c r="E805" s="246"/>
      <c r="F805" s="246"/>
      <c r="G805" s="246"/>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246"/>
      <c r="D806" s="246"/>
      <c r="E806" s="246"/>
      <c r="F806" s="246"/>
      <c r="G806" s="246"/>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246"/>
      <c r="D807" s="246"/>
      <c r="E807" s="246"/>
      <c r="F807" s="246"/>
      <c r="G807" s="246"/>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246"/>
      <c r="D808" s="246"/>
      <c r="E808" s="246"/>
      <c r="F808" s="246"/>
      <c r="G808" s="246"/>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246"/>
      <c r="D809" s="246"/>
      <c r="E809" s="246"/>
      <c r="F809" s="246"/>
      <c r="G809" s="246"/>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246"/>
      <c r="D810" s="246"/>
      <c r="E810" s="246"/>
      <c r="F810" s="246"/>
      <c r="G810" s="246"/>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246"/>
      <c r="D811" s="246"/>
      <c r="E811" s="246"/>
      <c r="F811" s="246"/>
      <c r="G811" s="246"/>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246"/>
      <c r="D812" s="246"/>
      <c r="E812" s="246"/>
      <c r="F812" s="246"/>
      <c r="G812" s="246"/>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246"/>
      <c r="D813" s="246"/>
      <c r="E813" s="246"/>
      <c r="F813" s="246"/>
      <c r="G813" s="246"/>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246"/>
      <c r="D814" s="246"/>
      <c r="E814" s="246"/>
      <c r="F814" s="246"/>
      <c r="G814" s="246"/>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246"/>
      <c r="D815" s="246"/>
      <c r="E815" s="246"/>
      <c r="F815" s="246"/>
      <c r="G815" s="246"/>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246"/>
      <c r="D816" s="246"/>
      <c r="E816" s="246"/>
      <c r="F816" s="246"/>
      <c r="G816" s="246"/>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246"/>
      <c r="D817" s="246"/>
      <c r="E817" s="246"/>
      <c r="F817" s="246"/>
      <c r="G817" s="246"/>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246"/>
      <c r="D818" s="246"/>
      <c r="E818" s="246"/>
      <c r="F818" s="246"/>
      <c r="G818" s="246"/>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246"/>
      <c r="D819" s="246"/>
      <c r="E819" s="246"/>
      <c r="F819" s="246"/>
      <c r="G819" s="246"/>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246"/>
      <c r="D820" s="246"/>
      <c r="E820" s="246"/>
      <c r="F820" s="246"/>
      <c r="G820" s="246"/>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246"/>
      <c r="D821" s="246"/>
      <c r="E821" s="246"/>
      <c r="F821" s="246"/>
      <c r="G821" s="246"/>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246"/>
      <c r="D822" s="246"/>
      <c r="E822" s="246"/>
      <c r="F822" s="246"/>
      <c r="G822" s="246"/>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246"/>
      <c r="D823" s="246"/>
      <c r="E823" s="246"/>
      <c r="F823" s="246"/>
      <c r="G823" s="246"/>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246"/>
      <c r="D824" s="246"/>
      <c r="E824" s="246"/>
      <c r="F824" s="246"/>
      <c r="G824" s="246"/>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246"/>
      <c r="D825" s="246"/>
      <c r="E825" s="246"/>
      <c r="F825" s="246"/>
      <c r="G825" s="246"/>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246"/>
      <c r="D826" s="246"/>
      <c r="E826" s="246"/>
      <c r="F826" s="246"/>
      <c r="G826" s="246"/>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246"/>
      <c r="D827" s="246"/>
      <c r="E827" s="246"/>
      <c r="F827" s="246"/>
      <c r="G827" s="246"/>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246"/>
      <c r="D828" s="246"/>
      <c r="E828" s="246"/>
      <c r="F828" s="246"/>
      <c r="G828" s="246"/>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246"/>
      <c r="D829" s="246"/>
      <c r="E829" s="246"/>
      <c r="F829" s="246"/>
      <c r="G829" s="246"/>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246"/>
      <c r="D830" s="246"/>
      <c r="E830" s="246"/>
      <c r="F830" s="246"/>
      <c r="G830" s="246"/>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246"/>
      <c r="D831" s="246"/>
      <c r="E831" s="246"/>
      <c r="F831" s="246"/>
      <c r="G831" s="246"/>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246"/>
      <c r="D832" s="246"/>
      <c r="E832" s="246"/>
      <c r="F832" s="246"/>
      <c r="G832" s="246"/>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246"/>
      <c r="D833" s="246"/>
      <c r="E833" s="246"/>
      <c r="F833" s="246"/>
      <c r="G833" s="246"/>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246"/>
      <c r="D834" s="246"/>
      <c r="E834" s="246"/>
      <c r="F834" s="246"/>
      <c r="G834" s="246"/>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246"/>
      <c r="D835" s="246"/>
      <c r="E835" s="246"/>
      <c r="F835" s="246"/>
      <c r="G835" s="246"/>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246"/>
      <c r="D836" s="246"/>
      <c r="E836" s="246"/>
      <c r="F836" s="246"/>
      <c r="G836" s="246"/>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246"/>
      <c r="D837" s="246"/>
      <c r="E837" s="246"/>
      <c r="F837" s="246"/>
      <c r="G837" s="246"/>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246"/>
      <c r="D838" s="246"/>
      <c r="E838" s="246"/>
      <c r="F838" s="246"/>
      <c r="G838" s="246"/>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246"/>
      <c r="D839" s="246"/>
      <c r="E839" s="246"/>
      <c r="F839" s="246"/>
      <c r="G839" s="246"/>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246"/>
      <c r="D840" s="246"/>
      <c r="E840" s="246"/>
      <c r="F840" s="246"/>
      <c r="G840" s="246"/>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246"/>
      <c r="D841" s="246"/>
      <c r="E841" s="246"/>
      <c r="F841" s="246"/>
      <c r="G841" s="246"/>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246"/>
      <c r="D842" s="246"/>
      <c r="E842" s="246"/>
      <c r="F842" s="246"/>
      <c r="G842" s="246"/>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246"/>
      <c r="D843" s="246"/>
      <c r="E843" s="246"/>
      <c r="F843" s="246"/>
      <c r="G843" s="246"/>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246"/>
      <c r="D844" s="246"/>
      <c r="E844" s="246"/>
      <c r="F844" s="246"/>
      <c r="G844" s="246"/>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246"/>
      <c r="D845" s="246"/>
      <c r="E845" s="246"/>
      <c r="F845" s="246"/>
      <c r="G845" s="246"/>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246"/>
      <c r="D846" s="246"/>
      <c r="E846" s="246"/>
      <c r="F846" s="246"/>
      <c r="G846" s="246"/>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246"/>
      <c r="D847" s="246"/>
      <c r="E847" s="246"/>
      <c r="F847" s="246"/>
      <c r="G847" s="246"/>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246"/>
      <c r="D848" s="246"/>
      <c r="E848" s="246"/>
      <c r="F848" s="246"/>
      <c r="G848" s="246"/>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246"/>
      <c r="D849" s="246"/>
      <c r="E849" s="246"/>
      <c r="F849" s="246"/>
      <c r="G849" s="246"/>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246"/>
      <c r="D850" s="246"/>
      <c r="E850" s="246"/>
      <c r="F850" s="246"/>
      <c r="G850" s="246"/>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246"/>
      <c r="D851" s="246"/>
      <c r="E851" s="246"/>
      <c r="F851" s="246"/>
      <c r="G851" s="246"/>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246"/>
      <c r="D852" s="246"/>
      <c r="E852" s="246"/>
      <c r="F852" s="246"/>
      <c r="G852" s="246"/>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246"/>
      <c r="D853" s="246"/>
      <c r="E853" s="246"/>
      <c r="F853" s="246"/>
      <c r="G853" s="246"/>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246"/>
      <c r="D854" s="246"/>
      <c r="E854" s="246"/>
      <c r="F854" s="246"/>
      <c r="G854" s="246"/>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246"/>
      <c r="D855" s="246"/>
      <c r="E855" s="246"/>
      <c r="F855" s="246"/>
      <c r="G855" s="246"/>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246"/>
      <c r="D856" s="246"/>
      <c r="E856" s="246"/>
      <c r="F856" s="246"/>
      <c r="G856" s="246"/>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246"/>
      <c r="D857" s="246"/>
      <c r="E857" s="246"/>
      <c r="F857" s="246"/>
      <c r="G857" s="246"/>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246"/>
      <c r="D858" s="246"/>
      <c r="E858" s="246"/>
      <c r="F858" s="246"/>
      <c r="G858" s="246"/>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246"/>
      <c r="D859" s="246"/>
      <c r="E859" s="246"/>
      <c r="F859" s="246"/>
      <c r="G859" s="246"/>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246"/>
      <c r="D860" s="246"/>
      <c r="E860" s="246"/>
      <c r="F860" s="246"/>
      <c r="G860" s="246"/>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246"/>
      <c r="D861" s="246"/>
      <c r="E861" s="246"/>
      <c r="F861" s="246"/>
      <c r="G861" s="246"/>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246"/>
      <c r="D862" s="246"/>
      <c r="E862" s="246"/>
      <c r="F862" s="246"/>
      <c r="G862" s="246"/>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246"/>
      <c r="D863" s="246"/>
      <c r="E863" s="246"/>
      <c r="F863" s="246"/>
      <c r="G863" s="246"/>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246"/>
      <c r="D864" s="246"/>
      <c r="E864" s="246"/>
      <c r="F864" s="246"/>
      <c r="G864" s="246"/>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246"/>
      <c r="D865" s="246"/>
      <c r="E865" s="246"/>
      <c r="F865" s="246"/>
      <c r="G865" s="246"/>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246"/>
      <c r="D866" s="246"/>
      <c r="E866" s="246"/>
      <c r="F866" s="246"/>
      <c r="G866" s="246"/>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246"/>
      <c r="D867" s="246"/>
      <c r="E867" s="246"/>
      <c r="F867" s="246"/>
      <c r="G867" s="246"/>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246"/>
      <c r="D868" s="246"/>
      <c r="E868" s="246"/>
      <c r="F868" s="246"/>
      <c r="G868" s="246"/>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246"/>
      <c r="D869" s="246"/>
      <c r="E869" s="246"/>
      <c r="F869" s="246"/>
      <c r="G869" s="246"/>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246"/>
      <c r="D870" s="246"/>
      <c r="E870" s="246"/>
      <c r="F870" s="246"/>
      <c r="G870" s="246"/>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246"/>
      <c r="D871" s="246"/>
      <c r="E871" s="246"/>
      <c r="F871" s="246"/>
      <c r="G871" s="246"/>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246"/>
      <c r="D872" s="246"/>
      <c r="E872" s="246"/>
      <c r="F872" s="246"/>
      <c r="G872" s="246"/>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246"/>
      <c r="D873" s="246"/>
      <c r="E873" s="246"/>
      <c r="F873" s="246"/>
      <c r="G873" s="246"/>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246"/>
      <c r="D874" s="246"/>
      <c r="E874" s="246"/>
      <c r="F874" s="246"/>
      <c r="G874" s="246"/>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246"/>
      <c r="D875" s="246"/>
      <c r="E875" s="246"/>
      <c r="F875" s="246"/>
      <c r="G875" s="246"/>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246"/>
      <c r="D876" s="246"/>
      <c r="E876" s="246"/>
      <c r="F876" s="246"/>
      <c r="G876" s="246"/>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246"/>
      <c r="D877" s="246"/>
      <c r="E877" s="246"/>
      <c r="F877" s="246"/>
      <c r="G877" s="246"/>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246"/>
      <c r="D878" s="246"/>
      <c r="E878" s="246"/>
      <c r="F878" s="246"/>
      <c r="G878" s="246"/>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246"/>
      <c r="D879" s="246"/>
      <c r="E879" s="246"/>
      <c r="F879" s="246"/>
      <c r="G879" s="246"/>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246"/>
      <c r="D880" s="246"/>
      <c r="E880" s="246"/>
      <c r="F880" s="246"/>
      <c r="G880" s="246"/>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246"/>
      <c r="D881" s="246"/>
      <c r="E881" s="246"/>
      <c r="F881" s="246"/>
      <c r="G881" s="246"/>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246"/>
      <c r="D882" s="246"/>
      <c r="E882" s="246"/>
      <c r="F882" s="246"/>
      <c r="G882" s="246"/>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246"/>
      <c r="D883" s="246"/>
      <c r="E883" s="246"/>
      <c r="F883" s="246"/>
      <c r="G883" s="246"/>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246"/>
      <c r="D884" s="246"/>
      <c r="E884" s="246"/>
      <c r="F884" s="246"/>
      <c r="G884" s="246"/>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246"/>
      <c r="D885" s="246"/>
      <c r="E885" s="246"/>
      <c r="F885" s="246"/>
      <c r="G885" s="246"/>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246"/>
      <c r="D886" s="246"/>
      <c r="E886" s="246"/>
      <c r="F886" s="246"/>
      <c r="G886" s="246"/>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246"/>
      <c r="D887" s="246"/>
      <c r="E887" s="246"/>
      <c r="F887" s="246"/>
      <c r="G887" s="246"/>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246"/>
      <c r="D888" s="246"/>
      <c r="E888" s="246"/>
      <c r="F888" s="246"/>
      <c r="G888" s="246"/>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246"/>
      <c r="D889" s="246"/>
      <c r="E889" s="246"/>
      <c r="F889" s="246"/>
      <c r="G889" s="246"/>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246"/>
      <c r="D890" s="246"/>
      <c r="E890" s="246"/>
      <c r="F890" s="246"/>
      <c r="G890" s="246"/>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246"/>
      <c r="D891" s="246"/>
      <c r="E891" s="246"/>
      <c r="F891" s="246"/>
      <c r="G891" s="246"/>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246"/>
      <c r="D892" s="246"/>
      <c r="E892" s="246"/>
      <c r="F892" s="246"/>
      <c r="G892" s="246"/>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246"/>
      <c r="D893" s="246"/>
      <c r="E893" s="246"/>
      <c r="F893" s="246"/>
      <c r="G893" s="246"/>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246"/>
      <c r="D894" s="246"/>
      <c r="E894" s="246"/>
      <c r="F894" s="246"/>
      <c r="G894" s="246"/>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246"/>
      <c r="D895" s="246"/>
      <c r="E895" s="246"/>
      <c r="F895" s="246"/>
      <c r="G895" s="246"/>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246"/>
      <c r="D896" s="246"/>
      <c r="E896" s="246"/>
      <c r="F896" s="246"/>
      <c r="G896" s="246"/>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246"/>
      <c r="D897" s="246"/>
      <c r="E897" s="246"/>
      <c r="F897" s="246"/>
      <c r="G897" s="246"/>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246"/>
      <c r="D898" s="246"/>
      <c r="E898" s="246"/>
      <c r="F898" s="246"/>
      <c r="G898" s="246"/>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246"/>
      <c r="D899" s="246"/>
      <c r="E899" s="246"/>
      <c r="F899" s="246"/>
      <c r="G899" s="246"/>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246"/>
      <c r="D900" s="246"/>
      <c r="E900" s="246"/>
      <c r="F900" s="246"/>
      <c r="G900" s="246"/>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246"/>
      <c r="D901" s="246"/>
      <c r="E901" s="246"/>
      <c r="F901" s="246"/>
      <c r="G901" s="246"/>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246"/>
      <c r="D902" s="246"/>
      <c r="E902" s="246"/>
      <c r="F902" s="246"/>
      <c r="G902" s="246"/>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246"/>
      <c r="D903" s="246"/>
      <c r="E903" s="246"/>
      <c r="F903" s="246"/>
      <c r="G903" s="246"/>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246"/>
      <c r="D904" s="246"/>
      <c r="E904" s="246"/>
      <c r="F904" s="246"/>
      <c r="G904" s="246"/>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246"/>
      <c r="D905" s="246"/>
      <c r="E905" s="246"/>
      <c r="F905" s="246"/>
      <c r="G905" s="246"/>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246"/>
      <c r="D906" s="246"/>
      <c r="E906" s="246"/>
      <c r="F906" s="246"/>
      <c r="G906" s="246"/>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246"/>
      <c r="D907" s="246"/>
      <c r="E907" s="246"/>
      <c r="F907" s="246"/>
      <c r="G907" s="246"/>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246"/>
      <c r="D908" s="246"/>
      <c r="E908" s="246"/>
      <c r="F908" s="246"/>
      <c r="G908" s="246"/>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246"/>
      <c r="D909" s="246"/>
      <c r="E909" s="246"/>
      <c r="F909" s="246"/>
      <c r="G909" s="246"/>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246"/>
      <c r="D910" s="246"/>
      <c r="E910" s="246"/>
      <c r="F910" s="246"/>
      <c r="G910" s="246"/>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246"/>
      <c r="D911" s="246"/>
      <c r="E911" s="246"/>
      <c r="F911" s="246"/>
      <c r="G911" s="246"/>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246"/>
      <c r="D912" s="246"/>
      <c r="E912" s="246"/>
      <c r="F912" s="246"/>
      <c r="G912" s="246"/>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246"/>
      <c r="D913" s="246"/>
      <c r="E913" s="246"/>
      <c r="F913" s="246"/>
      <c r="G913" s="246"/>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246"/>
      <c r="D914" s="246"/>
      <c r="E914" s="246"/>
      <c r="F914" s="246"/>
      <c r="G914" s="246"/>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246"/>
      <c r="D915" s="246"/>
      <c r="E915" s="246"/>
      <c r="F915" s="246"/>
      <c r="G915" s="246"/>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246"/>
      <c r="D916" s="246"/>
      <c r="E916" s="246"/>
      <c r="F916" s="246"/>
      <c r="G916" s="246"/>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246"/>
      <c r="D917" s="246"/>
      <c r="E917" s="246"/>
      <c r="F917" s="246"/>
      <c r="G917" s="246"/>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246"/>
      <c r="D918" s="246"/>
      <c r="E918" s="246"/>
      <c r="F918" s="246"/>
      <c r="G918" s="246"/>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246"/>
      <c r="D919" s="246"/>
      <c r="E919" s="246"/>
      <c r="F919" s="246"/>
      <c r="G919" s="246"/>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246"/>
      <c r="D920" s="246"/>
      <c r="E920" s="246"/>
      <c r="F920" s="246"/>
      <c r="G920" s="246"/>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246"/>
      <c r="D921" s="246"/>
      <c r="E921" s="246"/>
      <c r="F921" s="246"/>
      <c r="G921" s="246"/>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246"/>
      <c r="D922" s="246"/>
      <c r="E922" s="246"/>
      <c r="F922" s="246"/>
      <c r="G922" s="246"/>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246"/>
      <c r="D923" s="246"/>
      <c r="E923" s="246"/>
      <c r="F923" s="246"/>
      <c r="G923" s="246"/>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246"/>
      <c r="D924" s="246"/>
      <c r="E924" s="246"/>
      <c r="F924" s="246"/>
      <c r="G924" s="246"/>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246"/>
      <c r="D925" s="246"/>
      <c r="E925" s="246"/>
      <c r="F925" s="246"/>
      <c r="G925" s="246"/>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246"/>
      <c r="D926" s="246"/>
      <c r="E926" s="246"/>
      <c r="F926" s="246"/>
      <c r="G926" s="246"/>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246"/>
      <c r="D927" s="246"/>
      <c r="E927" s="246"/>
      <c r="F927" s="246"/>
      <c r="G927" s="246"/>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246"/>
      <c r="D928" s="246"/>
      <c r="E928" s="246"/>
      <c r="F928" s="246"/>
      <c r="G928" s="246"/>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246"/>
      <c r="D929" s="246"/>
      <c r="E929" s="246"/>
      <c r="F929" s="246"/>
      <c r="G929" s="246"/>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246"/>
      <c r="D930" s="246"/>
      <c r="E930" s="246"/>
      <c r="F930" s="246"/>
      <c r="G930" s="246"/>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246"/>
      <c r="D931" s="246"/>
      <c r="E931" s="246"/>
      <c r="F931" s="246"/>
      <c r="G931" s="246"/>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246"/>
      <c r="D932" s="246"/>
      <c r="E932" s="246"/>
      <c r="F932" s="246"/>
      <c r="G932" s="246"/>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246"/>
      <c r="D933" s="246"/>
      <c r="E933" s="246"/>
      <c r="F933" s="246"/>
      <c r="G933" s="246"/>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246"/>
      <c r="D934" s="246"/>
      <c r="E934" s="246"/>
      <c r="F934" s="246"/>
      <c r="G934" s="246"/>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246"/>
      <c r="D935" s="246"/>
      <c r="E935" s="246"/>
      <c r="F935" s="246"/>
      <c r="G935" s="246"/>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246"/>
      <c r="D936" s="246"/>
      <c r="E936" s="246"/>
      <c r="F936" s="246"/>
      <c r="G936" s="246"/>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246"/>
      <c r="D937" s="246"/>
      <c r="E937" s="246"/>
      <c r="F937" s="246"/>
      <c r="G937" s="246"/>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246"/>
      <c r="D938" s="246"/>
      <c r="E938" s="246"/>
      <c r="F938" s="246"/>
      <c r="G938" s="246"/>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246"/>
      <c r="D939" s="246"/>
      <c r="E939" s="246"/>
      <c r="F939" s="246"/>
      <c r="G939" s="246"/>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246"/>
      <c r="D940" s="246"/>
      <c r="E940" s="246"/>
      <c r="F940" s="246"/>
      <c r="G940" s="246"/>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246"/>
      <c r="D941" s="246"/>
      <c r="E941" s="246"/>
      <c r="F941" s="246"/>
      <c r="G941" s="246"/>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246"/>
      <c r="D942" s="246"/>
      <c r="E942" s="246"/>
      <c r="F942" s="246"/>
      <c r="G942" s="246"/>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246"/>
      <c r="D943" s="246"/>
      <c r="E943" s="246"/>
      <c r="F943" s="246"/>
      <c r="G943" s="246"/>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246"/>
      <c r="D944" s="246"/>
      <c r="E944" s="246"/>
      <c r="F944" s="246"/>
      <c r="G944" s="246"/>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246"/>
      <c r="D945" s="246"/>
      <c r="E945" s="246"/>
      <c r="F945" s="246"/>
      <c r="G945" s="246"/>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246"/>
      <c r="D946" s="246"/>
      <c r="E946" s="246"/>
      <c r="F946" s="246"/>
      <c r="G946" s="246"/>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246"/>
      <c r="D947" s="246"/>
      <c r="E947" s="246"/>
      <c r="F947" s="246"/>
      <c r="G947" s="246"/>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246"/>
      <c r="D948" s="246"/>
      <c r="E948" s="246"/>
      <c r="F948" s="246"/>
      <c r="G948" s="246"/>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246"/>
      <c r="D949" s="246"/>
      <c r="E949" s="246"/>
      <c r="F949" s="246"/>
      <c r="G949" s="246"/>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246"/>
      <c r="D950" s="246"/>
      <c r="E950" s="246"/>
      <c r="F950" s="246"/>
      <c r="G950" s="246"/>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246"/>
      <c r="D951" s="246"/>
      <c r="E951" s="246"/>
      <c r="F951" s="246"/>
      <c r="G951" s="246"/>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246"/>
      <c r="D952" s="246"/>
      <c r="E952" s="246"/>
      <c r="F952" s="246"/>
      <c r="G952" s="246"/>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246"/>
      <c r="D953" s="246"/>
      <c r="E953" s="246"/>
      <c r="F953" s="246"/>
      <c r="G953" s="246"/>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246"/>
      <c r="D954" s="246"/>
      <c r="E954" s="246"/>
      <c r="F954" s="246"/>
      <c r="G954" s="246"/>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246"/>
      <c r="D955" s="246"/>
      <c r="E955" s="246"/>
      <c r="F955" s="246"/>
      <c r="G955" s="246"/>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246"/>
      <c r="D956" s="246"/>
      <c r="E956" s="246"/>
      <c r="F956" s="246"/>
      <c r="G956" s="246"/>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246"/>
      <c r="D957" s="246"/>
      <c r="E957" s="246"/>
      <c r="F957" s="246"/>
      <c r="G957" s="246"/>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246"/>
      <c r="D958" s="246"/>
      <c r="E958" s="246"/>
      <c r="F958" s="246"/>
      <c r="G958" s="246"/>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246"/>
      <c r="D959" s="246"/>
      <c r="E959" s="246"/>
      <c r="F959" s="246"/>
      <c r="G959" s="246"/>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246"/>
      <c r="D960" s="246"/>
      <c r="E960" s="246"/>
      <c r="F960" s="246"/>
      <c r="G960" s="246"/>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246"/>
      <c r="D961" s="246"/>
      <c r="E961" s="246"/>
      <c r="F961" s="246"/>
      <c r="G961" s="246"/>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246"/>
      <c r="D962" s="246"/>
      <c r="E962" s="246"/>
      <c r="F962" s="246"/>
      <c r="G962" s="246"/>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246"/>
      <c r="D963" s="246"/>
      <c r="E963" s="246"/>
      <c r="F963" s="246"/>
      <c r="G963" s="246"/>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246"/>
      <c r="D964" s="246"/>
      <c r="E964" s="246"/>
      <c r="F964" s="246"/>
      <c r="G964" s="246"/>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246"/>
      <c r="D965" s="246"/>
      <c r="E965" s="246"/>
      <c r="F965" s="246"/>
      <c r="G965" s="246"/>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246"/>
      <c r="D966" s="246"/>
      <c r="E966" s="246"/>
      <c r="F966" s="246"/>
      <c r="G966" s="246"/>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246"/>
      <c r="D967" s="246"/>
      <c r="E967" s="246"/>
      <c r="F967" s="246"/>
      <c r="G967" s="246"/>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246"/>
      <c r="D968" s="246"/>
      <c r="E968" s="246"/>
      <c r="F968" s="246"/>
      <c r="G968" s="246"/>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246"/>
      <c r="D969" s="246"/>
      <c r="E969" s="246"/>
      <c r="F969" s="246"/>
      <c r="G969" s="246"/>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246"/>
      <c r="D970" s="246"/>
      <c r="E970" s="246"/>
      <c r="F970" s="246"/>
      <c r="G970" s="246"/>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246"/>
      <c r="D971" s="246"/>
      <c r="E971" s="246"/>
      <c r="F971" s="246"/>
      <c r="G971" s="246"/>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246"/>
      <c r="D972" s="246"/>
      <c r="E972" s="246"/>
      <c r="F972" s="246"/>
      <c r="G972" s="246"/>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246"/>
      <c r="D973" s="246"/>
      <c r="E973" s="246"/>
      <c r="F973" s="246"/>
      <c r="G973" s="246"/>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246"/>
      <c r="D974" s="246"/>
      <c r="E974" s="246"/>
      <c r="F974" s="246"/>
      <c r="G974" s="246"/>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246"/>
      <c r="D975" s="246"/>
      <c r="E975" s="246"/>
      <c r="F975" s="246"/>
      <c r="G975" s="246"/>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246"/>
      <c r="D976" s="246"/>
      <c r="E976" s="246"/>
      <c r="F976" s="246"/>
      <c r="G976" s="246"/>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246"/>
      <c r="D977" s="246"/>
      <c r="E977" s="246"/>
      <c r="F977" s="246"/>
      <c r="G977" s="246"/>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246"/>
      <c r="D978" s="246"/>
      <c r="E978" s="246"/>
      <c r="F978" s="246"/>
      <c r="G978" s="246"/>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246"/>
      <c r="D979" s="246"/>
      <c r="E979" s="246"/>
      <c r="F979" s="246"/>
      <c r="G979" s="246"/>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246"/>
      <c r="D980" s="246"/>
      <c r="E980" s="246"/>
      <c r="F980" s="246"/>
      <c r="G980" s="246"/>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246"/>
      <c r="D981" s="246"/>
      <c r="E981" s="246"/>
      <c r="F981" s="246"/>
      <c r="G981" s="246"/>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246"/>
      <c r="D982" s="246"/>
      <c r="E982" s="246"/>
      <c r="F982" s="246"/>
      <c r="G982" s="246"/>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246"/>
      <c r="D983" s="246"/>
      <c r="E983" s="246"/>
      <c r="F983" s="246"/>
      <c r="G983" s="246"/>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246"/>
      <c r="D984" s="246"/>
      <c r="E984" s="246"/>
      <c r="F984" s="246"/>
      <c r="G984" s="246"/>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246"/>
      <c r="D985" s="246"/>
      <c r="E985" s="246"/>
      <c r="F985" s="246"/>
      <c r="G985" s="246"/>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246"/>
      <c r="D986" s="246"/>
      <c r="E986" s="246"/>
      <c r="F986" s="246"/>
      <c r="G986" s="246"/>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246"/>
      <c r="D987" s="246"/>
      <c r="E987" s="246"/>
      <c r="F987" s="246"/>
      <c r="G987" s="246"/>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246"/>
      <c r="D988" s="246"/>
      <c r="E988" s="246"/>
      <c r="F988" s="246"/>
      <c r="G988" s="246"/>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246"/>
      <c r="D989" s="246"/>
      <c r="E989" s="246"/>
      <c r="F989" s="246"/>
      <c r="G989" s="246"/>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246"/>
      <c r="D990" s="246"/>
      <c r="E990" s="246"/>
      <c r="F990" s="246"/>
      <c r="G990" s="246"/>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246"/>
      <c r="D991" s="246"/>
      <c r="E991" s="246"/>
      <c r="F991" s="246"/>
      <c r="G991" s="246"/>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246"/>
      <c r="D992" s="246"/>
      <c r="E992" s="246"/>
      <c r="F992" s="246"/>
      <c r="G992" s="246"/>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246"/>
      <c r="D993" s="246"/>
      <c r="E993" s="246"/>
      <c r="F993" s="246"/>
      <c r="G993" s="246"/>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246"/>
      <c r="D994" s="246"/>
      <c r="E994" s="246"/>
      <c r="F994" s="246"/>
      <c r="G994" s="246"/>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246"/>
      <c r="D995" s="246"/>
      <c r="E995" s="246"/>
      <c r="F995" s="246"/>
      <c r="G995" s="246"/>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246"/>
      <c r="D996" s="246"/>
      <c r="E996" s="246"/>
      <c r="F996" s="246"/>
      <c r="G996" s="246"/>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246"/>
      <c r="D997" s="246"/>
      <c r="E997" s="246"/>
      <c r="F997" s="246"/>
      <c r="G997" s="246"/>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246"/>
      <c r="D998" s="246"/>
      <c r="E998" s="246"/>
      <c r="F998" s="246"/>
      <c r="G998" s="246"/>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246"/>
      <c r="D999" s="246"/>
      <c r="E999" s="246"/>
      <c r="F999" s="246"/>
      <c r="G999" s="246"/>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246"/>
      <c r="D1000" s="246"/>
      <c r="E1000" s="246"/>
      <c r="F1000" s="246"/>
      <c r="G1000" s="246"/>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68" t="str">
        <f>Validacion!A2</f>
        <v>Jocotepec</v>
      </c>
      <c r="B1" s="505"/>
      <c r="C1" s="505"/>
      <c r="D1" s="505"/>
      <c r="E1" s="174"/>
      <c r="F1" s="174"/>
      <c r="G1" s="174"/>
      <c r="H1" s="174"/>
      <c r="I1" s="174"/>
      <c r="J1" s="174"/>
      <c r="K1" s="174"/>
      <c r="L1" s="174"/>
      <c r="M1" s="174"/>
      <c r="N1" s="174"/>
      <c r="O1" s="174"/>
      <c r="P1" s="174"/>
      <c r="Q1" s="174"/>
      <c r="R1" s="174"/>
      <c r="S1" s="174"/>
      <c r="T1" s="174"/>
      <c r="U1" s="174"/>
      <c r="V1" s="174"/>
      <c r="W1" s="174"/>
      <c r="X1" s="174"/>
      <c r="Y1" s="174"/>
      <c r="Z1" s="174"/>
    </row>
    <row r="2" spans="1:26" ht="15.75" customHeight="1">
      <c r="A2" s="569" t="s">
        <v>5724</v>
      </c>
      <c r="B2" s="505"/>
      <c r="C2" s="505"/>
      <c r="D2" s="505"/>
      <c r="E2" s="174"/>
      <c r="F2" s="174"/>
      <c r="G2" s="174"/>
      <c r="H2" s="174"/>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174"/>
      <c r="F3" s="174"/>
      <c r="G3" s="174"/>
      <c r="H3" s="174"/>
      <c r="I3" s="174"/>
      <c r="J3" s="174"/>
      <c r="K3" s="174"/>
      <c r="L3" s="174"/>
      <c r="M3" s="174"/>
      <c r="N3" s="174"/>
      <c r="O3" s="174"/>
      <c r="P3" s="174"/>
      <c r="Q3" s="174"/>
      <c r="R3" s="174"/>
      <c r="S3" s="174"/>
      <c r="T3" s="174"/>
      <c r="U3" s="174"/>
      <c r="V3" s="174"/>
      <c r="W3" s="174"/>
      <c r="X3" s="174"/>
      <c r="Y3" s="174"/>
      <c r="Z3" s="174"/>
    </row>
    <row r="4" spans="1:26" ht="15.75" customHeight="1">
      <c r="A4" s="557" t="s">
        <v>4896</v>
      </c>
      <c r="B4" s="505"/>
      <c r="C4" s="505"/>
      <c r="D4" s="505"/>
      <c r="E4" s="174"/>
      <c r="F4" s="174"/>
      <c r="G4" s="174"/>
      <c r="H4" s="174"/>
      <c r="I4" s="174"/>
      <c r="J4" s="174"/>
      <c r="K4" s="174"/>
      <c r="L4" s="174"/>
      <c r="M4" s="174"/>
      <c r="N4" s="174"/>
      <c r="O4" s="174"/>
      <c r="P4" s="174"/>
      <c r="Q4" s="174"/>
      <c r="R4" s="174"/>
      <c r="S4" s="174"/>
      <c r="T4" s="174"/>
      <c r="U4" s="174"/>
      <c r="V4" s="174"/>
      <c r="W4" s="174"/>
      <c r="X4" s="174"/>
      <c r="Y4" s="174"/>
      <c r="Z4" s="174"/>
    </row>
    <row r="5" spans="1:26" ht="15.75" customHeight="1">
      <c r="A5" s="642" t="s">
        <v>779</v>
      </c>
      <c r="B5" s="597"/>
      <c r="C5" s="643">
        <f>Validacion!F185</f>
        <v>2024</v>
      </c>
      <c r="D5" s="597"/>
      <c r="E5" s="174"/>
      <c r="F5" s="174"/>
      <c r="G5" s="174"/>
      <c r="H5" s="174"/>
      <c r="I5" s="174"/>
      <c r="J5" s="174"/>
      <c r="K5" s="174"/>
      <c r="L5" s="174"/>
      <c r="M5" s="174"/>
      <c r="N5" s="174"/>
      <c r="O5" s="174"/>
      <c r="P5" s="174"/>
      <c r="Q5" s="174"/>
      <c r="R5" s="174"/>
      <c r="S5" s="174"/>
      <c r="T5" s="174"/>
      <c r="U5" s="174"/>
      <c r="V5" s="174"/>
      <c r="W5" s="174"/>
      <c r="X5" s="174"/>
      <c r="Y5" s="174"/>
      <c r="Z5" s="174"/>
    </row>
    <row r="6" spans="1:26" ht="15.75" customHeight="1">
      <c r="A6" s="644" t="s">
        <v>391</v>
      </c>
      <c r="B6" s="538"/>
      <c r="C6" s="366"/>
      <c r="D6" s="366">
        <f>'F7'!F70</f>
        <v>0</v>
      </c>
      <c r="E6" s="174"/>
      <c r="F6" s="174"/>
      <c r="G6" s="174"/>
      <c r="H6" s="174"/>
      <c r="I6" s="174"/>
      <c r="J6" s="174"/>
      <c r="K6" s="174"/>
      <c r="L6" s="174"/>
      <c r="M6" s="174"/>
      <c r="N6" s="174"/>
      <c r="O6" s="174"/>
      <c r="P6" s="174"/>
      <c r="Q6" s="174"/>
      <c r="R6" s="174"/>
      <c r="S6" s="174"/>
      <c r="T6" s="174"/>
      <c r="U6" s="174"/>
      <c r="V6" s="174"/>
      <c r="W6" s="174"/>
      <c r="X6" s="174"/>
      <c r="Y6" s="174"/>
      <c r="Z6" s="174"/>
    </row>
    <row r="7" spans="1:26" ht="15.75" customHeight="1">
      <c r="A7" s="367" t="s">
        <v>5725</v>
      </c>
      <c r="B7" s="367"/>
      <c r="C7" s="368"/>
      <c r="D7" s="369">
        <f>SUM(C8:C13)</f>
        <v>0</v>
      </c>
      <c r="E7" s="174"/>
      <c r="F7" s="174"/>
      <c r="G7" s="174"/>
      <c r="H7" s="174"/>
      <c r="I7" s="174"/>
      <c r="J7" s="174"/>
      <c r="K7" s="174"/>
      <c r="L7" s="174"/>
      <c r="M7" s="174"/>
      <c r="N7" s="174"/>
      <c r="O7" s="174"/>
      <c r="P7" s="174"/>
      <c r="Q7" s="174"/>
      <c r="R7" s="174"/>
      <c r="S7" s="174"/>
      <c r="T7" s="174"/>
      <c r="U7" s="174"/>
      <c r="V7" s="174"/>
      <c r="W7" s="174"/>
      <c r="X7" s="174"/>
      <c r="Y7" s="174"/>
      <c r="Z7" s="174"/>
    </row>
    <row r="8" spans="1:26" ht="15.75" customHeight="1">
      <c r="A8" s="367"/>
      <c r="B8" s="370" t="s">
        <v>393</v>
      </c>
      <c r="C8" s="368">
        <f>'F6'!AX162</f>
        <v>0</v>
      </c>
      <c r="D8" s="368"/>
      <c r="E8" s="174"/>
      <c r="F8" s="174"/>
      <c r="G8" s="174"/>
      <c r="H8" s="174"/>
      <c r="I8" s="174"/>
      <c r="J8" s="174"/>
      <c r="K8" s="174"/>
      <c r="L8" s="174"/>
      <c r="M8" s="174"/>
      <c r="N8" s="174"/>
      <c r="O8" s="174"/>
      <c r="P8" s="174"/>
      <c r="Q8" s="174"/>
      <c r="R8" s="174"/>
      <c r="S8" s="174"/>
      <c r="T8" s="174"/>
      <c r="U8" s="174"/>
      <c r="V8" s="174"/>
      <c r="W8" s="174"/>
      <c r="X8" s="174"/>
      <c r="Y8" s="174"/>
      <c r="Z8" s="174"/>
    </row>
    <row r="9" spans="1:26" ht="15.75" customHeight="1">
      <c r="A9" s="367"/>
      <c r="B9" s="370" t="s">
        <v>394</v>
      </c>
      <c r="C9" s="368">
        <f>'F6'!AX165</f>
        <v>0</v>
      </c>
      <c r="D9" s="368"/>
      <c r="E9" s="174"/>
      <c r="F9" s="174"/>
      <c r="G9" s="174"/>
      <c r="H9" s="174"/>
      <c r="I9" s="174"/>
      <c r="J9" s="174"/>
      <c r="K9" s="174"/>
      <c r="L9" s="174"/>
      <c r="M9" s="174"/>
      <c r="N9" s="174"/>
      <c r="O9" s="174"/>
      <c r="P9" s="174"/>
      <c r="Q9" s="174"/>
      <c r="R9" s="174"/>
      <c r="S9" s="174"/>
      <c r="T9" s="174"/>
      <c r="U9" s="174"/>
      <c r="V9" s="174"/>
      <c r="W9" s="174"/>
      <c r="X9" s="174"/>
      <c r="Y9" s="174"/>
      <c r="Z9" s="174"/>
    </row>
    <row r="10" spans="1:26" ht="15.75" customHeight="1">
      <c r="A10" s="367"/>
      <c r="B10" s="370" t="s">
        <v>395</v>
      </c>
      <c r="C10" s="368">
        <f>'F6'!AX171</f>
        <v>0</v>
      </c>
      <c r="D10" s="368"/>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5.75" customHeight="1">
      <c r="A11" s="367"/>
      <c r="B11" s="370" t="s">
        <v>396</v>
      </c>
      <c r="C11" s="368">
        <f>'F6'!AX173</f>
        <v>0</v>
      </c>
      <c r="D11" s="368"/>
      <c r="E11" s="174"/>
      <c r="F11" s="174"/>
      <c r="G11" s="174"/>
      <c r="H11" s="174"/>
      <c r="I11" s="174"/>
      <c r="J11" s="174"/>
      <c r="K11" s="174"/>
      <c r="L11" s="174"/>
      <c r="M11" s="174"/>
      <c r="N11" s="174"/>
      <c r="O11" s="174"/>
      <c r="P11" s="174"/>
      <c r="Q11" s="174"/>
      <c r="R11" s="174"/>
      <c r="S11" s="174"/>
      <c r="T11" s="174"/>
      <c r="U11" s="174"/>
      <c r="V11" s="174"/>
      <c r="W11" s="174"/>
      <c r="X11" s="174"/>
      <c r="Y11" s="174"/>
      <c r="Z11" s="174"/>
    </row>
    <row r="12" spans="1:26" ht="15.75" customHeight="1">
      <c r="A12" s="367"/>
      <c r="B12" s="370" t="s">
        <v>397</v>
      </c>
      <c r="C12" s="368">
        <f>'F6'!AX175</f>
        <v>0</v>
      </c>
      <c r="D12" s="368"/>
      <c r="E12" s="174"/>
      <c r="F12" s="174"/>
      <c r="G12" s="174"/>
      <c r="H12" s="174"/>
      <c r="I12" s="174"/>
      <c r="J12" s="174"/>
      <c r="K12" s="174"/>
      <c r="L12" s="174"/>
      <c r="M12" s="174"/>
      <c r="N12" s="174"/>
      <c r="O12" s="174"/>
      <c r="P12" s="174"/>
      <c r="Q12" s="174"/>
      <c r="R12" s="174"/>
      <c r="S12" s="174"/>
      <c r="T12" s="174"/>
      <c r="U12" s="174"/>
      <c r="V12" s="174"/>
      <c r="W12" s="174"/>
      <c r="X12" s="174"/>
      <c r="Y12" s="174"/>
      <c r="Z12" s="174"/>
    </row>
    <row r="13" spans="1:26" ht="15.75" customHeight="1">
      <c r="A13" s="367"/>
      <c r="B13" s="370" t="s">
        <v>398</v>
      </c>
      <c r="C13" s="368">
        <v>0</v>
      </c>
      <c r="D13" s="368"/>
      <c r="E13" s="174"/>
      <c r="F13" s="174"/>
      <c r="G13" s="174"/>
      <c r="H13" s="174"/>
      <c r="I13" s="174"/>
      <c r="J13" s="174"/>
      <c r="K13" s="174"/>
      <c r="L13" s="174"/>
      <c r="M13" s="174"/>
      <c r="N13" s="174"/>
      <c r="O13" s="174"/>
      <c r="P13" s="174"/>
      <c r="Q13" s="174"/>
      <c r="R13" s="174"/>
      <c r="S13" s="174"/>
      <c r="T13" s="174"/>
      <c r="U13" s="174"/>
      <c r="V13" s="174"/>
      <c r="W13" s="174"/>
      <c r="X13" s="174"/>
      <c r="Y13" s="174"/>
      <c r="Z13" s="174"/>
    </row>
    <row r="14" spans="1:26" ht="15.75" customHeight="1">
      <c r="A14" s="367" t="s">
        <v>5726</v>
      </c>
      <c r="B14" s="367"/>
      <c r="C14" s="368"/>
      <c r="D14" s="369">
        <f>SUM(C15:C17)</f>
        <v>0</v>
      </c>
      <c r="E14" s="174"/>
      <c r="F14" s="174"/>
      <c r="G14" s="174"/>
      <c r="H14" s="174"/>
      <c r="I14" s="174"/>
      <c r="J14" s="174"/>
      <c r="K14" s="174"/>
      <c r="L14" s="174"/>
      <c r="M14" s="174"/>
      <c r="N14" s="174"/>
      <c r="O14" s="174"/>
      <c r="P14" s="174"/>
      <c r="Q14" s="174"/>
      <c r="R14" s="174"/>
      <c r="S14" s="174"/>
      <c r="T14" s="174"/>
      <c r="U14" s="174"/>
      <c r="V14" s="174"/>
      <c r="W14" s="174"/>
      <c r="X14" s="174"/>
      <c r="Y14" s="174"/>
      <c r="Z14" s="174"/>
    </row>
    <row r="15" spans="1:26" ht="15.75" customHeight="1">
      <c r="A15" s="367"/>
      <c r="B15" s="370" t="s">
        <v>400</v>
      </c>
      <c r="C15" s="368">
        <f>'F7'!F39</f>
        <v>0</v>
      </c>
      <c r="D15" s="371"/>
      <c r="E15" s="174"/>
      <c r="F15" s="174"/>
      <c r="G15" s="174"/>
      <c r="H15" s="174"/>
      <c r="I15" s="174"/>
      <c r="J15" s="174"/>
      <c r="K15" s="174"/>
      <c r="L15" s="174"/>
      <c r="M15" s="174"/>
      <c r="N15" s="174"/>
      <c r="O15" s="174"/>
      <c r="P15" s="174"/>
      <c r="Q15" s="174"/>
      <c r="R15" s="174"/>
      <c r="S15" s="174"/>
      <c r="T15" s="174"/>
      <c r="U15" s="174"/>
      <c r="V15" s="174"/>
      <c r="W15" s="174"/>
      <c r="X15" s="174"/>
      <c r="Y15" s="174"/>
      <c r="Z15" s="174"/>
    </row>
    <row r="16" spans="1:26" ht="15.75" customHeight="1">
      <c r="A16" s="367"/>
      <c r="B16" s="370" t="s">
        <v>401</v>
      </c>
      <c r="C16" s="371">
        <f>'F7'!F66</f>
        <v>0</v>
      </c>
      <c r="D16" s="371"/>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5.75" customHeight="1">
      <c r="A17" s="367"/>
      <c r="B17" s="370" t="s">
        <v>402</v>
      </c>
      <c r="C17" s="371">
        <v>0</v>
      </c>
      <c r="D17" s="372"/>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5.75" customHeight="1">
      <c r="A18" s="367" t="s">
        <v>403</v>
      </c>
      <c r="B18" s="367"/>
      <c r="C18" s="371"/>
      <c r="D18" s="373">
        <f>D6+D7-D14</f>
        <v>0</v>
      </c>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5.75" customHeight="1">
      <c r="A19" s="152"/>
      <c r="B19" s="374"/>
      <c r="C19" s="375"/>
      <c r="D19" s="375"/>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ht="18.75" customHeight="1">
      <c r="A20" s="577" t="s">
        <v>4897</v>
      </c>
      <c r="B20" s="505"/>
      <c r="C20" s="505"/>
      <c r="D20" s="505"/>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5.75" customHeight="1">
      <c r="A21" s="505"/>
      <c r="B21" s="505"/>
      <c r="C21" s="505"/>
      <c r="D21" s="505"/>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5.75" customHeight="1">
      <c r="A22" s="171"/>
      <c r="B22" s="171"/>
      <c r="C22" s="171"/>
      <c r="D22" s="171"/>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5.75" customHeight="1">
      <c r="A23" s="5"/>
      <c r="B23" s="174"/>
      <c r="C23" s="376"/>
      <c r="D23" s="376"/>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5.75" customHeight="1">
      <c r="A24" s="174"/>
      <c r="B24" s="626" t="str">
        <f>Validacion!A7</f>
        <v>LIC. JOSÉ MIGUEL GOMEZ LOPEZ</v>
      </c>
      <c r="C24" s="377"/>
      <c r="D24" s="377"/>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5.75" customHeight="1">
      <c r="A25" s="174"/>
      <c r="B25" s="505"/>
      <c r="C25" s="377"/>
      <c r="D25" s="377"/>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5.75" customHeight="1">
      <c r="A26" s="174"/>
      <c r="B26" s="579" t="s">
        <v>5036</v>
      </c>
      <c r="C26" s="352"/>
      <c r="D26" s="352"/>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5" customHeight="1">
      <c r="A27" s="174"/>
      <c r="B27" s="505"/>
      <c r="C27" s="352"/>
      <c r="D27" s="352"/>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5" customHeight="1">
      <c r="A28" s="174"/>
      <c r="B28" s="174"/>
      <c r="C28" s="376"/>
      <c r="D28" s="263"/>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5" customHeight="1">
      <c r="A29" s="174"/>
      <c r="B29" s="174"/>
      <c r="C29" s="376"/>
      <c r="D29" s="263"/>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5.75" customHeight="1">
      <c r="A30" s="174"/>
      <c r="B30" s="626" t="str">
        <f>Validacion!A9</f>
        <v>LIC. BERTHA MARCELA GONGORA JIMENEZ</v>
      </c>
      <c r="C30" s="377"/>
      <c r="D30" s="377"/>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5.75" customHeight="1">
      <c r="A31" s="174"/>
      <c r="B31" s="505"/>
      <c r="C31" s="377"/>
      <c r="D31" s="377"/>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5.75" customHeight="1">
      <c r="A32" s="174"/>
      <c r="B32" s="580" t="s">
        <v>5727</v>
      </c>
      <c r="C32" s="378"/>
      <c r="D32" s="378"/>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5.75" customHeight="1">
      <c r="A33" s="174"/>
      <c r="B33" s="505"/>
      <c r="C33" s="378"/>
      <c r="D33" s="378"/>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5.75" customHeight="1">
      <c r="A34" s="174"/>
      <c r="B34" s="174"/>
      <c r="C34" s="376"/>
      <c r="D34" s="376"/>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5.75" customHeight="1">
      <c r="A35" s="174"/>
      <c r="B35" s="174"/>
      <c r="C35" s="376"/>
      <c r="D35" s="376"/>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5.75" customHeight="1">
      <c r="A36" s="174"/>
      <c r="B36" s="174"/>
      <c r="C36" s="376"/>
      <c r="D36" s="376"/>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5.75" customHeight="1">
      <c r="A37" s="174"/>
      <c r="B37" s="174"/>
      <c r="C37" s="376"/>
      <c r="D37" s="376"/>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5.75" customHeight="1">
      <c r="A38" s="174"/>
      <c r="B38" s="174"/>
      <c r="C38" s="376"/>
      <c r="D38" s="376"/>
      <c r="E38" s="174"/>
      <c r="F38" s="174"/>
      <c r="G38" s="174"/>
      <c r="H38" s="174"/>
      <c r="I38" s="174"/>
      <c r="J38" s="174"/>
      <c r="K38" s="174"/>
      <c r="L38" s="174"/>
      <c r="M38" s="174"/>
      <c r="N38" s="174"/>
      <c r="O38" s="174"/>
      <c r="P38" s="174"/>
      <c r="Q38" s="174"/>
      <c r="R38" s="174"/>
      <c r="S38" s="174"/>
      <c r="T38" s="174"/>
      <c r="U38" s="174"/>
      <c r="V38" s="174"/>
      <c r="W38" s="174"/>
      <c r="X38" s="174"/>
      <c r="Y38" s="174"/>
      <c r="Z38" s="174"/>
    </row>
    <row r="39" spans="1:26" ht="15.75" customHeight="1">
      <c r="A39" s="174"/>
      <c r="B39" s="174"/>
      <c r="C39" s="376"/>
      <c r="D39" s="376"/>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5.75" customHeight="1">
      <c r="A40" s="174"/>
      <c r="B40" s="174"/>
      <c r="C40" s="376"/>
      <c r="D40" s="376"/>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5.75" customHeight="1">
      <c r="A41" s="174"/>
      <c r="B41" s="174"/>
      <c r="C41" s="376"/>
      <c r="D41" s="376"/>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5.75" customHeight="1">
      <c r="A42" s="174"/>
      <c r="B42" s="174"/>
      <c r="C42" s="376"/>
      <c r="D42" s="376"/>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5.75" customHeight="1">
      <c r="A43" s="174"/>
      <c r="B43" s="174"/>
      <c r="C43" s="376"/>
      <c r="D43" s="376"/>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5.75" hidden="1" customHeight="1">
      <c r="A44" s="174"/>
      <c r="B44" s="174"/>
      <c r="C44" s="376"/>
      <c r="D44" s="376"/>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5.75" hidden="1" customHeight="1">
      <c r="A45" s="174"/>
      <c r="B45" s="174"/>
      <c r="C45" s="376"/>
      <c r="D45" s="376"/>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5.75" hidden="1" customHeight="1">
      <c r="A46" s="174"/>
      <c r="B46" s="174"/>
      <c r="C46" s="376"/>
      <c r="D46" s="376"/>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5.75" hidden="1" customHeight="1">
      <c r="A47" s="174"/>
      <c r="B47" s="174"/>
      <c r="C47" s="376"/>
      <c r="D47" s="376"/>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5.75" hidden="1" customHeight="1">
      <c r="A48" s="174"/>
      <c r="B48" s="174"/>
      <c r="C48" s="376"/>
      <c r="D48" s="376"/>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5.75" hidden="1" customHeight="1">
      <c r="A49" s="174"/>
      <c r="B49" s="174"/>
      <c r="C49" s="376"/>
      <c r="D49" s="376"/>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5.75" hidden="1" customHeight="1">
      <c r="A50" s="174"/>
      <c r="B50" s="174"/>
      <c r="C50" s="376"/>
      <c r="D50" s="376"/>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5.75" hidden="1" customHeight="1">
      <c r="A51" s="174"/>
      <c r="B51" s="174"/>
      <c r="C51" s="376"/>
      <c r="D51" s="376"/>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5.75" hidden="1" customHeight="1">
      <c r="A52" s="174"/>
      <c r="B52" s="174"/>
      <c r="C52" s="376"/>
      <c r="D52" s="376"/>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5.75" hidden="1" customHeight="1">
      <c r="A53" s="174"/>
      <c r="B53" s="174"/>
      <c r="C53" s="376"/>
      <c r="D53" s="376"/>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5.75" hidden="1" customHeight="1">
      <c r="A54" s="174"/>
      <c r="B54" s="174"/>
      <c r="C54" s="376"/>
      <c r="D54" s="376"/>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5.75" hidden="1" customHeight="1">
      <c r="A55" s="174"/>
      <c r="B55" s="174"/>
      <c r="C55" s="376"/>
      <c r="D55" s="376"/>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5.75" hidden="1" customHeight="1">
      <c r="A56" s="174"/>
      <c r="B56" s="174"/>
      <c r="C56" s="376"/>
      <c r="D56" s="376"/>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5.75" hidden="1" customHeight="1">
      <c r="A57" s="174"/>
      <c r="B57" s="174"/>
      <c r="C57" s="376"/>
      <c r="D57" s="376"/>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5.75" hidden="1" customHeight="1">
      <c r="A58" s="174"/>
      <c r="B58" s="174"/>
      <c r="C58" s="376"/>
      <c r="D58" s="376"/>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5.75" hidden="1" customHeight="1">
      <c r="A59" s="174"/>
      <c r="B59" s="174"/>
      <c r="C59" s="376"/>
      <c r="D59" s="376"/>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5.75" hidden="1" customHeight="1">
      <c r="A60" s="174"/>
      <c r="B60" s="174"/>
      <c r="C60" s="376"/>
      <c r="D60" s="376"/>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5.75" hidden="1" customHeight="1">
      <c r="A61" s="174"/>
      <c r="B61" s="174"/>
      <c r="C61" s="376"/>
      <c r="D61" s="376"/>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5.75" hidden="1" customHeight="1">
      <c r="A62" s="174"/>
      <c r="B62" s="174"/>
      <c r="C62" s="376"/>
      <c r="D62" s="376"/>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5.75" hidden="1" customHeight="1">
      <c r="A63" s="174"/>
      <c r="B63" s="174"/>
      <c r="C63" s="376"/>
      <c r="D63" s="376"/>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5.75" hidden="1" customHeight="1">
      <c r="A64" s="174"/>
      <c r="B64" s="174"/>
      <c r="C64" s="376"/>
      <c r="D64" s="376"/>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5.75" hidden="1" customHeight="1">
      <c r="A65" s="174"/>
      <c r="B65" s="174"/>
      <c r="C65" s="376"/>
      <c r="D65" s="376"/>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5.75" customHeight="1">
      <c r="A66" s="174"/>
      <c r="B66" s="174"/>
      <c r="C66" s="376"/>
      <c r="D66" s="376"/>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5.75" customHeight="1">
      <c r="A67" s="174"/>
      <c r="B67" s="174"/>
      <c r="C67" s="376"/>
      <c r="D67" s="376"/>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5.75" customHeight="1">
      <c r="A68" s="174"/>
      <c r="B68" s="174"/>
      <c r="C68" s="376"/>
      <c r="D68" s="376"/>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5.75" customHeight="1">
      <c r="A69" s="174"/>
      <c r="B69" s="174"/>
      <c r="C69" s="376"/>
      <c r="D69" s="376"/>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5.75" customHeight="1">
      <c r="A70" s="174"/>
      <c r="B70" s="174"/>
      <c r="C70" s="376"/>
      <c r="D70" s="376"/>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5.75" customHeight="1">
      <c r="A71" s="174"/>
      <c r="B71" s="174"/>
      <c r="C71" s="376"/>
      <c r="D71" s="376"/>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5.75" customHeight="1">
      <c r="A72" s="174"/>
      <c r="B72" s="174"/>
      <c r="C72" s="376"/>
      <c r="D72" s="376"/>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5.75" customHeight="1">
      <c r="A73" s="174"/>
      <c r="B73" s="174"/>
      <c r="C73" s="376"/>
      <c r="D73" s="376"/>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5.75" customHeight="1">
      <c r="A74" s="174"/>
      <c r="B74" s="174"/>
      <c r="C74" s="376"/>
      <c r="D74" s="376"/>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5.75" customHeight="1">
      <c r="A75" s="174"/>
      <c r="B75" s="174"/>
      <c r="C75" s="376"/>
      <c r="D75" s="376"/>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5.75" customHeight="1">
      <c r="A76" s="174"/>
      <c r="B76" s="174"/>
      <c r="C76" s="376"/>
      <c r="D76" s="376"/>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5.75" customHeight="1">
      <c r="A77" s="174"/>
      <c r="B77" s="174"/>
      <c r="C77" s="376"/>
      <c r="D77" s="376"/>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5.75" customHeight="1">
      <c r="A78" s="174"/>
      <c r="B78" s="174"/>
      <c r="C78" s="376"/>
      <c r="D78" s="376"/>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5.75" customHeight="1">
      <c r="A79" s="174"/>
      <c r="B79" s="174"/>
      <c r="C79" s="376"/>
      <c r="D79" s="376"/>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5.75" customHeight="1">
      <c r="A80" s="174"/>
      <c r="B80" s="174"/>
      <c r="C80" s="376"/>
      <c r="D80" s="376"/>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5.75" customHeight="1">
      <c r="A81" s="174"/>
      <c r="B81" s="174"/>
      <c r="C81" s="376"/>
      <c r="D81" s="376"/>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5.75" customHeight="1">
      <c r="A82" s="174"/>
      <c r="B82" s="174"/>
      <c r="C82" s="376"/>
      <c r="D82" s="376"/>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5.75" customHeight="1">
      <c r="A83" s="174"/>
      <c r="B83" s="174"/>
      <c r="C83" s="376"/>
      <c r="D83" s="376"/>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5.75" customHeight="1">
      <c r="A84" s="174"/>
      <c r="B84" s="174"/>
      <c r="C84" s="376"/>
      <c r="D84" s="376"/>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5.75" customHeight="1">
      <c r="A100" s="174"/>
      <c r="B100" s="174"/>
      <c r="C100" s="376"/>
      <c r="D100" s="376"/>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5.75" customHeight="1">
      <c r="A101" s="174"/>
      <c r="B101" s="174"/>
      <c r="C101" s="376"/>
      <c r="D101" s="376"/>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5.75" customHeight="1">
      <c r="A102" s="174"/>
      <c r="B102" s="174"/>
      <c r="C102" s="376"/>
      <c r="D102" s="376"/>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5.75" customHeight="1">
      <c r="A103" s="174"/>
      <c r="B103" s="174"/>
      <c r="C103" s="376"/>
      <c r="D103" s="376"/>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5.75" customHeight="1">
      <c r="A104" s="174"/>
      <c r="B104" s="174"/>
      <c r="C104" s="376"/>
      <c r="D104" s="376"/>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5.75" customHeight="1">
      <c r="A105" s="174"/>
      <c r="B105" s="174"/>
      <c r="C105" s="376"/>
      <c r="D105" s="376"/>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5.75" customHeight="1">
      <c r="A106" s="174"/>
      <c r="B106" s="174"/>
      <c r="C106" s="376"/>
      <c r="D106" s="376"/>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5.75" customHeight="1">
      <c r="A107" s="174"/>
      <c r="B107" s="174"/>
      <c r="C107" s="376"/>
      <c r="D107" s="376"/>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5.75" customHeight="1">
      <c r="A108" s="174"/>
      <c r="B108" s="174"/>
      <c r="C108" s="376"/>
      <c r="D108" s="376"/>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5.75" customHeight="1">
      <c r="A109" s="174"/>
      <c r="B109" s="174"/>
      <c r="C109" s="376"/>
      <c r="D109" s="376"/>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5.75" customHeight="1">
      <c r="A110" s="174"/>
      <c r="B110" s="174"/>
      <c r="C110" s="376"/>
      <c r="D110" s="376"/>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5.75" customHeight="1">
      <c r="A111" s="174"/>
      <c r="B111" s="174"/>
      <c r="C111" s="376"/>
      <c r="D111" s="376"/>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5.75" customHeight="1">
      <c r="A112" s="174"/>
      <c r="B112" s="174"/>
      <c r="C112" s="376"/>
      <c r="D112" s="376"/>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5.75" customHeight="1">
      <c r="A113" s="174"/>
      <c r="B113" s="174"/>
      <c r="C113" s="376"/>
      <c r="D113" s="376"/>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5.75" customHeight="1">
      <c r="A114" s="174"/>
      <c r="B114" s="174"/>
      <c r="C114" s="376"/>
      <c r="D114" s="376"/>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5.75" customHeight="1">
      <c r="A115" s="174"/>
      <c r="B115" s="174"/>
      <c r="C115" s="376"/>
      <c r="D115" s="376"/>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5.75" customHeight="1">
      <c r="A116" s="174"/>
      <c r="B116" s="174"/>
      <c r="C116" s="376"/>
      <c r="D116" s="376"/>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5.75" customHeight="1">
      <c r="A117" s="174"/>
      <c r="B117" s="174"/>
      <c r="C117" s="376"/>
      <c r="D117" s="376"/>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5.75" customHeight="1">
      <c r="A118" s="174"/>
      <c r="B118" s="174"/>
      <c r="C118" s="376"/>
      <c r="D118" s="376"/>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5.75" customHeight="1">
      <c r="A119" s="174"/>
      <c r="B119" s="174"/>
      <c r="C119" s="376"/>
      <c r="D119" s="376"/>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5.75" customHeight="1">
      <c r="A120" s="174"/>
      <c r="B120" s="174"/>
      <c r="C120" s="376"/>
      <c r="D120" s="376"/>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5.75" customHeight="1">
      <c r="A121" s="174"/>
      <c r="B121" s="174"/>
      <c r="C121" s="376"/>
      <c r="D121" s="376"/>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5.75" customHeight="1">
      <c r="A122" s="174"/>
      <c r="B122" s="174"/>
      <c r="C122" s="376"/>
      <c r="D122" s="376"/>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5.75" customHeight="1">
      <c r="A123" s="174"/>
      <c r="B123" s="174"/>
      <c r="C123" s="376"/>
      <c r="D123" s="376"/>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5.75" customHeight="1">
      <c r="A124" s="174"/>
      <c r="B124" s="174"/>
      <c r="C124" s="376"/>
      <c r="D124" s="376"/>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5.75" customHeight="1">
      <c r="A125" s="174"/>
      <c r="B125" s="174"/>
      <c r="C125" s="376"/>
      <c r="D125" s="376"/>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5.75" customHeight="1">
      <c r="A126" s="174"/>
      <c r="B126" s="174"/>
      <c r="C126" s="376"/>
      <c r="D126" s="376"/>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5.75" customHeight="1">
      <c r="A127" s="174"/>
      <c r="B127" s="174"/>
      <c r="C127" s="376"/>
      <c r="D127" s="376"/>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5.75" customHeight="1">
      <c r="A128" s="174"/>
      <c r="B128" s="174"/>
      <c r="C128" s="376"/>
      <c r="D128" s="376"/>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5.75" customHeight="1">
      <c r="A129" s="174"/>
      <c r="B129" s="174"/>
      <c r="C129" s="376"/>
      <c r="D129" s="376"/>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5.75" customHeight="1">
      <c r="A130" s="174"/>
      <c r="B130" s="174"/>
      <c r="C130" s="376"/>
      <c r="D130" s="376"/>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5.75" customHeight="1">
      <c r="A131" s="174"/>
      <c r="B131" s="174"/>
      <c r="C131" s="376"/>
      <c r="D131" s="376"/>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5.75" customHeight="1">
      <c r="A132" s="174"/>
      <c r="B132" s="174"/>
      <c r="C132" s="376"/>
      <c r="D132" s="376"/>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5.75" customHeight="1">
      <c r="A133" s="174"/>
      <c r="B133" s="174"/>
      <c r="C133" s="376"/>
      <c r="D133" s="376"/>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5.75" customHeight="1">
      <c r="A134" s="174"/>
      <c r="B134" s="174"/>
      <c r="C134" s="376"/>
      <c r="D134" s="376"/>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5.75" customHeight="1">
      <c r="A135" s="174"/>
      <c r="B135" s="174"/>
      <c r="C135" s="376"/>
      <c r="D135" s="376"/>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5.75" customHeight="1">
      <c r="A136" s="174"/>
      <c r="B136" s="174"/>
      <c r="C136" s="376"/>
      <c r="D136" s="376"/>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5.75" customHeight="1">
      <c r="A137" s="174"/>
      <c r="B137" s="174"/>
      <c r="C137" s="376"/>
      <c r="D137" s="376"/>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5.75" customHeight="1">
      <c r="A138" s="174"/>
      <c r="B138" s="174"/>
      <c r="C138" s="376"/>
      <c r="D138" s="376"/>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5.75" customHeight="1">
      <c r="A139" s="174"/>
      <c r="B139" s="174"/>
      <c r="C139" s="376"/>
      <c r="D139" s="376"/>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A6:B6"/>
    <mergeCell ref="A1:D1"/>
    <mergeCell ref="A2:D2"/>
    <mergeCell ref="A3:D3"/>
    <mergeCell ref="A4:D4"/>
    <mergeCell ref="A5:B5"/>
    <mergeCell ref="C5:D5"/>
    <mergeCell ref="A20:D21"/>
    <mergeCell ref="B24:B25"/>
    <mergeCell ref="B26:B27"/>
    <mergeCell ref="B30:B31"/>
    <mergeCell ref="B32:B33"/>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68" t="str">
        <f>Validacion!A2</f>
        <v>Jocotepec</v>
      </c>
      <c r="B1" s="505"/>
      <c r="C1" s="505"/>
      <c r="D1" s="505"/>
      <c r="E1" s="174"/>
      <c r="F1" s="174"/>
      <c r="G1" s="174"/>
      <c r="H1" s="174"/>
      <c r="I1" s="174"/>
      <c r="J1" s="174"/>
      <c r="K1" s="174"/>
      <c r="L1" s="174"/>
      <c r="M1" s="174"/>
      <c r="N1" s="174"/>
      <c r="O1" s="174"/>
      <c r="P1" s="174"/>
      <c r="Q1" s="174"/>
      <c r="R1" s="174"/>
      <c r="S1" s="174"/>
      <c r="T1" s="174"/>
      <c r="U1" s="174"/>
      <c r="V1" s="174"/>
      <c r="W1" s="174"/>
      <c r="X1" s="174"/>
      <c r="Y1" s="174"/>
      <c r="Z1" s="174"/>
    </row>
    <row r="2" spans="1:26" ht="15.75" customHeight="1">
      <c r="A2" s="569" t="s">
        <v>5728</v>
      </c>
      <c r="B2" s="505"/>
      <c r="C2" s="505"/>
      <c r="D2" s="505"/>
      <c r="E2" s="174"/>
      <c r="F2" s="174"/>
      <c r="G2" s="174"/>
      <c r="H2" s="174"/>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174"/>
      <c r="F3" s="174"/>
      <c r="G3" s="174"/>
      <c r="H3" s="174"/>
      <c r="I3" s="174"/>
      <c r="J3" s="174"/>
      <c r="K3" s="174"/>
      <c r="L3" s="174"/>
      <c r="M3" s="174"/>
      <c r="N3" s="174"/>
      <c r="O3" s="174"/>
      <c r="P3" s="174"/>
      <c r="Q3" s="174"/>
      <c r="R3" s="174"/>
      <c r="S3" s="174"/>
      <c r="T3" s="174"/>
      <c r="U3" s="174"/>
      <c r="V3" s="174"/>
      <c r="W3" s="174"/>
      <c r="X3" s="174"/>
      <c r="Y3" s="174"/>
      <c r="Z3" s="174"/>
    </row>
    <row r="4" spans="1:26" ht="15.75" customHeight="1">
      <c r="A4" s="557" t="s">
        <v>4896</v>
      </c>
      <c r="B4" s="505"/>
      <c r="C4" s="505"/>
      <c r="D4" s="505"/>
      <c r="E4" s="174"/>
      <c r="F4" s="174"/>
      <c r="G4" s="174"/>
      <c r="H4" s="174"/>
      <c r="I4" s="174"/>
      <c r="J4" s="174"/>
      <c r="K4" s="174"/>
      <c r="L4" s="174"/>
      <c r="M4" s="174"/>
      <c r="N4" s="174"/>
      <c r="O4" s="174"/>
      <c r="P4" s="174"/>
      <c r="Q4" s="174"/>
      <c r="R4" s="174"/>
      <c r="S4" s="174"/>
      <c r="T4" s="174"/>
      <c r="U4" s="174"/>
      <c r="V4" s="174"/>
      <c r="W4" s="174"/>
      <c r="X4" s="174"/>
      <c r="Y4" s="174"/>
      <c r="Z4" s="174"/>
    </row>
    <row r="5" spans="1:26" ht="15.75" customHeight="1">
      <c r="A5" s="642" t="s">
        <v>779</v>
      </c>
      <c r="B5" s="597"/>
      <c r="C5" s="643">
        <f>Validacion!F185</f>
        <v>2024</v>
      </c>
      <c r="D5" s="597"/>
      <c r="E5" s="174"/>
      <c r="F5" s="174"/>
      <c r="G5" s="174"/>
      <c r="H5" s="174"/>
      <c r="I5" s="174"/>
      <c r="J5" s="174"/>
      <c r="K5" s="174"/>
      <c r="L5" s="174"/>
      <c r="M5" s="174"/>
      <c r="N5" s="174"/>
      <c r="O5" s="174"/>
      <c r="P5" s="174"/>
      <c r="Q5" s="174"/>
      <c r="R5" s="174"/>
      <c r="S5" s="174"/>
      <c r="T5" s="174"/>
      <c r="U5" s="174"/>
      <c r="V5" s="174"/>
      <c r="W5" s="174"/>
      <c r="X5" s="174"/>
      <c r="Y5" s="174"/>
      <c r="Z5" s="174"/>
    </row>
    <row r="6" spans="1:26" ht="15.75" customHeight="1">
      <c r="A6" s="644" t="s">
        <v>405</v>
      </c>
      <c r="B6" s="538"/>
      <c r="C6" s="366"/>
      <c r="D6" s="366">
        <f>'F8'!F80</f>
        <v>0</v>
      </c>
      <c r="E6" s="174"/>
      <c r="F6" s="174"/>
      <c r="G6" s="174"/>
      <c r="H6" s="174"/>
      <c r="I6" s="174"/>
      <c r="J6" s="174"/>
      <c r="K6" s="174"/>
      <c r="L6" s="174"/>
      <c r="M6" s="174"/>
      <c r="N6" s="174"/>
      <c r="O6" s="174"/>
      <c r="P6" s="174"/>
      <c r="Q6" s="174"/>
      <c r="R6" s="174"/>
      <c r="S6" s="174"/>
      <c r="T6" s="174"/>
      <c r="U6" s="174"/>
      <c r="V6" s="174"/>
      <c r="W6" s="174"/>
      <c r="X6" s="174"/>
      <c r="Y6" s="174"/>
      <c r="Z6" s="174"/>
    </row>
    <row r="7" spans="1:26" ht="15.75" customHeight="1">
      <c r="A7" s="367" t="s">
        <v>5729</v>
      </c>
      <c r="B7" s="367"/>
      <c r="C7" s="368"/>
      <c r="D7" s="369">
        <f>SUM(C8:C28)</f>
        <v>0</v>
      </c>
      <c r="E7" s="174"/>
      <c r="F7" s="174"/>
      <c r="G7" s="174"/>
      <c r="H7" s="174"/>
      <c r="I7" s="174"/>
      <c r="J7" s="174"/>
      <c r="K7" s="174"/>
      <c r="L7" s="174"/>
      <c r="M7" s="174"/>
      <c r="N7" s="174"/>
      <c r="O7" s="174"/>
      <c r="P7" s="174"/>
      <c r="Q7" s="174"/>
      <c r="R7" s="174"/>
      <c r="S7" s="174"/>
      <c r="T7" s="174"/>
      <c r="U7" s="174"/>
      <c r="V7" s="174"/>
      <c r="W7" s="174"/>
      <c r="X7" s="174"/>
      <c r="Y7" s="174"/>
      <c r="Z7" s="174"/>
    </row>
    <row r="8" spans="1:26" ht="15.75" customHeight="1">
      <c r="A8" s="367"/>
      <c r="B8" s="370" t="s">
        <v>407</v>
      </c>
      <c r="C8" s="368">
        <v>0</v>
      </c>
      <c r="D8" s="368"/>
      <c r="E8" s="174"/>
      <c r="F8" s="174"/>
      <c r="G8" s="174"/>
      <c r="H8" s="174"/>
      <c r="I8" s="174"/>
      <c r="J8" s="174"/>
      <c r="K8" s="174"/>
      <c r="L8" s="174"/>
      <c r="M8" s="174"/>
      <c r="N8" s="174"/>
      <c r="O8" s="174"/>
      <c r="P8" s="174"/>
      <c r="Q8" s="174"/>
      <c r="R8" s="174"/>
      <c r="S8" s="174"/>
      <c r="T8" s="174"/>
      <c r="U8" s="174"/>
      <c r="V8" s="174"/>
      <c r="W8" s="174"/>
      <c r="X8" s="174"/>
      <c r="Y8" s="174"/>
      <c r="Z8" s="174"/>
    </row>
    <row r="9" spans="1:26" ht="15.75" customHeight="1">
      <c r="A9" s="367"/>
      <c r="B9" s="370" t="s">
        <v>408</v>
      </c>
      <c r="C9" s="368">
        <v>0</v>
      </c>
      <c r="D9" s="368"/>
      <c r="E9" s="174"/>
      <c r="F9" s="174"/>
      <c r="G9" s="174"/>
      <c r="H9" s="174"/>
      <c r="I9" s="174"/>
      <c r="J9" s="174"/>
      <c r="K9" s="174"/>
      <c r="L9" s="174"/>
      <c r="M9" s="174"/>
      <c r="N9" s="174"/>
      <c r="O9" s="174"/>
      <c r="P9" s="174"/>
      <c r="Q9" s="174"/>
      <c r="R9" s="174"/>
      <c r="S9" s="174"/>
      <c r="T9" s="174"/>
      <c r="U9" s="174"/>
      <c r="V9" s="174"/>
      <c r="W9" s="174"/>
      <c r="X9" s="174"/>
      <c r="Y9" s="174"/>
      <c r="Z9" s="174"/>
    </row>
    <row r="10" spans="1:26" ht="15.75" customHeight="1">
      <c r="A10" s="367"/>
      <c r="B10" s="370" t="s">
        <v>409</v>
      </c>
      <c r="C10" s="368">
        <f>'F8'!F47</f>
        <v>0</v>
      </c>
      <c r="D10" s="368"/>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5.75" customHeight="1">
      <c r="A11" s="367"/>
      <c r="B11" s="370" t="s">
        <v>410</v>
      </c>
      <c r="C11" s="368">
        <f>'F8'!F48</f>
        <v>0</v>
      </c>
      <c r="D11" s="368"/>
      <c r="E11" s="174"/>
      <c r="F11" s="174"/>
      <c r="G11" s="174"/>
      <c r="H11" s="174"/>
      <c r="I11" s="174"/>
      <c r="J11" s="174"/>
      <c r="K11" s="174"/>
      <c r="L11" s="174"/>
      <c r="M11" s="174"/>
      <c r="N11" s="174"/>
      <c r="O11" s="174"/>
      <c r="P11" s="174"/>
      <c r="Q11" s="174"/>
      <c r="R11" s="174"/>
      <c r="S11" s="174"/>
      <c r="T11" s="174"/>
      <c r="U11" s="174"/>
      <c r="V11" s="174"/>
      <c r="W11" s="174"/>
      <c r="X11" s="174"/>
      <c r="Y11" s="174"/>
      <c r="Z11" s="174"/>
    </row>
    <row r="12" spans="1:26" ht="15.75" customHeight="1">
      <c r="A12" s="367"/>
      <c r="B12" s="370" t="s">
        <v>411</v>
      </c>
      <c r="C12" s="368">
        <f>'F8'!F49</f>
        <v>0</v>
      </c>
      <c r="D12" s="368"/>
      <c r="E12" s="174"/>
      <c r="F12" s="174"/>
      <c r="G12" s="174"/>
      <c r="H12" s="174"/>
      <c r="I12" s="174"/>
      <c r="J12" s="174"/>
      <c r="K12" s="174"/>
      <c r="L12" s="174"/>
      <c r="M12" s="174"/>
      <c r="N12" s="174"/>
      <c r="O12" s="174"/>
      <c r="P12" s="174"/>
      <c r="Q12" s="174"/>
      <c r="R12" s="174"/>
      <c r="S12" s="174"/>
      <c r="T12" s="174"/>
      <c r="U12" s="174"/>
      <c r="V12" s="174"/>
      <c r="W12" s="174"/>
      <c r="X12" s="174"/>
      <c r="Y12" s="174"/>
      <c r="Z12" s="174"/>
    </row>
    <row r="13" spans="1:26" ht="15.75" customHeight="1">
      <c r="A13" s="367"/>
      <c r="B13" s="370" t="s">
        <v>412</v>
      </c>
      <c r="C13" s="368">
        <f>'F8'!F50</f>
        <v>0</v>
      </c>
      <c r="D13" s="368"/>
      <c r="E13" s="174"/>
      <c r="F13" s="174"/>
      <c r="G13" s="174"/>
      <c r="H13" s="174"/>
      <c r="I13" s="174"/>
      <c r="J13" s="174"/>
      <c r="K13" s="174"/>
      <c r="L13" s="174"/>
      <c r="M13" s="174"/>
      <c r="N13" s="174"/>
      <c r="O13" s="174"/>
      <c r="P13" s="174"/>
      <c r="Q13" s="174"/>
      <c r="R13" s="174"/>
      <c r="S13" s="174"/>
      <c r="T13" s="174"/>
      <c r="U13" s="174"/>
      <c r="V13" s="174"/>
      <c r="W13" s="174"/>
      <c r="X13" s="174"/>
      <c r="Y13" s="174"/>
      <c r="Z13" s="174"/>
    </row>
    <row r="14" spans="1:26" ht="15.75" customHeight="1">
      <c r="A14" s="367"/>
      <c r="B14" s="370" t="s">
        <v>413</v>
      </c>
      <c r="C14" s="368">
        <f>'F8'!F51</f>
        <v>0</v>
      </c>
      <c r="D14" s="368"/>
      <c r="E14" s="174"/>
      <c r="F14" s="174"/>
      <c r="G14" s="174"/>
      <c r="H14" s="174"/>
      <c r="I14" s="174"/>
      <c r="J14" s="174"/>
      <c r="K14" s="174"/>
      <c r="L14" s="174"/>
      <c r="M14" s="174"/>
      <c r="N14" s="174"/>
      <c r="O14" s="174"/>
      <c r="P14" s="174"/>
      <c r="Q14" s="174"/>
      <c r="R14" s="174"/>
      <c r="S14" s="174"/>
      <c r="T14" s="174"/>
      <c r="U14" s="174"/>
      <c r="V14" s="174"/>
      <c r="W14" s="174"/>
      <c r="X14" s="174"/>
      <c r="Y14" s="174"/>
      <c r="Z14" s="174"/>
    </row>
    <row r="15" spans="1:26" ht="15.75" customHeight="1">
      <c r="A15" s="367"/>
      <c r="B15" s="370" t="s">
        <v>414</v>
      </c>
      <c r="C15" s="368">
        <f>'F8'!F52</f>
        <v>0</v>
      </c>
      <c r="D15" s="368"/>
      <c r="E15" s="174"/>
      <c r="F15" s="174"/>
      <c r="G15" s="174"/>
      <c r="H15" s="174"/>
      <c r="I15" s="174"/>
      <c r="J15" s="174"/>
      <c r="K15" s="174"/>
      <c r="L15" s="174"/>
      <c r="M15" s="174"/>
      <c r="N15" s="174"/>
      <c r="O15" s="174"/>
      <c r="P15" s="174"/>
      <c r="Q15" s="174"/>
      <c r="R15" s="174"/>
      <c r="S15" s="174"/>
      <c r="T15" s="174"/>
      <c r="U15" s="174"/>
      <c r="V15" s="174"/>
      <c r="W15" s="174"/>
      <c r="X15" s="174"/>
      <c r="Y15" s="174"/>
      <c r="Z15" s="174"/>
    </row>
    <row r="16" spans="1:26" ht="15.75" customHeight="1">
      <c r="A16" s="367"/>
      <c r="B16" s="370" t="s">
        <v>415</v>
      </c>
      <c r="C16" s="368">
        <f>'F8'!F53</f>
        <v>0</v>
      </c>
      <c r="D16" s="368"/>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5.75" customHeight="1">
      <c r="A17" s="367"/>
      <c r="B17" s="370" t="s">
        <v>416</v>
      </c>
      <c r="C17" s="368">
        <f>'F8'!F54</f>
        <v>0</v>
      </c>
      <c r="D17" s="368"/>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5.75" customHeight="1">
      <c r="A18" s="367"/>
      <c r="B18" s="370" t="s">
        <v>417</v>
      </c>
      <c r="C18" s="368">
        <f>'F8'!F55</f>
        <v>0</v>
      </c>
      <c r="D18" s="368"/>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5.75" customHeight="1">
      <c r="A19" s="367"/>
      <c r="B19" s="370" t="s">
        <v>418</v>
      </c>
      <c r="C19" s="368">
        <f>'F8'!F57</f>
        <v>0</v>
      </c>
      <c r="D19" s="368"/>
      <c r="E19" s="174"/>
      <c r="F19" s="174"/>
      <c r="G19" s="174"/>
      <c r="H19" s="174"/>
      <c r="I19" s="174"/>
      <c r="J19" s="174"/>
      <c r="K19" s="174"/>
      <c r="L19" s="174"/>
      <c r="M19" s="174"/>
      <c r="N19" s="174"/>
      <c r="O19" s="174"/>
      <c r="P19" s="174"/>
      <c r="Q19" s="174"/>
      <c r="R19" s="174"/>
      <c r="S19" s="174"/>
      <c r="T19" s="174"/>
      <c r="U19" s="174"/>
      <c r="V19" s="174"/>
      <c r="W19" s="174"/>
      <c r="X19" s="174"/>
      <c r="Y19" s="174"/>
      <c r="Z19" s="174"/>
    </row>
    <row r="20" spans="1:26" ht="15.75" customHeight="1">
      <c r="A20" s="367"/>
      <c r="B20" s="370" t="s">
        <v>419</v>
      </c>
      <c r="C20" s="368">
        <f>'F8'!F58</f>
        <v>0</v>
      </c>
      <c r="D20" s="368"/>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5.75" customHeight="1">
      <c r="A21" s="367"/>
      <c r="B21" s="370" t="s">
        <v>420</v>
      </c>
      <c r="C21" s="368">
        <f>'F8'!F62</f>
        <v>0</v>
      </c>
      <c r="D21" s="368"/>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5.75" customHeight="1">
      <c r="A22" s="367"/>
      <c r="B22" s="370" t="s">
        <v>421</v>
      </c>
      <c r="C22" s="368">
        <f>'F8'!F63</f>
        <v>0</v>
      </c>
      <c r="D22" s="368"/>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5.75" customHeight="1">
      <c r="A23" s="367"/>
      <c r="B23" s="370" t="s">
        <v>422</v>
      </c>
      <c r="C23" s="368">
        <f>'F8'!F64</f>
        <v>0</v>
      </c>
      <c r="D23" s="368"/>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5.75" customHeight="1">
      <c r="A24" s="367"/>
      <c r="B24" s="370" t="s">
        <v>423</v>
      </c>
      <c r="C24" s="368">
        <f>'F8'!F65</f>
        <v>0</v>
      </c>
      <c r="D24" s="368"/>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5.75" customHeight="1">
      <c r="A25" s="367"/>
      <c r="B25" s="370" t="s">
        <v>424</v>
      </c>
      <c r="C25" s="368">
        <f>'F8'!F67</f>
        <v>0</v>
      </c>
      <c r="D25" s="368"/>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5.75" customHeight="1">
      <c r="A26" s="367"/>
      <c r="B26" s="370" t="s">
        <v>425</v>
      </c>
      <c r="C26" s="368">
        <f>'F8'!F73</f>
        <v>0</v>
      </c>
      <c r="D26" s="368"/>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5.75" customHeight="1">
      <c r="A27" s="367"/>
      <c r="B27" s="370" t="s">
        <v>426</v>
      </c>
      <c r="C27" s="368">
        <f>'F8'!F79</f>
        <v>0</v>
      </c>
      <c r="D27" s="368"/>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5.75" customHeight="1">
      <c r="A28" s="367"/>
      <c r="B28" s="370" t="s">
        <v>427</v>
      </c>
      <c r="C28" s="368">
        <v>0</v>
      </c>
      <c r="D28" s="368"/>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5.75" customHeight="1">
      <c r="A29" s="367" t="s">
        <v>5730</v>
      </c>
      <c r="B29" s="367"/>
      <c r="C29" s="368"/>
      <c r="D29" s="369">
        <f>SUM(C30:C36)</f>
        <v>0</v>
      </c>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5.75" customHeight="1">
      <c r="A30" s="367"/>
      <c r="B30" s="370" t="s">
        <v>429</v>
      </c>
      <c r="C30" s="368">
        <f>'F6'!AX508</f>
        <v>0</v>
      </c>
      <c r="D30" s="371"/>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5.75" customHeight="1">
      <c r="A31" s="367"/>
      <c r="B31" s="370" t="s">
        <v>430</v>
      </c>
      <c r="C31" s="371">
        <f>'F6'!AX517</f>
        <v>0</v>
      </c>
      <c r="D31" s="371"/>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5.75" customHeight="1">
      <c r="A32" s="367"/>
      <c r="B32" s="370" t="s">
        <v>431</v>
      </c>
      <c r="C32" s="371">
        <f>'F6'!AX520</f>
        <v>0</v>
      </c>
      <c r="D32" s="379"/>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5.75" customHeight="1">
      <c r="A33" s="367"/>
      <c r="B33" s="370" t="s">
        <v>5731</v>
      </c>
      <c r="C33" s="371">
        <f>'F6'!AX526</f>
        <v>0</v>
      </c>
      <c r="D33" s="379"/>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5.75" customHeight="1">
      <c r="A34" s="367"/>
      <c r="B34" s="370" t="s">
        <v>5732</v>
      </c>
      <c r="C34" s="371">
        <f>'F6'!AX537</f>
        <v>0</v>
      </c>
      <c r="D34" s="379"/>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5.75" customHeight="1">
      <c r="A35" s="367"/>
      <c r="B35" s="370" t="s">
        <v>5733</v>
      </c>
      <c r="C35" s="371">
        <v>0</v>
      </c>
      <c r="D35" s="379"/>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5.75" customHeight="1">
      <c r="A36" s="367"/>
      <c r="B36" s="370" t="s">
        <v>435</v>
      </c>
      <c r="C36" s="371">
        <v>0</v>
      </c>
      <c r="D36" s="379"/>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5.75" customHeight="1">
      <c r="A37" s="367" t="s">
        <v>436</v>
      </c>
      <c r="B37" s="367"/>
      <c r="C37" s="371"/>
      <c r="D37" s="373">
        <f>D6-D7+D29</f>
        <v>0</v>
      </c>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5.75" customHeight="1">
      <c r="A38" s="152"/>
      <c r="B38" s="374"/>
      <c r="C38" s="375"/>
      <c r="D38" s="375"/>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8.75" customHeight="1">
      <c r="A39" s="577" t="s">
        <v>4897</v>
      </c>
      <c r="B39" s="505"/>
      <c r="C39" s="505"/>
      <c r="D39" s="505"/>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5.75" customHeight="1">
      <c r="A40" s="505"/>
      <c r="B40" s="505"/>
      <c r="C40" s="505"/>
      <c r="D40" s="505"/>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5.75" customHeight="1">
      <c r="A41" s="171"/>
      <c r="B41" s="171"/>
      <c r="C41" s="171"/>
      <c r="D41" s="171"/>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5.75" customHeight="1">
      <c r="A42" s="5"/>
      <c r="B42" s="174"/>
      <c r="C42" s="376"/>
      <c r="D42" s="376"/>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5.75" customHeight="1">
      <c r="A43" s="174"/>
      <c r="B43" s="626" t="str">
        <f>Validacion!A7</f>
        <v>LIC. JOSÉ MIGUEL GOMEZ LOPEZ</v>
      </c>
      <c r="C43" s="377"/>
      <c r="D43" s="377"/>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5.75" customHeight="1">
      <c r="A44" s="174"/>
      <c r="B44" s="505"/>
      <c r="C44" s="377"/>
      <c r="D44" s="377"/>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5.75" customHeight="1">
      <c r="A45" s="174"/>
      <c r="B45" s="579" t="s">
        <v>5036</v>
      </c>
      <c r="C45" s="352"/>
      <c r="D45" s="352"/>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5" customHeight="1">
      <c r="A46" s="174"/>
      <c r="B46" s="505"/>
      <c r="C46" s="352"/>
      <c r="D46" s="352"/>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5" customHeight="1">
      <c r="A47" s="174"/>
      <c r="B47" s="174"/>
      <c r="C47" s="376"/>
      <c r="D47" s="263"/>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5" customHeight="1">
      <c r="A48" s="174"/>
      <c r="B48" s="174"/>
      <c r="C48" s="376"/>
      <c r="D48" s="263"/>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5.75" customHeight="1">
      <c r="A49" s="174"/>
      <c r="B49" s="626" t="str">
        <f>Validacion!A9</f>
        <v>LIC. BERTHA MARCELA GONGORA JIMENEZ</v>
      </c>
      <c r="C49" s="377"/>
      <c r="D49" s="377"/>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5.75" customHeight="1">
      <c r="A50" s="174"/>
      <c r="B50" s="505"/>
      <c r="C50" s="377"/>
      <c r="D50" s="377"/>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5.75" customHeight="1">
      <c r="A51" s="174"/>
      <c r="B51" s="580" t="s">
        <v>5727</v>
      </c>
      <c r="C51" s="378"/>
      <c r="D51" s="378"/>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5.75" customHeight="1">
      <c r="A52" s="174"/>
      <c r="B52" s="505"/>
      <c r="C52" s="378"/>
      <c r="D52" s="378"/>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5.75" customHeight="1">
      <c r="A53" s="174"/>
      <c r="B53" s="174"/>
      <c r="C53" s="376"/>
      <c r="D53" s="376"/>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5.75" customHeight="1">
      <c r="A54" s="174"/>
      <c r="B54" s="174"/>
      <c r="C54" s="376"/>
      <c r="D54" s="376"/>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5.75" customHeight="1">
      <c r="A55" s="174"/>
      <c r="B55" s="174"/>
      <c r="C55" s="376"/>
      <c r="D55" s="376"/>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5.75" customHeight="1">
      <c r="A56" s="174"/>
      <c r="B56" s="174"/>
      <c r="C56" s="376"/>
      <c r="D56" s="376"/>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5.75" customHeight="1">
      <c r="A57" s="174"/>
      <c r="B57" s="174"/>
      <c r="C57" s="376"/>
      <c r="D57" s="376"/>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5.75" customHeight="1">
      <c r="A58" s="174"/>
      <c r="B58" s="174"/>
      <c r="C58" s="376"/>
      <c r="D58" s="376"/>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5.75" customHeight="1">
      <c r="A59" s="174"/>
      <c r="B59" s="174"/>
      <c r="C59" s="376"/>
      <c r="D59" s="376"/>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5.75" customHeight="1">
      <c r="A60" s="174"/>
      <c r="B60" s="174"/>
      <c r="C60" s="376"/>
      <c r="D60" s="376"/>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5.75" customHeight="1">
      <c r="A61" s="174"/>
      <c r="B61" s="174"/>
      <c r="C61" s="376"/>
      <c r="D61" s="376"/>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5.75" customHeight="1">
      <c r="A62" s="174"/>
      <c r="B62" s="174"/>
      <c r="C62" s="376"/>
      <c r="D62" s="376"/>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5.75" hidden="1" customHeight="1">
      <c r="A63" s="174"/>
      <c r="B63" s="174"/>
      <c r="C63" s="376"/>
      <c r="D63" s="376"/>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5.75" hidden="1" customHeight="1">
      <c r="A64" s="174"/>
      <c r="B64" s="174"/>
      <c r="C64" s="376"/>
      <c r="D64" s="376"/>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5.75" hidden="1" customHeight="1">
      <c r="A65" s="174"/>
      <c r="B65" s="174"/>
      <c r="C65" s="376"/>
      <c r="D65" s="376"/>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5.75" hidden="1" customHeight="1">
      <c r="A66" s="174"/>
      <c r="B66" s="174"/>
      <c r="C66" s="376"/>
      <c r="D66" s="376"/>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5.75" hidden="1" customHeight="1">
      <c r="A67" s="174"/>
      <c r="B67" s="174"/>
      <c r="C67" s="376"/>
      <c r="D67" s="376"/>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5.75" hidden="1" customHeight="1">
      <c r="A68" s="174"/>
      <c r="B68" s="174"/>
      <c r="C68" s="376"/>
      <c r="D68" s="376"/>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5.75" hidden="1" customHeight="1">
      <c r="A69" s="174"/>
      <c r="B69" s="174"/>
      <c r="C69" s="376"/>
      <c r="D69" s="376"/>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5.75" hidden="1" customHeight="1">
      <c r="A70" s="174"/>
      <c r="B70" s="174"/>
      <c r="C70" s="376"/>
      <c r="D70" s="376"/>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5.75" hidden="1" customHeight="1">
      <c r="A71" s="174"/>
      <c r="B71" s="174"/>
      <c r="C71" s="376"/>
      <c r="D71" s="376"/>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5.75" hidden="1" customHeight="1">
      <c r="A72" s="174"/>
      <c r="B72" s="174"/>
      <c r="C72" s="376"/>
      <c r="D72" s="376"/>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5.75" hidden="1" customHeight="1">
      <c r="A73" s="174"/>
      <c r="B73" s="174"/>
      <c r="C73" s="376"/>
      <c r="D73" s="376"/>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5.75" hidden="1" customHeight="1">
      <c r="A74" s="174"/>
      <c r="B74" s="174"/>
      <c r="C74" s="376"/>
      <c r="D74" s="376"/>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5.75" hidden="1" customHeight="1">
      <c r="A75" s="174"/>
      <c r="B75" s="174"/>
      <c r="C75" s="376"/>
      <c r="D75" s="376"/>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5.75" hidden="1" customHeight="1">
      <c r="A76" s="174"/>
      <c r="B76" s="174"/>
      <c r="C76" s="376"/>
      <c r="D76" s="376"/>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5.75" hidden="1" customHeight="1">
      <c r="A77" s="174"/>
      <c r="B77" s="174"/>
      <c r="C77" s="376"/>
      <c r="D77" s="376"/>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5.75" hidden="1" customHeight="1">
      <c r="A78" s="174"/>
      <c r="B78" s="174"/>
      <c r="C78" s="376"/>
      <c r="D78" s="376"/>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5.75" hidden="1" customHeight="1">
      <c r="A79" s="174"/>
      <c r="B79" s="174"/>
      <c r="C79" s="376"/>
      <c r="D79" s="376"/>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5.75" hidden="1" customHeight="1">
      <c r="A80" s="174"/>
      <c r="B80" s="174"/>
      <c r="C80" s="376"/>
      <c r="D80" s="376"/>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5.75" hidden="1" customHeight="1">
      <c r="A81" s="174"/>
      <c r="B81" s="174"/>
      <c r="C81" s="376"/>
      <c r="D81" s="376"/>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5.75" hidden="1" customHeight="1">
      <c r="A82" s="174"/>
      <c r="B82" s="174"/>
      <c r="C82" s="376"/>
      <c r="D82" s="376"/>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5.75" hidden="1" customHeight="1">
      <c r="A83" s="174"/>
      <c r="B83" s="174"/>
      <c r="C83" s="376"/>
      <c r="D83" s="376"/>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5.75" hidden="1" customHeight="1">
      <c r="A84" s="174"/>
      <c r="B84" s="174"/>
      <c r="C84" s="376"/>
      <c r="D84" s="376"/>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5.75" hidden="1" customHeight="1">
      <c r="A100" s="174"/>
      <c r="B100" s="174"/>
      <c r="C100" s="376"/>
      <c r="D100" s="376"/>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5.75" hidden="1" customHeight="1">
      <c r="A101" s="174"/>
      <c r="B101" s="174"/>
      <c r="C101" s="376"/>
      <c r="D101" s="376"/>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5.75" hidden="1" customHeight="1">
      <c r="A102" s="174"/>
      <c r="B102" s="174"/>
      <c r="C102" s="376"/>
      <c r="D102" s="376"/>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5.75" hidden="1" customHeight="1">
      <c r="A103" s="174"/>
      <c r="B103" s="174"/>
      <c r="C103" s="376"/>
      <c r="D103" s="376"/>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5.75" hidden="1" customHeight="1">
      <c r="A104" s="174"/>
      <c r="B104" s="174"/>
      <c r="C104" s="376"/>
      <c r="D104" s="376"/>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5.75" hidden="1" customHeight="1">
      <c r="A105" s="174"/>
      <c r="B105" s="174"/>
      <c r="C105" s="376"/>
      <c r="D105" s="376"/>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5.75" hidden="1" customHeight="1">
      <c r="A106" s="174"/>
      <c r="B106" s="174"/>
      <c r="C106" s="376"/>
      <c r="D106" s="376"/>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5.75" hidden="1" customHeight="1">
      <c r="A107" s="174"/>
      <c r="B107" s="174"/>
      <c r="C107" s="376"/>
      <c r="D107" s="376"/>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5.75" hidden="1" customHeight="1">
      <c r="A108" s="174"/>
      <c r="B108" s="174"/>
      <c r="C108" s="376"/>
      <c r="D108" s="376"/>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5.75" hidden="1" customHeight="1">
      <c r="A109" s="174"/>
      <c r="B109" s="174"/>
      <c r="C109" s="376"/>
      <c r="D109" s="376"/>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5.75" hidden="1" customHeight="1">
      <c r="A110" s="174"/>
      <c r="B110" s="174"/>
      <c r="C110" s="376"/>
      <c r="D110" s="376"/>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5.75" hidden="1" customHeight="1">
      <c r="A111" s="174"/>
      <c r="B111" s="174"/>
      <c r="C111" s="376"/>
      <c r="D111" s="376"/>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5.75" hidden="1" customHeight="1">
      <c r="A112" s="174"/>
      <c r="B112" s="174"/>
      <c r="C112" s="376"/>
      <c r="D112" s="376"/>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5.75" hidden="1" customHeight="1">
      <c r="A113" s="174"/>
      <c r="B113" s="174"/>
      <c r="C113" s="376"/>
      <c r="D113" s="376"/>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5.75" hidden="1" customHeight="1">
      <c r="A114" s="174"/>
      <c r="B114" s="174"/>
      <c r="C114" s="376"/>
      <c r="D114" s="376"/>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5.75" hidden="1" customHeight="1">
      <c r="A115" s="174"/>
      <c r="B115" s="174"/>
      <c r="C115" s="376"/>
      <c r="D115" s="376"/>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5.75" hidden="1" customHeight="1">
      <c r="A116" s="174"/>
      <c r="B116" s="174"/>
      <c r="C116" s="376"/>
      <c r="D116" s="376"/>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5.75" hidden="1" customHeight="1">
      <c r="A117" s="174"/>
      <c r="B117" s="174"/>
      <c r="C117" s="376"/>
      <c r="D117" s="376"/>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5.75" hidden="1" customHeight="1">
      <c r="A118" s="174"/>
      <c r="B118" s="174"/>
      <c r="C118" s="376"/>
      <c r="D118" s="376"/>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5.75" hidden="1" customHeight="1">
      <c r="A119" s="174"/>
      <c r="B119" s="174"/>
      <c r="C119" s="376"/>
      <c r="D119" s="376"/>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5.75" hidden="1" customHeight="1">
      <c r="A120" s="174"/>
      <c r="B120" s="174"/>
      <c r="C120" s="376"/>
      <c r="D120" s="376"/>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5.75" hidden="1" customHeight="1">
      <c r="A121" s="174"/>
      <c r="B121" s="174"/>
      <c r="C121" s="376"/>
      <c r="D121" s="376"/>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5.75" hidden="1" customHeight="1">
      <c r="A122" s="174"/>
      <c r="B122" s="174"/>
      <c r="C122" s="376"/>
      <c r="D122" s="376"/>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5.75" hidden="1" customHeight="1">
      <c r="A123" s="174"/>
      <c r="B123" s="174"/>
      <c r="C123" s="376"/>
      <c r="D123" s="376"/>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5.75" hidden="1" customHeight="1">
      <c r="A124" s="174"/>
      <c r="B124" s="174"/>
      <c r="C124" s="376"/>
      <c r="D124" s="376"/>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5.75" hidden="1" customHeight="1">
      <c r="A125" s="174"/>
      <c r="B125" s="174"/>
      <c r="C125" s="376"/>
      <c r="D125" s="376"/>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5.75" hidden="1" customHeight="1">
      <c r="A126" s="174"/>
      <c r="B126" s="174"/>
      <c r="C126" s="376"/>
      <c r="D126" s="376"/>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5.75" hidden="1" customHeight="1">
      <c r="A127" s="174"/>
      <c r="B127" s="174"/>
      <c r="C127" s="376"/>
      <c r="D127" s="376"/>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5.75" hidden="1" customHeight="1">
      <c r="A128" s="174"/>
      <c r="B128" s="174"/>
      <c r="C128" s="376"/>
      <c r="D128" s="376"/>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5.75" hidden="1" customHeight="1">
      <c r="A129" s="174"/>
      <c r="B129" s="174"/>
      <c r="C129" s="376"/>
      <c r="D129" s="376"/>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5.75" hidden="1" customHeight="1">
      <c r="A130" s="174"/>
      <c r="B130" s="174"/>
      <c r="C130" s="376"/>
      <c r="D130" s="376"/>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5.75" hidden="1" customHeight="1">
      <c r="A131" s="174"/>
      <c r="B131" s="174"/>
      <c r="C131" s="376"/>
      <c r="D131" s="376"/>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5.75" hidden="1" customHeight="1">
      <c r="A132" s="174"/>
      <c r="B132" s="174"/>
      <c r="C132" s="376"/>
      <c r="D132" s="376"/>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5.75" hidden="1" customHeight="1">
      <c r="A133" s="174"/>
      <c r="B133" s="174"/>
      <c r="C133" s="376"/>
      <c r="D133" s="376"/>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5.75" hidden="1" customHeight="1">
      <c r="A134" s="174"/>
      <c r="B134" s="174"/>
      <c r="C134" s="376"/>
      <c r="D134" s="376"/>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5.75" hidden="1" customHeight="1">
      <c r="A135" s="174"/>
      <c r="B135" s="174"/>
      <c r="C135" s="376"/>
      <c r="D135" s="376"/>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5.75" hidden="1" customHeight="1">
      <c r="A136" s="174"/>
      <c r="B136" s="174"/>
      <c r="C136" s="376"/>
      <c r="D136" s="376"/>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5.75" hidden="1" customHeight="1">
      <c r="A137" s="174"/>
      <c r="B137" s="174"/>
      <c r="C137" s="376"/>
      <c r="D137" s="376"/>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5.75" hidden="1" customHeight="1">
      <c r="A138" s="174"/>
      <c r="B138" s="174"/>
      <c r="C138" s="376"/>
      <c r="D138" s="376"/>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5.75" hidden="1" customHeight="1">
      <c r="A139" s="174"/>
      <c r="B139" s="174"/>
      <c r="C139" s="376"/>
      <c r="D139" s="376"/>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A6:B6"/>
    <mergeCell ref="A1:D1"/>
    <mergeCell ref="A2:D2"/>
    <mergeCell ref="A3:D3"/>
    <mergeCell ref="A4:D4"/>
    <mergeCell ref="A5:B5"/>
    <mergeCell ref="C5:D5"/>
    <mergeCell ref="A39:D40"/>
    <mergeCell ref="B43:B44"/>
    <mergeCell ref="B45:B46"/>
    <mergeCell ref="B49:B50"/>
    <mergeCell ref="B51:B52"/>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570"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21">
      <c r="A2" s="571" t="s">
        <v>5734</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645" t="e">
        <f>'F6'!A3</f>
        <v>#REF!</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8.75">
      <c r="A4" s="645" t="s">
        <v>4896</v>
      </c>
      <c r="B4" s="505"/>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31.5">
      <c r="A5" s="646" t="s">
        <v>779</v>
      </c>
      <c r="B5" s="560"/>
      <c r="C5" s="560"/>
      <c r="D5" s="560"/>
      <c r="E5" s="334" t="s">
        <v>5735</v>
      </c>
      <c r="F5" s="334" t="s">
        <v>5736</v>
      </c>
      <c r="G5" s="334" t="s">
        <v>5737</v>
      </c>
      <c r="H5" s="334" t="s">
        <v>5738</v>
      </c>
      <c r="I5" s="334" t="s">
        <v>5739</v>
      </c>
      <c r="J5" s="129"/>
      <c r="K5" s="129"/>
      <c r="L5" s="129"/>
      <c r="M5" s="129"/>
      <c r="N5" s="129"/>
      <c r="O5" s="129"/>
      <c r="P5" s="129"/>
      <c r="Q5" s="129"/>
      <c r="R5" s="129"/>
      <c r="S5" s="129"/>
      <c r="T5" s="129"/>
      <c r="U5" s="129"/>
      <c r="V5" s="129"/>
      <c r="W5" s="129"/>
      <c r="X5" s="129"/>
      <c r="Y5" s="129"/>
      <c r="Z5" s="129"/>
    </row>
    <row r="6" spans="1:26" ht="15.75">
      <c r="A6" s="380" t="s">
        <v>438</v>
      </c>
      <c r="B6" s="381"/>
      <c r="C6" s="381"/>
      <c r="D6" s="382"/>
      <c r="E6" s="355">
        <f t="shared" ref="E6:G6" si="0">E7+E15</f>
        <v>384632898.18999994</v>
      </c>
      <c r="F6" s="355">
        <f t="shared" si="0"/>
        <v>434824668.43000001</v>
      </c>
      <c r="G6" s="355">
        <f t="shared" si="0"/>
        <v>395206956.38999999</v>
      </c>
      <c r="H6" s="355">
        <f t="shared" ref="H6:H24" si="1">E6+F6-G6</f>
        <v>424250610.2299999</v>
      </c>
      <c r="I6" s="355">
        <f>ROUND(H6-E6,2)</f>
        <v>39617712.039999999</v>
      </c>
      <c r="J6" s="129"/>
      <c r="K6" s="129"/>
      <c r="L6" s="129"/>
      <c r="M6" s="129"/>
      <c r="N6" s="129"/>
      <c r="O6" s="129"/>
      <c r="P6" s="129"/>
      <c r="Q6" s="129"/>
      <c r="R6" s="129"/>
      <c r="S6" s="129"/>
      <c r="T6" s="129"/>
      <c r="U6" s="129"/>
      <c r="V6" s="129"/>
      <c r="W6" s="129"/>
      <c r="X6" s="129"/>
      <c r="Y6" s="129"/>
      <c r="Z6" s="129"/>
    </row>
    <row r="7" spans="1:26">
      <c r="A7" s="383"/>
      <c r="B7" s="384" t="s">
        <v>439</v>
      </c>
      <c r="C7" s="161"/>
      <c r="D7" s="384"/>
      <c r="E7" s="141">
        <f t="shared" ref="E7:G7" si="2">SUM(E8:E14)</f>
        <v>38413320.210000001</v>
      </c>
      <c r="F7" s="141">
        <f t="shared" si="2"/>
        <v>415016589.19</v>
      </c>
      <c r="G7" s="141">
        <f t="shared" si="2"/>
        <v>395206956.38999999</v>
      </c>
      <c r="H7" s="141">
        <f t="shared" si="1"/>
        <v>58222953.00999999</v>
      </c>
      <c r="I7" s="141">
        <f t="shared" ref="I7:I24" si="3">H7-E7</f>
        <v>19809632.79999999</v>
      </c>
      <c r="J7" s="129"/>
      <c r="K7" s="129"/>
      <c r="L7" s="129"/>
      <c r="M7" s="129"/>
      <c r="N7" s="129"/>
      <c r="O7" s="129"/>
      <c r="P7" s="129"/>
      <c r="Q7" s="129"/>
      <c r="R7" s="129"/>
      <c r="S7" s="129"/>
      <c r="T7" s="129"/>
      <c r="U7" s="129"/>
      <c r="V7" s="129"/>
      <c r="W7" s="129"/>
      <c r="X7" s="129"/>
      <c r="Y7" s="129"/>
      <c r="Z7" s="129"/>
    </row>
    <row r="8" spans="1:26">
      <c r="A8" s="1"/>
      <c r="B8" s="383"/>
      <c r="C8" s="385" t="s">
        <v>440</v>
      </c>
      <c r="D8" s="384"/>
      <c r="E8" s="149">
        <f>Balanza!C5</f>
        <v>35512064.219999999</v>
      </c>
      <c r="F8" s="149">
        <f>Balanza!E5</f>
        <v>291120552.89999998</v>
      </c>
      <c r="G8" s="149">
        <f>Balanza!F5</f>
        <v>270562722.53999996</v>
      </c>
      <c r="H8" s="149">
        <f t="shared" si="1"/>
        <v>56069894.580000043</v>
      </c>
      <c r="I8" s="149">
        <f t="shared" si="3"/>
        <v>20557830.360000044</v>
      </c>
      <c r="J8" s="129"/>
      <c r="K8" s="129"/>
      <c r="L8" s="129"/>
      <c r="M8" s="129"/>
      <c r="N8" s="129"/>
      <c r="O8" s="129"/>
      <c r="P8" s="129"/>
      <c r="Q8" s="129"/>
      <c r="R8" s="129"/>
      <c r="S8" s="129"/>
      <c r="T8" s="129"/>
      <c r="U8" s="129"/>
      <c r="V8" s="129"/>
      <c r="W8" s="129"/>
      <c r="X8" s="129"/>
      <c r="Y8" s="129"/>
      <c r="Z8" s="129"/>
    </row>
    <row r="9" spans="1:26">
      <c r="A9" s="3"/>
      <c r="B9" s="3"/>
      <c r="C9" s="386" t="s">
        <v>441</v>
      </c>
      <c r="D9" s="148"/>
      <c r="E9" s="149">
        <f>Balanza!C13</f>
        <v>2901255.99</v>
      </c>
      <c r="F9" s="149">
        <f>Balanza!E13</f>
        <v>123780524.17</v>
      </c>
      <c r="G9" s="149">
        <f>Balanza!F13</f>
        <v>124564633.84999999</v>
      </c>
      <c r="H9" s="149">
        <f t="shared" si="1"/>
        <v>2117146.3100000024</v>
      </c>
      <c r="I9" s="149">
        <f t="shared" si="3"/>
        <v>-784109.67999999784</v>
      </c>
      <c r="J9" s="129"/>
      <c r="K9" s="129"/>
      <c r="L9" s="129"/>
      <c r="M9" s="129"/>
      <c r="N9" s="129"/>
      <c r="O9" s="129"/>
      <c r="P9" s="129"/>
      <c r="Q9" s="129"/>
      <c r="R9" s="129"/>
      <c r="S9" s="129"/>
      <c r="T9" s="129"/>
      <c r="U9" s="129"/>
      <c r="V9" s="129"/>
      <c r="W9" s="129"/>
      <c r="X9" s="129"/>
      <c r="Y9" s="129"/>
      <c r="Z9" s="129"/>
    </row>
    <row r="10" spans="1:26">
      <c r="A10" s="3"/>
      <c r="B10" s="3"/>
      <c r="C10" s="386" t="s">
        <v>442</v>
      </c>
      <c r="D10" s="148"/>
      <c r="E10" s="149">
        <f>Balanza!C21</f>
        <v>0</v>
      </c>
      <c r="F10" s="149">
        <f>Balanza!E21</f>
        <v>115512.12</v>
      </c>
      <c r="G10" s="149">
        <f>Balanza!F21</f>
        <v>79600</v>
      </c>
      <c r="H10" s="149">
        <f t="shared" si="1"/>
        <v>35912.119999999995</v>
      </c>
      <c r="I10" s="149">
        <f t="shared" si="3"/>
        <v>35912.119999999995</v>
      </c>
      <c r="J10" s="129"/>
      <c r="K10" s="129"/>
      <c r="L10" s="129"/>
      <c r="M10" s="129"/>
      <c r="N10" s="129"/>
      <c r="O10" s="129"/>
      <c r="P10" s="129"/>
      <c r="Q10" s="129"/>
      <c r="R10" s="129"/>
      <c r="S10" s="129"/>
      <c r="T10" s="129"/>
      <c r="U10" s="129"/>
      <c r="V10" s="129"/>
      <c r="W10" s="129"/>
      <c r="X10" s="129"/>
      <c r="Y10" s="129"/>
      <c r="Z10" s="129"/>
    </row>
    <row r="11" spans="1:26">
      <c r="A11" s="3"/>
      <c r="B11" s="3"/>
      <c r="C11" s="386" t="s">
        <v>443</v>
      </c>
      <c r="D11" s="148"/>
      <c r="E11" s="149">
        <f>Balanza!C27</f>
        <v>0</v>
      </c>
      <c r="F11" s="149">
        <f>Balanza!E27</f>
        <v>0</v>
      </c>
      <c r="G11" s="149">
        <f>Balanza!F27</f>
        <v>0</v>
      </c>
      <c r="H11" s="149">
        <f t="shared" si="1"/>
        <v>0</v>
      </c>
      <c r="I11" s="149">
        <f t="shared" si="3"/>
        <v>0</v>
      </c>
      <c r="J11" s="129"/>
      <c r="K11" s="129"/>
      <c r="L11" s="129"/>
      <c r="M11" s="129"/>
      <c r="N11" s="129"/>
      <c r="O11" s="129"/>
      <c r="P11" s="129"/>
      <c r="Q11" s="129"/>
      <c r="R11" s="129"/>
      <c r="S11" s="129"/>
      <c r="T11" s="129"/>
      <c r="U11" s="129"/>
      <c r="V11" s="129"/>
      <c r="W11" s="129"/>
      <c r="X11" s="129"/>
      <c r="Y11" s="129"/>
      <c r="Z11" s="129"/>
    </row>
    <row r="12" spans="1:26">
      <c r="A12" s="3"/>
      <c r="B12" s="3"/>
      <c r="C12" s="386" t="s">
        <v>444</v>
      </c>
      <c r="D12" s="148"/>
      <c r="E12" s="149">
        <f>Balanza!C33</f>
        <v>0</v>
      </c>
      <c r="F12" s="149">
        <f>Balanza!E33</f>
        <v>0</v>
      </c>
      <c r="G12" s="149">
        <f>Balanza!F33</f>
        <v>0</v>
      </c>
      <c r="H12" s="149">
        <f t="shared" si="1"/>
        <v>0</v>
      </c>
      <c r="I12" s="149">
        <f t="shared" si="3"/>
        <v>0</v>
      </c>
      <c r="J12" s="129"/>
      <c r="K12" s="129"/>
      <c r="L12" s="129"/>
      <c r="M12" s="129"/>
      <c r="N12" s="129"/>
      <c r="O12" s="129"/>
      <c r="P12" s="129"/>
      <c r="Q12" s="129"/>
      <c r="R12" s="129"/>
      <c r="S12" s="129"/>
      <c r="T12" s="129"/>
      <c r="U12" s="129"/>
      <c r="V12" s="129"/>
      <c r="W12" s="129"/>
      <c r="X12" s="129"/>
      <c r="Y12" s="129"/>
      <c r="Z12" s="129"/>
    </row>
    <row r="13" spans="1:26">
      <c r="A13" s="3"/>
      <c r="B13" s="3"/>
      <c r="C13" s="386" t="s">
        <v>445</v>
      </c>
      <c r="D13" s="148"/>
      <c r="E13" s="149">
        <f>Balanza!C35</f>
        <v>0</v>
      </c>
      <c r="F13" s="149">
        <f>Balanza!E35</f>
        <v>0</v>
      </c>
      <c r="G13" s="149">
        <f>Balanza!F35</f>
        <v>0</v>
      </c>
      <c r="H13" s="149">
        <f t="shared" si="1"/>
        <v>0</v>
      </c>
      <c r="I13" s="149">
        <f t="shared" si="3"/>
        <v>0</v>
      </c>
      <c r="J13" s="129"/>
      <c r="K13" s="129"/>
      <c r="L13" s="129"/>
      <c r="M13" s="129"/>
      <c r="N13" s="129"/>
      <c r="O13" s="129"/>
      <c r="P13" s="129"/>
      <c r="Q13" s="129"/>
      <c r="R13" s="129"/>
      <c r="S13" s="129"/>
      <c r="T13" s="129"/>
      <c r="U13" s="129"/>
      <c r="V13" s="129"/>
      <c r="W13" s="129"/>
      <c r="X13" s="129"/>
      <c r="Y13" s="129"/>
      <c r="Z13" s="129"/>
    </row>
    <row r="14" spans="1:26">
      <c r="A14" s="3"/>
      <c r="B14" s="3"/>
      <c r="C14" s="386" t="s">
        <v>446</v>
      </c>
      <c r="D14" s="148"/>
      <c r="E14" s="149">
        <f>Balanza!C38</f>
        <v>0</v>
      </c>
      <c r="F14" s="149">
        <f>Balanza!E38</f>
        <v>0</v>
      </c>
      <c r="G14" s="149">
        <f>Balanza!F38</f>
        <v>0</v>
      </c>
      <c r="H14" s="149">
        <f t="shared" si="1"/>
        <v>0</v>
      </c>
      <c r="I14" s="149">
        <f t="shared" si="3"/>
        <v>0</v>
      </c>
      <c r="J14" s="129"/>
      <c r="K14" s="129"/>
      <c r="L14" s="129"/>
      <c r="M14" s="129"/>
      <c r="N14" s="129"/>
      <c r="O14" s="129"/>
      <c r="P14" s="129"/>
      <c r="Q14" s="129"/>
      <c r="R14" s="129"/>
      <c r="S14" s="129"/>
      <c r="T14" s="129"/>
      <c r="U14" s="129"/>
      <c r="V14" s="129"/>
      <c r="W14" s="129"/>
      <c r="X14" s="129"/>
      <c r="Y14" s="129"/>
      <c r="Z14" s="129"/>
    </row>
    <row r="15" spans="1:26">
      <c r="A15" s="3"/>
      <c r="B15" s="387" t="s">
        <v>447</v>
      </c>
      <c r="C15" s="159"/>
      <c r="D15" s="384"/>
      <c r="E15" s="141">
        <f t="shared" ref="E15:G15" si="4">SUM(E16:E24)</f>
        <v>346219577.97999996</v>
      </c>
      <c r="F15" s="141">
        <f t="shared" si="4"/>
        <v>19808079.239999998</v>
      </c>
      <c r="G15" s="141">
        <f t="shared" si="4"/>
        <v>0</v>
      </c>
      <c r="H15" s="141">
        <f t="shared" si="1"/>
        <v>366027657.21999997</v>
      </c>
      <c r="I15" s="141">
        <f t="shared" si="3"/>
        <v>19808079.24000001</v>
      </c>
      <c r="J15" s="129"/>
      <c r="K15" s="129"/>
      <c r="L15" s="129"/>
      <c r="M15" s="129"/>
      <c r="N15" s="129"/>
      <c r="O15" s="129"/>
      <c r="P15" s="129"/>
      <c r="Q15" s="129"/>
      <c r="R15" s="129"/>
      <c r="S15" s="129"/>
      <c r="T15" s="129"/>
      <c r="U15" s="129"/>
      <c r="V15" s="129"/>
      <c r="W15" s="129"/>
      <c r="X15" s="129"/>
      <c r="Y15" s="129"/>
      <c r="Z15" s="129"/>
    </row>
    <row r="16" spans="1:26">
      <c r="A16" s="3"/>
      <c r="B16" s="383"/>
      <c r="C16" s="385" t="s">
        <v>448</v>
      </c>
      <c r="D16" s="148"/>
      <c r="E16" s="149">
        <f>Balanza!C44</f>
        <v>0</v>
      </c>
      <c r="F16" s="149">
        <f>Balanza!E44</f>
        <v>0</v>
      </c>
      <c r="G16" s="149">
        <f>Balanza!F44</f>
        <v>0</v>
      </c>
      <c r="H16" s="149">
        <f t="shared" si="1"/>
        <v>0</v>
      </c>
      <c r="I16" s="149">
        <f t="shared" si="3"/>
        <v>0</v>
      </c>
      <c r="J16" s="129"/>
      <c r="K16" s="129"/>
      <c r="L16" s="129"/>
      <c r="M16" s="129"/>
      <c r="N16" s="129"/>
      <c r="O16" s="129"/>
      <c r="P16" s="129"/>
      <c r="Q16" s="129"/>
      <c r="R16" s="129"/>
      <c r="S16" s="129"/>
      <c r="T16" s="129"/>
      <c r="U16" s="129"/>
      <c r="V16" s="129"/>
      <c r="W16" s="129"/>
      <c r="X16" s="129"/>
      <c r="Y16" s="129"/>
      <c r="Z16" s="129"/>
    </row>
    <row r="17" spans="1:26">
      <c r="A17" s="3"/>
      <c r="B17" s="3"/>
      <c r="C17" s="386" t="s">
        <v>449</v>
      </c>
      <c r="D17" s="148"/>
      <c r="E17" s="149">
        <f>Balanza!C49</f>
        <v>0</v>
      </c>
      <c r="F17" s="149">
        <f>Balanza!E49</f>
        <v>0</v>
      </c>
      <c r="G17" s="149">
        <f>Balanza!F49</f>
        <v>0</v>
      </c>
      <c r="H17" s="149">
        <f t="shared" si="1"/>
        <v>0</v>
      </c>
      <c r="I17" s="149">
        <f t="shared" si="3"/>
        <v>0</v>
      </c>
      <c r="J17" s="129"/>
      <c r="K17" s="129"/>
      <c r="L17" s="129"/>
      <c r="M17" s="129"/>
      <c r="N17" s="129"/>
      <c r="O17" s="129"/>
      <c r="P17" s="129"/>
      <c r="Q17" s="129"/>
      <c r="R17" s="129"/>
      <c r="S17" s="129"/>
      <c r="T17" s="129"/>
      <c r="U17" s="129"/>
      <c r="V17" s="129"/>
      <c r="W17" s="129"/>
      <c r="X17" s="129"/>
      <c r="Y17" s="129"/>
      <c r="Z17" s="129"/>
    </row>
    <row r="18" spans="1:26">
      <c r="A18" s="3"/>
      <c r="B18" s="3"/>
      <c r="C18" s="386" t="s">
        <v>374</v>
      </c>
      <c r="D18" s="148"/>
      <c r="E18" s="149">
        <f>Balanza!C55</f>
        <v>316901107.14999998</v>
      </c>
      <c r="F18" s="149">
        <f>Balanza!E55</f>
        <v>18585320.079999998</v>
      </c>
      <c r="G18" s="149">
        <f>Balanza!F55</f>
        <v>0</v>
      </c>
      <c r="H18" s="149">
        <f t="shared" si="1"/>
        <v>335486427.22999996</v>
      </c>
      <c r="I18" s="149">
        <f t="shared" si="3"/>
        <v>18585320.079999983</v>
      </c>
      <c r="J18" s="129"/>
      <c r="K18" s="129"/>
      <c r="L18" s="129"/>
      <c r="M18" s="129"/>
      <c r="N18" s="129"/>
      <c r="O18" s="129"/>
      <c r="P18" s="129"/>
      <c r="Q18" s="129"/>
      <c r="R18" s="129"/>
      <c r="S18" s="129"/>
      <c r="T18" s="129"/>
      <c r="U18" s="129"/>
      <c r="V18" s="129"/>
      <c r="W18" s="129"/>
      <c r="X18" s="129"/>
      <c r="Y18" s="129"/>
      <c r="Z18" s="129"/>
    </row>
    <row r="19" spans="1:26">
      <c r="A19" s="3"/>
      <c r="B19" s="3"/>
      <c r="C19" s="386" t="s">
        <v>375</v>
      </c>
      <c r="D19" s="148"/>
      <c r="E19" s="149">
        <f>Balanza!C63</f>
        <v>28369697.07</v>
      </c>
      <c r="F19" s="149">
        <f>Balanza!E63</f>
        <v>1222759.1599999999</v>
      </c>
      <c r="G19" s="149">
        <f>Balanza!F63</f>
        <v>0</v>
      </c>
      <c r="H19" s="149">
        <f t="shared" si="1"/>
        <v>29592456.23</v>
      </c>
      <c r="I19" s="149">
        <f t="shared" si="3"/>
        <v>1222759.1600000001</v>
      </c>
      <c r="J19" s="129"/>
      <c r="K19" s="129"/>
      <c r="L19" s="129"/>
      <c r="M19" s="129"/>
      <c r="N19" s="129"/>
      <c r="O19" s="129"/>
      <c r="P19" s="129"/>
      <c r="Q19" s="129"/>
      <c r="R19" s="129"/>
      <c r="S19" s="129"/>
      <c r="T19" s="129"/>
      <c r="U19" s="129"/>
      <c r="V19" s="129"/>
      <c r="W19" s="129"/>
      <c r="X19" s="129"/>
      <c r="Y19" s="129"/>
      <c r="Z19" s="129"/>
    </row>
    <row r="20" spans="1:26">
      <c r="A20" s="3"/>
      <c r="B20" s="3"/>
      <c r="C20" s="386" t="s">
        <v>450</v>
      </c>
      <c r="D20" s="148"/>
      <c r="E20" s="149">
        <f>Balanza!C72</f>
        <v>948773.76</v>
      </c>
      <c r="F20" s="149">
        <f>Balanza!E72</f>
        <v>0</v>
      </c>
      <c r="G20" s="149">
        <f>Balanza!F72</f>
        <v>0</v>
      </c>
      <c r="H20" s="149">
        <f t="shared" si="1"/>
        <v>948773.76</v>
      </c>
      <c r="I20" s="149">
        <f t="shared" si="3"/>
        <v>0</v>
      </c>
      <c r="J20" s="129"/>
      <c r="K20" s="129"/>
      <c r="L20" s="129"/>
      <c r="M20" s="129"/>
      <c r="N20" s="129"/>
      <c r="O20" s="129"/>
      <c r="P20" s="129"/>
      <c r="Q20" s="129"/>
      <c r="R20" s="129"/>
      <c r="S20" s="129"/>
      <c r="T20" s="129"/>
      <c r="U20" s="129"/>
      <c r="V20" s="129"/>
      <c r="W20" s="129"/>
      <c r="X20" s="129"/>
      <c r="Y20" s="129"/>
      <c r="Z20" s="129"/>
    </row>
    <row r="21" spans="1:26" ht="15.75" customHeight="1">
      <c r="A21" s="3"/>
      <c r="B21" s="3"/>
      <c r="C21" s="386" t="s">
        <v>451</v>
      </c>
      <c r="D21" s="148"/>
      <c r="E21" s="149">
        <f>(Balanza!D78)*-1</f>
        <v>0</v>
      </c>
      <c r="F21" s="149">
        <f>Balanza!E78</f>
        <v>0</v>
      </c>
      <c r="G21" s="149">
        <f>Balanza!F78</f>
        <v>0</v>
      </c>
      <c r="H21" s="149">
        <f t="shared" si="1"/>
        <v>0</v>
      </c>
      <c r="I21" s="149">
        <f t="shared" si="3"/>
        <v>0</v>
      </c>
      <c r="J21" s="129"/>
      <c r="K21" s="129"/>
      <c r="L21" s="129"/>
      <c r="M21" s="129"/>
      <c r="N21" s="129"/>
      <c r="O21" s="129"/>
      <c r="P21" s="129"/>
      <c r="Q21" s="129"/>
      <c r="R21" s="129"/>
      <c r="S21" s="129"/>
      <c r="T21" s="129"/>
      <c r="U21" s="129"/>
      <c r="V21" s="129"/>
      <c r="W21" s="129"/>
      <c r="X21" s="129"/>
      <c r="Y21" s="129"/>
      <c r="Z21" s="129"/>
    </row>
    <row r="22" spans="1:26" ht="15.75" customHeight="1">
      <c r="A22" s="3"/>
      <c r="B22" s="3"/>
      <c r="C22" s="386" t="s">
        <v>452</v>
      </c>
      <c r="D22" s="148"/>
      <c r="E22" s="149">
        <f>Balanza!C84</f>
        <v>0</v>
      </c>
      <c r="F22" s="149">
        <f>Balanza!E84</f>
        <v>0</v>
      </c>
      <c r="G22" s="149">
        <f>Balanza!F84</f>
        <v>0</v>
      </c>
      <c r="H22" s="149">
        <f t="shared" si="1"/>
        <v>0</v>
      </c>
      <c r="I22" s="149">
        <f t="shared" si="3"/>
        <v>0</v>
      </c>
      <c r="J22" s="129"/>
      <c r="K22" s="129"/>
      <c r="L22" s="129"/>
      <c r="M22" s="129"/>
      <c r="N22" s="129"/>
      <c r="O22" s="129"/>
      <c r="P22" s="129"/>
      <c r="Q22" s="129"/>
      <c r="R22" s="129"/>
      <c r="S22" s="129"/>
      <c r="T22" s="129"/>
      <c r="U22" s="129"/>
      <c r="V22" s="129"/>
      <c r="W22" s="129"/>
      <c r="X22" s="129"/>
      <c r="Y22" s="129"/>
      <c r="Z22" s="129"/>
    </row>
    <row r="23" spans="1:26" ht="15.75" customHeight="1">
      <c r="A23" s="3"/>
      <c r="B23" s="3"/>
      <c r="C23" s="386" t="s">
        <v>453</v>
      </c>
      <c r="D23" s="148"/>
      <c r="E23" s="149">
        <f>Balanza!C91</f>
        <v>0</v>
      </c>
      <c r="F23" s="149">
        <f>Balanza!E91</f>
        <v>0</v>
      </c>
      <c r="G23" s="149">
        <f>Balanza!F91</f>
        <v>0</v>
      </c>
      <c r="H23" s="149">
        <f t="shared" si="1"/>
        <v>0</v>
      </c>
      <c r="I23" s="149">
        <f t="shared" si="3"/>
        <v>0</v>
      </c>
      <c r="J23" s="129"/>
      <c r="K23" s="129"/>
      <c r="L23" s="129"/>
      <c r="M23" s="129"/>
      <c r="N23" s="129"/>
      <c r="O23" s="129"/>
      <c r="P23" s="129"/>
      <c r="Q23" s="129"/>
      <c r="R23" s="129"/>
      <c r="S23" s="129"/>
      <c r="T23" s="129"/>
      <c r="U23" s="129"/>
      <c r="V23" s="129"/>
      <c r="W23" s="129"/>
      <c r="X23" s="129"/>
      <c r="Y23" s="129"/>
      <c r="Z23" s="129"/>
    </row>
    <row r="24" spans="1:26" ht="15.75" customHeight="1">
      <c r="A24" s="3"/>
      <c r="B24" s="3"/>
      <c r="C24" s="386" t="s">
        <v>454</v>
      </c>
      <c r="D24" s="148"/>
      <c r="E24" s="149">
        <f>Balanza!C97</f>
        <v>0</v>
      </c>
      <c r="F24" s="149">
        <f>Balanza!E97</f>
        <v>0</v>
      </c>
      <c r="G24" s="149">
        <f>Balanza!F97</f>
        <v>0</v>
      </c>
      <c r="H24" s="149">
        <f t="shared" si="1"/>
        <v>0</v>
      </c>
      <c r="I24" s="149">
        <f t="shared" si="3"/>
        <v>0</v>
      </c>
      <c r="J24" s="129"/>
      <c r="K24" s="129"/>
      <c r="L24" s="129"/>
      <c r="M24" s="129"/>
      <c r="N24" s="129"/>
      <c r="O24" s="129"/>
      <c r="P24" s="129"/>
      <c r="Q24" s="129"/>
      <c r="R24" s="129"/>
      <c r="S24" s="129"/>
      <c r="T24" s="129"/>
      <c r="U24" s="129"/>
      <c r="V24" s="129"/>
      <c r="W24" s="129"/>
      <c r="X24" s="129"/>
      <c r="Y24" s="129"/>
      <c r="Z24" s="129"/>
    </row>
    <row r="25" spans="1:26" ht="15.75" customHeight="1">
      <c r="A25" s="3"/>
      <c r="B25" s="3"/>
      <c r="C25" s="3"/>
      <c r="D25" s="5"/>
      <c r="E25" s="388"/>
      <c r="F25" s="388"/>
      <c r="G25" s="388"/>
      <c r="H25" s="388"/>
      <c r="I25" s="388"/>
      <c r="J25" s="129"/>
      <c r="K25" s="129"/>
      <c r="L25" s="129"/>
      <c r="M25" s="129"/>
      <c r="N25" s="129"/>
      <c r="O25" s="129"/>
      <c r="P25" s="129"/>
      <c r="Q25" s="129"/>
      <c r="R25" s="129"/>
      <c r="S25" s="129"/>
      <c r="T25" s="129"/>
      <c r="U25" s="129"/>
      <c r="V25" s="129"/>
      <c r="W25" s="129"/>
      <c r="X25" s="129"/>
      <c r="Y25" s="129"/>
      <c r="Z25" s="129"/>
    </row>
    <row r="26" spans="1:26" ht="15.75" customHeight="1">
      <c r="A26" s="3"/>
      <c r="B26" s="3"/>
      <c r="C26" s="3"/>
      <c r="D26" s="647" t="s">
        <v>5740</v>
      </c>
      <c r="E26" s="505"/>
      <c r="F26" s="505"/>
      <c r="G26" s="505"/>
      <c r="H26" s="505"/>
      <c r="I26" s="505"/>
      <c r="J26" s="129"/>
      <c r="K26" s="129"/>
      <c r="L26" s="129"/>
      <c r="M26" s="129"/>
      <c r="N26" s="129"/>
      <c r="O26" s="129"/>
      <c r="P26" s="129"/>
      <c r="Q26" s="129"/>
      <c r="R26" s="129"/>
      <c r="S26" s="129"/>
      <c r="T26" s="129"/>
      <c r="U26" s="129"/>
      <c r="V26" s="129"/>
      <c r="W26" s="129"/>
      <c r="X26" s="129"/>
      <c r="Y26" s="129"/>
      <c r="Z26" s="129"/>
    </row>
    <row r="27" spans="1:26" ht="15.75" customHeight="1">
      <c r="A27" s="3"/>
      <c r="B27" s="3"/>
      <c r="C27" s="3"/>
      <c r="D27" s="505"/>
      <c r="E27" s="505"/>
      <c r="F27" s="505"/>
      <c r="G27" s="505"/>
      <c r="H27" s="505"/>
      <c r="I27" s="505"/>
      <c r="J27" s="129"/>
      <c r="K27" s="129"/>
      <c r="L27" s="129"/>
      <c r="M27" s="129"/>
      <c r="N27" s="129"/>
      <c r="O27" s="129"/>
      <c r="P27" s="129"/>
      <c r="Q27" s="129"/>
      <c r="R27" s="129"/>
      <c r="S27" s="129"/>
      <c r="T27" s="129"/>
      <c r="U27" s="129"/>
      <c r="V27" s="129"/>
      <c r="W27" s="129"/>
      <c r="X27" s="129"/>
      <c r="Y27" s="129"/>
      <c r="Z27" s="129"/>
    </row>
    <row r="28" spans="1:26" ht="15.75" customHeight="1">
      <c r="A28" s="3"/>
      <c r="B28" s="3"/>
      <c r="C28" s="3"/>
      <c r="D28" s="505"/>
      <c r="E28" s="505"/>
      <c r="F28" s="505"/>
      <c r="G28" s="505"/>
      <c r="H28" s="505"/>
      <c r="I28" s="505"/>
      <c r="J28" s="129"/>
      <c r="K28" s="129"/>
      <c r="L28" s="129"/>
      <c r="M28" s="129"/>
      <c r="N28" s="129"/>
      <c r="O28" s="129"/>
      <c r="P28" s="129"/>
      <c r="Q28" s="129"/>
      <c r="R28" s="129"/>
      <c r="S28" s="129"/>
      <c r="T28" s="129"/>
      <c r="U28" s="129"/>
      <c r="V28" s="129"/>
      <c r="W28" s="129"/>
      <c r="X28" s="129"/>
      <c r="Y28" s="129"/>
      <c r="Z28" s="129"/>
    </row>
    <row r="29" spans="1:26" ht="15.75" customHeight="1">
      <c r="A29" s="3"/>
      <c r="B29" s="3"/>
      <c r="C29" s="3"/>
      <c r="D29" s="389"/>
      <c r="E29" s="389"/>
      <c r="F29" s="389"/>
      <c r="G29" s="389"/>
      <c r="H29" s="389"/>
      <c r="I29" s="389"/>
      <c r="J29" s="129"/>
      <c r="K29" s="129"/>
      <c r="L29" s="129"/>
      <c r="M29" s="129"/>
      <c r="N29" s="129"/>
      <c r="O29" s="129"/>
      <c r="P29" s="129"/>
      <c r="Q29" s="129"/>
      <c r="R29" s="129"/>
      <c r="S29" s="129"/>
      <c r="T29" s="129"/>
      <c r="U29" s="129"/>
      <c r="V29" s="129"/>
      <c r="W29" s="129"/>
      <c r="X29" s="129"/>
      <c r="Y29" s="129"/>
      <c r="Z29" s="129"/>
    </row>
    <row r="30" spans="1:26" ht="15.75" customHeight="1">
      <c r="A30" s="3"/>
      <c r="B30" s="3"/>
      <c r="C30" s="3"/>
      <c r="D30" s="389"/>
      <c r="E30" s="389"/>
      <c r="F30" s="389"/>
      <c r="G30" s="389"/>
      <c r="H30" s="389"/>
      <c r="I30" s="389"/>
      <c r="J30" s="129"/>
      <c r="K30" s="129"/>
      <c r="L30" s="129"/>
      <c r="M30" s="129"/>
      <c r="N30" s="129"/>
      <c r="O30" s="129"/>
      <c r="P30" s="129"/>
      <c r="Q30" s="129"/>
      <c r="R30" s="129"/>
      <c r="S30" s="129"/>
      <c r="T30" s="129"/>
      <c r="U30" s="129"/>
      <c r="V30" s="129"/>
      <c r="W30" s="129"/>
      <c r="X30" s="129"/>
      <c r="Y30" s="129"/>
      <c r="Z30" s="129"/>
    </row>
    <row r="31" spans="1:26" ht="15.75" customHeight="1">
      <c r="A31" s="3"/>
      <c r="B31" s="3"/>
      <c r="C31" s="3"/>
      <c r="D31" s="5"/>
      <c r="E31" s="388"/>
      <c r="F31" s="388"/>
      <c r="G31" s="388"/>
      <c r="H31" s="388"/>
      <c r="I31" s="388"/>
      <c r="J31" s="129"/>
      <c r="K31" s="129"/>
      <c r="L31" s="129"/>
      <c r="M31" s="129"/>
      <c r="N31" s="129"/>
      <c r="O31" s="129"/>
      <c r="P31" s="129"/>
      <c r="Q31" s="129"/>
      <c r="R31" s="129"/>
      <c r="S31" s="129"/>
      <c r="T31" s="129"/>
      <c r="U31" s="129"/>
      <c r="V31" s="129"/>
      <c r="W31" s="129"/>
      <c r="X31" s="129"/>
      <c r="Y31" s="129"/>
      <c r="Z31" s="129"/>
    </row>
    <row r="32" spans="1:26" ht="15.75" customHeight="1">
      <c r="A32" s="3"/>
      <c r="B32" s="3"/>
      <c r="C32" s="3"/>
      <c r="D32" s="626" t="str">
        <f>Validacion!A7</f>
        <v>LIC. JOSÉ MIGUEL GOMEZ LOPEZ</v>
      </c>
      <c r="E32" s="388"/>
      <c r="F32" s="626" t="str">
        <f>Validacion!A9</f>
        <v>LIC. BERTHA MARCELA GONGORA JIMENEZ</v>
      </c>
      <c r="G32" s="574"/>
      <c r="H32" s="574"/>
      <c r="I32" s="388"/>
      <c r="J32" s="129"/>
      <c r="K32" s="129"/>
      <c r="L32" s="129"/>
      <c r="M32" s="129"/>
      <c r="N32" s="129"/>
      <c r="O32" s="129"/>
      <c r="P32" s="129"/>
      <c r="Q32" s="129"/>
      <c r="R32" s="129"/>
      <c r="S32" s="129"/>
      <c r="T32" s="129"/>
      <c r="U32" s="129"/>
      <c r="V32" s="129"/>
      <c r="W32" s="129"/>
      <c r="X32" s="129"/>
      <c r="Y32" s="129"/>
      <c r="Z32" s="129"/>
    </row>
    <row r="33" spans="1:26" ht="15.75" customHeight="1">
      <c r="A33" s="3"/>
      <c r="B33" s="3"/>
      <c r="C33" s="3"/>
      <c r="D33" s="505"/>
      <c r="E33" s="388"/>
      <c r="F33" s="505"/>
      <c r="G33" s="505"/>
      <c r="H33" s="505"/>
      <c r="I33" s="388"/>
      <c r="J33" s="129"/>
      <c r="K33" s="129"/>
      <c r="L33" s="129"/>
      <c r="M33" s="129"/>
      <c r="N33" s="129"/>
      <c r="O33" s="129"/>
      <c r="P33" s="129"/>
      <c r="Q33" s="129"/>
      <c r="R33" s="129"/>
      <c r="S33" s="129"/>
      <c r="T33" s="129"/>
      <c r="U33" s="129"/>
      <c r="V33" s="129"/>
      <c r="W33" s="129"/>
      <c r="X33" s="129"/>
      <c r="Y33" s="129"/>
      <c r="Z33" s="129"/>
    </row>
    <row r="34" spans="1:26" ht="15" customHeight="1">
      <c r="A34" s="3"/>
      <c r="B34" s="3"/>
      <c r="C34" s="3"/>
      <c r="D34" s="579" t="s">
        <v>5036</v>
      </c>
      <c r="E34" s="374"/>
      <c r="F34" s="589" t="s">
        <v>4994</v>
      </c>
      <c r="G34" s="505"/>
      <c r="H34" s="505"/>
      <c r="I34" s="388"/>
      <c r="J34" s="388"/>
      <c r="K34" s="388"/>
      <c r="L34" s="388"/>
      <c r="M34" s="388"/>
      <c r="N34" s="388"/>
      <c r="O34" s="388"/>
      <c r="P34" s="388"/>
      <c r="Q34" s="388"/>
      <c r="R34" s="388"/>
      <c r="S34" s="388"/>
      <c r="T34" s="388"/>
      <c r="U34" s="388"/>
      <c r="V34" s="388"/>
      <c r="W34" s="388"/>
      <c r="X34" s="388"/>
      <c r="Y34" s="388"/>
      <c r="Z34" s="388"/>
    </row>
    <row r="35" spans="1:26" ht="15.75" customHeight="1">
      <c r="A35" s="3"/>
      <c r="B35" s="3"/>
      <c r="C35" s="3"/>
      <c r="D35" s="505"/>
      <c r="E35" s="388"/>
      <c r="F35" s="505"/>
      <c r="G35" s="505"/>
      <c r="H35" s="505"/>
      <c r="I35" s="388"/>
      <c r="J35" s="129"/>
      <c r="K35" s="129"/>
      <c r="L35" s="129"/>
      <c r="M35" s="129"/>
      <c r="N35" s="129"/>
      <c r="O35" s="129"/>
      <c r="P35" s="129"/>
      <c r="Q35" s="129"/>
      <c r="R35" s="129"/>
      <c r="S35" s="129"/>
      <c r="T35" s="129"/>
      <c r="U35" s="129"/>
      <c r="V35" s="129"/>
      <c r="W35" s="129"/>
      <c r="X35" s="129"/>
      <c r="Y35" s="129"/>
      <c r="Z35" s="129"/>
    </row>
    <row r="36" spans="1:26" ht="15.75" customHeight="1">
      <c r="A36" s="3"/>
      <c r="B36" s="3"/>
      <c r="C36" s="3"/>
      <c r="D36" s="5"/>
      <c r="E36" s="388"/>
      <c r="F36" s="388"/>
      <c r="G36" s="388"/>
      <c r="H36" s="388"/>
      <c r="I36" s="388"/>
      <c r="J36" s="129"/>
      <c r="K36" s="129"/>
      <c r="L36" s="129"/>
      <c r="M36" s="129"/>
      <c r="N36" s="129"/>
      <c r="O36" s="129"/>
      <c r="P36" s="129"/>
      <c r="Q36" s="129"/>
      <c r="R36" s="129"/>
      <c r="S36" s="129"/>
      <c r="T36" s="129"/>
      <c r="U36" s="129"/>
      <c r="V36" s="129"/>
      <c r="W36" s="129"/>
      <c r="X36" s="129"/>
      <c r="Y36" s="129"/>
      <c r="Z36" s="129"/>
    </row>
    <row r="37" spans="1:26" ht="15.75" customHeight="1">
      <c r="A37" s="3"/>
      <c r="B37" s="3"/>
      <c r="C37" s="3"/>
      <c r="D37" s="5"/>
      <c r="E37" s="388"/>
      <c r="F37" s="388"/>
      <c r="G37" s="388"/>
      <c r="H37" s="388"/>
      <c r="I37" s="388"/>
      <c r="J37" s="129"/>
      <c r="K37" s="129"/>
      <c r="L37" s="129"/>
      <c r="M37" s="129"/>
      <c r="N37" s="129"/>
      <c r="O37" s="129"/>
      <c r="P37" s="129"/>
      <c r="Q37" s="129"/>
      <c r="R37" s="129"/>
      <c r="S37" s="129"/>
      <c r="T37" s="129"/>
      <c r="U37" s="129"/>
      <c r="V37" s="129"/>
      <c r="W37" s="129"/>
      <c r="X37" s="129"/>
      <c r="Y37" s="129"/>
      <c r="Z37" s="129"/>
    </row>
    <row r="38" spans="1:26" ht="15.75" customHeight="1">
      <c r="A38" s="3"/>
      <c r="B38" s="3"/>
      <c r="C38" s="3"/>
      <c r="D38" s="5"/>
      <c r="E38" s="388"/>
      <c r="F38" s="388"/>
      <c r="G38" s="388"/>
      <c r="H38" s="388"/>
      <c r="I38" s="388"/>
      <c r="J38" s="129"/>
      <c r="K38" s="129"/>
      <c r="L38" s="129"/>
      <c r="M38" s="129"/>
      <c r="N38" s="129"/>
      <c r="O38" s="129"/>
      <c r="P38" s="129"/>
      <c r="Q38" s="129"/>
      <c r="R38" s="129"/>
      <c r="S38" s="129"/>
      <c r="T38" s="129"/>
      <c r="U38" s="129"/>
      <c r="V38" s="129"/>
      <c r="W38" s="129"/>
      <c r="X38" s="129"/>
      <c r="Y38" s="129"/>
      <c r="Z38" s="129"/>
    </row>
    <row r="39" spans="1:26" ht="15.75" customHeight="1">
      <c r="A39" s="3"/>
      <c r="B39" s="3"/>
      <c r="C39" s="3"/>
      <c r="D39" s="5"/>
      <c r="E39" s="388"/>
      <c r="F39" s="388"/>
      <c r="G39" s="388"/>
      <c r="H39" s="388"/>
      <c r="I39" s="388"/>
      <c r="J39" s="129"/>
      <c r="K39" s="129"/>
      <c r="L39" s="129"/>
      <c r="M39" s="129"/>
      <c r="N39" s="129"/>
      <c r="O39" s="129"/>
      <c r="P39" s="129"/>
      <c r="Q39" s="129"/>
      <c r="R39" s="129"/>
      <c r="S39" s="129"/>
      <c r="T39" s="129"/>
      <c r="U39" s="129"/>
      <c r="V39" s="129"/>
      <c r="W39" s="129"/>
      <c r="X39" s="129"/>
      <c r="Y39" s="129"/>
      <c r="Z39" s="129"/>
    </row>
    <row r="40" spans="1:26" ht="15.75" customHeight="1">
      <c r="A40" s="3"/>
      <c r="B40" s="3"/>
      <c r="C40" s="3"/>
      <c r="D40" s="5"/>
      <c r="E40" s="388"/>
      <c r="F40" s="388"/>
      <c r="G40" s="388"/>
      <c r="H40" s="388"/>
      <c r="I40" s="388"/>
      <c r="J40" s="129"/>
      <c r="K40" s="129"/>
      <c r="L40" s="129"/>
      <c r="M40" s="129"/>
      <c r="N40" s="129"/>
      <c r="O40" s="129"/>
      <c r="P40" s="129"/>
      <c r="Q40" s="129"/>
      <c r="R40" s="129"/>
      <c r="S40" s="129"/>
      <c r="T40" s="129"/>
      <c r="U40" s="129"/>
      <c r="V40" s="129"/>
      <c r="W40" s="129"/>
      <c r="X40" s="129"/>
      <c r="Y40" s="129"/>
      <c r="Z40" s="129"/>
    </row>
    <row r="41" spans="1:26" ht="15.75" customHeight="1">
      <c r="A41" s="3"/>
      <c r="B41" s="3"/>
      <c r="C41" s="3"/>
      <c r="D41" s="5"/>
      <c r="E41" s="388"/>
      <c r="F41" s="388"/>
      <c r="G41" s="388"/>
      <c r="H41" s="388"/>
      <c r="I41" s="388"/>
      <c r="J41" s="129"/>
      <c r="K41" s="129"/>
      <c r="L41" s="129"/>
      <c r="M41" s="129"/>
      <c r="N41" s="129"/>
      <c r="O41" s="129"/>
      <c r="P41" s="129"/>
      <c r="Q41" s="129"/>
      <c r="R41" s="129"/>
      <c r="S41" s="129"/>
      <c r="T41" s="129"/>
      <c r="U41" s="129"/>
      <c r="V41" s="129"/>
      <c r="W41" s="129"/>
      <c r="X41" s="129"/>
      <c r="Y41" s="129"/>
      <c r="Z41" s="129"/>
    </row>
    <row r="42" spans="1:26" ht="15.75" customHeight="1">
      <c r="A42" s="3"/>
      <c r="B42" s="3"/>
      <c r="C42" s="3"/>
      <c r="D42" s="5"/>
      <c r="E42" s="388"/>
      <c r="F42" s="388"/>
      <c r="G42" s="388"/>
      <c r="H42" s="388"/>
      <c r="I42" s="388"/>
      <c r="J42" s="129"/>
      <c r="K42" s="129"/>
      <c r="L42" s="129"/>
      <c r="M42" s="129"/>
      <c r="N42" s="129"/>
      <c r="O42" s="129"/>
      <c r="P42" s="129"/>
      <c r="Q42" s="129"/>
      <c r="R42" s="129"/>
      <c r="S42" s="129"/>
      <c r="T42" s="129"/>
      <c r="U42" s="129"/>
      <c r="V42" s="129"/>
      <c r="W42" s="129"/>
      <c r="X42" s="129"/>
      <c r="Y42" s="129"/>
      <c r="Z42" s="129"/>
    </row>
    <row r="43" spans="1:26" ht="15.75" customHeight="1">
      <c r="A43" s="3"/>
      <c r="B43" s="3"/>
      <c r="C43" s="3"/>
      <c r="D43" s="5"/>
      <c r="E43" s="388"/>
      <c r="F43" s="388"/>
      <c r="G43" s="388"/>
      <c r="H43" s="388"/>
      <c r="I43" s="388"/>
      <c r="J43" s="129"/>
      <c r="K43" s="129"/>
      <c r="L43" s="129"/>
      <c r="M43" s="129"/>
      <c r="N43" s="129"/>
      <c r="O43" s="129"/>
      <c r="P43" s="129"/>
      <c r="Q43" s="129"/>
      <c r="R43" s="129"/>
      <c r="S43" s="129"/>
      <c r="T43" s="129"/>
      <c r="U43" s="129"/>
      <c r="V43" s="129"/>
      <c r="W43" s="129"/>
      <c r="X43" s="129"/>
      <c r="Y43" s="129"/>
      <c r="Z43" s="129"/>
    </row>
    <row r="44" spans="1:26" ht="15.75" customHeight="1">
      <c r="A44" s="3"/>
      <c r="B44" s="3"/>
      <c r="C44" s="3"/>
      <c r="D44" s="5"/>
      <c r="E44" s="388"/>
      <c r="F44" s="388"/>
      <c r="G44" s="388"/>
      <c r="H44" s="388"/>
      <c r="I44" s="388"/>
      <c r="J44" s="129"/>
      <c r="K44" s="129"/>
      <c r="L44" s="129"/>
      <c r="M44" s="129"/>
      <c r="N44" s="129"/>
      <c r="O44" s="129"/>
      <c r="P44" s="129"/>
      <c r="Q44" s="129"/>
      <c r="R44" s="129"/>
      <c r="S44" s="129"/>
      <c r="T44" s="129"/>
      <c r="U44" s="129"/>
      <c r="V44" s="129"/>
      <c r="W44" s="129"/>
      <c r="X44" s="129"/>
      <c r="Y44" s="129"/>
      <c r="Z44" s="129"/>
    </row>
    <row r="45" spans="1:26" ht="15.75" customHeight="1">
      <c r="A45" s="3"/>
      <c r="B45" s="3"/>
      <c r="C45" s="3"/>
      <c r="D45" s="5"/>
      <c r="E45" s="388"/>
      <c r="F45" s="388"/>
      <c r="G45" s="388"/>
      <c r="H45" s="388"/>
      <c r="I45" s="388"/>
      <c r="J45" s="129"/>
      <c r="K45" s="129"/>
      <c r="L45" s="129"/>
      <c r="M45" s="129"/>
      <c r="N45" s="129"/>
      <c r="O45" s="129"/>
      <c r="P45" s="129"/>
      <c r="Q45" s="129"/>
      <c r="R45" s="129"/>
      <c r="S45" s="129"/>
      <c r="T45" s="129"/>
      <c r="U45" s="129"/>
      <c r="V45" s="129"/>
      <c r="W45" s="129"/>
      <c r="X45" s="129"/>
      <c r="Y45" s="129"/>
      <c r="Z45" s="129"/>
    </row>
    <row r="46" spans="1:26" ht="15.75" customHeight="1">
      <c r="A46" s="3"/>
      <c r="B46" s="3"/>
      <c r="C46" s="3"/>
      <c r="D46" s="5"/>
      <c r="E46" s="388"/>
      <c r="F46" s="388"/>
      <c r="G46" s="388"/>
      <c r="H46" s="388"/>
      <c r="I46" s="388"/>
      <c r="J46" s="129"/>
      <c r="K46" s="129"/>
      <c r="L46" s="129"/>
      <c r="M46" s="129"/>
      <c r="N46" s="129"/>
      <c r="O46" s="129"/>
      <c r="P46" s="129"/>
      <c r="Q46" s="129"/>
      <c r="R46" s="129"/>
      <c r="S46" s="129"/>
      <c r="T46" s="129"/>
      <c r="U46" s="129"/>
      <c r="V46" s="129"/>
      <c r="W46" s="129"/>
      <c r="X46" s="129"/>
      <c r="Y46" s="129"/>
      <c r="Z46" s="129"/>
    </row>
    <row r="47" spans="1:26" ht="15.75" customHeight="1">
      <c r="A47" s="3"/>
      <c r="B47" s="3"/>
      <c r="C47" s="3"/>
      <c r="D47" s="5"/>
      <c r="E47" s="388"/>
      <c r="F47" s="388"/>
      <c r="G47" s="388"/>
      <c r="H47" s="388"/>
      <c r="I47" s="388"/>
      <c r="J47" s="129"/>
      <c r="K47" s="129"/>
      <c r="L47" s="129"/>
      <c r="M47" s="129"/>
      <c r="N47" s="129"/>
      <c r="O47" s="129"/>
      <c r="P47" s="129"/>
      <c r="Q47" s="129"/>
      <c r="R47" s="129"/>
      <c r="S47" s="129"/>
      <c r="T47" s="129"/>
      <c r="U47" s="129"/>
      <c r="V47" s="129"/>
      <c r="W47" s="129"/>
      <c r="X47" s="129"/>
      <c r="Y47" s="129"/>
      <c r="Z47" s="129"/>
    </row>
    <row r="48" spans="1:26" ht="15.75" customHeight="1">
      <c r="A48" s="3"/>
      <c r="B48" s="3"/>
      <c r="C48" s="3"/>
      <c r="D48" s="5"/>
      <c r="E48" s="388"/>
      <c r="F48" s="388"/>
      <c r="G48" s="388"/>
      <c r="H48" s="388"/>
      <c r="I48" s="388"/>
      <c r="J48" s="129"/>
      <c r="K48" s="129"/>
      <c r="L48" s="129"/>
      <c r="M48" s="129"/>
      <c r="N48" s="129"/>
      <c r="O48" s="129"/>
      <c r="P48" s="129"/>
      <c r="Q48" s="129"/>
      <c r="R48" s="129"/>
      <c r="S48" s="129"/>
      <c r="T48" s="129"/>
      <c r="U48" s="129"/>
      <c r="V48" s="129"/>
      <c r="W48" s="129"/>
      <c r="X48" s="129"/>
      <c r="Y48" s="129"/>
      <c r="Z48" s="129"/>
    </row>
    <row r="49" spans="1:26" ht="15.75" customHeight="1">
      <c r="A49" s="3"/>
      <c r="B49" s="3"/>
      <c r="C49" s="3"/>
      <c r="D49" s="5"/>
      <c r="E49" s="388"/>
      <c r="F49" s="388"/>
      <c r="G49" s="388"/>
      <c r="H49" s="388"/>
      <c r="I49" s="388"/>
      <c r="J49" s="129"/>
      <c r="K49" s="129"/>
      <c r="L49" s="129"/>
      <c r="M49" s="129"/>
      <c r="N49" s="129"/>
      <c r="O49" s="129"/>
      <c r="P49" s="129"/>
      <c r="Q49" s="129"/>
      <c r="R49" s="129"/>
      <c r="S49" s="129"/>
      <c r="T49" s="129"/>
      <c r="U49" s="129"/>
      <c r="V49" s="129"/>
      <c r="W49" s="129"/>
      <c r="X49" s="129"/>
      <c r="Y49" s="129"/>
      <c r="Z49" s="129"/>
    </row>
    <row r="50" spans="1:26" ht="15.75" customHeight="1">
      <c r="A50" s="3"/>
      <c r="B50" s="3"/>
      <c r="C50" s="3"/>
      <c r="D50" s="5"/>
      <c r="E50" s="388"/>
      <c r="F50" s="388"/>
      <c r="G50" s="388"/>
      <c r="H50" s="388"/>
      <c r="I50" s="388"/>
      <c r="J50" s="129"/>
      <c r="K50" s="129"/>
      <c r="L50" s="129"/>
      <c r="M50" s="129"/>
      <c r="N50" s="129"/>
      <c r="O50" s="129"/>
      <c r="P50" s="129"/>
      <c r="Q50" s="129"/>
      <c r="R50" s="129"/>
      <c r="S50" s="129"/>
      <c r="T50" s="129"/>
      <c r="U50" s="129"/>
      <c r="V50" s="129"/>
      <c r="W50" s="129"/>
      <c r="X50" s="129"/>
      <c r="Y50" s="129"/>
      <c r="Z50" s="129"/>
    </row>
    <row r="51" spans="1:26" ht="15.75" customHeight="1">
      <c r="A51" s="3"/>
      <c r="B51" s="3"/>
      <c r="C51" s="3"/>
      <c r="D51" s="5"/>
      <c r="E51" s="388"/>
      <c r="F51" s="388"/>
      <c r="G51" s="388"/>
      <c r="H51" s="388"/>
      <c r="I51" s="388"/>
      <c r="J51" s="129"/>
      <c r="K51" s="129"/>
      <c r="L51" s="129"/>
      <c r="M51" s="129"/>
      <c r="N51" s="129"/>
      <c r="O51" s="129"/>
      <c r="P51" s="129"/>
      <c r="Q51" s="129"/>
      <c r="R51" s="129"/>
      <c r="S51" s="129"/>
      <c r="T51" s="129"/>
      <c r="U51" s="129"/>
      <c r="V51" s="129"/>
      <c r="W51" s="129"/>
      <c r="X51" s="129"/>
      <c r="Y51" s="129"/>
      <c r="Z51" s="129"/>
    </row>
    <row r="52" spans="1:26" ht="15.75" customHeight="1">
      <c r="A52" s="3"/>
      <c r="B52" s="3"/>
      <c r="C52" s="3"/>
      <c r="D52" s="5"/>
      <c r="E52" s="388"/>
      <c r="F52" s="388"/>
      <c r="G52" s="388"/>
      <c r="H52" s="388"/>
      <c r="I52" s="388"/>
      <c r="J52" s="129"/>
      <c r="K52" s="129"/>
      <c r="L52" s="129"/>
      <c r="M52" s="129"/>
      <c r="N52" s="129"/>
      <c r="O52" s="129"/>
      <c r="P52" s="129"/>
      <c r="Q52" s="129"/>
      <c r="R52" s="129"/>
      <c r="S52" s="129"/>
      <c r="T52" s="129"/>
      <c r="U52" s="129"/>
      <c r="V52" s="129"/>
      <c r="W52" s="129"/>
      <c r="X52" s="129"/>
      <c r="Y52" s="129"/>
      <c r="Z52" s="129"/>
    </row>
    <row r="53" spans="1:26" ht="15.75" customHeight="1">
      <c r="A53" s="3"/>
      <c r="B53" s="3"/>
      <c r="C53" s="3"/>
      <c r="D53" s="5"/>
      <c r="E53" s="388"/>
      <c r="F53" s="388"/>
      <c r="G53" s="388"/>
      <c r="H53" s="388"/>
      <c r="I53" s="388"/>
      <c r="J53" s="129"/>
      <c r="K53" s="129"/>
      <c r="L53" s="129"/>
      <c r="M53" s="129"/>
      <c r="N53" s="129"/>
      <c r="O53" s="129"/>
      <c r="P53" s="129"/>
      <c r="Q53" s="129"/>
      <c r="R53" s="129"/>
      <c r="S53" s="129"/>
      <c r="T53" s="129"/>
      <c r="U53" s="129"/>
      <c r="V53" s="129"/>
      <c r="W53" s="129"/>
      <c r="X53" s="129"/>
      <c r="Y53" s="129"/>
      <c r="Z53" s="129"/>
    </row>
    <row r="54" spans="1:26" ht="15.75" customHeight="1">
      <c r="A54" s="3"/>
      <c r="B54" s="3"/>
      <c r="C54" s="3"/>
      <c r="D54" s="5"/>
      <c r="E54" s="388"/>
      <c r="F54" s="388"/>
      <c r="G54" s="388"/>
      <c r="H54" s="388"/>
      <c r="I54" s="388"/>
      <c r="J54" s="129"/>
      <c r="K54" s="129"/>
      <c r="L54" s="129"/>
      <c r="M54" s="129"/>
      <c r="N54" s="129"/>
      <c r="O54" s="129"/>
      <c r="P54" s="129"/>
      <c r="Q54" s="129"/>
      <c r="R54" s="129"/>
      <c r="S54" s="129"/>
      <c r="T54" s="129"/>
      <c r="U54" s="129"/>
      <c r="V54" s="129"/>
      <c r="W54" s="129"/>
      <c r="X54" s="129"/>
      <c r="Y54" s="129"/>
      <c r="Z54" s="129"/>
    </row>
    <row r="55" spans="1:26" ht="15.75" customHeight="1">
      <c r="A55" s="3"/>
      <c r="B55" s="3"/>
      <c r="C55" s="3"/>
      <c r="D55" s="5"/>
      <c r="E55" s="388"/>
      <c r="F55" s="388"/>
      <c r="G55" s="388"/>
      <c r="H55" s="388"/>
      <c r="I55" s="388"/>
      <c r="J55" s="129"/>
      <c r="K55" s="129"/>
      <c r="L55" s="129"/>
      <c r="M55" s="129"/>
      <c r="N55" s="129"/>
      <c r="O55" s="129"/>
      <c r="P55" s="129"/>
      <c r="Q55" s="129"/>
      <c r="R55" s="129"/>
      <c r="S55" s="129"/>
      <c r="T55" s="129"/>
      <c r="U55" s="129"/>
      <c r="V55" s="129"/>
      <c r="W55" s="129"/>
      <c r="X55" s="129"/>
      <c r="Y55" s="129"/>
      <c r="Z55" s="129"/>
    </row>
    <row r="56" spans="1:26" ht="15.75" customHeight="1">
      <c r="A56" s="3"/>
      <c r="B56" s="3"/>
      <c r="C56" s="3"/>
      <c r="D56" s="5"/>
      <c r="E56" s="388"/>
      <c r="F56" s="388"/>
      <c r="G56" s="388"/>
      <c r="H56" s="388"/>
      <c r="I56" s="388"/>
      <c r="J56" s="129"/>
      <c r="K56" s="129"/>
      <c r="L56" s="129"/>
      <c r="M56" s="129"/>
      <c r="N56" s="129"/>
      <c r="O56" s="129"/>
      <c r="P56" s="129"/>
      <c r="Q56" s="129"/>
      <c r="R56" s="129"/>
      <c r="S56" s="129"/>
      <c r="T56" s="129"/>
      <c r="U56" s="129"/>
      <c r="V56" s="129"/>
      <c r="W56" s="129"/>
      <c r="X56" s="129"/>
      <c r="Y56" s="129"/>
      <c r="Z56" s="129"/>
    </row>
    <row r="57" spans="1:26" ht="15.75" customHeight="1">
      <c r="A57" s="3"/>
      <c r="B57" s="3"/>
      <c r="C57" s="3"/>
      <c r="D57" s="5"/>
      <c r="E57" s="388"/>
      <c r="F57" s="388"/>
      <c r="G57" s="388"/>
      <c r="H57" s="388"/>
      <c r="I57" s="388"/>
      <c r="J57" s="129"/>
      <c r="K57" s="129"/>
      <c r="L57" s="129"/>
      <c r="M57" s="129"/>
      <c r="N57" s="129"/>
      <c r="O57" s="129"/>
      <c r="P57" s="129"/>
      <c r="Q57" s="129"/>
      <c r="R57" s="129"/>
      <c r="S57" s="129"/>
      <c r="T57" s="129"/>
      <c r="U57" s="129"/>
      <c r="V57" s="129"/>
      <c r="W57" s="129"/>
      <c r="X57" s="129"/>
      <c r="Y57" s="129"/>
      <c r="Z57" s="129"/>
    </row>
    <row r="58" spans="1:26" ht="15.75" customHeight="1">
      <c r="A58" s="3"/>
      <c r="B58" s="3"/>
      <c r="C58" s="3"/>
      <c r="D58" s="5"/>
      <c r="E58" s="388"/>
      <c r="F58" s="388"/>
      <c r="G58" s="388"/>
      <c r="H58" s="388"/>
      <c r="I58" s="388"/>
      <c r="J58" s="129"/>
      <c r="K58" s="129"/>
      <c r="L58" s="129"/>
      <c r="M58" s="129"/>
      <c r="N58" s="129"/>
      <c r="O58" s="129"/>
      <c r="P58" s="129"/>
      <c r="Q58" s="129"/>
      <c r="R58" s="129"/>
      <c r="S58" s="129"/>
      <c r="T58" s="129"/>
      <c r="U58" s="129"/>
      <c r="V58" s="129"/>
      <c r="W58" s="129"/>
      <c r="X58" s="129"/>
      <c r="Y58" s="129"/>
      <c r="Z58" s="129"/>
    </row>
    <row r="59" spans="1:26" ht="15.75" customHeight="1">
      <c r="A59" s="3"/>
      <c r="B59" s="3"/>
      <c r="C59" s="3"/>
      <c r="D59" s="5"/>
      <c r="E59" s="388"/>
      <c r="F59" s="388"/>
      <c r="G59" s="388"/>
      <c r="H59" s="388"/>
      <c r="I59" s="388"/>
      <c r="J59" s="129"/>
      <c r="K59" s="129"/>
      <c r="L59" s="129"/>
      <c r="M59" s="129"/>
      <c r="N59" s="129"/>
      <c r="O59" s="129"/>
      <c r="P59" s="129"/>
      <c r="Q59" s="129"/>
      <c r="R59" s="129"/>
      <c r="S59" s="129"/>
      <c r="T59" s="129"/>
      <c r="U59" s="129"/>
      <c r="V59" s="129"/>
      <c r="W59" s="129"/>
      <c r="X59" s="129"/>
      <c r="Y59" s="129"/>
      <c r="Z59" s="129"/>
    </row>
    <row r="60" spans="1:26" ht="15.75" customHeight="1">
      <c r="A60" s="3"/>
      <c r="B60" s="3"/>
      <c r="C60" s="3"/>
      <c r="D60" s="5"/>
      <c r="E60" s="388"/>
      <c r="F60" s="388"/>
      <c r="G60" s="388"/>
      <c r="H60" s="388"/>
      <c r="I60" s="388"/>
      <c r="J60" s="129"/>
      <c r="K60" s="129"/>
      <c r="L60" s="129"/>
      <c r="M60" s="129"/>
      <c r="N60" s="129"/>
      <c r="O60" s="129"/>
      <c r="P60" s="129"/>
      <c r="Q60" s="129"/>
      <c r="R60" s="129"/>
      <c r="S60" s="129"/>
      <c r="T60" s="129"/>
      <c r="U60" s="129"/>
      <c r="V60" s="129"/>
      <c r="W60" s="129"/>
      <c r="X60" s="129"/>
      <c r="Y60" s="129"/>
      <c r="Z60" s="129"/>
    </row>
    <row r="61" spans="1:26" ht="15.75" customHeight="1">
      <c r="A61" s="3"/>
      <c r="B61" s="3"/>
      <c r="C61" s="3"/>
      <c r="D61" s="5"/>
      <c r="E61" s="388"/>
      <c r="F61" s="388"/>
      <c r="G61" s="388"/>
      <c r="H61" s="388"/>
      <c r="I61" s="388"/>
      <c r="J61" s="129"/>
      <c r="K61" s="129"/>
      <c r="L61" s="129"/>
      <c r="M61" s="129"/>
      <c r="N61" s="129"/>
      <c r="O61" s="129"/>
      <c r="P61" s="129"/>
      <c r="Q61" s="129"/>
      <c r="R61" s="129"/>
      <c r="S61" s="129"/>
      <c r="T61" s="129"/>
      <c r="U61" s="129"/>
      <c r="V61" s="129"/>
      <c r="W61" s="129"/>
      <c r="X61" s="129"/>
      <c r="Y61" s="129"/>
      <c r="Z61" s="129"/>
    </row>
    <row r="62" spans="1:26" ht="15.75" customHeight="1">
      <c r="A62" s="3"/>
      <c r="B62" s="3"/>
      <c r="C62" s="3"/>
      <c r="D62" s="5"/>
      <c r="E62" s="388"/>
      <c r="F62" s="388"/>
      <c r="G62" s="388"/>
      <c r="H62" s="388"/>
      <c r="I62" s="388"/>
      <c r="J62" s="129"/>
      <c r="K62" s="129"/>
      <c r="L62" s="129"/>
      <c r="M62" s="129"/>
      <c r="N62" s="129"/>
      <c r="O62" s="129"/>
      <c r="P62" s="129"/>
      <c r="Q62" s="129"/>
      <c r="R62" s="129"/>
      <c r="S62" s="129"/>
      <c r="T62" s="129"/>
      <c r="U62" s="129"/>
      <c r="V62" s="129"/>
      <c r="W62" s="129"/>
      <c r="X62" s="129"/>
      <c r="Y62" s="129"/>
      <c r="Z62" s="129"/>
    </row>
    <row r="63" spans="1:26" ht="15.75" customHeight="1">
      <c r="A63" s="3"/>
      <c r="B63" s="3"/>
      <c r="C63" s="3"/>
      <c r="D63" s="5"/>
      <c r="E63" s="388"/>
      <c r="F63" s="388"/>
      <c r="G63" s="388"/>
      <c r="H63" s="388"/>
      <c r="I63" s="388"/>
      <c r="J63" s="129"/>
      <c r="K63" s="129"/>
      <c r="L63" s="129"/>
      <c r="M63" s="129"/>
      <c r="N63" s="129"/>
      <c r="O63" s="129"/>
      <c r="P63" s="129"/>
      <c r="Q63" s="129"/>
      <c r="R63" s="129"/>
      <c r="S63" s="129"/>
      <c r="T63" s="129"/>
      <c r="U63" s="129"/>
      <c r="V63" s="129"/>
      <c r="W63" s="129"/>
      <c r="X63" s="129"/>
      <c r="Y63" s="129"/>
      <c r="Z63" s="129"/>
    </row>
    <row r="64" spans="1:26" ht="15.75" customHeight="1">
      <c r="A64" s="3"/>
      <c r="B64" s="3"/>
      <c r="C64" s="3"/>
      <c r="D64" s="5"/>
      <c r="E64" s="388"/>
      <c r="F64" s="388"/>
      <c r="G64" s="388"/>
      <c r="H64" s="388"/>
      <c r="I64" s="388"/>
      <c r="J64" s="129"/>
      <c r="K64" s="129"/>
      <c r="L64" s="129"/>
      <c r="M64" s="129"/>
      <c r="N64" s="129"/>
      <c r="O64" s="129"/>
      <c r="P64" s="129"/>
      <c r="Q64" s="129"/>
      <c r="R64" s="129"/>
      <c r="S64" s="129"/>
      <c r="T64" s="129"/>
      <c r="U64" s="129"/>
      <c r="V64" s="129"/>
      <c r="W64" s="129"/>
      <c r="X64" s="129"/>
      <c r="Y64" s="129"/>
      <c r="Z64" s="129"/>
    </row>
    <row r="65" spans="1:26" ht="15.75" customHeight="1">
      <c r="A65" s="3"/>
      <c r="B65" s="3"/>
      <c r="C65" s="3"/>
      <c r="D65" s="5"/>
      <c r="E65" s="388"/>
      <c r="F65" s="388"/>
      <c r="G65" s="388"/>
      <c r="H65" s="388"/>
      <c r="I65" s="388"/>
      <c r="J65" s="129"/>
      <c r="K65" s="129"/>
      <c r="L65" s="129"/>
      <c r="M65" s="129"/>
      <c r="N65" s="129"/>
      <c r="O65" s="129"/>
      <c r="P65" s="129"/>
      <c r="Q65" s="129"/>
      <c r="R65" s="129"/>
      <c r="S65" s="129"/>
      <c r="T65" s="129"/>
      <c r="U65" s="129"/>
      <c r="V65" s="129"/>
      <c r="W65" s="129"/>
      <c r="X65" s="129"/>
      <c r="Y65" s="129"/>
      <c r="Z65" s="129"/>
    </row>
    <row r="66" spans="1:26" ht="15.75" customHeight="1">
      <c r="A66" s="3"/>
      <c r="B66" s="3"/>
      <c r="C66" s="3"/>
      <c r="D66" s="5"/>
      <c r="E66" s="388"/>
      <c r="F66" s="388"/>
      <c r="G66" s="388"/>
      <c r="H66" s="388"/>
      <c r="I66" s="388"/>
      <c r="J66" s="129"/>
      <c r="K66" s="129"/>
      <c r="L66" s="129"/>
      <c r="M66" s="129"/>
      <c r="N66" s="129"/>
      <c r="O66" s="129"/>
      <c r="P66" s="129"/>
      <c r="Q66" s="129"/>
      <c r="R66" s="129"/>
      <c r="S66" s="129"/>
      <c r="T66" s="129"/>
      <c r="U66" s="129"/>
      <c r="V66" s="129"/>
      <c r="W66" s="129"/>
      <c r="X66" s="129"/>
      <c r="Y66" s="129"/>
      <c r="Z66" s="129"/>
    </row>
    <row r="67" spans="1:26" ht="15.75" customHeight="1">
      <c r="A67" s="3"/>
      <c r="B67" s="3"/>
      <c r="C67" s="3"/>
      <c r="D67" s="5"/>
      <c r="E67" s="388"/>
      <c r="F67" s="388"/>
      <c r="G67" s="388"/>
      <c r="H67" s="388"/>
      <c r="I67" s="388"/>
      <c r="J67" s="129"/>
      <c r="K67" s="129"/>
      <c r="L67" s="129"/>
      <c r="M67" s="129"/>
      <c r="N67" s="129"/>
      <c r="O67" s="129"/>
      <c r="P67" s="129"/>
      <c r="Q67" s="129"/>
      <c r="R67" s="129"/>
      <c r="S67" s="129"/>
      <c r="T67" s="129"/>
      <c r="U67" s="129"/>
      <c r="V67" s="129"/>
      <c r="W67" s="129"/>
      <c r="X67" s="129"/>
      <c r="Y67" s="129"/>
      <c r="Z67" s="129"/>
    </row>
    <row r="68" spans="1:26" ht="15.75" customHeight="1">
      <c r="A68" s="3"/>
      <c r="B68" s="3"/>
      <c r="C68" s="3"/>
      <c r="D68" s="5"/>
      <c r="E68" s="388"/>
      <c r="F68" s="388"/>
      <c r="G68" s="388"/>
      <c r="H68" s="388"/>
      <c r="I68" s="388"/>
      <c r="J68" s="129"/>
      <c r="K68" s="129"/>
      <c r="L68" s="129"/>
      <c r="M68" s="129"/>
      <c r="N68" s="129"/>
      <c r="O68" s="129"/>
      <c r="P68" s="129"/>
      <c r="Q68" s="129"/>
      <c r="R68" s="129"/>
      <c r="S68" s="129"/>
      <c r="T68" s="129"/>
      <c r="U68" s="129"/>
      <c r="V68" s="129"/>
      <c r="W68" s="129"/>
      <c r="X68" s="129"/>
      <c r="Y68" s="129"/>
      <c r="Z68" s="129"/>
    </row>
    <row r="69" spans="1:26" ht="15.75" customHeight="1">
      <c r="A69" s="3"/>
      <c r="B69" s="3"/>
      <c r="C69" s="3"/>
      <c r="D69" s="5"/>
      <c r="E69" s="388"/>
      <c r="F69" s="388"/>
      <c r="G69" s="388"/>
      <c r="H69" s="388"/>
      <c r="I69" s="388"/>
      <c r="J69" s="129"/>
      <c r="K69" s="129"/>
      <c r="L69" s="129"/>
      <c r="M69" s="129"/>
      <c r="N69" s="129"/>
      <c r="O69" s="129"/>
      <c r="P69" s="129"/>
      <c r="Q69" s="129"/>
      <c r="R69" s="129"/>
      <c r="S69" s="129"/>
      <c r="T69" s="129"/>
      <c r="U69" s="129"/>
      <c r="V69" s="129"/>
      <c r="W69" s="129"/>
      <c r="X69" s="129"/>
      <c r="Y69" s="129"/>
      <c r="Z69" s="129"/>
    </row>
    <row r="70" spans="1:26" ht="15.75" customHeight="1">
      <c r="A70" s="3"/>
      <c r="B70" s="3"/>
      <c r="C70" s="3"/>
      <c r="D70" s="5"/>
      <c r="E70" s="388"/>
      <c r="F70" s="388"/>
      <c r="G70" s="388"/>
      <c r="H70" s="388"/>
      <c r="I70" s="388"/>
      <c r="J70" s="129"/>
      <c r="K70" s="129"/>
      <c r="L70" s="129"/>
      <c r="M70" s="129"/>
      <c r="N70" s="129"/>
      <c r="O70" s="129"/>
      <c r="P70" s="129"/>
      <c r="Q70" s="129"/>
      <c r="R70" s="129"/>
      <c r="S70" s="129"/>
      <c r="T70" s="129"/>
      <c r="U70" s="129"/>
      <c r="V70" s="129"/>
      <c r="W70" s="129"/>
      <c r="X70" s="129"/>
      <c r="Y70" s="129"/>
      <c r="Z70" s="129"/>
    </row>
    <row r="71" spans="1:26" ht="15.75" customHeight="1">
      <c r="A71" s="3"/>
      <c r="B71" s="3"/>
      <c r="C71" s="3"/>
      <c r="D71" s="5"/>
      <c r="E71" s="388"/>
      <c r="F71" s="388"/>
      <c r="G71" s="388"/>
      <c r="H71" s="388"/>
      <c r="I71" s="388"/>
      <c r="J71" s="129"/>
      <c r="K71" s="129"/>
      <c r="L71" s="129"/>
      <c r="M71" s="129"/>
      <c r="N71" s="129"/>
      <c r="O71" s="129"/>
      <c r="P71" s="129"/>
      <c r="Q71" s="129"/>
      <c r="R71" s="129"/>
      <c r="S71" s="129"/>
      <c r="T71" s="129"/>
      <c r="U71" s="129"/>
      <c r="V71" s="129"/>
      <c r="W71" s="129"/>
      <c r="X71" s="129"/>
      <c r="Y71" s="129"/>
      <c r="Z71" s="129"/>
    </row>
    <row r="72" spans="1:26" ht="15.75" customHeight="1">
      <c r="A72" s="3"/>
      <c r="B72" s="3"/>
      <c r="C72" s="3"/>
      <c r="D72" s="5"/>
      <c r="E72" s="388"/>
      <c r="F72" s="388"/>
      <c r="G72" s="388"/>
      <c r="H72" s="388"/>
      <c r="I72" s="388"/>
      <c r="J72" s="129"/>
      <c r="K72" s="129"/>
      <c r="L72" s="129"/>
      <c r="M72" s="129"/>
      <c r="N72" s="129"/>
      <c r="O72" s="129"/>
      <c r="P72" s="129"/>
      <c r="Q72" s="129"/>
      <c r="R72" s="129"/>
      <c r="S72" s="129"/>
      <c r="T72" s="129"/>
      <c r="U72" s="129"/>
      <c r="V72" s="129"/>
      <c r="W72" s="129"/>
      <c r="X72" s="129"/>
      <c r="Y72" s="129"/>
      <c r="Z72" s="129"/>
    </row>
    <row r="73" spans="1:26" ht="15.75" customHeight="1">
      <c r="A73" s="3"/>
      <c r="B73" s="3"/>
      <c r="C73" s="3"/>
      <c r="D73" s="5"/>
      <c r="E73" s="388"/>
      <c r="F73" s="388"/>
      <c r="G73" s="388"/>
      <c r="H73" s="388"/>
      <c r="I73" s="388"/>
      <c r="J73" s="129"/>
      <c r="K73" s="129"/>
      <c r="L73" s="129"/>
      <c r="M73" s="129"/>
      <c r="N73" s="129"/>
      <c r="O73" s="129"/>
      <c r="P73" s="129"/>
      <c r="Q73" s="129"/>
      <c r="R73" s="129"/>
      <c r="S73" s="129"/>
      <c r="T73" s="129"/>
      <c r="U73" s="129"/>
      <c r="V73" s="129"/>
      <c r="W73" s="129"/>
      <c r="X73" s="129"/>
      <c r="Y73" s="129"/>
      <c r="Z73" s="129"/>
    </row>
    <row r="74" spans="1:26" ht="15.75" customHeight="1">
      <c r="A74" s="3"/>
      <c r="B74" s="3"/>
      <c r="C74" s="3"/>
      <c r="D74" s="5"/>
      <c r="E74" s="388"/>
      <c r="F74" s="388"/>
      <c r="G74" s="388"/>
      <c r="H74" s="388"/>
      <c r="I74" s="388"/>
      <c r="J74" s="129"/>
      <c r="K74" s="129"/>
      <c r="L74" s="129"/>
      <c r="M74" s="129"/>
      <c r="N74" s="129"/>
      <c r="O74" s="129"/>
      <c r="P74" s="129"/>
      <c r="Q74" s="129"/>
      <c r="R74" s="129"/>
      <c r="S74" s="129"/>
      <c r="T74" s="129"/>
      <c r="U74" s="129"/>
      <c r="V74" s="129"/>
      <c r="W74" s="129"/>
      <c r="X74" s="129"/>
      <c r="Y74" s="129"/>
      <c r="Z74" s="129"/>
    </row>
    <row r="75" spans="1:26" ht="15.75" customHeight="1">
      <c r="A75" s="3"/>
      <c r="B75" s="3"/>
      <c r="C75" s="3"/>
      <c r="D75" s="5"/>
      <c r="E75" s="388"/>
      <c r="F75" s="388"/>
      <c r="G75" s="388"/>
      <c r="H75" s="388"/>
      <c r="I75" s="388"/>
      <c r="J75" s="129"/>
      <c r="K75" s="129"/>
      <c r="L75" s="129"/>
      <c r="M75" s="129"/>
      <c r="N75" s="129"/>
      <c r="O75" s="129"/>
      <c r="P75" s="129"/>
      <c r="Q75" s="129"/>
      <c r="R75" s="129"/>
      <c r="S75" s="129"/>
      <c r="T75" s="129"/>
      <c r="U75" s="129"/>
      <c r="V75" s="129"/>
      <c r="W75" s="129"/>
      <c r="X75" s="129"/>
      <c r="Y75" s="129"/>
      <c r="Z75" s="129"/>
    </row>
    <row r="76" spans="1:26" ht="15.75" customHeight="1">
      <c r="A76" s="3"/>
      <c r="B76" s="3"/>
      <c r="C76" s="3"/>
      <c r="D76" s="5"/>
      <c r="E76" s="388"/>
      <c r="F76" s="388"/>
      <c r="G76" s="388"/>
      <c r="H76" s="388"/>
      <c r="I76" s="388"/>
      <c r="J76" s="129"/>
      <c r="K76" s="129"/>
      <c r="L76" s="129"/>
      <c r="M76" s="129"/>
      <c r="N76" s="129"/>
      <c r="O76" s="129"/>
      <c r="P76" s="129"/>
      <c r="Q76" s="129"/>
      <c r="R76" s="129"/>
      <c r="S76" s="129"/>
      <c r="T76" s="129"/>
      <c r="U76" s="129"/>
      <c r="V76" s="129"/>
      <c r="W76" s="129"/>
      <c r="X76" s="129"/>
      <c r="Y76" s="129"/>
      <c r="Z76" s="129"/>
    </row>
    <row r="77" spans="1:26" ht="15.75" customHeight="1">
      <c r="A77" s="3"/>
      <c r="B77" s="3"/>
      <c r="C77" s="3"/>
      <c r="D77" s="5"/>
      <c r="E77" s="388"/>
      <c r="F77" s="388"/>
      <c r="G77" s="388"/>
      <c r="H77" s="388"/>
      <c r="I77" s="388"/>
      <c r="J77" s="129"/>
      <c r="K77" s="129"/>
      <c r="L77" s="129"/>
      <c r="M77" s="129"/>
      <c r="N77" s="129"/>
      <c r="O77" s="129"/>
      <c r="P77" s="129"/>
      <c r="Q77" s="129"/>
      <c r="R77" s="129"/>
      <c r="S77" s="129"/>
      <c r="T77" s="129"/>
      <c r="U77" s="129"/>
      <c r="V77" s="129"/>
      <c r="W77" s="129"/>
      <c r="X77" s="129"/>
      <c r="Y77" s="129"/>
      <c r="Z77" s="129"/>
    </row>
    <row r="78" spans="1:26" ht="15.75" customHeight="1">
      <c r="A78" s="3"/>
      <c r="B78" s="3"/>
      <c r="C78" s="3"/>
      <c r="D78" s="5"/>
      <c r="E78" s="388"/>
      <c r="F78" s="388"/>
      <c r="G78" s="388"/>
      <c r="H78" s="388"/>
      <c r="I78" s="388"/>
      <c r="J78" s="129"/>
      <c r="K78" s="129"/>
      <c r="L78" s="129"/>
      <c r="M78" s="129"/>
      <c r="N78" s="129"/>
      <c r="O78" s="129"/>
      <c r="P78" s="129"/>
      <c r="Q78" s="129"/>
      <c r="R78" s="129"/>
      <c r="S78" s="129"/>
      <c r="T78" s="129"/>
      <c r="U78" s="129"/>
      <c r="V78" s="129"/>
      <c r="W78" s="129"/>
      <c r="X78" s="129"/>
      <c r="Y78" s="129"/>
      <c r="Z78" s="129"/>
    </row>
    <row r="79" spans="1:26" ht="15.75" customHeight="1">
      <c r="A79" s="3"/>
      <c r="B79" s="3"/>
      <c r="C79" s="3"/>
      <c r="D79" s="5"/>
      <c r="E79" s="388"/>
      <c r="F79" s="388"/>
      <c r="G79" s="388"/>
      <c r="H79" s="388"/>
      <c r="I79" s="388"/>
      <c r="J79" s="129"/>
      <c r="K79" s="129"/>
      <c r="L79" s="129"/>
      <c r="M79" s="129"/>
      <c r="N79" s="129"/>
      <c r="O79" s="129"/>
      <c r="P79" s="129"/>
      <c r="Q79" s="129"/>
      <c r="R79" s="129"/>
      <c r="S79" s="129"/>
      <c r="T79" s="129"/>
      <c r="U79" s="129"/>
      <c r="V79" s="129"/>
      <c r="W79" s="129"/>
      <c r="X79" s="129"/>
      <c r="Y79" s="129"/>
      <c r="Z79" s="129"/>
    </row>
    <row r="80" spans="1:26" ht="15.75" customHeight="1">
      <c r="A80" s="3"/>
      <c r="B80" s="3"/>
      <c r="C80" s="3"/>
      <c r="D80" s="5"/>
      <c r="E80" s="388"/>
      <c r="F80" s="388"/>
      <c r="G80" s="388"/>
      <c r="H80" s="388"/>
      <c r="I80" s="388"/>
      <c r="J80" s="129"/>
      <c r="K80" s="129"/>
      <c r="L80" s="129"/>
      <c r="M80" s="129"/>
      <c r="N80" s="129"/>
      <c r="O80" s="129"/>
      <c r="P80" s="129"/>
      <c r="Q80" s="129"/>
      <c r="R80" s="129"/>
      <c r="S80" s="129"/>
      <c r="T80" s="129"/>
      <c r="U80" s="129"/>
      <c r="V80" s="129"/>
      <c r="W80" s="129"/>
      <c r="X80" s="129"/>
      <c r="Y80" s="129"/>
      <c r="Z80" s="129"/>
    </row>
    <row r="81" spans="1:26" ht="15.75" customHeight="1">
      <c r="A81" s="3"/>
      <c r="B81" s="3"/>
      <c r="C81" s="3"/>
      <c r="D81" s="5"/>
      <c r="E81" s="388"/>
      <c r="F81" s="388"/>
      <c r="G81" s="388"/>
      <c r="H81" s="388"/>
      <c r="I81" s="388"/>
      <c r="J81" s="129"/>
      <c r="K81" s="129"/>
      <c r="L81" s="129"/>
      <c r="M81" s="129"/>
      <c r="N81" s="129"/>
      <c r="O81" s="129"/>
      <c r="P81" s="129"/>
      <c r="Q81" s="129"/>
      <c r="R81" s="129"/>
      <c r="S81" s="129"/>
      <c r="T81" s="129"/>
      <c r="U81" s="129"/>
      <c r="V81" s="129"/>
      <c r="W81" s="129"/>
      <c r="X81" s="129"/>
      <c r="Y81" s="129"/>
      <c r="Z81" s="129"/>
    </row>
    <row r="82" spans="1:26" ht="15.75" customHeight="1">
      <c r="A82" s="3"/>
      <c r="B82" s="3"/>
      <c r="C82" s="3"/>
      <c r="D82" s="5"/>
      <c r="E82" s="388"/>
      <c r="F82" s="388"/>
      <c r="G82" s="388"/>
      <c r="H82" s="388"/>
      <c r="I82" s="388"/>
      <c r="J82" s="129"/>
      <c r="K82" s="129"/>
      <c r="L82" s="129"/>
      <c r="M82" s="129"/>
      <c r="N82" s="129"/>
      <c r="O82" s="129"/>
      <c r="P82" s="129"/>
      <c r="Q82" s="129"/>
      <c r="R82" s="129"/>
      <c r="S82" s="129"/>
      <c r="T82" s="129"/>
      <c r="U82" s="129"/>
      <c r="V82" s="129"/>
      <c r="W82" s="129"/>
      <c r="X82" s="129"/>
      <c r="Y82" s="129"/>
      <c r="Z82" s="129"/>
    </row>
    <row r="83" spans="1:26" ht="15.75" customHeight="1">
      <c r="A83" s="3"/>
      <c r="B83" s="3"/>
      <c r="C83" s="3"/>
      <c r="D83" s="5"/>
      <c r="E83" s="388"/>
      <c r="F83" s="388"/>
      <c r="G83" s="388"/>
      <c r="H83" s="388"/>
      <c r="I83" s="388"/>
      <c r="J83" s="129"/>
      <c r="K83" s="129"/>
      <c r="L83" s="129"/>
      <c r="M83" s="129"/>
      <c r="N83" s="129"/>
      <c r="O83" s="129"/>
      <c r="P83" s="129"/>
      <c r="Q83" s="129"/>
      <c r="R83" s="129"/>
      <c r="S83" s="129"/>
      <c r="T83" s="129"/>
      <c r="U83" s="129"/>
      <c r="V83" s="129"/>
      <c r="W83" s="129"/>
      <c r="X83" s="129"/>
      <c r="Y83" s="129"/>
      <c r="Z83" s="129"/>
    </row>
    <row r="84" spans="1:26" ht="15.75" customHeight="1">
      <c r="A84" s="3"/>
      <c r="B84" s="3"/>
      <c r="C84" s="3"/>
      <c r="D84" s="5"/>
      <c r="E84" s="388"/>
      <c r="F84" s="388"/>
      <c r="G84" s="388"/>
      <c r="H84" s="388"/>
      <c r="I84" s="388"/>
      <c r="J84" s="129"/>
      <c r="K84" s="129"/>
      <c r="L84" s="129"/>
      <c r="M84" s="129"/>
      <c r="N84" s="129"/>
      <c r="O84" s="129"/>
      <c r="P84" s="129"/>
      <c r="Q84" s="129"/>
      <c r="R84" s="129"/>
      <c r="S84" s="129"/>
      <c r="T84" s="129"/>
      <c r="U84" s="129"/>
      <c r="V84" s="129"/>
      <c r="W84" s="129"/>
      <c r="X84" s="129"/>
      <c r="Y84" s="129"/>
      <c r="Z84" s="129"/>
    </row>
    <row r="85" spans="1:26" ht="15.75" customHeight="1">
      <c r="A85" s="3"/>
      <c r="B85" s="3"/>
      <c r="C85" s="3"/>
      <c r="D85" s="5"/>
      <c r="E85" s="388"/>
      <c r="F85" s="388"/>
      <c r="G85" s="388"/>
      <c r="H85" s="388"/>
      <c r="I85" s="388"/>
      <c r="J85" s="129"/>
      <c r="K85" s="129"/>
      <c r="L85" s="129"/>
      <c r="M85" s="129"/>
      <c r="N85" s="129"/>
      <c r="O85" s="129"/>
      <c r="P85" s="129"/>
      <c r="Q85" s="129"/>
      <c r="R85" s="129"/>
      <c r="S85" s="129"/>
      <c r="T85" s="129"/>
      <c r="U85" s="129"/>
      <c r="V85" s="129"/>
      <c r="W85" s="129"/>
      <c r="X85" s="129"/>
      <c r="Y85" s="129"/>
      <c r="Z85" s="129"/>
    </row>
    <row r="86" spans="1:26" ht="15.75" customHeight="1">
      <c r="A86" s="3"/>
      <c r="B86" s="3"/>
      <c r="C86" s="3"/>
      <c r="D86" s="5"/>
      <c r="E86" s="388"/>
      <c r="F86" s="388"/>
      <c r="G86" s="388"/>
      <c r="H86" s="388"/>
      <c r="I86" s="388"/>
      <c r="J86" s="129"/>
      <c r="K86" s="129"/>
      <c r="L86" s="129"/>
      <c r="M86" s="129"/>
      <c r="N86" s="129"/>
      <c r="O86" s="129"/>
      <c r="P86" s="129"/>
      <c r="Q86" s="129"/>
      <c r="R86" s="129"/>
      <c r="S86" s="129"/>
      <c r="T86" s="129"/>
      <c r="U86" s="129"/>
      <c r="V86" s="129"/>
      <c r="W86" s="129"/>
      <c r="X86" s="129"/>
      <c r="Y86" s="129"/>
      <c r="Z86" s="129"/>
    </row>
    <row r="87" spans="1:26" ht="15.75" customHeight="1">
      <c r="A87" s="3"/>
      <c r="B87" s="3"/>
      <c r="C87" s="3"/>
      <c r="D87" s="5"/>
      <c r="E87" s="388"/>
      <c r="F87" s="388"/>
      <c r="G87" s="388"/>
      <c r="H87" s="388"/>
      <c r="I87" s="388"/>
      <c r="J87" s="129"/>
      <c r="K87" s="129"/>
      <c r="L87" s="129"/>
      <c r="M87" s="129"/>
      <c r="N87" s="129"/>
      <c r="O87" s="129"/>
      <c r="P87" s="129"/>
      <c r="Q87" s="129"/>
      <c r="R87" s="129"/>
      <c r="S87" s="129"/>
      <c r="T87" s="129"/>
      <c r="U87" s="129"/>
      <c r="V87" s="129"/>
      <c r="W87" s="129"/>
      <c r="X87" s="129"/>
      <c r="Y87" s="129"/>
      <c r="Z87" s="129"/>
    </row>
    <row r="88" spans="1:26" ht="15.75" customHeight="1">
      <c r="A88" s="3"/>
      <c r="B88" s="3"/>
      <c r="C88" s="3"/>
      <c r="D88" s="5"/>
      <c r="E88" s="388"/>
      <c r="F88" s="388"/>
      <c r="G88" s="388"/>
      <c r="H88" s="388"/>
      <c r="I88" s="388"/>
      <c r="J88" s="129"/>
      <c r="K88" s="129"/>
      <c r="L88" s="129"/>
      <c r="M88" s="129"/>
      <c r="N88" s="129"/>
      <c r="O88" s="129"/>
      <c r="P88" s="129"/>
      <c r="Q88" s="129"/>
      <c r="R88" s="129"/>
      <c r="S88" s="129"/>
      <c r="T88" s="129"/>
      <c r="U88" s="129"/>
      <c r="V88" s="129"/>
      <c r="W88" s="129"/>
      <c r="X88" s="129"/>
      <c r="Y88" s="129"/>
      <c r="Z88" s="129"/>
    </row>
    <row r="89" spans="1:26" ht="15.75" customHeight="1">
      <c r="A89" s="3"/>
      <c r="B89" s="3"/>
      <c r="C89" s="3"/>
      <c r="D89" s="5"/>
      <c r="E89" s="388"/>
      <c r="F89" s="388"/>
      <c r="G89" s="388"/>
      <c r="H89" s="388"/>
      <c r="I89" s="388"/>
      <c r="J89" s="129"/>
      <c r="K89" s="129"/>
      <c r="L89" s="129"/>
      <c r="M89" s="129"/>
      <c r="N89" s="129"/>
      <c r="O89" s="129"/>
      <c r="P89" s="129"/>
      <c r="Q89" s="129"/>
      <c r="R89" s="129"/>
      <c r="S89" s="129"/>
      <c r="T89" s="129"/>
      <c r="U89" s="129"/>
      <c r="V89" s="129"/>
      <c r="W89" s="129"/>
      <c r="X89" s="129"/>
      <c r="Y89" s="129"/>
      <c r="Z89" s="129"/>
    </row>
    <row r="90" spans="1:26" ht="15.75" customHeight="1">
      <c r="A90" s="3"/>
      <c r="B90" s="3"/>
      <c r="C90" s="3"/>
      <c r="D90" s="5"/>
      <c r="E90" s="388"/>
      <c r="F90" s="388"/>
      <c r="G90" s="388"/>
      <c r="H90" s="388"/>
      <c r="I90" s="388"/>
      <c r="J90" s="129"/>
      <c r="K90" s="129"/>
      <c r="L90" s="129"/>
      <c r="M90" s="129"/>
      <c r="N90" s="129"/>
      <c r="O90" s="129"/>
      <c r="P90" s="129"/>
      <c r="Q90" s="129"/>
      <c r="R90" s="129"/>
      <c r="S90" s="129"/>
      <c r="T90" s="129"/>
      <c r="U90" s="129"/>
      <c r="V90" s="129"/>
      <c r="W90" s="129"/>
      <c r="X90" s="129"/>
      <c r="Y90" s="129"/>
      <c r="Z90" s="129"/>
    </row>
    <row r="91" spans="1:26" ht="15.75" customHeight="1">
      <c r="A91" s="3"/>
      <c r="B91" s="3"/>
      <c r="C91" s="3"/>
      <c r="D91" s="5"/>
      <c r="E91" s="388"/>
      <c r="F91" s="388"/>
      <c r="G91" s="388"/>
      <c r="H91" s="388"/>
      <c r="I91" s="388"/>
      <c r="J91" s="129"/>
      <c r="K91" s="129"/>
      <c r="L91" s="129"/>
      <c r="M91" s="129"/>
      <c r="N91" s="129"/>
      <c r="O91" s="129"/>
      <c r="P91" s="129"/>
      <c r="Q91" s="129"/>
      <c r="R91" s="129"/>
      <c r="S91" s="129"/>
      <c r="T91" s="129"/>
      <c r="U91" s="129"/>
      <c r="V91" s="129"/>
      <c r="W91" s="129"/>
      <c r="X91" s="129"/>
      <c r="Y91" s="129"/>
      <c r="Z91" s="129"/>
    </row>
    <row r="92" spans="1:26" ht="15.75" customHeight="1">
      <c r="A92" s="3"/>
      <c r="B92" s="3"/>
      <c r="C92" s="3"/>
      <c r="D92" s="5"/>
      <c r="E92" s="388"/>
      <c r="F92" s="388"/>
      <c r="G92" s="388"/>
      <c r="H92" s="388"/>
      <c r="I92" s="388"/>
      <c r="J92" s="129"/>
      <c r="K92" s="129"/>
      <c r="L92" s="129"/>
      <c r="M92" s="129"/>
      <c r="N92" s="129"/>
      <c r="O92" s="129"/>
      <c r="P92" s="129"/>
      <c r="Q92" s="129"/>
      <c r="R92" s="129"/>
      <c r="S92" s="129"/>
      <c r="T92" s="129"/>
      <c r="U92" s="129"/>
      <c r="V92" s="129"/>
      <c r="W92" s="129"/>
      <c r="X92" s="129"/>
      <c r="Y92" s="129"/>
      <c r="Z92" s="129"/>
    </row>
    <row r="93" spans="1:26" ht="15.75" customHeight="1">
      <c r="A93" s="3"/>
      <c r="B93" s="3"/>
      <c r="C93" s="3"/>
      <c r="D93" s="5"/>
      <c r="E93" s="388"/>
      <c r="F93" s="388"/>
      <c r="G93" s="388"/>
      <c r="H93" s="388"/>
      <c r="I93" s="388"/>
      <c r="J93" s="129"/>
      <c r="K93" s="129"/>
      <c r="L93" s="129"/>
      <c r="M93" s="129"/>
      <c r="N93" s="129"/>
      <c r="O93" s="129"/>
      <c r="P93" s="129"/>
      <c r="Q93" s="129"/>
      <c r="R93" s="129"/>
      <c r="S93" s="129"/>
      <c r="T93" s="129"/>
      <c r="U93" s="129"/>
      <c r="V93" s="129"/>
      <c r="W93" s="129"/>
      <c r="X93" s="129"/>
      <c r="Y93" s="129"/>
      <c r="Z93" s="129"/>
    </row>
    <row r="94" spans="1:26" ht="15.75" customHeight="1">
      <c r="A94" s="3"/>
      <c r="B94" s="3"/>
      <c r="C94" s="3"/>
      <c r="D94" s="5"/>
      <c r="E94" s="388"/>
      <c r="F94" s="388"/>
      <c r="G94" s="388"/>
      <c r="H94" s="388"/>
      <c r="I94" s="388"/>
      <c r="J94" s="129"/>
      <c r="K94" s="129"/>
      <c r="L94" s="129"/>
      <c r="M94" s="129"/>
      <c r="N94" s="129"/>
      <c r="O94" s="129"/>
      <c r="P94" s="129"/>
      <c r="Q94" s="129"/>
      <c r="R94" s="129"/>
      <c r="S94" s="129"/>
      <c r="T94" s="129"/>
      <c r="U94" s="129"/>
      <c r="V94" s="129"/>
      <c r="W94" s="129"/>
      <c r="X94" s="129"/>
      <c r="Y94" s="129"/>
      <c r="Z94" s="129"/>
    </row>
    <row r="95" spans="1:26" ht="15.75" customHeight="1">
      <c r="A95" s="3"/>
      <c r="B95" s="3"/>
      <c r="C95" s="3"/>
      <c r="D95" s="5"/>
      <c r="E95" s="388"/>
      <c r="F95" s="388"/>
      <c r="G95" s="388"/>
      <c r="H95" s="388"/>
      <c r="I95" s="388"/>
      <c r="J95" s="129"/>
      <c r="K95" s="129"/>
      <c r="L95" s="129"/>
      <c r="M95" s="129"/>
      <c r="N95" s="129"/>
      <c r="O95" s="129"/>
      <c r="P95" s="129"/>
      <c r="Q95" s="129"/>
      <c r="R95" s="129"/>
      <c r="S95" s="129"/>
      <c r="T95" s="129"/>
      <c r="U95" s="129"/>
      <c r="V95" s="129"/>
      <c r="W95" s="129"/>
      <c r="X95" s="129"/>
      <c r="Y95" s="129"/>
      <c r="Z95" s="129"/>
    </row>
    <row r="96" spans="1:26" ht="15.75" customHeight="1">
      <c r="A96" s="3"/>
      <c r="B96" s="3"/>
      <c r="C96" s="3"/>
      <c r="D96" s="5"/>
      <c r="E96" s="388"/>
      <c r="F96" s="388"/>
      <c r="G96" s="388"/>
      <c r="H96" s="388"/>
      <c r="I96" s="388"/>
      <c r="J96" s="129"/>
      <c r="K96" s="129"/>
      <c r="L96" s="129"/>
      <c r="M96" s="129"/>
      <c r="N96" s="129"/>
      <c r="O96" s="129"/>
      <c r="P96" s="129"/>
      <c r="Q96" s="129"/>
      <c r="R96" s="129"/>
      <c r="S96" s="129"/>
      <c r="T96" s="129"/>
      <c r="U96" s="129"/>
      <c r="V96" s="129"/>
      <c r="W96" s="129"/>
      <c r="X96" s="129"/>
      <c r="Y96" s="129"/>
      <c r="Z96" s="129"/>
    </row>
    <row r="97" spans="1:26" ht="15.75" customHeight="1">
      <c r="A97" s="3"/>
      <c r="B97" s="3"/>
      <c r="C97" s="3"/>
      <c r="D97" s="5"/>
      <c r="E97" s="388"/>
      <c r="F97" s="388"/>
      <c r="G97" s="388"/>
      <c r="H97" s="388"/>
      <c r="I97" s="388"/>
      <c r="J97" s="129"/>
      <c r="K97" s="129"/>
      <c r="L97" s="129"/>
      <c r="M97" s="129"/>
      <c r="N97" s="129"/>
      <c r="O97" s="129"/>
      <c r="P97" s="129"/>
      <c r="Q97" s="129"/>
      <c r="R97" s="129"/>
      <c r="S97" s="129"/>
      <c r="T97" s="129"/>
      <c r="U97" s="129"/>
      <c r="V97" s="129"/>
      <c r="W97" s="129"/>
      <c r="X97" s="129"/>
      <c r="Y97" s="129"/>
      <c r="Z97" s="129"/>
    </row>
    <row r="98" spans="1:26" ht="15.75" customHeight="1">
      <c r="A98" s="3"/>
      <c r="B98" s="3"/>
      <c r="C98" s="3"/>
      <c r="D98" s="5"/>
      <c r="E98" s="388"/>
      <c r="F98" s="388"/>
      <c r="G98" s="388"/>
      <c r="H98" s="388"/>
      <c r="I98" s="388"/>
      <c r="J98" s="129"/>
      <c r="K98" s="129"/>
      <c r="L98" s="129"/>
      <c r="M98" s="129"/>
      <c r="N98" s="129"/>
      <c r="O98" s="129"/>
      <c r="P98" s="129"/>
      <c r="Q98" s="129"/>
      <c r="R98" s="129"/>
      <c r="S98" s="129"/>
      <c r="T98" s="129"/>
      <c r="U98" s="129"/>
      <c r="V98" s="129"/>
      <c r="W98" s="129"/>
      <c r="X98" s="129"/>
      <c r="Y98" s="129"/>
      <c r="Z98" s="129"/>
    </row>
    <row r="99" spans="1:26" ht="15.75" customHeight="1">
      <c r="A99" s="3"/>
      <c r="B99" s="3"/>
      <c r="C99" s="3"/>
      <c r="D99" s="5"/>
      <c r="E99" s="388"/>
      <c r="F99" s="388"/>
      <c r="G99" s="388"/>
      <c r="H99" s="388"/>
      <c r="I99" s="388"/>
      <c r="J99" s="129"/>
      <c r="K99" s="129"/>
      <c r="L99" s="129"/>
      <c r="M99" s="129"/>
      <c r="N99" s="129"/>
      <c r="O99" s="129"/>
      <c r="P99" s="129"/>
      <c r="Q99" s="129"/>
      <c r="R99" s="129"/>
      <c r="S99" s="129"/>
      <c r="T99" s="129"/>
      <c r="U99" s="129"/>
      <c r="V99" s="129"/>
      <c r="W99" s="129"/>
      <c r="X99" s="129"/>
      <c r="Y99" s="129"/>
      <c r="Z99" s="129"/>
    </row>
    <row r="100" spans="1:26" ht="15.75" customHeight="1">
      <c r="A100" s="3"/>
      <c r="B100" s="3"/>
      <c r="C100" s="3"/>
      <c r="D100" s="5"/>
      <c r="E100" s="388"/>
      <c r="F100" s="388"/>
      <c r="G100" s="388"/>
      <c r="H100" s="388"/>
      <c r="I100" s="388"/>
      <c r="J100" s="129"/>
      <c r="K100" s="129"/>
      <c r="L100" s="129"/>
      <c r="M100" s="129"/>
      <c r="N100" s="129"/>
      <c r="O100" s="129"/>
      <c r="P100" s="129"/>
      <c r="Q100" s="129"/>
      <c r="R100" s="129"/>
      <c r="S100" s="129"/>
      <c r="T100" s="129"/>
      <c r="U100" s="129"/>
      <c r="V100" s="129"/>
      <c r="W100" s="129"/>
      <c r="X100" s="129"/>
      <c r="Y100" s="129"/>
      <c r="Z100" s="129"/>
    </row>
    <row r="101" spans="1:26" ht="15.75" customHeight="1">
      <c r="A101" s="3"/>
      <c r="B101" s="3"/>
      <c r="C101" s="3"/>
      <c r="D101" s="5"/>
      <c r="E101" s="388"/>
      <c r="F101" s="388"/>
      <c r="G101" s="388"/>
      <c r="H101" s="388"/>
      <c r="I101" s="388"/>
      <c r="J101" s="129"/>
      <c r="K101" s="129"/>
      <c r="L101" s="129"/>
      <c r="M101" s="129"/>
      <c r="N101" s="129"/>
      <c r="O101" s="129"/>
      <c r="P101" s="129"/>
      <c r="Q101" s="129"/>
      <c r="R101" s="129"/>
      <c r="S101" s="129"/>
      <c r="T101" s="129"/>
      <c r="U101" s="129"/>
      <c r="V101" s="129"/>
      <c r="W101" s="129"/>
      <c r="X101" s="129"/>
      <c r="Y101" s="129"/>
      <c r="Z101" s="129"/>
    </row>
    <row r="102" spans="1:26" ht="15.75" customHeight="1">
      <c r="A102" s="3"/>
      <c r="B102" s="3"/>
      <c r="C102" s="3"/>
      <c r="D102" s="5"/>
      <c r="E102" s="388"/>
      <c r="F102" s="388"/>
      <c r="G102" s="388"/>
      <c r="H102" s="388"/>
      <c r="I102" s="388"/>
      <c r="J102" s="129"/>
      <c r="K102" s="129"/>
      <c r="L102" s="129"/>
      <c r="M102" s="129"/>
      <c r="N102" s="129"/>
      <c r="O102" s="129"/>
      <c r="P102" s="129"/>
      <c r="Q102" s="129"/>
      <c r="R102" s="129"/>
      <c r="S102" s="129"/>
      <c r="T102" s="129"/>
      <c r="U102" s="129"/>
      <c r="V102" s="129"/>
      <c r="W102" s="129"/>
      <c r="X102" s="129"/>
      <c r="Y102" s="129"/>
      <c r="Z102" s="129"/>
    </row>
    <row r="103" spans="1:26" ht="15.75" customHeight="1">
      <c r="A103" s="3"/>
      <c r="B103" s="3"/>
      <c r="C103" s="3"/>
      <c r="D103" s="5"/>
      <c r="E103" s="388"/>
      <c r="F103" s="388"/>
      <c r="G103" s="388"/>
      <c r="H103" s="388"/>
      <c r="I103" s="388"/>
      <c r="J103" s="129"/>
      <c r="K103" s="129"/>
      <c r="L103" s="129"/>
      <c r="M103" s="129"/>
      <c r="N103" s="129"/>
      <c r="O103" s="129"/>
      <c r="P103" s="129"/>
      <c r="Q103" s="129"/>
      <c r="R103" s="129"/>
      <c r="S103" s="129"/>
      <c r="T103" s="129"/>
      <c r="U103" s="129"/>
      <c r="V103" s="129"/>
      <c r="W103" s="129"/>
      <c r="X103" s="129"/>
      <c r="Y103" s="129"/>
      <c r="Z103" s="129"/>
    </row>
    <row r="104" spans="1:26" ht="15.75" customHeight="1">
      <c r="A104" s="3"/>
      <c r="B104" s="3"/>
      <c r="C104" s="3"/>
      <c r="D104" s="5"/>
      <c r="E104" s="388"/>
      <c r="F104" s="388"/>
      <c r="G104" s="388"/>
      <c r="H104" s="388"/>
      <c r="I104" s="388"/>
      <c r="J104" s="129"/>
      <c r="K104" s="129"/>
      <c r="L104" s="129"/>
      <c r="M104" s="129"/>
      <c r="N104" s="129"/>
      <c r="O104" s="129"/>
      <c r="P104" s="129"/>
      <c r="Q104" s="129"/>
      <c r="R104" s="129"/>
      <c r="S104" s="129"/>
      <c r="T104" s="129"/>
      <c r="U104" s="129"/>
      <c r="V104" s="129"/>
      <c r="W104" s="129"/>
      <c r="X104" s="129"/>
      <c r="Y104" s="129"/>
      <c r="Z104" s="129"/>
    </row>
    <row r="105" spans="1:26" ht="15.75" customHeight="1">
      <c r="A105" s="3"/>
      <c r="B105" s="3"/>
      <c r="C105" s="3"/>
      <c r="D105" s="5"/>
      <c r="E105" s="388"/>
      <c r="F105" s="388"/>
      <c r="G105" s="388"/>
      <c r="H105" s="388"/>
      <c r="I105" s="388"/>
      <c r="J105" s="129"/>
      <c r="K105" s="129"/>
      <c r="L105" s="129"/>
      <c r="M105" s="129"/>
      <c r="N105" s="129"/>
      <c r="O105" s="129"/>
      <c r="P105" s="129"/>
      <c r="Q105" s="129"/>
      <c r="R105" s="129"/>
      <c r="S105" s="129"/>
      <c r="T105" s="129"/>
      <c r="U105" s="129"/>
      <c r="V105" s="129"/>
      <c r="W105" s="129"/>
      <c r="X105" s="129"/>
      <c r="Y105" s="129"/>
      <c r="Z105" s="129"/>
    </row>
    <row r="106" spans="1:26" ht="15.75" customHeight="1">
      <c r="A106" s="3"/>
      <c r="B106" s="3"/>
      <c r="C106" s="3"/>
      <c r="D106" s="5"/>
      <c r="E106" s="388"/>
      <c r="F106" s="388"/>
      <c r="G106" s="388"/>
      <c r="H106" s="388"/>
      <c r="I106" s="388"/>
      <c r="J106" s="129"/>
      <c r="K106" s="129"/>
      <c r="L106" s="129"/>
      <c r="M106" s="129"/>
      <c r="N106" s="129"/>
      <c r="O106" s="129"/>
      <c r="P106" s="129"/>
      <c r="Q106" s="129"/>
      <c r="R106" s="129"/>
      <c r="S106" s="129"/>
      <c r="T106" s="129"/>
      <c r="U106" s="129"/>
      <c r="V106" s="129"/>
      <c r="W106" s="129"/>
      <c r="X106" s="129"/>
      <c r="Y106" s="129"/>
      <c r="Z106" s="129"/>
    </row>
    <row r="107" spans="1:26" ht="15.75" customHeight="1">
      <c r="A107" s="3"/>
      <c r="B107" s="3"/>
      <c r="C107" s="3"/>
      <c r="D107" s="5"/>
      <c r="E107" s="388"/>
      <c r="F107" s="388"/>
      <c r="G107" s="388"/>
      <c r="H107" s="388"/>
      <c r="I107" s="388"/>
      <c r="J107" s="129"/>
      <c r="K107" s="129"/>
      <c r="L107" s="129"/>
      <c r="M107" s="129"/>
      <c r="N107" s="129"/>
      <c r="O107" s="129"/>
      <c r="P107" s="129"/>
      <c r="Q107" s="129"/>
      <c r="R107" s="129"/>
      <c r="S107" s="129"/>
      <c r="T107" s="129"/>
      <c r="U107" s="129"/>
      <c r="V107" s="129"/>
      <c r="W107" s="129"/>
      <c r="X107" s="129"/>
      <c r="Y107" s="129"/>
      <c r="Z107" s="129"/>
    </row>
    <row r="108" spans="1:26" ht="15.75" customHeight="1">
      <c r="A108" s="3"/>
      <c r="B108" s="3"/>
      <c r="C108" s="3"/>
      <c r="D108" s="5"/>
      <c r="E108" s="388"/>
      <c r="F108" s="388"/>
      <c r="G108" s="388"/>
      <c r="H108" s="388"/>
      <c r="I108" s="388"/>
      <c r="J108" s="129"/>
      <c r="K108" s="129"/>
      <c r="L108" s="129"/>
      <c r="M108" s="129"/>
      <c r="N108" s="129"/>
      <c r="O108" s="129"/>
      <c r="P108" s="129"/>
      <c r="Q108" s="129"/>
      <c r="R108" s="129"/>
      <c r="S108" s="129"/>
      <c r="T108" s="129"/>
      <c r="U108" s="129"/>
      <c r="V108" s="129"/>
      <c r="W108" s="129"/>
      <c r="X108" s="129"/>
      <c r="Y108" s="129"/>
      <c r="Z108" s="129"/>
    </row>
    <row r="109" spans="1:26" ht="15.75" customHeight="1">
      <c r="A109" s="3"/>
      <c r="B109" s="3"/>
      <c r="C109" s="3"/>
      <c r="D109" s="5"/>
      <c r="E109" s="388"/>
      <c r="F109" s="388"/>
      <c r="G109" s="388"/>
      <c r="H109" s="388"/>
      <c r="I109" s="388"/>
      <c r="J109" s="129"/>
      <c r="K109" s="129"/>
      <c r="L109" s="129"/>
      <c r="M109" s="129"/>
      <c r="N109" s="129"/>
      <c r="O109" s="129"/>
      <c r="P109" s="129"/>
      <c r="Q109" s="129"/>
      <c r="R109" s="129"/>
      <c r="S109" s="129"/>
      <c r="T109" s="129"/>
      <c r="U109" s="129"/>
      <c r="V109" s="129"/>
      <c r="W109" s="129"/>
      <c r="X109" s="129"/>
      <c r="Y109" s="129"/>
      <c r="Z109" s="129"/>
    </row>
    <row r="110" spans="1:26" ht="15.75" customHeight="1">
      <c r="A110" s="3"/>
      <c r="B110" s="3"/>
      <c r="C110" s="3"/>
      <c r="D110" s="5"/>
      <c r="E110" s="388"/>
      <c r="F110" s="388"/>
      <c r="G110" s="388"/>
      <c r="H110" s="388"/>
      <c r="I110" s="388"/>
      <c r="J110" s="129"/>
      <c r="K110" s="129"/>
      <c r="L110" s="129"/>
      <c r="M110" s="129"/>
      <c r="N110" s="129"/>
      <c r="O110" s="129"/>
      <c r="P110" s="129"/>
      <c r="Q110" s="129"/>
      <c r="R110" s="129"/>
      <c r="S110" s="129"/>
      <c r="T110" s="129"/>
      <c r="U110" s="129"/>
      <c r="V110" s="129"/>
      <c r="W110" s="129"/>
      <c r="X110" s="129"/>
      <c r="Y110" s="129"/>
      <c r="Z110" s="129"/>
    </row>
    <row r="111" spans="1:26" ht="15.75" customHeight="1">
      <c r="A111" s="3"/>
      <c r="B111" s="3"/>
      <c r="C111" s="3"/>
      <c r="D111" s="5"/>
      <c r="E111" s="388"/>
      <c r="F111" s="388"/>
      <c r="G111" s="388"/>
      <c r="H111" s="388"/>
      <c r="I111" s="388"/>
      <c r="J111" s="129"/>
      <c r="K111" s="129"/>
      <c r="L111" s="129"/>
      <c r="M111" s="129"/>
      <c r="N111" s="129"/>
      <c r="O111" s="129"/>
      <c r="P111" s="129"/>
      <c r="Q111" s="129"/>
      <c r="R111" s="129"/>
      <c r="S111" s="129"/>
      <c r="T111" s="129"/>
      <c r="U111" s="129"/>
      <c r="V111" s="129"/>
      <c r="W111" s="129"/>
      <c r="X111" s="129"/>
      <c r="Y111" s="129"/>
      <c r="Z111" s="129"/>
    </row>
    <row r="112" spans="1:26" ht="15.75" customHeight="1">
      <c r="A112" s="3"/>
      <c r="B112" s="3"/>
      <c r="C112" s="3"/>
      <c r="D112" s="5"/>
      <c r="E112" s="388"/>
      <c r="F112" s="388"/>
      <c r="G112" s="388"/>
      <c r="H112" s="388"/>
      <c r="I112" s="388"/>
      <c r="J112" s="129"/>
      <c r="K112" s="129"/>
      <c r="L112" s="129"/>
      <c r="M112" s="129"/>
      <c r="N112" s="129"/>
      <c r="O112" s="129"/>
      <c r="P112" s="129"/>
      <c r="Q112" s="129"/>
      <c r="R112" s="129"/>
      <c r="S112" s="129"/>
      <c r="T112" s="129"/>
      <c r="U112" s="129"/>
      <c r="V112" s="129"/>
      <c r="W112" s="129"/>
      <c r="X112" s="129"/>
      <c r="Y112" s="129"/>
      <c r="Z112" s="129"/>
    </row>
    <row r="113" spans="1:26" ht="15.75" customHeight="1">
      <c r="A113" s="3"/>
      <c r="B113" s="3"/>
      <c r="C113" s="3"/>
      <c r="D113" s="5"/>
      <c r="E113" s="388"/>
      <c r="F113" s="388"/>
      <c r="G113" s="388"/>
      <c r="H113" s="388"/>
      <c r="I113" s="388"/>
      <c r="J113" s="129"/>
      <c r="K113" s="129"/>
      <c r="L113" s="129"/>
      <c r="M113" s="129"/>
      <c r="N113" s="129"/>
      <c r="O113" s="129"/>
      <c r="P113" s="129"/>
      <c r="Q113" s="129"/>
      <c r="R113" s="129"/>
      <c r="S113" s="129"/>
      <c r="T113" s="129"/>
      <c r="U113" s="129"/>
      <c r="V113" s="129"/>
      <c r="W113" s="129"/>
      <c r="X113" s="129"/>
      <c r="Y113" s="129"/>
      <c r="Z113" s="129"/>
    </row>
    <row r="114" spans="1:26" ht="15.75" customHeight="1">
      <c r="A114" s="3"/>
      <c r="B114" s="3"/>
      <c r="C114" s="3"/>
      <c r="D114" s="5"/>
      <c r="E114" s="388"/>
      <c r="F114" s="388"/>
      <c r="G114" s="388"/>
      <c r="H114" s="388"/>
      <c r="I114" s="388"/>
      <c r="J114" s="129"/>
      <c r="K114" s="129"/>
      <c r="L114" s="129"/>
      <c r="M114" s="129"/>
      <c r="N114" s="129"/>
      <c r="O114" s="129"/>
      <c r="P114" s="129"/>
      <c r="Q114" s="129"/>
      <c r="R114" s="129"/>
      <c r="S114" s="129"/>
      <c r="T114" s="129"/>
      <c r="U114" s="129"/>
      <c r="V114" s="129"/>
      <c r="W114" s="129"/>
      <c r="X114" s="129"/>
      <c r="Y114" s="129"/>
      <c r="Z114" s="129"/>
    </row>
    <row r="115" spans="1:26" ht="15.75" customHeight="1">
      <c r="A115" s="3"/>
      <c r="B115" s="3"/>
      <c r="C115" s="3"/>
      <c r="D115" s="5"/>
      <c r="E115" s="388"/>
      <c r="F115" s="388"/>
      <c r="G115" s="388"/>
      <c r="H115" s="388"/>
      <c r="I115" s="388"/>
      <c r="J115" s="129"/>
      <c r="K115" s="129"/>
      <c r="L115" s="129"/>
      <c r="M115" s="129"/>
      <c r="N115" s="129"/>
      <c r="O115" s="129"/>
      <c r="P115" s="129"/>
      <c r="Q115" s="129"/>
      <c r="R115" s="129"/>
      <c r="S115" s="129"/>
      <c r="T115" s="129"/>
      <c r="U115" s="129"/>
      <c r="V115" s="129"/>
      <c r="W115" s="129"/>
      <c r="X115" s="129"/>
      <c r="Y115" s="129"/>
      <c r="Z115" s="129"/>
    </row>
    <row r="116" spans="1:26" ht="15.75" customHeight="1">
      <c r="A116" s="3"/>
      <c r="B116" s="3"/>
      <c r="C116" s="3"/>
      <c r="D116" s="5"/>
      <c r="E116" s="388"/>
      <c r="F116" s="388"/>
      <c r="G116" s="388"/>
      <c r="H116" s="388"/>
      <c r="I116" s="388"/>
      <c r="J116" s="129"/>
      <c r="K116" s="129"/>
      <c r="L116" s="129"/>
      <c r="M116" s="129"/>
      <c r="N116" s="129"/>
      <c r="O116" s="129"/>
      <c r="P116" s="129"/>
      <c r="Q116" s="129"/>
      <c r="R116" s="129"/>
      <c r="S116" s="129"/>
      <c r="T116" s="129"/>
      <c r="U116" s="129"/>
      <c r="V116" s="129"/>
      <c r="W116" s="129"/>
      <c r="X116" s="129"/>
      <c r="Y116" s="129"/>
      <c r="Z116" s="129"/>
    </row>
    <row r="117" spans="1:26" ht="15.75" customHeight="1">
      <c r="A117" s="3"/>
      <c r="B117" s="3"/>
      <c r="C117" s="3"/>
      <c r="D117" s="5"/>
      <c r="E117" s="388"/>
      <c r="F117" s="388"/>
      <c r="G117" s="388"/>
      <c r="H117" s="388"/>
      <c r="I117" s="388"/>
      <c r="J117" s="129"/>
      <c r="K117" s="129"/>
      <c r="L117" s="129"/>
      <c r="M117" s="129"/>
      <c r="N117" s="129"/>
      <c r="O117" s="129"/>
      <c r="P117" s="129"/>
      <c r="Q117" s="129"/>
      <c r="R117" s="129"/>
      <c r="S117" s="129"/>
      <c r="T117" s="129"/>
      <c r="U117" s="129"/>
      <c r="V117" s="129"/>
      <c r="W117" s="129"/>
      <c r="X117" s="129"/>
      <c r="Y117" s="129"/>
      <c r="Z117" s="129"/>
    </row>
    <row r="118" spans="1:26" ht="15.75" customHeight="1">
      <c r="A118" s="3"/>
      <c r="B118" s="3"/>
      <c r="C118" s="3"/>
      <c r="D118" s="5"/>
      <c r="E118" s="388"/>
      <c r="F118" s="388"/>
      <c r="G118" s="388"/>
      <c r="H118" s="388"/>
      <c r="I118" s="388"/>
      <c r="J118" s="129"/>
      <c r="K118" s="129"/>
      <c r="L118" s="129"/>
      <c r="M118" s="129"/>
      <c r="N118" s="129"/>
      <c r="O118" s="129"/>
      <c r="P118" s="129"/>
      <c r="Q118" s="129"/>
      <c r="R118" s="129"/>
      <c r="S118" s="129"/>
      <c r="T118" s="129"/>
      <c r="U118" s="129"/>
      <c r="V118" s="129"/>
      <c r="W118" s="129"/>
      <c r="X118" s="129"/>
      <c r="Y118" s="129"/>
      <c r="Z118" s="129"/>
    </row>
    <row r="119" spans="1:26" ht="15.75" customHeight="1">
      <c r="A119" s="3"/>
      <c r="B119" s="3"/>
      <c r="C119" s="3"/>
      <c r="D119" s="5"/>
      <c r="E119" s="388"/>
      <c r="F119" s="388"/>
      <c r="G119" s="388"/>
      <c r="H119" s="388"/>
      <c r="I119" s="388"/>
      <c r="J119" s="129"/>
      <c r="K119" s="129"/>
      <c r="L119" s="129"/>
      <c r="M119" s="129"/>
      <c r="N119" s="129"/>
      <c r="O119" s="129"/>
      <c r="P119" s="129"/>
      <c r="Q119" s="129"/>
      <c r="R119" s="129"/>
      <c r="S119" s="129"/>
      <c r="T119" s="129"/>
      <c r="U119" s="129"/>
      <c r="V119" s="129"/>
      <c r="W119" s="129"/>
      <c r="X119" s="129"/>
      <c r="Y119" s="129"/>
      <c r="Z119" s="129"/>
    </row>
    <row r="120" spans="1:26" ht="15.75" customHeight="1">
      <c r="A120" s="3"/>
      <c r="B120" s="3"/>
      <c r="C120" s="3"/>
      <c r="D120" s="5"/>
      <c r="E120" s="388"/>
      <c r="F120" s="388"/>
      <c r="G120" s="388"/>
      <c r="H120" s="388"/>
      <c r="I120" s="388"/>
      <c r="J120" s="129"/>
      <c r="K120" s="129"/>
      <c r="L120" s="129"/>
      <c r="M120" s="129"/>
      <c r="N120" s="129"/>
      <c r="O120" s="129"/>
      <c r="P120" s="129"/>
      <c r="Q120" s="129"/>
      <c r="R120" s="129"/>
      <c r="S120" s="129"/>
      <c r="T120" s="129"/>
      <c r="U120" s="129"/>
      <c r="V120" s="129"/>
      <c r="W120" s="129"/>
      <c r="X120" s="129"/>
      <c r="Y120" s="129"/>
      <c r="Z120" s="129"/>
    </row>
    <row r="121" spans="1:26" ht="15.75" customHeight="1">
      <c r="A121" s="3"/>
      <c r="B121" s="3"/>
      <c r="C121" s="3"/>
      <c r="D121" s="5"/>
      <c r="E121" s="388"/>
      <c r="F121" s="388"/>
      <c r="G121" s="388"/>
      <c r="H121" s="388"/>
      <c r="I121" s="388"/>
      <c r="J121" s="129"/>
      <c r="K121" s="129"/>
      <c r="L121" s="129"/>
      <c r="M121" s="129"/>
      <c r="N121" s="129"/>
      <c r="O121" s="129"/>
      <c r="P121" s="129"/>
      <c r="Q121" s="129"/>
      <c r="R121" s="129"/>
      <c r="S121" s="129"/>
      <c r="T121" s="129"/>
      <c r="U121" s="129"/>
      <c r="V121" s="129"/>
      <c r="W121" s="129"/>
      <c r="X121" s="129"/>
      <c r="Y121" s="129"/>
      <c r="Z121" s="129"/>
    </row>
    <row r="122" spans="1:26" ht="15.75" customHeight="1">
      <c r="A122" s="3"/>
      <c r="B122" s="3"/>
      <c r="C122" s="3"/>
      <c r="D122" s="5"/>
      <c r="E122" s="388"/>
      <c r="F122" s="388"/>
      <c r="G122" s="388"/>
      <c r="H122" s="388"/>
      <c r="I122" s="388"/>
      <c r="J122" s="129"/>
      <c r="K122" s="129"/>
      <c r="L122" s="129"/>
      <c r="M122" s="129"/>
      <c r="N122" s="129"/>
      <c r="O122" s="129"/>
      <c r="P122" s="129"/>
      <c r="Q122" s="129"/>
      <c r="R122" s="129"/>
      <c r="S122" s="129"/>
      <c r="T122" s="129"/>
      <c r="U122" s="129"/>
      <c r="V122" s="129"/>
      <c r="W122" s="129"/>
      <c r="X122" s="129"/>
      <c r="Y122" s="129"/>
      <c r="Z122" s="129"/>
    </row>
    <row r="123" spans="1:26" ht="15.75" customHeight="1">
      <c r="A123" s="3"/>
      <c r="B123" s="3"/>
      <c r="C123" s="3"/>
      <c r="D123" s="5"/>
      <c r="E123" s="388"/>
      <c r="F123" s="388"/>
      <c r="G123" s="388"/>
      <c r="H123" s="388"/>
      <c r="I123" s="388"/>
      <c r="J123" s="129"/>
      <c r="K123" s="129"/>
      <c r="L123" s="129"/>
      <c r="M123" s="129"/>
      <c r="N123" s="129"/>
      <c r="O123" s="129"/>
      <c r="P123" s="129"/>
      <c r="Q123" s="129"/>
      <c r="R123" s="129"/>
      <c r="S123" s="129"/>
      <c r="T123" s="129"/>
      <c r="U123" s="129"/>
      <c r="V123" s="129"/>
      <c r="W123" s="129"/>
      <c r="X123" s="129"/>
      <c r="Y123" s="129"/>
      <c r="Z123" s="129"/>
    </row>
    <row r="124" spans="1:26" ht="15.75" customHeight="1">
      <c r="A124" s="3"/>
      <c r="B124" s="3"/>
      <c r="C124" s="3"/>
      <c r="D124" s="5"/>
      <c r="E124" s="388"/>
      <c r="F124" s="388"/>
      <c r="G124" s="388"/>
      <c r="H124" s="388"/>
      <c r="I124" s="388"/>
      <c r="J124" s="129"/>
      <c r="K124" s="129"/>
      <c r="L124" s="129"/>
      <c r="M124" s="129"/>
      <c r="N124" s="129"/>
      <c r="O124" s="129"/>
      <c r="P124" s="129"/>
      <c r="Q124" s="129"/>
      <c r="R124" s="129"/>
      <c r="S124" s="129"/>
      <c r="T124" s="129"/>
      <c r="U124" s="129"/>
      <c r="V124" s="129"/>
      <c r="W124" s="129"/>
      <c r="X124" s="129"/>
      <c r="Y124" s="129"/>
      <c r="Z124" s="129"/>
    </row>
    <row r="125" spans="1:26" ht="15.75" customHeight="1">
      <c r="A125" s="3"/>
      <c r="B125" s="3"/>
      <c r="C125" s="3"/>
      <c r="D125" s="5"/>
      <c r="E125" s="388"/>
      <c r="F125" s="388"/>
      <c r="G125" s="388"/>
      <c r="H125" s="388"/>
      <c r="I125" s="388"/>
      <c r="J125" s="129"/>
      <c r="K125" s="129"/>
      <c r="L125" s="129"/>
      <c r="M125" s="129"/>
      <c r="N125" s="129"/>
      <c r="O125" s="129"/>
      <c r="P125" s="129"/>
      <c r="Q125" s="129"/>
      <c r="R125" s="129"/>
      <c r="S125" s="129"/>
      <c r="T125" s="129"/>
      <c r="U125" s="129"/>
      <c r="V125" s="129"/>
      <c r="W125" s="129"/>
      <c r="X125" s="129"/>
      <c r="Y125" s="129"/>
      <c r="Z125" s="129"/>
    </row>
    <row r="126" spans="1:26" ht="15.75" customHeight="1">
      <c r="A126" s="3"/>
      <c r="B126" s="3"/>
      <c r="C126" s="3"/>
      <c r="D126" s="5"/>
      <c r="E126" s="388"/>
      <c r="F126" s="388"/>
      <c r="G126" s="388"/>
      <c r="H126" s="388"/>
      <c r="I126" s="388"/>
      <c r="J126" s="129"/>
      <c r="K126" s="129"/>
      <c r="L126" s="129"/>
      <c r="M126" s="129"/>
      <c r="N126" s="129"/>
      <c r="O126" s="129"/>
      <c r="P126" s="129"/>
      <c r="Q126" s="129"/>
      <c r="R126" s="129"/>
      <c r="S126" s="129"/>
      <c r="T126" s="129"/>
      <c r="U126" s="129"/>
      <c r="V126" s="129"/>
      <c r="W126" s="129"/>
      <c r="X126" s="129"/>
      <c r="Y126" s="129"/>
      <c r="Z126" s="129"/>
    </row>
    <row r="127" spans="1:26" ht="15.75" customHeight="1">
      <c r="A127" s="3"/>
      <c r="B127" s="3"/>
      <c r="C127" s="3"/>
      <c r="D127" s="5"/>
      <c r="E127" s="388"/>
      <c r="F127" s="388"/>
      <c r="G127" s="388"/>
      <c r="H127" s="388"/>
      <c r="I127" s="388"/>
      <c r="J127" s="129"/>
      <c r="K127" s="129"/>
      <c r="L127" s="129"/>
      <c r="M127" s="129"/>
      <c r="N127" s="129"/>
      <c r="O127" s="129"/>
      <c r="P127" s="129"/>
      <c r="Q127" s="129"/>
      <c r="R127" s="129"/>
      <c r="S127" s="129"/>
      <c r="T127" s="129"/>
      <c r="U127" s="129"/>
      <c r="V127" s="129"/>
      <c r="W127" s="129"/>
      <c r="X127" s="129"/>
      <c r="Y127" s="129"/>
      <c r="Z127" s="129"/>
    </row>
    <row r="128" spans="1:26" ht="15.75" customHeight="1">
      <c r="A128" s="3"/>
      <c r="B128" s="3"/>
      <c r="C128" s="3"/>
      <c r="D128" s="5"/>
      <c r="E128" s="388"/>
      <c r="F128" s="388"/>
      <c r="G128" s="388"/>
      <c r="H128" s="388"/>
      <c r="I128" s="388"/>
      <c r="J128" s="129"/>
      <c r="K128" s="129"/>
      <c r="L128" s="129"/>
      <c r="M128" s="129"/>
      <c r="N128" s="129"/>
      <c r="O128" s="129"/>
      <c r="P128" s="129"/>
      <c r="Q128" s="129"/>
      <c r="R128" s="129"/>
      <c r="S128" s="129"/>
      <c r="T128" s="129"/>
      <c r="U128" s="129"/>
      <c r="V128" s="129"/>
      <c r="W128" s="129"/>
      <c r="X128" s="129"/>
      <c r="Y128" s="129"/>
      <c r="Z128" s="129"/>
    </row>
    <row r="129" spans="1:26" ht="15.75" customHeight="1">
      <c r="A129" s="3"/>
      <c r="B129" s="3"/>
      <c r="C129" s="3"/>
      <c r="D129" s="5"/>
      <c r="E129" s="388"/>
      <c r="F129" s="388"/>
      <c r="G129" s="388"/>
      <c r="H129" s="388"/>
      <c r="I129" s="388"/>
      <c r="J129" s="129"/>
      <c r="K129" s="129"/>
      <c r="L129" s="129"/>
      <c r="M129" s="129"/>
      <c r="N129" s="129"/>
      <c r="O129" s="129"/>
      <c r="P129" s="129"/>
      <c r="Q129" s="129"/>
      <c r="R129" s="129"/>
      <c r="S129" s="129"/>
      <c r="T129" s="129"/>
      <c r="U129" s="129"/>
      <c r="V129" s="129"/>
      <c r="W129" s="129"/>
      <c r="X129" s="129"/>
      <c r="Y129" s="129"/>
      <c r="Z129" s="129"/>
    </row>
    <row r="130" spans="1:26" ht="15.75" customHeight="1">
      <c r="A130" s="3"/>
      <c r="B130" s="3"/>
      <c r="C130" s="3"/>
      <c r="D130" s="5"/>
      <c r="E130" s="388"/>
      <c r="F130" s="388"/>
      <c r="G130" s="388"/>
      <c r="H130" s="388"/>
      <c r="I130" s="388"/>
      <c r="J130" s="129"/>
      <c r="K130" s="129"/>
      <c r="L130" s="129"/>
      <c r="M130" s="129"/>
      <c r="N130" s="129"/>
      <c r="O130" s="129"/>
      <c r="P130" s="129"/>
      <c r="Q130" s="129"/>
      <c r="R130" s="129"/>
      <c r="S130" s="129"/>
      <c r="T130" s="129"/>
      <c r="U130" s="129"/>
      <c r="V130" s="129"/>
      <c r="W130" s="129"/>
      <c r="X130" s="129"/>
      <c r="Y130" s="129"/>
      <c r="Z130" s="129"/>
    </row>
    <row r="131" spans="1:26" ht="15.75" customHeight="1">
      <c r="A131" s="3"/>
      <c r="B131" s="3"/>
      <c r="C131" s="3"/>
      <c r="D131" s="5"/>
      <c r="E131" s="388"/>
      <c r="F131" s="388"/>
      <c r="G131" s="388"/>
      <c r="H131" s="388"/>
      <c r="I131" s="388"/>
      <c r="J131" s="129"/>
      <c r="K131" s="129"/>
      <c r="L131" s="129"/>
      <c r="M131" s="129"/>
      <c r="N131" s="129"/>
      <c r="O131" s="129"/>
      <c r="P131" s="129"/>
      <c r="Q131" s="129"/>
      <c r="R131" s="129"/>
      <c r="S131" s="129"/>
      <c r="T131" s="129"/>
      <c r="U131" s="129"/>
      <c r="V131" s="129"/>
      <c r="W131" s="129"/>
      <c r="X131" s="129"/>
      <c r="Y131" s="129"/>
      <c r="Z131" s="129"/>
    </row>
    <row r="132" spans="1:26" ht="15.75" customHeight="1">
      <c r="A132" s="3"/>
      <c r="B132" s="3"/>
      <c r="C132" s="3"/>
      <c r="D132" s="5"/>
      <c r="E132" s="388"/>
      <c r="F132" s="388"/>
      <c r="G132" s="388"/>
      <c r="H132" s="388"/>
      <c r="I132" s="388"/>
      <c r="J132" s="129"/>
      <c r="K132" s="129"/>
      <c r="L132" s="129"/>
      <c r="M132" s="129"/>
      <c r="N132" s="129"/>
      <c r="O132" s="129"/>
      <c r="P132" s="129"/>
      <c r="Q132" s="129"/>
      <c r="R132" s="129"/>
      <c r="S132" s="129"/>
      <c r="T132" s="129"/>
      <c r="U132" s="129"/>
      <c r="V132" s="129"/>
      <c r="W132" s="129"/>
      <c r="X132" s="129"/>
      <c r="Y132" s="129"/>
      <c r="Z132" s="129"/>
    </row>
    <row r="133" spans="1:26" ht="15.75" customHeight="1">
      <c r="A133" s="3"/>
      <c r="B133" s="3"/>
      <c r="C133" s="3"/>
      <c r="D133" s="5"/>
      <c r="E133" s="388"/>
      <c r="F133" s="388"/>
      <c r="G133" s="388"/>
      <c r="H133" s="388"/>
      <c r="I133" s="388"/>
      <c r="J133" s="129"/>
      <c r="K133" s="129"/>
      <c r="L133" s="129"/>
      <c r="M133" s="129"/>
      <c r="N133" s="129"/>
      <c r="O133" s="129"/>
      <c r="P133" s="129"/>
      <c r="Q133" s="129"/>
      <c r="R133" s="129"/>
      <c r="S133" s="129"/>
      <c r="T133" s="129"/>
      <c r="U133" s="129"/>
      <c r="V133" s="129"/>
      <c r="W133" s="129"/>
      <c r="X133" s="129"/>
      <c r="Y133" s="129"/>
      <c r="Z133" s="129"/>
    </row>
    <row r="134" spans="1:26" ht="15.75" customHeight="1">
      <c r="A134" s="3"/>
      <c r="B134" s="3"/>
      <c r="C134" s="3"/>
      <c r="D134" s="5"/>
      <c r="E134" s="388"/>
      <c r="F134" s="388"/>
      <c r="G134" s="388"/>
      <c r="H134" s="388"/>
      <c r="I134" s="388"/>
      <c r="J134" s="129"/>
      <c r="K134" s="129"/>
      <c r="L134" s="129"/>
      <c r="M134" s="129"/>
      <c r="N134" s="129"/>
      <c r="O134" s="129"/>
      <c r="P134" s="129"/>
      <c r="Q134" s="129"/>
      <c r="R134" s="129"/>
      <c r="S134" s="129"/>
      <c r="T134" s="129"/>
      <c r="U134" s="129"/>
      <c r="V134" s="129"/>
      <c r="W134" s="129"/>
      <c r="X134" s="129"/>
      <c r="Y134" s="129"/>
      <c r="Z134" s="129"/>
    </row>
    <row r="135" spans="1:26" ht="15.75" customHeight="1">
      <c r="A135" s="3"/>
      <c r="B135" s="3"/>
      <c r="C135" s="3"/>
      <c r="D135" s="5"/>
      <c r="E135" s="388"/>
      <c r="F135" s="388"/>
      <c r="G135" s="388"/>
      <c r="H135" s="388"/>
      <c r="I135" s="388"/>
      <c r="J135" s="129"/>
      <c r="K135" s="129"/>
      <c r="L135" s="129"/>
      <c r="M135" s="129"/>
      <c r="N135" s="129"/>
      <c r="O135" s="129"/>
      <c r="P135" s="129"/>
      <c r="Q135" s="129"/>
      <c r="R135" s="129"/>
      <c r="S135" s="129"/>
      <c r="T135" s="129"/>
      <c r="U135" s="129"/>
      <c r="V135" s="129"/>
      <c r="W135" s="129"/>
      <c r="X135" s="129"/>
      <c r="Y135" s="129"/>
      <c r="Z135" s="129"/>
    </row>
    <row r="136" spans="1:26" ht="15.75" customHeight="1">
      <c r="A136" s="3"/>
      <c r="B136" s="3"/>
      <c r="C136" s="3"/>
      <c r="D136" s="5"/>
      <c r="E136" s="388"/>
      <c r="F136" s="388"/>
      <c r="G136" s="388"/>
      <c r="H136" s="388"/>
      <c r="I136" s="388"/>
      <c r="J136" s="129"/>
      <c r="K136" s="129"/>
      <c r="L136" s="129"/>
      <c r="M136" s="129"/>
      <c r="N136" s="129"/>
      <c r="O136" s="129"/>
      <c r="P136" s="129"/>
      <c r="Q136" s="129"/>
      <c r="R136" s="129"/>
      <c r="S136" s="129"/>
      <c r="T136" s="129"/>
      <c r="U136" s="129"/>
      <c r="V136" s="129"/>
      <c r="W136" s="129"/>
      <c r="X136" s="129"/>
      <c r="Y136" s="129"/>
      <c r="Z136" s="129"/>
    </row>
    <row r="137" spans="1:26" ht="15.75" customHeight="1">
      <c r="A137" s="3"/>
      <c r="B137" s="3"/>
      <c r="C137" s="3"/>
      <c r="D137" s="5"/>
      <c r="E137" s="388"/>
      <c r="F137" s="388"/>
      <c r="G137" s="388"/>
      <c r="H137" s="388"/>
      <c r="I137" s="388"/>
      <c r="J137" s="129"/>
      <c r="K137" s="129"/>
      <c r="L137" s="129"/>
      <c r="M137" s="129"/>
      <c r="N137" s="129"/>
      <c r="O137" s="129"/>
      <c r="P137" s="129"/>
      <c r="Q137" s="129"/>
      <c r="R137" s="129"/>
      <c r="S137" s="129"/>
      <c r="T137" s="129"/>
      <c r="U137" s="129"/>
      <c r="V137" s="129"/>
      <c r="W137" s="129"/>
      <c r="X137" s="129"/>
      <c r="Y137" s="129"/>
      <c r="Z137" s="129"/>
    </row>
    <row r="138" spans="1:26" ht="15.75" customHeight="1">
      <c r="A138" s="3"/>
      <c r="B138" s="3"/>
      <c r="C138" s="3"/>
      <c r="D138" s="5"/>
      <c r="E138" s="388"/>
      <c r="F138" s="388"/>
      <c r="G138" s="388"/>
      <c r="H138" s="388"/>
      <c r="I138" s="388"/>
      <c r="J138" s="129"/>
      <c r="K138" s="129"/>
      <c r="L138" s="129"/>
      <c r="M138" s="129"/>
      <c r="N138" s="129"/>
      <c r="O138" s="129"/>
      <c r="P138" s="129"/>
      <c r="Q138" s="129"/>
      <c r="R138" s="129"/>
      <c r="S138" s="129"/>
      <c r="T138" s="129"/>
      <c r="U138" s="129"/>
      <c r="V138" s="129"/>
      <c r="W138" s="129"/>
      <c r="X138" s="129"/>
      <c r="Y138" s="129"/>
      <c r="Z138" s="129"/>
    </row>
    <row r="139" spans="1:26" ht="15.75" customHeight="1">
      <c r="A139" s="3"/>
      <c r="B139" s="3"/>
      <c r="C139" s="3"/>
      <c r="D139" s="5"/>
      <c r="E139" s="388"/>
      <c r="F139" s="388"/>
      <c r="G139" s="388"/>
      <c r="H139" s="388"/>
      <c r="I139" s="388"/>
      <c r="J139" s="129"/>
      <c r="K139" s="129"/>
      <c r="L139" s="129"/>
      <c r="M139" s="129"/>
      <c r="N139" s="129"/>
      <c r="O139" s="129"/>
      <c r="P139" s="129"/>
      <c r="Q139" s="129"/>
      <c r="R139" s="129"/>
      <c r="S139" s="129"/>
      <c r="T139" s="129"/>
      <c r="U139" s="129"/>
      <c r="V139" s="129"/>
      <c r="W139" s="129"/>
      <c r="X139" s="129"/>
      <c r="Y139" s="129"/>
      <c r="Z139" s="129"/>
    </row>
    <row r="140" spans="1:26" ht="15.75" customHeight="1">
      <c r="A140" s="3"/>
      <c r="B140" s="3"/>
      <c r="C140" s="3"/>
      <c r="D140" s="5"/>
      <c r="E140" s="388"/>
      <c r="F140" s="388"/>
      <c r="G140" s="388"/>
      <c r="H140" s="388"/>
      <c r="I140" s="388"/>
      <c r="J140" s="129"/>
      <c r="K140" s="129"/>
      <c r="L140" s="129"/>
      <c r="M140" s="129"/>
      <c r="N140" s="129"/>
      <c r="O140" s="129"/>
      <c r="P140" s="129"/>
      <c r="Q140" s="129"/>
      <c r="R140" s="129"/>
      <c r="S140" s="129"/>
      <c r="T140" s="129"/>
      <c r="U140" s="129"/>
      <c r="V140" s="129"/>
      <c r="W140" s="129"/>
      <c r="X140" s="129"/>
      <c r="Y140" s="129"/>
      <c r="Z140" s="129"/>
    </row>
    <row r="141" spans="1:26" ht="15.75" customHeight="1">
      <c r="A141" s="3"/>
      <c r="B141" s="3"/>
      <c r="C141" s="3"/>
      <c r="D141" s="5"/>
      <c r="E141" s="388"/>
      <c r="F141" s="388"/>
      <c r="G141" s="388"/>
      <c r="H141" s="388"/>
      <c r="I141" s="388"/>
      <c r="J141" s="129"/>
      <c r="K141" s="129"/>
      <c r="L141" s="129"/>
      <c r="M141" s="129"/>
      <c r="N141" s="129"/>
      <c r="O141" s="129"/>
      <c r="P141" s="129"/>
      <c r="Q141" s="129"/>
      <c r="R141" s="129"/>
      <c r="S141" s="129"/>
      <c r="T141" s="129"/>
      <c r="U141" s="129"/>
      <c r="V141" s="129"/>
      <c r="W141" s="129"/>
      <c r="X141" s="129"/>
      <c r="Y141" s="129"/>
      <c r="Z141" s="129"/>
    </row>
    <row r="142" spans="1:26" ht="15.75" customHeight="1">
      <c r="A142" s="3"/>
      <c r="B142" s="3"/>
      <c r="C142" s="3"/>
      <c r="D142" s="5"/>
      <c r="E142" s="388"/>
      <c r="F142" s="388"/>
      <c r="G142" s="388"/>
      <c r="H142" s="388"/>
      <c r="I142" s="388"/>
      <c r="J142" s="129"/>
      <c r="K142" s="129"/>
      <c r="L142" s="129"/>
      <c r="M142" s="129"/>
      <c r="N142" s="129"/>
      <c r="O142" s="129"/>
      <c r="P142" s="129"/>
      <c r="Q142" s="129"/>
      <c r="R142" s="129"/>
      <c r="S142" s="129"/>
      <c r="T142" s="129"/>
      <c r="U142" s="129"/>
      <c r="V142" s="129"/>
      <c r="W142" s="129"/>
      <c r="X142" s="129"/>
      <c r="Y142" s="129"/>
      <c r="Z142" s="129"/>
    </row>
    <row r="143" spans="1:26" ht="15.75" customHeight="1">
      <c r="A143" s="3"/>
      <c r="B143" s="3"/>
      <c r="C143" s="3"/>
      <c r="D143" s="5"/>
      <c r="E143" s="388"/>
      <c r="F143" s="388"/>
      <c r="G143" s="388"/>
      <c r="H143" s="388"/>
      <c r="I143" s="388"/>
      <c r="J143" s="129"/>
      <c r="K143" s="129"/>
      <c r="L143" s="129"/>
      <c r="M143" s="129"/>
      <c r="N143" s="129"/>
      <c r="O143" s="129"/>
      <c r="P143" s="129"/>
      <c r="Q143" s="129"/>
      <c r="R143" s="129"/>
      <c r="S143" s="129"/>
      <c r="T143" s="129"/>
      <c r="U143" s="129"/>
      <c r="V143" s="129"/>
      <c r="W143" s="129"/>
      <c r="X143" s="129"/>
      <c r="Y143" s="129"/>
      <c r="Z143" s="129"/>
    </row>
    <row r="144" spans="1:26" ht="15.75" customHeight="1">
      <c r="A144" s="3"/>
      <c r="B144" s="3"/>
      <c r="C144" s="3"/>
      <c r="D144" s="5"/>
      <c r="E144" s="388"/>
      <c r="F144" s="388"/>
      <c r="G144" s="388"/>
      <c r="H144" s="388"/>
      <c r="I144" s="388"/>
      <c r="J144" s="129"/>
      <c r="K144" s="129"/>
      <c r="L144" s="129"/>
      <c r="M144" s="129"/>
      <c r="N144" s="129"/>
      <c r="O144" s="129"/>
      <c r="P144" s="129"/>
      <c r="Q144" s="129"/>
      <c r="R144" s="129"/>
      <c r="S144" s="129"/>
      <c r="T144" s="129"/>
      <c r="U144" s="129"/>
      <c r="V144" s="129"/>
      <c r="W144" s="129"/>
      <c r="X144" s="129"/>
      <c r="Y144" s="129"/>
      <c r="Z144" s="129"/>
    </row>
    <row r="145" spans="1:26" ht="15.75" customHeight="1">
      <c r="A145" s="3"/>
      <c r="B145" s="3"/>
      <c r="C145" s="3"/>
      <c r="D145" s="5"/>
      <c r="E145" s="388"/>
      <c r="F145" s="388"/>
      <c r="G145" s="388"/>
      <c r="H145" s="388"/>
      <c r="I145" s="388"/>
      <c r="J145" s="129"/>
      <c r="K145" s="129"/>
      <c r="L145" s="129"/>
      <c r="M145" s="129"/>
      <c r="N145" s="129"/>
      <c r="O145" s="129"/>
      <c r="P145" s="129"/>
      <c r="Q145" s="129"/>
      <c r="R145" s="129"/>
      <c r="S145" s="129"/>
      <c r="T145" s="129"/>
      <c r="U145" s="129"/>
      <c r="V145" s="129"/>
      <c r="W145" s="129"/>
      <c r="X145" s="129"/>
      <c r="Y145" s="129"/>
      <c r="Z145" s="129"/>
    </row>
    <row r="146" spans="1:26" ht="15.75" customHeight="1">
      <c r="A146" s="3"/>
      <c r="B146" s="3"/>
      <c r="C146" s="3"/>
      <c r="D146" s="5"/>
      <c r="E146" s="388"/>
      <c r="F146" s="388"/>
      <c r="G146" s="388"/>
      <c r="H146" s="388"/>
      <c r="I146" s="388"/>
      <c r="J146" s="129"/>
      <c r="K146" s="129"/>
      <c r="L146" s="129"/>
      <c r="M146" s="129"/>
      <c r="N146" s="129"/>
      <c r="O146" s="129"/>
      <c r="P146" s="129"/>
      <c r="Q146" s="129"/>
      <c r="R146" s="129"/>
      <c r="S146" s="129"/>
      <c r="T146" s="129"/>
      <c r="U146" s="129"/>
      <c r="V146" s="129"/>
      <c r="W146" s="129"/>
      <c r="X146" s="129"/>
      <c r="Y146" s="129"/>
      <c r="Z146" s="129"/>
    </row>
    <row r="147" spans="1:26" ht="15.75" customHeight="1">
      <c r="A147" s="3"/>
      <c r="B147" s="3"/>
      <c r="C147" s="3"/>
      <c r="D147" s="5"/>
      <c r="E147" s="388"/>
      <c r="F147" s="388"/>
      <c r="G147" s="388"/>
      <c r="H147" s="388"/>
      <c r="I147" s="388"/>
      <c r="J147" s="129"/>
      <c r="K147" s="129"/>
      <c r="L147" s="129"/>
      <c r="M147" s="129"/>
      <c r="N147" s="129"/>
      <c r="O147" s="129"/>
      <c r="P147" s="129"/>
      <c r="Q147" s="129"/>
      <c r="R147" s="129"/>
      <c r="S147" s="129"/>
      <c r="T147" s="129"/>
      <c r="U147" s="129"/>
      <c r="V147" s="129"/>
      <c r="W147" s="129"/>
      <c r="X147" s="129"/>
      <c r="Y147" s="129"/>
      <c r="Z147" s="129"/>
    </row>
    <row r="148" spans="1:26" ht="15.75" customHeight="1">
      <c r="A148" s="3"/>
      <c r="B148" s="3"/>
      <c r="C148" s="3"/>
      <c r="D148" s="5"/>
      <c r="E148" s="388"/>
      <c r="F148" s="388"/>
      <c r="G148" s="388"/>
      <c r="H148" s="388"/>
      <c r="I148" s="388"/>
      <c r="J148" s="129"/>
      <c r="K148" s="129"/>
      <c r="L148" s="129"/>
      <c r="M148" s="129"/>
      <c r="N148" s="129"/>
      <c r="O148" s="129"/>
      <c r="P148" s="129"/>
      <c r="Q148" s="129"/>
      <c r="R148" s="129"/>
      <c r="S148" s="129"/>
      <c r="T148" s="129"/>
      <c r="U148" s="129"/>
      <c r="V148" s="129"/>
      <c r="W148" s="129"/>
      <c r="X148" s="129"/>
      <c r="Y148" s="129"/>
      <c r="Z148" s="129"/>
    </row>
    <row r="149" spans="1:26" ht="15.75" customHeight="1">
      <c r="A149" s="3"/>
      <c r="B149" s="3"/>
      <c r="C149" s="3"/>
      <c r="D149" s="5"/>
      <c r="E149" s="388"/>
      <c r="F149" s="388"/>
      <c r="G149" s="388"/>
      <c r="H149" s="388"/>
      <c r="I149" s="388"/>
      <c r="J149" s="129"/>
      <c r="K149" s="129"/>
      <c r="L149" s="129"/>
      <c r="M149" s="129"/>
      <c r="N149" s="129"/>
      <c r="O149" s="129"/>
      <c r="P149" s="129"/>
      <c r="Q149" s="129"/>
      <c r="R149" s="129"/>
      <c r="S149" s="129"/>
      <c r="T149" s="129"/>
      <c r="U149" s="129"/>
      <c r="V149" s="129"/>
      <c r="W149" s="129"/>
      <c r="X149" s="129"/>
      <c r="Y149" s="129"/>
      <c r="Z149" s="129"/>
    </row>
    <row r="150" spans="1:26" ht="15.75" customHeight="1">
      <c r="A150" s="3"/>
      <c r="B150" s="3"/>
      <c r="C150" s="3"/>
      <c r="D150" s="5"/>
      <c r="E150" s="388"/>
      <c r="F150" s="388"/>
      <c r="G150" s="388"/>
      <c r="H150" s="388"/>
      <c r="I150" s="388"/>
      <c r="J150" s="129"/>
      <c r="K150" s="129"/>
      <c r="L150" s="129"/>
      <c r="M150" s="129"/>
      <c r="N150" s="129"/>
      <c r="O150" s="129"/>
      <c r="P150" s="129"/>
      <c r="Q150" s="129"/>
      <c r="R150" s="129"/>
      <c r="S150" s="129"/>
      <c r="T150" s="129"/>
      <c r="U150" s="129"/>
      <c r="V150" s="129"/>
      <c r="W150" s="129"/>
      <c r="X150" s="129"/>
      <c r="Y150" s="129"/>
      <c r="Z150" s="129"/>
    </row>
    <row r="151" spans="1:26" ht="15.75" customHeight="1">
      <c r="A151" s="3"/>
      <c r="B151" s="3"/>
      <c r="C151" s="3"/>
      <c r="D151" s="5"/>
      <c r="E151" s="388"/>
      <c r="F151" s="388"/>
      <c r="G151" s="388"/>
      <c r="H151" s="388"/>
      <c r="I151" s="388"/>
      <c r="J151" s="129"/>
      <c r="K151" s="129"/>
      <c r="L151" s="129"/>
      <c r="M151" s="129"/>
      <c r="N151" s="129"/>
      <c r="O151" s="129"/>
      <c r="P151" s="129"/>
      <c r="Q151" s="129"/>
      <c r="R151" s="129"/>
      <c r="S151" s="129"/>
      <c r="T151" s="129"/>
      <c r="U151" s="129"/>
      <c r="V151" s="129"/>
      <c r="W151" s="129"/>
      <c r="X151" s="129"/>
      <c r="Y151" s="129"/>
      <c r="Z151" s="129"/>
    </row>
    <row r="152" spans="1:26" ht="15.75" customHeight="1">
      <c r="A152" s="3"/>
      <c r="B152" s="3"/>
      <c r="C152" s="3"/>
      <c r="D152" s="5"/>
      <c r="E152" s="388"/>
      <c r="F152" s="388"/>
      <c r="G152" s="388"/>
      <c r="H152" s="388"/>
      <c r="I152" s="388"/>
      <c r="J152" s="129"/>
      <c r="K152" s="129"/>
      <c r="L152" s="129"/>
      <c r="M152" s="129"/>
      <c r="N152" s="129"/>
      <c r="O152" s="129"/>
      <c r="P152" s="129"/>
      <c r="Q152" s="129"/>
      <c r="R152" s="129"/>
      <c r="S152" s="129"/>
      <c r="T152" s="129"/>
      <c r="U152" s="129"/>
      <c r="V152" s="129"/>
      <c r="W152" s="129"/>
      <c r="X152" s="129"/>
      <c r="Y152" s="129"/>
      <c r="Z152" s="129"/>
    </row>
    <row r="153" spans="1:26" ht="15.75" customHeight="1">
      <c r="A153" s="3"/>
      <c r="B153" s="3"/>
      <c r="C153" s="3"/>
      <c r="D153" s="5"/>
      <c r="E153" s="388"/>
      <c r="F153" s="388"/>
      <c r="G153" s="388"/>
      <c r="H153" s="388"/>
      <c r="I153" s="388"/>
      <c r="J153" s="129"/>
      <c r="K153" s="129"/>
      <c r="L153" s="129"/>
      <c r="M153" s="129"/>
      <c r="N153" s="129"/>
      <c r="O153" s="129"/>
      <c r="P153" s="129"/>
      <c r="Q153" s="129"/>
      <c r="R153" s="129"/>
      <c r="S153" s="129"/>
      <c r="T153" s="129"/>
      <c r="U153" s="129"/>
      <c r="V153" s="129"/>
      <c r="W153" s="129"/>
      <c r="X153" s="129"/>
      <c r="Y153" s="129"/>
      <c r="Z153" s="129"/>
    </row>
    <row r="154" spans="1:26" ht="15.75" customHeight="1">
      <c r="A154" s="3"/>
      <c r="B154" s="3"/>
      <c r="C154" s="3"/>
      <c r="D154" s="5"/>
      <c r="E154" s="388"/>
      <c r="F154" s="388"/>
      <c r="G154" s="388"/>
      <c r="H154" s="388"/>
      <c r="I154" s="388"/>
      <c r="J154" s="129"/>
      <c r="K154" s="129"/>
      <c r="L154" s="129"/>
      <c r="M154" s="129"/>
      <c r="N154" s="129"/>
      <c r="O154" s="129"/>
      <c r="P154" s="129"/>
      <c r="Q154" s="129"/>
      <c r="R154" s="129"/>
      <c r="S154" s="129"/>
      <c r="T154" s="129"/>
      <c r="U154" s="129"/>
      <c r="V154" s="129"/>
      <c r="W154" s="129"/>
      <c r="X154" s="129"/>
      <c r="Y154" s="129"/>
      <c r="Z154" s="129"/>
    </row>
    <row r="155" spans="1:26" ht="15.75" customHeight="1">
      <c r="A155" s="3"/>
      <c r="B155" s="3"/>
      <c r="C155" s="3"/>
      <c r="D155" s="5"/>
      <c r="E155" s="388"/>
      <c r="F155" s="388"/>
      <c r="G155" s="388"/>
      <c r="H155" s="388"/>
      <c r="I155" s="388"/>
      <c r="J155" s="129"/>
      <c r="K155" s="129"/>
      <c r="L155" s="129"/>
      <c r="M155" s="129"/>
      <c r="N155" s="129"/>
      <c r="O155" s="129"/>
      <c r="P155" s="129"/>
      <c r="Q155" s="129"/>
      <c r="R155" s="129"/>
      <c r="S155" s="129"/>
      <c r="T155" s="129"/>
      <c r="U155" s="129"/>
      <c r="V155" s="129"/>
      <c r="W155" s="129"/>
      <c r="X155" s="129"/>
      <c r="Y155" s="129"/>
      <c r="Z155" s="129"/>
    </row>
    <row r="156" spans="1:26" ht="15.75" customHeight="1">
      <c r="A156" s="3"/>
      <c r="B156" s="3"/>
      <c r="C156" s="3"/>
      <c r="D156" s="5"/>
      <c r="E156" s="388"/>
      <c r="F156" s="388"/>
      <c r="G156" s="388"/>
      <c r="H156" s="388"/>
      <c r="I156" s="388"/>
      <c r="J156" s="129"/>
      <c r="K156" s="129"/>
      <c r="L156" s="129"/>
      <c r="M156" s="129"/>
      <c r="N156" s="129"/>
      <c r="O156" s="129"/>
      <c r="P156" s="129"/>
      <c r="Q156" s="129"/>
      <c r="R156" s="129"/>
      <c r="S156" s="129"/>
      <c r="T156" s="129"/>
      <c r="U156" s="129"/>
      <c r="V156" s="129"/>
      <c r="W156" s="129"/>
      <c r="X156" s="129"/>
      <c r="Y156" s="129"/>
      <c r="Z156" s="129"/>
    </row>
    <row r="157" spans="1:26" ht="15.75" customHeight="1">
      <c r="A157" s="3"/>
      <c r="B157" s="3"/>
      <c r="C157" s="3"/>
      <c r="D157" s="5"/>
      <c r="E157" s="388"/>
      <c r="F157" s="388"/>
      <c r="G157" s="388"/>
      <c r="H157" s="388"/>
      <c r="I157" s="388"/>
      <c r="J157" s="129"/>
      <c r="K157" s="129"/>
      <c r="L157" s="129"/>
      <c r="M157" s="129"/>
      <c r="N157" s="129"/>
      <c r="O157" s="129"/>
      <c r="P157" s="129"/>
      <c r="Q157" s="129"/>
      <c r="R157" s="129"/>
      <c r="S157" s="129"/>
      <c r="T157" s="129"/>
      <c r="U157" s="129"/>
      <c r="V157" s="129"/>
      <c r="W157" s="129"/>
      <c r="X157" s="129"/>
      <c r="Y157" s="129"/>
      <c r="Z157" s="129"/>
    </row>
    <row r="158" spans="1:26" ht="15.75" customHeight="1">
      <c r="A158" s="3"/>
      <c r="B158" s="3"/>
      <c r="C158" s="3"/>
      <c r="D158" s="5"/>
      <c r="E158" s="388"/>
      <c r="F158" s="388"/>
      <c r="G158" s="388"/>
      <c r="H158" s="388"/>
      <c r="I158" s="388"/>
      <c r="J158" s="129"/>
      <c r="K158" s="129"/>
      <c r="L158" s="129"/>
      <c r="M158" s="129"/>
      <c r="N158" s="129"/>
      <c r="O158" s="129"/>
      <c r="P158" s="129"/>
      <c r="Q158" s="129"/>
      <c r="R158" s="129"/>
      <c r="S158" s="129"/>
      <c r="T158" s="129"/>
      <c r="U158" s="129"/>
      <c r="V158" s="129"/>
      <c r="W158" s="129"/>
      <c r="X158" s="129"/>
      <c r="Y158" s="129"/>
      <c r="Z158" s="129"/>
    </row>
    <row r="159" spans="1:26" ht="15.75" customHeight="1">
      <c r="A159" s="3"/>
      <c r="B159" s="3"/>
      <c r="C159" s="3"/>
      <c r="D159" s="5"/>
      <c r="E159" s="388"/>
      <c r="F159" s="388"/>
      <c r="G159" s="388"/>
      <c r="H159" s="388"/>
      <c r="I159" s="388"/>
      <c r="J159" s="129"/>
      <c r="K159" s="129"/>
      <c r="L159" s="129"/>
      <c r="M159" s="129"/>
      <c r="N159" s="129"/>
      <c r="O159" s="129"/>
      <c r="P159" s="129"/>
      <c r="Q159" s="129"/>
      <c r="R159" s="129"/>
      <c r="S159" s="129"/>
      <c r="T159" s="129"/>
      <c r="U159" s="129"/>
      <c r="V159" s="129"/>
      <c r="W159" s="129"/>
      <c r="X159" s="129"/>
      <c r="Y159" s="129"/>
      <c r="Z159" s="129"/>
    </row>
    <row r="160" spans="1:26" ht="15.75" customHeight="1">
      <c r="A160" s="3"/>
      <c r="B160" s="3"/>
      <c r="C160" s="3"/>
      <c r="D160" s="5"/>
      <c r="E160" s="388"/>
      <c r="F160" s="388"/>
      <c r="G160" s="388"/>
      <c r="H160" s="388"/>
      <c r="I160" s="388"/>
      <c r="J160" s="129"/>
      <c r="K160" s="129"/>
      <c r="L160" s="129"/>
      <c r="M160" s="129"/>
      <c r="N160" s="129"/>
      <c r="O160" s="129"/>
      <c r="P160" s="129"/>
      <c r="Q160" s="129"/>
      <c r="R160" s="129"/>
      <c r="S160" s="129"/>
      <c r="T160" s="129"/>
      <c r="U160" s="129"/>
      <c r="V160" s="129"/>
      <c r="W160" s="129"/>
      <c r="X160" s="129"/>
      <c r="Y160" s="129"/>
      <c r="Z160" s="129"/>
    </row>
    <row r="161" spans="1:26" ht="15.75" customHeight="1">
      <c r="A161" s="3"/>
      <c r="B161" s="3"/>
      <c r="C161" s="3"/>
      <c r="D161" s="5"/>
      <c r="E161" s="388"/>
      <c r="F161" s="388"/>
      <c r="G161" s="388"/>
      <c r="H161" s="388"/>
      <c r="I161" s="388"/>
      <c r="J161" s="129"/>
      <c r="K161" s="129"/>
      <c r="L161" s="129"/>
      <c r="M161" s="129"/>
      <c r="N161" s="129"/>
      <c r="O161" s="129"/>
      <c r="P161" s="129"/>
      <c r="Q161" s="129"/>
      <c r="R161" s="129"/>
      <c r="S161" s="129"/>
      <c r="T161" s="129"/>
      <c r="U161" s="129"/>
      <c r="V161" s="129"/>
      <c r="W161" s="129"/>
      <c r="X161" s="129"/>
      <c r="Y161" s="129"/>
      <c r="Z161" s="129"/>
    </row>
    <row r="162" spans="1:26" ht="15.75" customHeight="1">
      <c r="A162" s="3"/>
      <c r="B162" s="3"/>
      <c r="C162" s="3"/>
      <c r="D162" s="5"/>
      <c r="E162" s="388"/>
      <c r="F162" s="388"/>
      <c r="G162" s="388"/>
      <c r="H162" s="388"/>
      <c r="I162" s="388"/>
      <c r="J162" s="129"/>
      <c r="K162" s="129"/>
      <c r="L162" s="129"/>
      <c r="M162" s="129"/>
      <c r="N162" s="129"/>
      <c r="O162" s="129"/>
      <c r="P162" s="129"/>
      <c r="Q162" s="129"/>
      <c r="R162" s="129"/>
      <c r="S162" s="129"/>
      <c r="T162" s="129"/>
      <c r="U162" s="129"/>
      <c r="V162" s="129"/>
      <c r="W162" s="129"/>
      <c r="X162" s="129"/>
      <c r="Y162" s="129"/>
      <c r="Z162" s="129"/>
    </row>
    <row r="163" spans="1:26" ht="15.75" customHeight="1">
      <c r="A163" s="3"/>
      <c r="B163" s="3"/>
      <c r="C163" s="3"/>
      <c r="D163" s="5"/>
      <c r="E163" s="388"/>
      <c r="F163" s="388"/>
      <c r="G163" s="388"/>
      <c r="H163" s="388"/>
      <c r="I163" s="388"/>
      <c r="J163" s="129"/>
      <c r="K163" s="129"/>
      <c r="L163" s="129"/>
      <c r="M163" s="129"/>
      <c r="N163" s="129"/>
      <c r="O163" s="129"/>
      <c r="P163" s="129"/>
      <c r="Q163" s="129"/>
      <c r="R163" s="129"/>
      <c r="S163" s="129"/>
      <c r="T163" s="129"/>
      <c r="U163" s="129"/>
      <c r="V163" s="129"/>
      <c r="W163" s="129"/>
      <c r="X163" s="129"/>
      <c r="Y163" s="129"/>
      <c r="Z163" s="129"/>
    </row>
    <row r="164" spans="1:26" ht="15.75" customHeight="1">
      <c r="A164" s="3"/>
      <c r="B164" s="3"/>
      <c r="C164" s="3"/>
      <c r="D164" s="5"/>
      <c r="E164" s="388"/>
      <c r="F164" s="388"/>
      <c r="G164" s="388"/>
      <c r="H164" s="388"/>
      <c r="I164" s="388"/>
      <c r="J164" s="129"/>
      <c r="K164" s="129"/>
      <c r="L164" s="129"/>
      <c r="M164" s="129"/>
      <c r="N164" s="129"/>
      <c r="O164" s="129"/>
      <c r="P164" s="129"/>
      <c r="Q164" s="129"/>
      <c r="R164" s="129"/>
      <c r="S164" s="129"/>
      <c r="T164" s="129"/>
      <c r="U164" s="129"/>
      <c r="V164" s="129"/>
      <c r="W164" s="129"/>
      <c r="X164" s="129"/>
      <c r="Y164" s="129"/>
      <c r="Z164" s="129"/>
    </row>
    <row r="165" spans="1:26" ht="15.75" customHeight="1">
      <c r="A165" s="3"/>
      <c r="B165" s="3"/>
      <c r="C165" s="3"/>
      <c r="D165" s="5"/>
      <c r="E165" s="388"/>
      <c r="F165" s="388"/>
      <c r="G165" s="388"/>
      <c r="H165" s="388"/>
      <c r="I165" s="388"/>
      <c r="J165" s="129"/>
      <c r="K165" s="129"/>
      <c r="L165" s="129"/>
      <c r="M165" s="129"/>
      <c r="N165" s="129"/>
      <c r="O165" s="129"/>
      <c r="P165" s="129"/>
      <c r="Q165" s="129"/>
      <c r="R165" s="129"/>
      <c r="S165" s="129"/>
      <c r="T165" s="129"/>
      <c r="U165" s="129"/>
      <c r="V165" s="129"/>
      <c r="W165" s="129"/>
      <c r="X165" s="129"/>
      <c r="Y165" s="129"/>
      <c r="Z165" s="129"/>
    </row>
    <row r="166" spans="1:26" ht="15.75" customHeight="1">
      <c r="A166" s="3"/>
      <c r="B166" s="3"/>
      <c r="C166" s="3"/>
      <c r="D166" s="5"/>
      <c r="E166" s="388"/>
      <c r="F166" s="388"/>
      <c r="G166" s="388"/>
      <c r="H166" s="388"/>
      <c r="I166" s="388"/>
      <c r="J166" s="129"/>
      <c r="K166" s="129"/>
      <c r="L166" s="129"/>
      <c r="M166" s="129"/>
      <c r="N166" s="129"/>
      <c r="O166" s="129"/>
      <c r="P166" s="129"/>
      <c r="Q166" s="129"/>
      <c r="R166" s="129"/>
      <c r="S166" s="129"/>
      <c r="T166" s="129"/>
      <c r="U166" s="129"/>
      <c r="V166" s="129"/>
      <c r="W166" s="129"/>
      <c r="X166" s="129"/>
      <c r="Y166" s="129"/>
      <c r="Z166" s="129"/>
    </row>
    <row r="167" spans="1:26" ht="15.75" customHeight="1">
      <c r="A167" s="3"/>
      <c r="B167" s="3"/>
      <c r="C167" s="3"/>
      <c r="D167" s="5"/>
      <c r="E167" s="388"/>
      <c r="F167" s="388"/>
      <c r="G167" s="388"/>
      <c r="H167" s="388"/>
      <c r="I167" s="388"/>
      <c r="J167" s="129"/>
      <c r="K167" s="129"/>
      <c r="L167" s="129"/>
      <c r="M167" s="129"/>
      <c r="N167" s="129"/>
      <c r="O167" s="129"/>
      <c r="P167" s="129"/>
      <c r="Q167" s="129"/>
      <c r="R167" s="129"/>
      <c r="S167" s="129"/>
      <c r="T167" s="129"/>
      <c r="U167" s="129"/>
      <c r="V167" s="129"/>
      <c r="W167" s="129"/>
      <c r="X167" s="129"/>
      <c r="Y167" s="129"/>
      <c r="Z167" s="129"/>
    </row>
    <row r="168" spans="1:26" ht="15.75" customHeight="1">
      <c r="A168" s="3"/>
      <c r="B168" s="3"/>
      <c r="C168" s="3"/>
      <c r="D168" s="5"/>
      <c r="E168" s="388"/>
      <c r="F168" s="388"/>
      <c r="G168" s="388"/>
      <c r="H168" s="388"/>
      <c r="I168" s="388"/>
      <c r="J168" s="129"/>
      <c r="K168" s="129"/>
      <c r="L168" s="129"/>
      <c r="M168" s="129"/>
      <c r="N168" s="129"/>
      <c r="O168" s="129"/>
      <c r="P168" s="129"/>
      <c r="Q168" s="129"/>
      <c r="R168" s="129"/>
      <c r="S168" s="129"/>
      <c r="T168" s="129"/>
      <c r="U168" s="129"/>
      <c r="V168" s="129"/>
      <c r="W168" s="129"/>
      <c r="X168" s="129"/>
      <c r="Y168" s="129"/>
      <c r="Z168" s="129"/>
    </row>
    <row r="169" spans="1:26" ht="15.75" customHeight="1">
      <c r="A169" s="3"/>
      <c r="B169" s="3"/>
      <c r="C169" s="3"/>
      <c r="D169" s="5"/>
      <c r="E169" s="388"/>
      <c r="F169" s="388"/>
      <c r="G169" s="388"/>
      <c r="H169" s="388"/>
      <c r="I169" s="388"/>
      <c r="J169" s="129"/>
      <c r="K169" s="129"/>
      <c r="L169" s="129"/>
      <c r="M169" s="129"/>
      <c r="N169" s="129"/>
      <c r="O169" s="129"/>
      <c r="P169" s="129"/>
      <c r="Q169" s="129"/>
      <c r="R169" s="129"/>
      <c r="S169" s="129"/>
      <c r="T169" s="129"/>
      <c r="U169" s="129"/>
      <c r="V169" s="129"/>
      <c r="W169" s="129"/>
      <c r="X169" s="129"/>
      <c r="Y169" s="129"/>
      <c r="Z169" s="129"/>
    </row>
    <row r="170" spans="1:26" ht="15.75" customHeight="1">
      <c r="A170" s="3"/>
      <c r="B170" s="3"/>
      <c r="C170" s="3"/>
      <c r="D170" s="5"/>
      <c r="E170" s="388"/>
      <c r="F170" s="388"/>
      <c r="G170" s="388"/>
      <c r="H170" s="388"/>
      <c r="I170" s="388"/>
      <c r="J170" s="129"/>
      <c r="K170" s="129"/>
      <c r="L170" s="129"/>
      <c r="M170" s="129"/>
      <c r="N170" s="129"/>
      <c r="O170" s="129"/>
      <c r="P170" s="129"/>
      <c r="Q170" s="129"/>
      <c r="R170" s="129"/>
      <c r="S170" s="129"/>
      <c r="T170" s="129"/>
      <c r="U170" s="129"/>
      <c r="V170" s="129"/>
      <c r="W170" s="129"/>
      <c r="X170" s="129"/>
      <c r="Y170" s="129"/>
      <c r="Z170" s="129"/>
    </row>
    <row r="171" spans="1:26" ht="15.75" customHeight="1">
      <c r="A171" s="3"/>
      <c r="B171" s="3"/>
      <c r="C171" s="3"/>
      <c r="D171" s="5"/>
      <c r="E171" s="388"/>
      <c r="F171" s="388"/>
      <c r="G171" s="388"/>
      <c r="H171" s="388"/>
      <c r="I171" s="388"/>
      <c r="J171" s="129"/>
      <c r="K171" s="129"/>
      <c r="L171" s="129"/>
      <c r="M171" s="129"/>
      <c r="N171" s="129"/>
      <c r="O171" s="129"/>
      <c r="P171" s="129"/>
      <c r="Q171" s="129"/>
      <c r="R171" s="129"/>
      <c r="S171" s="129"/>
      <c r="T171" s="129"/>
      <c r="U171" s="129"/>
      <c r="V171" s="129"/>
      <c r="W171" s="129"/>
      <c r="X171" s="129"/>
      <c r="Y171" s="129"/>
      <c r="Z171" s="129"/>
    </row>
    <row r="172" spans="1:26" ht="15.75" customHeight="1">
      <c r="A172" s="3"/>
      <c r="B172" s="3"/>
      <c r="C172" s="3"/>
      <c r="D172" s="5"/>
      <c r="E172" s="388"/>
      <c r="F172" s="388"/>
      <c r="G172" s="388"/>
      <c r="H172" s="388"/>
      <c r="I172" s="388"/>
      <c r="J172" s="129"/>
      <c r="K172" s="129"/>
      <c r="L172" s="129"/>
      <c r="M172" s="129"/>
      <c r="N172" s="129"/>
      <c r="O172" s="129"/>
      <c r="P172" s="129"/>
      <c r="Q172" s="129"/>
      <c r="R172" s="129"/>
      <c r="S172" s="129"/>
      <c r="T172" s="129"/>
      <c r="U172" s="129"/>
      <c r="V172" s="129"/>
      <c r="W172" s="129"/>
      <c r="X172" s="129"/>
      <c r="Y172" s="129"/>
      <c r="Z172" s="129"/>
    </row>
    <row r="173" spans="1:26" ht="15.75" customHeight="1">
      <c r="A173" s="3"/>
      <c r="B173" s="3"/>
      <c r="C173" s="3"/>
      <c r="D173" s="5"/>
      <c r="E173" s="388"/>
      <c r="F173" s="388"/>
      <c r="G173" s="388"/>
      <c r="H173" s="388"/>
      <c r="I173" s="388"/>
      <c r="J173" s="129"/>
      <c r="K173" s="129"/>
      <c r="L173" s="129"/>
      <c r="M173" s="129"/>
      <c r="N173" s="129"/>
      <c r="O173" s="129"/>
      <c r="P173" s="129"/>
      <c r="Q173" s="129"/>
      <c r="R173" s="129"/>
      <c r="S173" s="129"/>
      <c r="T173" s="129"/>
      <c r="U173" s="129"/>
      <c r="V173" s="129"/>
      <c r="W173" s="129"/>
      <c r="X173" s="129"/>
      <c r="Y173" s="129"/>
      <c r="Z173" s="129"/>
    </row>
    <row r="174" spans="1:26" ht="15.75" customHeight="1">
      <c r="A174" s="3"/>
      <c r="B174" s="3"/>
      <c r="C174" s="3"/>
      <c r="D174" s="5"/>
      <c r="E174" s="388"/>
      <c r="F174" s="388"/>
      <c r="G174" s="388"/>
      <c r="H174" s="388"/>
      <c r="I174" s="388"/>
      <c r="J174" s="129"/>
      <c r="K174" s="129"/>
      <c r="L174" s="129"/>
      <c r="M174" s="129"/>
      <c r="N174" s="129"/>
      <c r="O174" s="129"/>
      <c r="P174" s="129"/>
      <c r="Q174" s="129"/>
      <c r="R174" s="129"/>
      <c r="S174" s="129"/>
      <c r="T174" s="129"/>
      <c r="U174" s="129"/>
      <c r="V174" s="129"/>
      <c r="W174" s="129"/>
      <c r="X174" s="129"/>
      <c r="Y174" s="129"/>
      <c r="Z174" s="129"/>
    </row>
    <row r="175" spans="1:26" ht="15.75" customHeight="1">
      <c r="A175" s="3"/>
      <c r="B175" s="3"/>
      <c r="C175" s="3"/>
      <c r="D175" s="5"/>
      <c r="E175" s="388"/>
      <c r="F175" s="388"/>
      <c r="G175" s="388"/>
      <c r="H175" s="388"/>
      <c r="I175" s="388"/>
      <c r="J175" s="129"/>
      <c r="K175" s="129"/>
      <c r="L175" s="129"/>
      <c r="M175" s="129"/>
      <c r="N175" s="129"/>
      <c r="O175" s="129"/>
      <c r="P175" s="129"/>
      <c r="Q175" s="129"/>
      <c r="R175" s="129"/>
      <c r="S175" s="129"/>
      <c r="T175" s="129"/>
      <c r="U175" s="129"/>
      <c r="V175" s="129"/>
      <c r="W175" s="129"/>
      <c r="X175" s="129"/>
      <c r="Y175" s="129"/>
      <c r="Z175" s="129"/>
    </row>
    <row r="176" spans="1:26" ht="15.75" customHeight="1">
      <c r="A176" s="3"/>
      <c r="B176" s="3"/>
      <c r="C176" s="3"/>
      <c r="D176" s="5"/>
      <c r="E176" s="388"/>
      <c r="F176" s="388"/>
      <c r="G176" s="388"/>
      <c r="H176" s="388"/>
      <c r="I176" s="388"/>
      <c r="J176" s="129"/>
      <c r="K176" s="129"/>
      <c r="L176" s="129"/>
      <c r="M176" s="129"/>
      <c r="N176" s="129"/>
      <c r="O176" s="129"/>
      <c r="P176" s="129"/>
      <c r="Q176" s="129"/>
      <c r="R176" s="129"/>
      <c r="S176" s="129"/>
      <c r="T176" s="129"/>
      <c r="U176" s="129"/>
      <c r="V176" s="129"/>
      <c r="W176" s="129"/>
      <c r="X176" s="129"/>
      <c r="Y176" s="129"/>
      <c r="Z176" s="129"/>
    </row>
    <row r="177" spans="1:26" ht="15.75" customHeight="1">
      <c r="A177" s="3"/>
      <c r="B177" s="3"/>
      <c r="C177" s="3"/>
      <c r="D177" s="5"/>
      <c r="E177" s="388"/>
      <c r="F177" s="388"/>
      <c r="G177" s="388"/>
      <c r="H177" s="388"/>
      <c r="I177" s="388"/>
      <c r="J177" s="129"/>
      <c r="K177" s="129"/>
      <c r="L177" s="129"/>
      <c r="M177" s="129"/>
      <c r="N177" s="129"/>
      <c r="O177" s="129"/>
      <c r="P177" s="129"/>
      <c r="Q177" s="129"/>
      <c r="R177" s="129"/>
      <c r="S177" s="129"/>
      <c r="T177" s="129"/>
      <c r="U177" s="129"/>
      <c r="V177" s="129"/>
      <c r="W177" s="129"/>
      <c r="X177" s="129"/>
      <c r="Y177" s="129"/>
      <c r="Z177" s="129"/>
    </row>
    <row r="178" spans="1:26" ht="15.75" customHeight="1">
      <c r="A178" s="3"/>
      <c r="B178" s="3"/>
      <c r="C178" s="3"/>
      <c r="D178" s="5"/>
      <c r="E178" s="388"/>
      <c r="F178" s="388"/>
      <c r="G178" s="388"/>
      <c r="H178" s="388"/>
      <c r="I178" s="388"/>
      <c r="J178" s="129"/>
      <c r="K178" s="129"/>
      <c r="L178" s="129"/>
      <c r="M178" s="129"/>
      <c r="N178" s="129"/>
      <c r="O178" s="129"/>
      <c r="P178" s="129"/>
      <c r="Q178" s="129"/>
      <c r="R178" s="129"/>
      <c r="S178" s="129"/>
      <c r="T178" s="129"/>
      <c r="U178" s="129"/>
      <c r="V178" s="129"/>
      <c r="W178" s="129"/>
      <c r="X178" s="129"/>
      <c r="Y178" s="129"/>
      <c r="Z178" s="129"/>
    </row>
    <row r="179" spans="1:26" ht="15.75" customHeight="1">
      <c r="A179" s="3"/>
      <c r="B179" s="3"/>
      <c r="C179" s="3"/>
      <c r="D179" s="5"/>
      <c r="E179" s="388"/>
      <c r="F179" s="388"/>
      <c r="G179" s="388"/>
      <c r="H179" s="388"/>
      <c r="I179" s="388"/>
      <c r="J179" s="129"/>
      <c r="K179" s="129"/>
      <c r="L179" s="129"/>
      <c r="M179" s="129"/>
      <c r="N179" s="129"/>
      <c r="O179" s="129"/>
      <c r="P179" s="129"/>
      <c r="Q179" s="129"/>
      <c r="R179" s="129"/>
      <c r="S179" s="129"/>
      <c r="T179" s="129"/>
      <c r="U179" s="129"/>
      <c r="V179" s="129"/>
      <c r="W179" s="129"/>
      <c r="X179" s="129"/>
      <c r="Y179" s="129"/>
      <c r="Z179" s="129"/>
    </row>
    <row r="180" spans="1:26" ht="15.75" customHeight="1">
      <c r="A180" s="3"/>
      <c r="B180" s="3"/>
      <c r="C180" s="3"/>
      <c r="D180" s="5"/>
      <c r="E180" s="388"/>
      <c r="F180" s="388"/>
      <c r="G180" s="388"/>
      <c r="H180" s="388"/>
      <c r="I180" s="388"/>
      <c r="J180" s="129"/>
      <c r="K180" s="129"/>
      <c r="L180" s="129"/>
      <c r="M180" s="129"/>
      <c r="N180" s="129"/>
      <c r="O180" s="129"/>
      <c r="P180" s="129"/>
      <c r="Q180" s="129"/>
      <c r="R180" s="129"/>
      <c r="S180" s="129"/>
      <c r="T180" s="129"/>
      <c r="U180" s="129"/>
      <c r="V180" s="129"/>
      <c r="W180" s="129"/>
      <c r="X180" s="129"/>
      <c r="Y180" s="129"/>
      <c r="Z180" s="129"/>
    </row>
    <row r="181" spans="1:26" ht="15.75" customHeight="1">
      <c r="A181" s="3"/>
      <c r="B181" s="3"/>
      <c r="C181" s="3"/>
      <c r="D181" s="5"/>
      <c r="E181" s="388"/>
      <c r="F181" s="388"/>
      <c r="G181" s="388"/>
      <c r="H181" s="388"/>
      <c r="I181" s="388"/>
      <c r="J181" s="129"/>
      <c r="K181" s="129"/>
      <c r="L181" s="129"/>
      <c r="M181" s="129"/>
      <c r="N181" s="129"/>
      <c r="O181" s="129"/>
      <c r="P181" s="129"/>
      <c r="Q181" s="129"/>
      <c r="R181" s="129"/>
      <c r="S181" s="129"/>
      <c r="T181" s="129"/>
      <c r="U181" s="129"/>
      <c r="V181" s="129"/>
      <c r="W181" s="129"/>
      <c r="X181" s="129"/>
      <c r="Y181" s="129"/>
      <c r="Z181" s="129"/>
    </row>
    <row r="182" spans="1:26" ht="15.75" customHeight="1">
      <c r="A182" s="3"/>
      <c r="B182" s="3"/>
      <c r="C182" s="3"/>
      <c r="D182" s="5"/>
      <c r="E182" s="388"/>
      <c r="F182" s="388"/>
      <c r="G182" s="388"/>
      <c r="H182" s="388"/>
      <c r="I182" s="388"/>
      <c r="J182" s="129"/>
      <c r="K182" s="129"/>
      <c r="L182" s="129"/>
      <c r="M182" s="129"/>
      <c r="N182" s="129"/>
      <c r="O182" s="129"/>
      <c r="P182" s="129"/>
      <c r="Q182" s="129"/>
      <c r="R182" s="129"/>
      <c r="S182" s="129"/>
      <c r="T182" s="129"/>
      <c r="U182" s="129"/>
      <c r="V182" s="129"/>
      <c r="W182" s="129"/>
      <c r="X182" s="129"/>
      <c r="Y182" s="129"/>
      <c r="Z182" s="129"/>
    </row>
    <row r="183" spans="1:26" ht="15.75" customHeight="1">
      <c r="A183" s="3"/>
      <c r="B183" s="3"/>
      <c r="C183" s="3"/>
      <c r="D183" s="5"/>
      <c r="E183" s="388"/>
      <c r="F183" s="388"/>
      <c r="G183" s="388"/>
      <c r="H183" s="388"/>
      <c r="I183" s="388"/>
      <c r="J183" s="129"/>
      <c r="K183" s="129"/>
      <c r="L183" s="129"/>
      <c r="M183" s="129"/>
      <c r="N183" s="129"/>
      <c r="O183" s="129"/>
      <c r="P183" s="129"/>
      <c r="Q183" s="129"/>
      <c r="R183" s="129"/>
      <c r="S183" s="129"/>
      <c r="T183" s="129"/>
      <c r="U183" s="129"/>
      <c r="V183" s="129"/>
      <c r="W183" s="129"/>
      <c r="X183" s="129"/>
      <c r="Y183" s="129"/>
      <c r="Z183" s="129"/>
    </row>
    <row r="184" spans="1:26" ht="15.75" customHeight="1">
      <c r="A184" s="3"/>
      <c r="B184" s="3"/>
      <c r="C184" s="3"/>
      <c r="D184" s="5"/>
      <c r="E184" s="388"/>
      <c r="F184" s="388"/>
      <c r="G184" s="388"/>
      <c r="H184" s="388"/>
      <c r="I184" s="388"/>
      <c r="J184" s="129"/>
      <c r="K184" s="129"/>
      <c r="L184" s="129"/>
      <c r="M184" s="129"/>
      <c r="N184" s="129"/>
      <c r="O184" s="129"/>
      <c r="P184" s="129"/>
      <c r="Q184" s="129"/>
      <c r="R184" s="129"/>
      <c r="S184" s="129"/>
      <c r="T184" s="129"/>
      <c r="U184" s="129"/>
      <c r="V184" s="129"/>
      <c r="W184" s="129"/>
      <c r="X184" s="129"/>
      <c r="Y184" s="129"/>
      <c r="Z184" s="129"/>
    </row>
    <row r="185" spans="1:26" ht="15.75" customHeight="1">
      <c r="A185" s="3"/>
      <c r="B185" s="3"/>
      <c r="C185" s="3"/>
      <c r="D185" s="5"/>
      <c r="E185" s="388"/>
      <c r="F185" s="388"/>
      <c r="G185" s="388"/>
      <c r="H185" s="388"/>
      <c r="I185" s="388"/>
      <c r="J185" s="129"/>
      <c r="K185" s="129"/>
      <c r="L185" s="129"/>
      <c r="M185" s="129"/>
      <c r="N185" s="129"/>
      <c r="O185" s="129"/>
      <c r="P185" s="129"/>
      <c r="Q185" s="129"/>
      <c r="R185" s="129"/>
      <c r="S185" s="129"/>
      <c r="T185" s="129"/>
      <c r="U185" s="129"/>
      <c r="V185" s="129"/>
      <c r="W185" s="129"/>
      <c r="X185" s="129"/>
      <c r="Y185" s="129"/>
      <c r="Z185" s="129"/>
    </row>
    <row r="186" spans="1:26" ht="15.75" customHeight="1">
      <c r="A186" s="3"/>
      <c r="B186" s="3"/>
      <c r="C186" s="3"/>
      <c r="D186" s="5"/>
      <c r="E186" s="388"/>
      <c r="F186" s="388"/>
      <c r="G186" s="388"/>
      <c r="H186" s="388"/>
      <c r="I186" s="388"/>
      <c r="J186" s="129"/>
      <c r="K186" s="129"/>
      <c r="L186" s="129"/>
      <c r="M186" s="129"/>
      <c r="N186" s="129"/>
      <c r="O186" s="129"/>
      <c r="P186" s="129"/>
      <c r="Q186" s="129"/>
      <c r="R186" s="129"/>
      <c r="S186" s="129"/>
      <c r="T186" s="129"/>
      <c r="U186" s="129"/>
      <c r="V186" s="129"/>
      <c r="W186" s="129"/>
      <c r="X186" s="129"/>
      <c r="Y186" s="129"/>
      <c r="Z186" s="129"/>
    </row>
    <row r="187" spans="1:26" ht="15.75" customHeight="1">
      <c r="A187" s="3"/>
      <c r="B187" s="3"/>
      <c r="C187" s="3"/>
      <c r="D187" s="5"/>
      <c r="E187" s="388"/>
      <c r="F187" s="388"/>
      <c r="G187" s="388"/>
      <c r="H187" s="388"/>
      <c r="I187" s="388"/>
      <c r="J187" s="129"/>
      <c r="K187" s="129"/>
      <c r="L187" s="129"/>
      <c r="M187" s="129"/>
      <c r="N187" s="129"/>
      <c r="O187" s="129"/>
      <c r="P187" s="129"/>
      <c r="Q187" s="129"/>
      <c r="R187" s="129"/>
      <c r="S187" s="129"/>
      <c r="T187" s="129"/>
      <c r="U187" s="129"/>
      <c r="V187" s="129"/>
      <c r="W187" s="129"/>
      <c r="X187" s="129"/>
      <c r="Y187" s="129"/>
      <c r="Z187" s="129"/>
    </row>
    <row r="188" spans="1:26" ht="15.75" customHeight="1">
      <c r="A188" s="3"/>
      <c r="B188" s="3"/>
      <c r="C188" s="3"/>
      <c r="D188" s="5"/>
      <c r="E188" s="388"/>
      <c r="F188" s="388"/>
      <c r="G188" s="388"/>
      <c r="H188" s="388"/>
      <c r="I188" s="388"/>
      <c r="J188" s="129"/>
      <c r="K188" s="129"/>
      <c r="L188" s="129"/>
      <c r="M188" s="129"/>
      <c r="N188" s="129"/>
      <c r="O188" s="129"/>
      <c r="P188" s="129"/>
      <c r="Q188" s="129"/>
      <c r="R188" s="129"/>
      <c r="S188" s="129"/>
      <c r="T188" s="129"/>
      <c r="U188" s="129"/>
      <c r="V188" s="129"/>
      <c r="W188" s="129"/>
      <c r="X188" s="129"/>
      <c r="Y188" s="129"/>
      <c r="Z188" s="129"/>
    </row>
    <row r="189" spans="1:26" ht="15.75" customHeight="1">
      <c r="A189" s="3"/>
      <c r="B189" s="3"/>
      <c r="C189" s="3"/>
      <c r="D189" s="5"/>
      <c r="E189" s="388"/>
      <c r="F189" s="388"/>
      <c r="G189" s="388"/>
      <c r="H189" s="388"/>
      <c r="I189" s="388"/>
      <c r="J189" s="129"/>
      <c r="K189" s="129"/>
      <c r="L189" s="129"/>
      <c r="M189" s="129"/>
      <c r="N189" s="129"/>
      <c r="O189" s="129"/>
      <c r="P189" s="129"/>
      <c r="Q189" s="129"/>
      <c r="R189" s="129"/>
      <c r="S189" s="129"/>
      <c r="T189" s="129"/>
      <c r="U189" s="129"/>
      <c r="V189" s="129"/>
      <c r="W189" s="129"/>
      <c r="X189" s="129"/>
      <c r="Y189" s="129"/>
      <c r="Z189" s="129"/>
    </row>
    <row r="190" spans="1:26" ht="15.75" customHeight="1">
      <c r="A190" s="3"/>
      <c r="B190" s="3"/>
      <c r="C190" s="3"/>
      <c r="D190" s="5"/>
      <c r="E190" s="388"/>
      <c r="F190" s="388"/>
      <c r="G190" s="388"/>
      <c r="H190" s="388"/>
      <c r="I190" s="388"/>
      <c r="J190" s="129"/>
      <c r="K190" s="129"/>
      <c r="L190" s="129"/>
      <c r="M190" s="129"/>
      <c r="N190" s="129"/>
      <c r="O190" s="129"/>
      <c r="P190" s="129"/>
      <c r="Q190" s="129"/>
      <c r="R190" s="129"/>
      <c r="S190" s="129"/>
      <c r="T190" s="129"/>
      <c r="U190" s="129"/>
      <c r="V190" s="129"/>
      <c r="W190" s="129"/>
      <c r="X190" s="129"/>
      <c r="Y190" s="129"/>
      <c r="Z190" s="129"/>
    </row>
    <row r="191" spans="1:26" ht="15.75" customHeight="1">
      <c r="A191" s="3"/>
      <c r="B191" s="3"/>
      <c r="C191" s="3"/>
      <c r="D191" s="5"/>
      <c r="E191" s="388"/>
      <c r="F191" s="388"/>
      <c r="G191" s="388"/>
      <c r="H191" s="388"/>
      <c r="I191" s="388"/>
      <c r="J191" s="129"/>
      <c r="K191" s="129"/>
      <c r="L191" s="129"/>
      <c r="M191" s="129"/>
      <c r="N191" s="129"/>
      <c r="O191" s="129"/>
      <c r="P191" s="129"/>
      <c r="Q191" s="129"/>
      <c r="R191" s="129"/>
      <c r="S191" s="129"/>
      <c r="T191" s="129"/>
      <c r="U191" s="129"/>
      <c r="V191" s="129"/>
      <c r="W191" s="129"/>
      <c r="X191" s="129"/>
      <c r="Y191" s="129"/>
      <c r="Z191" s="129"/>
    </row>
    <row r="192" spans="1:26" ht="15.75" customHeight="1">
      <c r="A192" s="3"/>
      <c r="B192" s="3"/>
      <c r="C192" s="3"/>
      <c r="D192" s="5"/>
      <c r="E192" s="388"/>
      <c r="F192" s="388"/>
      <c r="G192" s="388"/>
      <c r="H192" s="388"/>
      <c r="I192" s="388"/>
      <c r="J192" s="129"/>
      <c r="K192" s="129"/>
      <c r="L192" s="129"/>
      <c r="M192" s="129"/>
      <c r="N192" s="129"/>
      <c r="O192" s="129"/>
      <c r="P192" s="129"/>
      <c r="Q192" s="129"/>
      <c r="R192" s="129"/>
      <c r="S192" s="129"/>
      <c r="T192" s="129"/>
      <c r="U192" s="129"/>
      <c r="V192" s="129"/>
      <c r="W192" s="129"/>
      <c r="X192" s="129"/>
      <c r="Y192" s="129"/>
      <c r="Z192" s="129"/>
    </row>
    <row r="193" spans="1:26" ht="15.75" customHeight="1">
      <c r="A193" s="3"/>
      <c r="B193" s="3"/>
      <c r="C193" s="3"/>
      <c r="D193" s="5"/>
      <c r="E193" s="388"/>
      <c r="F193" s="388"/>
      <c r="G193" s="388"/>
      <c r="H193" s="388"/>
      <c r="I193" s="388"/>
      <c r="J193" s="129"/>
      <c r="K193" s="129"/>
      <c r="L193" s="129"/>
      <c r="M193" s="129"/>
      <c r="N193" s="129"/>
      <c r="O193" s="129"/>
      <c r="P193" s="129"/>
      <c r="Q193" s="129"/>
      <c r="R193" s="129"/>
      <c r="S193" s="129"/>
      <c r="T193" s="129"/>
      <c r="U193" s="129"/>
      <c r="V193" s="129"/>
      <c r="W193" s="129"/>
      <c r="X193" s="129"/>
      <c r="Y193" s="129"/>
      <c r="Z193" s="129"/>
    </row>
    <row r="194" spans="1:26" ht="15.75" customHeight="1">
      <c r="A194" s="3"/>
      <c r="B194" s="3"/>
      <c r="C194" s="3"/>
      <c r="D194" s="5"/>
      <c r="E194" s="388"/>
      <c r="F194" s="388"/>
      <c r="G194" s="388"/>
      <c r="H194" s="388"/>
      <c r="I194" s="388"/>
      <c r="J194" s="129"/>
      <c r="K194" s="129"/>
      <c r="L194" s="129"/>
      <c r="M194" s="129"/>
      <c r="N194" s="129"/>
      <c r="O194" s="129"/>
      <c r="P194" s="129"/>
      <c r="Q194" s="129"/>
      <c r="R194" s="129"/>
      <c r="S194" s="129"/>
      <c r="T194" s="129"/>
      <c r="U194" s="129"/>
      <c r="V194" s="129"/>
      <c r="W194" s="129"/>
      <c r="X194" s="129"/>
      <c r="Y194" s="129"/>
      <c r="Z194" s="129"/>
    </row>
    <row r="195" spans="1:26" ht="15.75" customHeight="1">
      <c r="A195" s="3"/>
      <c r="B195" s="3"/>
      <c r="C195" s="3"/>
      <c r="D195" s="5"/>
      <c r="E195" s="388"/>
      <c r="F195" s="388"/>
      <c r="G195" s="388"/>
      <c r="H195" s="388"/>
      <c r="I195" s="388"/>
      <c r="J195" s="129"/>
      <c r="K195" s="129"/>
      <c r="L195" s="129"/>
      <c r="M195" s="129"/>
      <c r="N195" s="129"/>
      <c r="O195" s="129"/>
      <c r="P195" s="129"/>
      <c r="Q195" s="129"/>
      <c r="R195" s="129"/>
      <c r="S195" s="129"/>
      <c r="T195" s="129"/>
      <c r="U195" s="129"/>
      <c r="V195" s="129"/>
      <c r="W195" s="129"/>
      <c r="X195" s="129"/>
      <c r="Y195" s="129"/>
      <c r="Z195" s="129"/>
    </row>
    <row r="196" spans="1:26" ht="15.75" customHeight="1">
      <c r="A196" s="3"/>
      <c r="B196" s="3"/>
      <c r="C196" s="3"/>
      <c r="D196" s="5"/>
      <c r="E196" s="388"/>
      <c r="F196" s="388"/>
      <c r="G196" s="388"/>
      <c r="H196" s="388"/>
      <c r="I196" s="388"/>
      <c r="J196" s="129"/>
      <c r="K196" s="129"/>
      <c r="L196" s="129"/>
      <c r="M196" s="129"/>
      <c r="N196" s="129"/>
      <c r="O196" s="129"/>
      <c r="P196" s="129"/>
      <c r="Q196" s="129"/>
      <c r="R196" s="129"/>
      <c r="S196" s="129"/>
      <c r="T196" s="129"/>
      <c r="U196" s="129"/>
      <c r="V196" s="129"/>
      <c r="W196" s="129"/>
      <c r="X196" s="129"/>
      <c r="Y196" s="129"/>
      <c r="Z196" s="129"/>
    </row>
    <row r="197" spans="1:26" ht="15.75" customHeight="1">
      <c r="A197" s="3"/>
      <c r="B197" s="3"/>
      <c r="C197" s="3"/>
      <c r="D197" s="5"/>
      <c r="E197" s="388"/>
      <c r="F197" s="388"/>
      <c r="G197" s="388"/>
      <c r="H197" s="388"/>
      <c r="I197" s="388"/>
      <c r="J197" s="129"/>
      <c r="K197" s="129"/>
      <c r="L197" s="129"/>
      <c r="M197" s="129"/>
      <c r="N197" s="129"/>
      <c r="O197" s="129"/>
      <c r="P197" s="129"/>
      <c r="Q197" s="129"/>
      <c r="R197" s="129"/>
      <c r="S197" s="129"/>
      <c r="T197" s="129"/>
      <c r="U197" s="129"/>
      <c r="V197" s="129"/>
      <c r="W197" s="129"/>
      <c r="X197" s="129"/>
      <c r="Y197" s="129"/>
      <c r="Z197" s="129"/>
    </row>
    <row r="198" spans="1:26" ht="15.75" customHeight="1">
      <c r="A198" s="3"/>
      <c r="B198" s="3"/>
      <c r="C198" s="3"/>
      <c r="D198" s="5"/>
      <c r="E198" s="388"/>
      <c r="F198" s="388"/>
      <c r="G198" s="388"/>
      <c r="H198" s="388"/>
      <c r="I198" s="388"/>
      <c r="J198" s="129"/>
      <c r="K198" s="129"/>
      <c r="L198" s="129"/>
      <c r="M198" s="129"/>
      <c r="N198" s="129"/>
      <c r="O198" s="129"/>
      <c r="P198" s="129"/>
      <c r="Q198" s="129"/>
      <c r="R198" s="129"/>
      <c r="S198" s="129"/>
      <c r="T198" s="129"/>
      <c r="U198" s="129"/>
      <c r="V198" s="129"/>
      <c r="W198" s="129"/>
      <c r="X198" s="129"/>
      <c r="Y198" s="129"/>
      <c r="Z198" s="129"/>
    </row>
    <row r="199" spans="1:26" ht="15.75" customHeight="1">
      <c r="A199" s="3"/>
      <c r="B199" s="3"/>
      <c r="C199" s="3"/>
      <c r="D199" s="5"/>
      <c r="E199" s="388"/>
      <c r="F199" s="388"/>
      <c r="G199" s="388"/>
      <c r="H199" s="388"/>
      <c r="I199" s="388"/>
      <c r="J199" s="129"/>
      <c r="K199" s="129"/>
      <c r="L199" s="129"/>
      <c r="M199" s="129"/>
      <c r="N199" s="129"/>
      <c r="O199" s="129"/>
      <c r="P199" s="129"/>
      <c r="Q199" s="129"/>
      <c r="R199" s="129"/>
      <c r="S199" s="129"/>
      <c r="T199" s="129"/>
      <c r="U199" s="129"/>
      <c r="V199" s="129"/>
      <c r="W199" s="129"/>
      <c r="X199" s="129"/>
      <c r="Y199" s="129"/>
      <c r="Z199" s="129"/>
    </row>
    <row r="200" spans="1:26" ht="15.75" customHeight="1">
      <c r="A200" s="3"/>
      <c r="B200" s="3"/>
      <c r="C200" s="3"/>
      <c r="D200" s="5"/>
      <c r="E200" s="388"/>
      <c r="F200" s="388"/>
      <c r="G200" s="388"/>
      <c r="H200" s="388"/>
      <c r="I200" s="388"/>
      <c r="J200" s="129"/>
      <c r="K200" s="129"/>
      <c r="L200" s="129"/>
      <c r="M200" s="129"/>
      <c r="N200" s="129"/>
      <c r="O200" s="129"/>
      <c r="P200" s="129"/>
      <c r="Q200" s="129"/>
      <c r="R200" s="129"/>
      <c r="S200" s="129"/>
      <c r="T200" s="129"/>
      <c r="U200" s="129"/>
      <c r="V200" s="129"/>
      <c r="W200" s="129"/>
      <c r="X200" s="129"/>
      <c r="Y200" s="129"/>
      <c r="Z200" s="129"/>
    </row>
    <row r="201" spans="1:26" ht="15.75" customHeight="1">
      <c r="A201" s="3"/>
      <c r="B201" s="3"/>
      <c r="C201" s="3"/>
      <c r="D201" s="5"/>
      <c r="E201" s="388"/>
      <c r="F201" s="388"/>
      <c r="G201" s="388"/>
      <c r="H201" s="388"/>
      <c r="I201" s="388"/>
      <c r="J201" s="129"/>
      <c r="K201" s="129"/>
      <c r="L201" s="129"/>
      <c r="M201" s="129"/>
      <c r="N201" s="129"/>
      <c r="O201" s="129"/>
      <c r="P201" s="129"/>
      <c r="Q201" s="129"/>
      <c r="R201" s="129"/>
      <c r="S201" s="129"/>
      <c r="T201" s="129"/>
      <c r="U201" s="129"/>
      <c r="V201" s="129"/>
      <c r="W201" s="129"/>
      <c r="X201" s="129"/>
      <c r="Y201" s="129"/>
      <c r="Z201" s="129"/>
    </row>
    <row r="202" spans="1:26" ht="15.75" customHeight="1">
      <c r="A202" s="3"/>
      <c r="B202" s="3"/>
      <c r="C202" s="3"/>
      <c r="D202" s="5"/>
      <c r="E202" s="388"/>
      <c r="F202" s="388"/>
      <c r="G202" s="388"/>
      <c r="H202" s="388"/>
      <c r="I202" s="388"/>
      <c r="J202" s="129"/>
      <c r="K202" s="129"/>
      <c r="L202" s="129"/>
      <c r="M202" s="129"/>
      <c r="N202" s="129"/>
      <c r="O202" s="129"/>
      <c r="P202" s="129"/>
      <c r="Q202" s="129"/>
      <c r="R202" s="129"/>
      <c r="S202" s="129"/>
      <c r="T202" s="129"/>
      <c r="U202" s="129"/>
      <c r="V202" s="129"/>
      <c r="W202" s="129"/>
      <c r="X202" s="129"/>
      <c r="Y202" s="129"/>
      <c r="Z202" s="129"/>
    </row>
    <row r="203" spans="1:26" ht="15.75" customHeight="1">
      <c r="A203" s="3"/>
      <c r="B203" s="3"/>
      <c r="C203" s="3"/>
      <c r="D203" s="5"/>
      <c r="E203" s="388"/>
      <c r="F203" s="388"/>
      <c r="G203" s="388"/>
      <c r="H203" s="388"/>
      <c r="I203" s="388"/>
      <c r="J203" s="129"/>
      <c r="K203" s="129"/>
      <c r="L203" s="129"/>
      <c r="M203" s="129"/>
      <c r="N203" s="129"/>
      <c r="O203" s="129"/>
      <c r="P203" s="129"/>
      <c r="Q203" s="129"/>
      <c r="R203" s="129"/>
      <c r="S203" s="129"/>
      <c r="T203" s="129"/>
      <c r="U203" s="129"/>
      <c r="V203" s="129"/>
      <c r="W203" s="129"/>
      <c r="X203" s="129"/>
      <c r="Y203" s="129"/>
      <c r="Z203" s="129"/>
    </row>
    <row r="204" spans="1:26" ht="15.75" customHeight="1">
      <c r="A204" s="3"/>
      <c r="B204" s="3"/>
      <c r="C204" s="3"/>
      <c r="D204" s="5"/>
      <c r="E204" s="388"/>
      <c r="F204" s="388"/>
      <c r="G204" s="388"/>
      <c r="H204" s="388"/>
      <c r="I204" s="388"/>
      <c r="J204" s="129"/>
      <c r="K204" s="129"/>
      <c r="L204" s="129"/>
      <c r="M204" s="129"/>
      <c r="N204" s="129"/>
      <c r="O204" s="129"/>
      <c r="P204" s="129"/>
      <c r="Q204" s="129"/>
      <c r="R204" s="129"/>
      <c r="S204" s="129"/>
      <c r="T204" s="129"/>
      <c r="U204" s="129"/>
      <c r="V204" s="129"/>
      <c r="W204" s="129"/>
      <c r="X204" s="129"/>
      <c r="Y204" s="129"/>
      <c r="Z204" s="129"/>
    </row>
    <row r="205" spans="1:26" ht="15.75" customHeight="1">
      <c r="A205" s="3"/>
      <c r="B205" s="3"/>
      <c r="C205" s="3"/>
      <c r="D205" s="5"/>
      <c r="E205" s="388"/>
      <c r="F205" s="388"/>
      <c r="G205" s="388"/>
      <c r="H205" s="388"/>
      <c r="I205" s="388"/>
      <c r="J205" s="129"/>
      <c r="K205" s="129"/>
      <c r="L205" s="129"/>
      <c r="M205" s="129"/>
      <c r="N205" s="129"/>
      <c r="O205" s="129"/>
      <c r="P205" s="129"/>
      <c r="Q205" s="129"/>
      <c r="R205" s="129"/>
      <c r="S205" s="129"/>
      <c r="T205" s="129"/>
      <c r="U205" s="129"/>
      <c r="V205" s="129"/>
      <c r="W205" s="129"/>
      <c r="X205" s="129"/>
      <c r="Y205" s="129"/>
      <c r="Z205" s="129"/>
    </row>
    <row r="206" spans="1:26" ht="15.75" customHeight="1">
      <c r="A206" s="3"/>
      <c r="B206" s="3"/>
      <c r="C206" s="3"/>
      <c r="D206" s="5"/>
      <c r="E206" s="388"/>
      <c r="F206" s="388"/>
      <c r="G206" s="388"/>
      <c r="H206" s="388"/>
      <c r="I206" s="388"/>
      <c r="J206" s="129"/>
      <c r="K206" s="129"/>
      <c r="L206" s="129"/>
      <c r="M206" s="129"/>
      <c r="N206" s="129"/>
      <c r="O206" s="129"/>
      <c r="P206" s="129"/>
      <c r="Q206" s="129"/>
      <c r="R206" s="129"/>
      <c r="S206" s="129"/>
      <c r="T206" s="129"/>
      <c r="U206" s="129"/>
      <c r="V206" s="129"/>
      <c r="W206" s="129"/>
      <c r="X206" s="129"/>
      <c r="Y206" s="129"/>
      <c r="Z206" s="129"/>
    </row>
    <row r="207" spans="1:26" ht="15.75" customHeight="1">
      <c r="A207" s="3"/>
      <c r="B207" s="3"/>
      <c r="C207" s="3"/>
      <c r="D207" s="5"/>
      <c r="E207" s="388"/>
      <c r="F207" s="388"/>
      <c r="G207" s="388"/>
      <c r="H207" s="388"/>
      <c r="I207" s="388"/>
      <c r="J207" s="129"/>
      <c r="K207" s="129"/>
      <c r="L207" s="129"/>
      <c r="M207" s="129"/>
      <c r="N207" s="129"/>
      <c r="O207" s="129"/>
      <c r="P207" s="129"/>
      <c r="Q207" s="129"/>
      <c r="R207" s="129"/>
      <c r="S207" s="129"/>
      <c r="T207" s="129"/>
      <c r="U207" s="129"/>
      <c r="V207" s="129"/>
      <c r="W207" s="129"/>
      <c r="X207" s="129"/>
      <c r="Y207" s="129"/>
      <c r="Z207" s="129"/>
    </row>
    <row r="208" spans="1:26" ht="15.75" customHeight="1">
      <c r="A208" s="3"/>
      <c r="B208" s="3"/>
      <c r="C208" s="3"/>
      <c r="D208" s="5"/>
      <c r="E208" s="388"/>
      <c r="F208" s="388"/>
      <c r="G208" s="388"/>
      <c r="H208" s="388"/>
      <c r="I208" s="388"/>
      <c r="J208" s="129"/>
      <c r="K208" s="129"/>
      <c r="L208" s="129"/>
      <c r="M208" s="129"/>
      <c r="N208" s="129"/>
      <c r="O208" s="129"/>
      <c r="P208" s="129"/>
      <c r="Q208" s="129"/>
      <c r="R208" s="129"/>
      <c r="S208" s="129"/>
      <c r="T208" s="129"/>
      <c r="U208" s="129"/>
      <c r="V208" s="129"/>
      <c r="W208" s="129"/>
      <c r="X208" s="129"/>
      <c r="Y208" s="129"/>
      <c r="Z208" s="129"/>
    </row>
    <row r="209" spans="1:26" ht="15.75" customHeight="1">
      <c r="A209" s="3"/>
      <c r="B209" s="3"/>
      <c r="C209" s="3"/>
      <c r="D209" s="5"/>
      <c r="E209" s="388"/>
      <c r="F209" s="388"/>
      <c r="G209" s="388"/>
      <c r="H209" s="388"/>
      <c r="I209" s="388"/>
      <c r="J209" s="129"/>
      <c r="K209" s="129"/>
      <c r="L209" s="129"/>
      <c r="M209" s="129"/>
      <c r="N209" s="129"/>
      <c r="O209" s="129"/>
      <c r="P209" s="129"/>
      <c r="Q209" s="129"/>
      <c r="R209" s="129"/>
      <c r="S209" s="129"/>
      <c r="T209" s="129"/>
      <c r="U209" s="129"/>
      <c r="V209" s="129"/>
      <c r="W209" s="129"/>
      <c r="X209" s="129"/>
      <c r="Y209" s="129"/>
      <c r="Z209" s="129"/>
    </row>
    <row r="210" spans="1:26" ht="15.75" customHeight="1">
      <c r="A210" s="3"/>
      <c r="B210" s="3"/>
      <c r="C210" s="3"/>
      <c r="D210" s="5"/>
      <c r="E210" s="388"/>
      <c r="F210" s="388"/>
      <c r="G210" s="388"/>
      <c r="H210" s="388"/>
      <c r="I210" s="388"/>
      <c r="J210" s="129"/>
      <c r="K210" s="129"/>
      <c r="L210" s="129"/>
      <c r="M210" s="129"/>
      <c r="N210" s="129"/>
      <c r="O210" s="129"/>
      <c r="P210" s="129"/>
      <c r="Q210" s="129"/>
      <c r="R210" s="129"/>
      <c r="S210" s="129"/>
      <c r="T210" s="129"/>
      <c r="U210" s="129"/>
      <c r="V210" s="129"/>
      <c r="W210" s="129"/>
      <c r="X210" s="129"/>
      <c r="Y210" s="129"/>
      <c r="Z210" s="129"/>
    </row>
    <row r="211" spans="1:26" ht="15.75" customHeight="1">
      <c r="A211" s="3"/>
      <c r="B211" s="3"/>
      <c r="C211" s="3"/>
      <c r="D211" s="5"/>
      <c r="E211" s="388"/>
      <c r="F211" s="388"/>
      <c r="G211" s="388"/>
      <c r="H211" s="388"/>
      <c r="I211" s="388"/>
      <c r="J211" s="129"/>
      <c r="K211" s="129"/>
      <c r="L211" s="129"/>
      <c r="M211" s="129"/>
      <c r="N211" s="129"/>
      <c r="O211" s="129"/>
      <c r="P211" s="129"/>
      <c r="Q211" s="129"/>
      <c r="R211" s="129"/>
      <c r="S211" s="129"/>
      <c r="T211" s="129"/>
      <c r="U211" s="129"/>
      <c r="V211" s="129"/>
      <c r="W211" s="129"/>
      <c r="X211" s="129"/>
      <c r="Y211" s="129"/>
      <c r="Z211" s="129"/>
    </row>
    <row r="212" spans="1:26" ht="15.75" customHeight="1">
      <c r="A212" s="3"/>
      <c r="B212" s="3"/>
      <c r="C212" s="3"/>
      <c r="D212" s="5"/>
      <c r="E212" s="388"/>
      <c r="F212" s="388"/>
      <c r="G212" s="388"/>
      <c r="H212" s="388"/>
      <c r="I212" s="388"/>
      <c r="J212" s="129"/>
      <c r="K212" s="129"/>
      <c r="L212" s="129"/>
      <c r="M212" s="129"/>
      <c r="N212" s="129"/>
      <c r="O212" s="129"/>
      <c r="P212" s="129"/>
      <c r="Q212" s="129"/>
      <c r="R212" s="129"/>
      <c r="S212" s="129"/>
      <c r="T212" s="129"/>
      <c r="U212" s="129"/>
      <c r="V212" s="129"/>
      <c r="W212" s="129"/>
      <c r="X212" s="129"/>
      <c r="Y212" s="129"/>
      <c r="Z212" s="129"/>
    </row>
    <row r="213" spans="1:26" ht="15.75" customHeight="1">
      <c r="A213" s="3"/>
      <c r="B213" s="3"/>
      <c r="C213" s="3"/>
      <c r="D213" s="5"/>
      <c r="E213" s="388"/>
      <c r="F213" s="388"/>
      <c r="G213" s="388"/>
      <c r="H213" s="388"/>
      <c r="I213" s="388"/>
      <c r="J213" s="129"/>
      <c r="K213" s="129"/>
      <c r="L213" s="129"/>
      <c r="M213" s="129"/>
      <c r="N213" s="129"/>
      <c r="O213" s="129"/>
      <c r="P213" s="129"/>
      <c r="Q213" s="129"/>
      <c r="R213" s="129"/>
      <c r="S213" s="129"/>
      <c r="T213" s="129"/>
      <c r="U213" s="129"/>
      <c r="V213" s="129"/>
      <c r="W213" s="129"/>
      <c r="X213" s="129"/>
      <c r="Y213" s="129"/>
      <c r="Z213" s="129"/>
    </row>
    <row r="214" spans="1:26" ht="15.75" customHeight="1">
      <c r="A214" s="3"/>
      <c r="B214" s="3"/>
      <c r="C214" s="3"/>
      <c r="D214" s="5"/>
      <c r="E214" s="388"/>
      <c r="F214" s="388"/>
      <c r="G214" s="388"/>
      <c r="H214" s="388"/>
      <c r="I214" s="388"/>
      <c r="J214" s="129"/>
      <c r="K214" s="129"/>
      <c r="L214" s="129"/>
      <c r="M214" s="129"/>
      <c r="N214" s="129"/>
      <c r="O214" s="129"/>
      <c r="P214" s="129"/>
      <c r="Q214" s="129"/>
      <c r="R214" s="129"/>
      <c r="S214" s="129"/>
      <c r="T214" s="129"/>
      <c r="U214" s="129"/>
      <c r="V214" s="129"/>
      <c r="W214" s="129"/>
      <c r="X214" s="129"/>
      <c r="Y214" s="129"/>
      <c r="Z214" s="129"/>
    </row>
    <row r="215" spans="1:26" ht="15.75" customHeight="1">
      <c r="A215" s="3"/>
      <c r="B215" s="3"/>
      <c r="C215" s="3"/>
      <c r="D215" s="5"/>
      <c r="E215" s="388"/>
      <c r="F215" s="388"/>
      <c r="G215" s="388"/>
      <c r="H215" s="388"/>
      <c r="I215" s="388"/>
      <c r="J215" s="129"/>
      <c r="K215" s="129"/>
      <c r="L215" s="129"/>
      <c r="M215" s="129"/>
      <c r="N215" s="129"/>
      <c r="O215" s="129"/>
      <c r="P215" s="129"/>
      <c r="Q215" s="129"/>
      <c r="R215" s="129"/>
      <c r="S215" s="129"/>
      <c r="T215" s="129"/>
      <c r="U215" s="129"/>
      <c r="V215" s="129"/>
      <c r="W215" s="129"/>
      <c r="X215" s="129"/>
      <c r="Y215" s="129"/>
      <c r="Z215" s="129"/>
    </row>
    <row r="216" spans="1:26" ht="15.75" customHeight="1">
      <c r="A216" s="3"/>
      <c r="B216" s="3"/>
      <c r="C216" s="3"/>
      <c r="D216" s="5"/>
      <c r="E216" s="388"/>
      <c r="F216" s="388"/>
      <c r="G216" s="388"/>
      <c r="H216" s="388"/>
      <c r="I216" s="388"/>
      <c r="J216" s="129"/>
      <c r="K216" s="129"/>
      <c r="L216" s="129"/>
      <c r="M216" s="129"/>
      <c r="N216" s="129"/>
      <c r="O216" s="129"/>
      <c r="P216" s="129"/>
      <c r="Q216" s="129"/>
      <c r="R216" s="129"/>
      <c r="S216" s="129"/>
      <c r="T216" s="129"/>
      <c r="U216" s="129"/>
      <c r="V216" s="129"/>
      <c r="W216" s="129"/>
      <c r="X216" s="129"/>
      <c r="Y216" s="129"/>
      <c r="Z216" s="129"/>
    </row>
    <row r="217" spans="1:26" ht="15.75" customHeight="1">
      <c r="A217" s="3"/>
      <c r="B217" s="3"/>
      <c r="C217" s="3"/>
      <c r="D217" s="5"/>
      <c r="E217" s="388"/>
      <c r="F217" s="388"/>
      <c r="G217" s="388"/>
      <c r="H217" s="388"/>
      <c r="I217" s="388"/>
      <c r="J217" s="129"/>
      <c r="K217" s="129"/>
      <c r="L217" s="129"/>
      <c r="M217" s="129"/>
      <c r="N217" s="129"/>
      <c r="O217" s="129"/>
      <c r="P217" s="129"/>
      <c r="Q217" s="129"/>
      <c r="R217" s="129"/>
      <c r="S217" s="129"/>
      <c r="T217" s="129"/>
      <c r="U217" s="129"/>
      <c r="V217" s="129"/>
      <c r="W217" s="129"/>
      <c r="X217" s="129"/>
      <c r="Y217" s="129"/>
      <c r="Z217" s="129"/>
    </row>
    <row r="218" spans="1:26" ht="15.75" customHeight="1">
      <c r="A218" s="3"/>
      <c r="B218" s="3"/>
      <c r="C218" s="3"/>
      <c r="D218" s="5"/>
      <c r="E218" s="388"/>
      <c r="F218" s="388"/>
      <c r="G218" s="388"/>
      <c r="H218" s="388"/>
      <c r="I218" s="388"/>
      <c r="J218" s="129"/>
      <c r="K218" s="129"/>
      <c r="L218" s="129"/>
      <c r="M218" s="129"/>
      <c r="N218" s="129"/>
      <c r="O218" s="129"/>
      <c r="P218" s="129"/>
      <c r="Q218" s="129"/>
      <c r="R218" s="129"/>
      <c r="S218" s="129"/>
      <c r="T218" s="129"/>
      <c r="U218" s="129"/>
      <c r="V218" s="129"/>
      <c r="W218" s="129"/>
      <c r="X218" s="129"/>
      <c r="Y218" s="129"/>
      <c r="Z218" s="129"/>
    </row>
    <row r="219" spans="1:26" ht="15.75" customHeight="1">
      <c r="A219" s="3"/>
      <c r="B219" s="3"/>
      <c r="C219" s="3"/>
      <c r="D219" s="5"/>
      <c r="E219" s="388"/>
      <c r="F219" s="388"/>
      <c r="G219" s="388"/>
      <c r="H219" s="388"/>
      <c r="I219" s="388"/>
      <c r="J219" s="129"/>
      <c r="K219" s="129"/>
      <c r="L219" s="129"/>
      <c r="M219" s="129"/>
      <c r="N219" s="129"/>
      <c r="O219" s="129"/>
      <c r="P219" s="129"/>
      <c r="Q219" s="129"/>
      <c r="R219" s="129"/>
      <c r="S219" s="129"/>
      <c r="T219" s="129"/>
      <c r="U219" s="129"/>
      <c r="V219" s="129"/>
      <c r="W219" s="129"/>
      <c r="X219" s="129"/>
      <c r="Y219" s="129"/>
      <c r="Z219" s="129"/>
    </row>
    <row r="220" spans="1:26" ht="15.75" customHeight="1">
      <c r="A220" s="3"/>
      <c r="B220" s="3"/>
      <c r="C220" s="3"/>
      <c r="D220" s="5"/>
      <c r="E220" s="388"/>
      <c r="F220" s="388"/>
      <c r="G220" s="388"/>
      <c r="H220" s="388"/>
      <c r="I220" s="388"/>
      <c r="J220" s="129"/>
      <c r="K220" s="129"/>
      <c r="L220" s="129"/>
      <c r="M220" s="129"/>
      <c r="N220" s="129"/>
      <c r="O220" s="129"/>
      <c r="P220" s="129"/>
      <c r="Q220" s="129"/>
      <c r="R220" s="129"/>
      <c r="S220" s="129"/>
      <c r="T220" s="129"/>
      <c r="U220" s="129"/>
      <c r="V220" s="129"/>
      <c r="W220" s="129"/>
      <c r="X220" s="129"/>
      <c r="Y220" s="129"/>
      <c r="Z220" s="129"/>
    </row>
    <row r="221" spans="1:26" ht="15.75" customHeight="1">
      <c r="A221" s="3"/>
      <c r="B221" s="3"/>
      <c r="C221" s="3"/>
      <c r="D221" s="5"/>
      <c r="E221" s="388"/>
      <c r="F221" s="388"/>
      <c r="G221" s="388"/>
      <c r="H221" s="388"/>
      <c r="I221" s="388"/>
      <c r="J221" s="129"/>
      <c r="K221" s="129"/>
      <c r="L221" s="129"/>
      <c r="M221" s="129"/>
      <c r="N221" s="129"/>
      <c r="O221" s="129"/>
      <c r="P221" s="129"/>
      <c r="Q221" s="129"/>
      <c r="R221" s="129"/>
      <c r="S221" s="129"/>
      <c r="T221" s="129"/>
      <c r="U221" s="129"/>
      <c r="V221" s="129"/>
      <c r="W221" s="129"/>
      <c r="X221" s="129"/>
      <c r="Y221" s="129"/>
      <c r="Z221" s="129"/>
    </row>
    <row r="222" spans="1:26" ht="15.75" customHeight="1">
      <c r="A222" s="3"/>
      <c r="B222" s="3"/>
      <c r="C222" s="3"/>
      <c r="D222" s="5"/>
      <c r="E222" s="388"/>
      <c r="F222" s="388"/>
      <c r="G222" s="388"/>
      <c r="H222" s="388"/>
      <c r="I222" s="388"/>
      <c r="J222" s="129"/>
      <c r="K222" s="129"/>
      <c r="L222" s="129"/>
      <c r="M222" s="129"/>
      <c r="N222" s="129"/>
      <c r="O222" s="129"/>
      <c r="P222" s="129"/>
      <c r="Q222" s="129"/>
      <c r="R222" s="129"/>
      <c r="S222" s="129"/>
      <c r="T222" s="129"/>
      <c r="U222" s="129"/>
      <c r="V222" s="129"/>
      <c r="W222" s="129"/>
      <c r="X222" s="129"/>
      <c r="Y222" s="129"/>
      <c r="Z222" s="129"/>
    </row>
    <row r="223" spans="1:26" ht="15.75" customHeight="1">
      <c r="A223" s="3"/>
      <c r="B223" s="3"/>
      <c r="C223" s="3"/>
      <c r="D223" s="5"/>
      <c r="E223" s="388"/>
      <c r="F223" s="388"/>
      <c r="G223" s="388"/>
      <c r="H223" s="388"/>
      <c r="I223" s="388"/>
      <c r="J223" s="129"/>
      <c r="K223" s="129"/>
      <c r="L223" s="129"/>
      <c r="M223" s="129"/>
      <c r="N223" s="129"/>
      <c r="O223" s="129"/>
      <c r="P223" s="129"/>
      <c r="Q223" s="129"/>
      <c r="R223" s="129"/>
      <c r="S223" s="129"/>
      <c r="T223" s="129"/>
      <c r="U223" s="129"/>
      <c r="V223" s="129"/>
      <c r="W223" s="129"/>
      <c r="X223" s="129"/>
      <c r="Y223" s="129"/>
      <c r="Z223" s="129"/>
    </row>
    <row r="224" spans="1:26" ht="15.75" customHeight="1">
      <c r="A224" s="3"/>
      <c r="B224" s="3"/>
      <c r="C224" s="3"/>
      <c r="D224" s="5"/>
      <c r="E224" s="388"/>
      <c r="F224" s="388"/>
      <c r="G224" s="388"/>
      <c r="H224" s="388"/>
      <c r="I224" s="388"/>
      <c r="J224" s="129"/>
      <c r="K224" s="129"/>
      <c r="L224" s="129"/>
      <c r="M224" s="129"/>
      <c r="N224" s="129"/>
      <c r="O224" s="129"/>
      <c r="P224" s="129"/>
      <c r="Q224" s="129"/>
      <c r="R224" s="129"/>
      <c r="S224" s="129"/>
      <c r="T224" s="129"/>
      <c r="U224" s="129"/>
      <c r="V224" s="129"/>
      <c r="W224" s="129"/>
      <c r="X224" s="129"/>
      <c r="Y224" s="129"/>
      <c r="Z224" s="129"/>
    </row>
    <row r="225" spans="1:26" ht="15.75" customHeight="1">
      <c r="A225" s="3"/>
      <c r="B225" s="3"/>
      <c r="C225" s="3"/>
      <c r="D225" s="5"/>
      <c r="E225" s="388"/>
      <c r="F225" s="388"/>
      <c r="G225" s="388"/>
      <c r="H225" s="388"/>
      <c r="I225" s="388"/>
      <c r="J225" s="129"/>
      <c r="K225" s="129"/>
      <c r="L225" s="129"/>
      <c r="M225" s="129"/>
      <c r="N225" s="129"/>
      <c r="O225" s="129"/>
      <c r="P225" s="129"/>
      <c r="Q225" s="129"/>
      <c r="R225" s="129"/>
      <c r="S225" s="129"/>
      <c r="T225" s="129"/>
      <c r="U225" s="129"/>
      <c r="V225" s="129"/>
      <c r="W225" s="129"/>
      <c r="X225" s="129"/>
      <c r="Y225" s="129"/>
      <c r="Z225" s="129"/>
    </row>
    <row r="226" spans="1:26" ht="15.75" customHeight="1">
      <c r="A226" s="3"/>
      <c r="B226" s="3"/>
      <c r="C226" s="3"/>
      <c r="D226" s="5"/>
      <c r="E226" s="388"/>
      <c r="F226" s="388"/>
      <c r="G226" s="388"/>
      <c r="H226" s="388"/>
      <c r="I226" s="388"/>
      <c r="J226" s="129"/>
      <c r="K226" s="129"/>
      <c r="L226" s="129"/>
      <c r="M226" s="129"/>
      <c r="N226" s="129"/>
      <c r="O226" s="129"/>
      <c r="P226" s="129"/>
      <c r="Q226" s="129"/>
      <c r="R226" s="129"/>
      <c r="S226" s="129"/>
      <c r="T226" s="129"/>
      <c r="U226" s="129"/>
      <c r="V226" s="129"/>
      <c r="W226" s="129"/>
      <c r="X226" s="129"/>
      <c r="Y226" s="129"/>
      <c r="Z226" s="129"/>
    </row>
    <row r="227" spans="1:26" ht="15.75" customHeight="1">
      <c r="A227" s="3"/>
      <c r="B227" s="3"/>
      <c r="C227" s="3"/>
      <c r="D227" s="5"/>
      <c r="E227" s="388"/>
      <c r="F227" s="388"/>
      <c r="G227" s="388"/>
      <c r="H227" s="388"/>
      <c r="I227" s="388"/>
      <c r="J227" s="129"/>
      <c r="K227" s="129"/>
      <c r="L227" s="129"/>
      <c r="M227" s="129"/>
      <c r="N227" s="129"/>
      <c r="O227" s="129"/>
      <c r="P227" s="129"/>
      <c r="Q227" s="129"/>
      <c r="R227" s="129"/>
      <c r="S227" s="129"/>
      <c r="T227" s="129"/>
      <c r="U227" s="129"/>
      <c r="V227" s="129"/>
      <c r="W227" s="129"/>
      <c r="X227" s="129"/>
      <c r="Y227" s="129"/>
      <c r="Z227" s="129"/>
    </row>
    <row r="228" spans="1:26" ht="15.75" customHeight="1">
      <c r="A228" s="3"/>
      <c r="B228" s="3"/>
      <c r="C228" s="3"/>
      <c r="D228" s="5"/>
      <c r="E228" s="388"/>
      <c r="F228" s="388"/>
      <c r="G228" s="388"/>
      <c r="H228" s="388"/>
      <c r="I228" s="388"/>
      <c r="J228" s="129"/>
      <c r="K228" s="129"/>
      <c r="L228" s="129"/>
      <c r="M228" s="129"/>
      <c r="N228" s="129"/>
      <c r="O228" s="129"/>
      <c r="P228" s="129"/>
      <c r="Q228" s="129"/>
      <c r="R228" s="129"/>
      <c r="S228" s="129"/>
      <c r="T228" s="129"/>
      <c r="U228" s="129"/>
      <c r="V228" s="129"/>
      <c r="W228" s="129"/>
      <c r="X228" s="129"/>
      <c r="Y228" s="129"/>
      <c r="Z228" s="129"/>
    </row>
    <row r="229" spans="1:26" ht="15.75" customHeight="1">
      <c r="A229" s="3"/>
      <c r="B229" s="3"/>
      <c r="C229" s="3"/>
      <c r="D229" s="5"/>
      <c r="E229" s="388"/>
      <c r="F229" s="388"/>
      <c r="G229" s="388"/>
      <c r="H229" s="388"/>
      <c r="I229" s="388"/>
      <c r="J229" s="129"/>
      <c r="K229" s="129"/>
      <c r="L229" s="129"/>
      <c r="M229" s="129"/>
      <c r="N229" s="129"/>
      <c r="O229" s="129"/>
      <c r="P229" s="129"/>
      <c r="Q229" s="129"/>
      <c r="R229" s="129"/>
      <c r="S229" s="129"/>
      <c r="T229" s="129"/>
      <c r="U229" s="129"/>
      <c r="V229" s="129"/>
      <c r="W229" s="129"/>
      <c r="X229" s="129"/>
      <c r="Y229" s="129"/>
      <c r="Z229" s="129"/>
    </row>
    <row r="230" spans="1:26" ht="15.75" customHeight="1">
      <c r="A230" s="3"/>
      <c r="B230" s="3"/>
      <c r="C230" s="3"/>
      <c r="D230" s="5"/>
      <c r="E230" s="388"/>
      <c r="F230" s="388"/>
      <c r="G230" s="388"/>
      <c r="H230" s="388"/>
      <c r="I230" s="388"/>
      <c r="J230" s="129"/>
      <c r="K230" s="129"/>
      <c r="L230" s="129"/>
      <c r="M230" s="129"/>
      <c r="N230" s="129"/>
      <c r="O230" s="129"/>
      <c r="P230" s="129"/>
      <c r="Q230" s="129"/>
      <c r="R230" s="129"/>
      <c r="S230" s="129"/>
      <c r="T230" s="129"/>
      <c r="U230" s="129"/>
      <c r="V230" s="129"/>
      <c r="W230" s="129"/>
      <c r="X230" s="129"/>
      <c r="Y230" s="129"/>
      <c r="Z230" s="129"/>
    </row>
    <row r="231" spans="1:26" ht="15.75" customHeight="1">
      <c r="A231" s="3"/>
      <c r="B231" s="3"/>
      <c r="C231" s="3"/>
      <c r="D231" s="5"/>
      <c r="E231" s="388"/>
      <c r="F231" s="388"/>
      <c r="G231" s="388"/>
      <c r="H231" s="388"/>
      <c r="I231" s="388"/>
      <c r="J231" s="129"/>
      <c r="K231" s="129"/>
      <c r="L231" s="129"/>
      <c r="M231" s="129"/>
      <c r="N231" s="129"/>
      <c r="O231" s="129"/>
      <c r="P231" s="129"/>
      <c r="Q231" s="129"/>
      <c r="R231" s="129"/>
      <c r="S231" s="129"/>
      <c r="T231" s="129"/>
      <c r="U231" s="129"/>
      <c r="V231" s="129"/>
      <c r="W231" s="129"/>
      <c r="X231" s="129"/>
      <c r="Y231" s="129"/>
      <c r="Z231" s="129"/>
    </row>
    <row r="232" spans="1:26" ht="15.75" customHeight="1">
      <c r="A232" s="3"/>
      <c r="B232" s="3"/>
      <c r="C232" s="3"/>
      <c r="D232" s="5"/>
      <c r="E232" s="388"/>
      <c r="F232" s="388"/>
      <c r="G232" s="388"/>
      <c r="H232" s="388"/>
      <c r="I232" s="388"/>
      <c r="J232" s="129"/>
      <c r="K232" s="129"/>
      <c r="L232" s="129"/>
      <c r="M232" s="129"/>
      <c r="N232" s="129"/>
      <c r="O232" s="129"/>
      <c r="P232" s="129"/>
      <c r="Q232" s="129"/>
      <c r="R232" s="129"/>
      <c r="S232" s="129"/>
      <c r="T232" s="129"/>
      <c r="U232" s="129"/>
      <c r="V232" s="129"/>
      <c r="W232" s="129"/>
      <c r="X232" s="129"/>
      <c r="Y232" s="129"/>
      <c r="Z232" s="129"/>
    </row>
    <row r="233" spans="1:26" ht="15.75" customHeight="1">
      <c r="A233" s="3"/>
      <c r="B233" s="3"/>
      <c r="C233" s="3"/>
      <c r="D233" s="5"/>
      <c r="E233" s="388"/>
      <c r="F233" s="388"/>
      <c r="G233" s="388"/>
      <c r="H233" s="388"/>
      <c r="I233" s="388"/>
      <c r="J233" s="129"/>
      <c r="K233" s="129"/>
      <c r="L233" s="129"/>
      <c r="M233" s="129"/>
      <c r="N233" s="129"/>
      <c r="O233" s="129"/>
      <c r="P233" s="129"/>
      <c r="Q233" s="129"/>
      <c r="R233" s="129"/>
      <c r="S233" s="129"/>
      <c r="T233" s="129"/>
      <c r="U233" s="129"/>
      <c r="V233" s="129"/>
      <c r="W233" s="129"/>
      <c r="X233" s="129"/>
      <c r="Y233" s="129"/>
      <c r="Z233" s="129"/>
    </row>
    <row r="234" spans="1:26" ht="15.75" customHeight="1">
      <c r="A234" s="3"/>
      <c r="B234" s="3"/>
      <c r="C234" s="3"/>
      <c r="D234" s="5"/>
      <c r="E234" s="388"/>
      <c r="F234" s="388"/>
      <c r="G234" s="388"/>
      <c r="H234" s="388"/>
      <c r="I234" s="388"/>
      <c r="J234" s="129"/>
      <c r="K234" s="129"/>
      <c r="L234" s="129"/>
      <c r="M234" s="129"/>
      <c r="N234" s="129"/>
      <c r="O234" s="129"/>
      <c r="P234" s="129"/>
      <c r="Q234" s="129"/>
      <c r="R234" s="129"/>
      <c r="S234" s="129"/>
      <c r="T234" s="129"/>
      <c r="U234" s="129"/>
      <c r="V234" s="129"/>
      <c r="W234" s="129"/>
      <c r="X234" s="129"/>
      <c r="Y234" s="129"/>
      <c r="Z234" s="129"/>
    </row>
    <row r="235" spans="1:26" ht="15.75" customHeight="1">
      <c r="A235" s="3"/>
      <c r="B235" s="3"/>
      <c r="C235" s="3"/>
      <c r="D235" s="5"/>
      <c r="E235" s="388"/>
      <c r="F235" s="388"/>
      <c r="G235" s="388"/>
      <c r="H235" s="388"/>
      <c r="I235" s="388"/>
      <c r="J235" s="129"/>
      <c r="K235" s="129"/>
      <c r="L235" s="129"/>
      <c r="M235" s="129"/>
      <c r="N235" s="129"/>
      <c r="O235" s="129"/>
      <c r="P235" s="129"/>
      <c r="Q235" s="129"/>
      <c r="R235" s="129"/>
      <c r="S235" s="129"/>
      <c r="T235" s="129"/>
      <c r="U235" s="129"/>
      <c r="V235" s="129"/>
      <c r="W235" s="129"/>
      <c r="X235" s="129"/>
      <c r="Y235" s="129"/>
      <c r="Z235" s="129"/>
    </row>
    <row r="236" spans="1:26" ht="15.75" customHeight="1">
      <c r="A236" s="3"/>
      <c r="B236" s="3"/>
      <c r="C236" s="3"/>
      <c r="D236" s="5"/>
      <c r="E236" s="388"/>
      <c r="F236" s="388"/>
      <c r="G236" s="388"/>
      <c r="H236" s="388"/>
      <c r="I236" s="388"/>
      <c r="J236" s="129"/>
      <c r="K236" s="129"/>
      <c r="L236" s="129"/>
      <c r="M236" s="129"/>
      <c r="N236" s="129"/>
      <c r="O236" s="129"/>
      <c r="P236" s="129"/>
      <c r="Q236" s="129"/>
      <c r="R236" s="129"/>
      <c r="S236" s="129"/>
      <c r="T236" s="129"/>
      <c r="U236" s="129"/>
      <c r="V236" s="129"/>
      <c r="W236" s="129"/>
      <c r="X236" s="129"/>
      <c r="Y236" s="129"/>
      <c r="Z236" s="129"/>
    </row>
    <row r="237" spans="1:26" ht="15.75" customHeight="1">
      <c r="A237" s="3"/>
      <c r="B237" s="3"/>
      <c r="C237" s="3"/>
      <c r="D237" s="5"/>
      <c r="E237" s="388"/>
      <c r="F237" s="388"/>
      <c r="G237" s="388"/>
      <c r="H237" s="388"/>
      <c r="I237" s="388"/>
      <c r="J237" s="129"/>
      <c r="K237" s="129"/>
      <c r="L237" s="129"/>
      <c r="M237" s="129"/>
      <c r="N237" s="129"/>
      <c r="O237" s="129"/>
      <c r="P237" s="129"/>
      <c r="Q237" s="129"/>
      <c r="R237" s="129"/>
      <c r="S237" s="129"/>
      <c r="T237" s="129"/>
      <c r="U237" s="129"/>
      <c r="V237" s="129"/>
      <c r="W237" s="129"/>
      <c r="X237" s="129"/>
      <c r="Y237" s="129"/>
      <c r="Z237" s="129"/>
    </row>
    <row r="238" spans="1:26" ht="15.75" customHeight="1">
      <c r="A238" s="3"/>
      <c r="B238" s="3"/>
      <c r="C238" s="3"/>
      <c r="D238" s="5"/>
      <c r="E238" s="388"/>
      <c r="F238" s="388"/>
      <c r="G238" s="388"/>
      <c r="H238" s="388"/>
      <c r="I238" s="388"/>
      <c r="J238" s="129"/>
      <c r="K238" s="129"/>
      <c r="L238" s="129"/>
      <c r="M238" s="129"/>
      <c r="N238" s="129"/>
      <c r="O238" s="129"/>
      <c r="P238" s="129"/>
      <c r="Q238" s="129"/>
      <c r="R238" s="129"/>
      <c r="S238" s="129"/>
      <c r="T238" s="129"/>
      <c r="U238" s="129"/>
      <c r="V238" s="129"/>
      <c r="W238" s="129"/>
      <c r="X238" s="129"/>
      <c r="Y238" s="129"/>
      <c r="Z238" s="129"/>
    </row>
    <row r="239" spans="1:26" ht="15.75" customHeight="1">
      <c r="A239" s="3"/>
      <c r="B239" s="3"/>
      <c r="C239" s="3"/>
      <c r="D239" s="5"/>
      <c r="E239" s="388"/>
      <c r="F239" s="388"/>
      <c r="G239" s="388"/>
      <c r="H239" s="388"/>
      <c r="I239" s="388"/>
      <c r="J239" s="129"/>
      <c r="K239" s="129"/>
      <c r="L239" s="129"/>
      <c r="M239" s="129"/>
      <c r="N239" s="129"/>
      <c r="O239" s="129"/>
      <c r="P239" s="129"/>
      <c r="Q239" s="129"/>
      <c r="R239" s="129"/>
      <c r="S239" s="129"/>
      <c r="T239" s="129"/>
      <c r="U239" s="129"/>
      <c r="V239" s="129"/>
      <c r="W239" s="129"/>
      <c r="X239" s="129"/>
      <c r="Y239" s="129"/>
      <c r="Z239" s="129"/>
    </row>
    <row r="240" spans="1:26" ht="15.75" customHeight="1">
      <c r="A240" s="3"/>
      <c r="B240" s="3"/>
      <c r="C240" s="3"/>
      <c r="D240" s="5"/>
      <c r="E240" s="388"/>
      <c r="F240" s="388"/>
      <c r="G240" s="388"/>
      <c r="H240" s="388"/>
      <c r="I240" s="388"/>
      <c r="J240" s="129"/>
      <c r="K240" s="129"/>
      <c r="L240" s="129"/>
      <c r="M240" s="129"/>
      <c r="N240" s="129"/>
      <c r="O240" s="129"/>
      <c r="P240" s="129"/>
      <c r="Q240" s="129"/>
      <c r="R240" s="129"/>
      <c r="S240" s="129"/>
      <c r="T240" s="129"/>
      <c r="U240" s="129"/>
      <c r="V240" s="129"/>
      <c r="W240" s="129"/>
      <c r="X240" s="129"/>
      <c r="Y240" s="129"/>
      <c r="Z240" s="129"/>
    </row>
    <row r="241" spans="1:26" ht="15.75" customHeight="1">
      <c r="A241" s="3"/>
      <c r="B241" s="3"/>
      <c r="C241" s="3"/>
      <c r="D241" s="5"/>
      <c r="E241" s="388"/>
      <c r="F241" s="388"/>
      <c r="G241" s="388"/>
      <c r="H241" s="388"/>
      <c r="I241" s="388"/>
      <c r="J241" s="129"/>
      <c r="K241" s="129"/>
      <c r="L241" s="129"/>
      <c r="M241" s="129"/>
      <c r="N241" s="129"/>
      <c r="O241" s="129"/>
      <c r="P241" s="129"/>
      <c r="Q241" s="129"/>
      <c r="R241" s="129"/>
      <c r="S241" s="129"/>
      <c r="T241" s="129"/>
      <c r="U241" s="129"/>
      <c r="V241" s="129"/>
      <c r="W241" s="129"/>
      <c r="X241" s="129"/>
      <c r="Y241" s="129"/>
      <c r="Z241" s="129"/>
    </row>
    <row r="242" spans="1:26" ht="15.75" customHeight="1">
      <c r="A242" s="3"/>
      <c r="B242" s="3"/>
      <c r="C242" s="3"/>
      <c r="D242" s="5"/>
      <c r="E242" s="388"/>
      <c r="F242" s="388"/>
      <c r="G242" s="388"/>
      <c r="H242" s="388"/>
      <c r="I242" s="388"/>
      <c r="J242" s="129"/>
      <c r="K242" s="129"/>
      <c r="L242" s="129"/>
      <c r="M242" s="129"/>
      <c r="N242" s="129"/>
      <c r="O242" s="129"/>
      <c r="P242" s="129"/>
      <c r="Q242" s="129"/>
      <c r="R242" s="129"/>
      <c r="S242" s="129"/>
      <c r="T242" s="129"/>
      <c r="U242" s="129"/>
      <c r="V242" s="129"/>
      <c r="W242" s="129"/>
      <c r="X242" s="129"/>
      <c r="Y242" s="129"/>
      <c r="Z242" s="129"/>
    </row>
    <row r="243" spans="1:26" ht="15.75" customHeight="1">
      <c r="A243" s="3"/>
      <c r="B243" s="3"/>
      <c r="C243" s="3"/>
      <c r="D243" s="5"/>
      <c r="E243" s="388"/>
      <c r="F243" s="388"/>
      <c r="G243" s="388"/>
      <c r="H243" s="388"/>
      <c r="I243" s="388"/>
      <c r="J243" s="129"/>
      <c r="K243" s="129"/>
      <c r="L243" s="129"/>
      <c r="M243" s="129"/>
      <c r="N243" s="129"/>
      <c r="O243" s="129"/>
      <c r="P243" s="129"/>
      <c r="Q243" s="129"/>
      <c r="R243" s="129"/>
      <c r="S243" s="129"/>
      <c r="T243" s="129"/>
      <c r="U243" s="129"/>
      <c r="V243" s="129"/>
      <c r="W243" s="129"/>
      <c r="X243" s="129"/>
      <c r="Y243" s="129"/>
      <c r="Z243" s="129"/>
    </row>
    <row r="244" spans="1:26" ht="15.75" customHeight="1">
      <c r="A244" s="3"/>
      <c r="B244" s="3"/>
      <c r="C244" s="3"/>
      <c r="D244" s="5"/>
      <c r="E244" s="388"/>
      <c r="F244" s="388"/>
      <c r="G244" s="388"/>
      <c r="H244" s="388"/>
      <c r="I244" s="388"/>
      <c r="J244" s="129"/>
      <c r="K244" s="129"/>
      <c r="L244" s="129"/>
      <c r="M244" s="129"/>
      <c r="N244" s="129"/>
      <c r="O244" s="129"/>
      <c r="P244" s="129"/>
      <c r="Q244" s="129"/>
      <c r="R244" s="129"/>
      <c r="S244" s="129"/>
      <c r="T244" s="129"/>
      <c r="U244" s="129"/>
      <c r="V244" s="129"/>
      <c r="W244" s="129"/>
      <c r="X244" s="129"/>
      <c r="Y244" s="129"/>
      <c r="Z244" s="129"/>
    </row>
    <row r="245" spans="1:26" ht="15.75" customHeight="1">
      <c r="A245" s="3"/>
      <c r="B245" s="3"/>
      <c r="C245" s="3"/>
      <c r="D245" s="5"/>
      <c r="E245" s="388"/>
      <c r="F245" s="388"/>
      <c r="G245" s="388"/>
      <c r="H245" s="388"/>
      <c r="I245" s="388"/>
      <c r="J245" s="129"/>
      <c r="K245" s="129"/>
      <c r="L245" s="129"/>
      <c r="M245" s="129"/>
      <c r="N245" s="129"/>
      <c r="O245" s="129"/>
      <c r="P245" s="129"/>
      <c r="Q245" s="129"/>
      <c r="R245" s="129"/>
      <c r="S245" s="129"/>
      <c r="T245" s="129"/>
      <c r="U245" s="129"/>
      <c r="V245" s="129"/>
      <c r="W245" s="129"/>
      <c r="X245" s="129"/>
      <c r="Y245" s="129"/>
      <c r="Z245" s="129"/>
    </row>
    <row r="246" spans="1:26" ht="15.75" customHeight="1">
      <c r="A246" s="3"/>
      <c r="B246" s="3"/>
      <c r="C246" s="3"/>
      <c r="D246" s="5"/>
      <c r="E246" s="388"/>
      <c r="F246" s="388"/>
      <c r="G246" s="388"/>
      <c r="H246" s="388"/>
      <c r="I246" s="388"/>
      <c r="J246" s="129"/>
      <c r="K246" s="129"/>
      <c r="L246" s="129"/>
      <c r="M246" s="129"/>
      <c r="N246" s="129"/>
      <c r="O246" s="129"/>
      <c r="P246" s="129"/>
      <c r="Q246" s="129"/>
      <c r="R246" s="129"/>
      <c r="S246" s="129"/>
      <c r="T246" s="129"/>
      <c r="U246" s="129"/>
      <c r="V246" s="129"/>
      <c r="W246" s="129"/>
      <c r="X246" s="129"/>
      <c r="Y246" s="129"/>
      <c r="Z246" s="129"/>
    </row>
    <row r="247" spans="1:26" ht="15.75" customHeight="1">
      <c r="A247" s="3"/>
      <c r="B247" s="3"/>
      <c r="C247" s="3"/>
      <c r="D247" s="5"/>
      <c r="E247" s="388"/>
      <c r="F247" s="388"/>
      <c r="G247" s="388"/>
      <c r="H247" s="388"/>
      <c r="I247" s="388"/>
      <c r="J247" s="129"/>
      <c r="K247" s="129"/>
      <c r="L247" s="129"/>
      <c r="M247" s="129"/>
      <c r="N247" s="129"/>
      <c r="O247" s="129"/>
      <c r="P247" s="129"/>
      <c r="Q247" s="129"/>
      <c r="R247" s="129"/>
      <c r="S247" s="129"/>
      <c r="T247" s="129"/>
      <c r="U247" s="129"/>
      <c r="V247" s="129"/>
      <c r="W247" s="129"/>
      <c r="X247" s="129"/>
      <c r="Y247" s="129"/>
      <c r="Z247" s="129"/>
    </row>
    <row r="248" spans="1:26" ht="15.75" customHeight="1">
      <c r="A248" s="3"/>
      <c r="B248" s="3"/>
      <c r="C248" s="3"/>
      <c r="D248" s="5"/>
      <c r="E248" s="388"/>
      <c r="F248" s="388"/>
      <c r="G248" s="388"/>
      <c r="H248" s="388"/>
      <c r="I248" s="388"/>
      <c r="J248" s="129"/>
      <c r="K248" s="129"/>
      <c r="L248" s="129"/>
      <c r="M248" s="129"/>
      <c r="N248" s="129"/>
      <c r="O248" s="129"/>
      <c r="P248" s="129"/>
      <c r="Q248" s="129"/>
      <c r="R248" s="129"/>
      <c r="S248" s="129"/>
      <c r="T248" s="129"/>
      <c r="U248" s="129"/>
      <c r="V248" s="129"/>
      <c r="W248" s="129"/>
      <c r="X248" s="129"/>
      <c r="Y248" s="129"/>
      <c r="Z248" s="129"/>
    </row>
    <row r="249" spans="1:26" ht="15.75" customHeight="1">
      <c r="A249" s="3"/>
      <c r="B249" s="3"/>
      <c r="C249" s="3"/>
      <c r="D249" s="5"/>
      <c r="E249" s="388"/>
      <c r="F249" s="388"/>
      <c r="G249" s="388"/>
      <c r="H249" s="388"/>
      <c r="I249" s="388"/>
      <c r="J249" s="129"/>
      <c r="K249" s="129"/>
      <c r="L249" s="129"/>
      <c r="M249" s="129"/>
      <c r="N249" s="129"/>
      <c r="O249" s="129"/>
      <c r="P249" s="129"/>
      <c r="Q249" s="129"/>
      <c r="R249" s="129"/>
      <c r="S249" s="129"/>
      <c r="T249" s="129"/>
      <c r="U249" s="129"/>
      <c r="V249" s="129"/>
      <c r="W249" s="129"/>
      <c r="X249" s="129"/>
      <c r="Y249" s="129"/>
      <c r="Z249" s="129"/>
    </row>
    <row r="250" spans="1:26" ht="15.75" customHeight="1">
      <c r="A250" s="3"/>
      <c r="B250" s="3"/>
      <c r="C250" s="3"/>
      <c r="D250" s="5"/>
      <c r="E250" s="388"/>
      <c r="F250" s="388"/>
      <c r="G250" s="388"/>
      <c r="H250" s="388"/>
      <c r="I250" s="388"/>
      <c r="J250" s="129"/>
      <c r="K250" s="129"/>
      <c r="L250" s="129"/>
      <c r="M250" s="129"/>
      <c r="N250" s="129"/>
      <c r="O250" s="129"/>
      <c r="P250" s="129"/>
      <c r="Q250" s="129"/>
      <c r="R250" s="129"/>
      <c r="S250" s="129"/>
      <c r="T250" s="129"/>
      <c r="U250" s="129"/>
      <c r="V250" s="129"/>
      <c r="W250" s="129"/>
      <c r="X250" s="129"/>
      <c r="Y250" s="129"/>
      <c r="Z250" s="129"/>
    </row>
    <row r="251" spans="1:26" ht="15.75" customHeight="1">
      <c r="A251" s="3"/>
      <c r="B251" s="3"/>
      <c r="C251" s="3"/>
      <c r="D251" s="5"/>
      <c r="E251" s="388"/>
      <c r="F251" s="388"/>
      <c r="G251" s="388"/>
      <c r="H251" s="388"/>
      <c r="I251" s="388"/>
      <c r="J251" s="129"/>
      <c r="K251" s="129"/>
      <c r="L251" s="129"/>
      <c r="M251" s="129"/>
      <c r="N251" s="129"/>
      <c r="O251" s="129"/>
      <c r="P251" s="129"/>
      <c r="Q251" s="129"/>
      <c r="R251" s="129"/>
      <c r="S251" s="129"/>
      <c r="T251" s="129"/>
      <c r="U251" s="129"/>
      <c r="V251" s="129"/>
      <c r="W251" s="129"/>
      <c r="X251" s="129"/>
      <c r="Y251" s="129"/>
      <c r="Z251" s="129"/>
    </row>
    <row r="252" spans="1:26" ht="15.75" customHeight="1">
      <c r="A252" s="3"/>
      <c r="B252" s="3"/>
      <c r="C252" s="3"/>
      <c r="D252" s="5"/>
      <c r="E252" s="388"/>
      <c r="F252" s="388"/>
      <c r="G252" s="388"/>
      <c r="H252" s="388"/>
      <c r="I252" s="388"/>
      <c r="J252" s="129"/>
      <c r="K252" s="129"/>
      <c r="L252" s="129"/>
      <c r="M252" s="129"/>
      <c r="N252" s="129"/>
      <c r="O252" s="129"/>
      <c r="P252" s="129"/>
      <c r="Q252" s="129"/>
      <c r="R252" s="129"/>
      <c r="S252" s="129"/>
      <c r="T252" s="129"/>
      <c r="U252" s="129"/>
      <c r="V252" s="129"/>
      <c r="W252" s="129"/>
      <c r="X252" s="129"/>
      <c r="Y252" s="129"/>
      <c r="Z252" s="129"/>
    </row>
    <row r="253" spans="1:26" ht="15.75" customHeight="1">
      <c r="A253" s="3"/>
      <c r="B253" s="3"/>
      <c r="C253" s="3"/>
      <c r="D253" s="5"/>
      <c r="E253" s="388"/>
      <c r="F253" s="388"/>
      <c r="G253" s="388"/>
      <c r="H253" s="388"/>
      <c r="I253" s="388"/>
      <c r="J253" s="129"/>
      <c r="K253" s="129"/>
      <c r="L253" s="129"/>
      <c r="M253" s="129"/>
      <c r="N253" s="129"/>
      <c r="O253" s="129"/>
      <c r="P253" s="129"/>
      <c r="Q253" s="129"/>
      <c r="R253" s="129"/>
      <c r="S253" s="129"/>
      <c r="T253" s="129"/>
      <c r="U253" s="129"/>
      <c r="V253" s="129"/>
      <c r="W253" s="129"/>
      <c r="X253" s="129"/>
      <c r="Y253" s="129"/>
      <c r="Z253" s="129"/>
    </row>
    <row r="254" spans="1:26" ht="15.75" customHeight="1">
      <c r="A254" s="3"/>
      <c r="B254" s="3"/>
      <c r="C254" s="3"/>
      <c r="D254" s="5"/>
      <c r="E254" s="388"/>
      <c r="F254" s="388"/>
      <c r="G254" s="388"/>
      <c r="H254" s="388"/>
      <c r="I254" s="388"/>
      <c r="J254" s="129"/>
      <c r="K254" s="129"/>
      <c r="L254" s="129"/>
      <c r="M254" s="129"/>
      <c r="N254" s="129"/>
      <c r="O254" s="129"/>
      <c r="P254" s="129"/>
      <c r="Q254" s="129"/>
      <c r="R254" s="129"/>
      <c r="S254" s="129"/>
      <c r="T254" s="129"/>
      <c r="U254" s="129"/>
      <c r="V254" s="129"/>
      <c r="W254" s="129"/>
      <c r="X254" s="129"/>
      <c r="Y254" s="129"/>
      <c r="Z254" s="129"/>
    </row>
    <row r="255" spans="1:26" ht="15.75" customHeight="1">
      <c r="A255" s="3"/>
      <c r="B255" s="3"/>
      <c r="C255" s="3"/>
      <c r="D255" s="5"/>
      <c r="E255" s="388"/>
      <c r="F255" s="388"/>
      <c r="G255" s="388"/>
      <c r="H255" s="388"/>
      <c r="I255" s="388"/>
      <c r="J255" s="129"/>
      <c r="K255" s="129"/>
      <c r="L255" s="129"/>
      <c r="M255" s="129"/>
      <c r="N255" s="129"/>
      <c r="O255" s="129"/>
      <c r="P255" s="129"/>
      <c r="Q255" s="129"/>
      <c r="R255" s="129"/>
      <c r="S255" s="129"/>
      <c r="T255" s="129"/>
      <c r="U255" s="129"/>
      <c r="V255" s="129"/>
      <c r="W255" s="129"/>
      <c r="X255" s="129"/>
      <c r="Y255" s="129"/>
      <c r="Z255" s="129"/>
    </row>
    <row r="256" spans="1:26" ht="15.75" customHeight="1">
      <c r="A256" s="3"/>
      <c r="B256" s="3"/>
      <c r="C256" s="3"/>
      <c r="D256" s="5"/>
      <c r="E256" s="388"/>
      <c r="F256" s="388"/>
      <c r="G256" s="388"/>
      <c r="H256" s="388"/>
      <c r="I256" s="388"/>
      <c r="J256" s="129"/>
      <c r="K256" s="129"/>
      <c r="L256" s="129"/>
      <c r="M256" s="129"/>
      <c r="N256" s="129"/>
      <c r="O256" s="129"/>
      <c r="P256" s="129"/>
      <c r="Q256" s="129"/>
      <c r="R256" s="129"/>
      <c r="S256" s="129"/>
      <c r="T256" s="129"/>
      <c r="U256" s="129"/>
      <c r="V256" s="129"/>
      <c r="W256" s="129"/>
      <c r="X256" s="129"/>
      <c r="Y256" s="129"/>
      <c r="Z256" s="129"/>
    </row>
    <row r="257" spans="1:26" ht="15.75" customHeight="1">
      <c r="A257" s="3"/>
      <c r="B257" s="3"/>
      <c r="C257" s="3"/>
      <c r="D257" s="5"/>
      <c r="E257" s="388"/>
      <c r="F257" s="388"/>
      <c r="G257" s="388"/>
      <c r="H257" s="388"/>
      <c r="I257" s="388"/>
      <c r="J257" s="129"/>
      <c r="K257" s="129"/>
      <c r="L257" s="129"/>
      <c r="M257" s="129"/>
      <c r="N257" s="129"/>
      <c r="O257" s="129"/>
      <c r="P257" s="129"/>
      <c r="Q257" s="129"/>
      <c r="R257" s="129"/>
      <c r="S257" s="129"/>
      <c r="T257" s="129"/>
      <c r="U257" s="129"/>
      <c r="V257" s="129"/>
      <c r="W257" s="129"/>
      <c r="X257" s="129"/>
      <c r="Y257" s="129"/>
      <c r="Z257" s="129"/>
    </row>
    <row r="258" spans="1:26" ht="15.75" customHeight="1">
      <c r="A258" s="3"/>
      <c r="B258" s="3"/>
      <c r="C258" s="3"/>
      <c r="D258" s="5"/>
      <c r="E258" s="388"/>
      <c r="F258" s="388"/>
      <c r="G258" s="388"/>
      <c r="H258" s="388"/>
      <c r="I258" s="388"/>
      <c r="J258" s="129"/>
      <c r="K258" s="129"/>
      <c r="L258" s="129"/>
      <c r="M258" s="129"/>
      <c r="N258" s="129"/>
      <c r="O258" s="129"/>
      <c r="P258" s="129"/>
      <c r="Q258" s="129"/>
      <c r="R258" s="129"/>
      <c r="S258" s="129"/>
      <c r="T258" s="129"/>
      <c r="U258" s="129"/>
      <c r="V258" s="129"/>
      <c r="W258" s="129"/>
      <c r="X258" s="129"/>
      <c r="Y258" s="129"/>
      <c r="Z258" s="129"/>
    </row>
    <row r="259" spans="1:26" ht="15.75" customHeight="1">
      <c r="A259" s="3"/>
      <c r="B259" s="3"/>
      <c r="C259" s="3"/>
      <c r="D259" s="5"/>
      <c r="E259" s="388"/>
      <c r="F259" s="388"/>
      <c r="G259" s="388"/>
      <c r="H259" s="388"/>
      <c r="I259" s="388"/>
      <c r="J259" s="129"/>
      <c r="K259" s="129"/>
      <c r="L259" s="129"/>
      <c r="M259" s="129"/>
      <c r="N259" s="129"/>
      <c r="O259" s="129"/>
      <c r="P259" s="129"/>
      <c r="Q259" s="129"/>
      <c r="R259" s="129"/>
      <c r="S259" s="129"/>
      <c r="T259" s="129"/>
      <c r="U259" s="129"/>
      <c r="V259" s="129"/>
      <c r="W259" s="129"/>
      <c r="X259" s="129"/>
      <c r="Y259" s="129"/>
      <c r="Z259" s="129"/>
    </row>
    <row r="260" spans="1:26" ht="15.75" customHeight="1">
      <c r="A260" s="3"/>
      <c r="B260" s="3"/>
      <c r="C260" s="3"/>
      <c r="D260" s="5"/>
      <c r="E260" s="388"/>
      <c r="F260" s="388"/>
      <c r="G260" s="388"/>
      <c r="H260" s="388"/>
      <c r="I260" s="388"/>
      <c r="J260" s="129"/>
      <c r="K260" s="129"/>
      <c r="L260" s="129"/>
      <c r="M260" s="129"/>
      <c r="N260" s="129"/>
      <c r="O260" s="129"/>
      <c r="P260" s="129"/>
      <c r="Q260" s="129"/>
      <c r="R260" s="129"/>
      <c r="S260" s="129"/>
      <c r="T260" s="129"/>
      <c r="U260" s="129"/>
      <c r="V260" s="129"/>
      <c r="W260" s="129"/>
      <c r="X260" s="129"/>
      <c r="Y260" s="129"/>
      <c r="Z260" s="129"/>
    </row>
    <row r="261" spans="1:26" ht="15.75" customHeight="1">
      <c r="A261" s="3"/>
      <c r="B261" s="3"/>
      <c r="C261" s="3"/>
      <c r="D261" s="5"/>
      <c r="E261" s="388"/>
      <c r="F261" s="388"/>
      <c r="G261" s="388"/>
      <c r="H261" s="388"/>
      <c r="I261" s="388"/>
      <c r="J261" s="129"/>
      <c r="K261" s="129"/>
      <c r="L261" s="129"/>
      <c r="M261" s="129"/>
      <c r="N261" s="129"/>
      <c r="O261" s="129"/>
      <c r="P261" s="129"/>
      <c r="Q261" s="129"/>
      <c r="R261" s="129"/>
      <c r="S261" s="129"/>
      <c r="T261" s="129"/>
      <c r="U261" s="129"/>
      <c r="V261" s="129"/>
      <c r="W261" s="129"/>
      <c r="X261" s="129"/>
      <c r="Y261" s="129"/>
      <c r="Z261" s="129"/>
    </row>
    <row r="262" spans="1:26" ht="15.75" customHeight="1">
      <c r="A262" s="3"/>
      <c r="B262" s="3"/>
      <c r="C262" s="3"/>
      <c r="D262" s="5"/>
      <c r="E262" s="388"/>
      <c r="F262" s="388"/>
      <c r="G262" s="388"/>
      <c r="H262" s="388"/>
      <c r="I262" s="388"/>
      <c r="J262" s="129"/>
      <c r="K262" s="129"/>
      <c r="L262" s="129"/>
      <c r="M262" s="129"/>
      <c r="N262" s="129"/>
      <c r="O262" s="129"/>
      <c r="P262" s="129"/>
      <c r="Q262" s="129"/>
      <c r="R262" s="129"/>
      <c r="S262" s="129"/>
      <c r="T262" s="129"/>
      <c r="U262" s="129"/>
      <c r="V262" s="129"/>
      <c r="W262" s="129"/>
      <c r="X262" s="129"/>
      <c r="Y262" s="129"/>
      <c r="Z262" s="129"/>
    </row>
    <row r="263" spans="1:26" ht="15.75" customHeight="1">
      <c r="A263" s="3"/>
      <c r="B263" s="3"/>
      <c r="C263" s="3"/>
      <c r="D263" s="5"/>
      <c r="E263" s="388"/>
      <c r="F263" s="388"/>
      <c r="G263" s="388"/>
      <c r="H263" s="388"/>
      <c r="I263" s="388"/>
      <c r="J263" s="129"/>
      <c r="K263" s="129"/>
      <c r="L263" s="129"/>
      <c r="M263" s="129"/>
      <c r="N263" s="129"/>
      <c r="O263" s="129"/>
      <c r="P263" s="129"/>
      <c r="Q263" s="129"/>
      <c r="R263" s="129"/>
      <c r="S263" s="129"/>
      <c r="T263" s="129"/>
      <c r="U263" s="129"/>
      <c r="V263" s="129"/>
      <c r="W263" s="129"/>
      <c r="X263" s="129"/>
      <c r="Y263" s="129"/>
      <c r="Z263" s="129"/>
    </row>
    <row r="264" spans="1:26" ht="15.75" customHeight="1">
      <c r="A264" s="3"/>
      <c r="B264" s="3"/>
      <c r="C264" s="3"/>
      <c r="D264" s="5"/>
      <c r="E264" s="388"/>
      <c r="F264" s="388"/>
      <c r="G264" s="388"/>
      <c r="H264" s="388"/>
      <c r="I264" s="388"/>
      <c r="J264" s="129"/>
      <c r="K264" s="129"/>
      <c r="L264" s="129"/>
      <c r="M264" s="129"/>
      <c r="N264" s="129"/>
      <c r="O264" s="129"/>
      <c r="P264" s="129"/>
      <c r="Q264" s="129"/>
      <c r="R264" s="129"/>
      <c r="S264" s="129"/>
      <c r="T264" s="129"/>
      <c r="U264" s="129"/>
      <c r="V264" s="129"/>
      <c r="W264" s="129"/>
      <c r="X264" s="129"/>
      <c r="Y264" s="129"/>
      <c r="Z264" s="129"/>
    </row>
    <row r="265" spans="1:26" ht="15.75" customHeight="1">
      <c r="A265" s="3"/>
      <c r="B265" s="3"/>
      <c r="C265" s="3"/>
      <c r="D265" s="5"/>
      <c r="E265" s="388"/>
      <c r="F265" s="388"/>
      <c r="G265" s="388"/>
      <c r="H265" s="388"/>
      <c r="I265" s="388"/>
      <c r="J265" s="129"/>
      <c r="K265" s="129"/>
      <c r="L265" s="129"/>
      <c r="M265" s="129"/>
      <c r="N265" s="129"/>
      <c r="O265" s="129"/>
      <c r="P265" s="129"/>
      <c r="Q265" s="129"/>
      <c r="R265" s="129"/>
      <c r="S265" s="129"/>
      <c r="T265" s="129"/>
      <c r="U265" s="129"/>
      <c r="V265" s="129"/>
      <c r="W265" s="129"/>
      <c r="X265" s="129"/>
      <c r="Y265" s="129"/>
      <c r="Z265" s="129"/>
    </row>
    <row r="266" spans="1:26" ht="15.75" customHeight="1">
      <c r="A266" s="3"/>
      <c r="B266" s="3"/>
      <c r="C266" s="3"/>
      <c r="D266" s="5"/>
      <c r="E266" s="388"/>
      <c r="F266" s="388"/>
      <c r="G266" s="388"/>
      <c r="H266" s="388"/>
      <c r="I266" s="388"/>
      <c r="J266" s="129"/>
      <c r="K266" s="129"/>
      <c r="L266" s="129"/>
      <c r="M266" s="129"/>
      <c r="N266" s="129"/>
      <c r="O266" s="129"/>
      <c r="P266" s="129"/>
      <c r="Q266" s="129"/>
      <c r="R266" s="129"/>
      <c r="S266" s="129"/>
      <c r="T266" s="129"/>
      <c r="U266" s="129"/>
      <c r="V266" s="129"/>
      <c r="W266" s="129"/>
      <c r="X266" s="129"/>
      <c r="Y266" s="129"/>
      <c r="Z266" s="129"/>
    </row>
    <row r="267" spans="1:26" ht="15.75" customHeight="1">
      <c r="A267" s="3"/>
      <c r="B267" s="3"/>
      <c r="C267" s="3"/>
      <c r="D267" s="5"/>
      <c r="E267" s="388"/>
      <c r="F267" s="388"/>
      <c r="G267" s="388"/>
      <c r="H267" s="388"/>
      <c r="I267" s="388"/>
      <c r="J267" s="129"/>
      <c r="K267" s="129"/>
      <c r="L267" s="129"/>
      <c r="M267" s="129"/>
      <c r="N267" s="129"/>
      <c r="O267" s="129"/>
      <c r="P267" s="129"/>
      <c r="Q267" s="129"/>
      <c r="R267" s="129"/>
      <c r="S267" s="129"/>
      <c r="T267" s="129"/>
      <c r="U267" s="129"/>
      <c r="V267" s="129"/>
      <c r="W267" s="129"/>
      <c r="X267" s="129"/>
      <c r="Y267" s="129"/>
      <c r="Z267" s="129"/>
    </row>
    <row r="268" spans="1:26" ht="15.75" customHeight="1">
      <c r="A268" s="3"/>
      <c r="B268" s="3"/>
      <c r="C268" s="3"/>
      <c r="D268" s="5"/>
      <c r="E268" s="388"/>
      <c r="F268" s="388"/>
      <c r="G268" s="388"/>
      <c r="H268" s="388"/>
      <c r="I268" s="388"/>
      <c r="J268" s="129"/>
      <c r="K268" s="129"/>
      <c r="L268" s="129"/>
      <c r="M268" s="129"/>
      <c r="N268" s="129"/>
      <c r="O268" s="129"/>
      <c r="P268" s="129"/>
      <c r="Q268" s="129"/>
      <c r="R268" s="129"/>
      <c r="S268" s="129"/>
      <c r="T268" s="129"/>
      <c r="U268" s="129"/>
      <c r="V268" s="129"/>
      <c r="W268" s="129"/>
      <c r="X268" s="129"/>
      <c r="Y268" s="129"/>
      <c r="Z268" s="129"/>
    </row>
    <row r="269" spans="1:26" ht="15.75" customHeight="1">
      <c r="A269" s="3"/>
      <c r="B269" s="3"/>
      <c r="C269" s="3"/>
      <c r="D269" s="5"/>
      <c r="E269" s="388"/>
      <c r="F269" s="388"/>
      <c r="G269" s="388"/>
      <c r="H269" s="388"/>
      <c r="I269" s="388"/>
      <c r="J269" s="129"/>
      <c r="K269" s="129"/>
      <c r="L269" s="129"/>
      <c r="M269" s="129"/>
      <c r="N269" s="129"/>
      <c r="O269" s="129"/>
      <c r="P269" s="129"/>
      <c r="Q269" s="129"/>
      <c r="R269" s="129"/>
      <c r="S269" s="129"/>
      <c r="T269" s="129"/>
      <c r="U269" s="129"/>
      <c r="V269" s="129"/>
      <c r="W269" s="129"/>
      <c r="X269" s="129"/>
      <c r="Y269" s="129"/>
      <c r="Z269" s="129"/>
    </row>
    <row r="270" spans="1:26" ht="15.75" customHeight="1">
      <c r="A270" s="3"/>
      <c r="B270" s="3"/>
      <c r="C270" s="3"/>
      <c r="D270" s="5"/>
      <c r="E270" s="388"/>
      <c r="F270" s="388"/>
      <c r="G270" s="388"/>
      <c r="H270" s="388"/>
      <c r="I270" s="388"/>
      <c r="J270" s="129"/>
      <c r="K270" s="129"/>
      <c r="L270" s="129"/>
      <c r="M270" s="129"/>
      <c r="N270" s="129"/>
      <c r="O270" s="129"/>
      <c r="P270" s="129"/>
      <c r="Q270" s="129"/>
      <c r="R270" s="129"/>
      <c r="S270" s="129"/>
      <c r="T270" s="129"/>
      <c r="U270" s="129"/>
      <c r="V270" s="129"/>
      <c r="W270" s="129"/>
      <c r="X270" s="129"/>
      <c r="Y270" s="129"/>
      <c r="Z270" s="129"/>
    </row>
    <row r="271" spans="1:26" ht="15.75" customHeight="1">
      <c r="A271" s="3"/>
      <c r="B271" s="3"/>
      <c r="C271" s="3"/>
      <c r="D271" s="5"/>
      <c r="E271" s="388"/>
      <c r="F271" s="388"/>
      <c r="G271" s="388"/>
      <c r="H271" s="388"/>
      <c r="I271" s="388"/>
      <c r="J271" s="129"/>
      <c r="K271" s="129"/>
      <c r="L271" s="129"/>
      <c r="M271" s="129"/>
      <c r="N271" s="129"/>
      <c r="O271" s="129"/>
      <c r="P271" s="129"/>
      <c r="Q271" s="129"/>
      <c r="R271" s="129"/>
      <c r="S271" s="129"/>
      <c r="T271" s="129"/>
      <c r="U271" s="129"/>
      <c r="V271" s="129"/>
      <c r="W271" s="129"/>
      <c r="X271" s="129"/>
      <c r="Y271" s="129"/>
      <c r="Z271" s="129"/>
    </row>
    <row r="272" spans="1:26" ht="15.75" customHeight="1">
      <c r="A272" s="3"/>
      <c r="B272" s="3"/>
      <c r="C272" s="3"/>
      <c r="D272" s="5"/>
      <c r="E272" s="388"/>
      <c r="F272" s="388"/>
      <c r="G272" s="388"/>
      <c r="H272" s="388"/>
      <c r="I272" s="388"/>
      <c r="J272" s="129"/>
      <c r="K272" s="129"/>
      <c r="L272" s="129"/>
      <c r="M272" s="129"/>
      <c r="N272" s="129"/>
      <c r="O272" s="129"/>
      <c r="P272" s="129"/>
      <c r="Q272" s="129"/>
      <c r="R272" s="129"/>
      <c r="S272" s="129"/>
      <c r="T272" s="129"/>
      <c r="U272" s="129"/>
      <c r="V272" s="129"/>
      <c r="W272" s="129"/>
      <c r="X272" s="129"/>
      <c r="Y272" s="129"/>
      <c r="Z272" s="129"/>
    </row>
    <row r="273" spans="1:26" ht="15.75" customHeight="1">
      <c r="A273" s="3"/>
      <c r="B273" s="3"/>
      <c r="C273" s="3"/>
      <c r="D273" s="5"/>
      <c r="E273" s="388"/>
      <c r="F273" s="388"/>
      <c r="G273" s="388"/>
      <c r="H273" s="388"/>
      <c r="I273" s="388"/>
      <c r="J273" s="129"/>
      <c r="K273" s="129"/>
      <c r="L273" s="129"/>
      <c r="M273" s="129"/>
      <c r="N273" s="129"/>
      <c r="O273" s="129"/>
      <c r="P273" s="129"/>
      <c r="Q273" s="129"/>
      <c r="R273" s="129"/>
      <c r="S273" s="129"/>
      <c r="T273" s="129"/>
      <c r="U273" s="129"/>
      <c r="V273" s="129"/>
      <c r="W273" s="129"/>
      <c r="X273" s="129"/>
      <c r="Y273" s="129"/>
      <c r="Z273" s="129"/>
    </row>
    <row r="274" spans="1:26" ht="15.75" customHeight="1">
      <c r="A274" s="3"/>
      <c r="B274" s="3"/>
      <c r="C274" s="3"/>
      <c r="D274" s="5"/>
      <c r="E274" s="388"/>
      <c r="F274" s="388"/>
      <c r="G274" s="388"/>
      <c r="H274" s="388"/>
      <c r="I274" s="388"/>
      <c r="J274" s="129"/>
      <c r="K274" s="129"/>
      <c r="L274" s="129"/>
      <c r="M274" s="129"/>
      <c r="N274" s="129"/>
      <c r="O274" s="129"/>
      <c r="P274" s="129"/>
      <c r="Q274" s="129"/>
      <c r="R274" s="129"/>
      <c r="S274" s="129"/>
      <c r="T274" s="129"/>
      <c r="U274" s="129"/>
      <c r="V274" s="129"/>
      <c r="W274" s="129"/>
      <c r="X274" s="129"/>
      <c r="Y274" s="129"/>
      <c r="Z274" s="129"/>
    </row>
    <row r="275" spans="1:26" ht="15.75" customHeight="1">
      <c r="A275" s="3"/>
      <c r="B275" s="3"/>
      <c r="C275" s="3"/>
      <c r="D275" s="5"/>
      <c r="E275" s="388"/>
      <c r="F275" s="388"/>
      <c r="G275" s="388"/>
      <c r="H275" s="388"/>
      <c r="I275" s="388"/>
      <c r="J275" s="129"/>
      <c r="K275" s="129"/>
      <c r="L275" s="129"/>
      <c r="M275" s="129"/>
      <c r="N275" s="129"/>
      <c r="O275" s="129"/>
      <c r="P275" s="129"/>
      <c r="Q275" s="129"/>
      <c r="R275" s="129"/>
      <c r="S275" s="129"/>
      <c r="T275" s="129"/>
      <c r="U275" s="129"/>
      <c r="V275" s="129"/>
      <c r="W275" s="129"/>
      <c r="X275" s="129"/>
      <c r="Y275" s="129"/>
      <c r="Z275" s="129"/>
    </row>
    <row r="276" spans="1:26" ht="15.75" customHeight="1">
      <c r="A276" s="3"/>
      <c r="B276" s="3"/>
      <c r="C276" s="3"/>
      <c r="D276" s="5"/>
      <c r="E276" s="388"/>
      <c r="F276" s="388"/>
      <c r="G276" s="388"/>
      <c r="H276" s="388"/>
      <c r="I276" s="388"/>
      <c r="J276" s="129"/>
      <c r="K276" s="129"/>
      <c r="L276" s="129"/>
      <c r="M276" s="129"/>
      <c r="N276" s="129"/>
      <c r="O276" s="129"/>
      <c r="P276" s="129"/>
      <c r="Q276" s="129"/>
      <c r="R276" s="129"/>
      <c r="S276" s="129"/>
      <c r="T276" s="129"/>
      <c r="U276" s="129"/>
      <c r="V276" s="129"/>
      <c r="W276" s="129"/>
      <c r="X276" s="129"/>
      <c r="Y276" s="129"/>
      <c r="Z276" s="129"/>
    </row>
    <row r="277" spans="1:26" ht="15.75" customHeight="1">
      <c r="A277" s="3"/>
      <c r="B277" s="3"/>
      <c r="C277" s="3"/>
      <c r="D277" s="5"/>
      <c r="E277" s="388"/>
      <c r="F277" s="388"/>
      <c r="G277" s="388"/>
      <c r="H277" s="388"/>
      <c r="I277" s="388"/>
      <c r="J277" s="129"/>
      <c r="K277" s="129"/>
      <c r="L277" s="129"/>
      <c r="M277" s="129"/>
      <c r="N277" s="129"/>
      <c r="O277" s="129"/>
      <c r="P277" s="129"/>
      <c r="Q277" s="129"/>
      <c r="R277" s="129"/>
      <c r="S277" s="129"/>
      <c r="T277" s="129"/>
      <c r="U277" s="129"/>
      <c r="V277" s="129"/>
      <c r="W277" s="129"/>
      <c r="X277" s="129"/>
      <c r="Y277" s="129"/>
      <c r="Z277" s="129"/>
    </row>
    <row r="278" spans="1:26" ht="15.75" customHeight="1">
      <c r="A278" s="3"/>
      <c r="B278" s="3"/>
      <c r="C278" s="3"/>
      <c r="D278" s="5"/>
      <c r="E278" s="388"/>
      <c r="F278" s="388"/>
      <c r="G278" s="388"/>
      <c r="H278" s="388"/>
      <c r="I278" s="388"/>
      <c r="J278" s="129"/>
      <c r="K278" s="129"/>
      <c r="L278" s="129"/>
      <c r="M278" s="129"/>
      <c r="N278" s="129"/>
      <c r="O278" s="129"/>
      <c r="P278" s="129"/>
      <c r="Q278" s="129"/>
      <c r="R278" s="129"/>
      <c r="S278" s="129"/>
      <c r="T278" s="129"/>
      <c r="U278" s="129"/>
      <c r="V278" s="129"/>
      <c r="W278" s="129"/>
      <c r="X278" s="129"/>
      <c r="Y278" s="129"/>
      <c r="Z278" s="129"/>
    </row>
    <row r="279" spans="1:26" ht="15.75" customHeight="1">
      <c r="A279" s="3"/>
      <c r="B279" s="3"/>
      <c r="C279" s="3"/>
      <c r="D279" s="5"/>
      <c r="E279" s="388"/>
      <c r="F279" s="388"/>
      <c r="G279" s="388"/>
      <c r="H279" s="388"/>
      <c r="I279" s="388"/>
      <c r="J279" s="129"/>
      <c r="K279" s="129"/>
      <c r="L279" s="129"/>
      <c r="M279" s="129"/>
      <c r="N279" s="129"/>
      <c r="O279" s="129"/>
      <c r="P279" s="129"/>
      <c r="Q279" s="129"/>
      <c r="R279" s="129"/>
      <c r="S279" s="129"/>
      <c r="T279" s="129"/>
      <c r="U279" s="129"/>
      <c r="V279" s="129"/>
      <c r="W279" s="129"/>
      <c r="X279" s="129"/>
      <c r="Y279" s="129"/>
      <c r="Z279" s="129"/>
    </row>
    <row r="280" spans="1:26" ht="15.75" customHeight="1">
      <c r="A280" s="3"/>
      <c r="B280" s="3"/>
      <c r="C280" s="3"/>
      <c r="D280" s="5"/>
      <c r="E280" s="388"/>
      <c r="F280" s="388"/>
      <c r="G280" s="388"/>
      <c r="H280" s="388"/>
      <c r="I280" s="388"/>
      <c r="J280" s="129"/>
      <c r="K280" s="129"/>
      <c r="L280" s="129"/>
      <c r="M280" s="129"/>
      <c r="N280" s="129"/>
      <c r="O280" s="129"/>
      <c r="P280" s="129"/>
      <c r="Q280" s="129"/>
      <c r="R280" s="129"/>
      <c r="S280" s="129"/>
      <c r="T280" s="129"/>
      <c r="U280" s="129"/>
      <c r="V280" s="129"/>
      <c r="W280" s="129"/>
      <c r="X280" s="129"/>
      <c r="Y280" s="129"/>
      <c r="Z280" s="129"/>
    </row>
    <row r="281" spans="1:26" ht="15.75" customHeight="1">
      <c r="A281" s="3"/>
      <c r="B281" s="3"/>
      <c r="C281" s="3"/>
      <c r="D281" s="5"/>
      <c r="E281" s="388"/>
      <c r="F281" s="388"/>
      <c r="G281" s="388"/>
      <c r="H281" s="388"/>
      <c r="I281" s="388"/>
      <c r="J281" s="129"/>
      <c r="K281" s="129"/>
      <c r="L281" s="129"/>
      <c r="M281" s="129"/>
      <c r="N281" s="129"/>
      <c r="O281" s="129"/>
      <c r="P281" s="129"/>
      <c r="Q281" s="129"/>
      <c r="R281" s="129"/>
      <c r="S281" s="129"/>
      <c r="T281" s="129"/>
      <c r="U281" s="129"/>
      <c r="V281" s="129"/>
      <c r="W281" s="129"/>
      <c r="X281" s="129"/>
      <c r="Y281" s="129"/>
      <c r="Z281" s="129"/>
    </row>
    <row r="282" spans="1:26" ht="15.75" customHeight="1">
      <c r="A282" s="3"/>
      <c r="B282" s="3"/>
      <c r="C282" s="3"/>
      <c r="D282" s="5"/>
      <c r="E282" s="388"/>
      <c r="F282" s="388"/>
      <c r="G282" s="388"/>
      <c r="H282" s="388"/>
      <c r="I282" s="388"/>
      <c r="J282" s="129"/>
      <c r="K282" s="129"/>
      <c r="L282" s="129"/>
      <c r="M282" s="129"/>
      <c r="N282" s="129"/>
      <c r="O282" s="129"/>
      <c r="P282" s="129"/>
      <c r="Q282" s="129"/>
      <c r="R282" s="129"/>
      <c r="S282" s="129"/>
      <c r="T282" s="129"/>
      <c r="U282" s="129"/>
      <c r="V282" s="129"/>
      <c r="W282" s="129"/>
      <c r="X282" s="129"/>
      <c r="Y282" s="129"/>
      <c r="Z282" s="129"/>
    </row>
    <row r="283" spans="1:26" ht="15.75" customHeight="1">
      <c r="A283" s="3"/>
      <c r="B283" s="3"/>
      <c r="C283" s="3"/>
      <c r="D283" s="5"/>
      <c r="E283" s="388"/>
      <c r="F283" s="388"/>
      <c r="G283" s="388"/>
      <c r="H283" s="388"/>
      <c r="I283" s="388"/>
      <c r="J283" s="129"/>
      <c r="K283" s="129"/>
      <c r="L283" s="129"/>
      <c r="M283" s="129"/>
      <c r="N283" s="129"/>
      <c r="O283" s="129"/>
      <c r="P283" s="129"/>
      <c r="Q283" s="129"/>
      <c r="R283" s="129"/>
      <c r="S283" s="129"/>
      <c r="T283" s="129"/>
      <c r="U283" s="129"/>
      <c r="V283" s="129"/>
      <c r="W283" s="129"/>
      <c r="X283" s="129"/>
      <c r="Y283" s="129"/>
      <c r="Z283" s="129"/>
    </row>
    <row r="284" spans="1:26" ht="15.75" customHeight="1">
      <c r="A284" s="3"/>
      <c r="B284" s="3"/>
      <c r="C284" s="3"/>
      <c r="D284" s="5"/>
      <c r="E284" s="388"/>
      <c r="F284" s="388"/>
      <c r="G284" s="388"/>
      <c r="H284" s="388"/>
      <c r="I284" s="388"/>
      <c r="J284" s="129"/>
      <c r="K284" s="129"/>
      <c r="L284" s="129"/>
      <c r="M284" s="129"/>
      <c r="N284" s="129"/>
      <c r="O284" s="129"/>
      <c r="P284" s="129"/>
      <c r="Q284" s="129"/>
      <c r="R284" s="129"/>
      <c r="S284" s="129"/>
      <c r="T284" s="129"/>
      <c r="U284" s="129"/>
      <c r="V284" s="129"/>
      <c r="W284" s="129"/>
      <c r="X284" s="129"/>
      <c r="Y284" s="129"/>
      <c r="Z284" s="129"/>
    </row>
    <row r="285" spans="1:26" ht="15.75" customHeight="1">
      <c r="A285" s="3"/>
      <c r="B285" s="3"/>
      <c r="C285" s="3"/>
      <c r="D285" s="5"/>
      <c r="E285" s="388"/>
      <c r="F285" s="388"/>
      <c r="G285" s="388"/>
      <c r="H285" s="388"/>
      <c r="I285" s="388"/>
      <c r="J285" s="129"/>
      <c r="K285" s="129"/>
      <c r="L285" s="129"/>
      <c r="M285" s="129"/>
      <c r="N285" s="129"/>
      <c r="O285" s="129"/>
      <c r="P285" s="129"/>
      <c r="Q285" s="129"/>
      <c r="R285" s="129"/>
      <c r="S285" s="129"/>
      <c r="T285" s="129"/>
      <c r="U285" s="129"/>
      <c r="V285" s="129"/>
      <c r="W285" s="129"/>
      <c r="X285" s="129"/>
      <c r="Y285" s="129"/>
      <c r="Z285" s="129"/>
    </row>
    <row r="286" spans="1:26" ht="15.75" customHeight="1">
      <c r="A286" s="3"/>
      <c r="B286" s="3"/>
      <c r="C286" s="3"/>
      <c r="D286" s="5"/>
      <c r="E286" s="388"/>
      <c r="F286" s="388"/>
      <c r="G286" s="388"/>
      <c r="H286" s="388"/>
      <c r="I286" s="388"/>
      <c r="J286" s="129"/>
      <c r="K286" s="129"/>
      <c r="L286" s="129"/>
      <c r="M286" s="129"/>
      <c r="N286" s="129"/>
      <c r="O286" s="129"/>
      <c r="P286" s="129"/>
      <c r="Q286" s="129"/>
      <c r="R286" s="129"/>
      <c r="S286" s="129"/>
      <c r="T286" s="129"/>
      <c r="U286" s="129"/>
      <c r="V286" s="129"/>
      <c r="W286" s="129"/>
      <c r="X286" s="129"/>
      <c r="Y286" s="129"/>
      <c r="Z286" s="129"/>
    </row>
    <row r="287" spans="1:26" ht="15.75" customHeight="1">
      <c r="A287" s="3"/>
      <c r="B287" s="3"/>
      <c r="C287" s="3"/>
      <c r="D287" s="5"/>
      <c r="E287" s="388"/>
      <c r="F287" s="388"/>
      <c r="G287" s="388"/>
      <c r="H287" s="388"/>
      <c r="I287" s="388"/>
      <c r="J287" s="129"/>
      <c r="K287" s="129"/>
      <c r="L287" s="129"/>
      <c r="M287" s="129"/>
      <c r="N287" s="129"/>
      <c r="O287" s="129"/>
      <c r="P287" s="129"/>
      <c r="Q287" s="129"/>
      <c r="R287" s="129"/>
      <c r="S287" s="129"/>
      <c r="T287" s="129"/>
      <c r="U287" s="129"/>
      <c r="V287" s="129"/>
      <c r="W287" s="129"/>
      <c r="X287" s="129"/>
      <c r="Y287" s="129"/>
      <c r="Z287" s="129"/>
    </row>
    <row r="288" spans="1:26" ht="15.75" customHeight="1">
      <c r="A288" s="3"/>
      <c r="B288" s="3"/>
      <c r="C288" s="3"/>
      <c r="D288" s="5"/>
      <c r="E288" s="388"/>
      <c r="F288" s="388"/>
      <c r="G288" s="388"/>
      <c r="H288" s="388"/>
      <c r="I288" s="388"/>
      <c r="J288" s="129"/>
      <c r="K288" s="129"/>
      <c r="L288" s="129"/>
      <c r="M288" s="129"/>
      <c r="N288" s="129"/>
      <c r="O288" s="129"/>
      <c r="P288" s="129"/>
      <c r="Q288" s="129"/>
      <c r="R288" s="129"/>
      <c r="S288" s="129"/>
      <c r="T288" s="129"/>
      <c r="U288" s="129"/>
      <c r="V288" s="129"/>
      <c r="W288" s="129"/>
      <c r="X288" s="129"/>
      <c r="Y288" s="129"/>
      <c r="Z288" s="129"/>
    </row>
    <row r="289" spans="1:26" ht="15.75" customHeight="1">
      <c r="A289" s="3"/>
      <c r="B289" s="3"/>
      <c r="C289" s="3"/>
      <c r="D289" s="5"/>
      <c r="E289" s="388"/>
      <c r="F289" s="388"/>
      <c r="G289" s="388"/>
      <c r="H289" s="388"/>
      <c r="I289" s="388"/>
      <c r="J289" s="129"/>
      <c r="K289" s="129"/>
      <c r="L289" s="129"/>
      <c r="M289" s="129"/>
      <c r="N289" s="129"/>
      <c r="O289" s="129"/>
      <c r="P289" s="129"/>
      <c r="Q289" s="129"/>
      <c r="R289" s="129"/>
      <c r="S289" s="129"/>
      <c r="T289" s="129"/>
      <c r="U289" s="129"/>
      <c r="V289" s="129"/>
      <c r="W289" s="129"/>
      <c r="X289" s="129"/>
      <c r="Y289" s="129"/>
      <c r="Z289" s="129"/>
    </row>
    <row r="290" spans="1:26" ht="15.75" customHeight="1">
      <c r="A290" s="3"/>
      <c r="B290" s="3"/>
      <c r="C290" s="3"/>
      <c r="D290" s="5"/>
      <c r="E290" s="388"/>
      <c r="F290" s="388"/>
      <c r="G290" s="388"/>
      <c r="H290" s="388"/>
      <c r="I290" s="388"/>
      <c r="J290" s="129"/>
      <c r="K290" s="129"/>
      <c r="L290" s="129"/>
      <c r="M290" s="129"/>
      <c r="N290" s="129"/>
      <c r="O290" s="129"/>
      <c r="P290" s="129"/>
      <c r="Q290" s="129"/>
      <c r="R290" s="129"/>
      <c r="S290" s="129"/>
      <c r="T290" s="129"/>
      <c r="U290" s="129"/>
      <c r="V290" s="129"/>
      <c r="W290" s="129"/>
      <c r="X290" s="129"/>
      <c r="Y290" s="129"/>
      <c r="Z290" s="129"/>
    </row>
    <row r="291" spans="1:26" ht="15.75" customHeight="1">
      <c r="A291" s="3"/>
      <c r="B291" s="3"/>
      <c r="C291" s="3"/>
      <c r="D291" s="5"/>
      <c r="E291" s="388"/>
      <c r="F291" s="388"/>
      <c r="G291" s="388"/>
      <c r="H291" s="388"/>
      <c r="I291" s="388"/>
      <c r="J291" s="129"/>
      <c r="K291" s="129"/>
      <c r="L291" s="129"/>
      <c r="M291" s="129"/>
      <c r="N291" s="129"/>
      <c r="O291" s="129"/>
      <c r="P291" s="129"/>
      <c r="Q291" s="129"/>
      <c r="R291" s="129"/>
      <c r="S291" s="129"/>
      <c r="T291" s="129"/>
      <c r="U291" s="129"/>
      <c r="V291" s="129"/>
      <c r="W291" s="129"/>
      <c r="X291" s="129"/>
      <c r="Y291" s="129"/>
      <c r="Z291" s="129"/>
    </row>
    <row r="292" spans="1:26" ht="15.75" customHeight="1">
      <c r="A292" s="3"/>
      <c r="B292" s="3"/>
      <c r="C292" s="3"/>
      <c r="D292" s="5"/>
      <c r="E292" s="388"/>
      <c r="F292" s="388"/>
      <c r="G292" s="388"/>
      <c r="H292" s="388"/>
      <c r="I292" s="388"/>
      <c r="J292" s="129"/>
      <c r="K292" s="129"/>
      <c r="L292" s="129"/>
      <c r="M292" s="129"/>
      <c r="N292" s="129"/>
      <c r="O292" s="129"/>
      <c r="P292" s="129"/>
      <c r="Q292" s="129"/>
      <c r="R292" s="129"/>
      <c r="S292" s="129"/>
      <c r="T292" s="129"/>
      <c r="U292" s="129"/>
      <c r="V292" s="129"/>
      <c r="W292" s="129"/>
      <c r="X292" s="129"/>
      <c r="Y292" s="129"/>
      <c r="Z292" s="129"/>
    </row>
    <row r="293" spans="1:26" ht="15.75" customHeight="1">
      <c r="A293" s="3"/>
      <c r="B293" s="3"/>
      <c r="C293" s="3"/>
      <c r="D293" s="5"/>
      <c r="E293" s="388"/>
      <c r="F293" s="388"/>
      <c r="G293" s="388"/>
      <c r="H293" s="388"/>
      <c r="I293" s="388"/>
      <c r="J293" s="129"/>
      <c r="K293" s="129"/>
      <c r="L293" s="129"/>
      <c r="M293" s="129"/>
      <c r="N293" s="129"/>
      <c r="O293" s="129"/>
      <c r="P293" s="129"/>
      <c r="Q293" s="129"/>
      <c r="R293" s="129"/>
      <c r="S293" s="129"/>
      <c r="T293" s="129"/>
      <c r="U293" s="129"/>
      <c r="V293" s="129"/>
      <c r="W293" s="129"/>
      <c r="X293" s="129"/>
      <c r="Y293" s="129"/>
      <c r="Z293" s="129"/>
    </row>
    <row r="294" spans="1:26" ht="15.75" customHeight="1">
      <c r="A294" s="3"/>
      <c r="B294" s="3"/>
      <c r="C294" s="3"/>
      <c r="D294" s="5"/>
      <c r="E294" s="388"/>
      <c r="F294" s="388"/>
      <c r="G294" s="388"/>
      <c r="H294" s="388"/>
      <c r="I294" s="388"/>
      <c r="J294" s="129"/>
      <c r="K294" s="129"/>
      <c r="L294" s="129"/>
      <c r="M294" s="129"/>
      <c r="N294" s="129"/>
      <c r="O294" s="129"/>
      <c r="P294" s="129"/>
      <c r="Q294" s="129"/>
      <c r="R294" s="129"/>
      <c r="S294" s="129"/>
      <c r="T294" s="129"/>
      <c r="U294" s="129"/>
      <c r="V294" s="129"/>
      <c r="W294" s="129"/>
      <c r="X294" s="129"/>
      <c r="Y294" s="129"/>
      <c r="Z294" s="129"/>
    </row>
    <row r="295" spans="1:26" ht="15.75" customHeight="1">
      <c r="A295" s="3"/>
      <c r="B295" s="3"/>
      <c r="C295" s="3"/>
      <c r="D295" s="5"/>
      <c r="E295" s="388"/>
      <c r="F295" s="388"/>
      <c r="G295" s="388"/>
      <c r="H295" s="388"/>
      <c r="I295" s="388"/>
      <c r="J295" s="129"/>
      <c r="K295" s="129"/>
      <c r="L295" s="129"/>
      <c r="M295" s="129"/>
      <c r="N295" s="129"/>
      <c r="O295" s="129"/>
      <c r="P295" s="129"/>
      <c r="Q295" s="129"/>
      <c r="R295" s="129"/>
      <c r="S295" s="129"/>
      <c r="T295" s="129"/>
      <c r="U295" s="129"/>
      <c r="V295" s="129"/>
      <c r="W295" s="129"/>
      <c r="X295" s="129"/>
      <c r="Y295" s="129"/>
      <c r="Z295" s="129"/>
    </row>
    <row r="296" spans="1:26" ht="15.75" customHeight="1">
      <c r="A296" s="3"/>
      <c r="B296" s="3"/>
      <c r="C296" s="3"/>
      <c r="D296" s="5"/>
      <c r="E296" s="388"/>
      <c r="F296" s="388"/>
      <c r="G296" s="388"/>
      <c r="H296" s="388"/>
      <c r="I296" s="388"/>
      <c r="J296" s="129"/>
      <c r="K296" s="129"/>
      <c r="L296" s="129"/>
      <c r="M296" s="129"/>
      <c r="N296" s="129"/>
      <c r="O296" s="129"/>
      <c r="P296" s="129"/>
      <c r="Q296" s="129"/>
      <c r="R296" s="129"/>
      <c r="S296" s="129"/>
      <c r="T296" s="129"/>
      <c r="U296" s="129"/>
      <c r="V296" s="129"/>
      <c r="W296" s="129"/>
      <c r="X296" s="129"/>
      <c r="Y296" s="129"/>
      <c r="Z296" s="129"/>
    </row>
    <row r="297" spans="1:26" ht="15.75" customHeight="1">
      <c r="A297" s="3"/>
      <c r="B297" s="3"/>
      <c r="C297" s="3"/>
      <c r="D297" s="5"/>
      <c r="E297" s="388"/>
      <c r="F297" s="388"/>
      <c r="G297" s="388"/>
      <c r="H297" s="388"/>
      <c r="I297" s="388"/>
      <c r="J297" s="129"/>
      <c r="K297" s="129"/>
      <c r="L297" s="129"/>
      <c r="M297" s="129"/>
      <c r="N297" s="129"/>
      <c r="O297" s="129"/>
      <c r="P297" s="129"/>
      <c r="Q297" s="129"/>
      <c r="R297" s="129"/>
      <c r="S297" s="129"/>
      <c r="T297" s="129"/>
      <c r="U297" s="129"/>
      <c r="V297" s="129"/>
      <c r="W297" s="129"/>
      <c r="X297" s="129"/>
      <c r="Y297" s="129"/>
      <c r="Z297" s="129"/>
    </row>
    <row r="298" spans="1:26" ht="15.75" customHeight="1">
      <c r="A298" s="3"/>
      <c r="B298" s="3"/>
      <c r="C298" s="3"/>
      <c r="D298" s="5"/>
      <c r="E298" s="388"/>
      <c r="F298" s="388"/>
      <c r="G298" s="388"/>
      <c r="H298" s="388"/>
      <c r="I298" s="388"/>
      <c r="J298" s="129"/>
      <c r="K298" s="129"/>
      <c r="L298" s="129"/>
      <c r="M298" s="129"/>
      <c r="N298" s="129"/>
      <c r="O298" s="129"/>
      <c r="P298" s="129"/>
      <c r="Q298" s="129"/>
      <c r="R298" s="129"/>
      <c r="S298" s="129"/>
      <c r="T298" s="129"/>
      <c r="U298" s="129"/>
      <c r="V298" s="129"/>
      <c r="W298" s="129"/>
      <c r="X298" s="129"/>
      <c r="Y298" s="129"/>
      <c r="Z298" s="129"/>
    </row>
    <row r="299" spans="1:26" ht="15.75" customHeight="1">
      <c r="A299" s="3"/>
      <c r="B299" s="3"/>
      <c r="C299" s="3"/>
      <c r="D299" s="5"/>
      <c r="E299" s="388"/>
      <c r="F299" s="388"/>
      <c r="G299" s="388"/>
      <c r="H299" s="388"/>
      <c r="I299" s="388"/>
      <c r="J299" s="129"/>
      <c r="K299" s="129"/>
      <c r="L299" s="129"/>
      <c r="M299" s="129"/>
      <c r="N299" s="129"/>
      <c r="O299" s="129"/>
      <c r="P299" s="129"/>
      <c r="Q299" s="129"/>
      <c r="R299" s="129"/>
      <c r="S299" s="129"/>
      <c r="T299" s="129"/>
      <c r="U299" s="129"/>
      <c r="V299" s="129"/>
      <c r="W299" s="129"/>
      <c r="X299" s="129"/>
      <c r="Y299" s="129"/>
      <c r="Z299" s="129"/>
    </row>
    <row r="300" spans="1:26" ht="15.75" customHeight="1">
      <c r="A300" s="3"/>
      <c r="B300" s="3"/>
      <c r="C300" s="3"/>
      <c r="D300" s="5"/>
      <c r="E300" s="388"/>
      <c r="F300" s="388"/>
      <c r="G300" s="388"/>
      <c r="H300" s="388"/>
      <c r="I300" s="388"/>
      <c r="J300" s="129"/>
      <c r="K300" s="129"/>
      <c r="L300" s="129"/>
      <c r="M300" s="129"/>
      <c r="N300" s="129"/>
      <c r="O300" s="129"/>
      <c r="P300" s="129"/>
      <c r="Q300" s="129"/>
      <c r="R300" s="129"/>
      <c r="S300" s="129"/>
      <c r="T300" s="129"/>
      <c r="U300" s="129"/>
      <c r="V300" s="129"/>
      <c r="W300" s="129"/>
      <c r="X300" s="129"/>
      <c r="Y300" s="129"/>
      <c r="Z300" s="129"/>
    </row>
    <row r="301" spans="1:26" ht="15.75" customHeight="1">
      <c r="A301" s="3"/>
      <c r="B301" s="3"/>
      <c r="C301" s="3"/>
      <c r="D301" s="5"/>
      <c r="E301" s="388"/>
      <c r="F301" s="388"/>
      <c r="G301" s="388"/>
      <c r="H301" s="388"/>
      <c r="I301" s="388"/>
      <c r="J301" s="129"/>
      <c r="K301" s="129"/>
      <c r="L301" s="129"/>
      <c r="M301" s="129"/>
      <c r="N301" s="129"/>
      <c r="O301" s="129"/>
      <c r="P301" s="129"/>
      <c r="Q301" s="129"/>
      <c r="R301" s="129"/>
      <c r="S301" s="129"/>
      <c r="T301" s="129"/>
      <c r="U301" s="129"/>
      <c r="V301" s="129"/>
      <c r="W301" s="129"/>
      <c r="X301" s="129"/>
      <c r="Y301" s="129"/>
      <c r="Z301" s="129"/>
    </row>
    <row r="302" spans="1:26" ht="15.75" customHeight="1">
      <c r="A302" s="3"/>
      <c r="B302" s="3"/>
      <c r="C302" s="3"/>
      <c r="D302" s="5"/>
      <c r="E302" s="388"/>
      <c r="F302" s="388"/>
      <c r="G302" s="388"/>
      <c r="H302" s="388"/>
      <c r="I302" s="388"/>
      <c r="J302" s="129"/>
      <c r="K302" s="129"/>
      <c r="L302" s="129"/>
      <c r="M302" s="129"/>
      <c r="N302" s="129"/>
      <c r="O302" s="129"/>
      <c r="P302" s="129"/>
      <c r="Q302" s="129"/>
      <c r="R302" s="129"/>
      <c r="S302" s="129"/>
      <c r="T302" s="129"/>
      <c r="U302" s="129"/>
      <c r="V302" s="129"/>
      <c r="W302" s="129"/>
      <c r="X302" s="129"/>
      <c r="Y302" s="129"/>
      <c r="Z302" s="129"/>
    </row>
    <row r="303" spans="1:26" ht="15.75" customHeight="1">
      <c r="A303" s="3"/>
      <c r="B303" s="3"/>
      <c r="C303" s="3"/>
      <c r="D303" s="5"/>
      <c r="E303" s="388"/>
      <c r="F303" s="388"/>
      <c r="G303" s="388"/>
      <c r="H303" s="388"/>
      <c r="I303" s="388"/>
      <c r="J303" s="129"/>
      <c r="K303" s="129"/>
      <c r="L303" s="129"/>
      <c r="M303" s="129"/>
      <c r="N303" s="129"/>
      <c r="O303" s="129"/>
      <c r="P303" s="129"/>
      <c r="Q303" s="129"/>
      <c r="R303" s="129"/>
      <c r="S303" s="129"/>
      <c r="T303" s="129"/>
      <c r="U303" s="129"/>
      <c r="V303" s="129"/>
      <c r="W303" s="129"/>
      <c r="X303" s="129"/>
      <c r="Y303" s="129"/>
      <c r="Z303" s="129"/>
    </row>
    <row r="304" spans="1:26" ht="15.75" customHeight="1">
      <c r="A304" s="3"/>
      <c r="B304" s="3"/>
      <c r="C304" s="3"/>
      <c r="D304" s="5"/>
      <c r="E304" s="388"/>
      <c r="F304" s="388"/>
      <c r="G304" s="388"/>
      <c r="H304" s="388"/>
      <c r="I304" s="388"/>
      <c r="J304" s="129"/>
      <c r="K304" s="129"/>
      <c r="L304" s="129"/>
      <c r="M304" s="129"/>
      <c r="N304" s="129"/>
      <c r="O304" s="129"/>
      <c r="P304" s="129"/>
      <c r="Q304" s="129"/>
      <c r="R304" s="129"/>
      <c r="S304" s="129"/>
      <c r="T304" s="129"/>
      <c r="U304" s="129"/>
      <c r="V304" s="129"/>
      <c r="W304" s="129"/>
      <c r="X304" s="129"/>
      <c r="Y304" s="129"/>
      <c r="Z304" s="129"/>
    </row>
    <row r="305" spans="1:26" ht="15.75" customHeight="1">
      <c r="A305" s="3"/>
      <c r="B305" s="3"/>
      <c r="C305" s="3"/>
      <c r="D305" s="5"/>
      <c r="E305" s="388"/>
      <c r="F305" s="388"/>
      <c r="G305" s="388"/>
      <c r="H305" s="388"/>
      <c r="I305" s="388"/>
      <c r="J305" s="129"/>
      <c r="K305" s="129"/>
      <c r="L305" s="129"/>
      <c r="M305" s="129"/>
      <c r="N305" s="129"/>
      <c r="O305" s="129"/>
      <c r="P305" s="129"/>
      <c r="Q305" s="129"/>
      <c r="R305" s="129"/>
      <c r="S305" s="129"/>
      <c r="T305" s="129"/>
      <c r="U305" s="129"/>
      <c r="V305" s="129"/>
      <c r="W305" s="129"/>
      <c r="X305" s="129"/>
      <c r="Y305" s="129"/>
      <c r="Z305" s="129"/>
    </row>
    <row r="306" spans="1:26" ht="15.75" customHeight="1">
      <c r="A306" s="3"/>
      <c r="B306" s="3"/>
      <c r="C306" s="3"/>
      <c r="D306" s="5"/>
      <c r="E306" s="388"/>
      <c r="F306" s="388"/>
      <c r="G306" s="388"/>
      <c r="H306" s="388"/>
      <c r="I306" s="388"/>
      <c r="J306" s="129"/>
      <c r="K306" s="129"/>
      <c r="L306" s="129"/>
      <c r="M306" s="129"/>
      <c r="N306" s="129"/>
      <c r="O306" s="129"/>
      <c r="P306" s="129"/>
      <c r="Q306" s="129"/>
      <c r="R306" s="129"/>
      <c r="S306" s="129"/>
      <c r="T306" s="129"/>
      <c r="U306" s="129"/>
      <c r="V306" s="129"/>
      <c r="W306" s="129"/>
      <c r="X306" s="129"/>
      <c r="Y306" s="129"/>
      <c r="Z306" s="129"/>
    </row>
    <row r="307" spans="1:26" ht="15.75" customHeight="1">
      <c r="A307" s="3"/>
      <c r="B307" s="3"/>
      <c r="C307" s="3"/>
      <c r="D307" s="5"/>
      <c r="E307" s="388"/>
      <c r="F307" s="388"/>
      <c r="G307" s="388"/>
      <c r="H307" s="388"/>
      <c r="I307" s="388"/>
      <c r="J307" s="129"/>
      <c r="K307" s="129"/>
      <c r="L307" s="129"/>
      <c r="M307" s="129"/>
      <c r="N307" s="129"/>
      <c r="O307" s="129"/>
      <c r="P307" s="129"/>
      <c r="Q307" s="129"/>
      <c r="R307" s="129"/>
      <c r="S307" s="129"/>
      <c r="T307" s="129"/>
      <c r="U307" s="129"/>
      <c r="V307" s="129"/>
      <c r="W307" s="129"/>
      <c r="X307" s="129"/>
      <c r="Y307" s="129"/>
      <c r="Z307" s="129"/>
    </row>
    <row r="308" spans="1:26" ht="15.75" customHeight="1">
      <c r="A308" s="3"/>
      <c r="B308" s="3"/>
      <c r="C308" s="3"/>
      <c r="D308" s="5"/>
      <c r="E308" s="388"/>
      <c r="F308" s="388"/>
      <c r="G308" s="388"/>
      <c r="H308" s="388"/>
      <c r="I308" s="388"/>
      <c r="J308" s="129"/>
      <c r="K308" s="129"/>
      <c r="L308" s="129"/>
      <c r="M308" s="129"/>
      <c r="N308" s="129"/>
      <c r="O308" s="129"/>
      <c r="P308" s="129"/>
      <c r="Q308" s="129"/>
      <c r="R308" s="129"/>
      <c r="S308" s="129"/>
      <c r="T308" s="129"/>
      <c r="U308" s="129"/>
      <c r="V308" s="129"/>
      <c r="W308" s="129"/>
      <c r="X308" s="129"/>
      <c r="Y308" s="129"/>
      <c r="Z308" s="129"/>
    </row>
    <row r="309" spans="1:26" ht="15.75" customHeight="1">
      <c r="A309" s="3"/>
      <c r="B309" s="3"/>
      <c r="C309" s="3"/>
      <c r="D309" s="5"/>
      <c r="E309" s="388"/>
      <c r="F309" s="388"/>
      <c r="G309" s="388"/>
      <c r="H309" s="388"/>
      <c r="I309" s="388"/>
      <c r="J309" s="129"/>
      <c r="K309" s="129"/>
      <c r="L309" s="129"/>
      <c r="M309" s="129"/>
      <c r="N309" s="129"/>
      <c r="O309" s="129"/>
      <c r="P309" s="129"/>
      <c r="Q309" s="129"/>
      <c r="R309" s="129"/>
      <c r="S309" s="129"/>
      <c r="T309" s="129"/>
      <c r="U309" s="129"/>
      <c r="V309" s="129"/>
      <c r="W309" s="129"/>
      <c r="X309" s="129"/>
      <c r="Y309" s="129"/>
      <c r="Z309" s="129"/>
    </row>
    <row r="310" spans="1:26" ht="15.75" customHeight="1">
      <c r="A310" s="3"/>
      <c r="B310" s="3"/>
      <c r="C310" s="3"/>
      <c r="D310" s="5"/>
      <c r="E310" s="388"/>
      <c r="F310" s="388"/>
      <c r="G310" s="388"/>
      <c r="H310" s="388"/>
      <c r="I310" s="388"/>
      <c r="J310" s="129"/>
      <c r="K310" s="129"/>
      <c r="L310" s="129"/>
      <c r="M310" s="129"/>
      <c r="N310" s="129"/>
      <c r="O310" s="129"/>
      <c r="P310" s="129"/>
      <c r="Q310" s="129"/>
      <c r="R310" s="129"/>
      <c r="S310" s="129"/>
      <c r="T310" s="129"/>
      <c r="U310" s="129"/>
      <c r="V310" s="129"/>
      <c r="W310" s="129"/>
      <c r="X310" s="129"/>
      <c r="Y310" s="129"/>
      <c r="Z310" s="129"/>
    </row>
    <row r="311" spans="1:26" ht="15.75" customHeight="1">
      <c r="A311" s="3"/>
      <c r="B311" s="3"/>
      <c r="C311" s="3"/>
      <c r="D311" s="5"/>
      <c r="E311" s="388"/>
      <c r="F311" s="388"/>
      <c r="G311" s="388"/>
      <c r="H311" s="388"/>
      <c r="I311" s="388"/>
      <c r="J311" s="129"/>
      <c r="K311" s="129"/>
      <c r="L311" s="129"/>
      <c r="M311" s="129"/>
      <c r="N311" s="129"/>
      <c r="O311" s="129"/>
      <c r="P311" s="129"/>
      <c r="Q311" s="129"/>
      <c r="R311" s="129"/>
      <c r="S311" s="129"/>
      <c r="T311" s="129"/>
      <c r="U311" s="129"/>
      <c r="V311" s="129"/>
      <c r="W311" s="129"/>
      <c r="X311" s="129"/>
      <c r="Y311" s="129"/>
      <c r="Z311" s="129"/>
    </row>
    <row r="312" spans="1:26" ht="15.75" customHeight="1">
      <c r="A312" s="3"/>
      <c r="B312" s="3"/>
      <c r="C312" s="3"/>
      <c r="D312" s="5"/>
      <c r="E312" s="388"/>
      <c r="F312" s="388"/>
      <c r="G312" s="388"/>
      <c r="H312" s="388"/>
      <c r="I312" s="388"/>
      <c r="J312" s="129"/>
      <c r="K312" s="129"/>
      <c r="L312" s="129"/>
      <c r="M312" s="129"/>
      <c r="N312" s="129"/>
      <c r="O312" s="129"/>
      <c r="P312" s="129"/>
      <c r="Q312" s="129"/>
      <c r="R312" s="129"/>
      <c r="S312" s="129"/>
      <c r="T312" s="129"/>
      <c r="U312" s="129"/>
      <c r="V312" s="129"/>
      <c r="W312" s="129"/>
      <c r="X312" s="129"/>
      <c r="Y312" s="129"/>
      <c r="Z312" s="129"/>
    </row>
    <row r="313" spans="1:26" ht="15.75" customHeight="1">
      <c r="A313" s="3"/>
      <c r="B313" s="3"/>
      <c r="C313" s="3"/>
      <c r="D313" s="5"/>
      <c r="E313" s="388"/>
      <c r="F313" s="388"/>
      <c r="G313" s="388"/>
      <c r="H313" s="388"/>
      <c r="I313" s="388"/>
      <c r="J313" s="129"/>
      <c r="K313" s="129"/>
      <c r="L313" s="129"/>
      <c r="M313" s="129"/>
      <c r="N313" s="129"/>
      <c r="O313" s="129"/>
      <c r="P313" s="129"/>
      <c r="Q313" s="129"/>
      <c r="R313" s="129"/>
      <c r="S313" s="129"/>
      <c r="T313" s="129"/>
      <c r="U313" s="129"/>
      <c r="V313" s="129"/>
      <c r="W313" s="129"/>
      <c r="X313" s="129"/>
      <c r="Y313" s="129"/>
      <c r="Z313" s="129"/>
    </row>
    <row r="314" spans="1:26" ht="15.75" customHeight="1">
      <c r="A314" s="3"/>
      <c r="B314" s="3"/>
      <c r="C314" s="3"/>
      <c r="D314" s="5"/>
      <c r="E314" s="388"/>
      <c r="F314" s="388"/>
      <c r="G314" s="388"/>
      <c r="H314" s="388"/>
      <c r="I314" s="388"/>
      <c r="J314" s="129"/>
      <c r="K314" s="129"/>
      <c r="L314" s="129"/>
      <c r="M314" s="129"/>
      <c r="N314" s="129"/>
      <c r="O314" s="129"/>
      <c r="P314" s="129"/>
      <c r="Q314" s="129"/>
      <c r="R314" s="129"/>
      <c r="S314" s="129"/>
      <c r="T314" s="129"/>
      <c r="U314" s="129"/>
      <c r="V314" s="129"/>
      <c r="W314" s="129"/>
      <c r="X314" s="129"/>
      <c r="Y314" s="129"/>
      <c r="Z314" s="129"/>
    </row>
    <row r="315" spans="1:26" ht="15.75" customHeight="1">
      <c r="A315" s="3"/>
      <c r="B315" s="3"/>
      <c r="C315" s="3"/>
      <c r="D315" s="5"/>
      <c r="E315" s="388"/>
      <c r="F315" s="388"/>
      <c r="G315" s="388"/>
      <c r="H315" s="388"/>
      <c r="I315" s="388"/>
      <c r="J315" s="129"/>
      <c r="K315" s="129"/>
      <c r="L315" s="129"/>
      <c r="M315" s="129"/>
      <c r="N315" s="129"/>
      <c r="O315" s="129"/>
      <c r="P315" s="129"/>
      <c r="Q315" s="129"/>
      <c r="R315" s="129"/>
      <c r="S315" s="129"/>
      <c r="T315" s="129"/>
      <c r="U315" s="129"/>
      <c r="V315" s="129"/>
      <c r="W315" s="129"/>
      <c r="X315" s="129"/>
      <c r="Y315" s="129"/>
      <c r="Z315" s="129"/>
    </row>
    <row r="316" spans="1:26" ht="15.75" customHeight="1">
      <c r="A316" s="3"/>
      <c r="B316" s="3"/>
      <c r="C316" s="3"/>
      <c r="D316" s="5"/>
      <c r="E316" s="388"/>
      <c r="F316" s="388"/>
      <c r="G316" s="388"/>
      <c r="H316" s="388"/>
      <c r="I316" s="388"/>
      <c r="J316" s="129"/>
      <c r="K316" s="129"/>
      <c r="L316" s="129"/>
      <c r="M316" s="129"/>
      <c r="N316" s="129"/>
      <c r="O316" s="129"/>
      <c r="P316" s="129"/>
      <c r="Q316" s="129"/>
      <c r="R316" s="129"/>
      <c r="S316" s="129"/>
      <c r="T316" s="129"/>
      <c r="U316" s="129"/>
      <c r="V316" s="129"/>
      <c r="W316" s="129"/>
      <c r="X316" s="129"/>
      <c r="Y316" s="129"/>
      <c r="Z316" s="129"/>
    </row>
    <row r="317" spans="1:26" ht="15.75" customHeight="1">
      <c r="A317" s="3"/>
      <c r="B317" s="3"/>
      <c r="C317" s="3"/>
      <c r="D317" s="5"/>
      <c r="E317" s="388"/>
      <c r="F317" s="388"/>
      <c r="G317" s="388"/>
      <c r="H317" s="388"/>
      <c r="I317" s="388"/>
      <c r="J317" s="129"/>
      <c r="K317" s="129"/>
      <c r="L317" s="129"/>
      <c r="M317" s="129"/>
      <c r="N317" s="129"/>
      <c r="O317" s="129"/>
      <c r="P317" s="129"/>
      <c r="Q317" s="129"/>
      <c r="R317" s="129"/>
      <c r="S317" s="129"/>
      <c r="T317" s="129"/>
      <c r="U317" s="129"/>
      <c r="V317" s="129"/>
      <c r="W317" s="129"/>
      <c r="X317" s="129"/>
      <c r="Y317" s="129"/>
      <c r="Z317" s="129"/>
    </row>
    <row r="318" spans="1:26" ht="15.75" customHeight="1">
      <c r="A318" s="3"/>
      <c r="B318" s="3"/>
      <c r="C318" s="3"/>
      <c r="D318" s="5"/>
      <c r="E318" s="388"/>
      <c r="F318" s="388"/>
      <c r="G318" s="388"/>
      <c r="H318" s="388"/>
      <c r="I318" s="388"/>
      <c r="J318" s="129"/>
      <c r="K318" s="129"/>
      <c r="L318" s="129"/>
      <c r="M318" s="129"/>
      <c r="N318" s="129"/>
      <c r="O318" s="129"/>
      <c r="P318" s="129"/>
      <c r="Q318" s="129"/>
      <c r="R318" s="129"/>
      <c r="S318" s="129"/>
      <c r="T318" s="129"/>
      <c r="U318" s="129"/>
      <c r="V318" s="129"/>
      <c r="W318" s="129"/>
      <c r="X318" s="129"/>
      <c r="Y318" s="129"/>
      <c r="Z318" s="129"/>
    </row>
    <row r="319" spans="1:26" ht="15.75" customHeight="1">
      <c r="A319" s="3"/>
      <c r="B319" s="3"/>
      <c r="C319" s="3"/>
      <c r="D319" s="5"/>
      <c r="E319" s="388"/>
      <c r="F319" s="388"/>
      <c r="G319" s="388"/>
      <c r="H319" s="388"/>
      <c r="I319" s="388"/>
      <c r="J319" s="129"/>
      <c r="K319" s="129"/>
      <c r="L319" s="129"/>
      <c r="M319" s="129"/>
      <c r="N319" s="129"/>
      <c r="O319" s="129"/>
      <c r="P319" s="129"/>
      <c r="Q319" s="129"/>
      <c r="R319" s="129"/>
      <c r="S319" s="129"/>
      <c r="T319" s="129"/>
      <c r="U319" s="129"/>
      <c r="V319" s="129"/>
      <c r="W319" s="129"/>
      <c r="X319" s="129"/>
      <c r="Y319" s="129"/>
      <c r="Z319" s="129"/>
    </row>
    <row r="320" spans="1:26" ht="15.75" customHeight="1">
      <c r="A320" s="3"/>
      <c r="B320" s="3"/>
      <c r="C320" s="3"/>
      <c r="D320" s="5"/>
      <c r="E320" s="388"/>
      <c r="F320" s="388"/>
      <c r="G320" s="388"/>
      <c r="H320" s="388"/>
      <c r="I320" s="388"/>
      <c r="J320" s="129"/>
      <c r="K320" s="129"/>
      <c r="L320" s="129"/>
      <c r="M320" s="129"/>
      <c r="N320" s="129"/>
      <c r="O320" s="129"/>
      <c r="P320" s="129"/>
      <c r="Q320" s="129"/>
      <c r="R320" s="129"/>
      <c r="S320" s="129"/>
      <c r="T320" s="129"/>
      <c r="U320" s="129"/>
      <c r="V320" s="129"/>
      <c r="W320" s="129"/>
      <c r="X320" s="129"/>
      <c r="Y320" s="129"/>
      <c r="Z320" s="129"/>
    </row>
    <row r="321" spans="1:26" ht="15.75" customHeight="1">
      <c r="A321" s="3"/>
      <c r="B321" s="3"/>
      <c r="C321" s="3"/>
      <c r="D321" s="5"/>
      <c r="E321" s="388"/>
      <c r="F321" s="388"/>
      <c r="G321" s="388"/>
      <c r="H321" s="388"/>
      <c r="I321" s="388"/>
      <c r="J321" s="129"/>
      <c r="K321" s="129"/>
      <c r="L321" s="129"/>
      <c r="M321" s="129"/>
      <c r="N321" s="129"/>
      <c r="O321" s="129"/>
      <c r="P321" s="129"/>
      <c r="Q321" s="129"/>
      <c r="R321" s="129"/>
      <c r="S321" s="129"/>
      <c r="T321" s="129"/>
      <c r="U321" s="129"/>
      <c r="V321" s="129"/>
      <c r="W321" s="129"/>
      <c r="X321" s="129"/>
      <c r="Y321" s="129"/>
      <c r="Z321" s="129"/>
    </row>
    <row r="322" spans="1:26" ht="15.75" customHeight="1">
      <c r="A322" s="3"/>
      <c r="B322" s="3"/>
      <c r="C322" s="3"/>
      <c r="D322" s="5"/>
      <c r="E322" s="388"/>
      <c r="F322" s="388"/>
      <c r="G322" s="388"/>
      <c r="H322" s="388"/>
      <c r="I322" s="388"/>
      <c r="J322" s="129"/>
      <c r="K322" s="129"/>
      <c r="L322" s="129"/>
      <c r="M322" s="129"/>
      <c r="N322" s="129"/>
      <c r="O322" s="129"/>
      <c r="P322" s="129"/>
      <c r="Q322" s="129"/>
      <c r="R322" s="129"/>
      <c r="S322" s="129"/>
      <c r="T322" s="129"/>
      <c r="U322" s="129"/>
      <c r="V322" s="129"/>
      <c r="W322" s="129"/>
      <c r="X322" s="129"/>
      <c r="Y322" s="129"/>
      <c r="Z322" s="129"/>
    </row>
    <row r="323" spans="1:26" ht="15.75" customHeight="1">
      <c r="A323" s="3"/>
      <c r="B323" s="3"/>
      <c r="C323" s="3"/>
      <c r="D323" s="5"/>
      <c r="E323" s="388"/>
      <c r="F323" s="388"/>
      <c r="G323" s="388"/>
      <c r="H323" s="388"/>
      <c r="I323" s="388"/>
      <c r="J323" s="129"/>
      <c r="K323" s="129"/>
      <c r="L323" s="129"/>
      <c r="M323" s="129"/>
      <c r="N323" s="129"/>
      <c r="O323" s="129"/>
      <c r="P323" s="129"/>
      <c r="Q323" s="129"/>
      <c r="R323" s="129"/>
      <c r="S323" s="129"/>
      <c r="T323" s="129"/>
      <c r="U323" s="129"/>
      <c r="V323" s="129"/>
      <c r="W323" s="129"/>
      <c r="X323" s="129"/>
      <c r="Y323" s="129"/>
      <c r="Z323" s="129"/>
    </row>
    <row r="324" spans="1:26" ht="15.75" customHeight="1">
      <c r="A324" s="3"/>
      <c r="B324" s="3"/>
      <c r="C324" s="3"/>
      <c r="D324" s="5"/>
      <c r="E324" s="388"/>
      <c r="F324" s="388"/>
      <c r="G324" s="388"/>
      <c r="H324" s="388"/>
      <c r="I324" s="388"/>
      <c r="J324" s="129"/>
      <c r="K324" s="129"/>
      <c r="L324" s="129"/>
      <c r="M324" s="129"/>
      <c r="N324" s="129"/>
      <c r="O324" s="129"/>
      <c r="P324" s="129"/>
      <c r="Q324" s="129"/>
      <c r="R324" s="129"/>
      <c r="S324" s="129"/>
      <c r="T324" s="129"/>
      <c r="U324" s="129"/>
      <c r="V324" s="129"/>
      <c r="W324" s="129"/>
      <c r="X324" s="129"/>
      <c r="Y324" s="129"/>
      <c r="Z324" s="129"/>
    </row>
    <row r="325" spans="1:26" ht="15.75" customHeight="1">
      <c r="A325" s="3"/>
      <c r="B325" s="3"/>
      <c r="C325" s="3"/>
      <c r="D325" s="5"/>
      <c r="E325" s="388"/>
      <c r="F325" s="388"/>
      <c r="G325" s="388"/>
      <c r="H325" s="388"/>
      <c r="I325" s="388"/>
      <c r="J325" s="129"/>
      <c r="K325" s="129"/>
      <c r="L325" s="129"/>
      <c r="M325" s="129"/>
      <c r="N325" s="129"/>
      <c r="O325" s="129"/>
      <c r="P325" s="129"/>
      <c r="Q325" s="129"/>
      <c r="R325" s="129"/>
      <c r="S325" s="129"/>
      <c r="T325" s="129"/>
      <c r="U325" s="129"/>
      <c r="V325" s="129"/>
      <c r="W325" s="129"/>
      <c r="X325" s="129"/>
      <c r="Y325" s="129"/>
      <c r="Z325" s="129"/>
    </row>
    <row r="326" spans="1:26" ht="15.75" customHeight="1">
      <c r="A326" s="3"/>
      <c r="B326" s="3"/>
      <c r="C326" s="3"/>
      <c r="D326" s="5"/>
      <c r="E326" s="388"/>
      <c r="F326" s="388"/>
      <c r="G326" s="388"/>
      <c r="H326" s="388"/>
      <c r="I326" s="388"/>
      <c r="J326" s="129"/>
      <c r="K326" s="129"/>
      <c r="L326" s="129"/>
      <c r="M326" s="129"/>
      <c r="N326" s="129"/>
      <c r="O326" s="129"/>
      <c r="P326" s="129"/>
      <c r="Q326" s="129"/>
      <c r="R326" s="129"/>
      <c r="S326" s="129"/>
      <c r="T326" s="129"/>
      <c r="U326" s="129"/>
      <c r="V326" s="129"/>
      <c r="W326" s="129"/>
      <c r="X326" s="129"/>
      <c r="Y326" s="129"/>
      <c r="Z326" s="129"/>
    </row>
    <row r="327" spans="1:26" ht="15.75" customHeight="1">
      <c r="A327" s="3"/>
      <c r="B327" s="3"/>
      <c r="C327" s="3"/>
      <c r="D327" s="5"/>
      <c r="E327" s="388"/>
      <c r="F327" s="388"/>
      <c r="G327" s="388"/>
      <c r="H327" s="388"/>
      <c r="I327" s="388"/>
      <c r="J327" s="129"/>
      <c r="K327" s="129"/>
      <c r="L327" s="129"/>
      <c r="M327" s="129"/>
      <c r="N327" s="129"/>
      <c r="O327" s="129"/>
      <c r="P327" s="129"/>
      <c r="Q327" s="129"/>
      <c r="R327" s="129"/>
      <c r="S327" s="129"/>
      <c r="T327" s="129"/>
      <c r="U327" s="129"/>
      <c r="V327" s="129"/>
      <c r="W327" s="129"/>
      <c r="X327" s="129"/>
      <c r="Y327" s="129"/>
      <c r="Z327" s="129"/>
    </row>
    <row r="328" spans="1:26" ht="15.75" customHeight="1">
      <c r="A328" s="3"/>
      <c r="B328" s="3"/>
      <c r="C328" s="3"/>
      <c r="D328" s="5"/>
      <c r="E328" s="388"/>
      <c r="F328" s="388"/>
      <c r="G328" s="388"/>
      <c r="H328" s="388"/>
      <c r="I328" s="388"/>
      <c r="J328" s="129"/>
      <c r="K328" s="129"/>
      <c r="L328" s="129"/>
      <c r="M328" s="129"/>
      <c r="N328" s="129"/>
      <c r="O328" s="129"/>
      <c r="P328" s="129"/>
      <c r="Q328" s="129"/>
      <c r="R328" s="129"/>
      <c r="S328" s="129"/>
      <c r="T328" s="129"/>
      <c r="U328" s="129"/>
      <c r="V328" s="129"/>
      <c r="W328" s="129"/>
      <c r="X328" s="129"/>
      <c r="Y328" s="129"/>
      <c r="Z328" s="129"/>
    </row>
    <row r="329" spans="1:26" ht="15.75" customHeight="1">
      <c r="A329" s="3"/>
      <c r="B329" s="3"/>
      <c r="C329" s="3"/>
      <c r="D329" s="5"/>
      <c r="E329" s="388"/>
      <c r="F329" s="388"/>
      <c r="G329" s="388"/>
      <c r="H329" s="388"/>
      <c r="I329" s="388"/>
      <c r="J329" s="129"/>
      <c r="K329" s="129"/>
      <c r="L329" s="129"/>
      <c r="M329" s="129"/>
      <c r="N329" s="129"/>
      <c r="O329" s="129"/>
      <c r="P329" s="129"/>
      <c r="Q329" s="129"/>
      <c r="R329" s="129"/>
      <c r="S329" s="129"/>
      <c r="T329" s="129"/>
      <c r="U329" s="129"/>
      <c r="V329" s="129"/>
      <c r="W329" s="129"/>
      <c r="X329" s="129"/>
      <c r="Y329" s="129"/>
      <c r="Z329" s="129"/>
    </row>
    <row r="330" spans="1:26" ht="15.75" customHeight="1">
      <c r="A330" s="3"/>
      <c r="B330" s="3"/>
      <c r="C330" s="3"/>
      <c r="D330" s="5"/>
      <c r="E330" s="388"/>
      <c r="F330" s="388"/>
      <c r="G330" s="388"/>
      <c r="H330" s="388"/>
      <c r="I330" s="388"/>
      <c r="J330" s="129"/>
      <c r="K330" s="129"/>
      <c r="L330" s="129"/>
      <c r="M330" s="129"/>
      <c r="N330" s="129"/>
      <c r="O330" s="129"/>
      <c r="P330" s="129"/>
      <c r="Q330" s="129"/>
      <c r="R330" s="129"/>
      <c r="S330" s="129"/>
      <c r="T330" s="129"/>
      <c r="U330" s="129"/>
      <c r="V330" s="129"/>
      <c r="W330" s="129"/>
      <c r="X330" s="129"/>
      <c r="Y330" s="129"/>
      <c r="Z330" s="129"/>
    </row>
    <row r="331" spans="1:26" ht="15.75" customHeight="1">
      <c r="A331" s="3"/>
      <c r="B331" s="3"/>
      <c r="C331" s="3"/>
      <c r="D331" s="5"/>
      <c r="E331" s="388"/>
      <c r="F331" s="388"/>
      <c r="G331" s="388"/>
      <c r="H331" s="388"/>
      <c r="I331" s="388"/>
      <c r="J331" s="129"/>
      <c r="K331" s="129"/>
      <c r="L331" s="129"/>
      <c r="M331" s="129"/>
      <c r="N331" s="129"/>
      <c r="O331" s="129"/>
      <c r="P331" s="129"/>
      <c r="Q331" s="129"/>
      <c r="R331" s="129"/>
      <c r="S331" s="129"/>
      <c r="T331" s="129"/>
      <c r="U331" s="129"/>
      <c r="V331" s="129"/>
      <c r="W331" s="129"/>
      <c r="X331" s="129"/>
      <c r="Y331" s="129"/>
      <c r="Z331" s="129"/>
    </row>
    <row r="332" spans="1:26" ht="15.75" customHeight="1">
      <c r="A332" s="3"/>
      <c r="B332" s="3"/>
      <c r="C332" s="3"/>
      <c r="D332" s="5"/>
      <c r="E332" s="388"/>
      <c r="F332" s="388"/>
      <c r="G332" s="388"/>
      <c r="H332" s="388"/>
      <c r="I332" s="388"/>
      <c r="J332" s="129"/>
      <c r="K332" s="129"/>
      <c r="L332" s="129"/>
      <c r="M332" s="129"/>
      <c r="N332" s="129"/>
      <c r="O332" s="129"/>
      <c r="P332" s="129"/>
      <c r="Q332" s="129"/>
      <c r="R332" s="129"/>
      <c r="S332" s="129"/>
      <c r="T332" s="129"/>
      <c r="U332" s="129"/>
      <c r="V332" s="129"/>
      <c r="W332" s="129"/>
      <c r="X332" s="129"/>
      <c r="Y332" s="129"/>
      <c r="Z332" s="129"/>
    </row>
    <row r="333" spans="1:26" ht="15.75" customHeight="1">
      <c r="A333" s="3"/>
      <c r="B333" s="3"/>
      <c r="C333" s="3"/>
      <c r="D333" s="5"/>
      <c r="E333" s="388"/>
      <c r="F333" s="388"/>
      <c r="G333" s="388"/>
      <c r="H333" s="388"/>
      <c r="I333" s="388"/>
      <c r="J333" s="129"/>
      <c r="K333" s="129"/>
      <c r="L333" s="129"/>
      <c r="M333" s="129"/>
      <c r="N333" s="129"/>
      <c r="O333" s="129"/>
      <c r="P333" s="129"/>
      <c r="Q333" s="129"/>
      <c r="R333" s="129"/>
      <c r="S333" s="129"/>
      <c r="T333" s="129"/>
      <c r="U333" s="129"/>
      <c r="V333" s="129"/>
      <c r="W333" s="129"/>
      <c r="X333" s="129"/>
      <c r="Y333" s="129"/>
      <c r="Z333" s="129"/>
    </row>
    <row r="334" spans="1:26" ht="15.75" customHeight="1">
      <c r="A334" s="3"/>
      <c r="B334" s="3"/>
      <c r="C334" s="3"/>
      <c r="D334" s="5"/>
      <c r="E334" s="388"/>
      <c r="F334" s="388"/>
      <c r="G334" s="388"/>
      <c r="H334" s="388"/>
      <c r="I334" s="388"/>
      <c r="J334" s="129"/>
      <c r="K334" s="129"/>
      <c r="L334" s="129"/>
      <c r="M334" s="129"/>
      <c r="N334" s="129"/>
      <c r="O334" s="129"/>
      <c r="P334" s="129"/>
      <c r="Q334" s="129"/>
      <c r="R334" s="129"/>
      <c r="S334" s="129"/>
      <c r="T334" s="129"/>
      <c r="U334" s="129"/>
      <c r="V334" s="129"/>
      <c r="W334" s="129"/>
      <c r="X334" s="129"/>
      <c r="Y334" s="129"/>
      <c r="Z334" s="129"/>
    </row>
    <row r="335" spans="1:26" ht="15.75" customHeight="1">
      <c r="A335" s="3"/>
      <c r="B335" s="3"/>
      <c r="C335" s="3"/>
      <c r="D335" s="5"/>
      <c r="E335" s="388"/>
      <c r="F335" s="388"/>
      <c r="G335" s="388"/>
      <c r="H335" s="388"/>
      <c r="I335" s="388"/>
      <c r="J335" s="129"/>
      <c r="K335" s="129"/>
      <c r="L335" s="129"/>
      <c r="M335" s="129"/>
      <c r="N335" s="129"/>
      <c r="O335" s="129"/>
      <c r="P335" s="129"/>
      <c r="Q335" s="129"/>
      <c r="R335" s="129"/>
      <c r="S335" s="129"/>
      <c r="T335" s="129"/>
      <c r="U335" s="129"/>
      <c r="V335" s="129"/>
      <c r="W335" s="129"/>
      <c r="X335" s="129"/>
      <c r="Y335" s="129"/>
      <c r="Z335" s="129"/>
    </row>
    <row r="336" spans="1:26" ht="15.75" customHeight="1">
      <c r="A336" s="3"/>
      <c r="B336" s="3"/>
      <c r="C336" s="3"/>
      <c r="D336" s="5"/>
      <c r="E336" s="388"/>
      <c r="F336" s="388"/>
      <c r="G336" s="388"/>
      <c r="H336" s="388"/>
      <c r="I336" s="388"/>
      <c r="J336" s="129"/>
      <c r="K336" s="129"/>
      <c r="L336" s="129"/>
      <c r="M336" s="129"/>
      <c r="N336" s="129"/>
      <c r="O336" s="129"/>
      <c r="P336" s="129"/>
      <c r="Q336" s="129"/>
      <c r="R336" s="129"/>
      <c r="S336" s="129"/>
      <c r="T336" s="129"/>
      <c r="U336" s="129"/>
      <c r="V336" s="129"/>
      <c r="W336" s="129"/>
      <c r="X336" s="129"/>
      <c r="Y336" s="129"/>
      <c r="Z336" s="129"/>
    </row>
    <row r="337" spans="1:26" ht="15.75" customHeight="1">
      <c r="A337" s="3"/>
      <c r="B337" s="3"/>
      <c r="C337" s="3"/>
      <c r="D337" s="5"/>
      <c r="E337" s="388"/>
      <c r="F337" s="388"/>
      <c r="G337" s="388"/>
      <c r="H337" s="388"/>
      <c r="I337" s="388"/>
      <c r="J337" s="129"/>
      <c r="K337" s="129"/>
      <c r="L337" s="129"/>
      <c r="M337" s="129"/>
      <c r="N337" s="129"/>
      <c r="O337" s="129"/>
      <c r="P337" s="129"/>
      <c r="Q337" s="129"/>
      <c r="R337" s="129"/>
      <c r="S337" s="129"/>
      <c r="T337" s="129"/>
      <c r="U337" s="129"/>
      <c r="V337" s="129"/>
      <c r="W337" s="129"/>
      <c r="X337" s="129"/>
      <c r="Y337" s="129"/>
      <c r="Z337" s="129"/>
    </row>
    <row r="338" spans="1:26" ht="15.75" customHeight="1">
      <c r="A338" s="3"/>
      <c r="B338" s="3"/>
      <c r="C338" s="3"/>
      <c r="D338" s="5"/>
      <c r="E338" s="388"/>
      <c r="F338" s="388"/>
      <c r="G338" s="388"/>
      <c r="H338" s="388"/>
      <c r="I338" s="388"/>
      <c r="J338" s="129"/>
      <c r="K338" s="129"/>
      <c r="L338" s="129"/>
      <c r="M338" s="129"/>
      <c r="N338" s="129"/>
      <c r="O338" s="129"/>
      <c r="P338" s="129"/>
      <c r="Q338" s="129"/>
      <c r="R338" s="129"/>
      <c r="S338" s="129"/>
      <c r="T338" s="129"/>
      <c r="U338" s="129"/>
      <c r="V338" s="129"/>
      <c r="W338" s="129"/>
      <c r="X338" s="129"/>
      <c r="Y338" s="129"/>
      <c r="Z338" s="129"/>
    </row>
    <row r="339" spans="1:26" ht="15.75" customHeight="1">
      <c r="A339" s="3"/>
      <c r="B339" s="3"/>
      <c r="C339" s="3"/>
      <c r="D339" s="5"/>
      <c r="E339" s="388"/>
      <c r="F339" s="388"/>
      <c r="G339" s="388"/>
      <c r="H339" s="388"/>
      <c r="I339" s="388"/>
      <c r="J339" s="129"/>
      <c r="K339" s="129"/>
      <c r="L339" s="129"/>
      <c r="M339" s="129"/>
      <c r="N339" s="129"/>
      <c r="O339" s="129"/>
      <c r="P339" s="129"/>
      <c r="Q339" s="129"/>
      <c r="R339" s="129"/>
      <c r="S339" s="129"/>
      <c r="T339" s="129"/>
      <c r="U339" s="129"/>
      <c r="V339" s="129"/>
      <c r="W339" s="129"/>
      <c r="X339" s="129"/>
      <c r="Y339" s="129"/>
      <c r="Z339" s="129"/>
    </row>
    <row r="340" spans="1:26" ht="15.75" customHeight="1">
      <c r="A340" s="3"/>
      <c r="B340" s="3"/>
      <c r="C340" s="3"/>
      <c r="D340" s="5"/>
      <c r="E340" s="388"/>
      <c r="F340" s="388"/>
      <c r="G340" s="388"/>
      <c r="H340" s="388"/>
      <c r="I340" s="388"/>
      <c r="J340" s="129"/>
      <c r="K340" s="129"/>
      <c r="L340" s="129"/>
      <c r="M340" s="129"/>
      <c r="N340" s="129"/>
      <c r="O340" s="129"/>
      <c r="P340" s="129"/>
      <c r="Q340" s="129"/>
      <c r="R340" s="129"/>
      <c r="S340" s="129"/>
      <c r="T340" s="129"/>
      <c r="U340" s="129"/>
      <c r="V340" s="129"/>
      <c r="W340" s="129"/>
      <c r="X340" s="129"/>
      <c r="Y340" s="129"/>
      <c r="Z340" s="129"/>
    </row>
    <row r="341" spans="1:26" ht="15.75" customHeight="1">
      <c r="A341" s="3"/>
      <c r="B341" s="3"/>
      <c r="C341" s="3"/>
      <c r="D341" s="5"/>
      <c r="E341" s="388"/>
      <c r="F341" s="388"/>
      <c r="G341" s="388"/>
      <c r="H341" s="388"/>
      <c r="I341" s="388"/>
      <c r="J341" s="129"/>
      <c r="K341" s="129"/>
      <c r="L341" s="129"/>
      <c r="M341" s="129"/>
      <c r="N341" s="129"/>
      <c r="O341" s="129"/>
      <c r="P341" s="129"/>
      <c r="Q341" s="129"/>
      <c r="R341" s="129"/>
      <c r="S341" s="129"/>
      <c r="T341" s="129"/>
      <c r="U341" s="129"/>
      <c r="V341" s="129"/>
      <c r="W341" s="129"/>
      <c r="X341" s="129"/>
      <c r="Y341" s="129"/>
      <c r="Z341" s="129"/>
    </row>
    <row r="342" spans="1:26" ht="15.75" customHeight="1">
      <c r="A342" s="3"/>
      <c r="B342" s="3"/>
      <c r="C342" s="3"/>
      <c r="D342" s="5"/>
      <c r="E342" s="388"/>
      <c r="F342" s="388"/>
      <c r="G342" s="388"/>
      <c r="H342" s="388"/>
      <c r="I342" s="388"/>
      <c r="J342" s="129"/>
      <c r="K342" s="129"/>
      <c r="L342" s="129"/>
      <c r="M342" s="129"/>
      <c r="N342" s="129"/>
      <c r="O342" s="129"/>
      <c r="P342" s="129"/>
      <c r="Q342" s="129"/>
      <c r="R342" s="129"/>
      <c r="S342" s="129"/>
      <c r="T342" s="129"/>
      <c r="U342" s="129"/>
      <c r="V342" s="129"/>
      <c r="W342" s="129"/>
      <c r="X342" s="129"/>
      <c r="Y342" s="129"/>
      <c r="Z342" s="129"/>
    </row>
    <row r="343" spans="1:26" ht="15.75" customHeight="1">
      <c r="A343" s="3"/>
      <c r="B343" s="3"/>
      <c r="C343" s="3"/>
      <c r="D343" s="5"/>
      <c r="E343" s="388"/>
      <c r="F343" s="388"/>
      <c r="G343" s="388"/>
      <c r="H343" s="388"/>
      <c r="I343" s="388"/>
      <c r="J343" s="129"/>
      <c r="K343" s="129"/>
      <c r="L343" s="129"/>
      <c r="M343" s="129"/>
      <c r="N343" s="129"/>
      <c r="O343" s="129"/>
      <c r="P343" s="129"/>
      <c r="Q343" s="129"/>
      <c r="R343" s="129"/>
      <c r="S343" s="129"/>
      <c r="T343" s="129"/>
      <c r="U343" s="129"/>
      <c r="V343" s="129"/>
      <c r="W343" s="129"/>
      <c r="X343" s="129"/>
      <c r="Y343" s="129"/>
      <c r="Z343" s="129"/>
    </row>
    <row r="344" spans="1:26" ht="15.75" customHeight="1">
      <c r="A344" s="3"/>
      <c r="B344" s="3"/>
      <c r="C344" s="3"/>
      <c r="D344" s="5"/>
      <c r="E344" s="388"/>
      <c r="F344" s="388"/>
      <c r="G344" s="388"/>
      <c r="H344" s="388"/>
      <c r="I344" s="388"/>
      <c r="J344" s="129"/>
      <c r="K344" s="129"/>
      <c r="L344" s="129"/>
      <c r="M344" s="129"/>
      <c r="N344" s="129"/>
      <c r="O344" s="129"/>
      <c r="P344" s="129"/>
      <c r="Q344" s="129"/>
      <c r="R344" s="129"/>
      <c r="S344" s="129"/>
      <c r="T344" s="129"/>
      <c r="U344" s="129"/>
      <c r="V344" s="129"/>
      <c r="W344" s="129"/>
      <c r="X344" s="129"/>
      <c r="Y344" s="129"/>
      <c r="Z344" s="129"/>
    </row>
    <row r="345" spans="1:26" ht="15.75" customHeight="1">
      <c r="A345" s="3"/>
      <c r="B345" s="3"/>
      <c r="C345" s="3"/>
      <c r="D345" s="5"/>
      <c r="E345" s="388"/>
      <c r="F345" s="388"/>
      <c r="G345" s="388"/>
      <c r="H345" s="388"/>
      <c r="I345" s="388"/>
      <c r="J345" s="129"/>
      <c r="K345" s="129"/>
      <c r="L345" s="129"/>
      <c r="M345" s="129"/>
      <c r="N345" s="129"/>
      <c r="O345" s="129"/>
      <c r="P345" s="129"/>
      <c r="Q345" s="129"/>
      <c r="R345" s="129"/>
      <c r="S345" s="129"/>
      <c r="T345" s="129"/>
      <c r="U345" s="129"/>
      <c r="V345" s="129"/>
      <c r="W345" s="129"/>
      <c r="X345" s="129"/>
      <c r="Y345" s="129"/>
      <c r="Z345" s="129"/>
    </row>
    <row r="346" spans="1:26" ht="15.75" customHeight="1">
      <c r="A346" s="3"/>
      <c r="B346" s="3"/>
      <c r="C346" s="3"/>
      <c r="D346" s="5"/>
      <c r="E346" s="388"/>
      <c r="F346" s="388"/>
      <c r="G346" s="388"/>
      <c r="H346" s="388"/>
      <c r="I346" s="388"/>
      <c r="J346" s="129"/>
      <c r="K346" s="129"/>
      <c r="L346" s="129"/>
      <c r="M346" s="129"/>
      <c r="N346" s="129"/>
      <c r="O346" s="129"/>
      <c r="P346" s="129"/>
      <c r="Q346" s="129"/>
      <c r="R346" s="129"/>
      <c r="S346" s="129"/>
      <c r="T346" s="129"/>
      <c r="U346" s="129"/>
      <c r="V346" s="129"/>
      <c r="W346" s="129"/>
      <c r="X346" s="129"/>
      <c r="Y346" s="129"/>
      <c r="Z346" s="129"/>
    </row>
    <row r="347" spans="1:26" ht="15.75" customHeight="1">
      <c r="A347" s="3"/>
      <c r="B347" s="3"/>
      <c r="C347" s="3"/>
      <c r="D347" s="5"/>
      <c r="E347" s="388"/>
      <c r="F347" s="388"/>
      <c r="G347" s="388"/>
      <c r="H347" s="388"/>
      <c r="I347" s="388"/>
      <c r="J347" s="129"/>
      <c r="K347" s="129"/>
      <c r="L347" s="129"/>
      <c r="M347" s="129"/>
      <c r="N347" s="129"/>
      <c r="O347" s="129"/>
      <c r="P347" s="129"/>
      <c r="Q347" s="129"/>
      <c r="R347" s="129"/>
      <c r="S347" s="129"/>
      <c r="T347" s="129"/>
      <c r="U347" s="129"/>
      <c r="V347" s="129"/>
      <c r="W347" s="129"/>
      <c r="X347" s="129"/>
      <c r="Y347" s="129"/>
      <c r="Z347" s="129"/>
    </row>
    <row r="348" spans="1:26" ht="15.75" customHeight="1">
      <c r="A348" s="3"/>
      <c r="B348" s="3"/>
      <c r="C348" s="3"/>
      <c r="D348" s="5"/>
      <c r="E348" s="388"/>
      <c r="F348" s="388"/>
      <c r="G348" s="388"/>
      <c r="H348" s="388"/>
      <c r="I348" s="388"/>
      <c r="J348" s="129"/>
      <c r="K348" s="129"/>
      <c r="L348" s="129"/>
      <c r="M348" s="129"/>
      <c r="N348" s="129"/>
      <c r="O348" s="129"/>
      <c r="P348" s="129"/>
      <c r="Q348" s="129"/>
      <c r="R348" s="129"/>
      <c r="S348" s="129"/>
      <c r="T348" s="129"/>
      <c r="U348" s="129"/>
      <c r="V348" s="129"/>
      <c r="W348" s="129"/>
      <c r="X348" s="129"/>
      <c r="Y348" s="129"/>
      <c r="Z348" s="129"/>
    </row>
    <row r="349" spans="1:26" ht="15.75" customHeight="1">
      <c r="A349" s="3"/>
      <c r="B349" s="3"/>
      <c r="C349" s="3"/>
      <c r="D349" s="5"/>
      <c r="E349" s="388"/>
      <c r="F349" s="388"/>
      <c r="G349" s="388"/>
      <c r="H349" s="388"/>
      <c r="I349" s="388"/>
      <c r="J349" s="129"/>
      <c r="K349" s="129"/>
      <c r="L349" s="129"/>
      <c r="M349" s="129"/>
      <c r="N349" s="129"/>
      <c r="O349" s="129"/>
      <c r="P349" s="129"/>
      <c r="Q349" s="129"/>
      <c r="R349" s="129"/>
      <c r="S349" s="129"/>
      <c r="T349" s="129"/>
      <c r="U349" s="129"/>
      <c r="V349" s="129"/>
      <c r="W349" s="129"/>
      <c r="X349" s="129"/>
      <c r="Y349" s="129"/>
      <c r="Z349" s="129"/>
    </row>
    <row r="350" spans="1:26" ht="15.75" customHeight="1">
      <c r="A350" s="3"/>
      <c r="B350" s="3"/>
      <c r="C350" s="3"/>
      <c r="D350" s="5"/>
      <c r="E350" s="388"/>
      <c r="F350" s="388"/>
      <c r="G350" s="388"/>
      <c r="H350" s="388"/>
      <c r="I350" s="388"/>
      <c r="J350" s="129"/>
      <c r="K350" s="129"/>
      <c r="L350" s="129"/>
      <c r="M350" s="129"/>
      <c r="N350" s="129"/>
      <c r="O350" s="129"/>
      <c r="P350" s="129"/>
      <c r="Q350" s="129"/>
      <c r="R350" s="129"/>
      <c r="S350" s="129"/>
      <c r="T350" s="129"/>
      <c r="U350" s="129"/>
      <c r="V350" s="129"/>
      <c r="W350" s="129"/>
      <c r="X350" s="129"/>
      <c r="Y350" s="129"/>
      <c r="Z350" s="129"/>
    </row>
    <row r="351" spans="1:26" ht="15.75" customHeight="1">
      <c r="A351" s="3"/>
      <c r="B351" s="3"/>
      <c r="C351" s="3"/>
      <c r="D351" s="5"/>
      <c r="E351" s="388"/>
      <c r="F351" s="388"/>
      <c r="G351" s="388"/>
      <c r="H351" s="388"/>
      <c r="I351" s="388"/>
      <c r="J351" s="129"/>
      <c r="K351" s="129"/>
      <c r="L351" s="129"/>
      <c r="M351" s="129"/>
      <c r="N351" s="129"/>
      <c r="O351" s="129"/>
      <c r="P351" s="129"/>
      <c r="Q351" s="129"/>
      <c r="R351" s="129"/>
      <c r="S351" s="129"/>
      <c r="T351" s="129"/>
      <c r="U351" s="129"/>
      <c r="V351" s="129"/>
      <c r="W351" s="129"/>
      <c r="X351" s="129"/>
      <c r="Y351" s="129"/>
      <c r="Z351" s="129"/>
    </row>
    <row r="352" spans="1:26" ht="15.75" customHeight="1">
      <c r="A352" s="3"/>
      <c r="B352" s="3"/>
      <c r="C352" s="3"/>
      <c r="D352" s="5"/>
      <c r="E352" s="388"/>
      <c r="F352" s="388"/>
      <c r="G352" s="388"/>
      <c r="H352" s="388"/>
      <c r="I352" s="388"/>
      <c r="J352" s="129"/>
      <c r="K352" s="129"/>
      <c r="L352" s="129"/>
      <c r="M352" s="129"/>
      <c r="N352" s="129"/>
      <c r="O352" s="129"/>
      <c r="P352" s="129"/>
      <c r="Q352" s="129"/>
      <c r="R352" s="129"/>
      <c r="S352" s="129"/>
      <c r="T352" s="129"/>
      <c r="U352" s="129"/>
      <c r="V352" s="129"/>
      <c r="W352" s="129"/>
      <c r="X352" s="129"/>
      <c r="Y352" s="129"/>
      <c r="Z352" s="129"/>
    </row>
    <row r="353" spans="1:26" ht="15.75" customHeight="1">
      <c r="A353" s="3"/>
      <c r="B353" s="3"/>
      <c r="C353" s="3"/>
      <c r="D353" s="5"/>
      <c r="E353" s="388"/>
      <c r="F353" s="388"/>
      <c r="G353" s="388"/>
      <c r="H353" s="388"/>
      <c r="I353" s="388"/>
      <c r="J353" s="129"/>
      <c r="K353" s="129"/>
      <c r="L353" s="129"/>
      <c r="M353" s="129"/>
      <c r="N353" s="129"/>
      <c r="O353" s="129"/>
      <c r="P353" s="129"/>
      <c r="Q353" s="129"/>
      <c r="R353" s="129"/>
      <c r="S353" s="129"/>
      <c r="T353" s="129"/>
      <c r="U353" s="129"/>
      <c r="V353" s="129"/>
      <c r="W353" s="129"/>
      <c r="X353" s="129"/>
      <c r="Y353" s="129"/>
      <c r="Z353" s="129"/>
    </row>
    <row r="354" spans="1:26" ht="15.75" customHeight="1">
      <c r="A354" s="3"/>
      <c r="B354" s="3"/>
      <c r="C354" s="3"/>
      <c r="D354" s="5"/>
      <c r="E354" s="388"/>
      <c r="F354" s="388"/>
      <c r="G354" s="388"/>
      <c r="H354" s="388"/>
      <c r="I354" s="388"/>
      <c r="J354" s="129"/>
      <c r="K354" s="129"/>
      <c r="L354" s="129"/>
      <c r="M354" s="129"/>
      <c r="N354" s="129"/>
      <c r="O354" s="129"/>
      <c r="P354" s="129"/>
      <c r="Q354" s="129"/>
      <c r="R354" s="129"/>
      <c r="S354" s="129"/>
      <c r="T354" s="129"/>
      <c r="U354" s="129"/>
      <c r="V354" s="129"/>
      <c r="W354" s="129"/>
      <c r="X354" s="129"/>
      <c r="Y354" s="129"/>
      <c r="Z354" s="129"/>
    </row>
    <row r="355" spans="1:26" ht="15.75" customHeight="1">
      <c r="A355" s="3"/>
      <c r="B355" s="3"/>
      <c r="C355" s="3"/>
      <c r="D355" s="5"/>
      <c r="E355" s="388"/>
      <c r="F355" s="388"/>
      <c r="G355" s="388"/>
      <c r="H355" s="388"/>
      <c r="I355" s="388"/>
      <c r="J355" s="129"/>
      <c r="K355" s="129"/>
      <c r="L355" s="129"/>
      <c r="M355" s="129"/>
      <c r="N355" s="129"/>
      <c r="O355" s="129"/>
      <c r="P355" s="129"/>
      <c r="Q355" s="129"/>
      <c r="R355" s="129"/>
      <c r="S355" s="129"/>
      <c r="T355" s="129"/>
      <c r="U355" s="129"/>
      <c r="V355" s="129"/>
      <c r="W355" s="129"/>
      <c r="X355" s="129"/>
      <c r="Y355" s="129"/>
      <c r="Z355" s="129"/>
    </row>
    <row r="356" spans="1:26" ht="15.75" customHeight="1">
      <c r="A356" s="3"/>
      <c r="B356" s="3"/>
      <c r="C356" s="3"/>
      <c r="D356" s="5"/>
      <c r="E356" s="388"/>
      <c r="F356" s="388"/>
      <c r="G356" s="388"/>
      <c r="H356" s="388"/>
      <c r="I356" s="388"/>
      <c r="J356" s="129"/>
      <c r="K356" s="129"/>
      <c r="L356" s="129"/>
      <c r="M356" s="129"/>
      <c r="N356" s="129"/>
      <c r="O356" s="129"/>
      <c r="P356" s="129"/>
      <c r="Q356" s="129"/>
      <c r="R356" s="129"/>
      <c r="S356" s="129"/>
      <c r="T356" s="129"/>
      <c r="U356" s="129"/>
      <c r="V356" s="129"/>
      <c r="W356" s="129"/>
      <c r="X356" s="129"/>
      <c r="Y356" s="129"/>
      <c r="Z356" s="129"/>
    </row>
    <row r="357" spans="1:26" ht="15.75" customHeight="1">
      <c r="A357" s="3"/>
      <c r="B357" s="3"/>
      <c r="C357" s="3"/>
      <c r="D357" s="5"/>
      <c r="E357" s="388"/>
      <c r="F357" s="388"/>
      <c r="G357" s="388"/>
      <c r="H357" s="388"/>
      <c r="I357" s="388"/>
      <c r="J357" s="129"/>
      <c r="K357" s="129"/>
      <c r="L357" s="129"/>
      <c r="M357" s="129"/>
      <c r="N357" s="129"/>
      <c r="O357" s="129"/>
      <c r="P357" s="129"/>
      <c r="Q357" s="129"/>
      <c r="R357" s="129"/>
      <c r="S357" s="129"/>
      <c r="T357" s="129"/>
      <c r="U357" s="129"/>
      <c r="V357" s="129"/>
      <c r="W357" s="129"/>
      <c r="X357" s="129"/>
      <c r="Y357" s="129"/>
      <c r="Z357" s="129"/>
    </row>
    <row r="358" spans="1:26" ht="15.75" customHeight="1">
      <c r="A358" s="3"/>
      <c r="B358" s="3"/>
      <c r="C358" s="3"/>
      <c r="D358" s="5"/>
      <c r="E358" s="388"/>
      <c r="F358" s="388"/>
      <c r="G358" s="388"/>
      <c r="H358" s="388"/>
      <c r="I358" s="388"/>
      <c r="J358" s="129"/>
      <c r="K358" s="129"/>
      <c r="L358" s="129"/>
      <c r="M358" s="129"/>
      <c r="N358" s="129"/>
      <c r="O358" s="129"/>
      <c r="P358" s="129"/>
      <c r="Q358" s="129"/>
      <c r="R358" s="129"/>
      <c r="S358" s="129"/>
      <c r="T358" s="129"/>
      <c r="U358" s="129"/>
      <c r="V358" s="129"/>
      <c r="W358" s="129"/>
      <c r="X358" s="129"/>
      <c r="Y358" s="129"/>
      <c r="Z358" s="129"/>
    </row>
    <row r="359" spans="1:26" ht="15.75" customHeight="1">
      <c r="A359" s="3"/>
      <c r="B359" s="3"/>
      <c r="C359" s="3"/>
      <c r="D359" s="5"/>
      <c r="E359" s="388"/>
      <c r="F359" s="388"/>
      <c r="G359" s="388"/>
      <c r="H359" s="388"/>
      <c r="I359" s="388"/>
      <c r="J359" s="129"/>
      <c r="K359" s="129"/>
      <c r="L359" s="129"/>
      <c r="M359" s="129"/>
      <c r="N359" s="129"/>
      <c r="O359" s="129"/>
      <c r="P359" s="129"/>
      <c r="Q359" s="129"/>
      <c r="R359" s="129"/>
      <c r="S359" s="129"/>
      <c r="T359" s="129"/>
      <c r="U359" s="129"/>
      <c r="V359" s="129"/>
      <c r="W359" s="129"/>
      <c r="X359" s="129"/>
      <c r="Y359" s="129"/>
      <c r="Z359" s="129"/>
    </row>
    <row r="360" spans="1:26" ht="15.75" customHeight="1">
      <c r="A360" s="3"/>
      <c r="B360" s="3"/>
      <c r="C360" s="3"/>
      <c r="D360" s="5"/>
      <c r="E360" s="388"/>
      <c r="F360" s="388"/>
      <c r="G360" s="388"/>
      <c r="H360" s="388"/>
      <c r="I360" s="388"/>
      <c r="J360" s="129"/>
      <c r="K360" s="129"/>
      <c r="L360" s="129"/>
      <c r="M360" s="129"/>
      <c r="N360" s="129"/>
      <c r="O360" s="129"/>
      <c r="P360" s="129"/>
      <c r="Q360" s="129"/>
      <c r="R360" s="129"/>
      <c r="S360" s="129"/>
      <c r="T360" s="129"/>
      <c r="U360" s="129"/>
      <c r="V360" s="129"/>
      <c r="W360" s="129"/>
      <c r="X360" s="129"/>
      <c r="Y360" s="129"/>
      <c r="Z360" s="129"/>
    </row>
    <row r="361" spans="1:26" ht="15.75" customHeight="1">
      <c r="A361" s="3"/>
      <c r="B361" s="3"/>
      <c r="C361" s="3"/>
      <c r="D361" s="5"/>
      <c r="E361" s="388"/>
      <c r="F361" s="388"/>
      <c r="G361" s="388"/>
      <c r="H361" s="388"/>
      <c r="I361" s="388"/>
      <c r="J361" s="129"/>
      <c r="K361" s="129"/>
      <c r="L361" s="129"/>
      <c r="M361" s="129"/>
      <c r="N361" s="129"/>
      <c r="O361" s="129"/>
      <c r="P361" s="129"/>
      <c r="Q361" s="129"/>
      <c r="R361" s="129"/>
      <c r="S361" s="129"/>
      <c r="T361" s="129"/>
      <c r="U361" s="129"/>
      <c r="V361" s="129"/>
      <c r="W361" s="129"/>
      <c r="X361" s="129"/>
      <c r="Y361" s="129"/>
      <c r="Z361" s="129"/>
    </row>
    <row r="362" spans="1:26" ht="15.75" customHeight="1">
      <c r="A362" s="3"/>
      <c r="B362" s="3"/>
      <c r="C362" s="3"/>
      <c r="D362" s="5"/>
      <c r="E362" s="388"/>
      <c r="F362" s="388"/>
      <c r="G362" s="388"/>
      <c r="H362" s="388"/>
      <c r="I362" s="388"/>
      <c r="J362" s="129"/>
      <c r="K362" s="129"/>
      <c r="L362" s="129"/>
      <c r="M362" s="129"/>
      <c r="N362" s="129"/>
      <c r="O362" s="129"/>
      <c r="P362" s="129"/>
      <c r="Q362" s="129"/>
      <c r="R362" s="129"/>
      <c r="S362" s="129"/>
      <c r="T362" s="129"/>
      <c r="U362" s="129"/>
      <c r="V362" s="129"/>
      <c r="W362" s="129"/>
      <c r="X362" s="129"/>
      <c r="Y362" s="129"/>
      <c r="Z362" s="129"/>
    </row>
    <row r="363" spans="1:26" ht="15.75" customHeight="1">
      <c r="A363" s="3"/>
      <c r="B363" s="3"/>
      <c r="C363" s="3"/>
      <c r="D363" s="5"/>
      <c r="E363" s="388"/>
      <c r="F363" s="388"/>
      <c r="G363" s="388"/>
      <c r="H363" s="388"/>
      <c r="I363" s="388"/>
      <c r="J363" s="129"/>
      <c r="K363" s="129"/>
      <c r="L363" s="129"/>
      <c r="M363" s="129"/>
      <c r="N363" s="129"/>
      <c r="O363" s="129"/>
      <c r="P363" s="129"/>
      <c r="Q363" s="129"/>
      <c r="R363" s="129"/>
      <c r="S363" s="129"/>
      <c r="T363" s="129"/>
      <c r="U363" s="129"/>
      <c r="V363" s="129"/>
      <c r="W363" s="129"/>
      <c r="X363" s="129"/>
      <c r="Y363" s="129"/>
      <c r="Z363" s="129"/>
    </row>
    <row r="364" spans="1:26" ht="15.75" customHeight="1">
      <c r="A364" s="3"/>
      <c r="B364" s="3"/>
      <c r="C364" s="3"/>
      <c r="D364" s="5"/>
      <c r="E364" s="388"/>
      <c r="F364" s="388"/>
      <c r="G364" s="388"/>
      <c r="H364" s="388"/>
      <c r="I364" s="388"/>
      <c r="J364" s="129"/>
      <c r="K364" s="129"/>
      <c r="L364" s="129"/>
      <c r="M364" s="129"/>
      <c r="N364" s="129"/>
      <c r="O364" s="129"/>
      <c r="P364" s="129"/>
      <c r="Q364" s="129"/>
      <c r="R364" s="129"/>
      <c r="S364" s="129"/>
      <c r="T364" s="129"/>
      <c r="U364" s="129"/>
      <c r="V364" s="129"/>
      <c r="W364" s="129"/>
      <c r="X364" s="129"/>
      <c r="Y364" s="129"/>
      <c r="Z364" s="129"/>
    </row>
    <row r="365" spans="1:26" ht="15.75" customHeight="1">
      <c r="A365" s="3"/>
      <c r="B365" s="3"/>
      <c r="C365" s="3"/>
      <c r="D365" s="5"/>
      <c r="E365" s="388"/>
      <c r="F365" s="388"/>
      <c r="G365" s="388"/>
      <c r="H365" s="388"/>
      <c r="I365" s="388"/>
      <c r="J365" s="129"/>
      <c r="K365" s="129"/>
      <c r="L365" s="129"/>
      <c r="M365" s="129"/>
      <c r="N365" s="129"/>
      <c r="O365" s="129"/>
      <c r="P365" s="129"/>
      <c r="Q365" s="129"/>
      <c r="R365" s="129"/>
      <c r="S365" s="129"/>
      <c r="T365" s="129"/>
      <c r="U365" s="129"/>
      <c r="V365" s="129"/>
      <c r="W365" s="129"/>
      <c r="X365" s="129"/>
      <c r="Y365" s="129"/>
      <c r="Z365" s="129"/>
    </row>
    <row r="366" spans="1:26" ht="15.75" customHeight="1">
      <c r="A366" s="3"/>
      <c r="B366" s="3"/>
      <c r="C366" s="3"/>
      <c r="D366" s="5"/>
      <c r="E366" s="388"/>
      <c r="F366" s="388"/>
      <c r="G366" s="388"/>
      <c r="H366" s="388"/>
      <c r="I366" s="388"/>
      <c r="J366" s="129"/>
      <c r="K366" s="129"/>
      <c r="L366" s="129"/>
      <c r="M366" s="129"/>
      <c r="N366" s="129"/>
      <c r="O366" s="129"/>
      <c r="P366" s="129"/>
      <c r="Q366" s="129"/>
      <c r="R366" s="129"/>
      <c r="S366" s="129"/>
      <c r="T366" s="129"/>
      <c r="U366" s="129"/>
      <c r="V366" s="129"/>
      <c r="W366" s="129"/>
      <c r="X366" s="129"/>
      <c r="Y366" s="129"/>
      <c r="Z366" s="129"/>
    </row>
    <row r="367" spans="1:26" ht="15.75" customHeight="1">
      <c r="A367" s="3"/>
      <c r="B367" s="3"/>
      <c r="C367" s="3"/>
      <c r="D367" s="5"/>
      <c r="E367" s="388"/>
      <c r="F367" s="388"/>
      <c r="G367" s="388"/>
      <c r="H367" s="388"/>
      <c r="I367" s="388"/>
      <c r="J367" s="129"/>
      <c r="K367" s="129"/>
      <c r="L367" s="129"/>
      <c r="M367" s="129"/>
      <c r="N367" s="129"/>
      <c r="O367" s="129"/>
      <c r="P367" s="129"/>
      <c r="Q367" s="129"/>
      <c r="R367" s="129"/>
      <c r="S367" s="129"/>
      <c r="T367" s="129"/>
      <c r="U367" s="129"/>
      <c r="V367" s="129"/>
      <c r="W367" s="129"/>
      <c r="X367" s="129"/>
      <c r="Y367" s="129"/>
      <c r="Z367" s="129"/>
    </row>
    <row r="368" spans="1:26" ht="15.75" customHeight="1">
      <c r="A368" s="3"/>
      <c r="B368" s="3"/>
      <c r="C368" s="3"/>
      <c r="D368" s="5"/>
      <c r="E368" s="388"/>
      <c r="F368" s="388"/>
      <c r="G368" s="388"/>
      <c r="H368" s="388"/>
      <c r="I368" s="388"/>
      <c r="J368" s="129"/>
      <c r="K368" s="129"/>
      <c r="L368" s="129"/>
      <c r="M368" s="129"/>
      <c r="N368" s="129"/>
      <c r="O368" s="129"/>
      <c r="P368" s="129"/>
      <c r="Q368" s="129"/>
      <c r="R368" s="129"/>
      <c r="S368" s="129"/>
      <c r="T368" s="129"/>
      <c r="U368" s="129"/>
      <c r="V368" s="129"/>
      <c r="W368" s="129"/>
      <c r="X368" s="129"/>
      <c r="Y368" s="129"/>
      <c r="Z368" s="129"/>
    </row>
    <row r="369" spans="1:26" ht="15.75" customHeight="1">
      <c r="A369" s="3"/>
      <c r="B369" s="3"/>
      <c r="C369" s="3"/>
      <c r="D369" s="5"/>
      <c r="E369" s="388"/>
      <c r="F369" s="388"/>
      <c r="G369" s="388"/>
      <c r="H369" s="388"/>
      <c r="I369" s="388"/>
      <c r="J369" s="129"/>
      <c r="K369" s="129"/>
      <c r="L369" s="129"/>
      <c r="M369" s="129"/>
      <c r="N369" s="129"/>
      <c r="O369" s="129"/>
      <c r="P369" s="129"/>
      <c r="Q369" s="129"/>
      <c r="R369" s="129"/>
      <c r="S369" s="129"/>
      <c r="T369" s="129"/>
      <c r="U369" s="129"/>
      <c r="V369" s="129"/>
      <c r="W369" s="129"/>
      <c r="X369" s="129"/>
      <c r="Y369" s="129"/>
      <c r="Z369" s="129"/>
    </row>
    <row r="370" spans="1:26" ht="15.75" customHeight="1">
      <c r="A370" s="3"/>
      <c r="B370" s="3"/>
      <c r="C370" s="3"/>
      <c r="D370" s="5"/>
      <c r="E370" s="388"/>
      <c r="F370" s="388"/>
      <c r="G370" s="388"/>
      <c r="H370" s="388"/>
      <c r="I370" s="388"/>
      <c r="J370" s="129"/>
      <c r="K370" s="129"/>
      <c r="L370" s="129"/>
      <c r="M370" s="129"/>
      <c r="N370" s="129"/>
      <c r="O370" s="129"/>
      <c r="P370" s="129"/>
      <c r="Q370" s="129"/>
      <c r="R370" s="129"/>
      <c r="S370" s="129"/>
      <c r="T370" s="129"/>
      <c r="U370" s="129"/>
      <c r="V370" s="129"/>
      <c r="W370" s="129"/>
      <c r="X370" s="129"/>
      <c r="Y370" s="129"/>
      <c r="Z370" s="129"/>
    </row>
    <row r="371" spans="1:26" ht="15.75" customHeight="1">
      <c r="A371" s="3"/>
      <c r="B371" s="3"/>
      <c r="C371" s="3"/>
      <c r="D371" s="5"/>
      <c r="E371" s="388"/>
      <c r="F371" s="388"/>
      <c r="G371" s="388"/>
      <c r="H371" s="388"/>
      <c r="I371" s="388"/>
      <c r="J371" s="129"/>
      <c r="K371" s="129"/>
      <c r="L371" s="129"/>
      <c r="M371" s="129"/>
      <c r="N371" s="129"/>
      <c r="O371" s="129"/>
      <c r="P371" s="129"/>
      <c r="Q371" s="129"/>
      <c r="R371" s="129"/>
      <c r="S371" s="129"/>
      <c r="T371" s="129"/>
      <c r="U371" s="129"/>
      <c r="V371" s="129"/>
      <c r="W371" s="129"/>
      <c r="X371" s="129"/>
      <c r="Y371" s="129"/>
      <c r="Z371" s="129"/>
    </row>
    <row r="372" spans="1:26" ht="15.75" customHeight="1">
      <c r="A372" s="3"/>
      <c r="B372" s="3"/>
      <c r="C372" s="3"/>
      <c r="D372" s="5"/>
      <c r="E372" s="388"/>
      <c r="F372" s="388"/>
      <c r="G372" s="388"/>
      <c r="H372" s="388"/>
      <c r="I372" s="388"/>
      <c r="J372" s="129"/>
      <c r="K372" s="129"/>
      <c r="L372" s="129"/>
      <c r="M372" s="129"/>
      <c r="N372" s="129"/>
      <c r="O372" s="129"/>
      <c r="P372" s="129"/>
      <c r="Q372" s="129"/>
      <c r="R372" s="129"/>
      <c r="S372" s="129"/>
      <c r="T372" s="129"/>
      <c r="U372" s="129"/>
      <c r="V372" s="129"/>
      <c r="W372" s="129"/>
      <c r="X372" s="129"/>
      <c r="Y372" s="129"/>
      <c r="Z372" s="129"/>
    </row>
    <row r="373" spans="1:26" ht="15.75" customHeight="1">
      <c r="A373" s="3"/>
      <c r="B373" s="3"/>
      <c r="C373" s="3"/>
      <c r="D373" s="5"/>
      <c r="E373" s="388"/>
      <c r="F373" s="388"/>
      <c r="G373" s="388"/>
      <c r="H373" s="388"/>
      <c r="I373" s="388"/>
      <c r="J373" s="129"/>
      <c r="K373" s="129"/>
      <c r="L373" s="129"/>
      <c r="M373" s="129"/>
      <c r="N373" s="129"/>
      <c r="O373" s="129"/>
      <c r="P373" s="129"/>
      <c r="Q373" s="129"/>
      <c r="R373" s="129"/>
      <c r="S373" s="129"/>
      <c r="T373" s="129"/>
      <c r="U373" s="129"/>
      <c r="V373" s="129"/>
      <c r="W373" s="129"/>
      <c r="X373" s="129"/>
      <c r="Y373" s="129"/>
      <c r="Z373" s="129"/>
    </row>
    <row r="374" spans="1:26" ht="15.75" customHeight="1">
      <c r="A374" s="3"/>
      <c r="B374" s="3"/>
      <c r="C374" s="3"/>
      <c r="D374" s="5"/>
      <c r="E374" s="388"/>
      <c r="F374" s="388"/>
      <c r="G374" s="388"/>
      <c r="H374" s="388"/>
      <c r="I374" s="388"/>
      <c r="J374" s="129"/>
      <c r="K374" s="129"/>
      <c r="L374" s="129"/>
      <c r="M374" s="129"/>
      <c r="N374" s="129"/>
      <c r="O374" s="129"/>
      <c r="P374" s="129"/>
      <c r="Q374" s="129"/>
      <c r="R374" s="129"/>
      <c r="S374" s="129"/>
      <c r="T374" s="129"/>
      <c r="U374" s="129"/>
      <c r="V374" s="129"/>
      <c r="W374" s="129"/>
      <c r="X374" s="129"/>
      <c r="Y374" s="129"/>
      <c r="Z374" s="129"/>
    </row>
    <row r="375" spans="1:26" ht="15.75" customHeight="1">
      <c r="A375" s="3"/>
      <c r="B375" s="3"/>
      <c r="C375" s="3"/>
      <c r="D375" s="5"/>
      <c r="E375" s="388"/>
      <c r="F375" s="388"/>
      <c r="G375" s="388"/>
      <c r="H375" s="388"/>
      <c r="I375" s="388"/>
      <c r="J375" s="129"/>
      <c r="K375" s="129"/>
      <c r="L375" s="129"/>
      <c r="M375" s="129"/>
      <c r="N375" s="129"/>
      <c r="O375" s="129"/>
      <c r="P375" s="129"/>
      <c r="Q375" s="129"/>
      <c r="R375" s="129"/>
      <c r="S375" s="129"/>
      <c r="T375" s="129"/>
      <c r="U375" s="129"/>
      <c r="V375" s="129"/>
      <c r="W375" s="129"/>
      <c r="X375" s="129"/>
      <c r="Y375" s="129"/>
      <c r="Z375" s="129"/>
    </row>
    <row r="376" spans="1:26" ht="15.75" customHeight="1">
      <c r="A376" s="3"/>
      <c r="B376" s="3"/>
      <c r="C376" s="3"/>
      <c r="D376" s="5"/>
      <c r="E376" s="388"/>
      <c r="F376" s="388"/>
      <c r="G376" s="388"/>
      <c r="H376" s="388"/>
      <c r="I376" s="388"/>
      <c r="J376" s="129"/>
      <c r="K376" s="129"/>
      <c r="L376" s="129"/>
      <c r="M376" s="129"/>
      <c r="N376" s="129"/>
      <c r="O376" s="129"/>
      <c r="P376" s="129"/>
      <c r="Q376" s="129"/>
      <c r="R376" s="129"/>
      <c r="S376" s="129"/>
      <c r="T376" s="129"/>
      <c r="U376" s="129"/>
      <c r="V376" s="129"/>
      <c r="W376" s="129"/>
      <c r="X376" s="129"/>
      <c r="Y376" s="129"/>
      <c r="Z376" s="129"/>
    </row>
    <row r="377" spans="1:26" ht="15.75" customHeight="1">
      <c r="A377" s="3"/>
      <c r="B377" s="3"/>
      <c r="C377" s="3"/>
      <c r="D377" s="5"/>
      <c r="E377" s="388"/>
      <c r="F377" s="388"/>
      <c r="G377" s="388"/>
      <c r="H377" s="388"/>
      <c r="I377" s="388"/>
      <c r="J377" s="129"/>
      <c r="K377" s="129"/>
      <c r="L377" s="129"/>
      <c r="M377" s="129"/>
      <c r="N377" s="129"/>
      <c r="O377" s="129"/>
      <c r="P377" s="129"/>
      <c r="Q377" s="129"/>
      <c r="R377" s="129"/>
      <c r="S377" s="129"/>
      <c r="T377" s="129"/>
      <c r="U377" s="129"/>
      <c r="V377" s="129"/>
      <c r="W377" s="129"/>
      <c r="X377" s="129"/>
      <c r="Y377" s="129"/>
      <c r="Z377" s="129"/>
    </row>
    <row r="378" spans="1:26" ht="15.75" customHeight="1">
      <c r="A378" s="3"/>
      <c r="B378" s="3"/>
      <c r="C378" s="3"/>
      <c r="D378" s="5"/>
      <c r="E378" s="388"/>
      <c r="F378" s="388"/>
      <c r="G378" s="388"/>
      <c r="H378" s="388"/>
      <c r="I378" s="388"/>
      <c r="J378" s="129"/>
      <c r="K378" s="129"/>
      <c r="L378" s="129"/>
      <c r="M378" s="129"/>
      <c r="N378" s="129"/>
      <c r="O378" s="129"/>
      <c r="P378" s="129"/>
      <c r="Q378" s="129"/>
      <c r="R378" s="129"/>
      <c r="S378" s="129"/>
      <c r="T378" s="129"/>
      <c r="U378" s="129"/>
      <c r="V378" s="129"/>
      <c r="W378" s="129"/>
      <c r="X378" s="129"/>
      <c r="Y378" s="129"/>
      <c r="Z378" s="129"/>
    </row>
    <row r="379" spans="1:26" ht="15.75" customHeight="1">
      <c r="A379" s="3"/>
      <c r="B379" s="3"/>
      <c r="C379" s="3"/>
      <c r="D379" s="5"/>
      <c r="E379" s="388"/>
      <c r="F379" s="388"/>
      <c r="G379" s="388"/>
      <c r="H379" s="388"/>
      <c r="I379" s="388"/>
      <c r="J379" s="129"/>
      <c r="K379" s="129"/>
      <c r="L379" s="129"/>
      <c r="M379" s="129"/>
      <c r="N379" s="129"/>
      <c r="O379" s="129"/>
      <c r="P379" s="129"/>
      <c r="Q379" s="129"/>
      <c r="R379" s="129"/>
      <c r="S379" s="129"/>
      <c r="T379" s="129"/>
      <c r="U379" s="129"/>
      <c r="V379" s="129"/>
      <c r="W379" s="129"/>
      <c r="X379" s="129"/>
      <c r="Y379" s="129"/>
      <c r="Z379" s="129"/>
    </row>
    <row r="380" spans="1:26" ht="15.75" customHeight="1">
      <c r="A380" s="3"/>
      <c r="B380" s="3"/>
      <c r="C380" s="3"/>
      <c r="D380" s="5"/>
      <c r="E380" s="388"/>
      <c r="F380" s="388"/>
      <c r="G380" s="388"/>
      <c r="H380" s="388"/>
      <c r="I380" s="388"/>
      <c r="J380" s="129"/>
      <c r="K380" s="129"/>
      <c r="L380" s="129"/>
      <c r="M380" s="129"/>
      <c r="N380" s="129"/>
      <c r="O380" s="129"/>
      <c r="P380" s="129"/>
      <c r="Q380" s="129"/>
      <c r="R380" s="129"/>
      <c r="S380" s="129"/>
      <c r="T380" s="129"/>
      <c r="U380" s="129"/>
      <c r="V380" s="129"/>
      <c r="W380" s="129"/>
      <c r="X380" s="129"/>
      <c r="Y380" s="129"/>
      <c r="Z380" s="129"/>
    </row>
    <row r="381" spans="1:26" ht="15.75" customHeight="1">
      <c r="A381" s="3"/>
      <c r="B381" s="3"/>
      <c r="C381" s="3"/>
      <c r="D381" s="5"/>
      <c r="E381" s="388"/>
      <c r="F381" s="388"/>
      <c r="G381" s="388"/>
      <c r="H381" s="388"/>
      <c r="I381" s="388"/>
      <c r="J381" s="129"/>
      <c r="K381" s="129"/>
      <c r="L381" s="129"/>
      <c r="M381" s="129"/>
      <c r="N381" s="129"/>
      <c r="O381" s="129"/>
      <c r="P381" s="129"/>
      <c r="Q381" s="129"/>
      <c r="R381" s="129"/>
      <c r="S381" s="129"/>
      <c r="T381" s="129"/>
      <c r="U381" s="129"/>
      <c r="V381" s="129"/>
      <c r="W381" s="129"/>
      <c r="X381" s="129"/>
      <c r="Y381" s="129"/>
      <c r="Z381" s="129"/>
    </row>
    <row r="382" spans="1:26" ht="15.75" customHeight="1">
      <c r="A382" s="3"/>
      <c r="B382" s="3"/>
      <c r="C382" s="3"/>
      <c r="D382" s="5"/>
      <c r="E382" s="388"/>
      <c r="F382" s="388"/>
      <c r="G382" s="388"/>
      <c r="H382" s="388"/>
      <c r="I382" s="388"/>
      <c r="J382" s="129"/>
      <c r="K382" s="129"/>
      <c r="L382" s="129"/>
      <c r="M382" s="129"/>
      <c r="N382" s="129"/>
      <c r="O382" s="129"/>
      <c r="P382" s="129"/>
      <c r="Q382" s="129"/>
      <c r="R382" s="129"/>
      <c r="S382" s="129"/>
      <c r="T382" s="129"/>
      <c r="U382" s="129"/>
      <c r="V382" s="129"/>
      <c r="W382" s="129"/>
      <c r="X382" s="129"/>
      <c r="Y382" s="129"/>
      <c r="Z382" s="129"/>
    </row>
    <row r="383" spans="1:26" ht="15.75" customHeight="1">
      <c r="A383" s="3"/>
      <c r="B383" s="3"/>
      <c r="C383" s="3"/>
      <c r="D383" s="5"/>
      <c r="E383" s="388"/>
      <c r="F383" s="388"/>
      <c r="G383" s="388"/>
      <c r="H383" s="388"/>
      <c r="I383" s="388"/>
      <c r="J383" s="129"/>
      <c r="K383" s="129"/>
      <c r="L383" s="129"/>
      <c r="M383" s="129"/>
      <c r="N383" s="129"/>
      <c r="O383" s="129"/>
      <c r="P383" s="129"/>
      <c r="Q383" s="129"/>
      <c r="R383" s="129"/>
      <c r="S383" s="129"/>
      <c r="T383" s="129"/>
      <c r="U383" s="129"/>
      <c r="V383" s="129"/>
      <c r="W383" s="129"/>
      <c r="X383" s="129"/>
      <c r="Y383" s="129"/>
      <c r="Z383" s="129"/>
    </row>
    <row r="384" spans="1:26" ht="15.75" customHeight="1">
      <c r="A384" s="3"/>
      <c r="B384" s="3"/>
      <c r="C384" s="3"/>
      <c r="D384" s="5"/>
      <c r="E384" s="388"/>
      <c r="F384" s="388"/>
      <c r="G384" s="388"/>
      <c r="H384" s="388"/>
      <c r="I384" s="388"/>
      <c r="J384" s="129"/>
      <c r="K384" s="129"/>
      <c r="L384" s="129"/>
      <c r="M384" s="129"/>
      <c r="N384" s="129"/>
      <c r="O384" s="129"/>
      <c r="P384" s="129"/>
      <c r="Q384" s="129"/>
      <c r="R384" s="129"/>
      <c r="S384" s="129"/>
      <c r="T384" s="129"/>
      <c r="U384" s="129"/>
      <c r="V384" s="129"/>
      <c r="W384" s="129"/>
      <c r="X384" s="129"/>
      <c r="Y384" s="129"/>
      <c r="Z384" s="129"/>
    </row>
    <row r="385" spans="1:26" ht="15.75" customHeight="1">
      <c r="A385" s="3"/>
      <c r="B385" s="3"/>
      <c r="C385" s="3"/>
      <c r="D385" s="5"/>
      <c r="E385" s="388"/>
      <c r="F385" s="388"/>
      <c r="G385" s="388"/>
      <c r="H385" s="388"/>
      <c r="I385" s="388"/>
      <c r="J385" s="129"/>
      <c r="K385" s="129"/>
      <c r="L385" s="129"/>
      <c r="M385" s="129"/>
      <c r="N385" s="129"/>
      <c r="O385" s="129"/>
      <c r="P385" s="129"/>
      <c r="Q385" s="129"/>
      <c r="R385" s="129"/>
      <c r="S385" s="129"/>
      <c r="T385" s="129"/>
      <c r="U385" s="129"/>
      <c r="V385" s="129"/>
      <c r="W385" s="129"/>
      <c r="X385" s="129"/>
      <c r="Y385" s="129"/>
      <c r="Z385" s="129"/>
    </row>
    <row r="386" spans="1:26" ht="15.75" customHeight="1">
      <c r="A386" s="3"/>
      <c r="B386" s="3"/>
      <c r="C386" s="3"/>
      <c r="D386" s="5"/>
      <c r="E386" s="388"/>
      <c r="F386" s="388"/>
      <c r="G386" s="388"/>
      <c r="H386" s="388"/>
      <c r="I386" s="388"/>
      <c r="J386" s="129"/>
      <c r="K386" s="129"/>
      <c r="L386" s="129"/>
      <c r="M386" s="129"/>
      <c r="N386" s="129"/>
      <c r="O386" s="129"/>
      <c r="P386" s="129"/>
      <c r="Q386" s="129"/>
      <c r="R386" s="129"/>
      <c r="S386" s="129"/>
      <c r="T386" s="129"/>
      <c r="U386" s="129"/>
      <c r="V386" s="129"/>
      <c r="W386" s="129"/>
      <c r="X386" s="129"/>
      <c r="Y386" s="129"/>
      <c r="Z386" s="129"/>
    </row>
    <row r="387" spans="1:26" ht="15.75" customHeight="1">
      <c r="A387" s="3"/>
      <c r="B387" s="3"/>
      <c r="C387" s="3"/>
      <c r="D387" s="5"/>
      <c r="E387" s="388"/>
      <c r="F387" s="388"/>
      <c r="G387" s="388"/>
      <c r="H387" s="388"/>
      <c r="I387" s="388"/>
      <c r="J387" s="129"/>
      <c r="K387" s="129"/>
      <c r="L387" s="129"/>
      <c r="M387" s="129"/>
      <c r="N387" s="129"/>
      <c r="O387" s="129"/>
      <c r="P387" s="129"/>
      <c r="Q387" s="129"/>
      <c r="R387" s="129"/>
      <c r="S387" s="129"/>
      <c r="T387" s="129"/>
      <c r="U387" s="129"/>
      <c r="V387" s="129"/>
      <c r="W387" s="129"/>
      <c r="X387" s="129"/>
      <c r="Y387" s="129"/>
      <c r="Z387" s="129"/>
    </row>
    <row r="388" spans="1:26" ht="15.75" customHeight="1">
      <c r="A388" s="3"/>
      <c r="B388" s="3"/>
      <c r="C388" s="3"/>
      <c r="D388" s="5"/>
      <c r="E388" s="388"/>
      <c r="F388" s="388"/>
      <c r="G388" s="388"/>
      <c r="H388" s="388"/>
      <c r="I388" s="388"/>
      <c r="J388" s="129"/>
      <c r="K388" s="129"/>
      <c r="L388" s="129"/>
      <c r="M388" s="129"/>
      <c r="N388" s="129"/>
      <c r="O388" s="129"/>
      <c r="P388" s="129"/>
      <c r="Q388" s="129"/>
      <c r="R388" s="129"/>
      <c r="S388" s="129"/>
      <c r="T388" s="129"/>
      <c r="U388" s="129"/>
      <c r="V388" s="129"/>
      <c r="W388" s="129"/>
      <c r="X388" s="129"/>
      <c r="Y388" s="129"/>
      <c r="Z388" s="129"/>
    </row>
    <row r="389" spans="1:26" ht="15.75" customHeight="1">
      <c r="A389" s="3"/>
      <c r="B389" s="3"/>
      <c r="C389" s="3"/>
      <c r="D389" s="5"/>
      <c r="E389" s="388"/>
      <c r="F389" s="388"/>
      <c r="G389" s="388"/>
      <c r="H389" s="388"/>
      <c r="I389" s="388"/>
      <c r="J389" s="129"/>
      <c r="K389" s="129"/>
      <c r="L389" s="129"/>
      <c r="M389" s="129"/>
      <c r="N389" s="129"/>
      <c r="O389" s="129"/>
      <c r="P389" s="129"/>
      <c r="Q389" s="129"/>
      <c r="R389" s="129"/>
      <c r="S389" s="129"/>
      <c r="T389" s="129"/>
      <c r="U389" s="129"/>
      <c r="V389" s="129"/>
      <c r="W389" s="129"/>
      <c r="X389" s="129"/>
      <c r="Y389" s="129"/>
      <c r="Z389" s="129"/>
    </row>
    <row r="390" spans="1:26" ht="15.75" customHeight="1">
      <c r="A390" s="3"/>
      <c r="B390" s="3"/>
      <c r="C390" s="3"/>
      <c r="D390" s="5"/>
      <c r="E390" s="388"/>
      <c r="F390" s="388"/>
      <c r="G390" s="388"/>
      <c r="H390" s="388"/>
      <c r="I390" s="388"/>
      <c r="J390" s="129"/>
      <c r="K390" s="129"/>
      <c r="L390" s="129"/>
      <c r="M390" s="129"/>
      <c r="N390" s="129"/>
      <c r="O390" s="129"/>
      <c r="P390" s="129"/>
      <c r="Q390" s="129"/>
      <c r="R390" s="129"/>
      <c r="S390" s="129"/>
      <c r="T390" s="129"/>
      <c r="U390" s="129"/>
      <c r="V390" s="129"/>
      <c r="W390" s="129"/>
      <c r="X390" s="129"/>
      <c r="Y390" s="129"/>
      <c r="Z390" s="129"/>
    </row>
    <row r="391" spans="1:26" ht="15.75" customHeight="1">
      <c r="A391" s="3"/>
      <c r="B391" s="3"/>
      <c r="C391" s="3"/>
      <c r="D391" s="5"/>
      <c r="E391" s="388"/>
      <c r="F391" s="388"/>
      <c r="G391" s="388"/>
      <c r="H391" s="388"/>
      <c r="I391" s="388"/>
      <c r="J391" s="129"/>
      <c r="K391" s="129"/>
      <c r="L391" s="129"/>
      <c r="M391" s="129"/>
      <c r="N391" s="129"/>
      <c r="O391" s="129"/>
      <c r="P391" s="129"/>
      <c r="Q391" s="129"/>
      <c r="R391" s="129"/>
      <c r="S391" s="129"/>
      <c r="T391" s="129"/>
      <c r="U391" s="129"/>
      <c r="V391" s="129"/>
      <c r="W391" s="129"/>
      <c r="X391" s="129"/>
      <c r="Y391" s="129"/>
      <c r="Z391" s="129"/>
    </row>
    <row r="392" spans="1:26" ht="15.75" customHeight="1">
      <c r="A392" s="3"/>
      <c r="B392" s="3"/>
      <c r="C392" s="3"/>
      <c r="D392" s="5"/>
      <c r="E392" s="388"/>
      <c r="F392" s="388"/>
      <c r="G392" s="388"/>
      <c r="H392" s="388"/>
      <c r="I392" s="388"/>
      <c r="J392" s="129"/>
      <c r="K392" s="129"/>
      <c r="L392" s="129"/>
      <c r="M392" s="129"/>
      <c r="N392" s="129"/>
      <c r="O392" s="129"/>
      <c r="P392" s="129"/>
      <c r="Q392" s="129"/>
      <c r="R392" s="129"/>
      <c r="S392" s="129"/>
      <c r="T392" s="129"/>
      <c r="U392" s="129"/>
      <c r="V392" s="129"/>
      <c r="W392" s="129"/>
      <c r="X392" s="129"/>
      <c r="Y392" s="129"/>
      <c r="Z392" s="129"/>
    </row>
    <row r="393" spans="1:26" ht="15.75" customHeight="1">
      <c r="A393" s="3"/>
      <c r="B393" s="3"/>
      <c r="C393" s="3"/>
      <c r="D393" s="5"/>
      <c r="E393" s="388"/>
      <c r="F393" s="388"/>
      <c r="G393" s="388"/>
      <c r="H393" s="388"/>
      <c r="I393" s="388"/>
      <c r="J393" s="129"/>
      <c r="K393" s="129"/>
      <c r="L393" s="129"/>
      <c r="M393" s="129"/>
      <c r="N393" s="129"/>
      <c r="O393" s="129"/>
      <c r="P393" s="129"/>
      <c r="Q393" s="129"/>
      <c r="R393" s="129"/>
      <c r="S393" s="129"/>
      <c r="T393" s="129"/>
      <c r="U393" s="129"/>
      <c r="V393" s="129"/>
      <c r="W393" s="129"/>
      <c r="X393" s="129"/>
      <c r="Y393" s="129"/>
      <c r="Z393" s="129"/>
    </row>
    <row r="394" spans="1:26" ht="15.75" customHeight="1">
      <c r="A394" s="3"/>
      <c r="B394" s="3"/>
      <c r="C394" s="3"/>
      <c r="D394" s="5"/>
      <c r="E394" s="388"/>
      <c r="F394" s="388"/>
      <c r="G394" s="388"/>
      <c r="H394" s="388"/>
      <c r="I394" s="388"/>
      <c r="J394" s="129"/>
      <c r="K394" s="129"/>
      <c r="L394" s="129"/>
      <c r="M394" s="129"/>
      <c r="N394" s="129"/>
      <c r="O394" s="129"/>
      <c r="P394" s="129"/>
      <c r="Q394" s="129"/>
      <c r="R394" s="129"/>
      <c r="S394" s="129"/>
      <c r="T394" s="129"/>
      <c r="U394" s="129"/>
      <c r="V394" s="129"/>
      <c r="W394" s="129"/>
      <c r="X394" s="129"/>
      <c r="Y394" s="129"/>
      <c r="Z394" s="129"/>
    </row>
    <row r="395" spans="1:26" ht="15.75" customHeight="1">
      <c r="A395" s="3"/>
      <c r="B395" s="3"/>
      <c r="C395" s="3"/>
      <c r="D395" s="5"/>
      <c r="E395" s="388"/>
      <c r="F395" s="388"/>
      <c r="G395" s="388"/>
      <c r="H395" s="388"/>
      <c r="I395" s="388"/>
      <c r="J395" s="129"/>
      <c r="K395" s="129"/>
      <c r="L395" s="129"/>
      <c r="M395" s="129"/>
      <c r="N395" s="129"/>
      <c r="O395" s="129"/>
      <c r="P395" s="129"/>
      <c r="Q395" s="129"/>
      <c r="R395" s="129"/>
      <c r="S395" s="129"/>
      <c r="T395" s="129"/>
      <c r="U395" s="129"/>
      <c r="V395" s="129"/>
      <c r="W395" s="129"/>
      <c r="X395" s="129"/>
      <c r="Y395" s="129"/>
      <c r="Z395" s="129"/>
    </row>
    <row r="396" spans="1:26" ht="15.75" customHeight="1">
      <c r="A396" s="3"/>
      <c r="B396" s="3"/>
      <c r="C396" s="3"/>
      <c r="D396" s="5"/>
      <c r="E396" s="388"/>
      <c r="F396" s="388"/>
      <c r="G396" s="388"/>
      <c r="H396" s="388"/>
      <c r="I396" s="388"/>
      <c r="J396" s="129"/>
      <c r="K396" s="129"/>
      <c r="L396" s="129"/>
      <c r="M396" s="129"/>
      <c r="N396" s="129"/>
      <c r="O396" s="129"/>
      <c r="P396" s="129"/>
      <c r="Q396" s="129"/>
      <c r="R396" s="129"/>
      <c r="S396" s="129"/>
      <c r="T396" s="129"/>
      <c r="U396" s="129"/>
      <c r="V396" s="129"/>
      <c r="W396" s="129"/>
      <c r="X396" s="129"/>
      <c r="Y396" s="129"/>
      <c r="Z396" s="129"/>
    </row>
    <row r="397" spans="1:26" ht="15.75" customHeight="1">
      <c r="A397" s="3"/>
      <c r="B397" s="3"/>
      <c r="C397" s="3"/>
      <c r="D397" s="5"/>
      <c r="E397" s="388"/>
      <c r="F397" s="388"/>
      <c r="G397" s="388"/>
      <c r="H397" s="388"/>
      <c r="I397" s="388"/>
      <c r="J397" s="129"/>
      <c r="K397" s="129"/>
      <c r="L397" s="129"/>
      <c r="M397" s="129"/>
      <c r="N397" s="129"/>
      <c r="O397" s="129"/>
      <c r="P397" s="129"/>
      <c r="Q397" s="129"/>
      <c r="R397" s="129"/>
      <c r="S397" s="129"/>
      <c r="T397" s="129"/>
      <c r="U397" s="129"/>
      <c r="V397" s="129"/>
      <c r="W397" s="129"/>
      <c r="X397" s="129"/>
      <c r="Y397" s="129"/>
      <c r="Z397" s="129"/>
    </row>
    <row r="398" spans="1:26" ht="15.75" customHeight="1">
      <c r="A398" s="3"/>
      <c r="B398" s="3"/>
      <c r="C398" s="3"/>
      <c r="D398" s="5"/>
      <c r="E398" s="388"/>
      <c r="F398" s="388"/>
      <c r="G398" s="388"/>
      <c r="H398" s="388"/>
      <c r="I398" s="388"/>
      <c r="J398" s="129"/>
      <c r="K398" s="129"/>
      <c r="L398" s="129"/>
      <c r="M398" s="129"/>
      <c r="N398" s="129"/>
      <c r="O398" s="129"/>
      <c r="P398" s="129"/>
      <c r="Q398" s="129"/>
      <c r="R398" s="129"/>
      <c r="S398" s="129"/>
      <c r="T398" s="129"/>
      <c r="U398" s="129"/>
      <c r="V398" s="129"/>
      <c r="W398" s="129"/>
      <c r="X398" s="129"/>
      <c r="Y398" s="129"/>
      <c r="Z398" s="129"/>
    </row>
    <row r="399" spans="1:26" ht="15.75" customHeight="1">
      <c r="A399" s="3"/>
      <c r="B399" s="3"/>
      <c r="C399" s="3"/>
      <c r="D399" s="5"/>
      <c r="E399" s="388"/>
      <c r="F399" s="388"/>
      <c r="G399" s="388"/>
      <c r="H399" s="388"/>
      <c r="I399" s="388"/>
      <c r="J399" s="129"/>
      <c r="K399" s="129"/>
      <c r="L399" s="129"/>
      <c r="M399" s="129"/>
      <c r="N399" s="129"/>
      <c r="O399" s="129"/>
      <c r="P399" s="129"/>
      <c r="Q399" s="129"/>
      <c r="R399" s="129"/>
      <c r="S399" s="129"/>
      <c r="T399" s="129"/>
      <c r="U399" s="129"/>
      <c r="V399" s="129"/>
      <c r="W399" s="129"/>
      <c r="X399" s="129"/>
      <c r="Y399" s="129"/>
      <c r="Z399" s="129"/>
    </row>
    <row r="400" spans="1:26" ht="15.75" customHeight="1">
      <c r="A400" s="3"/>
      <c r="B400" s="3"/>
      <c r="C400" s="3"/>
      <c r="D400" s="5"/>
      <c r="E400" s="388"/>
      <c r="F400" s="388"/>
      <c r="G400" s="388"/>
      <c r="H400" s="388"/>
      <c r="I400" s="388"/>
      <c r="J400" s="129"/>
      <c r="K400" s="129"/>
      <c r="L400" s="129"/>
      <c r="M400" s="129"/>
      <c r="N400" s="129"/>
      <c r="O400" s="129"/>
      <c r="P400" s="129"/>
      <c r="Q400" s="129"/>
      <c r="R400" s="129"/>
      <c r="S400" s="129"/>
      <c r="T400" s="129"/>
      <c r="U400" s="129"/>
      <c r="V400" s="129"/>
      <c r="W400" s="129"/>
      <c r="X400" s="129"/>
      <c r="Y400" s="129"/>
      <c r="Z400" s="129"/>
    </row>
    <row r="401" spans="1:26" ht="15.75" customHeight="1">
      <c r="A401" s="3"/>
      <c r="B401" s="3"/>
      <c r="C401" s="3"/>
      <c r="D401" s="5"/>
      <c r="E401" s="388"/>
      <c r="F401" s="388"/>
      <c r="G401" s="388"/>
      <c r="H401" s="388"/>
      <c r="I401" s="388"/>
      <c r="J401" s="129"/>
      <c r="K401" s="129"/>
      <c r="L401" s="129"/>
      <c r="M401" s="129"/>
      <c r="N401" s="129"/>
      <c r="O401" s="129"/>
      <c r="P401" s="129"/>
      <c r="Q401" s="129"/>
      <c r="R401" s="129"/>
      <c r="S401" s="129"/>
      <c r="T401" s="129"/>
      <c r="U401" s="129"/>
      <c r="V401" s="129"/>
      <c r="W401" s="129"/>
      <c r="X401" s="129"/>
      <c r="Y401" s="129"/>
      <c r="Z401" s="129"/>
    </row>
    <row r="402" spans="1:26" ht="15.75" customHeight="1">
      <c r="A402" s="3"/>
      <c r="B402" s="3"/>
      <c r="C402" s="3"/>
      <c r="D402" s="5"/>
      <c r="E402" s="388"/>
      <c r="F402" s="388"/>
      <c r="G402" s="388"/>
      <c r="H402" s="388"/>
      <c r="I402" s="388"/>
      <c r="J402" s="129"/>
      <c r="K402" s="129"/>
      <c r="L402" s="129"/>
      <c r="M402" s="129"/>
      <c r="N402" s="129"/>
      <c r="O402" s="129"/>
      <c r="P402" s="129"/>
      <c r="Q402" s="129"/>
      <c r="R402" s="129"/>
      <c r="S402" s="129"/>
      <c r="T402" s="129"/>
      <c r="U402" s="129"/>
      <c r="V402" s="129"/>
      <c r="W402" s="129"/>
      <c r="X402" s="129"/>
      <c r="Y402" s="129"/>
      <c r="Z402" s="129"/>
    </row>
    <row r="403" spans="1:26" ht="15.75" customHeight="1">
      <c r="A403" s="3"/>
      <c r="B403" s="3"/>
      <c r="C403" s="3"/>
      <c r="D403" s="5"/>
      <c r="E403" s="388"/>
      <c r="F403" s="388"/>
      <c r="G403" s="388"/>
      <c r="H403" s="388"/>
      <c r="I403" s="388"/>
      <c r="J403" s="129"/>
      <c r="K403" s="129"/>
      <c r="L403" s="129"/>
      <c r="M403" s="129"/>
      <c r="N403" s="129"/>
      <c r="O403" s="129"/>
      <c r="P403" s="129"/>
      <c r="Q403" s="129"/>
      <c r="R403" s="129"/>
      <c r="S403" s="129"/>
      <c r="T403" s="129"/>
      <c r="U403" s="129"/>
      <c r="V403" s="129"/>
      <c r="W403" s="129"/>
      <c r="X403" s="129"/>
      <c r="Y403" s="129"/>
      <c r="Z403" s="129"/>
    </row>
    <row r="404" spans="1:26" ht="15.75" customHeight="1">
      <c r="A404" s="3"/>
      <c r="B404" s="3"/>
      <c r="C404" s="3"/>
      <c r="D404" s="5"/>
      <c r="E404" s="388"/>
      <c r="F404" s="388"/>
      <c r="G404" s="388"/>
      <c r="H404" s="388"/>
      <c r="I404" s="388"/>
      <c r="J404" s="129"/>
      <c r="K404" s="129"/>
      <c r="L404" s="129"/>
      <c r="M404" s="129"/>
      <c r="N404" s="129"/>
      <c r="O404" s="129"/>
      <c r="P404" s="129"/>
      <c r="Q404" s="129"/>
      <c r="R404" s="129"/>
      <c r="S404" s="129"/>
      <c r="T404" s="129"/>
      <c r="U404" s="129"/>
      <c r="V404" s="129"/>
      <c r="W404" s="129"/>
      <c r="X404" s="129"/>
      <c r="Y404" s="129"/>
      <c r="Z404" s="129"/>
    </row>
    <row r="405" spans="1:26" ht="15.75" customHeight="1">
      <c r="A405" s="3"/>
      <c r="B405" s="3"/>
      <c r="C405" s="3"/>
      <c r="D405" s="5"/>
      <c r="E405" s="388"/>
      <c r="F405" s="388"/>
      <c r="G405" s="388"/>
      <c r="H405" s="388"/>
      <c r="I405" s="388"/>
      <c r="J405" s="129"/>
      <c r="K405" s="129"/>
      <c r="L405" s="129"/>
      <c r="M405" s="129"/>
      <c r="N405" s="129"/>
      <c r="O405" s="129"/>
      <c r="P405" s="129"/>
      <c r="Q405" s="129"/>
      <c r="R405" s="129"/>
      <c r="S405" s="129"/>
      <c r="T405" s="129"/>
      <c r="U405" s="129"/>
      <c r="V405" s="129"/>
      <c r="W405" s="129"/>
      <c r="X405" s="129"/>
      <c r="Y405" s="129"/>
      <c r="Z405" s="129"/>
    </row>
    <row r="406" spans="1:26" ht="15.75" customHeight="1">
      <c r="A406" s="3"/>
      <c r="B406" s="3"/>
      <c r="C406" s="3"/>
      <c r="D406" s="5"/>
      <c r="E406" s="388"/>
      <c r="F406" s="388"/>
      <c r="G406" s="388"/>
      <c r="H406" s="388"/>
      <c r="I406" s="388"/>
      <c r="J406" s="129"/>
      <c r="K406" s="129"/>
      <c r="L406" s="129"/>
      <c r="M406" s="129"/>
      <c r="N406" s="129"/>
      <c r="O406" s="129"/>
      <c r="P406" s="129"/>
      <c r="Q406" s="129"/>
      <c r="R406" s="129"/>
      <c r="S406" s="129"/>
      <c r="T406" s="129"/>
      <c r="U406" s="129"/>
      <c r="V406" s="129"/>
      <c r="W406" s="129"/>
      <c r="X406" s="129"/>
      <c r="Y406" s="129"/>
      <c r="Z406" s="129"/>
    </row>
    <row r="407" spans="1:26" ht="15.75" customHeight="1">
      <c r="A407" s="3"/>
      <c r="B407" s="3"/>
      <c r="C407" s="3"/>
      <c r="D407" s="5"/>
      <c r="E407" s="388"/>
      <c r="F407" s="388"/>
      <c r="G407" s="388"/>
      <c r="H407" s="388"/>
      <c r="I407" s="388"/>
      <c r="J407" s="129"/>
      <c r="K407" s="129"/>
      <c r="L407" s="129"/>
      <c r="M407" s="129"/>
      <c r="N407" s="129"/>
      <c r="O407" s="129"/>
      <c r="P407" s="129"/>
      <c r="Q407" s="129"/>
      <c r="R407" s="129"/>
      <c r="S407" s="129"/>
      <c r="T407" s="129"/>
      <c r="U407" s="129"/>
      <c r="V407" s="129"/>
      <c r="W407" s="129"/>
      <c r="X407" s="129"/>
      <c r="Y407" s="129"/>
      <c r="Z407" s="129"/>
    </row>
    <row r="408" spans="1:26" ht="15.75" customHeight="1">
      <c r="A408" s="3"/>
      <c r="B408" s="3"/>
      <c r="C408" s="3"/>
      <c r="D408" s="5"/>
      <c r="E408" s="388"/>
      <c r="F408" s="388"/>
      <c r="G408" s="388"/>
      <c r="H408" s="388"/>
      <c r="I408" s="388"/>
      <c r="J408" s="129"/>
      <c r="K408" s="129"/>
      <c r="L408" s="129"/>
      <c r="M408" s="129"/>
      <c r="N408" s="129"/>
      <c r="O408" s="129"/>
      <c r="P408" s="129"/>
      <c r="Q408" s="129"/>
      <c r="R408" s="129"/>
      <c r="S408" s="129"/>
      <c r="T408" s="129"/>
      <c r="U408" s="129"/>
      <c r="V408" s="129"/>
      <c r="W408" s="129"/>
      <c r="X408" s="129"/>
      <c r="Y408" s="129"/>
      <c r="Z408" s="129"/>
    </row>
    <row r="409" spans="1:26" ht="15.75" customHeight="1">
      <c r="A409" s="3"/>
      <c r="B409" s="3"/>
      <c r="C409" s="3"/>
      <c r="D409" s="5"/>
      <c r="E409" s="388"/>
      <c r="F409" s="388"/>
      <c r="G409" s="388"/>
      <c r="H409" s="388"/>
      <c r="I409" s="388"/>
      <c r="J409" s="129"/>
      <c r="K409" s="129"/>
      <c r="L409" s="129"/>
      <c r="M409" s="129"/>
      <c r="N409" s="129"/>
      <c r="O409" s="129"/>
      <c r="P409" s="129"/>
      <c r="Q409" s="129"/>
      <c r="R409" s="129"/>
      <c r="S409" s="129"/>
      <c r="T409" s="129"/>
      <c r="U409" s="129"/>
      <c r="V409" s="129"/>
      <c r="W409" s="129"/>
      <c r="X409" s="129"/>
      <c r="Y409" s="129"/>
      <c r="Z409" s="129"/>
    </row>
    <row r="410" spans="1:26" ht="15.75" customHeight="1">
      <c r="A410" s="3"/>
      <c r="B410" s="3"/>
      <c r="C410" s="3"/>
      <c r="D410" s="5"/>
      <c r="E410" s="388"/>
      <c r="F410" s="388"/>
      <c r="G410" s="388"/>
      <c r="H410" s="388"/>
      <c r="I410" s="388"/>
      <c r="J410" s="129"/>
      <c r="K410" s="129"/>
      <c r="L410" s="129"/>
      <c r="M410" s="129"/>
      <c r="N410" s="129"/>
      <c r="O410" s="129"/>
      <c r="P410" s="129"/>
      <c r="Q410" s="129"/>
      <c r="R410" s="129"/>
      <c r="S410" s="129"/>
      <c r="T410" s="129"/>
      <c r="U410" s="129"/>
      <c r="V410" s="129"/>
      <c r="W410" s="129"/>
      <c r="X410" s="129"/>
      <c r="Y410" s="129"/>
      <c r="Z410" s="129"/>
    </row>
    <row r="411" spans="1:26" ht="15.75" customHeight="1">
      <c r="A411" s="3"/>
      <c r="B411" s="3"/>
      <c r="C411" s="3"/>
      <c r="D411" s="5"/>
      <c r="E411" s="388"/>
      <c r="F411" s="388"/>
      <c r="G411" s="388"/>
      <c r="H411" s="388"/>
      <c r="I411" s="388"/>
      <c r="J411" s="129"/>
      <c r="K411" s="129"/>
      <c r="L411" s="129"/>
      <c r="M411" s="129"/>
      <c r="N411" s="129"/>
      <c r="O411" s="129"/>
      <c r="P411" s="129"/>
      <c r="Q411" s="129"/>
      <c r="R411" s="129"/>
      <c r="S411" s="129"/>
      <c r="T411" s="129"/>
      <c r="U411" s="129"/>
      <c r="V411" s="129"/>
      <c r="W411" s="129"/>
      <c r="X411" s="129"/>
      <c r="Y411" s="129"/>
      <c r="Z411" s="129"/>
    </row>
    <row r="412" spans="1:26" ht="15.75" customHeight="1">
      <c r="A412" s="3"/>
      <c r="B412" s="3"/>
      <c r="C412" s="3"/>
      <c r="D412" s="5"/>
      <c r="E412" s="388"/>
      <c r="F412" s="388"/>
      <c r="G412" s="388"/>
      <c r="H412" s="388"/>
      <c r="I412" s="388"/>
      <c r="J412" s="129"/>
      <c r="K412" s="129"/>
      <c r="L412" s="129"/>
      <c r="M412" s="129"/>
      <c r="N412" s="129"/>
      <c r="O412" s="129"/>
      <c r="P412" s="129"/>
      <c r="Q412" s="129"/>
      <c r="R412" s="129"/>
      <c r="S412" s="129"/>
      <c r="T412" s="129"/>
      <c r="U412" s="129"/>
      <c r="V412" s="129"/>
      <c r="W412" s="129"/>
      <c r="X412" s="129"/>
      <c r="Y412" s="129"/>
      <c r="Z412" s="129"/>
    </row>
    <row r="413" spans="1:26" ht="15.75" customHeight="1">
      <c r="A413" s="3"/>
      <c r="B413" s="3"/>
      <c r="C413" s="3"/>
      <c r="D413" s="5"/>
      <c r="E413" s="388"/>
      <c r="F413" s="388"/>
      <c r="G413" s="388"/>
      <c r="H413" s="388"/>
      <c r="I413" s="388"/>
      <c r="J413" s="129"/>
      <c r="K413" s="129"/>
      <c r="L413" s="129"/>
      <c r="M413" s="129"/>
      <c r="N413" s="129"/>
      <c r="O413" s="129"/>
      <c r="P413" s="129"/>
      <c r="Q413" s="129"/>
      <c r="R413" s="129"/>
      <c r="S413" s="129"/>
      <c r="T413" s="129"/>
      <c r="U413" s="129"/>
      <c r="V413" s="129"/>
      <c r="W413" s="129"/>
      <c r="X413" s="129"/>
      <c r="Y413" s="129"/>
      <c r="Z413" s="129"/>
    </row>
    <row r="414" spans="1:26" ht="15.75" customHeight="1">
      <c r="A414" s="3"/>
      <c r="B414" s="3"/>
      <c r="C414" s="3"/>
      <c r="D414" s="5"/>
      <c r="E414" s="388"/>
      <c r="F414" s="388"/>
      <c r="G414" s="388"/>
      <c r="H414" s="388"/>
      <c r="I414" s="388"/>
      <c r="J414" s="129"/>
      <c r="K414" s="129"/>
      <c r="L414" s="129"/>
      <c r="M414" s="129"/>
      <c r="N414" s="129"/>
      <c r="O414" s="129"/>
      <c r="P414" s="129"/>
      <c r="Q414" s="129"/>
      <c r="R414" s="129"/>
      <c r="S414" s="129"/>
      <c r="T414" s="129"/>
      <c r="U414" s="129"/>
      <c r="V414" s="129"/>
      <c r="W414" s="129"/>
      <c r="X414" s="129"/>
      <c r="Y414" s="129"/>
      <c r="Z414" s="129"/>
    </row>
    <row r="415" spans="1:26" ht="15.75" customHeight="1">
      <c r="A415" s="3"/>
      <c r="B415" s="3"/>
      <c r="C415" s="3"/>
      <c r="D415" s="5"/>
      <c r="E415" s="388"/>
      <c r="F415" s="388"/>
      <c r="G415" s="388"/>
      <c r="H415" s="388"/>
      <c r="I415" s="388"/>
      <c r="J415" s="129"/>
      <c r="K415" s="129"/>
      <c r="L415" s="129"/>
      <c r="M415" s="129"/>
      <c r="N415" s="129"/>
      <c r="O415" s="129"/>
      <c r="P415" s="129"/>
      <c r="Q415" s="129"/>
      <c r="R415" s="129"/>
      <c r="S415" s="129"/>
      <c r="T415" s="129"/>
      <c r="U415" s="129"/>
      <c r="V415" s="129"/>
      <c r="W415" s="129"/>
      <c r="X415" s="129"/>
      <c r="Y415" s="129"/>
      <c r="Z415" s="129"/>
    </row>
    <row r="416" spans="1:26" ht="15.75" customHeight="1">
      <c r="A416" s="3"/>
      <c r="B416" s="3"/>
      <c r="C416" s="3"/>
      <c r="D416" s="5"/>
      <c r="E416" s="388"/>
      <c r="F416" s="388"/>
      <c r="G416" s="388"/>
      <c r="H416" s="388"/>
      <c r="I416" s="388"/>
      <c r="J416" s="129"/>
      <c r="K416" s="129"/>
      <c r="L416" s="129"/>
      <c r="M416" s="129"/>
      <c r="N416" s="129"/>
      <c r="O416" s="129"/>
      <c r="P416" s="129"/>
      <c r="Q416" s="129"/>
      <c r="R416" s="129"/>
      <c r="S416" s="129"/>
      <c r="T416" s="129"/>
      <c r="U416" s="129"/>
      <c r="V416" s="129"/>
      <c r="W416" s="129"/>
      <c r="X416" s="129"/>
      <c r="Y416" s="129"/>
      <c r="Z416" s="129"/>
    </row>
    <row r="417" spans="1:26" ht="15.75" customHeight="1">
      <c r="A417" s="3"/>
      <c r="B417" s="3"/>
      <c r="C417" s="3"/>
      <c r="D417" s="5"/>
      <c r="E417" s="388"/>
      <c r="F417" s="388"/>
      <c r="G417" s="388"/>
      <c r="H417" s="388"/>
      <c r="I417" s="388"/>
      <c r="J417" s="129"/>
      <c r="K417" s="129"/>
      <c r="L417" s="129"/>
      <c r="M417" s="129"/>
      <c r="N417" s="129"/>
      <c r="O417" s="129"/>
      <c r="P417" s="129"/>
      <c r="Q417" s="129"/>
      <c r="R417" s="129"/>
      <c r="S417" s="129"/>
      <c r="T417" s="129"/>
      <c r="U417" s="129"/>
      <c r="V417" s="129"/>
      <c r="W417" s="129"/>
      <c r="X417" s="129"/>
      <c r="Y417" s="129"/>
      <c r="Z417" s="129"/>
    </row>
    <row r="418" spans="1:26" ht="15.75" customHeight="1">
      <c r="A418" s="3"/>
      <c r="B418" s="3"/>
      <c r="C418" s="3"/>
      <c r="D418" s="5"/>
      <c r="E418" s="388"/>
      <c r="F418" s="388"/>
      <c r="G418" s="388"/>
      <c r="H418" s="388"/>
      <c r="I418" s="388"/>
      <c r="J418" s="129"/>
      <c r="K418" s="129"/>
      <c r="L418" s="129"/>
      <c r="M418" s="129"/>
      <c r="N418" s="129"/>
      <c r="O418" s="129"/>
      <c r="P418" s="129"/>
      <c r="Q418" s="129"/>
      <c r="R418" s="129"/>
      <c r="S418" s="129"/>
      <c r="T418" s="129"/>
      <c r="U418" s="129"/>
      <c r="V418" s="129"/>
      <c r="W418" s="129"/>
      <c r="X418" s="129"/>
      <c r="Y418" s="129"/>
      <c r="Z418" s="129"/>
    </row>
    <row r="419" spans="1:26" ht="15.75" customHeight="1">
      <c r="A419" s="3"/>
      <c r="B419" s="3"/>
      <c r="C419" s="3"/>
      <c r="D419" s="5"/>
      <c r="E419" s="388"/>
      <c r="F419" s="388"/>
      <c r="G419" s="388"/>
      <c r="H419" s="388"/>
      <c r="I419" s="388"/>
      <c r="J419" s="129"/>
      <c r="K419" s="129"/>
      <c r="L419" s="129"/>
      <c r="M419" s="129"/>
      <c r="N419" s="129"/>
      <c r="O419" s="129"/>
      <c r="P419" s="129"/>
      <c r="Q419" s="129"/>
      <c r="R419" s="129"/>
      <c r="S419" s="129"/>
      <c r="T419" s="129"/>
      <c r="U419" s="129"/>
      <c r="V419" s="129"/>
      <c r="W419" s="129"/>
      <c r="X419" s="129"/>
      <c r="Y419" s="129"/>
      <c r="Z419" s="129"/>
    </row>
    <row r="420" spans="1:26" ht="15.75" customHeight="1">
      <c r="A420" s="3"/>
      <c r="B420" s="3"/>
      <c r="C420" s="3"/>
      <c r="D420" s="5"/>
      <c r="E420" s="388"/>
      <c r="F420" s="388"/>
      <c r="G420" s="388"/>
      <c r="H420" s="388"/>
      <c r="I420" s="388"/>
      <c r="J420" s="129"/>
      <c r="K420" s="129"/>
      <c r="L420" s="129"/>
      <c r="M420" s="129"/>
      <c r="N420" s="129"/>
      <c r="O420" s="129"/>
      <c r="P420" s="129"/>
      <c r="Q420" s="129"/>
      <c r="R420" s="129"/>
      <c r="S420" s="129"/>
      <c r="T420" s="129"/>
      <c r="U420" s="129"/>
      <c r="V420" s="129"/>
      <c r="W420" s="129"/>
      <c r="X420" s="129"/>
      <c r="Y420" s="129"/>
      <c r="Z420" s="129"/>
    </row>
    <row r="421" spans="1:26" ht="15.75" customHeight="1">
      <c r="A421" s="3"/>
      <c r="B421" s="3"/>
      <c r="C421" s="3"/>
      <c r="D421" s="5"/>
      <c r="E421" s="388"/>
      <c r="F421" s="388"/>
      <c r="G421" s="388"/>
      <c r="H421" s="388"/>
      <c r="I421" s="388"/>
      <c r="J421" s="129"/>
      <c r="K421" s="129"/>
      <c r="L421" s="129"/>
      <c r="M421" s="129"/>
      <c r="N421" s="129"/>
      <c r="O421" s="129"/>
      <c r="P421" s="129"/>
      <c r="Q421" s="129"/>
      <c r="R421" s="129"/>
      <c r="S421" s="129"/>
      <c r="T421" s="129"/>
      <c r="U421" s="129"/>
      <c r="V421" s="129"/>
      <c r="W421" s="129"/>
      <c r="X421" s="129"/>
      <c r="Y421" s="129"/>
      <c r="Z421" s="129"/>
    </row>
    <row r="422" spans="1:26" ht="15.75" customHeight="1">
      <c r="A422" s="3"/>
      <c r="B422" s="3"/>
      <c r="C422" s="3"/>
      <c r="D422" s="5"/>
      <c r="E422" s="388"/>
      <c r="F422" s="388"/>
      <c r="G422" s="388"/>
      <c r="H422" s="388"/>
      <c r="I422" s="388"/>
      <c r="J422" s="129"/>
      <c r="K422" s="129"/>
      <c r="L422" s="129"/>
      <c r="M422" s="129"/>
      <c r="N422" s="129"/>
      <c r="O422" s="129"/>
      <c r="P422" s="129"/>
      <c r="Q422" s="129"/>
      <c r="R422" s="129"/>
      <c r="S422" s="129"/>
      <c r="T422" s="129"/>
      <c r="U422" s="129"/>
      <c r="V422" s="129"/>
      <c r="W422" s="129"/>
      <c r="X422" s="129"/>
      <c r="Y422" s="129"/>
      <c r="Z422" s="129"/>
    </row>
    <row r="423" spans="1:26" ht="15.75" customHeight="1">
      <c r="A423" s="3"/>
      <c r="B423" s="3"/>
      <c r="C423" s="3"/>
      <c r="D423" s="5"/>
      <c r="E423" s="388"/>
      <c r="F423" s="388"/>
      <c r="G423" s="388"/>
      <c r="H423" s="388"/>
      <c r="I423" s="388"/>
      <c r="J423" s="129"/>
      <c r="K423" s="129"/>
      <c r="L423" s="129"/>
      <c r="M423" s="129"/>
      <c r="N423" s="129"/>
      <c r="O423" s="129"/>
      <c r="P423" s="129"/>
      <c r="Q423" s="129"/>
      <c r="R423" s="129"/>
      <c r="S423" s="129"/>
      <c r="T423" s="129"/>
      <c r="U423" s="129"/>
      <c r="V423" s="129"/>
      <c r="W423" s="129"/>
      <c r="X423" s="129"/>
      <c r="Y423" s="129"/>
      <c r="Z423" s="129"/>
    </row>
    <row r="424" spans="1:26" ht="15.75" customHeight="1">
      <c r="A424" s="3"/>
      <c r="B424" s="3"/>
      <c r="C424" s="3"/>
      <c r="D424" s="5"/>
      <c r="E424" s="388"/>
      <c r="F424" s="388"/>
      <c r="G424" s="388"/>
      <c r="H424" s="388"/>
      <c r="I424" s="388"/>
      <c r="J424" s="129"/>
      <c r="K424" s="129"/>
      <c r="L424" s="129"/>
      <c r="M424" s="129"/>
      <c r="N424" s="129"/>
      <c r="O424" s="129"/>
      <c r="P424" s="129"/>
      <c r="Q424" s="129"/>
      <c r="R424" s="129"/>
      <c r="S424" s="129"/>
      <c r="T424" s="129"/>
      <c r="U424" s="129"/>
      <c r="V424" s="129"/>
      <c r="W424" s="129"/>
      <c r="X424" s="129"/>
      <c r="Y424" s="129"/>
      <c r="Z424" s="129"/>
    </row>
    <row r="425" spans="1:26" ht="15.75" customHeight="1">
      <c r="A425" s="3"/>
      <c r="B425" s="3"/>
      <c r="C425" s="3"/>
      <c r="D425" s="5"/>
      <c r="E425" s="388"/>
      <c r="F425" s="388"/>
      <c r="G425" s="388"/>
      <c r="H425" s="388"/>
      <c r="I425" s="388"/>
      <c r="J425" s="129"/>
      <c r="K425" s="129"/>
      <c r="L425" s="129"/>
      <c r="M425" s="129"/>
      <c r="N425" s="129"/>
      <c r="O425" s="129"/>
      <c r="P425" s="129"/>
      <c r="Q425" s="129"/>
      <c r="R425" s="129"/>
      <c r="S425" s="129"/>
      <c r="T425" s="129"/>
      <c r="U425" s="129"/>
      <c r="V425" s="129"/>
      <c r="W425" s="129"/>
      <c r="X425" s="129"/>
      <c r="Y425" s="129"/>
      <c r="Z425" s="129"/>
    </row>
    <row r="426" spans="1:26" ht="15.75" customHeight="1">
      <c r="A426" s="3"/>
      <c r="B426" s="3"/>
      <c r="C426" s="3"/>
      <c r="D426" s="5"/>
      <c r="E426" s="388"/>
      <c r="F426" s="388"/>
      <c r="G426" s="388"/>
      <c r="H426" s="388"/>
      <c r="I426" s="388"/>
      <c r="J426" s="129"/>
      <c r="K426" s="129"/>
      <c r="L426" s="129"/>
      <c r="M426" s="129"/>
      <c r="N426" s="129"/>
      <c r="O426" s="129"/>
      <c r="P426" s="129"/>
      <c r="Q426" s="129"/>
      <c r="R426" s="129"/>
      <c r="S426" s="129"/>
      <c r="T426" s="129"/>
      <c r="U426" s="129"/>
      <c r="V426" s="129"/>
      <c r="W426" s="129"/>
      <c r="X426" s="129"/>
      <c r="Y426" s="129"/>
      <c r="Z426" s="129"/>
    </row>
    <row r="427" spans="1:26" ht="15.75" customHeight="1">
      <c r="A427" s="3"/>
      <c r="B427" s="3"/>
      <c r="C427" s="3"/>
      <c r="D427" s="5"/>
      <c r="E427" s="388"/>
      <c r="F427" s="388"/>
      <c r="G427" s="388"/>
      <c r="H427" s="388"/>
      <c r="I427" s="388"/>
      <c r="J427" s="129"/>
      <c r="K427" s="129"/>
      <c r="L427" s="129"/>
      <c r="M427" s="129"/>
      <c r="N427" s="129"/>
      <c r="O427" s="129"/>
      <c r="P427" s="129"/>
      <c r="Q427" s="129"/>
      <c r="R427" s="129"/>
      <c r="S427" s="129"/>
      <c r="T427" s="129"/>
      <c r="U427" s="129"/>
      <c r="V427" s="129"/>
      <c r="W427" s="129"/>
      <c r="X427" s="129"/>
      <c r="Y427" s="129"/>
      <c r="Z427" s="129"/>
    </row>
    <row r="428" spans="1:26" ht="15.75" customHeight="1">
      <c r="A428" s="3"/>
      <c r="B428" s="3"/>
      <c r="C428" s="3"/>
      <c r="D428" s="5"/>
      <c r="E428" s="388"/>
      <c r="F428" s="388"/>
      <c r="G428" s="388"/>
      <c r="H428" s="388"/>
      <c r="I428" s="388"/>
      <c r="J428" s="129"/>
      <c r="K428" s="129"/>
      <c r="L428" s="129"/>
      <c r="M428" s="129"/>
      <c r="N428" s="129"/>
      <c r="O428" s="129"/>
      <c r="P428" s="129"/>
      <c r="Q428" s="129"/>
      <c r="R428" s="129"/>
      <c r="S428" s="129"/>
      <c r="T428" s="129"/>
      <c r="U428" s="129"/>
      <c r="V428" s="129"/>
      <c r="W428" s="129"/>
      <c r="X428" s="129"/>
      <c r="Y428" s="129"/>
      <c r="Z428" s="129"/>
    </row>
    <row r="429" spans="1:26" ht="15.75" customHeight="1">
      <c r="A429" s="3"/>
      <c r="B429" s="3"/>
      <c r="C429" s="3"/>
      <c r="D429" s="5"/>
      <c r="E429" s="388"/>
      <c r="F429" s="388"/>
      <c r="G429" s="388"/>
      <c r="H429" s="388"/>
      <c r="I429" s="388"/>
      <c r="J429" s="129"/>
      <c r="K429" s="129"/>
      <c r="L429" s="129"/>
      <c r="M429" s="129"/>
      <c r="N429" s="129"/>
      <c r="O429" s="129"/>
      <c r="P429" s="129"/>
      <c r="Q429" s="129"/>
      <c r="R429" s="129"/>
      <c r="S429" s="129"/>
      <c r="T429" s="129"/>
      <c r="U429" s="129"/>
      <c r="V429" s="129"/>
      <c r="W429" s="129"/>
      <c r="X429" s="129"/>
      <c r="Y429" s="129"/>
      <c r="Z429" s="129"/>
    </row>
    <row r="430" spans="1:26" ht="15.75" customHeight="1">
      <c r="A430" s="3"/>
      <c r="B430" s="3"/>
      <c r="C430" s="3"/>
      <c r="D430" s="5"/>
      <c r="E430" s="388"/>
      <c r="F430" s="388"/>
      <c r="G430" s="388"/>
      <c r="H430" s="388"/>
      <c r="I430" s="388"/>
      <c r="J430" s="129"/>
      <c r="K430" s="129"/>
      <c r="L430" s="129"/>
      <c r="M430" s="129"/>
      <c r="N430" s="129"/>
      <c r="O430" s="129"/>
      <c r="P430" s="129"/>
      <c r="Q430" s="129"/>
      <c r="R430" s="129"/>
      <c r="S430" s="129"/>
      <c r="T430" s="129"/>
      <c r="U430" s="129"/>
      <c r="V430" s="129"/>
      <c r="W430" s="129"/>
      <c r="X430" s="129"/>
      <c r="Y430" s="129"/>
      <c r="Z430" s="129"/>
    </row>
    <row r="431" spans="1:26" ht="15.75" customHeight="1">
      <c r="A431" s="3"/>
      <c r="B431" s="3"/>
      <c r="C431" s="3"/>
      <c r="D431" s="5"/>
      <c r="E431" s="388"/>
      <c r="F431" s="388"/>
      <c r="G431" s="388"/>
      <c r="H431" s="388"/>
      <c r="I431" s="388"/>
      <c r="J431" s="129"/>
      <c r="K431" s="129"/>
      <c r="L431" s="129"/>
      <c r="M431" s="129"/>
      <c r="N431" s="129"/>
      <c r="O431" s="129"/>
      <c r="P431" s="129"/>
      <c r="Q431" s="129"/>
      <c r="R431" s="129"/>
      <c r="S431" s="129"/>
      <c r="T431" s="129"/>
      <c r="U431" s="129"/>
      <c r="V431" s="129"/>
      <c r="W431" s="129"/>
      <c r="X431" s="129"/>
      <c r="Y431" s="129"/>
      <c r="Z431" s="129"/>
    </row>
    <row r="432" spans="1:26" ht="15.75" customHeight="1">
      <c r="A432" s="3"/>
      <c r="B432" s="3"/>
      <c r="C432" s="3"/>
      <c r="D432" s="5"/>
      <c r="E432" s="388"/>
      <c r="F432" s="388"/>
      <c r="G432" s="388"/>
      <c r="H432" s="388"/>
      <c r="I432" s="388"/>
      <c r="J432" s="129"/>
      <c r="K432" s="129"/>
      <c r="L432" s="129"/>
      <c r="M432" s="129"/>
      <c r="N432" s="129"/>
      <c r="O432" s="129"/>
      <c r="P432" s="129"/>
      <c r="Q432" s="129"/>
      <c r="R432" s="129"/>
      <c r="S432" s="129"/>
      <c r="T432" s="129"/>
      <c r="U432" s="129"/>
      <c r="V432" s="129"/>
      <c r="W432" s="129"/>
      <c r="X432" s="129"/>
      <c r="Y432" s="129"/>
      <c r="Z432" s="129"/>
    </row>
    <row r="433" spans="1:26" ht="15.75" customHeight="1">
      <c r="A433" s="3"/>
      <c r="B433" s="3"/>
      <c r="C433" s="3"/>
      <c r="D433" s="5"/>
      <c r="E433" s="388"/>
      <c r="F433" s="388"/>
      <c r="G433" s="388"/>
      <c r="H433" s="388"/>
      <c r="I433" s="388"/>
      <c r="J433" s="129"/>
      <c r="K433" s="129"/>
      <c r="L433" s="129"/>
      <c r="M433" s="129"/>
      <c r="N433" s="129"/>
      <c r="O433" s="129"/>
      <c r="P433" s="129"/>
      <c r="Q433" s="129"/>
      <c r="R433" s="129"/>
      <c r="S433" s="129"/>
      <c r="T433" s="129"/>
      <c r="U433" s="129"/>
      <c r="V433" s="129"/>
      <c r="W433" s="129"/>
      <c r="X433" s="129"/>
      <c r="Y433" s="129"/>
      <c r="Z433" s="129"/>
    </row>
    <row r="434" spans="1:26" ht="15.75" customHeight="1">
      <c r="A434" s="3"/>
      <c r="B434" s="3"/>
      <c r="C434" s="3"/>
      <c r="D434" s="5"/>
      <c r="E434" s="388"/>
      <c r="F434" s="388"/>
      <c r="G434" s="388"/>
      <c r="H434" s="388"/>
      <c r="I434" s="388"/>
      <c r="J434" s="129"/>
      <c r="K434" s="129"/>
      <c r="L434" s="129"/>
      <c r="M434" s="129"/>
      <c r="N434" s="129"/>
      <c r="O434" s="129"/>
      <c r="P434" s="129"/>
      <c r="Q434" s="129"/>
      <c r="R434" s="129"/>
      <c r="S434" s="129"/>
      <c r="T434" s="129"/>
      <c r="U434" s="129"/>
      <c r="V434" s="129"/>
      <c r="W434" s="129"/>
      <c r="X434" s="129"/>
      <c r="Y434" s="129"/>
      <c r="Z434" s="129"/>
    </row>
    <row r="435" spans="1:26" ht="15.75" customHeight="1">
      <c r="A435" s="3"/>
      <c r="B435" s="3"/>
      <c r="C435" s="3"/>
      <c r="D435" s="5"/>
      <c r="E435" s="388"/>
      <c r="F435" s="388"/>
      <c r="G435" s="388"/>
      <c r="H435" s="388"/>
      <c r="I435" s="388"/>
      <c r="J435" s="129"/>
      <c r="K435" s="129"/>
      <c r="L435" s="129"/>
      <c r="M435" s="129"/>
      <c r="N435" s="129"/>
      <c r="O435" s="129"/>
      <c r="P435" s="129"/>
      <c r="Q435" s="129"/>
      <c r="R435" s="129"/>
      <c r="S435" s="129"/>
      <c r="T435" s="129"/>
      <c r="U435" s="129"/>
      <c r="V435" s="129"/>
      <c r="W435" s="129"/>
      <c r="X435" s="129"/>
      <c r="Y435" s="129"/>
      <c r="Z435" s="129"/>
    </row>
    <row r="436" spans="1:26" ht="15.75" customHeight="1">
      <c r="A436" s="3"/>
      <c r="B436" s="3"/>
      <c r="C436" s="3"/>
      <c r="D436" s="5"/>
      <c r="E436" s="388"/>
      <c r="F436" s="388"/>
      <c r="G436" s="388"/>
      <c r="H436" s="388"/>
      <c r="I436" s="388"/>
      <c r="J436" s="129"/>
      <c r="K436" s="129"/>
      <c r="L436" s="129"/>
      <c r="M436" s="129"/>
      <c r="N436" s="129"/>
      <c r="O436" s="129"/>
      <c r="P436" s="129"/>
      <c r="Q436" s="129"/>
      <c r="R436" s="129"/>
      <c r="S436" s="129"/>
      <c r="T436" s="129"/>
      <c r="U436" s="129"/>
      <c r="V436" s="129"/>
      <c r="W436" s="129"/>
      <c r="X436" s="129"/>
      <c r="Y436" s="129"/>
      <c r="Z436" s="129"/>
    </row>
    <row r="437" spans="1:26" ht="15.75" customHeight="1">
      <c r="A437" s="3"/>
      <c r="B437" s="3"/>
      <c r="C437" s="3"/>
      <c r="D437" s="5"/>
      <c r="E437" s="388"/>
      <c r="F437" s="388"/>
      <c r="G437" s="388"/>
      <c r="H437" s="388"/>
      <c r="I437" s="388"/>
      <c r="J437" s="129"/>
      <c r="K437" s="129"/>
      <c r="L437" s="129"/>
      <c r="M437" s="129"/>
      <c r="N437" s="129"/>
      <c r="O437" s="129"/>
      <c r="P437" s="129"/>
      <c r="Q437" s="129"/>
      <c r="R437" s="129"/>
      <c r="S437" s="129"/>
      <c r="T437" s="129"/>
      <c r="U437" s="129"/>
      <c r="V437" s="129"/>
      <c r="W437" s="129"/>
      <c r="X437" s="129"/>
      <c r="Y437" s="129"/>
      <c r="Z437" s="129"/>
    </row>
    <row r="438" spans="1:26" ht="15.75" customHeight="1">
      <c r="A438" s="3"/>
      <c r="B438" s="3"/>
      <c r="C438" s="3"/>
      <c r="D438" s="5"/>
      <c r="E438" s="388"/>
      <c r="F438" s="388"/>
      <c r="G438" s="388"/>
      <c r="H438" s="388"/>
      <c r="I438" s="388"/>
      <c r="J438" s="129"/>
      <c r="K438" s="129"/>
      <c r="L438" s="129"/>
      <c r="M438" s="129"/>
      <c r="N438" s="129"/>
      <c r="O438" s="129"/>
      <c r="P438" s="129"/>
      <c r="Q438" s="129"/>
      <c r="R438" s="129"/>
      <c r="S438" s="129"/>
      <c r="T438" s="129"/>
      <c r="U438" s="129"/>
      <c r="V438" s="129"/>
      <c r="W438" s="129"/>
      <c r="X438" s="129"/>
      <c r="Y438" s="129"/>
      <c r="Z438" s="129"/>
    </row>
    <row r="439" spans="1:26" ht="15.75" customHeight="1">
      <c r="A439" s="3"/>
      <c r="B439" s="3"/>
      <c r="C439" s="3"/>
      <c r="D439" s="5"/>
      <c r="E439" s="388"/>
      <c r="F439" s="388"/>
      <c r="G439" s="388"/>
      <c r="H439" s="388"/>
      <c r="I439" s="388"/>
      <c r="J439" s="129"/>
      <c r="K439" s="129"/>
      <c r="L439" s="129"/>
      <c r="M439" s="129"/>
      <c r="N439" s="129"/>
      <c r="O439" s="129"/>
      <c r="P439" s="129"/>
      <c r="Q439" s="129"/>
      <c r="R439" s="129"/>
      <c r="S439" s="129"/>
      <c r="T439" s="129"/>
      <c r="U439" s="129"/>
      <c r="V439" s="129"/>
      <c r="W439" s="129"/>
      <c r="X439" s="129"/>
      <c r="Y439" s="129"/>
      <c r="Z439" s="129"/>
    </row>
    <row r="440" spans="1:26" ht="15.75" customHeight="1">
      <c r="A440" s="3"/>
      <c r="B440" s="3"/>
      <c r="C440" s="3"/>
      <c r="D440" s="5"/>
      <c r="E440" s="388"/>
      <c r="F440" s="388"/>
      <c r="G440" s="388"/>
      <c r="H440" s="388"/>
      <c r="I440" s="388"/>
      <c r="J440" s="129"/>
      <c r="K440" s="129"/>
      <c r="L440" s="129"/>
      <c r="M440" s="129"/>
      <c r="N440" s="129"/>
      <c r="O440" s="129"/>
      <c r="P440" s="129"/>
      <c r="Q440" s="129"/>
      <c r="R440" s="129"/>
      <c r="S440" s="129"/>
      <c r="T440" s="129"/>
      <c r="U440" s="129"/>
      <c r="V440" s="129"/>
      <c r="W440" s="129"/>
      <c r="X440" s="129"/>
      <c r="Y440" s="129"/>
      <c r="Z440" s="129"/>
    </row>
    <row r="441" spans="1:26" ht="15.75" customHeight="1">
      <c r="A441" s="3"/>
      <c r="B441" s="3"/>
      <c r="C441" s="3"/>
      <c r="D441" s="5"/>
      <c r="E441" s="388"/>
      <c r="F441" s="388"/>
      <c r="G441" s="388"/>
      <c r="H441" s="388"/>
      <c r="I441" s="388"/>
      <c r="J441" s="129"/>
      <c r="K441" s="129"/>
      <c r="L441" s="129"/>
      <c r="M441" s="129"/>
      <c r="N441" s="129"/>
      <c r="O441" s="129"/>
      <c r="P441" s="129"/>
      <c r="Q441" s="129"/>
      <c r="R441" s="129"/>
      <c r="S441" s="129"/>
      <c r="T441" s="129"/>
      <c r="U441" s="129"/>
      <c r="V441" s="129"/>
      <c r="W441" s="129"/>
      <c r="X441" s="129"/>
      <c r="Y441" s="129"/>
      <c r="Z441" s="129"/>
    </row>
    <row r="442" spans="1:26" ht="15.75" customHeight="1">
      <c r="A442" s="3"/>
      <c r="B442" s="3"/>
      <c r="C442" s="3"/>
      <c r="D442" s="5"/>
      <c r="E442" s="388"/>
      <c r="F442" s="388"/>
      <c r="G442" s="388"/>
      <c r="H442" s="388"/>
      <c r="I442" s="388"/>
      <c r="J442" s="129"/>
      <c r="K442" s="129"/>
      <c r="L442" s="129"/>
      <c r="M442" s="129"/>
      <c r="N442" s="129"/>
      <c r="O442" s="129"/>
      <c r="P442" s="129"/>
      <c r="Q442" s="129"/>
      <c r="R442" s="129"/>
      <c r="S442" s="129"/>
      <c r="T442" s="129"/>
      <c r="U442" s="129"/>
      <c r="V442" s="129"/>
      <c r="W442" s="129"/>
      <c r="X442" s="129"/>
      <c r="Y442" s="129"/>
      <c r="Z442" s="129"/>
    </row>
    <row r="443" spans="1:26" ht="15.75" customHeight="1">
      <c r="A443" s="3"/>
      <c r="B443" s="3"/>
      <c r="C443" s="3"/>
      <c r="D443" s="5"/>
      <c r="E443" s="388"/>
      <c r="F443" s="388"/>
      <c r="G443" s="388"/>
      <c r="H443" s="388"/>
      <c r="I443" s="388"/>
      <c r="J443" s="129"/>
      <c r="K443" s="129"/>
      <c r="L443" s="129"/>
      <c r="M443" s="129"/>
      <c r="N443" s="129"/>
      <c r="O443" s="129"/>
      <c r="P443" s="129"/>
      <c r="Q443" s="129"/>
      <c r="R443" s="129"/>
      <c r="S443" s="129"/>
      <c r="T443" s="129"/>
      <c r="U443" s="129"/>
      <c r="V443" s="129"/>
      <c r="W443" s="129"/>
      <c r="X443" s="129"/>
      <c r="Y443" s="129"/>
      <c r="Z443" s="129"/>
    </row>
    <row r="444" spans="1:26" ht="15.75" customHeight="1">
      <c r="A444" s="3"/>
      <c r="B444" s="3"/>
      <c r="C444" s="3"/>
      <c r="D444" s="5"/>
      <c r="E444" s="388"/>
      <c r="F444" s="388"/>
      <c r="G444" s="388"/>
      <c r="H444" s="388"/>
      <c r="I444" s="388"/>
      <c r="J444" s="129"/>
      <c r="K444" s="129"/>
      <c r="L444" s="129"/>
      <c r="M444" s="129"/>
      <c r="N444" s="129"/>
      <c r="O444" s="129"/>
      <c r="P444" s="129"/>
      <c r="Q444" s="129"/>
      <c r="R444" s="129"/>
      <c r="S444" s="129"/>
      <c r="T444" s="129"/>
      <c r="U444" s="129"/>
      <c r="V444" s="129"/>
      <c r="W444" s="129"/>
      <c r="X444" s="129"/>
      <c r="Y444" s="129"/>
      <c r="Z444" s="129"/>
    </row>
    <row r="445" spans="1:26" ht="15.75" customHeight="1">
      <c r="A445" s="3"/>
      <c r="B445" s="3"/>
      <c r="C445" s="3"/>
      <c r="D445" s="5"/>
      <c r="E445" s="388"/>
      <c r="F445" s="388"/>
      <c r="G445" s="388"/>
      <c r="H445" s="388"/>
      <c r="I445" s="388"/>
      <c r="J445" s="129"/>
      <c r="K445" s="129"/>
      <c r="L445" s="129"/>
      <c r="M445" s="129"/>
      <c r="N445" s="129"/>
      <c r="O445" s="129"/>
      <c r="P445" s="129"/>
      <c r="Q445" s="129"/>
      <c r="R445" s="129"/>
      <c r="S445" s="129"/>
      <c r="T445" s="129"/>
      <c r="U445" s="129"/>
      <c r="V445" s="129"/>
      <c r="W445" s="129"/>
      <c r="X445" s="129"/>
      <c r="Y445" s="129"/>
      <c r="Z445" s="129"/>
    </row>
    <row r="446" spans="1:26" ht="15.75" customHeight="1">
      <c r="A446" s="3"/>
      <c r="B446" s="3"/>
      <c r="C446" s="3"/>
      <c r="D446" s="5"/>
      <c r="E446" s="388"/>
      <c r="F446" s="388"/>
      <c r="G446" s="388"/>
      <c r="H446" s="388"/>
      <c r="I446" s="388"/>
      <c r="J446" s="129"/>
      <c r="K446" s="129"/>
      <c r="L446" s="129"/>
      <c r="M446" s="129"/>
      <c r="N446" s="129"/>
      <c r="O446" s="129"/>
      <c r="P446" s="129"/>
      <c r="Q446" s="129"/>
      <c r="R446" s="129"/>
      <c r="S446" s="129"/>
      <c r="T446" s="129"/>
      <c r="U446" s="129"/>
      <c r="V446" s="129"/>
      <c r="W446" s="129"/>
      <c r="X446" s="129"/>
      <c r="Y446" s="129"/>
      <c r="Z446" s="129"/>
    </row>
    <row r="447" spans="1:26" ht="15.75" customHeight="1">
      <c r="A447" s="3"/>
      <c r="B447" s="3"/>
      <c r="C447" s="3"/>
      <c r="D447" s="5"/>
      <c r="E447" s="388"/>
      <c r="F447" s="388"/>
      <c r="G447" s="388"/>
      <c r="H447" s="388"/>
      <c r="I447" s="388"/>
      <c r="J447" s="129"/>
      <c r="K447" s="129"/>
      <c r="L447" s="129"/>
      <c r="M447" s="129"/>
      <c r="N447" s="129"/>
      <c r="O447" s="129"/>
      <c r="P447" s="129"/>
      <c r="Q447" s="129"/>
      <c r="R447" s="129"/>
      <c r="S447" s="129"/>
      <c r="T447" s="129"/>
      <c r="U447" s="129"/>
      <c r="V447" s="129"/>
      <c r="W447" s="129"/>
      <c r="X447" s="129"/>
      <c r="Y447" s="129"/>
      <c r="Z447" s="129"/>
    </row>
    <row r="448" spans="1:26" ht="15.75" customHeight="1">
      <c r="A448" s="3"/>
      <c r="B448" s="3"/>
      <c r="C448" s="3"/>
      <c r="D448" s="5"/>
      <c r="E448" s="388"/>
      <c r="F448" s="388"/>
      <c r="G448" s="388"/>
      <c r="H448" s="388"/>
      <c r="I448" s="388"/>
      <c r="J448" s="129"/>
      <c r="K448" s="129"/>
      <c r="L448" s="129"/>
      <c r="M448" s="129"/>
      <c r="N448" s="129"/>
      <c r="O448" s="129"/>
      <c r="P448" s="129"/>
      <c r="Q448" s="129"/>
      <c r="R448" s="129"/>
      <c r="S448" s="129"/>
      <c r="T448" s="129"/>
      <c r="U448" s="129"/>
      <c r="V448" s="129"/>
      <c r="W448" s="129"/>
      <c r="X448" s="129"/>
      <c r="Y448" s="129"/>
      <c r="Z448" s="129"/>
    </row>
    <row r="449" spans="1:26" ht="15.75" customHeight="1">
      <c r="A449" s="3"/>
      <c r="B449" s="3"/>
      <c r="C449" s="3"/>
      <c r="D449" s="5"/>
      <c r="E449" s="388"/>
      <c r="F449" s="388"/>
      <c r="G449" s="388"/>
      <c r="H449" s="388"/>
      <c r="I449" s="388"/>
      <c r="J449" s="129"/>
      <c r="K449" s="129"/>
      <c r="L449" s="129"/>
      <c r="M449" s="129"/>
      <c r="N449" s="129"/>
      <c r="O449" s="129"/>
      <c r="P449" s="129"/>
      <c r="Q449" s="129"/>
      <c r="R449" s="129"/>
      <c r="S449" s="129"/>
      <c r="T449" s="129"/>
      <c r="U449" s="129"/>
      <c r="V449" s="129"/>
      <c r="W449" s="129"/>
      <c r="X449" s="129"/>
      <c r="Y449" s="129"/>
      <c r="Z449" s="129"/>
    </row>
    <row r="450" spans="1:26" ht="15.75" customHeight="1">
      <c r="A450" s="3"/>
      <c r="B450" s="3"/>
      <c r="C450" s="3"/>
      <c r="D450" s="5"/>
      <c r="E450" s="388"/>
      <c r="F450" s="388"/>
      <c r="G450" s="388"/>
      <c r="H450" s="388"/>
      <c r="I450" s="388"/>
      <c r="J450" s="129"/>
      <c r="K450" s="129"/>
      <c r="L450" s="129"/>
      <c r="M450" s="129"/>
      <c r="N450" s="129"/>
      <c r="O450" s="129"/>
      <c r="P450" s="129"/>
      <c r="Q450" s="129"/>
      <c r="R450" s="129"/>
      <c r="S450" s="129"/>
      <c r="T450" s="129"/>
      <c r="U450" s="129"/>
      <c r="V450" s="129"/>
      <c r="W450" s="129"/>
      <c r="X450" s="129"/>
      <c r="Y450" s="129"/>
      <c r="Z450" s="129"/>
    </row>
    <row r="451" spans="1:26" ht="15.75" customHeight="1">
      <c r="A451" s="3"/>
      <c r="B451" s="3"/>
      <c r="C451" s="3"/>
      <c r="D451" s="5"/>
      <c r="E451" s="388"/>
      <c r="F451" s="388"/>
      <c r="G451" s="388"/>
      <c r="H451" s="388"/>
      <c r="I451" s="388"/>
      <c r="J451" s="129"/>
      <c r="K451" s="129"/>
      <c r="L451" s="129"/>
      <c r="M451" s="129"/>
      <c r="N451" s="129"/>
      <c r="O451" s="129"/>
      <c r="P451" s="129"/>
      <c r="Q451" s="129"/>
      <c r="R451" s="129"/>
      <c r="S451" s="129"/>
      <c r="T451" s="129"/>
      <c r="U451" s="129"/>
      <c r="V451" s="129"/>
      <c r="W451" s="129"/>
      <c r="X451" s="129"/>
      <c r="Y451" s="129"/>
      <c r="Z451" s="129"/>
    </row>
    <row r="452" spans="1:26" ht="15.75" customHeight="1">
      <c r="A452" s="3"/>
      <c r="B452" s="3"/>
      <c r="C452" s="3"/>
      <c r="D452" s="5"/>
      <c r="E452" s="388"/>
      <c r="F452" s="388"/>
      <c r="G452" s="388"/>
      <c r="H452" s="388"/>
      <c r="I452" s="388"/>
      <c r="J452" s="129"/>
      <c r="K452" s="129"/>
      <c r="L452" s="129"/>
      <c r="M452" s="129"/>
      <c r="N452" s="129"/>
      <c r="O452" s="129"/>
      <c r="P452" s="129"/>
      <c r="Q452" s="129"/>
      <c r="R452" s="129"/>
      <c r="S452" s="129"/>
      <c r="T452" s="129"/>
      <c r="U452" s="129"/>
      <c r="V452" s="129"/>
      <c r="W452" s="129"/>
      <c r="X452" s="129"/>
      <c r="Y452" s="129"/>
      <c r="Z452" s="129"/>
    </row>
    <row r="453" spans="1:26" ht="15.75" customHeight="1">
      <c r="A453" s="3"/>
      <c r="B453" s="3"/>
      <c r="C453" s="3"/>
      <c r="D453" s="5"/>
      <c r="E453" s="388"/>
      <c r="F453" s="388"/>
      <c r="G453" s="388"/>
      <c r="H453" s="388"/>
      <c r="I453" s="388"/>
      <c r="J453" s="129"/>
      <c r="K453" s="129"/>
      <c r="L453" s="129"/>
      <c r="M453" s="129"/>
      <c r="N453" s="129"/>
      <c r="O453" s="129"/>
      <c r="P453" s="129"/>
      <c r="Q453" s="129"/>
      <c r="R453" s="129"/>
      <c r="S453" s="129"/>
      <c r="T453" s="129"/>
      <c r="U453" s="129"/>
      <c r="V453" s="129"/>
      <c r="W453" s="129"/>
      <c r="X453" s="129"/>
      <c r="Y453" s="129"/>
      <c r="Z453" s="129"/>
    </row>
    <row r="454" spans="1:26" ht="15.75" customHeight="1">
      <c r="A454" s="3"/>
      <c r="B454" s="3"/>
      <c r="C454" s="3"/>
      <c r="D454" s="5"/>
      <c r="E454" s="388"/>
      <c r="F454" s="388"/>
      <c r="G454" s="388"/>
      <c r="H454" s="388"/>
      <c r="I454" s="388"/>
      <c r="J454" s="129"/>
      <c r="K454" s="129"/>
      <c r="L454" s="129"/>
      <c r="M454" s="129"/>
      <c r="N454" s="129"/>
      <c r="O454" s="129"/>
      <c r="P454" s="129"/>
      <c r="Q454" s="129"/>
      <c r="R454" s="129"/>
      <c r="S454" s="129"/>
      <c r="T454" s="129"/>
      <c r="U454" s="129"/>
      <c r="V454" s="129"/>
      <c r="W454" s="129"/>
      <c r="X454" s="129"/>
      <c r="Y454" s="129"/>
      <c r="Z454" s="129"/>
    </row>
    <row r="455" spans="1:26" ht="15.75" customHeight="1">
      <c r="A455" s="3"/>
      <c r="B455" s="3"/>
      <c r="C455" s="3"/>
      <c r="D455" s="5"/>
      <c r="E455" s="388"/>
      <c r="F455" s="388"/>
      <c r="G455" s="388"/>
      <c r="H455" s="388"/>
      <c r="I455" s="388"/>
      <c r="J455" s="129"/>
      <c r="K455" s="129"/>
      <c r="L455" s="129"/>
      <c r="M455" s="129"/>
      <c r="N455" s="129"/>
      <c r="O455" s="129"/>
      <c r="P455" s="129"/>
      <c r="Q455" s="129"/>
      <c r="R455" s="129"/>
      <c r="S455" s="129"/>
      <c r="T455" s="129"/>
      <c r="U455" s="129"/>
      <c r="V455" s="129"/>
      <c r="W455" s="129"/>
      <c r="X455" s="129"/>
      <c r="Y455" s="129"/>
      <c r="Z455" s="129"/>
    </row>
    <row r="456" spans="1:26" ht="15.75" customHeight="1">
      <c r="A456" s="3"/>
      <c r="B456" s="3"/>
      <c r="C456" s="3"/>
      <c r="D456" s="5"/>
      <c r="E456" s="388"/>
      <c r="F456" s="388"/>
      <c r="G456" s="388"/>
      <c r="H456" s="388"/>
      <c r="I456" s="388"/>
      <c r="J456" s="129"/>
      <c r="K456" s="129"/>
      <c r="L456" s="129"/>
      <c r="M456" s="129"/>
      <c r="N456" s="129"/>
      <c r="O456" s="129"/>
      <c r="P456" s="129"/>
      <c r="Q456" s="129"/>
      <c r="R456" s="129"/>
      <c r="S456" s="129"/>
      <c r="T456" s="129"/>
      <c r="U456" s="129"/>
      <c r="V456" s="129"/>
      <c r="W456" s="129"/>
      <c r="X456" s="129"/>
      <c r="Y456" s="129"/>
      <c r="Z456" s="129"/>
    </row>
    <row r="457" spans="1:26" ht="15.75" customHeight="1">
      <c r="A457" s="3"/>
      <c r="B457" s="3"/>
      <c r="C457" s="3"/>
      <c r="D457" s="5"/>
      <c r="E457" s="388"/>
      <c r="F457" s="388"/>
      <c r="G457" s="388"/>
      <c r="H457" s="388"/>
      <c r="I457" s="388"/>
      <c r="J457" s="129"/>
      <c r="K457" s="129"/>
      <c r="L457" s="129"/>
      <c r="M457" s="129"/>
      <c r="N457" s="129"/>
      <c r="O457" s="129"/>
      <c r="P457" s="129"/>
      <c r="Q457" s="129"/>
      <c r="R457" s="129"/>
      <c r="S457" s="129"/>
      <c r="T457" s="129"/>
      <c r="U457" s="129"/>
      <c r="V457" s="129"/>
      <c r="W457" s="129"/>
      <c r="X457" s="129"/>
      <c r="Y457" s="129"/>
      <c r="Z457" s="129"/>
    </row>
    <row r="458" spans="1:26" ht="15.75" customHeight="1">
      <c r="A458" s="3"/>
      <c r="B458" s="3"/>
      <c r="C458" s="3"/>
      <c r="D458" s="5"/>
      <c r="E458" s="388"/>
      <c r="F458" s="388"/>
      <c r="G458" s="388"/>
      <c r="H458" s="388"/>
      <c r="I458" s="388"/>
      <c r="J458" s="129"/>
      <c r="K458" s="129"/>
      <c r="L458" s="129"/>
      <c r="M458" s="129"/>
      <c r="N458" s="129"/>
      <c r="O458" s="129"/>
      <c r="P458" s="129"/>
      <c r="Q458" s="129"/>
      <c r="R458" s="129"/>
      <c r="S458" s="129"/>
      <c r="T458" s="129"/>
      <c r="U458" s="129"/>
      <c r="V458" s="129"/>
      <c r="W458" s="129"/>
      <c r="X458" s="129"/>
      <c r="Y458" s="129"/>
      <c r="Z458" s="129"/>
    </row>
    <row r="459" spans="1:26" ht="15.75" customHeight="1">
      <c r="A459" s="3"/>
      <c r="B459" s="3"/>
      <c r="C459" s="3"/>
      <c r="D459" s="5"/>
      <c r="E459" s="388"/>
      <c r="F459" s="388"/>
      <c r="G459" s="388"/>
      <c r="H459" s="388"/>
      <c r="I459" s="388"/>
      <c r="J459" s="129"/>
      <c r="K459" s="129"/>
      <c r="L459" s="129"/>
      <c r="M459" s="129"/>
      <c r="N459" s="129"/>
      <c r="O459" s="129"/>
      <c r="P459" s="129"/>
      <c r="Q459" s="129"/>
      <c r="R459" s="129"/>
      <c r="S459" s="129"/>
      <c r="T459" s="129"/>
      <c r="U459" s="129"/>
      <c r="V459" s="129"/>
      <c r="W459" s="129"/>
      <c r="X459" s="129"/>
      <c r="Y459" s="129"/>
      <c r="Z459" s="129"/>
    </row>
    <row r="460" spans="1:26" ht="15.75" customHeight="1">
      <c r="A460" s="3"/>
      <c r="B460" s="3"/>
      <c r="C460" s="3"/>
      <c r="D460" s="5"/>
      <c r="E460" s="388"/>
      <c r="F460" s="388"/>
      <c r="G460" s="388"/>
      <c r="H460" s="388"/>
      <c r="I460" s="388"/>
      <c r="J460" s="129"/>
      <c r="K460" s="129"/>
      <c r="L460" s="129"/>
      <c r="M460" s="129"/>
      <c r="N460" s="129"/>
      <c r="O460" s="129"/>
      <c r="P460" s="129"/>
      <c r="Q460" s="129"/>
      <c r="R460" s="129"/>
      <c r="S460" s="129"/>
      <c r="T460" s="129"/>
      <c r="U460" s="129"/>
      <c r="V460" s="129"/>
      <c r="W460" s="129"/>
      <c r="X460" s="129"/>
      <c r="Y460" s="129"/>
      <c r="Z460" s="129"/>
    </row>
    <row r="461" spans="1:26" ht="15.75" customHeight="1">
      <c r="A461" s="3"/>
      <c r="B461" s="3"/>
      <c r="C461" s="3"/>
      <c r="D461" s="5"/>
      <c r="E461" s="388"/>
      <c r="F461" s="388"/>
      <c r="G461" s="388"/>
      <c r="H461" s="388"/>
      <c r="I461" s="388"/>
      <c r="J461" s="129"/>
      <c r="K461" s="129"/>
      <c r="L461" s="129"/>
      <c r="M461" s="129"/>
      <c r="N461" s="129"/>
      <c r="O461" s="129"/>
      <c r="P461" s="129"/>
      <c r="Q461" s="129"/>
      <c r="R461" s="129"/>
      <c r="S461" s="129"/>
      <c r="T461" s="129"/>
      <c r="U461" s="129"/>
      <c r="V461" s="129"/>
      <c r="W461" s="129"/>
      <c r="X461" s="129"/>
      <c r="Y461" s="129"/>
      <c r="Z461" s="129"/>
    </row>
    <row r="462" spans="1:26" ht="15.75" customHeight="1">
      <c r="A462" s="3"/>
      <c r="B462" s="3"/>
      <c r="C462" s="3"/>
      <c r="D462" s="5"/>
      <c r="E462" s="388"/>
      <c r="F462" s="388"/>
      <c r="G462" s="388"/>
      <c r="H462" s="388"/>
      <c r="I462" s="388"/>
      <c r="J462" s="129"/>
      <c r="K462" s="129"/>
      <c r="L462" s="129"/>
      <c r="M462" s="129"/>
      <c r="N462" s="129"/>
      <c r="O462" s="129"/>
      <c r="P462" s="129"/>
      <c r="Q462" s="129"/>
      <c r="R462" s="129"/>
      <c r="S462" s="129"/>
      <c r="T462" s="129"/>
      <c r="U462" s="129"/>
      <c r="V462" s="129"/>
      <c r="W462" s="129"/>
      <c r="X462" s="129"/>
      <c r="Y462" s="129"/>
      <c r="Z462" s="129"/>
    </row>
    <row r="463" spans="1:26" ht="15.75" customHeight="1">
      <c r="A463" s="3"/>
      <c r="B463" s="3"/>
      <c r="C463" s="3"/>
      <c r="D463" s="5"/>
      <c r="E463" s="388"/>
      <c r="F463" s="388"/>
      <c r="G463" s="388"/>
      <c r="H463" s="388"/>
      <c r="I463" s="388"/>
      <c r="J463" s="129"/>
      <c r="K463" s="129"/>
      <c r="L463" s="129"/>
      <c r="M463" s="129"/>
      <c r="N463" s="129"/>
      <c r="O463" s="129"/>
      <c r="P463" s="129"/>
      <c r="Q463" s="129"/>
      <c r="R463" s="129"/>
      <c r="S463" s="129"/>
      <c r="T463" s="129"/>
      <c r="U463" s="129"/>
      <c r="V463" s="129"/>
      <c r="W463" s="129"/>
      <c r="X463" s="129"/>
      <c r="Y463" s="129"/>
      <c r="Z463" s="129"/>
    </row>
    <row r="464" spans="1:26" ht="15.75" customHeight="1">
      <c r="A464" s="3"/>
      <c r="B464" s="3"/>
      <c r="C464" s="3"/>
      <c r="D464" s="5"/>
      <c r="E464" s="388"/>
      <c r="F464" s="388"/>
      <c r="G464" s="388"/>
      <c r="H464" s="388"/>
      <c r="I464" s="388"/>
      <c r="J464" s="129"/>
      <c r="K464" s="129"/>
      <c r="L464" s="129"/>
      <c r="M464" s="129"/>
      <c r="N464" s="129"/>
      <c r="O464" s="129"/>
      <c r="P464" s="129"/>
      <c r="Q464" s="129"/>
      <c r="R464" s="129"/>
      <c r="S464" s="129"/>
      <c r="T464" s="129"/>
      <c r="U464" s="129"/>
      <c r="V464" s="129"/>
      <c r="W464" s="129"/>
      <c r="X464" s="129"/>
      <c r="Y464" s="129"/>
      <c r="Z464" s="129"/>
    </row>
    <row r="465" spans="1:26" ht="15.75" customHeight="1">
      <c r="A465" s="3"/>
      <c r="B465" s="3"/>
      <c r="C465" s="3"/>
      <c r="D465" s="5"/>
      <c r="E465" s="388"/>
      <c r="F465" s="388"/>
      <c r="G465" s="388"/>
      <c r="H465" s="388"/>
      <c r="I465" s="388"/>
      <c r="J465" s="129"/>
      <c r="K465" s="129"/>
      <c r="L465" s="129"/>
      <c r="M465" s="129"/>
      <c r="N465" s="129"/>
      <c r="O465" s="129"/>
      <c r="P465" s="129"/>
      <c r="Q465" s="129"/>
      <c r="R465" s="129"/>
      <c r="S465" s="129"/>
      <c r="T465" s="129"/>
      <c r="U465" s="129"/>
      <c r="V465" s="129"/>
      <c r="W465" s="129"/>
      <c r="X465" s="129"/>
      <c r="Y465" s="129"/>
      <c r="Z465" s="129"/>
    </row>
    <row r="466" spans="1:26" ht="15.75" customHeight="1">
      <c r="A466" s="3"/>
      <c r="B466" s="3"/>
      <c r="C466" s="3"/>
      <c r="D466" s="5"/>
      <c r="E466" s="388"/>
      <c r="F466" s="388"/>
      <c r="G466" s="388"/>
      <c r="H466" s="388"/>
      <c r="I466" s="388"/>
      <c r="J466" s="129"/>
      <c r="K466" s="129"/>
      <c r="L466" s="129"/>
      <c r="M466" s="129"/>
      <c r="N466" s="129"/>
      <c r="O466" s="129"/>
      <c r="P466" s="129"/>
      <c r="Q466" s="129"/>
      <c r="R466" s="129"/>
      <c r="S466" s="129"/>
      <c r="T466" s="129"/>
      <c r="U466" s="129"/>
      <c r="V466" s="129"/>
      <c r="W466" s="129"/>
      <c r="X466" s="129"/>
      <c r="Y466" s="129"/>
      <c r="Z466" s="129"/>
    </row>
    <row r="467" spans="1:26" ht="15.75" customHeight="1">
      <c r="A467" s="3"/>
      <c r="B467" s="3"/>
      <c r="C467" s="3"/>
      <c r="D467" s="5"/>
      <c r="E467" s="388"/>
      <c r="F467" s="388"/>
      <c r="G467" s="388"/>
      <c r="H467" s="388"/>
      <c r="I467" s="388"/>
      <c r="J467" s="129"/>
      <c r="K467" s="129"/>
      <c r="L467" s="129"/>
      <c r="M467" s="129"/>
      <c r="N467" s="129"/>
      <c r="O467" s="129"/>
      <c r="P467" s="129"/>
      <c r="Q467" s="129"/>
      <c r="R467" s="129"/>
      <c r="S467" s="129"/>
      <c r="T467" s="129"/>
      <c r="U467" s="129"/>
      <c r="V467" s="129"/>
      <c r="W467" s="129"/>
      <c r="X467" s="129"/>
      <c r="Y467" s="129"/>
      <c r="Z467" s="129"/>
    </row>
    <row r="468" spans="1:26" ht="15.75" customHeight="1">
      <c r="A468" s="3"/>
      <c r="B468" s="3"/>
      <c r="C468" s="3"/>
      <c r="D468" s="5"/>
      <c r="E468" s="388"/>
      <c r="F468" s="388"/>
      <c r="G468" s="388"/>
      <c r="H468" s="388"/>
      <c r="I468" s="388"/>
      <c r="J468" s="129"/>
      <c r="K468" s="129"/>
      <c r="L468" s="129"/>
      <c r="M468" s="129"/>
      <c r="N468" s="129"/>
      <c r="O468" s="129"/>
      <c r="P468" s="129"/>
      <c r="Q468" s="129"/>
      <c r="R468" s="129"/>
      <c r="S468" s="129"/>
      <c r="T468" s="129"/>
      <c r="U468" s="129"/>
      <c r="V468" s="129"/>
      <c r="W468" s="129"/>
      <c r="X468" s="129"/>
      <c r="Y468" s="129"/>
      <c r="Z468" s="129"/>
    </row>
    <row r="469" spans="1:26" ht="15.75" customHeight="1">
      <c r="A469" s="3"/>
      <c r="B469" s="3"/>
      <c r="C469" s="3"/>
      <c r="D469" s="5"/>
      <c r="E469" s="388"/>
      <c r="F469" s="388"/>
      <c r="G469" s="388"/>
      <c r="H469" s="388"/>
      <c r="I469" s="388"/>
      <c r="J469" s="129"/>
      <c r="K469" s="129"/>
      <c r="L469" s="129"/>
      <c r="M469" s="129"/>
      <c r="N469" s="129"/>
      <c r="O469" s="129"/>
      <c r="P469" s="129"/>
      <c r="Q469" s="129"/>
      <c r="R469" s="129"/>
      <c r="S469" s="129"/>
      <c r="T469" s="129"/>
      <c r="U469" s="129"/>
      <c r="V469" s="129"/>
      <c r="W469" s="129"/>
      <c r="X469" s="129"/>
      <c r="Y469" s="129"/>
      <c r="Z469" s="129"/>
    </row>
    <row r="470" spans="1:26" ht="15.75" customHeight="1">
      <c r="A470" s="3"/>
      <c r="B470" s="3"/>
      <c r="C470" s="3"/>
      <c r="D470" s="5"/>
      <c r="E470" s="388"/>
      <c r="F470" s="388"/>
      <c r="G470" s="388"/>
      <c r="H470" s="388"/>
      <c r="I470" s="388"/>
      <c r="J470" s="129"/>
      <c r="K470" s="129"/>
      <c r="L470" s="129"/>
      <c r="M470" s="129"/>
      <c r="N470" s="129"/>
      <c r="O470" s="129"/>
      <c r="P470" s="129"/>
      <c r="Q470" s="129"/>
      <c r="R470" s="129"/>
      <c r="S470" s="129"/>
      <c r="T470" s="129"/>
      <c r="U470" s="129"/>
      <c r="V470" s="129"/>
      <c r="W470" s="129"/>
      <c r="X470" s="129"/>
      <c r="Y470" s="129"/>
      <c r="Z470" s="129"/>
    </row>
    <row r="471" spans="1:26" ht="15.75" customHeight="1">
      <c r="A471" s="3"/>
      <c r="B471" s="3"/>
      <c r="C471" s="3"/>
      <c r="D471" s="5"/>
      <c r="E471" s="388"/>
      <c r="F471" s="388"/>
      <c r="G471" s="388"/>
      <c r="H471" s="388"/>
      <c r="I471" s="388"/>
      <c r="J471" s="129"/>
      <c r="K471" s="129"/>
      <c r="L471" s="129"/>
      <c r="M471" s="129"/>
      <c r="N471" s="129"/>
      <c r="O471" s="129"/>
      <c r="P471" s="129"/>
      <c r="Q471" s="129"/>
      <c r="R471" s="129"/>
      <c r="S471" s="129"/>
      <c r="T471" s="129"/>
      <c r="U471" s="129"/>
      <c r="V471" s="129"/>
      <c r="W471" s="129"/>
      <c r="X471" s="129"/>
      <c r="Y471" s="129"/>
      <c r="Z471" s="129"/>
    </row>
    <row r="472" spans="1:26" ht="15.75" customHeight="1">
      <c r="A472" s="3"/>
      <c r="B472" s="3"/>
      <c r="C472" s="3"/>
      <c r="D472" s="5"/>
      <c r="E472" s="388"/>
      <c r="F472" s="388"/>
      <c r="G472" s="388"/>
      <c r="H472" s="388"/>
      <c r="I472" s="388"/>
      <c r="J472" s="129"/>
      <c r="K472" s="129"/>
      <c r="L472" s="129"/>
      <c r="M472" s="129"/>
      <c r="N472" s="129"/>
      <c r="O472" s="129"/>
      <c r="P472" s="129"/>
      <c r="Q472" s="129"/>
      <c r="R472" s="129"/>
      <c r="S472" s="129"/>
      <c r="T472" s="129"/>
      <c r="U472" s="129"/>
      <c r="V472" s="129"/>
      <c r="W472" s="129"/>
      <c r="X472" s="129"/>
      <c r="Y472" s="129"/>
      <c r="Z472" s="129"/>
    </row>
    <row r="473" spans="1:26" ht="15.75" customHeight="1">
      <c r="A473" s="3"/>
      <c r="B473" s="3"/>
      <c r="C473" s="3"/>
      <c r="D473" s="5"/>
      <c r="E473" s="388"/>
      <c r="F473" s="388"/>
      <c r="G473" s="388"/>
      <c r="H473" s="388"/>
      <c r="I473" s="388"/>
      <c r="J473" s="129"/>
      <c r="K473" s="129"/>
      <c r="L473" s="129"/>
      <c r="M473" s="129"/>
      <c r="N473" s="129"/>
      <c r="O473" s="129"/>
      <c r="P473" s="129"/>
      <c r="Q473" s="129"/>
      <c r="R473" s="129"/>
      <c r="S473" s="129"/>
      <c r="T473" s="129"/>
      <c r="U473" s="129"/>
      <c r="V473" s="129"/>
      <c r="W473" s="129"/>
      <c r="X473" s="129"/>
      <c r="Y473" s="129"/>
      <c r="Z473" s="129"/>
    </row>
    <row r="474" spans="1:26" ht="15.75" customHeight="1">
      <c r="A474" s="3"/>
      <c r="B474" s="3"/>
      <c r="C474" s="3"/>
      <c r="D474" s="5"/>
      <c r="E474" s="388"/>
      <c r="F474" s="388"/>
      <c r="G474" s="388"/>
      <c r="H474" s="388"/>
      <c r="I474" s="388"/>
      <c r="J474" s="129"/>
      <c r="K474" s="129"/>
      <c r="L474" s="129"/>
      <c r="M474" s="129"/>
      <c r="N474" s="129"/>
      <c r="O474" s="129"/>
      <c r="P474" s="129"/>
      <c r="Q474" s="129"/>
      <c r="R474" s="129"/>
      <c r="S474" s="129"/>
      <c r="T474" s="129"/>
      <c r="U474" s="129"/>
      <c r="V474" s="129"/>
      <c r="W474" s="129"/>
      <c r="X474" s="129"/>
      <c r="Y474" s="129"/>
      <c r="Z474" s="129"/>
    </row>
    <row r="475" spans="1:26" ht="15.75" customHeight="1">
      <c r="A475" s="3"/>
      <c r="B475" s="3"/>
      <c r="C475" s="3"/>
      <c r="D475" s="5"/>
      <c r="E475" s="388"/>
      <c r="F475" s="388"/>
      <c r="G475" s="388"/>
      <c r="H475" s="388"/>
      <c r="I475" s="388"/>
      <c r="J475" s="129"/>
      <c r="K475" s="129"/>
      <c r="L475" s="129"/>
      <c r="M475" s="129"/>
      <c r="N475" s="129"/>
      <c r="O475" s="129"/>
      <c r="P475" s="129"/>
      <c r="Q475" s="129"/>
      <c r="R475" s="129"/>
      <c r="S475" s="129"/>
      <c r="T475" s="129"/>
      <c r="U475" s="129"/>
      <c r="V475" s="129"/>
      <c r="W475" s="129"/>
      <c r="X475" s="129"/>
      <c r="Y475" s="129"/>
      <c r="Z475" s="129"/>
    </row>
    <row r="476" spans="1:26" ht="15.75" customHeight="1">
      <c r="A476" s="3"/>
      <c r="B476" s="3"/>
      <c r="C476" s="3"/>
      <c r="D476" s="5"/>
      <c r="E476" s="388"/>
      <c r="F476" s="388"/>
      <c r="G476" s="388"/>
      <c r="H476" s="388"/>
      <c r="I476" s="388"/>
      <c r="J476" s="129"/>
      <c r="K476" s="129"/>
      <c r="L476" s="129"/>
      <c r="M476" s="129"/>
      <c r="N476" s="129"/>
      <c r="O476" s="129"/>
      <c r="P476" s="129"/>
      <c r="Q476" s="129"/>
      <c r="R476" s="129"/>
      <c r="S476" s="129"/>
      <c r="T476" s="129"/>
      <c r="U476" s="129"/>
      <c r="V476" s="129"/>
      <c r="W476" s="129"/>
      <c r="X476" s="129"/>
      <c r="Y476" s="129"/>
      <c r="Z476" s="129"/>
    </row>
    <row r="477" spans="1:26" ht="15.75" customHeight="1">
      <c r="A477" s="3"/>
      <c r="B477" s="3"/>
      <c r="C477" s="3"/>
      <c r="D477" s="5"/>
      <c r="E477" s="388"/>
      <c r="F477" s="388"/>
      <c r="G477" s="388"/>
      <c r="H477" s="388"/>
      <c r="I477" s="388"/>
      <c r="J477" s="129"/>
      <c r="K477" s="129"/>
      <c r="L477" s="129"/>
      <c r="M477" s="129"/>
      <c r="N477" s="129"/>
      <c r="O477" s="129"/>
      <c r="P477" s="129"/>
      <c r="Q477" s="129"/>
      <c r="R477" s="129"/>
      <c r="S477" s="129"/>
      <c r="T477" s="129"/>
      <c r="U477" s="129"/>
      <c r="V477" s="129"/>
      <c r="W477" s="129"/>
      <c r="X477" s="129"/>
      <c r="Y477" s="129"/>
      <c r="Z477" s="129"/>
    </row>
    <row r="478" spans="1:26" ht="15.75" customHeight="1">
      <c r="A478" s="3"/>
      <c r="B478" s="3"/>
      <c r="C478" s="3"/>
      <c r="D478" s="5"/>
      <c r="E478" s="388"/>
      <c r="F478" s="388"/>
      <c r="G478" s="388"/>
      <c r="H478" s="388"/>
      <c r="I478" s="388"/>
      <c r="J478" s="129"/>
      <c r="K478" s="129"/>
      <c r="L478" s="129"/>
      <c r="M478" s="129"/>
      <c r="N478" s="129"/>
      <c r="O478" s="129"/>
      <c r="P478" s="129"/>
      <c r="Q478" s="129"/>
      <c r="R478" s="129"/>
      <c r="S478" s="129"/>
      <c r="T478" s="129"/>
      <c r="U478" s="129"/>
      <c r="V478" s="129"/>
      <c r="W478" s="129"/>
      <c r="X478" s="129"/>
      <c r="Y478" s="129"/>
      <c r="Z478" s="129"/>
    </row>
    <row r="479" spans="1:26" ht="15.75" customHeight="1">
      <c r="A479" s="3"/>
      <c r="B479" s="3"/>
      <c r="C479" s="3"/>
      <c r="D479" s="5"/>
      <c r="E479" s="388"/>
      <c r="F479" s="388"/>
      <c r="G479" s="388"/>
      <c r="H479" s="388"/>
      <c r="I479" s="388"/>
      <c r="J479" s="129"/>
      <c r="K479" s="129"/>
      <c r="L479" s="129"/>
      <c r="M479" s="129"/>
      <c r="N479" s="129"/>
      <c r="O479" s="129"/>
      <c r="P479" s="129"/>
      <c r="Q479" s="129"/>
      <c r="R479" s="129"/>
      <c r="S479" s="129"/>
      <c r="T479" s="129"/>
      <c r="U479" s="129"/>
      <c r="V479" s="129"/>
      <c r="W479" s="129"/>
      <c r="X479" s="129"/>
      <c r="Y479" s="129"/>
      <c r="Z479" s="129"/>
    </row>
    <row r="480" spans="1:26" ht="15.75" customHeight="1">
      <c r="A480" s="3"/>
      <c r="B480" s="3"/>
      <c r="C480" s="3"/>
      <c r="D480" s="5"/>
      <c r="E480" s="388"/>
      <c r="F480" s="388"/>
      <c r="G480" s="388"/>
      <c r="H480" s="388"/>
      <c r="I480" s="388"/>
      <c r="J480" s="129"/>
      <c r="K480" s="129"/>
      <c r="L480" s="129"/>
      <c r="M480" s="129"/>
      <c r="N480" s="129"/>
      <c r="O480" s="129"/>
      <c r="P480" s="129"/>
      <c r="Q480" s="129"/>
      <c r="R480" s="129"/>
      <c r="S480" s="129"/>
      <c r="T480" s="129"/>
      <c r="U480" s="129"/>
      <c r="V480" s="129"/>
      <c r="W480" s="129"/>
      <c r="X480" s="129"/>
      <c r="Y480" s="129"/>
      <c r="Z480" s="129"/>
    </row>
    <row r="481" spans="1:26" ht="15.75" customHeight="1">
      <c r="A481" s="3"/>
      <c r="B481" s="3"/>
      <c r="C481" s="3"/>
      <c r="D481" s="5"/>
      <c r="E481" s="388"/>
      <c r="F481" s="388"/>
      <c r="G481" s="388"/>
      <c r="H481" s="388"/>
      <c r="I481" s="388"/>
      <c r="J481" s="129"/>
      <c r="K481" s="129"/>
      <c r="L481" s="129"/>
      <c r="M481" s="129"/>
      <c r="N481" s="129"/>
      <c r="O481" s="129"/>
      <c r="P481" s="129"/>
      <c r="Q481" s="129"/>
      <c r="R481" s="129"/>
      <c r="S481" s="129"/>
      <c r="T481" s="129"/>
      <c r="U481" s="129"/>
      <c r="V481" s="129"/>
      <c r="W481" s="129"/>
      <c r="X481" s="129"/>
      <c r="Y481" s="129"/>
      <c r="Z481" s="129"/>
    </row>
    <row r="482" spans="1:26" ht="15.75" customHeight="1">
      <c r="A482" s="3"/>
      <c r="B482" s="3"/>
      <c r="C482" s="3"/>
      <c r="D482" s="5"/>
      <c r="E482" s="388"/>
      <c r="F482" s="388"/>
      <c r="G482" s="388"/>
      <c r="H482" s="388"/>
      <c r="I482" s="388"/>
      <c r="J482" s="129"/>
      <c r="K482" s="129"/>
      <c r="L482" s="129"/>
      <c r="M482" s="129"/>
      <c r="N482" s="129"/>
      <c r="O482" s="129"/>
      <c r="P482" s="129"/>
      <c r="Q482" s="129"/>
      <c r="R482" s="129"/>
      <c r="S482" s="129"/>
      <c r="T482" s="129"/>
      <c r="U482" s="129"/>
      <c r="V482" s="129"/>
      <c r="W482" s="129"/>
      <c r="X482" s="129"/>
      <c r="Y482" s="129"/>
      <c r="Z482" s="129"/>
    </row>
    <row r="483" spans="1:26" ht="15.75" customHeight="1">
      <c r="A483" s="3"/>
      <c r="B483" s="3"/>
      <c r="C483" s="3"/>
      <c r="D483" s="5"/>
      <c r="E483" s="388"/>
      <c r="F483" s="388"/>
      <c r="G483" s="388"/>
      <c r="H483" s="388"/>
      <c r="I483" s="388"/>
      <c r="J483" s="129"/>
      <c r="K483" s="129"/>
      <c r="L483" s="129"/>
      <c r="M483" s="129"/>
      <c r="N483" s="129"/>
      <c r="O483" s="129"/>
      <c r="P483" s="129"/>
      <c r="Q483" s="129"/>
      <c r="R483" s="129"/>
      <c r="S483" s="129"/>
      <c r="T483" s="129"/>
      <c r="U483" s="129"/>
      <c r="V483" s="129"/>
      <c r="W483" s="129"/>
      <c r="X483" s="129"/>
      <c r="Y483" s="129"/>
      <c r="Z483" s="129"/>
    </row>
    <row r="484" spans="1:26" ht="15.75" customHeight="1">
      <c r="A484" s="3"/>
      <c r="B484" s="3"/>
      <c r="C484" s="3"/>
      <c r="D484" s="5"/>
      <c r="E484" s="388"/>
      <c r="F484" s="388"/>
      <c r="G484" s="388"/>
      <c r="H484" s="388"/>
      <c r="I484" s="388"/>
      <c r="J484" s="129"/>
      <c r="K484" s="129"/>
      <c r="L484" s="129"/>
      <c r="M484" s="129"/>
      <c r="N484" s="129"/>
      <c r="O484" s="129"/>
      <c r="P484" s="129"/>
      <c r="Q484" s="129"/>
      <c r="R484" s="129"/>
      <c r="S484" s="129"/>
      <c r="T484" s="129"/>
      <c r="U484" s="129"/>
      <c r="V484" s="129"/>
      <c r="W484" s="129"/>
      <c r="X484" s="129"/>
      <c r="Y484" s="129"/>
      <c r="Z484" s="129"/>
    </row>
    <row r="485" spans="1:26" ht="15.75" customHeight="1">
      <c r="A485" s="3"/>
      <c r="B485" s="3"/>
      <c r="C485" s="3"/>
      <c r="D485" s="5"/>
      <c r="E485" s="388"/>
      <c r="F485" s="388"/>
      <c r="G485" s="388"/>
      <c r="H485" s="388"/>
      <c r="I485" s="388"/>
      <c r="J485" s="129"/>
      <c r="K485" s="129"/>
      <c r="L485" s="129"/>
      <c r="M485" s="129"/>
      <c r="N485" s="129"/>
      <c r="O485" s="129"/>
      <c r="P485" s="129"/>
      <c r="Q485" s="129"/>
      <c r="R485" s="129"/>
      <c r="S485" s="129"/>
      <c r="T485" s="129"/>
      <c r="U485" s="129"/>
      <c r="V485" s="129"/>
      <c r="W485" s="129"/>
      <c r="X485" s="129"/>
      <c r="Y485" s="129"/>
      <c r="Z485" s="129"/>
    </row>
    <row r="486" spans="1:26" ht="15.75" customHeight="1">
      <c r="A486" s="3"/>
      <c r="B486" s="3"/>
      <c r="C486" s="3"/>
      <c r="D486" s="5"/>
      <c r="E486" s="388"/>
      <c r="F486" s="388"/>
      <c r="G486" s="388"/>
      <c r="H486" s="388"/>
      <c r="I486" s="388"/>
      <c r="J486" s="129"/>
      <c r="K486" s="129"/>
      <c r="L486" s="129"/>
      <c r="M486" s="129"/>
      <c r="N486" s="129"/>
      <c r="O486" s="129"/>
      <c r="P486" s="129"/>
      <c r="Q486" s="129"/>
      <c r="R486" s="129"/>
      <c r="S486" s="129"/>
      <c r="T486" s="129"/>
      <c r="U486" s="129"/>
      <c r="V486" s="129"/>
      <c r="W486" s="129"/>
      <c r="X486" s="129"/>
      <c r="Y486" s="129"/>
      <c r="Z486" s="129"/>
    </row>
    <row r="487" spans="1:26" ht="15.75" customHeight="1">
      <c r="A487" s="3"/>
      <c r="B487" s="3"/>
      <c r="C487" s="3"/>
      <c r="D487" s="5"/>
      <c r="E487" s="388"/>
      <c r="F487" s="388"/>
      <c r="G487" s="388"/>
      <c r="H487" s="388"/>
      <c r="I487" s="388"/>
      <c r="J487" s="129"/>
      <c r="K487" s="129"/>
      <c r="L487" s="129"/>
      <c r="M487" s="129"/>
      <c r="N487" s="129"/>
      <c r="O487" s="129"/>
      <c r="P487" s="129"/>
      <c r="Q487" s="129"/>
      <c r="R487" s="129"/>
      <c r="S487" s="129"/>
      <c r="T487" s="129"/>
      <c r="U487" s="129"/>
      <c r="V487" s="129"/>
      <c r="W487" s="129"/>
      <c r="X487" s="129"/>
      <c r="Y487" s="129"/>
      <c r="Z487" s="129"/>
    </row>
    <row r="488" spans="1:26" ht="15.75" customHeight="1">
      <c r="A488" s="3"/>
      <c r="B488" s="3"/>
      <c r="C488" s="3"/>
      <c r="D488" s="5"/>
      <c r="E488" s="388"/>
      <c r="F488" s="388"/>
      <c r="G488" s="388"/>
      <c r="H488" s="388"/>
      <c r="I488" s="388"/>
      <c r="J488" s="129"/>
      <c r="K488" s="129"/>
      <c r="L488" s="129"/>
      <c r="M488" s="129"/>
      <c r="N488" s="129"/>
      <c r="O488" s="129"/>
      <c r="P488" s="129"/>
      <c r="Q488" s="129"/>
      <c r="R488" s="129"/>
      <c r="S488" s="129"/>
      <c r="T488" s="129"/>
      <c r="U488" s="129"/>
      <c r="V488" s="129"/>
      <c r="W488" s="129"/>
      <c r="X488" s="129"/>
      <c r="Y488" s="129"/>
      <c r="Z488" s="129"/>
    </row>
    <row r="489" spans="1:26" ht="15.75" customHeight="1">
      <c r="A489" s="3"/>
      <c r="B489" s="3"/>
      <c r="C489" s="3"/>
      <c r="D489" s="5"/>
      <c r="E489" s="388"/>
      <c r="F489" s="388"/>
      <c r="G489" s="388"/>
      <c r="H489" s="388"/>
      <c r="I489" s="388"/>
      <c r="J489" s="129"/>
      <c r="K489" s="129"/>
      <c r="L489" s="129"/>
      <c r="M489" s="129"/>
      <c r="N489" s="129"/>
      <c r="O489" s="129"/>
      <c r="P489" s="129"/>
      <c r="Q489" s="129"/>
      <c r="R489" s="129"/>
      <c r="S489" s="129"/>
      <c r="T489" s="129"/>
      <c r="U489" s="129"/>
      <c r="V489" s="129"/>
      <c r="W489" s="129"/>
      <c r="X489" s="129"/>
      <c r="Y489" s="129"/>
      <c r="Z489" s="129"/>
    </row>
    <row r="490" spans="1:26" ht="15.75" customHeight="1">
      <c r="A490" s="3"/>
      <c r="B490" s="3"/>
      <c r="C490" s="3"/>
      <c r="D490" s="5"/>
      <c r="E490" s="388"/>
      <c r="F490" s="388"/>
      <c r="G490" s="388"/>
      <c r="H490" s="388"/>
      <c r="I490" s="388"/>
      <c r="J490" s="129"/>
      <c r="K490" s="129"/>
      <c r="L490" s="129"/>
      <c r="M490" s="129"/>
      <c r="N490" s="129"/>
      <c r="O490" s="129"/>
      <c r="P490" s="129"/>
      <c r="Q490" s="129"/>
      <c r="R490" s="129"/>
      <c r="S490" s="129"/>
      <c r="T490" s="129"/>
      <c r="U490" s="129"/>
      <c r="V490" s="129"/>
      <c r="W490" s="129"/>
      <c r="X490" s="129"/>
      <c r="Y490" s="129"/>
      <c r="Z490" s="129"/>
    </row>
    <row r="491" spans="1:26" ht="15.75" customHeight="1">
      <c r="A491" s="3"/>
      <c r="B491" s="3"/>
      <c r="C491" s="3"/>
      <c r="D491" s="5"/>
      <c r="E491" s="388"/>
      <c r="F491" s="388"/>
      <c r="G491" s="388"/>
      <c r="H491" s="388"/>
      <c r="I491" s="388"/>
      <c r="J491" s="129"/>
      <c r="K491" s="129"/>
      <c r="L491" s="129"/>
      <c r="M491" s="129"/>
      <c r="N491" s="129"/>
      <c r="O491" s="129"/>
      <c r="P491" s="129"/>
      <c r="Q491" s="129"/>
      <c r="R491" s="129"/>
      <c r="S491" s="129"/>
      <c r="T491" s="129"/>
      <c r="U491" s="129"/>
      <c r="V491" s="129"/>
      <c r="W491" s="129"/>
      <c r="X491" s="129"/>
      <c r="Y491" s="129"/>
      <c r="Z491" s="129"/>
    </row>
    <row r="492" spans="1:26" ht="15.75" customHeight="1">
      <c r="A492" s="3"/>
      <c r="B492" s="3"/>
      <c r="C492" s="3"/>
      <c r="D492" s="5"/>
      <c r="E492" s="388"/>
      <c r="F492" s="388"/>
      <c r="G492" s="388"/>
      <c r="H492" s="388"/>
      <c r="I492" s="388"/>
      <c r="J492" s="129"/>
      <c r="K492" s="129"/>
      <c r="L492" s="129"/>
      <c r="M492" s="129"/>
      <c r="N492" s="129"/>
      <c r="O492" s="129"/>
      <c r="P492" s="129"/>
      <c r="Q492" s="129"/>
      <c r="R492" s="129"/>
      <c r="S492" s="129"/>
      <c r="T492" s="129"/>
      <c r="U492" s="129"/>
      <c r="V492" s="129"/>
      <c r="W492" s="129"/>
      <c r="X492" s="129"/>
      <c r="Y492" s="129"/>
      <c r="Z492" s="129"/>
    </row>
    <row r="493" spans="1:26" ht="15.75" customHeight="1">
      <c r="A493" s="3"/>
      <c r="B493" s="3"/>
      <c r="C493" s="3"/>
      <c r="D493" s="5"/>
      <c r="E493" s="388"/>
      <c r="F493" s="388"/>
      <c r="G493" s="388"/>
      <c r="H493" s="388"/>
      <c r="I493" s="388"/>
      <c r="J493" s="129"/>
      <c r="K493" s="129"/>
      <c r="L493" s="129"/>
      <c r="M493" s="129"/>
      <c r="N493" s="129"/>
      <c r="O493" s="129"/>
      <c r="P493" s="129"/>
      <c r="Q493" s="129"/>
      <c r="R493" s="129"/>
      <c r="S493" s="129"/>
      <c r="T493" s="129"/>
      <c r="U493" s="129"/>
      <c r="V493" s="129"/>
      <c r="W493" s="129"/>
      <c r="X493" s="129"/>
      <c r="Y493" s="129"/>
      <c r="Z493" s="129"/>
    </row>
    <row r="494" spans="1:26" ht="15.75" customHeight="1">
      <c r="A494" s="3"/>
      <c r="B494" s="3"/>
      <c r="C494" s="3"/>
      <c r="D494" s="5"/>
      <c r="E494" s="388"/>
      <c r="F494" s="388"/>
      <c r="G494" s="388"/>
      <c r="H494" s="388"/>
      <c r="I494" s="388"/>
      <c r="J494" s="129"/>
      <c r="K494" s="129"/>
      <c r="L494" s="129"/>
      <c r="M494" s="129"/>
      <c r="N494" s="129"/>
      <c r="O494" s="129"/>
      <c r="P494" s="129"/>
      <c r="Q494" s="129"/>
      <c r="R494" s="129"/>
      <c r="S494" s="129"/>
      <c r="T494" s="129"/>
      <c r="U494" s="129"/>
      <c r="V494" s="129"/>
      <c r="W494" s="129"/>
      <c r="X494" s="129"/>
      <c r="Y494" s="129"/>
      <c r="Z494" s="129"/>
    </row>
    <row r="495" spans="1:26" ht="15.75" customHeight="1">
      <c r="A495" s="3"/>
      <c r="B495" s="3"/>
      <c r="C495" s="3"/>
      <c r="D495" s="5"/>
      <c r="E495" s="388"/>
      <c r="F495" s="388"/>
      <c r="G495" s="388"/>
      <c r="H495" s="388"/>
      <c r="I495" s="388"/>
      <c r="J495" s="129"/>
      <c r="K495" s="129"/>
      <c r="L495" s="129"/>
      <c r="M495" s="129"/>
      <c r="N495" s="129"/>
      <c r="O495" s="129"/>
      <c r="P495" s="129"/>
      <c r="Q495" s="129"/>
      <c r="R495" s="129"/>
      <c r="S495" s="129"/>
      <c r="T495" s="129"/>
      <c r="U495" s="129"/>
      <c r="V495" s="129"/>
      <c r="W495" s="129"/>
      <c r="X495" s="129"/>
      <c r="Y495" s="129"/>
      <c r="Z495" s="129"/>
    </row>
    <row r="496" spans="1:26" ht="15.75" customHeight="1">
      <c r="A496" s="3"/>
      <c r="B496" s="3"/>
      <c r="C496" s="3"/>
      <c r="D496" s="5"/>
      <c r="E496" s="388"/>
      <c r="F496" s="388"/>
      <c r="G496" s="388"/>
      <c r="H496" s="388"/>
      <c r="I496" s="388"/>
      <c r="J496" s="129"/>
      <c r="K496" s="129"/>
      <c r="L496" s="129"/>
      <c r="M496" s="129"/>
      <c r="N496" s="129"/>
      <c r="O496" s="129"/>
      <c r="P496" s="129"/>
      <c r="Q496" s="129"/>
      <c r="R496" s="129"/>
      <c r="S496" s="129"/>
      <c r="T496" s="129"/>
      <c r="U496" s="129"/>
      <c r="V496" s="129"/>
      <c r="W496" s="129"/>
      <c r="X496" s="129"/>
      <c r="Y496" s="129"/>
      <c r="Z496" s="129"/>
    </row>
    <row r="497" spans="1:26" ht="15.75" customHeight="1">
      <c r="A497" s="3"/>
      <c r="B497" s="3"/>
      <c r="C497" s="3"/>
      <c r="D497" s="5"/>
      <c r="E497" s="388"/>
      <c r="F497" s="388"/>
      <c r="G497" s="388"/>
      <c r="H497" s="388"/>
      <c r="I497" s="388"/>
      <c r="J497" s="129"/>
      <c r="K497" s="129"/>
      <c r="L497" s="129"/>
      <c r="M497" s="129"/>
      <c r="N497" s="129"/>
      <c r="O497" s="129"/>
      <c r="P497" s="129"/>
      <c r="Q497" s="129"/>
      <c r="R497" s="129"/>
      <c r="S497" s="129"/>
      <c r="T497" s="129"/>
      <c r="U497" s="129"/>
      <c r="V497" s="129"/>
      <c r="W497" s="129"/>
      <c r="X497" s="129"/>
      <c r="Y497" s="129"/>
      <c r="Z497" s="129"/>
    </row>
    <row r="498" spans="1:26" ht="15.75" customHeight="1">
      <c r="A498" s="3"/>
      <c r="B498" s="3"/>
      <c r="C498" s="3"/>
      <c r="D498" s="5"/>
      <c r="E498" s="388"/>
      <c r="F498" s="388"/>
      <c r="G498" s="388"/>
      <c r="H498" s="388"/>
      <c r="I498" s="388"/>
      <c r="J498" s="129"/>
      <c r="K498" s="129"/>
      <c r="L498" s="129"/>
      <c r="M498" s="129"/>
      <c r="N498" s="129"/>
      <c r="O498" s="129"/>
      <c r="P498" s="129"/>
      <c r="Q498" s="129"/>
      <c r="R498" s="129"/>
      <c r="S498" s="129"/>
      <c r="T498" s="129"/>
      <c r="U498" s="129"/>
      <c r="V498" s="129"/>
      <c r="W498" s="129"/>
      <c r="X498" s="129"/>
      <c r="Y498" s="129"/>
      <c r="Z498" s="129"/>
    </row>
    <row r="499" spans="1:26" ht="15.75" customHeight="1">
      <c r="A499" s="3"/>
      <c r="B499" s="3"/>
      <c r="C499" s="3"/>
      <c r="D499" s="5"/>
      <c r="E499" s="388"/>
      <c r="F499" s="388"/>
      <c r="G499" s="388"/>
      <c r="H499" s="388"/>
      <c r="I499" s="388"/>
      <c r="J499" s="129"/>
      <c r="K499" s="129"/>
      <c r="L499" s="129"/>
      <c r="M499" s="129"/>
      <c r="N499" s="129"/>
      <c r="O499" s="129"/>
      <c r="P499" s="129"/>
      <c r="Q499" s="129"/>
      <c r="R499" s="129"/>
      <c r="S499" s="129"/>
      <c r="T499" s="129"/>
      <c r="U499" s="129"/>
      <c r="V499" s="129"/>
      <c r="W499" s="129"/>
      <c r="X499" s="129"/>
      <c r="Y499" s="129"/>
      <c r="Z499" s="129"/>
    </row>
    <row r="500" spans="1:26" ht="15.75" customHeight="1">
      <c r="A500" s="3"/>
      <c r="B500" s="3"/>
      <c r="C500" s="3"/>
      <c r="D500" s="5"/>
      <c r="E500" s="388"/>
      <c r="F500" s="388"/>
      <c r="G500" s="388"/>
      <c r="H500" s="388"/>
      <c r="I500" s="388"/>
      <c r="J500" s="129"/>
      <c r="K500" s="129"/>
      <c r="L500" s="129"/>
      <c r="M500" s="129"/>
      <c r="N500" s="129"/>
      <c r="O500" s="129"/>
      <c r="P500" s="129"/>
      <c r="Q500" s="129"/>
      <c r="R500" s="129"/>
      <c r="S500" s="129"/>
      <c r="T500" s="129"/>
      <c r="U500" s="129"/>
      <c r="V500" s="129"/>
      <c r="W500" s="129"/>
      <c r="X500" s="129"/>
      <c r="Y500" s="129"/>
      <c r="Z500" s="129"/>
    </row>
    <row r="501" spans="1:26" ht="15.75" customHeight="1">
      <c r="A501" s="3"/>
      <c r="B501" s="3"/>
      <c r="C501" s="3"/>
      <c r="D501" s="5"/>
      <c r="E501" s="388"/>
      <c r="F501" s="388"/>
      <c r="G501" s="388"/>
      <c r="H501" s="388"/>
      <c r="I501" s="388"/>
      <c r="J501" s="129"/>
      <c r="K501" s="129"/>
      <c r="L501" s="129"/>
      <c r="M501" s="129"/>
      <c r="N501" s="129"/>
      <c r="O501" s="129"/>
      <c r="P501" s="129"/>
      <c r="Q501" s="129"/>
      <c r="R501" s="129"/>
      <c r="S501" s="129"/>
      <c r="T501" s="129"/>
      <c r="U501" s="129"/>
      <c r="V501" s="129"/>
      <c r="W501" s="129"/>
      <c r="X501" s="129"/>
      <c r="Y501" s="129"/>
      <c r="Z501" s="129"/>
    </row>
    <row r="502" spans="1:26" ht="15.75" customHeight="1">
      <c r="A502" s="3"/>
      <c r="B502" s="3"/>
      <c r="C502" s="3"/>
      <c r="D502" s="5"/>
      <c r="E502" s="388"/>
      <c r="F502" s="388"/>
      <c r="G502" s="388"/>
      <c r="H502" s="388"/>
      <c r="I502" s="388"/>
      <c r="J502" s="129"/>
      <c r="K502" s="129"/>
      <c r="L502" s="129"/>
      <c r="M502" s="129"/>
      <c r="N502" s="129"/>
      <c r="O502" s="129"/>
      <c r="P502" s="129"/>
      <c r="Q502" s="129"/>
      <c r="R502" s="129"/>
      <c r="S502" s="129"/>
      <c r="T502" s="129"/>
      <c r="U502" s="129"/>
      <c r="V502" s="129"/>
      <c r="W502" s="129"/>
      <c r="X502" s="129"/>
      <c r="Y502" s="129"/>
      <c r="Z502" s="129"/>
    </row>
    <row r="503" spans="1:26" ht="15.75" customHeight="1">
      <c r="A503" s="3"/>
      <c r="B503" s="3"/>
      <c r="C503" s="3"/>
      <c r="D503" s="5"/>
      <c r="E503" s="388"/>
      <c r="F503" s="388"/>
      <c r="G503" s="388"/>
      <c r="H503" s="388"/>
      <c r="I503" s="388"/>
      <c r="J503" s="129"/>
      <c r="K503" s="129"/>
      <c r="L503" s="129"/>
      <c r="M503" s="129"/>
      <c r="N503" s="129"/>
      <c r="O503" s="129"/>
      <c r="P503" s="129"/>
      <c r="Q503" s="129"/>
      <c r="R503" s="129"/>
      <c r="S503" s="129"/>
      <c r="T503" s="129"/>
      <c r="U503" s="129"/>
      <c r="V503" s="129"/>
      <c r="W503" s="129"/>
      <c r="X503" s="129"/>
      <c r="Y503" s="129"/>
      <c r="Z503" s="129"/>
    </row>
    <row r="504" spans="1:26" ht="15.75" customHeight="1">
      <c r="A504" s="3"/>
      <c r="B504" s="3"/>
      <c r="C504" s="3"/>
      <c r="D504" s="5"/>
      <c r="E504" s="388"/>
      <c r="F504" s="388"/>
      <c r="G504" s="388"/>
      <c r="H504" s="388"/>
      <c r="I504" s="388"/>
      <c r="J504" s="129"/>
      <c r="K504" s="129"/>
      <c r="L504" s="129"/>
      <c r="M504" s="129"/>
      <c r="N504" s="129"/>
      <c r="O504" s="129"/>
      <c r="P504" s="129"/>
      <c r="Q504" s="129"/>
      <c r="R504" s="129"/>
      <c r="S504" s="129"/>
      <c r="T504" s="129"/>
      <c r="U504" s="129"/>
      <c r="V504" s="129"/>
      <c r="W504" s="129"/>
      <c r="X504" s="129"/>
      <c r="Y504" s="129"/>
      <c r="Z504" s="129"/>
    </row>
    <row r="505" spans="1:26" ht="15.75" customHeight="1">
      <c r="A505" s="3"/>
      <c r="B505" s="3"/>
      <c r="C505" s="3"/>
      <c r="D505" s="5"/>
      <c r="E505" s="388"/>
      <c r="F505" s="388"/>
      <c r="G505" s="388"/>
      <c r="H505" s="388"/>
      <c r="I505" s="388"/>
      <c r="J505" s="129"/>
      <c r="K505" s="129"/>
      <c r="L505" s="129"/>
      <c r="M505" s="129"/>
      <c r="N505" s="129"/>
      <c r="O505" s="129"/>
      <c r="P505" s="129"/>
      <c r="Q505" s="129"/>
      <c r="R505" s="129"/>
      <c r="S505" s="129"/>
      <c r="T505" s="129"/>
      <c r="U505" s="129"/>
      <c r="V505" s="129"/>
      <c r="W505" s="129"/>
      <c r="X505" s="129"/>
      <c r="Y505" s="129"/>
      <c r="Z505" s="129"/>
    </row>
    <row r="506" spans="1:26" ht="15.75" customHeight="1">
      <c r="A506" s="3"/>
      <c r="B506" s="3"/>
      <c r="C506" s="3"/>
      <c r="D506" s="5"/>
      <c r="E506" s="388"/>
      <c r="F506" s="388"/>
      <c r="G506" s="388"/>
      <c r="H506" s="388"/>
      <c r="I506" s="388"/>
      <c r="J506" s="129"/>
      <c r="K506" s="129"/>
      <c r="L506" s="129"/>
      <c r="M506" s="129"/>
      <c r="N506" s="129"/>
      <c r="O506" s="129"/>
      <c r="P506" s="129"/>
      <c r="Q506" s="129"/>
      <c r="R506" s="129"/>
      <c r="S506" s="129"/>
      <c r="T506" s="129"/>
      <c r="U506" s="129"/>
      <c r="V506" s="129"/>
      <c r="W506" s="129"/>
      <c r="X506" s="129"/>
      <c r="Y506" s="129"/>
      <c r="Z506" s="129"/>
    </row>
    <row r="507" spans="1:26" ht="15.75" customHeight="1">
      <c r="A507" s="3"/>
      <c r="B507" s="3"/>
      <c r="C507" s="3"/>
      <c r="D507" s="5"/>
      <c r="E507" s="388"/>
      <c r="F507" s="388"/>
      <c r="G507" s="388"/>
      <c r="H507" s="388"/>
      <c r="I507" s="388"/>
      <c r="J507" s="129"/>
      <c r="K507" s="129"/>
      <c r="L507" s="129"/>
      <c r="M507" s="129"/>
      <c r="N507" s="129"/>
      <c r="O507" s="129"/>
      <c r="P507" s="129"/>
      <c r="Q507" s="129"/>
      <c r="R507" s="129"/>
      <c r="S507" s="129"/>
      <c r="T507" s="129"/>
      <c r="U507" s="129"/>
      <c r="V507" s="129"/>
      <c r="W507" s="129"/>
      <c r="X507" s="129"/>
      <c r="Y507" s="129"/>
      <c r="Z507" s="129"/>
    </row>
    <row r="508" spans="1:26" ht="15.75" customHeight="1">
      <c r="A508" s="3"/>
      <c r="B508" s="3"/>
      <c r="C508" s="3"/>
      <c r="D508" s="5"/>
      <c r="E508" s="388"/>
      <c r="F508" s="388"/>
      <c r="G508" s="388"/>
      <c r="H508" s="388"/>
      <c r="I508" s="388"/>
      <c r="J508" s="129"/>
      <c r="K508" s="129"/>
      <c r="L508" s="129"/>
      <c r="M508" s="129"/>
      <c r="N508" s="129"/>
      <c r="O508" s="129"/>
      <c r="P508" s="129"/>
      <c r="Q508" s="129"/>
      <c r="R508" s="129"/>
      <c r="S508" s="129"/>
      <c r="T508" s="129"/>
      <c r="U508" s="129"/>
      <c r="V508" s="129"/>
      <c r="W508" s="129"/>
      <c r="X508" s="129"/>
      <c r="Y508" s="129"/>
      <c r="Z508" s="129"/>
    </row>
    <row r="509" spans="1:26" ht="15.75" customHeight="1">
      <c r="A509" s="3"/>
      <c r="B509" s="3"/>
      <c r="C509" s="3"/>
      <c r="D509" s="5"/>
      <c r="E509" s="388"/>
      <c r="F509" s="388"/>
      <c r="G509" s="388"/>
      <c r="H509" s="388"/>
      <c r="I509" s="388"/>
      <c r="J509" s="129"/>
      <c r="K509" s="129"/>
      <c r="L509" s="129"/>
      <c r="M509" s="129"/>
      <c r="N509" s="129"/>
      <c r="O509" s="129"/>
      <c r="P509" s="129"/>
      <c r="Q509" s="129"/>
      <c r="R509" s="129"/>
      <c r="S509" s="129"/>
      <c r="T509" s="129"/>
      <c r="U509" s="129"/>
      <c r="V509" s="129"/>
      <c r="W509" s="129"/>
      <c r="X509" s="129"/>
      <c r="Y509" s="129"/>
      <c r="Z509" s="129"/>
    </row>
    <row r="510" spans="1:26" ht="15.75" customHeight="1">
      <c r="A510" s="3"/>
      <c r="B510" s="3"/>
      <c r="C510" s="3"/>
      <c r="D510" s="5"/>
      <c r="E510" s="388"/>
      <c r="F510" s="388"/>
      <c r="G510" s="388"/>
      <c r="H510" s="388"/>
      <c r="I510" s="388"/>
      <c r="J510" s="129"/>
      <c r="K510" s="129"/>
      <c r="L510" s="129"/>
      <c r="M510" s="129"/>
      <c r="N510" s="129"/>
      <c r="O510" s="129"/>
      <c r="P510" s="129"/>
      <c r="Q510" s="129"/>
      <c r="R510" s="129"/>
      <c r="S510" s="129"/>
      <c r="T510" s="129"/>
      <c r="U510" s="129"/>
      <c r="V510" s="129"/>
      <c r="W510" s="129"/>
      <c r="X510" s="129"/>
      <c r="Y510" s="129"/>
      <c r="Z510" s="129"/>
    </row>
    <row r="511" spans="1:26" ht="15.75" customHeight="1">
      <c r="A511" s="3"/>
      <c r="B511" s="3"/>
      <c r="C511" s="3"/>
      <c r="D511" s="5"/>
      <c r="E511" s="388"/>
      <c r="F511" s="388"/>
      <c r="G511" s="388"/>
      <c r="H511" s="388"/>
      <c r="I511" s="388"/>
      <c r="J511" s="129"/>
      <c r="K511" s="129"/>
      <c r="L511" s="129"/>
      <c r="M511" s="129"/>
      <c r="N511" s="129"/>
      <c r="O511" s="129"/>
      <c r="P511" s="129"/>
      <c r="Q511" s="129"/>
      <c r="R511" s="129"/>
      <c r="S511" s="129"/>
      <c r="T511" s="129"/>
      <c r="U511" s="129"/>
      <c r="V511" s="129"/>
      <c r="W511" s="129"/>
      <c r="X511" s="129"/>
      <c r="Y511" s="129"/>
      <c r="Z511" s="129"/>
    </row>
    <row r="512" spans="1:26" ht="15.75" customHeight="1">
      <c r="A512" s="3"/>
      <c r="B512" s="3"/>
      <c r="C512" s="3"/>
      <c r="D512" s="5"/>
      <c r="E512" s="388"/>
      <c r="F512" s="388"/>
      <c r="G512" s="388"/>
      <c r="H512" s="388"/>
      <c r="I512" s="388"/>
      <c r="J512" s="129"/>
      <c r="K512" s="129"/>
      <c r="L512" s="129"/>
      <c r="M512" s="129"/>
      <c r="N512" s="129"/>
      <c r="O512" s="129"/>
      <c r="P512" s="129"/>
      <c r="Q512" s="129"/>
      <c r="R512" s="129"/>
      <c r="S512" s="129"/>
      <c r="T512" s="129"/>
      <c r="U512" s="129"/>
      <c r="V512" s="129"/>
      <c r="W512" s="129"/>
      <c r="X512" s="129"/>
      <c r="Y512" s="129"/>
      <c r="Z512" s="129"/>
    </row>
    <row r="513" spans="1:26" ht="15.75" customHeight="1">
      <c r="A513" s="3"/>
      <c r="B513" s="3"/>
      <c r="C513" s="3"/>
      <c r="D513" s="5"/>
      <c r="E513" s="388"/>
      <c r="F513" s="388"/>
      <c r="G513" s="388"/>
      <c r="H513" s="388"/>
      <c r="I513" s="388"/>
      <c r="J513" s="129"/>
      <c r="K513" s="129"/>
      <c r="L513" s="129"/>
      <c r="M513" s="129"/>
      <c r="N513" s="129"/>
      <c r="O513" s="129"/>
      <c r="P513" s="129"/>
      <c r="Q513" s="129"/>
      <c r="R513" s="129"/>
      <c r="S513" s="129"/>
      <c r="T513" s="129"/>
      <c r="U513" s="129"/>
      <c r="V513" s="129"/>
      <c r="W513" s="129"/>
      <c r="X513" s="129"/>
      <c r="Y513" s="129"/>
      <c r="Z513" s="129"/>
    </row>
    <row r="514" spans="1:26" ht="15.75" customHeight="1">
      <c r="A514" s="3"/>
      <c r="B514" s="3"/>
      <c r="C514" s="3"/>
      <c r="D514" s="5"/>
      <c r="E514" s="388"/>
      <c r="F514" s="388"/>
      <c r="G514" s="388"/>
      <c r="H514" s="388"/>
      <c r="I514" s="388"/>
      <c r="J514" s="129"/>
      <c r="K514" s="129"/>
      <c r="L514" s="129"/>
      <c r="M514" s="129"/>
      <c r="N514" s="129"/>
      <c r="O514" s="129"/>
      <c r="P514" s="129"/>
      <c r="Q514" s="129"/>
      <c r="R514" s="129"/>
      <c r="S514" s="129"/>
      <c r="T514" s="129"/>
      <c r="U514" s="129"/>
      <c r="V514" s="129"/>
      <c r="W514" s="129"/>
      <c r="X514" s="129"/>
      <c r="Y514" s="129"/>
      <c r="Z514" s="129"/>
    </row>
    <row r="515" spans="1:26" ht="15.75" customHeight="1">
      <c r="A515" s="3"/>
      <c r="B515" s="3"/>
      <c r="C515" s="3"/>
      <c r="D515" s="5"/>
      <c r="E515" s="388"/>
      <c r="F515" s="388"/>
      <c r="G515" s="388"/>
      <c r="H515" s="388"/>
      <c r="I515" s="388"/>
      <c r="J515" s="129"/>
      <c r="K515" s="129"/>
      <c r="L515" s="129"/>
      <c r="M515" s="129"/>
      <c r="N515" s="129"/>
      <c r="O515" s="129"/>
      <c r="P515" s="129"/>
      <c r="Q515" s="129"/>
      <c r="R515" s="129"/>
      <c r="S515" s="129"/>
      <c r="T515" s="129"/>
      <c r="U515" s="129"/>
      <c r="V515" s="129"/>
      <c r="W515" s="129"/>
      <c r="X515" s="129"/>
      <c r="Y515" s="129"/>
      <c r="Z515" s="129"/>
    </row>
    <row r="516" spans="1:26" ht="15.75" customHeight="1">
      <c r="A516" s="3"/>
      <c r="B516" s="3"/>
      <c r="C516" s="3"/>
      <c r="D516" s="5"/>
      <c r="E516" s="388"/>
      <c r="F516" s="388"/>
      <c r="G516" s="388"/>
      <c r="H516" s="388"/>
      <c r="I516" s="388"/>
      <c r="J516" s="129"/>
      <c r="K516" s="129"/>
      <c r="L516" s="129"/>
      <c r="M516" s="129"/>
      <c r="N516" s="129"/>
      <c r="O516" s="129"/>
      <c r="P516" s="129"/>
      <c r="Q516" s="129"/>
      <c r="R516" s="129"/>
      <c r="S516" s="129"/>
      <c r="T516" s="129"/>
      <c r="U516" s="129"/>
      <c r="V516" s="129"/>
      <c r="W516" s="129"/>
      <c r="X516" s="129"/>
      <c r="Y516" s="129"/>
      <c r="Z516" s="129"/>
    </row>
    <row r="517" spans="1:26" ht="15.75" customHeight="1">
      <c r="A517" s="3"/>
      <c r="B517" s="3"/>
      <c r="C517" s="3"/>
      <c r="D517" s="5"/>
      <c r="E517" s="388"/>
      <c r="F517" s="388"/>
      <c r="G517" s="388"/>
      <c r="H517" s="388"/>
      <c r="I517" s="388"/>
      <c r="J517" s="129"/>
      <c r="K517" s="129"/>
      <c r="L517" s="129"/>
      <c r="M517" s="129"/>
      <c r="N517" s="129"/>
      <c r="O517" s="129"/>
      <c r="P517" s="129"/>
      <c r="Q517" s="129"/>
      <c r="R517" s="129"/>
      <c r="S517" s="129"/>
      <c r="T517" s="129"/>
      <c r="U517" s="129"/>
      <c r="V517" s="129"/>
      <c r="W517" s="129"/>
      <c r="X517" s="129"/>
      <c r="Y517" s="129"/>
      <c r="Z517" s="129"/>
    </row>
    <row r="518" spans="1:26" ht="15.75" customHeight="1">
      <c r="A518" s="3"/>
      <c r="B518" s="3"/>
      <c r="C518" s="3"/>
      <c r="D518" s="5"/>
      <c r="E518" s="388"/>
      <c r="F518" s="388"/>
      <c r="G518" s="388"/>
      <c r="H518" s="388"/>
      <c r="I518" s="388"/>
      <c r="J518" s="129"/>
      <c r="K518" s="129"/>
      <c r="L518" s="129"/>
      <c r="M518" s="129"/>
      <c r="N518" s="129"/>
      <c r="O518" s="129"/>
      <c r="P518" s="129"/>
      <c r="Q518" s="129"/>
      <c r="R518" s="129"/>
      <c r="S518" s="129"/>
      <c r="T518" s="129"/>
      <c r="U518" s="129"/>
      <c r="V518" s="129"/>
      <c r="W518" s="129"/>
      <c r="X518" s="129"/>
      <c r="Y518" s="129"/>
      <c r="Z518" s="129"/>
    </row>
    <row r="519" spans="1:26" ht="15.75" customHeight="1">
      <c r="A519" s="3"/>
      <c r="B519" s="3"/>
      <c r="C519" s="3"/>
      <c r="D519" s="5"/>
      <c r="E519" s="388"/>
      <c r="F519" s="388"/>
      <c r="G519" s="388"/>
      <c r="H519" s="388"/>
      <c r="I519" s="388"/>
      <c r="J519" s="129"/>
      <c r="K519" s="129"/>
      <c r="L519" s="129"/>
      <c r="M519" s="129"/>
      <c r="N519" s="129"/>
      <c r="O519" s="129"/>
      <c r="P519" s="129"/>
      <c r="Q519" s="129"/>
      <c r="R519" s="129"/>
      <c r="S519" s="129"/>
      <c r="T519" s="129"/>
      <c r="U519" s="129"/>
      <c r="V519" s="129"/>
      <c r="W519" s="129"/>
      <c r="X519" s="129"/>
      <c r="Y519" s="129"/>
      <c r="Z519" s="129"/>
    </row>
    <row r="520" spans="1:26" ht="15.75" customHeight="1">
      <c r="A520" s="3"/>
      <c r="B520" s="3"/>
      <c r="C520" s="3"/>
      <c r="D520" s="5"/>
      <c r="E520" s="388"/>
      <c r="F520" s="388"/>
      <c r="G520" s="388"/>
      <c r="H520" s="388"/>
      <c r="I520" s="388"/>
      <c r="J520" s="129"/>
      <c r="K520" s="129"/>
      <c r="L520" s="129"/>
      <c r="M520" s="129"/>
      <c r="N520" s="129"/>
      <c r="O520" s="129"/>
      <c r="P520" s="129"/>
      <c r="Q520" s="129"/>
      <c r="R520" s="129"/>
      <c r="S520" s="129"/>
      <c r="T520" s="129"/>
      <c r="U520" s="129"/>
      <c r="V520" s="129"/>
      <c r="W520" s="129"/>
      <c r="X520" s="129"/>
      <c r="Y520" s="129"/>
      <c r="Z520" s="129"/>
    </row>
    <row r="521" spans="1:26" ht="15.75" customHeight="1">
      <c r="A521" s="3"/>
      <c r="B521" s="3"/>
      <c r="C521" s="3"/>
      <c r="D521" s="5"/>
      <c r="E521" s="388"/>
      <c r="F521" s="388"/>
      <c r="G521" s="388"/>
      <c r="H521" s="388"/>
      <c r="I521" s="388"/>
      <c r="J521" s="129"/>
      <c r="K521" s="129"/>
      <c r="L521" s="129"/>
      <c r="M521" s="129"/>
      <c r="N521" s="129"/>
      <c r="O521" s="129"/>
      <c r="P521" s="129"/>
      <c r="Q521" s="129"/>
      <c r="R521" s="129"/>
      <c r="S521" s="129"/>
      <c r="T521" s="129"/>
      <c r="U521" s="129"/>
      <c r="V521" s="129"/>
      <c r="W521" s="129"/>
      <c r="X521" s="129"/>
      <c r="Y521" s="129"/>
      <c r="Z521" s="129"/>
    </row>
    <row r="522" spans="1:26" ht="15.75" customHeight="1">
      <c r="A522" s="3"/>
      <c r="B522" s="3"/>
      <c r="C522" s="3"/>
      <c r="D522" s="5"/>
      <c r="E522" s="388"/>
      <c r="F522" s="388"/>
      <c r="G522" s="388"/>
      <c r="H522" s="388"/>
      <c r="I522" s="388"/>
      <c r="J522" s="129"/>
      <c r="K522" s="129"/>
      <c r="L522" s="129"/>
      <c r="M522" s="129"/>
      <c r="N522" s="129"/>
      <c r="O522" s="129"/>
      <c r="P522" s="129"/>
      <c r="Q522" s="129"/>
      <c r="R522" s="129"/>
      <c r="S522" s="129"/>
      <c r="T522" s="129"/>
      <c r="U522" s="129"/>
      <c r="V522" s="129"/>
      <c r="W522" s="129"/>
      <c r="X522" s="129"/>
      <c r="Y522" s="129"/>
      <c r="Z522" s="129"/>
    </row>
    <row r="523" spans="1:26" ht="15.75" customHeight="1">
      <c r="A523" s="3"/>
      <c r="B523" s="3"/>
      <c r="C523" s="3"/>
      <c r="D523" s="5"/>
      <c r="E523" s="388"/>
      <c r="F523" s="388"/>
      <c r="G523" s="388"/>
      <c r="H523" s="388"/>
      <c r="I523" s="388"/>
      <c r="J523" s="129"/>
      <c r="K523" s="129"/>
      <c r="L523" s="129"/>
      <c r="M523" s="129"/>
      <c r="N523" s="129"/>
      <c r="O523" s="129"/>
      <c r="P523" s="129"/>
      <c r="Q523" s="129"/>
      <c r="R523" s="129"/>
      <c r="S523" s="129"/>
      <c r="T523" s="129"/>
      <c r="U523" s="129"/>
      <c r="V523" s="129"/>
      <c r="W523" s="129"/>
      <c r="X523" s="129"/>
      <c r="Y523" s="129"/>
      <c r="Z523" s="129"/>
    </row>
    <row r="524" spans="1:26" ht="15.75" customHeight="1">
      <c r="A524" s="3"/>
      <c r="B524" s="3"/>
      <c r="C524" s="3"/>
      <c r="D524" s="5"/>
      <c r="E524" s="388"/>
      <c r="F524" s="388"/>
      <c r="G524" s="388"/>
      <c r="H524" s="388"/>
      <c r="I524" s="388"/>
      <c r="J524" s="129"/>
      <c r="K524" s="129"/>
      <c r="L524" s="129"/>
      <c r="M524" s="129"/>
      <c r="N524" s="129"/>
      <c r="O524" s="129"/>
      <c r="P524" s="129"/>
      <c r="Q524" s="129"/>
      <c r="R524" s="129"/>
      <c r="S524" s="129"/>
      <c r="T524" s="129"/>
      <c r="U524" s="129"/>
      <c r="V524" s="129"/>
      <c r="W524" s="129"/>
      <c r="X524" s="129"/>
      <c r="Y524" s="129"/>
      <c r="Z524" s="129"/>
    </row>
    <row r="525" spans="1:26" ht="15.75" customHeight="1">
      <c r="A525" s="3"/>
      <c r="B525" s="3"/>
      <c r="C525" s="3"/>
      <c r="D525" s="5"/>
      <c r="E525" s="388"/>
      <c r="F525" s="388"/>
      <c r="G525" s="388"/>
      <c r="H525" s="388"/>
      <c r="I525" s="388"/>
      <c r="J525" s="129"/>
      <c r="K525" s="129"/>
      <c r="L525" s="129"/>
      <c r="M525" s="129"/>
      <c r="N525" s="129"/>
      <c r="O525" s="129"/>
      <c r="P525" s="129"/>
      <c r="Q525" s="129"/>
      <c r="R525" s="129"/>
      <c r="S525" s="129"/>
      <c r="T525" s="129"/>
      <c r="U525" s="129"/>
      <c r="V525" s="129"/>
      <c r="W525" s="129"/>
      <c r="X525" s="129"/>
      <c r="Y525" s="129"/>
      <c r="Z525" s="129"/>
    </row>
    <row r="526" spans="1:26" ht="15.75" customHeight="1">
      <c r="A526" s="3"/>
      <c r="B526" s="3"/>
      <c r="C526" s="3"/>
      <c r="D526" s="5"/>
      <c r="E526" s="388"/>
      <c r="F526" s="388"/>
      <c r="G526" s="388"/>
      <c r="H526" s="388"/>
      <c r="I526" s="388"/>
      <c r="J526" s="129"/>
      <c r="K526" s="129"/>
      <c r="L526" s="129"/>
      <c r="M526" s="129"/>
      <c r="N526" s="129"/>
      <c r="O526" s="129"/>
      <c r="P526" s="129"/>
      <c r="Q526" s="129"/>
      <c r="R526" s="129"/>
      <c r="S526" s="129"/>
      <c r="T526" s="129"/>
      <c r="U526" s="129"/>
      <c r="V526" s="129"/>
      <c r="W526" s="129"/>
      <c r="X526" s="129"/>
      <c r="Y526" s="129"/>
      <c r="Z526" s="129"/>
    </row>
    <row r="527" spans="1:26" ht="15.75" customHeight="1">
      <c r="A527" s="3"/>
      <c r="B527" s="3"/>
      <c r="C527" s="3"/>
      <c r="D527" s="5"/>
      <c r="E527" s="388"/>
      <c r="F527" s="388"/>
      <c r="G527" s="388"/>
      <c r="H527" s="388"/>
      <c r="I527" s="388"/>
      <c r="J527" s="129"/>
      <c r="K527" s="129"/>
      <c r="L527" s="129"/>
      <c r="M527" s="129"/>
      <c r="N527" s="129"/>
      <c r="O527" s="129"/>
      <c r="P527" s="129"/>
      <c r="Q527" s="129"/>
      <c r="R527" s="129"/>
      <c r="S527" s="129"/>
      <c r="T527" s="129"/>
      <c r="U527" s="129"/>
      <c r="V527" s="129"/>
      <c r="W527" s="129"/>
      <c r="X527" s="129"/>
      <c r="Y527" s="129"/>
      <c r="Z527" s="129"/>
    </row>
    <row r="528" spans="1:26" ht="15.75" customHeight="1">
      <c r="A528" s="3"/>
      <c r="B528" s="3"/>
      <c r="C528" s="3"/>
      <c r="D528" s="5"/>
      <c r="E528" s="388"/>
      <c r="F528" s="388"/>
      <c r="G528" s="388"/>
      <c r="H528" s="388"/>
      <c r="I528" s="388"/>
      <c r="J528" s="129"/>
      <c r="K528" s="129"/>
      <c r="L528" s="129"/>
      <c r="M528" s="129"/>
      <c r="N528" s="129"/>
      <c r="O528" s="129"/>
      <c r="P528" s="129"/>
      <c r="Q528" s="129"/>
      <c r="R528" s="129"/>
      <c r="S528" s="129"/>
      <c r="T528" s="129"/>
      <c r="U528" s="129"/>
      <c r="V528" s="129"/>
      <c r="W528" s="129"/>
      <c r="X528" s="129"/>
      <c r="Y528" s="129"/>
      <c r="Z528" s="129"/>
    </row>
    <row r="529" spans="1:26" ht="15.75" customHeight="1">
      <c r="A529" s="3"/>
      <c r="B529" s="3"/>
      <c r="C529" s="3"/>
      <c r="D529" s="5"/>
      <c r="E529" s="388"/>
      <c r="F529" s="388"/>
      <c r="G529" s="388"/>
      <c r="H529" s="388"/>
      <c r="I529" s="388"/>
      <c r="J529" s="129"/>
      <c r="K529" s="129"/>
      <c r="L529" s="129"/>
      <c r="M529" s="129"/>
      <c r="N529" s="129"/>
      <c r="O529" s="129"/>
      <c r="P529" s="129"/>
      <c r="Q529" s="129"/>
      <c r="R529" s="129"/>
      <c r="S529" s="129"/>
      <c r="T529" s="129"/>
      <c r="U529" s="129"/>
      <c r="V529" s="129"/>
      <c r="W529" s="129"/>
      <c r="X529" s="129"/>
      <c r="Y529" s="129"/>
      <c r="Z529" s="129"/>
    </row>
    <row r="530" spans="1:26" ht="15.75" customHeight="1">
      <c r="A530" s="3"/>
      <c r="B530" s="3"/>
      <c r="C530" s="3"/>
      <c r="D530" s="5"/>
      <c r="E530" s="388"/>
      <c r="F530" s="388"/>
      <c r="G530" s="388"/>
      <c r="H530" s="388"/>
      <c r="I530" s="388"/>
      <c r="J530" s="129"/>
      <c r="K530" s="129"/>
      <c r="L530" s="129"/>
      <c r="M530" s="129"/>
      <c r="N530" s="129"/>
      <c r="O530" s="129"/>
      <c r="P530" s="129"/>
      <c r="Q530" s="129"/>
      <c r="R530" s="129"/>
      <c r="S530" s="129"/>
      <c r="T530" s="129"/>
      <c r="U530" s="129"/>
      <c r="V530" s="129"/>
      <c r="W530" s="129"/>
      <c r="X530" s="129"/>
      <c r="Y530" s="129"/>
      <c r="Z530" s="129"/>
    </row>
    <row r="531" spans="1:26" ht="15.75" customHeight="1">
      <c r="A531" s="3"/>
      <c r="B531" s="3"/>
      <c r="C531" s="3"/>
      <c r="D531" s="5"/>
      <c r="E531" s="388"/>
      <c r="F531" s="388"/>
      <c r="G531" s="388"/>
      <c r="H531" s="388"/>
      <c r="I531" s="388"/>
      <c r="J531" s="129"/>
      <c r="K531" s="129"/>
      <c r="L531" s="129"/>
      <c r="M531" s="129"/>
      <c r="N531" s="129"/>
      <c r="O531" s="129"/>
      <c r="P531" s="129"/>
      <c r="Q531" s="129"/>
      <c r="R531" s="129"/>
      <c r="S531" s="129"/>
      <c r="T531" s="129"/>
      <c r="U531" s="129"/>
      <c r="V531" s="129"/>
      <c r="W531" s="129"/>
      <c r="X531" s="129"/>
      <c r="Y531" s="129"/>
      <c r="Z531" s="129"/>
    </row>
    <row r="532" spans="1:26" ht="15.75" customHeight="1">
      <c r="A532" s="3"/>
      <c r="B532" s="3"/>
      <c r="C532" s="3"/>
      <c r="D532" s="5"/>
      <c r="E532" s="388"/>
      <c r="F532" s="388"/>
      <c r="G532" s="388"/>
      <c r="H532" s="388"/>
      <c r="I532" s="388"/>
      <c r="J532" s="129"/>
      <c r="K532" s="129"/>
      <c r="L532" s="129"/>
      <c r="M532" s="129"/>
      <c r="N532" s="129"/>
      <c r="O532" s="129"/>
      <c r="P532" s="129"/>
      <c r="Q532" s="129"/>
      <c r="R532" s="129"/>
      <c r="S532" s="129"/>
      <c r="T532" s="129"/>
      <c r="U532" s="129"/>
      <c r="V532" s="129"/>
      <c r="W532" s="129"/>
      <c r="X532" s="129"/>
      <c r="Y532" s="129"/>
      <c r="Z532" s="129"/>
    </row>
    <row r="533" spans="1:26" ht="15.75" customHeight="1">
      <c r="A533" s="3"/>
      <c r="B533" s="3"/>
      <c r="C533" s="3"/>
      <c r="D533" s="5"/>
      <c r="E533" s="388"/>
      <c r="F533" s="388"/>
      <c r="G533" s="388"/>
      <c r="H533" s="388"/>
      <c r="I533" s="388"/>
      <c r="J533" s="129"/>
      <c r="K533" s="129"/>
      <c r="L533" s="129"/>
      <c r="M533" s="129"/>
      <c r="N533" s="129"/>
      <c r="O533" s="129"/>
      <c r="P533" s="129"/>
      <c r="Q533" s="129"/>
      <c r="R533" s="129"/>
      <c r="S533" s="129"/>
      <c r="T533" s="129"/>
      <c r="U533" s="129"/>
      <c r="V533" s="129"/>
      <c r="W533" s="129"/>
      <c r="X533" s="129"/>
      <c r="Y533" s="129"/>
      <c r="Z533" s="129"/>
    </row>
    <row r="534" spans="1:26" ht="15.75" customHeight="1">
      <c r="A534" s="3"/>
      <c r="B534" s="3"/>
      <c r="C534" s="3"/>
      <c r="D534" s="5"/>
      <c r="E534" s="388"/>
      <c r="F534" s="388"/>
      <c r="G534" s="388"/>
      <c r="H534" s="388"/>
      <c r="I534" s="388"/>
      <c r="J534" s="129"/>
      <c r="K534" s="129"/>
      <c r="L534" s="129"/>
      <c r="M534" s="129"/>
      <c r="N534" s="129"/>
      <c r="O534" s="129"/>
      <c r="P534" s="129"/>
      <c r="Q534" s="129"/>
      <c r="R534" s="129"/>
      <c r="S534" s="129"/>
      <c r="T534" s="129"/>
      <c r="U534" s="129"/>
      <c r="V534" s="129"/>
      <c r="W534" s="129"/>
      <c r="X534" s="129"/>
      <c r="Y534" s="129"/>
      <c r="Z534" s="129"/>
    </row>
    <row r="535" spans="1:26" ht="15.75" customHeight="1">
      <c r="A535" s="3"/>
      <c r="B535" s="3"/>
      <c r="C535" s="3"/>
      <c r="D535" s="5"/>
      <c r="E535" s="388"/>
      <c r="F535" s="388"/>
      <c r="G535" s="388"/>
      <c r="H535" s="388"/>
      <c r="I535" s="388"/>
      <c r="J535" s="129"/>
      <c r="K535" s="129"/>
      <c r="L535" s="129"/>
      <c r="M535" s="129"/>
      <c r="N535" s="129"/>
      <c r="O535" s="129"/>
      <c r="P535" s="129"/>
      <c r="Q535" s="129"/>
      <c r="R535" s="129"/>
      <c r="S535" s="129"/>
      <c r="T535" s="129"/>
      <c r="U535" s="129"/>
      <c r="V535" s="129"/>
      <c r="W535" s="129"/>
      <c r="X535" s="129"/>
      <c r="Y535" s="129"/>
      <c r="Z535" s="129"/>
    </row>
    <row r="536" spans="1:26" ht="15.75" customHeight="1">
      <c r="A536" s="3"/>
      <c r="B536" s="3"/>
      <c r="C536" s="3"/>
      <c r="D536" s="5"/>
      <c r="E536" s="388"/>
      <c r="F536" s="388"/>
      <c r="G536" s="388"/>
      <c r="H536" s="388"/>
      <c r="I536" s="388"/>
      <c r="J536" s="129"/>
      <c r="K536" s="129"/>
      <c r="L536" s="129"/>
      <c r="M536" s="129"/>
      <c r="N536" s="129"/>
      <c r="O536" s="129"/>
      <c r="P536" s="129"/>
      <c r="Q536" s="129"/>
      <c r="R536" s="129"/>
      <c r="S536" s="129"/>
      <c r="T536" s="129"/>
      <c r="U536" s="129"/>
      <c r="V536" s="129"/>
      <c r="W536" s="129"/>
      <c r="X536" s="129"/>
      <c r="Y536" s="129"/>
      <c r="Z536" s="129"/>
    </row>
    <row r="537" spans="1:26" ht="15.75" customHeight="1">
      <c r="A537" s="3"/>
      <c r="B537" s="3"/>
      <c r="C537" s="3"/>
      <c r="D537" s="5"/>
      <c r="E537" s="388"/>
      <c r="F537" s="388"/>
      <c r="G537" s="388"/>
      <c r="H537" s="388"/>
      <c r="I537" s="388"/>
      <c r="J537" s="129"/>
      <c r="K537" s="129"/>
      <c r="L537" s="129"/>
      <c r="M537" s="129"/>
      <c r="N537" s="129"/>
      <c r="O537" s="129"/>
      <c r="P537" s="129"/>
      <c r="Q537" s="129"/>
      <c r="R537" s="129"/>
      <c r="S537" s="129"/>
      <c r="T537" s="129"/>
      <c r="U537" s="129"/>
      <c r="V537" s="129"/>
      <c r="W537" s="129"/>
      <c r="X537" s="129"/>
      <c r="Y537" s="129"/>
      <c r="Z537" s="129"/>
    </row>
    <row r="538" spans="1:26" ht="15.75" customHeight="1">
      <c r="A538" s="3"/>
      <c r="B538" s="3"/>
      <c r="C538" s="3"/>
      <c r="D538" s="5"/>
      <c r="E538" s="388"/>
      <c r="F538" s="388"/>
      <c r="G538" s="388"/>
      <c r="H538" s="388"/>
      <c r="I538" s="388"/>
      <c r="J538" s="129"/>
      <c r="K538" s="129"/>
      <c r="L538" s="129"/>
      <c r="M538" s="129"/>
      <c r="N538" s="129"/>
      <c r="O538" s="129"/>
      <c r="P538" s="129"/>
      <c r="Q538" s="129"/>
      <c r="R538" s="129"/>
      <c r="S538" s="129"/>
      <c r="T538" s="129"/>
      <c r="U538" s="129"/>
      <c r="V538" s="129"/>
      <c r="W538" s="129"/>
      <c r="X538" s="129"/>
      <c r="Y538" s="129"/>
      <c r="Z538" s="129"/>
    </row>
    <row r="539" spans="1:26" ht="15.75" customHeight="1">
      <c r="A539" s="3"/>
      <c r="B539" s="3"/>
      <c r="C539" s="3"/>
      <c r="D539" s="5"/>
      <c r="E539" s="388"/>
      <c r="F539" s="388"/>
      <c r="G539" s="388"/>
      <c r="H539" s="388"/>
      <c r="I539" s="388"/>
      <c r="J539" s="129"/>
      <c r="K539" s="129"/>
      <c r="L539" s="129"/>
      <c r="M539" s="129"/>
      <c r="N539" s="129"/>
      <c r="O539" s="129"/>
      <c r="P539" s="129"/>
      <c r="Q539" s="129"/>
      <c r="R539" s="129"/>
      <c r="S539" s="129"/>
      <c r="T539" s="129"/>
      <c r="U539" s="129"/>
      <c r="V539" s="129"/>
      <c r="W539" s="129"/>
      <c r="X539" s="129"/>
      <c r="Y539" s="129"/>
      <c r="Z539" s="129"/>
    </row>
    <row r="540" spans="1:26" ht="15.75" customHeight="1">
      <c r="A540" s="3"/>
      <c r="B540" s="3"/>
      <c r="C540" s="3"/>
      <c r="D540" s="5"/>
      <c r="E540" s="388"/>
      <c r="F540" s="388"/>
      <c r="G540" s="388"/>
      <c r="H540" s="388"/>
      <c r="I540" s="388"/>
      <c r="J540" s="129"/>
      <c r="K540" s="129"/>
      <c r="L540" s="129"/>
      <c r="M540" s="129"/>
      <c r="N540" s="129"/>
      <c r="O540" s="129"/>
      <c r="P540" s="129"/>
      <c r="Q540" s="129"/>
      <c r="R540" s="129"/>
      <c r="S540" s="129"/>
      <c r="T540" s="129"/>
      <c r="U540" s="129"/>
      <c r="V540" s="129"/>
      <c r="W540" s="129"/>
      <c r="X540" s="129"/>
      <c r="Y540" s="129"/>
      <c r="Z540" s="129"/>
    </row>
    <row r="541" spans="1:26" ht="15.75" customHeight="1">
      <c r="A541" s="3"/>
      <c r="B541" s="3"/>
      <c r="C541" s="3"/>
      <c r="D541" s="5"/>
      <c r="E541" s="388"/>
      <c r="F541" s="388"/>
      <c r="G541" s="388"/>
      <c r="H541" s="388"/>
      <c r="I541" s="388"/>
      <c r="J541" s="129"/>
      <c r="K541" s="129"/>
      <c r="L541" s="129"/>
      <c r="M541" s="129"/>
      <c r="N541" s="129"/>
      <c r="O541" s="129"/>
      <c r="P541" s="129"/>
      <c r="Q541" s="129"/>
      <c r="R541" s="129"/>
      <c r="S541" s="129"/>
      <c r="T541" s="129"/>
      <c r="U541" s="129"/>
      <c r="V541" s="129"/>
      <c r="W541" s="129"/>
      <c r="X541" s="129"/>
      <c r="Y541" s="129"/>
      <c r="Z541" s="129"/>
    </row>
    <row r="542" spans="1:26" ht="15.75" customHeight="1">
      <c r="A542" s="3"/>
      <c r="B542" s="3"/>
      <c r="C542" s="3"/>
      <c r="D542" s="5"/>
      <c r="E542" s="388"/>
      <c r="F542" s="388"/>
      <c r="G542" s="388"/>
      <c r="H542" s="388"/>
      <c r="I542" s="388"/>
      <c r="J542" s="129"/>
      <c r="K542" s="129"/>
      <c r="L542" s="129"/>
      <c r="M542" s="129"/>
      <c r="N542" s="129"/>
      <c r="O542" s="129"/>
      <c r="P542" s="129"/>
      <c r="Q542" s="129"/>
      <c r="R542" s="129"/>
      <c r="S542" s="129"/>
      <c r="T542" s="129"/>
      <c r="U542" s="129"/>
      <c r="V542" s="129"/>
      <c r="W542" s="129"/>
      <c r="X542" s="129"/>
      <c r="Y542" s="129"/>
      <c r="Z542" s="129"/>
    </row>
    <row r="543" spans="1:26" ht="15.75" customHeight="1">
      <c r="A543" s="3"/>
      <c r="B543" s="3"/>
      <c r="C543" s="3"/>
      <c r="D543" s="5"/>
      <c r="E543" s="388"/>
      <c r="F543" s="388"/>
      <c r="G543" s="388"/>
      <c r="H543" s="388"/>
      <c r="I543" s="388"/>
      <c r="J543" s="129"/>
      <c r="K543" s="129"/>
      <c r="L543" s="129"/>
      <c r="M543" s="129"/>
      <c r="N543" s="129"/>
      <c r="O543" s="129"/>
      <c r="P543" s="129"/>
      <c r="Q543" s="129"/>
      <c r="R543" s="129"/>
      <c r="S543" s="129"/>
      <c r="T543" s="129"/>
      <c r="U543" s="129"/>
      <c r="V543" s="129"/>
      <c r="W543" s="129"/>
      <c r="X543" s="129"/>
      <c r="Y543" s="129"/>
      <c r="Z543" s="129"/>
    </row>
    <row r="544" spans="1:26" ht="15.75" customHeight="1">
      <c r="A544" s="3"/>
      <c r="B544" s="3"/>
      <c r="C544" s="3"/>
      <c r="D544" s="5"/>
      <c r="E544" s="388"/>
      <c r="F544" s="388"/>
      <c r="G544" s="388"/>
      <c r="H544" s="388"/>
      <c r="I544" s="388"/>
      <c r="J544" s="129"/>
      <c r="K544" s="129"/>
      <c r="L544" s="129"/>
      <c r="M544" s="129"/>
      <c r="N544" s="129"/>
      <c r="O544" s="129"/>
      <c r="P544" s="129"/>
      <c r="Q544" s="129"/>
      <c r="R544" s="129"/>
      <c r="S544" s="129"/>
      <c r="T544" s="129"/>
      <c r="U544" s="129"/>
      <c r="V544" s="129"/>
      <c r="W544" s="129"/>
      <c r="X544" s="129"/>
      <c r="Y544" s="129"/>
      <c r="Z544" s="129"/>
    </row>
    <row r="545" spans="1:26" ht="15.75" customHeight="1">
      <c r="A545" s="3"/>
      <c r="B545" s="3"/>
      <c r="C545" s="3"/>
      <c r="D545" s="5"/>
      <c r="E545" s="388"/>
      <c r="F545" s="388"/>
      <c r="G545" s="388"/>
      <c r="H545" s="388"/>
      <c r="I545" s="388"/>
      <c r="J545" s="129"/>
      <c r="K545" s="129"/>
      <c r="L545" s="129"/>
      <c r="M545" s="129"/>
      <c r="N545" s="129"/>
      <c r="O545" s="129"/>
      <c r="P545" s="129"/>
      <c r="Q545" s="129"/>
      <c r="R545" s="129"/>
      <c r="S545" s="129"/>
      <c r="T545" s="129"/>
      <c r="U545" s="129"/>
      <c r="V545" s="129"/>
      <c r="W545" s="129"/>
      <c r="X545" s="129"/>
      <c r="Y545" s="129"/>
      <c r="Z545" s="129"/>
    </row>
    <row r="546" spans="1:26" ht="15.75" customHeight="1">
      <c r="A546" s="3"/>
      <c r="B546" s="3"/>
      <c r="C546" s="3"/>
      <c r="D546" s="5"/>
      <c r="E546" s="388"/>
      <c r="F546" s="388"/>
      <c r="G546" s="388"/>
      <c r="H546" s="388"/>
      <c r="I546" s="388"/>
      <c r="J546" s="129"/>
      <c r="K546" s="129"/>
      <c r="L546" s="129"/>
      <c r="M546" s="129"/>
      <c r="N546" s="129"/>
      <c r="O546" s="129"/>
      <c r="P546" s="129"/>
      <c r="Q546" s="129"/>
      <c r="R546" s="129"/>
      <c r="S546" s="129"/>
      <c r="T546" s="129"/>
      <c r="U546" s="129"/>
      <c r="V546" s="129"/>
      <c r="W546" s="129"/>
      <c r="X546" s="129"/>
      <c r="Y546" s="129"/>
      <c r="Z546" s="129"/>
    </row>
    <row r="547" spans="1:26" ht="15.75" customHeight="1">
      <c r="A547" s="3"/>
      <c r="B547" s="3"/>
      <c r="C547" s="3"/>
      <c r="D547" s="5"/>
      <c r="E547" s="388"/>
      <c r="F547" s="388"/>
      <c r="G547" s="388"/>
      <c r="H547" s="388"/>
      <c r="I547" s="388"/>
      <c r="J547" s="129"/>
      <c r="K547" s="129"/>
      <c r="L547" s="129"/>
      <c r="M547" s="129"/>
      <c r="N547" s="129"/>
      <c r="O547" s="129"/>
      <c r="P547" s="129"/>
      <c r="Q547" s="129"/>
      <c r="R547" s="129"/>
      <c r="S547" s="129"/>
      <c r="T547" s="129"/>
      <c r="U547" s="129"/>
      <c r="V547" s="129"/>
      <c r="W547" s="129"/>
      <c r="X547" s="129"/>
      <c r="Y547" s="129"/>
      <c r="Z547" s="129"/>
    </row>
    <row r="548" spans="1:26" ht="15.75" customHeight="1">
      <c r="A548" s="3"/>
      <c r="B548" s="3"/>
      <c r="C548" s="3"/>
      <c r="D548" s="5"/>
      <c r="E548" s="388"/>
      <c r="F548" s="388"/>
      <c r="G548" s="388"/>
      <c r="H548" s="388"/>
      <c r="I548" s="388"/>
      <c r="J548" s="129"/>
      <c r="K548" s="129"/>
      <c r="L548" s="129"/>
      <c r="M548" s="129"/>
      <c r="N548" s="129"/>
      <c r="O548" s="129"/>
      <c r="P548" s="129"/>
      <c r="Q548" s="129"/>
      <c r="R548" s="129"/>
      <c r="S548" s="129"/>
      <c r="T548" s="129"/>
      <c r="U548" s="129"/>
      <c r="V548" s="129"/>
      <c r="W548" s="129"/>
      <c r="X548" s="129"/>
      <c r="Y548" s="129"/>
      <c r="Z548" s="129"/>
    </row>
    <row r="549" spans="1:26" ht="15.75" customHeight="1">
      <c r="A549" s="3"/>
      <c r="B549" s="3"/>
      <c r="C549" s="3"/>
      <c r="D549" s="5"/>
      <c r="E549" s="388"/>
      <c r="F549" s="388"/>
      <c r="G549" s="388"/>
      <c r="H549" s="388"/>
      <c r="I549" s="388"/>
      <c r="J549" s="129"/>
      <c r="K549" s="129"/>
      <c r="L549" s="129"/>
      <c r="M549" s="129"/>
      <c r="N549" s="129"/>
      <c r="O549" s="129"/>
      <c r="P549" s="129"/>
      <c r="Q549" s="129"/>
      <c r="R549" s="129"/>
      <c r="S549" s="129"/>
      <c r="T549" s="129"/>
      <c r="U549" s="129"/>
      <c r="V549" s="129"/>
      <c r="W549" s="129"/>
      <c r="X549" s="129"/>
      <c r="Y549" s="129"/>
      <c r="Z549" s="129"/>
    </row>
    <row r="550" spans="1:26" ht="15.75" customHeight="1">
      <c r="A550" s="3"/>
      <c r="B550" s="3"/>
      <c r="C550" s="3"/>
      <c r="D550" s="5"/>
      <c r="E550" s="388"/>
      <c r="F550" s="388"/>
      <c r="G550" s="388"/>
      <c r="H550" s="388"/>
      <c r="I550" s="388"/>
      <c r="J550" s="129"/>
      <c r="K550" s="129"/>
      <c r="L550" s="129"/>
      <c r="M550" s="129"/>
      <c r="N550" s="129"/>
      <c r="O550" s="129"/>
      <c r="P550" s="129"/>
      <c r="Q550" s="129"/>
      <c r="R550" s="129"/>
      <c r="S550" s="129"/>
      <c r="T550" s="129"/>
      <c r="U550" s="129"/>
      <c r="V550" s="129"/>
      <c r="W550" s="129"/>
      <c r="X550" s="129"/>
      <c r="Y550" s="129"/>
      <c r="Z550" s="129"/>
    </row>
    <row r="551" spans="1:26" ht="15.75" customHeight="1">
      <c r="A551" s="3"/>
      <c r="B551" s="3"/>
      <c r="C551" s="3"/>
      <c r="D551" s="5"/>
      <c r="E551" s="388"/>
      <c r="F551" s="388"/>
      <c r="G551" s="388"/>
      <c r="H551" s="388"/>
      <c r="I551" s="388"/>
      <c r="J551" s="129"/>
      <c r="K551" s="129"/>
      <c r="L551" s="129"/>
      <c r="M551" s="129"/>
      <c r="N551" s="129"/>
      <c r="O551" s="129"/>
      <c r="P551" s="129"/>
      <c r="Q551" s="129"/>
      <c r="R551" s="129"/>
      <c r="S551" s="129"/>
      <c r="T551" s="129"/>
      <c r="U551" s="129"/>
      <c r="V551" s="129"/>
      <c r="W551" s="129"/>
      <c r="X551" s="129"/>
      <c r="Y551" s="129"/>
      <c r="Z551" s="129"/>
    </row>
    <row r="552" spans="1:26" ht="15.75" customHeight="1">
      <c r="A552" s="3"/>
      <c r="B552" s="3"/>
      <c r="C552" s="3"/>
      <c r="D552" s="5"/>
      <c r="E552" s="388"/>
      <c r="F552" s="388"/>
      <c r="G552" s="388"/>
      <c r="H552" s="388"/>
      <c r="I552" s="388"/>
      <c r="J552" s="129"/>
      <c r="K552" s="129"/>
      <c r="L552" s="129"/>
      <c r="M552" s="129"/>
      <c r="N552" s="129"/>
      <c r="O552" s="129"/>
      <c r="P552" s="129"/>
      <c r="Q552" s="129"/>
      <c r="R552" s="129"/>
      <c r="S552" s="129"/>
      <c r="T552" s="129"/>
      <c r="U552" s="129"/>
      <c r="V552" s="129"/>
      <c r="W552" s="129"/>
      <c r="X552" s="129"/>
      <c r="Y552" s="129"/>
      <c r="Z552" s="129"/>
    </row>
    <row r="553" spans="1:26" ht="15.75" customHeight="1">
      <c r="A553" s="3"/>
      <c r="B553" s="3"/>
      <c r="C553" s="3"/>
      <c r="D553" s="5"/>
      <c r="E553" s="388"/>
      <c r="F553" s="388"/>
      <c r="G553" s="388"/>
      <c r="H553" s="388"/>
      <c r="I553" s="388"/>
      <c r="J553" s="129"/>
      <c r="K553" s="129"/>
      <c r="L553" s="129"/>
      <c r="M553" s="129"/>
      <c r="N553" s="129"/>
      <c r="O553" s="129"/>
      <c r="P553" s="129"/>
      <c r="Q553" s="129"/>
      <c r="R553" s="129"/>
      <c r="S553" s="129"/>
      <c r="T553" s="129"/>
      <c r="U553" s="129"/>
      <c r="V553" s="129"/>
      <c r="W553" s="129"/>
      <c r="X553" s="129"/>
      <c r="Y553" s="129"/>
      <c r="Z553" s="129"/>
    </row>
    <row r="554" spans="1:26" ht="15.75" customHeight="1">
      <c r="A554" s="3"/>
      <c r="B554" s="3"/>
      <c r="C554" s="3"/>
      <c r="D554" s="5"/>
      <c r="E554" s="388"/>
      <c r="F554" s="388"/>
      <c r="G554" s="388"/>
      <c r="H554" s="388"/>
      <c r="I554" s="388"/>
      <c r="J554" s="129"/>
      <c r="K554" s="129"/>
      <c r="L554" s="129"/>
      <c r="M554" s="129"/>
      <c r="N554" s="129"/>
      <c r="O554" s="129"/>
      <c r="P554" s="129"/>
      <c r="Q554" s="129"/>
      <c r="R554" s="129"/>
      <c r="S554" s="129"/>
      <c r="T554" s="129"/>
      <c r="U554" s="129"/>
      <c r="V554" s="129"/>
      <c r="W554" s="129"/>
      <c r="X554" s="129"/>
      <c r="Y554" s="129"/>
      <c r="Z554" s="129"/>
    </row>
    <row r="555" spans="1:26" ht="15.75" customHeight="1">
      <c r="A555" s="3"/>
      <c r="B555" s="3"/>
      <c r="C555" s="3"/>
      <c r="D555" s="5"/>
      <c r="E555" s="388"/>
      <c r="F555" s="388"/>
      <c r="G555" s="388"/>
      <c r="H555" s="388"/>
      <c r="I555" s="388"/>
      <c r="J555" s="129"/>
      <c r="K555" s="129"/>
      <c r="L555" s="129"/>
      <c r="M555" s="129"/>
      <c r="N555" s="129"/>
      <c r="O555" s="129"/>
      <c r="P555" s="129"/>
      <c r="Q555" s="129"/>
      <c r="R555" s="129"/>
      <c r="S555" s="129"/>
      <c r="T555" s="129"/>
      <c r="U555" s="129"/>
      <c r="V555" s="129"/>
      <c r="W555" s="129"/>
      <c r="X555" s="129"/>
      <c r="Y555" s="129"/>
      <c r="Z555" s="129"/>
    </row>
    <row r="556" spans="1:26" ht="15.75" customHeight="1">
      <c r="A556" s="3"/>
      <c r="B556" s="3"/>
      <c r="C556" s="3"/>
      <c r="D556" s="5"/>
      <c r="E556" s="388"/>
      <c r="F556" s="388"/>
      <c r="G556" s="388"/>
      <c r="H556" s="388"/>
      <c r="I556" s="388"/>
      <c r="J556" s="129"/>
      <c r="K556" s="129"/>
      <c r="L556" s="129"/>
      <c r="M556" s="129"/>
      <c r="N556" s="129"/>
      <c r="O556" s="129"/>
      <c r="P556" s="129"/>
      <c r="Q556" s="129"/>
      <c r="R556" s="129"/>
      <c r="S556" s="129"/>
      <c r="T556" s="129"/>
      <c r="U556" s="129"/>
      <c r="V556" s="129"/>
      <c r="W556" s="129"/>
      <c r="X556" s="129"/>
      <c r="Y556" s="129"/>
      <c r="Z556" s="129"/>
    </row>
    <row r="557" spans="1:26" ht="15.75" customHeight="1">
      <c r="A557" s="3"/>
      <c r="B557" s="3"/>
      <c r="C557" s="3"/>
      <c r="D557" s="5"/>
      <c r="E557" s="388"/>
      <c r="F557" s="388"/>
      <c r="G557" s="388"/>
      <c r="H557" s="388"/>
      <c r="I557" s="388"/>
      <c r="J557" s="129"/>
      <c r="K557" s="129"/>
      <c r="L557" s="129"/>
      <c r="M557" s="129"/>
      <c r="N557" s="129"/>
      <c r="O557" s="129"/>
      <c r="P557" s="129"/>
      <c r="Q557" s="129"/>
      <c r="R557" s="129"/>
      <c r="S557" s="129"/>
      <c r="T557" s="129"/>
      <c r="U557" s="129"/>
      <c r="V557" s="129"/>
      <c r="W557" s="129"/>
      <c r="X557" s="129"/>
      <c r="Y557" s="129"/>
      <c r="Z557" s="129"/>
    </row>
    <row r="558" spans="1:26" ht="15.75" customHeight="1">
      <c r="A558" s="3"/>
      <c r="B558" s="3"/>
      <c r="C558" s="3"/>
      <c r="D558" s="5"/>
      <c r="E558" s="388"/>
      <c r="F558" s="388"/>
      <c r="G558" s="388"/>
      <c r="H558" s="388"/>
      <c r="I558" s="388"/>
      <c r="J558" s="129"/>
      <c r="K558" s="129"/>
      <c r="L558" s="129"/>
      <c r="M558" s="129"/>
      <c r="N558" s="129"/>
      <c r="O558" s="129"/>
      <c r="P558" s="129"/>
      <c r="Q558" s="129"/>
      <c r="R558" s="129"/>
      <c r="S558" s="129"/>
      <c r="T558" s="129"/>
      <c r="U558" s="129"/>
      <c r="V558" s="129"/>
      <c r="W558" s="129"/>
      <c r="X558" s="129"/>
      <c r="Y558" s="129"/>
      <c r="Z558" s="129"/>
    </row>
    <row r="559" spans="1:26" ht="15.75" customHeight="1">
      <c r="A559" s="3"/>
      <c r="B559" s="3"/>
      <c r="C559" s="3"/>
      <c r="D559" s="5"/>
      <c r="E559" s="388"/>
      <c r="F559" s="388"/>
      <c r="G559" s="388"/>
      <c r="H559" s="388"/>
      <c r="I559" s="388"/>
      <c r="J559" s="129"/>
      <c r="K559" s="129"/>
      <c r="L559" s="129"/>
      <c r="M559" s="129"/>
      <c r="N559" s="129"/>
      <c r="O559" s="129"/>
      <c r="P559" s="129"/>
      <c r="Q559" s="129"/>
      <c r="R559" s="129"/>
      <c r="S559" s="129"/>
      <c r="T559" s="129"/>
      <c r="U559" s="129"/>
      <c r="V559" s="129"/>
      <c r="W559" s="129"/>
      <c r="X559" s="129"/>
      <c r="Y559" s="129"/>
      <c r="Z559" s="129"/>
    </row>
    <row r="560" spans="1:26" ht="15.75" customHeight="1">
      <c r="A560" s="3"/>
      <c r="B560" s="3"/>
      <c r="C560" s="3"/>
      <c r="D560" s="5"/>
      <c r="E560" s="388"/>
      <c r="F560" s="388"/>
      <c r="G560" s="388"/>
      <c r="H560" s="388"/>
      <c r="I560" s="388"/>
      <c r="J560" s="129"/>
      <c r="K560" s="129"/>
      <c r="L560" s="129"/>
      <c r="M560" s="129"/>
      <c r="N560" s="129"/>
      <c r="O560" s="129"/>
      <c r="P560" s="129"/>
      <c r="Q560" s="129"/>
      <c r="R560" s="129"/>
      <c r="S560" s="129"/>
      <c r="T560" s="129"/>
      <c r="U560" s="129"/>
      <c r="V560" s="129"/>
      <c r="W560" s="129"/>
      <c r="X560" s="129"/>
      <c r="Y560" s="129"/>
      <c r="Z560" s="129"/>
    </row>
    <row r="561" spans="1:26" ht="15.75" customHeight="1">
      <c r="A561" s="3"/>
      <c r="B561" s="3"/>
      <c r="C561" s="3"/>
      <c r="D561" s="5"/>
      <c r="E561" s="388"/>
      <c r="F561" s="388"/>
      <c r="G561" s="388"/>
      <c r="H561" s="388"/>
      <c r="I561" s="388"/>
      <c r="J561" s="129"/>
      <c r="K561" s="129"/>
      <c r="L561" s="129"/>
      <c r="M561" s="129"/>
      <c r="N561" s="129"/>
      <c r="O561" s="129"/>
      <c r="P561" s="129"/>
      <c r="Q561" s="129"/>
      <c r="R561" s="129"/>
      <c r="S561" s="129"/>
      <c r="T561" s="129"/>
      <c r="U561" s="129"/>
      <c r="V561" s="129"/>
      <c r="W561" s="129"/>
      <c r="X561" s="129"/>
      <c r="Y561" s="129"/>
      <c r="Z561" s="129"/>
    </row>
    <row r="562" spans="1:26" ht="15.75" customHeight="1">
      <c r="A562" s="3"/>
      <c r="B562" s="3"/>
      <c r="C562" s="3"/>
      <c r="D562" s="5"/>
      <c r="E562" s="388"/>
      <c r="F562" s="388"/>
      <c r="G562" s="388"/>
      <c r="H562" s="388"/>
      <c r="I562" s="388"/>
      <c r="J562" s="129"/>
      <c r="K562" s="129"/>
      <c r="L562" s="129"/>
      <c r="M562" s="129"/>
      <c r="N562" s="129"/>
      <c r="O562" s="129"/>
      <c r="P562" s="129"/>
      <c r="Q562" s="129"/>
      <c r="R562" s="129"/>
      <c r="S562" s="129"/>
      <c r="T562" s="129"/>
      <c r="U562" s="129"/>
      <c r="V562" s="129"/>
      <c r="W562" s="129"/>
      <c r="X562" s="129"/>
      <c r="Y562" s="129"/>
      <c r="Z562" s="129"/>
    </row>
    <row r="563" spans="1:26" ht="15.75" customHeight="1">
      <c r="A563" s="3"/>
      <c r="B563" s="3"/>
      <c r="C563" s="3"/>
      <c r="D563" s="5"/>
      <c r="E563" s="388"/>
      <c r="F563" s="388"/>
      <c r="G563" s="388"/>
      <c r="H563" s="388"/>
      <c r="I563" s="388"/>
      <c r="J563" s="129"/>
      <c r="K563" s="129"/>
      <c r="L563" s="129"/>
      <c r="M563" s="129"/>
      <c r="N563" s="129"/>
      <c r="O563" s="129"/>
      <c r="P563" s="129"/>
      <c r="Q563" s="129"/>
      <c r="R563" s="129"/>
      <c r="S563" s="129"/>
      <c r="T563" s="129"/>
      <c r="U563" s="129"/>
      <c r="V563" s="129"/>
      <c r="W563" s="129"/>
      <c r="X563" s="129"/>
      <c r="Y563" s="129"/>
      <c r="Z563" s="129"/>
    </row>
    <row r="564" spans="1:26" ht="15.75" customHeight="1">
      <c r="A564" s="3"/>
      <c r="B564" s="3"/>
      <c r="C564" s="3"/>
      <c r="D564" s="5"/>
      <c r="E564" s="388"/>
      <c r="F564" s="388"/>
      <c r="G564" s="388"/>
      <c r="H564" s="388"/>
      <c r="I564" s="388"/>
      <c r="J564" s="129"/>
      <c r="K564" s="129"/>
      <c r="L564" s="129"/>
      <c r="M564" s="129"/>
      <c r="N564" s="129"/>
      <c r="O564" s="129"/>
      <c r="P564" s="129"/>
      <c r="Q564" s="129"/>
      <c r="R564" s="129"/>
      <c r="S564" s="129"/>
      <c r="T564" s="129"/>
      <c r="U564" s="129"/>
      <c r="V564" s="129"/>
      <c r="W564" s="129"/>
      <c r="X564" s="129"/>
      <c r="Y564" s="129"/>
      <c r="Z564" s="129"/>
    </row>
    <row r="565" spans="1:26" ht="15.75" customHeight="1">
      <c r="A565" s="3"/>
      <c r="B565" s="3"/>
      <c r="C565" s="3"/>
      <c r="D565" s="5"/>
      <c r="E565" s="388"/>
      <c r="F565" s="388"/>
      <c r="G565" s="388"/>
      <c r="H565" s="388"/>
      <c r="I565" s="388"/>
      <c r="J565" s="129"/>
      <c r="K565" s="129"/>
      <c r="L565" s="129"/>
      <c r="M565" s="129"/>
      <c r="N565" s="129"/>
      <c r="O565" s="129"/>
      <c r="P565" s="129"/>
      <c r="Q565" s="129"/>
      <c r="R565" s="129"/>
      <c r="S565" s="129"/>
      <c r="T565" s="129"/>
      <c r="U565" s="129"/>
      <c r="V565" s="129"/>
      <c r="W565" s="129"/>
      <c r="X565" s="129"/>
      <c r="Y565" s="129"/>
      <c r="Z565" s="129"/>
    </row>
    <row r="566" spans="1:26" ht="15.75" customHeight="1">
      <c r="A566" s="3"/>
      <c r="B566" s="3"/>
      <c r="C566" s="3"/>
      <c r="D566" s="5"/>
      <c r="E566" s="388"/>
      <c r="F566" s="388"/>
      <c r="G566" s="388"/>
      <c r="H566" s="388"/>
      <c r="I566" s="388"/>
      <c r="J566" s="129"/>
      <c r="K566" s="129"/>
      <c r="L566" s="129"/>
      <c r="M566" s="129"/>
      <c r="N566" s="129"/>
      <c r="O566" s="129"/>
      <c r="P566" s="129"/>
      <c r="Q566" s="129"/>
      <c r="R566" s="129"/>
      <c r="S566" s="129"/>
      <c r="T566" s="129"/>
      <c r="U566" s="129"/>
      <c r="V566" s="129"/>
      <c r="W566" s="129"/>
      <c r="X566" s="129"/>
      <c r="Y566" s="129"/>
      <c r="Z566" s="129"/>
    </row>
    <row r="567" spans="1:26" ht="15.75" customHeight="1">
      <c r="A567" s="3"/>
      <c r="B567" s="3"/>
      <c r="C567" s="3"/>
      <c r="D567" s="5"/>
      <c r="E567" s="388"/>
      <c r="F567" s="388"/>
      <c r="G567" s="388"/>
      <c r="H567" s="388"/>
      <c r="I567" s="388"/>
      <c r="J567" s="129"/>
      <c r="K567" s="129"/>
      <c r="L567" s="129"/>
      <c r="M567" s="129"/>
      <c r="N567" s="129"/>
      <c r="O567" s="129"/>
      <c r="P567" s="129"/>
      <c r="Q567" s="129"/>
      <c r="R567" s="129"/>
      <c r="S567" s="129"/>
      <c r="T567" s="129"/>
      <c r="U567" s="129"/>
      <c r="V567" s="129"/>
      <c r="W567" s="129"/>
      <c r="X567" s="129"/>
      <c r="Y567" s="129"/>
      <c r="Z567" s="129"/>
    </row>
    <row r="568" spans="1:26" ht="15.75" customHeight="1">
      <c r="A568" s="3"/>
      <c r="B568" s="3"/>
      <c r="C568" s="3"/>
      <c r="D568" s="5"/>
      <c r="E568" s="388"/>
      <c r="F568" s="388"/>
      <c r="G568" s="388"/>
      <c r="H568" s="388"/>
      <c r="I568" s="388"/>
      <c r="J568" s="129"/>
      <c r="K568" s="129"/>
      <c r="L568" s="129"/>
      <c r="M568" s="129"/>
      <c r="N568" s="129"/>
      <c r="O568" s="129"/>
      <c r="P568" s="129"/>
      <c r="Q568" s="129"/>
      <c r="R568" s="129"/>
      <c r="S568" s="129"/>
      <c r="T568" s="129"/>
      <c r="U568" s="129"/>
      <c r="V568" s="129"/>
      <c r="W568" s="129"/>
      <c r="X568" s="129"/>
      <c r="Y568" s="129"/>
      <c r="Z568" s="129"/>
    </row>
    <row r="569" spans="1:26" ht="15.75" customHeight="1">
      <c r="A569" s="3"/>
      <c r="B569" s="3"/>
      <c r="C569" s="3"/>
      <c r="D569" s="5"/>
      <c r="E569" s="388"/>
      <c r="F569" s="388"/>
      <c r="G569" s="388"/>
      <c r="H569" s="388"/>
      <c r="I569" s="388"/>
      <c r="J569" s="129"/>
      <c r="K569" s="129"/>
      <c r="L569" s="129"/>
      <c r="M569" s="129"/>
      <c r="N569" s="129"/>
      <c r="O569" s="129"/>
      <c r="P569" s="129"/>
      <c r="Q569" s="129"/>
      <c r="R569" s="129"/>
      <c r="S569" s="129"/>
      <c r="T569" s="129"/>
      <c r="U569" s="129"/>
      <c r="V569" s="129"/>
      <c r="W569" s="129"/>
      <c r="X569" s="129"/>
      <c r="Y569" s="129"/>
      <c r="Z569" s="129"/>
    </row>
    <row r="570" spans="1:26" ht="15.75" customHeight="1">
      <c r="A570" s="3"/>
      <c r="B570" s="3"/>
      <c r="C570" s="3"/>
      <c r="D570" s="5"/>
      <c r="E570" s="388"/>
      <c r="F570" s="388"/>
      <c r="G570" s="388"/>
      <c r="H570" s="388"/>
      <c r="I570" s="388"/>
      <c r="J570" s="129"/>
      <c r="K570" s="129"/>
      <c r="L570" s="129"/>
      <c r="M570" s="129"/>
      <c r="N570" s="129"/>
      <c r="O570" s="129"/>
      <c r="P570" s="129"/>
      <c r="Q570" s="129"/>
      <c r="R570" s="129"/>
      <c r="S570" s="129"/>
      <c r="T570" s="129"/>
      <c r="U570" s="129"/>
      <c r="V570" s="129"/>
      <c r="W570" s="129"/>
      <c r="X570" s="129"/>
      <c r="Y570" s="129"/>
      <c r="Z570" s="129"/>
    </row>
    <row r="571" spans="1:26" ht="15.75" customHeight="1">
      <c r="A571" s="3"/>
      <c r="B571" s="3"/>
      <c r="C571" s="3"/>
      <c r="D571" s="5"/>
      <c r="E571" s="388"/>
      <c r="F571" s="388"/>
      <c r="G571" s="388"/>
      <c r="H571" s="388"/>
      <c r="I571" s="388"/>
      <c r="J571" s="129"/>
      <c r="K571" s="129"/>
      <c r="L571" s="129"/>
      <c r="M571" s="129"/>
      <c r="N571" s="129"/>
      <c r="O571" s="129"/>
      <c r="P571" s="129"/>
      <c r="Q571" s="129"/>
      <c r="R571" s="129"/>
      <c r="S571" s="129"/>
      <c r="T571" s="129"/>
      <c r="U571" s="129"/>
      <c r="V571" s="129"/>
      <c r="W571" s="129"/>
      <c r="X571" s="129"/>
      <c r="Y571" s="129"/>
      <c r="Z571" s="129"/>
    </row>
    <row r="572" spans="1:26" ht="15.75" customHeight="1">
      <c r="A572" s="3"/>
      <c r="B572" s="3"/>
      <c r="C572" s="3"/>
      <c r="D572" s="5"/>
      <c r="E572" s="388"/>
      <c r="F572" s="388"/>
      <c r="G572" s="388"/>
      <c r="H572" s="388"/>
      <c r="I572" s="388"/>
      <c r="J572" s="129"/>
      <c r="K572" s="129"/>
      <c r="L572" s="129"/>
      <c r="M572" s="129"/>
      <c r="N572" s="129"/>
      <c r="O572" s="129"/>
      <c r="P572" s="129"/>
      <c r="Q572" s="129"/>
      <c r="R572" s="129"/>
      <c r="S572" s="129"/>
      <c r="T572" s="129"/>
      <c r="U572" s="129"/>
      <c r="V572" s="129"/>
      <c r="W572" s="129"/>
      <c r="X572" s="129"/>
      <c r="Y572" s="129"/>
      <c r="Z572" s="129"/>
    </row>
    <row r="573" spans="1:26" ht="15.75" customHeight="1">
      <c r="A573" s="3"/>
      <c r="B573" s="3"/>
      <c r="C573" s="3"/>
      <c r="D573" s="5"/>
      <c r="E573" s="388"/>
      <c r="F573" s="388"/>
      <c r="G573" s="388"/>
      <c r="H573" s="388"/>
      <c r="I573" s="388"/>
      <c r="J573" s="129"/>
      <c r="K573" s="129"/>
      <c r="L573" s="129"/>
      <c r="M573" s="129"/>
      <c r="N573" s="129"/>
      <c r="O573" s="129"/>
      <c r="P573" s="129"/>
      <c r="Q573" s="129"/>
      <c r="R573" s="129"/>
      <c r="S573" s="129"/>
      <c r="T573" s="129"/>
      <c r="U573" s="129"/>
      <c r="V573" s="129"/>
      <c r="W573" s="129"/>
      <c r="X573" s="129"/>
      <c r="Y573" s="129"/>
      <c r="Z573" s="129"/>
    </row>
    <row r="574" spans="1:26" ht="15.75" customHeight="1">
      <c r="A574" s="3"/>
      <c r="B574" s="3"/>
      <c r="C574" s="3"/>
      <c r="D574" s="5"/>
      <c r="E574" s="388"/>
      <c r="F574" s="388"/>
      <c r="G574" s="388"/>
      <c r="H574" s="388"/>
      <c r="I574" s="388"/>
      <c r="J574" s="129"/>
      <c r="K574" s="129"/>
      <c r="L574" s="129"/>
      <c r="M574" s="129"/>
      <c r="N574" s="129"/>
      <c r="O574" s="129"/>
      <c r="P574" s="129"/>
      <c r="Q574" s="129"/>
      <c r="R574" s="129"/>
      <c r="S574" s="129"/>
      <c r="T574" s="129"/>
      <c r="U574" s="129"/>
      <c r="V574" s="129"/>
      <c r="W574" s="129"/>
      <c r="X574" s="129"/>
      <c r="Y574" s="129"/>
      <c r="Z574" s="129"/>
    </row>
    <row r="575" spans="1:26" ht="15.75" customHeight="1">
      <c r="A575" s="3"/>
      <c r="B575" s="3"/>
      <c r="C575" s="3"/>
      <c r="D575" s="5"/>
      <c r="E575" s="388"/>
      <c r="F575" s="388"/>
      <c r="G575" s="388"/>
      <c r="H575" s="388"/>
      <c r="I575" s="388"/>
      <c r="J575" s="129"/>
      <c r="K575" s="129"/>
      <c r="L575" s="129"/>
      <c r="M575" s="129"/>
      <c r="N575" s="129"/>
      <c r="O575" s="129"/>
      <c r="P575" s="129"/>
      <c r="Q575" s="129"/>
      <c r="R575" s="129"/>
      <c r="S575" s="129"/>
      <c r="T575" s="129"/>
      <c r="U575" s="129"/>
      <c r="V575" s="129"/>
      <c r="W575" s="129"/>
      <c r="X575" s="129"/>
      <c r="Y575" s="129"/>
      <c r="Z575" s="129"/>
    </row>
    <row r="576" spans="1:26" ht="15.75" customHeight="1">
      <c r="A576" s="3"/>
      <c r="B576" s="3"/>
      <c r="C576" s="3"/>
      <c r="D576" s="5"/>
      <c r="E576" s="388"/>
      <c r="F576" s="388"/>
      <c r="G576" s="388"/>
      <c r="H576" s="388"/>
      <c r="I576" s="388"/>
      <c r="J576" s="129"/>
      <c r="K576" s="129"/>
      <c r="L576" s="129"/>
      <c r="M576" s="129"/>
      <c r="N576" s="129"/>
      <c r="O576" s="129"/>
      <c r="P576" s="129"/>
      <c r="Q576" s="129"/>
      <c r="R576" s="129"/>
      <c r="S576" s="129"/>
      <c r="T576" s="129"/>
      <c r="U576" s="129"/>
      <c r="V576" s="129"/>
      <c r="W576" s="129"/>
      <c r="X576" s="129"/>
      <c r="Y576" s="129"/>
      <c r="Z576" s="129"/>
    </row>
    <row r="577" spans="1:26" ht="15.75" customHeight="1">
      <c r="A577" s="3"/>
      <c r="B577" s="3"/>
      <c r="C577" s="3"/>
      <c r="D577" s="5"/>
      <c r="E577" s="388"/>
      <c r="F577" s="388"/>
      <c r="G577" s="388"/>
      <c r="H577" s="388"/>
      <c r="I577" s="388"/>
      <c r="J577" s="129"/>
      <c r="K577" s="129"/>
      <c r="L577" s="129"/>
      <c r="M577" s="129"/>
      <c r="N577" s="129"/>
      <c r="O577" s="129"/>
      <c r="P577" s="129"/>
      <c r="Q577" s="129"/>
      <c r="R577" s="129"/>
      <c r="S577" s="129"/>
      <c r="T577" s="129"/>
      <c r="U577" s="129"/>
      <c r="V577" s="129"/>
      <c r="W577" s="129"/>
      <c r="X577" s="129"/>
      <c r="Y577" s="129"/>
      <c r="Z577" s="129"/>
    </row>
    <row r="578" spans="1:26" ht="15.75" customHeight="1">
      <c r="A578" s="3"/>
      <c r="B578" s="3"/>
      <c r="C578" s="3"/>
      <c r="D578" s="5"/>
      <c r="E578" s="388"/>
      <c r="F578" s="388"/>
      <c r="G578" s="388"/>
      <c r="H578" s="388"/>
      <c r="I578" s="388"/>
      <c r="J578" s="129"/>
      <c r="K578" s="129"/>
      <c r="L578" s="129"/>
      <c r="M578" s="129"/>
      <c r="N578" s="129"/>
      <c r="O578" s="129"/>
      <c r="P578" s="129"/>
      <c r="Q578" s="129"/>
      <c r="R578" s="129"/>
      <c r="S578" s="129"/>
      <c r="T578" s="129"/>
      <c r="U578" s="129"/>
      <c r="V578" s="129"/>
      <c r="W578" s="129"/>
      <c r="X578" s="129"/>
      <c r="Y578" s="129"/>
      <c r="Z578" s="129"/>
    </row>
    <row r="579" spans="1:26" ht="15.75" customHeight="1">
      <c r="A579" s="3"/>
      <c r="B579" s="3"/>
      <c r="C579" s="3"/>
      <c r="D579" s="5"/>
      <c r="E579" s="388"/>
      <c r="F579" s="388"/>
      <c r="G579" s="388"/>
      <c r="H579" s="388"/>
      <c r="I579" s="388"/>
      <c r="J579" s="129"/>
      <c r="K579" s="129"/>
      <c r="L579" s="129"/>
      <c r="M579" s="129"/>
      <c r="N579" s="129"/>
      <c r="O579" s="129"/>
      <c r="P579" s="129"/>
      <c r="Q579" s="129"/>
      <c r="R579" s="129"/>
      <c r="S579" s="129"/>
      <c r="T579" s="129"/>
      <c r="U579" s="129"/>
      <c r="V579" s="129"/>
      <c r="W579" s="129"/>
      <c r="X579" s="129"/>
      <c r="Y579" s="129"/>
      <c r="Z579" s="129"/>
    </row>
    <row r="580" spans="1:26" ht="15.75" customHeight="1">
      <c r="A580" s="3"/>
      <c r="B580" s="3"/>
      <c r="C580" s="3"/>
      <c r="D580" s="5"/>
      <c r="E580" s="388"/>
      <c r="F580" s="388"/>
      <c r="G580" s="388"/>
      <c r="H580" s="388"/>
      <c r="I580" s="388"/>
      <c r="J580" s="129"/>
      <c r="K580" s="129"/>
      <c r="L580" s="129"/>
      <c r="M580" s="129"/>
      <c r="N580" s="129"/>
      <c r="O580" s="129"/>
      <c r="P580" s="129"/>
      <c r="Q580" s="129"/>
      <c r="R580" s="129"/>
      <c r="S580" s="129"/>
      <c r="T580" s="129"/>
      <c r="U580" s="129"/>
      <c r="V580" s="129"/>
      <c r="W580" s="129"/>
      <c r="X580" s="129"/>
      <c r="Y580" s="129"/>
      <c r="Z580" s="129"/>
    </row>
    <row r="581" spans="1:26" ht="15.75" customHeight="1">
      <c r="A581" s="3"/>
      <c r="B581" s="3"/>
      <c r="C581" s="3"/>
      <c r="D581" s="5"/>
      <c r="E581" s="388"/>
      <c r="F581" s="388"/>
      <c r="G581" s="388"/>
      <c r="H581" s="388"/>
      <c r="I581" s="388"/>
      <c r="J581" s="129"/>
      <c r="K581" s="129"/>
      <c r="L581" s="129"/>
      <c r="M581" s="129"/>
      <c r="N581" s="129"/>
      <c r="O581" s="129"/>
      <c r="P581" s="129"/>
      <c r="Q581" s="129"/>
      <c r="R581" s="129"/>
      <c r="S581" s="129"/>
      <c r="T581" s="129"/>
      <c r="U581" s="129"/>
      <c r="V581" s="129"/>
      <c r="W581" s="129"/>
      <c r="X581" s="129"/>
      <c r="Y581" s="129"/>
      <c r="Z581" s="129"/>
    </row>
    <row r="582" spans="1:26" ht="15.75" customHeight="1">
      <c r="A582" s="3"/>
      <c r="B582" s="3"/>
      <c r="C582" s="3"/>
      <c r="D582" s="5"/>
      <c r="E582" s="388"/>
      <c r="F582" s="388"/>
      <c r="G582" s="388"/>
      <c r="H582" s="388"/>
      <c r="I582" s="388"/>
      <c r="J582" s="129"/>
      <c r="K582" s="129"/>
      <c r="L582" s="129"/>
      <c r="M582" s="129"/>
      <c r="N582" s="129"/>
      <c r="O582" s="129"/>
      <c r="P582" s="129"/>
      <c r="Q582" s="129"/>
      <c r="R582" s="129"/>
      <c r="S582" s="129"/>
      <c r="T582" s="129"/>
      <c r="U582" s="129"/>
      <c r="V582" s="129"/>
      <c r="W582" s="129"/>
      <c r="X582" s="129"/>
      <c r="Y582" s="129"/>
      <c r="Z582" s="129"/>
    </row>
    <row r="583" spans="1:26" ht="15.75" customHeight="1">
      <c r="A583" s="3"/>
      <c r="B583" s="3"/>
      <c r="C583" s="3"/>
      <c r="D583" s="5"/>
      <c r="E583" s="388"/>
      <c r="F583" s="388"/>
      <c r="G583" s="388"/>
      <c r="H583" s="388"/>
      <c r="I583" s="388"/>
      <c r="J583" s="129"/>
      <c r="K583" s="129"/>
      <c r="L583" s="129"/>
      <c r="M583" s="129"/>
      <c r="N583" s="129"/>
      <c r="O583" s="129"/>
      <c r="P583" s="129"/>
      <c r="Q583" s="129"/>
      <c r="R583" s="129"/>
      <c r="S583" s="129"/>
      <c r="T583" s="129"/>
      <c r="U583" s="129"/>
      <c r="V583" s="129"/>
      <c r="W583" s="129"/>
      <c r="X583" s="129"/>
      <c r="Y583" s="129"/>
      <c r="Z583" s="129"/>
    </row>
    <row r="584" spans="1:26" ht="15.75" customHeight="1">
      <c r="A584" s="3"/>
      <c r="B584" s="3"/>
      <c r="C584" s="3"/>
      <c r="D584" s="5"/>
      <c r="E584" s="388"/>
      <c r="F584" s="388"/>
      <c r="G584" s="388"/>
      <c r="H584" s="388"/>
      <c r="I584" s="388"/>
      <c r="J584" s="129"/>
      <c r="K584" s="129"/>
      <c r="L584" s="129"/>
      <c r="M584" s="129"/>
      <c r="N584" s="129"/>
      <c r="O584" s="129"/>
      <c r="P584" s="129"/>
      <c r="Q584" s="129"/>
      <c r="R584" s="129"/>
      <c r="S584" s="129"/>
      <c r="T584" s="129"/>
      <c r="U584" s="129"/>
      <c r="V584" s="129"/>
      <c r="W584" s="129"/>
      <c r="X584" s="129"/>
      <c r="Y584" s="129"/>
      <c r="Z584" s="129"/>
    </row>
    <row r="585" spans="1:26" ht="15.75" customHeight="1">
      <c r="A585" s="3"/>
      <c r="B585" s="3"/>
      <c r="C585" s="3"/>
      <c r="D585" s="5"/>
      <c r="E585" s="388"/>
      <c r="F585" s="388"/>
      <c r="G585" s="388"/>
      <c r="H585" s="388"/>
      <c r="I585" s="388"/>
      <c r="J585" s="129"/>
      <c r="K585" s="129"/>
      <c r="L585" s="129"/>
      <c r="M585" s="129"/>
      <c r="N585" s="129"/>
      <c r="O585" s="129"/>
      <c r="P585" s="129"/>
      <c r="Q585" s="129"/>
      <c r="R585" s="129"/>
      <c r="S585" s="129"/>
      <c r="T585" s="129"/>
      <c r="U585" s="129"/>
      <c r="V585" s="129"/>
      <c r="W585" s="129"/>
      <c r="X585" s="129"/>
      <c r="Y585" s="129"/>
      <c r="Z585" s="129"/>
    </row>
    <row r="586" spans="1:26" ht="15.75" customHeight="1">
      <c r="A586" s="3"/>
      <c r="B586" s="3"/>
      <c r="C586" s="3"/>
      <c r="D586" s="5"/>
      <c r="E586" s="388"/>
      <c r="F586" s="388"/>
      <c r="G586" s="388"/>
      <c r="H586" s="388"/>
      <c r="I586" s="388"/>
      <c r="J586" s="129"/>
      <c r="K586" s="129"/>
      <c r="L586" s="129"/>
      <c r="M586" s="129"/>
      <c r="N586" s="129"/>
      <c r="O586" s="129"/>
      <c r="P586" s="129"/>
      <c r="Q586" s="129"/>
      <c r="R586" s="129"/>
      <c r="S586" s="129"/>
      <c r="T586" s="129"/>
      <c r="U586" s="129"/>
      <c r="V586" s="129"/>
      <c r="W586" s="129"/>
      <c r="X586" s="129"/>
      <c r="Y586" s="129"/>
      <c r="Z586" s="129"/>
    </row>
    <row r="587" spans="1:26" ht="15.75" customHeight="1">
      <c r="A587" s="3"/>
      <c r="B587" s="3"/>
      <c r="C587" s="3"/>
      <c r="D587" s="5"/>
      <c r="E587" s="388"/>
      <c r="F587" s="388"/>
      <c r="G587" s="388"/>
      <c r="H587" s="388"/>
      <c r="I587" s="388"/>
      <c r="J587" s="129"/>
      <c r="K587" s="129"/>
      <c r="L587" s="129"/>
      <c r="M587" s="129"/>
      <c r="N587" s="129"/>
      <c r="O587" s="129"/>
      <c r="P587" s="129"/>
      <c r="Q587" s="129"/>
      <c r="R587" s="129"/>
      <c r="S587" s="129"/>
      <c r="T587" s="129"/>
      <c r="U587" s="129"/>
      <c r="V587" s="129"/>
      <c r="W587" s="129"/>
      <c r="X587" s="129"/>
      <c r="Y587" s="129"/>
      <c r="Z587" s="129"/>
    </row>
    <row r="588" spans="1:26" ht="15.75" customHeight="1">
      <c r="A588" s="3"/>
      <c r="B588" s="3"/>
      <c r="C588" s="3"/>
      <c r="D588" s="5"/>
      <c r="E588" s="388"/>
      <c r="F588" s="388"/>
      <c r="G588" s="388"/>
      <c r="H588" s="388"/>
      <c r="I588" s="388"/>
      <c r="J588" s="129"/>
      <c r="K588" s="129"/>
      <c r="L588" s="129"/>
      <c r="M588" s="129"/>
      <c r="N588" s="129"/>
      <c r="O588" s="129"/>
      <c r="P588" s="129"/>
      <c r="Q588" s="129"/>
      <c r="R588" s="129"/>
      <c r="S588" s="129"/>
      <c r="T588" s="129"/>
      <c r="U588" s="129"/>
      <c r="V588" s="129"/>
      <c r="W588" s="129"/>
      <c r="X588" s="129"/>
      <c r="Y588" s="129"/>
      <c r="Z588" s="129"/>
    </row>
    <row r="589" spans="1:26" ht="15.75" customHeight="1">
      <c r="A589" s="3"/>
      <c r="B589" s="3"/>
      <c r="C589" s="3"/>
      <c r="D589" s="5"/>
      <c r="E589" s="388"/>
      <c r="F589" s="388"/>
      <c r="G589" s="388"/>
      <c r="H589" s="388"/>
      <c r="I589" s="388"/>
      <c r="J589" s="129"/>
      <c r="K589" s="129"/>
      <c r="L589" s="129"/>
      <c r="M589" s="129"/>
      <c r="N589" s="129"/>
      <c r="O589" s="129"/>
      <c r="P589" s="129"/>
      <c r="Q589" s="129"/>
      <c r="R589" s="129"/>
      <c r="S589" s="129"/>
      <c r="T589" s="129"/>
      <c r="U589" s="129"/>
      <c r="V589" s="129"/>
      <c r="W589" s="129"/>
      <c r="X589" s="129"/>
      <c r="Y589" s="129"/>
      <c r="Z589" s="129"/>
    </row>
    <row r="590" spans="1:26" ht="15.75" customHeight="1">
      <c r="A590" s="3"/>
      <c r="B590" s="3"/>
      <c r="C590" s="3"/>
      <c r="D590" s="5"/>
      <c r="E590" s="388"/>
      <c r="F590" s="388"/>
      <c r="G590" s="388"/>
      <c r="H590" s="388"/>
      <c r="I590" s="388"/>
      <c r="J590" s="129"/>
      <c r="K590" s="129"/>
      <c r="L590" s="129"/>
      <c r="M590" s="129"/>
      <c r="N590" s="129"/>
      <c r="O590" s="129"/>
      <c r="P590" s="129"/>
      <c r="Q590" s="129"/>
      <c r="R590" s="129"/>
      <c r="S590" s="129"/>
      <c r="T590" s="129"/>
      <c r="U590" s="129"/>
      <c r="V590" s="129"/>
      <c r="W590" s="129"/>
      <c r="X590" s="129"/>
      <c r="Y590" s="129"/>
      <c r="Z590" s="129"/>
    </row>
    <row r="591" spans="1:26" ht="15.75" customHeight="1">
      <c r="A591" s="3"/>
      <c r="B591" s="3"/>
      <c r="C591" s="3"/>
      <c r="D591" s="5"/>
      <c r="E591" s="388"/>
      <c r="F591" s="388"/>
      <c r="G591" s="388"/>
      <c r="H591" s="388"/>
      <c r="I591" s="388"/>
      <c r="J591" s="129"/>
      <c r="K591" s="129"/>
      <c r="L591" s="129"/>
      <c r="M591" s="129"/>
      <c r="N591" s="129"/>
      <c r="O591" s="129"/>
      <c r="P591" s="129"/>
      <c r="Q591" s="129"/>
      <c r="R591" s="129"/>
      <c r="S591" s="129"/>
      <c r="T591" s="129"/>
      <c r="U591" s="129"/>
      <c r="V591" s="129"/>
      <c r="W591" s="129"/>
      <c r="X591" s="129"/>
      <c r="Y591" s="129"/>
      <c r="Z591" s="129"/>
    </row>
    <row r="592" spans="1:26" ht="15.75" customHeight="1">
      <c r="A592" s="3"/>
      <c r="B592" s="3"/>
      <c r="C592" s="3"/>
      <c r="D592" s="5"/>
      <c r="E592" s="388"/>
      <c r="F592" s="388"/>
      <c r="G592" s="388"/>
      <c r="H592" s="388"/>
      <c r="I592" s="388"/>
      <c r="J592" s="129"/>
      <c r="K592" s="129"/>
      <c r="L592" s="129"/>
      <c r="M592" s="129"/>
      <c r="N592" s="129"/>
      <c r="O592" s="129"/>
      <c r="P592" s="129"/>
      <c r="Q592" s="129"/>
      <c r="R592" s="129"/>
      <c r="S592" s="129"/>
      <c r="T592" s="129"/>
      <c r="U592" s="129"/>
      <c r="V592" s="129"/>
      <c r="W592" s="129"/>
      <c r="X592" s="129"/>
      <c r="Y592" s="129"/>
      <c r="Z592" s="129"/>
    </row>
    <row r="593" spans="1:26" ht="15.75" customHeight="1">
      <c r="A593" s="3"/>
      <c r="B593" s="3"/>
      <c r="C593" s="3"/>
      <c r="D593" s="5"/>
      <c r="E593" s="388"/>
      <c r="F593" s="388"/>
      <c r="G593" s="388"/>
      <c r="H593" s="388"/>
      <c r="I593" s="388"/>
      <c r="J593" s="129"/>
      <c r="K593" s="129"/>
      <c r="L593" s="129"/>
      <c r="M593" s="129"/>
      <c r="N593" s="129"/>
      <c r="O593" s="129"/>
      <c r="P593" s="129"/>
      <c r="Q593" s="129"/>
      <c r="R593" s="129"/>
      <c r="S593" s="129"/>
      <c r="T593" s="129"/>
      <c r="U593" s="129"/>
      <c r="V593" s="129"/>
      <c r="W593" s="129"/>
      <c r="X593" s="129"/>
      <c r="Y593" s="129"/>
      <c r="Z593" s="129"/>
    </row>
    <row r="594" spans="1:26" ht="15.75" customHeight="1">
      <c r="A594" s="3"/>
      <c r="B594" s="3"/>
      <c r="C594" s="3"/>
      <c r="D594" s="5"/>
      <c r="E594" s="388"/>
      <c r="F594" s="388"/>
      <c r="G594" s="388"/>
      <c r="H594" s="388"/>
      <c r="I594" s="388"/>
      <c r="J594" s="129"/>
      <c r="K594" s="129"/>
      <c r="L594" s="129"/>
      <c r="M594" s="129"/>
      <c r="N594" s="129"/>
      <c r="O594" s="129"/>
      <c r="P594" s="129"/>
      <c r="Q594" s="129"/>
      <c r="R594" s="129"/>
      <c r="S594" s="129"/>
      <c r="T594" s="129"/>
      <c r="U594" s="129"/>
      <c r="V594" s="129"/>
      <c r="W594" s="129"/>
      <c r="X594" s="129"/>
      <c r="Y594" s="129"/>
      <c r="Z594" s="129"/>
    </row>
    <row r="595" spans="1:26" ht="15.75" customHeight="1">
      <c r="A595" s="3"/>
      <c r="B595" s="3"/>
      <c r="C595" s="3"/>
      <c r="D595" s="5"/>
      <c r="E595" s="388"/>
      <c r="F595" s="388"/>
      <c r="G595" s="388"/>
      <c r="H595" s="388"/>
      <c r="I595" s="388"/>
      <c r="J595" s="129"/>
      <c r="K595" s="129"/>
      <c r="L595" s="129"/>
      <c r="M595" s="129"/>
      <c r="N595" s="129"/>
      <c r="O595" s="129"/>
      <c r="P595" s="129"/>
      <c r="Q595" s="129"/>
      <c r="R595" s="129"/>
      <c r="S595" s="129"/>
      <c r="T595" s="129"/>
      <c r="U595" s="129"/>
      <c r="V595" s="129"/>
      <c r="W595" s="129"/>
      <c r="X595" s="129"/>
      <c r="Y595" s="129"/>
      <c r="Z595" s="129"/>
    </row>
    <row r="596" spans="1:26" ht="15.75" customHeight="1">
      <c r="A596" s="3"/>
      <c r="B596" s="3"/>
      <c r="C596" s="3"/>
      <c r="D596" s="5"/>
      <c r="E596" s="388"/>
      <c r="F596" s="388"/>
      <c r="G596" s="388"/>
      <c r="H596" s="388"/>
      <c r="I596" s="388"/>
      <c r="J596" s="129"/>
      <c r="K596" s="129"/>
      <c r="L596" s="129"/>
      <c r="M596" s="129"/>
      <c r="N596" s="129"/>
      <c r="O596" s="129"/>
      <c r="P596" s="129"/>
      <c r="Q596" s="129"/>
      <c r="R596" s="129"/>
      <c r="S596" s="129"/>
      <c r="T596" s="129"/>
      <c r="U596" s="129"/>
      <c r="V596" s="129"/>
      <c r="W596" s="129"/>
      <c r="X596" s="129"/>
      <c r="Y596" s="129"/>
      <c r="Z596" s="129"/>
    </row>
    <row r="597" spans="1:26" ht="15.75" customHeight="1">
      <c r="A597" s="3"/>
      <c r="B597" s="3"/>
      <c r="C597" s="3"/>
      <c r="D597" s="5"/>
      <c r="E597" s="388"/>
      <c r="F597" s="388"/>
      <c r="G597" s="388"/>
      <c r="H597" s="388"/>
      <c r="I597" s="388"/>
      <c r="J597" s="129"/>
      <c r="K597" s="129"/>
      <c r="L597" s="129"/>
      <c r="M597" s="129"/>
      <c r="N597" s="129"/>
      <c r="O597" s="129"/>
      <c r="P597" s="129"/>
      <c r="Q597" s="129"/>
      <c r="R597" s="129"/>
      <c r="S597" s="129"/>
      <c r="T597" s="129"/>
      <c r="U597" s="129"/>
      <c r="V597" s="129"/>
      <c r="W597" s="129"/>
      <c r="X597" s="129"/>
      <c r="Y597" s="129"/>
      <c r="Z597" s="129"/>
    </row>
    <row r="598" spans="1:26" ht="15.75" customHeight="1">
      <c r="A598" s="3"/>
      <c r="B598" s="3"/>
      <c r="C598" s="3"/>
      <c r="D598" s="5"/>
      <c r="E598" s="388"/>
      <c r="F598" s="388"/>
      <c r="G598" s="388"/>
      <c r="H598" s="388"/>
      <c r="I598" s="388"/>
      <c r="J598" s="129"/>
      <c r="K598" s="129"/>
      <c r="L598" s="129"/>
      <c r="M598" s="129"/>
      <c r="N598" s="129"/>
      <c r="O598" s="129"/>
      <c r="P598" s="129"/>
      <c r="Q598" s="129"/>
      <c r="R598" s="129"/>
      <c r="S598" s="129"/>
      <c r="T598" s="129"/>
      <c r="U598" s="129"/>
      <c r="V598" s="129"/>
      <c r="W598" s="129"/>
      <c r="X598" s="129"/>
      <c r="Y598" s="129"/>
      <c r="Z598" s="129"/>
    </row>
    <row r="599" spans="1:26" ht="15.75" customHeight="1">
      <c r="A599" s="3"/>
      <c r="B599" s="3"/>
      <c r="C599" s="3"/>
      <c r="D599" s="5"/>
      <c r="E599" s="388"/>
      <c r="F599" s="388"/>
      <c r="G599" s="388"/>
      <c r="H599" s="388"/>
      <c r="I599" s="388"/>
      <c r="J599" s="129"/>
      <c r="K599" s="129"/>
      <c r="L599" s="129"/>
      <c r="M599" s="129"/>
      <c r="N599" s="129"/>
      <c r="O599" s="129"/>
      <c r="P599" s="129"/>
      <c r="Q599" s="129"/>
      <c r="R599" s="129"/>
      <c r="S599" s="129"/>
      <c r="T599" s="129"/>
      <c r="U599" s="129"/>
      <c r="V599" s="129"/>
      <c r="W599" s="129"/>
      <c r="X599" s="129"/>
      <c r="Y599" s="129"/>
      <c r="Z599" s="129"/>
    </row>
    <row r="600" spans="1:26" ht="15.75" customHeight="1">
      <c r="A600" s="3"/>
      <c r="B600" s="3"/>
      <c r="C600" s="3"/>
      <c r="D600" s="5"/>
      <c r="E600" s="388"/>
      <c r="F600" s="388"/>
      <c r="G600" s="388"/>
      <c r="H600" s="388"/>
      <c r="I600" s="388"/>
      <c r="J600" s="129"/>
      <c r="K600" s="129"/>
      <c r="L600" s="129"/>
      <c r="M600" s="129"/>
      <c r="N600" s="129"/>
      <c r="O600" s="129"/>
      <c r="P600" s="129"/>
      <c r="Q600" s="129"/>
      <c r="R600" s="129"/>
      <c r="S600" s="129"/>
      <c r="T600" s="129"/>
      <c r="U600" s="129"/>
      <c r="V600" s="129"/>
      <c r="W600" s="129"/>
      <c r="X600" s="129"/>
      <c r="Y600" s="129"/>
      <c r="Z600" s="129"/>
    </row>
    <row r="601" spans="1:26" ht="15.75" customHeight="1">
      <c r="A601" s="3"/>
      <c r="B601" s="3"/>
      <c r="C601" s="3"/>
      <c r="D601" s="5"/>
      <c r="E601" s="388"/>
      <c r="F601" s="388"/>
      <c r="G601" s="388"/>
      <c r="H601" s="388"/>
      <c r="I601" s="388"/>
      <c r="J601" s="129"/>
      <c r="K601" s="129"/>
      <c r="L601" s="129"/>
      <c r="M601" s="129"/>
      <c r="N601" s="129"/>
      <c r="O601" s="129"/>
      <c r="P601" s="129"/>
      <c r="Q601" s="129"/>
      <c r="R601" s="129"/>
      <c r="S601" s="129"/>
      <c r="T601" s="129"/>
      <c r="U601" s="129"/>
      <c r="V601" s="129"/>
      <c r="W601" s="129"/>
      <c r="X601" s="129"/>
      <c r="Y601" s="129"/>
      <c r="Z601" s="129"/>
    </row>
    <row r="602" spans="1:26" ht="15.75" customHeight="1">
      <c r="A602" s="3"/>
      <c r="B602" s="3"/>
      <c r="C602" s="3"/>
      <c r="D602" s="5"/>
      <c r="E602" s="388"/>
      <c r="F602" s="388"/>
      <c r="G602" s="388"/>
      <c r="H602" s="388"/>
      <c r="I602" s="388"/>
      <c r="J602" s="129"/>
      <c r="K602" s="129"/>
      <c r="L602" s="129"/>
      <c r="M602" s="129"/>
      <c r="N602" s="129"/>
      <c r="O602" s="129"/>
      <c r="P602" s="129"/>
      <c r="Q602" s="129"/>
      <c r="R602" s="129"/>
      <c r="S602" s="129"/>
      <c r="T602" s="129"/>
      <c r="U602" s="129"/>
      <c r="V602" s="129"/>
      <c r="W602" s="129"/>
      <c r="X602" s="129"/>
      <c r="Y602" s="129"/>
      <c r="Z602" s="129"/>
    </row>
    <row r="603" spans="1:26" ht="15.75" customHeight="1">
      <c r="A603" s="3"/>
      <c r="B603" s="3"/>
      <c r="C603" s="3"/>
      <c r="D603" s="5"/>
      <c r="E603" s="388"/>
      <c r="F603" s="388"/>
      <c r="G603" s="388"/>
      <c r="H603" s="388"/>
      <c r="I603" s="388"/>
      <c r="J603" s="129"/>
      <c r="K603" s="129"/>
      <c r="L603" s="129"/>
      <c r="M603" s="129"/>
      <c r="N603" s="129"/>
      <c r="O603" s="129"/>
      <c r="P603" s="129"/>
      <c r="Q603" s="129"/>
      <c r="R603" s="129"/>
      <c r="S603" s="129"/>
      <c r="T603" s="129"/>
      <c r="U603" s="129"/>
      <c r="V603" s="129"/>
      <c r="W603" s="129"/>
      <c r="X603" s="129"/>
      <c r="Y603" s="129"/>
      <c r="Z603" s="129"/>
    </row>
    <row r="604" spans="1:26" ht="15.75" customHeight="1">
      <c r="A604" s="3"/>
      <c r="B604" s="3"/>
      <c r="C604" s="3"/>
      <c r="D604" s="5"/>
      <c r="E604" s="388"/>
      <c r="F604" s="388"/>
      <c r="G604" s="388"/>
      <c r="H604" s="388"/>
      <c r="I604" s="388"/>
      <c r="J604" s="129"/>
      <c r="K604" s="129"/>
      <c r="L604" s="129"/>
      <c r="M604" s="129"/>
      <c r="N604" s="129"/>
      <c r="O604" s="129"/>
      <c r="P604" s="129"/>
      <c r="Q604" s="129"/>
      <c r="R604" s="129"/>
      <c r="S604" s="129"/>
      <c r="T604" s="129"/>
      <c r="U604" s="129"/>
      <c r="V604" s="129"/>
      <c r="W604" s="129"/>
      <c r="X604" s="129"/>
      <c r="Y604" s="129"/>
      <c r="Z604" s="129"/>
    </row>
    <row r="605" spans="1:26" ht="15.75" customHeight="1">
      <c r="A605" s="3"/>
      <c r="B605" s="3"/>
      <c r="C605" s="3"/>
      <c r="D605" s="5"/>
      <c r="E605" s="388"/>
      <c r="F605" s="388"/>
      <c r="G605" s="388"/>
      <c r="H605" s="388"/>
      <c r="I605" s="388"/>
      <c r="J605" s="129"/>
      <c r="K605" s="129"/>
      <c r="L605" s="129"/>
      <c r="M605" s="129"/>
      <c r="N605" s="129"/>
      <c r="O605" s="129"/>
      <c r="P605" s="129"/>
      <c r="Q605" s="129"/>
      <c r="R605" s="129"/>
      <c r="S605" s="129"/>
      <c r="T605" s="129"/>
      <c r="U605" s="129"/>
      <c r="V605" s="129"/>
      <c r="W605" s="129"/>
      <c r="X605" s="129"/>
      <c r="Y605" s="129"/>
      <c r="Z605" s="129"/>
    </row>
    <row r="606" spans="1:26" ht="15.75" customHeight="1">
      <c r="A606" s="3"/>
      <c r="B606" s="3"/>
      <c r="C606" s="3"/>
      <c r="D606" s="5"/>
      <c r="E606" s="388"/>
      <c r="F606" s="388"/>
      <c r="G606" s="388"/>
      <c r="H606" s="388"/>
      <c r="I606" s="388"/>
      <c r="J606" s="129"/>
      <c r="K606" s="129"/>
      <c r="L606" s="129"/>
      <c r="M606" s="129"/>
      <c r="N606" s="129"/>
      <c r="O606" s="129"/>
      <c r="P606" s="129"/>
      <c r="Q606" s="129"/>
      <c r="R606" s="129"/>
      <c r="S606" s="129"/>
      <c r="T606" s="129"/>
      <c r="U606" s="129"/>
      <c r="V606" s="129"/>
      <c r="W606" s="129"/>
      <c r="X606" s="129"/>
      <c r="Y606" s="129"/>
      <c r="Z606" s="129"/>
    </row>
    <row r="607" spans="1:26" ht="15.75" customHeight="1">
      <c r="A607" s="3"/>
      <c r="B607" s="3"/>
      <c r="C607" s="3"/>
      <c r="D607" s="5"/>
      <c r="E607" s="388"/>
      <c r="F607" s="388"/>
      <c r="G607" s="388"/>
      <c r="H607" s="388"/>
      <c r="I607" s="388"/>
      <c r="J607" s="129"/>
      <c r="K607" s="129"/>
      <c r="L607" s="129"/>
      <c r="M607" s="129"/>
      <c r="N607" s="129"/>
      <c r="O607" s="129"/>
      <c r="P607" s="129"/>
      <c r="Q607" s="129"/>
      <c r="R607" s="129"/>
      <c r="S607" s="129"/>
      <c r="T607" s="129"/>
      <c r="U607" s="129"/>
      <c r="V607" s="129"/>
      <c r="W607" s="129"/>
      <c r="X607" s="129"/>
      <c r="Y607" s="129"/>
      <c r="Z607" s="129"/>
    </row>
    <row r="608" spans="1:26" ht="15.75" customHeight="1">
      <c r="A608" s="3"/>
      <c r="B608" s="3"/>
      <c r="C608" s="3"/>
      <c r="D608" s="5"/>
      <c r="E608" s="388"/>
      <c r="F608" s="388"/>
      <c r="G608" s="388"/>
      <c r="H608" s="388"/>
      <c r="I608" s="388"/>
      <c r="J608" s="129"/>
      <c r="K608" s="129"/>
      <c r="L608" s="129"/>
      <c r="M608" s="129"/>
      <c r="N608" s="129"/>
      <c r="O608" s="129"/>
      <c r="P608" s="129"/>
      <c r="Q608" s="129"/>
      <c r="R608" s="129"/>
      <c r="S608" s="129"/>
      <c r="T608" s="129"/>
      <c r="U608" s="129"/>
      <c r="V608" s="129"/>
      <c r="W608" s="129"/>
      <c r="X608" s="129"/>
      <c r="Y608" s="129"/>
      <c r="Z608" s="129"/>
    </row>
    <row r="609" spans="1:26" ht="15.75" customHeight="1">
      <c r="A609" s="3"/>
      <c r="B609" s="3"/>
      <c r="C609" s="3"/>
      <c r="D609" s="5"/>
      <c r="E609" s="388"/>
      <c r="F609" s="388"/>
      <c r="G609" s="388"/>
      <c r="H609" s="388"/>
      <c r="I609" s="388"/>
      <c r="J609" s="129"/>
      <c r="K609" s="129"/>
      <c r="L609" s="129"/>
      <c r="M609" s="129"/>
      <c r="N609" s="129"/>
      <c r="O609" s="129"/>
      <c r="P609" s="129"/>
      <c r="Q609" s="129"/>
      <c r="R609" s="129"/>
      <c r="S609" s="129"/>
      <c r="T609" s="129"/>
      <c r="U609" s="129"/>
      <c r="V609" s="129"/>
      <c r="W609" s="129"/>
      <c r="X609" s="129"/>
      <c r="Y609" s="129"/>
      <c r="Z609" s="129"/>
    </row>
    <row r="610" spans="1:26" ht="15.75" customHeight="1">
      <c r="A610" s="3"/>
      <c r="B610" s="3"/>
      <c r="C610" s="3"/>
      <c r="D610" s="5"/>
      <c r="E610" s="388"/>
      <c r="F610" s="388"/>
      <c r="G610" s="388"/>
      <c r="H610" s="388"/>
      <c r="I610" s="388"/>
      <c r="J610" s="129"/>
      <c r="K610" s="129"/>
      <c r="L610" s="129"/>
      <c r="M610" s="129"/>
      <c r="N610" s="129"/>
      <c r="O610" s="129"/>
      <c r="P610" s="129"/>
      <c r="Q610" s="129"/>
      <c r="R610" s="129"/>
      <c r="S610" s="129"/>
      <c r="T610" s="129"/>
      <c r="U610" s="129"/>
      <c r="V610" s="129"/>
      <c r="W610" s="129"/>
      <c r="X610" s="129"/>
      <c r="Y610" s="129"/>
      <c r="Z610" s="129"/>
    </row>
    <row r="611" spans="1:26" ht="15.75" customHeight="1">
      <c r="A611" s="3"/>
      <c r="B611" s="3"/>
      <c r="C611" s="3"/>
      <c r="D611" s="5"/>
      <c r="E611" s="388"/>
      <c r="F611" s="388"/>
      <c r="G611" s="388"/>
      <c r="H611" s="388"/>
      <c r="I611" s="388"/>
      <c r="J611" s="129"/>
      <c r="K611" s="129"/>
      <c r="L611" s="129"/>
      <c r="M611" s="129"/>
      <c r="N611" s="129"/>
      <c r="O611" s="129"/>
      <c r="P611" s="129"/>
      <c r="Q611" s="129"/>
      <c r="R611" s="129"/>
      <c r="S611" s="129"/>
      <c r="T611" s="129"/>
      <c r="U611" s="129"/>
      <c r="V611" s="129"/>
      <c r="W611" s="129"/>
      <c r="X611" s="129"/>
      <c r="Y611" s="129"/>
      <c r="Z611" s="129"/>
    </row>
    <row r="612" spans="1:26" ht="15.75" customHeight="1">
      <c r="A612" s="3"/>
      <c r="B612" s="3"/>
      <c r="C612" s="3"/>
      <c r="D612" s="5"/>
      <c r="E612" s="388"/>
      <c r="F612" s="388"/>
      <c r="G612" s="388"/>
      <c r="H612" s="388"/>
      <c r="I612" s="388"/>
      <c r="J612" s="129"/>
      <c r="K612" s="129"/>
      <c r="L612" s="129"/>
      <c r="M612" s="129"/>
      <c r="N612" s="129"/>
      <c r="O612" s="129"/>
      <c r="P612" s="129"/>
      <c r="Q612" s="129"/>
      <c r="R612" s="129"/>
      <c r="S612" s="129"/>
      <c r="T612" s="129"/>
      <c r="U612" s="129"/>
      <c r="V612" s="129"/>
      <c r="W612" s="129"/>
      <c r="X612" s="129"/>
      <c r="Y612" s="129"/>
      <c r="Z612" s="129"/>
    </row>
    <row r="613" spans="1:26" ht="15.75" customHeight="1">
      <c r="A613" s="3"/>
      <c r="B613" s="3"/>
      <c r="C613" s="3"/>
      <c r="D613" s="5"/>
      <c r="E613" s="388"/>
      <c r="F613" s="388"/>
      <c r="G613" s="388"/>
      <c r="H613" s="388"/>
      <c r="I613" s="388"/>
      <c r="J613" s="129"/>
      <c r="K613" s="129"/>
      <c r="L613" s="129"/>
      <c r="M613" s="129"/>
      <c r="N613" s="129"/>
      <c r="O613" s="129"/>
      <c r="P613" s="129"/>
      <c r="Q613" s="129"/>
      <c r="R613" s="129"/>
      <c r="S613" s="129"/>
      <c r="T613" s="129"/>
      <c r="U613" s="129"/>
      <c r="V613" s="129"/>
      <c r="W613" s="129"/>
      <c r="X613" s="129"/>
      <c r="Y613" s="129"/>
      <c r="Z613" s="129"/>
    </row>
    <row r="614" spans="1:26" ht="15.75" customHeight="1">
      <c r="A614" s="3"/>
      <c r="B614" s="3"/>
      <c r="C614" s="3"/>
      <c r="D614" s="5"/>
      <c r="E614" s="388"/>
      <c r="F614" s="388"/>
      <c r="G614" s="388"/>
      <c r="H614" s="388"/>
      <c r="I614" s="388"/>
      <c r="J614" s="129"/>
      <c r="K614" s="129"/>
      <c r="L614" s="129"/>
      <c r="M614" s="129"/>
      <c r="N614" s="129"/>
      <c r="O614" s="129"/>
      <c r="P614" s="129"/>
      <c r="Q614" s="129"/>
      <c r="R614" s="129"/>
      <c r="S614" s="129"/>
      <c r="T614" s="129"/>
      <c r="U614" s="129"/>
      <c r="V614" s="129"/>
      <c r="W614" s="129"/>
      <c r="X614" s="129"/>
      <c r="Y614" s="129"/>
      <c r="Z614" s="129"/>
    </row>
    <row r="615" spans="1:26" ht="15.75" customHeight="1">
      <c r="A615" s="3"/>
      <c r="B615" s="3"/>
      <c r="C615" s="3"/>
      <c r="D615" s="5"/>
      <c r="E615" s="388"/>
      <c r="F615" s="388"/>
      <c r="G615" s="388"/>
      <c r="H615" s="388"/>
      <c r="I615" s="388"/>
      <c r="J615" s="129"/>
      <c r="K615" s="129"/>
      <c r="L615" s="129"/>
      <c r="M615" s="129"/>
      <c r="N615" s="129"/>
      <c r="O615" s="129"/>
      <c r="P615" s="129"/>
      <c r="Q615" s="129"/>
      <c r="R615" s="129"/>
      <c r="S615" s="129"/>
      <c r="T615" s="129"/>
      <c r="U615" s="129"/>
      <c r="V615" s="129"/>
      <c r="W615" s="129"/>
      <c r="X615" s="129"/>
      <c r="Y615" s="129"/>
      <c r="Z615" s="129"/>
    </row>
    <row r="616" spans="1:26" ht="15.75" customHeight="1">
      <c r="A616" s="3"/>
      <c r="B616" s="3"/>
      <c r="C616" s="3"/>
      <c r="D616" s="5"/>
      <c r="E616" s="388"/>
      <c r="F616" s="388"/>
      <c r="G616" s="388"/>
      <c r="H616" s="388"/>
      <c r="I616" s="388"/>
      <c r="J616" s="129"/>
      <c r="K616" s="129"/>
      <c r="L616" s="129"/>
      <c r="M616" s="129"/>
      <c r="N616" s="129"/>
      <c r="O616" s="129"/>
      <c r="P616" s="129"/>
      <c r="Q616" s="129"/>
      <c r="R616" s="129"/>
      <c r="S616" s="129"/>
      <c r="T616" s="129"/>
      <c r="U616" s="129"/>
      <c r="V616" s="129"/>
      <c r="W616" s="129"/>
      <c r="X616" s="129"/>
      <c r="Y616" s="129"/>
      <c r="Z616" s="129"/>
    </row>
    <row r="617" spans="1:26" ht="15.75" customHeight="1">
      <c r="A617" s="3"/>
      <c r="B617" s="3"/>
      <c r="C617" s="3"/>
      <c r="D617" s="5"/>
      <c r="E617" s="388"/>
      <c r="F617" s="388"/>
      <c r="G617" s="388"/>
      <c r="H617" s="388"/>
      <c r="I617" s="388"/>
      <c r="J617" s="129"/>
      <c r="K617" s="129"/>
      <c r="L617" s="129"/>
      <c r="M617" s="129"/>
      <c r="N617" s="129"/>
      <c r="O617" s="129"/>
      <c r="P617" s="129"/>
      <c r="Q617" s="129"/>
      <c r="R617" s="129"/>
      <c r="S617" s="129"/>
      <c r="T617" s="129"/>
      <c r="U617" s="129"/>
      <c r="V617" s="129"/>
      <c r="W617" s="129"/>
      <c r="X617" s="129"/>
      <c r="Y617" s="129"/>
      <c r="Z617" s="129"/>
    </row>
    <row r="618" spans="1:26" ht="15.75" customHeight="1">
      <c r="A618" s="3"/>
      <c r="B618" s="3"/>
      <c r="C618" s="3"/>
      <c r="D618" s="5"/>
      <c r="E618" s="388"/>
      <c r="F618" s="388"/>
      <c r="G618" s="388"/>
      <c r="H618" s="388"/>
      <c r="I618" s="388"/>
      <c r="J618" s="129"/>
      <c r="K618" s="129"/>
      <c r="L618" s="129"/>
      <c r="M618" s="129"/>
      <c r="N618" s="129"/>
      <c r="O618" s="129"/>
      <c r="P618" s="129"/>
      <c r="Q618" s="129"/>
      <c r="R618" s="129"/>
      <c r="S618" s="129"/>
      <c r="T618" s="129"/>
      <c r="U618" s="129"/>
      <c r="V618" s="129"/>
      <c r="W618" s="129"/>
      <c r="X618" s="129"/>
      <c r="Y618" s="129"/>
      <c r="Z618" s="129"/>
    </row>
    <row r="619" spans="1:26" ht="15.75" customHeight="1">
      <c r="A619" s="3"/>
      <c r="B619" s="3"/>
      <c r="C619" s="3"/>
      <c r="D619" s="5"/>
      <c r="E619" s="388"/>
      <c r="F619" s="388"/>
      <c r="G619" s="388"/>
      <c r="H619" s="388"/>
      <c r="I619" s="388"/>
      <c r="J619" s="129"/>
      <c r="K619" s="129"/>
      <c r="L619" s="129"/>
      <c r="M619" s="129"/>
      <c r="N619" s="129"/>
      <c r="O619" s="129"/>
      <c r="P619" s="129"/>
      <c r="Q619" s="129"/>
      <c r="R619" s="129"/>
      <c r="S619" s="129"/>
      <c r="T619" s="129"/>
      <c r="U619" s="129"/>
      <c r="V619" s="129"/>
      <c r="W619" s="129"/>
      <c r="X619" s="129"/>
      <c r="Y619" s="129"/>
      <c r="Z619" s="129"/>
    </row>
    <row r="620" spans="1:26" ht="15.75" customHeight="1">
      <c r="A620" s="3"/>
      <c r="B620" s="3"/>
      <c r="C620" s="3"/>
      <c r="D620" s="5"/>
      <c r="E620" s="388"/>
      <c r="F620" s="388"/>
      <c r="G620" s="388"/>
      <c r="H620" s="388"/>
      <c r="I620" s="388"/>
      <c r="J620" s="129"/>
      <c r="K620" s="129"/>
      <c r="L620" s="129"/>
      <c r="M620" s="129"/>
      <c r="N620" s="129"/>
      <c r="O620" s="129"/>
      <c r="P620" s="129"/>
      <c r="Q620" s="129"/>
      <c r="R620" s="129"/>
      <c r="S620" s="129"/>
      <c r="T620" s="129"/>
      <c r="U620" s="129"/>
      <c r="V620" s="129"/>
      <c r="W620" s="129"/>
      <c r="X620" s="129"/>
      <c r="Y620" s="129"/>
      <c r="Z620" s="129"/>
    </row>
    <row r="621" spans="1:26" ht="15.75" customHeight="1">
      <c r="A621" s="3"/>
      <c r="B621" s="3"/>
      <c r="C621" s="3"/>
      <c r="D621" s="5"/>
      <c r="E621" s="388"/>
      <c r="F621" s="388"/>
      <c r="G621" s="388"/>
      <c r="H621" s="388"/>
      <c r="I621" s="388"/>
      <c r="J621" s="129"/>
      <c r="K621" s="129"/>
      <c r="L621" s="129"/>
      <c r="M621" s="129"/>
      <c r="N621" s="129"/>
      <c r="O621" s="129"/>
      <c r="P621" s="129"/>
      <c r="Q621" s="129"/>
      <c r="R621" s="129"/>
      <c r="S621" s="129"/>
      <c r="T621" s="129"/>
      <c r="U621" s="129"/>
      <c r="V621" s="129"/>
      <c r="W621" s="129"/>
      <c r="X621" s="129"/>
      <c r="Y621" s="129"/>
      <c r="Z621" s="129"/>
    </row>
    <row r="622" spans="1:26" ht="15.75" customHeight="1">
      <c r="A622" s="3"/>
      <c r="B622" s="3"/>
      <c r="C622" s="3"/>
      <c r="D622" s="5"/>
      <c r="E622" s="388"/>
      <c r="F622" s="388"/>
      <c r="G622" s="388"/>
      <c r="H622" s="388"/>
      <c r="I622" s="388"/>
      <c r="J622" s="129"/>
      <c r="K622" s="129"/>
      <c r="L622" s="129"/>
      <c r="M622" s="129"/>
      <c r="N622" s="129"/>
      <c r="O622" s="129"/>
      <c r="P622" s="129"/>
      <c r="Q622" s="129"/>
      <c r="R622" s="129"/>
      <c r="S622" s="129"/>
      <c r="T622" s="129"/>
      <c r="U622" s="129"/>
      <c r="V622" s="129"/>
      <c r="W622" s="129"/>
      <c r="X622" s="129"/>
      <c r="Y622" s="129"/>
      <c r="Z622" s="129"/>
    </row>
    <row r="623" spans="1:26" ht="15.75" customHeight="1">
      <c r="A623" s="3"/>
      <c r="B623" s="3"/>
      <c r="C623" s="3"/>
      <c r="D623" s="5"/>
      <c r="E623" s="388"/>
      <c r="F623" s="388"/>
      <c r="G623" s="388"/>
      <c r="H623" s="388"/>
      <c r="I623" s="388"/>
      <c r="J623" s="129"/>
      <c r="K623" s="129"/>
      <c r="L623" s="129"/>
      <c r="M623" s="129"/>
      <c r="N623" s="129"/>
      <c r="O623" s="129"/>
      <c r="P623" s="129"/>
      <c r="Q623" s="129"/>
      <c r="R623" s="129"/>
      <c r="S623" s="129"/>
      <c r="T623" s="129"/>
      <c r="U623" s="129"/>
      <c r="V623" s="129"/>
      <c r="W623" s="129"/>
      <c r="X623" s="129"/>
      <c r="Y623" s="129"/>
      <c r="Z623" s="129"/>
    </row>
    <row r="624" spans="1:26" ht="15.75" customHeight="1">
      <c r="A624" s="3"/>
      <c r="B624" s="3"/>
      <c r="C624" s="3"/>
      <c r="D624" s="5"/>
      <c r="E624" s="388"/>
      <c r="F624" s="388"/>
      <c r="G624" s="388"/>
      <c r="H624" s="388"/>
      <c r="I624" s="388"/>
      <c r="J624" s="129"/>
      <c r="K624" s="129"/>
      <c r="L624" s="129"/>
      <c r="M624" s="129"/>
      <c r="N624" s="129"/>
      <c r="O624" s="129"/>
      <c r="P624" s="129"/>
      <c r="Q624" s="129"/>
      <c r="R624" s="129"/>
      <c r="S624" s="129"/>
      <c r="T624" s="129"/>
      <c r="U624" s="129"/>
      <c r="V624" s="129"/>
      <c r="W624" s="129"/>
      <c r="X624" s="129"/>
      <c r="Y624" s="129"/>
      <c r="Z624" s="129"/>
    </row>
    <row r="625" spans="1:26" ht="15.75" customHeight="1">
      <c r="A625" s="3"/>
      <c r="B625" s="3"/>
      <c r="C625" s="3"/>
      <c r="D625" s="5"/>
      <c r="E625" s="388"/>
      <c r="F625" s="388"/>
      <c r="G625" s="388"/>
      <c r="H625" s="388"/>
      <c r="I625" s="388"/>
      <c r="J625" s="129"/>
      <c r="K625" s="129"/>
      <c r="L625" s="129"/>
      <c r="M625" s="129"/>
      <c r="N625" s="129"/>
      <c r="O625" s="129"/>
      <c r="P625" s="129"/>
      <c r="Q625" s="129"/>
      <c r="R625" s="129"/>
      <c r="S625" s="129"/>
      <c r="T625" s="129"/>
      <c r="U625" s="129"/>
      <c r="V625" s="129"/>
      <c r="W625" s="129"/>
      <c r="X625" s="129"/>
      <c r="Y625" s="129"/>
      <c r="Z625" s="129"/>
    </row>
    <row r="626" spans="1:26" ht="15.75" customHeight="1">
      <c r="A626" s="3"/>
      <c r="B626" s="3"/>
      <c r="C626" s="3"/>
      <c r="D626" s="5"/>
      <c r="E626" s="388"/>
      <c r="F626" s="388"/>
      <c r="G626" s="388"/>
      <c r="H626" s="388"/>
      <c r="I626" s="388"/>
      <c r="J626" s="129"/>
      <c r="K626" s="129"/>
      <c r="L626" s="129"/>
      <c r="M626" s="129"/>
      <c r="N626" s="129"/>
      <c r="O626" s="129"/>
      <c r="P626" s="129"/>
      <c r="Q626" s="129"/>
      <c r="R626" s="129"/>
      <c r="S626" s="129"/>
      <c r="T626" s="129"/>
      <c r="U626" s="129"/>
      <c r="V626" s="129"/>
      <c r="W626" s="129"/>
      <c r="X626" s="129"/>
      <c r="Y626" s="129"/>
      <c r="Z626" s="129"/>
    </row>
    <row r="627" spans="1:26" ht="15.75" customHeight="1">
      <c r="A627" s="3"/>
      <c r="B627" s="3"/>
      <c r="C627" s="3"/>
      <c r="D627" s="5"/>
      <c r="E627" s="388"/>
      <c r="F627" s="388"/>
      <c r="G627" s="388"/>
      <c r="H627" s="388"/>
      <c r="I627" s="388"/>
      <c r="J627" s="129"/>
      <c r="K627" s="129"/>
      <c r="L627" s="129"/>
      <c r="M627" s="129"/>
      <c r="N627" s="129"/>
      <c r="O627" s="129"/>
      <c r="P627" s="129"/>
      <c r="Q627" s="129"/>
      <c r="R627" s="129"/>
      <c r="S627" s="129"/>
      <c r="T627" s="129"/>
      <c r="U627" s="129"/>
      <c r="V627" s="129"/>
      <c r="W627" s="129"/>
      <c r="X627" s="129"/>
      <c r="Y627" s="129"/>
      <c r="Z627" s="129"/>
    </row>
    <row r="628" spans="1:26" ht="15.75" customHeight="1">
      <c r="A628" s="3"/>
      <c r="B628" s="3"/>
      <c r="C628" s="3"/>
      <c r="D628" s="5"/>
      <c r="E628" s="388"/>
      <c r="F628" s="388"/>
      <c r="G628" s="388"/>
      <c r="H628" s="388"/>
      <c r="I628" s="388"/>
      <c r="J628" s="129"/>
      <c r="K628" s="129"/>
      <c r="L628" s="129"/>
      <c r="M628" s="129"/>
      <c r="N628" s="129"/>
      <c r="O628" s="129"/>
      <c r="P628" s="129"/>
      <c r="Q628" s="129"/>
      <c r="R628" s="129"/>
      <c r="S628" s="129"/>
      <c r="T628" s="129"/>
      <c r="U628" s="129"/>
      <c r="V628" s="129"/>
      <c r="W628" s="129"/>
      <c r="X628" s="129"/>
      <c r="Y628" s="129"/>
      <c r="Z628" s="129"/>
    </row>
    <row r="629" spans="1:26" ht="15.75" customHeight="1">
      <c r="A629" s="3"/>
      <c r="B629" s="3"/>
      <c r="C629" s="3"/>
      <c r="D629" s="5"/>
      <c r="E629" s="388"/>
      <c r="F629" s="388"/>
      <c r="G629" s="388"/>
      <c r="H629" s="388"/>
      <c r="I629" s="388"/>
      <c r="J629" s="129"/>
      <c r="K629" s="129"/>
      <c r="L629" s="129"/>
      <c r="M629" s="129"/>
      <c r="N629" s="129"/>
      <c r="O629" s="129"/>
      <c r="P629" s="129"/>
      <c r="Q629" s="129"/>
      <c r="R629" s="129"/>
      <c r="S629" s="129"/>
      <c r="T629" s="129"/>
      <c r="U629" s="129"/>
      <c r="V629" s="129"/>
      <c r="W629" s="129"/>
      <c r="X629" s="129"/>
      <c r="Y629" s="129"/>
      <c r="Z629" s="129"/>
    </row>
    <row r="630" spans="1:26" ht="15.75" customHeight="1">
      <c r="A630" s="3"/>
      <c r="B630" s="3"/>
      <c r="C630" s="3"/>
      <c r="D630" s="5"/>
      <c r="E630" s="388"/>
      <c r="F630" s="388"/>
      <c r="G630" s="388"/>
      <c r="H630" s="388"/>
      <c r="I630" s="388"/>
      <c r="J630" s="129"/>
      <c r="K630" s="129"/>
      <c r="L630" s="129"/>
      <c r="M630" s="129"/>
      <c r="N630" s="129"/>
      <c r="O630" s="129"/>
      <c r="P630" s="129"/>
      <c r="Q630" s="129"/>
      <c r="R630" s="129"/>
      <c r="S630" s="129"/>
      <c r="T630" s="129"/>
      <c r="U630" s="129"/>
      <c r="V630" s="129"/>
      <c r="W630" s="129"/>
      <c r="X630" s="129"/>
      <c r="Y630" s="129"/>
      <c r="Z630" s="129"/>
    </row>
    <row r="631" spans="1:26" ht="15.75" customHeight="1">
      <c r="A631" s="3"/>
      <c r="B631" s="3"/>
      <c r="C631" s="3"/>
      <c r="D631" s="5"/>
      <c r="E631" s="388"/>
      <c r="F631" s="388"/>
      <c r="G631" s="388"/>
      <c r="H631" s="388"/>
      <c r="I631" s="388"/>
      <c r="J631" s="129"/>
      <c r="K631" s="129"/>
      <c r="L631" s="129"/>
      <c r="M631" s="129"/>
      <c r="N631" s="129"/>
      <c r="O631" s="129"/>
      <c r="P631" s="129"/>
      <c r="Q631" s="129"/>
      <c r="R631" s="129"/>
      <c r="S631" s="129"/>
      <c r="T631" s="129"/>
      <c r="U631" s="129"/>
      <c r="V631" s="129"/>
      <c r="W631" s="129"/>
      <c r="X631" s="129"/>
      <c r="Y631" s="129"/>
      <c r="Z631" s="129"/>
    </row>
    <row r="632" spans="1:26" ht="15.75" customHeight="1">
      <c r="A632" s="3"/>
      <c r="B632" s="3"/>
      <c r="C632" s="3"/>
      <c r="D632" s="5"/>
      <c r="E632" s="388"/>
      <c r="F632" s="388"/>
      <c r="G632" s="388"/>
      <c r="H632" s="388"/>
      <c r="I632" s="388"/>
      <c r="J632" s="129"/>
      <c r="K632" s="129"/>
      <c r="L632" s="129"/>
      <c r="M632" s="129"/>
      <c r="N632" s="129"/>
      <c r="O632" s="129"/>
      <c r="P632" s="129"/>
      <c r="Q632" s="129"/>
      <c r="R632" s="129"/>
      <c r="S632" s="129"/>
      <c r="T632" s="129"/>
      <c r="U632" s="129"/>
      <c r="V632" s="129"/>
      <c r="W632" s="129"/>
      <c r="X632" s="129"/>
      <c r="Y632" s="129"/>
      <c r="Z632" s="129"/>
    </row>
    <row r="633" spans="1:26" ht="15.75" customHeight="1">
      <c r="A633" s="3"/>
      <c r="B633" s="3"/>
      <c r="C633" s="3"/>
      <c r="D633" s="5"/>
      <c r="E633" s="388"/>
      <c r="F633" s="388"/>
      <c r="G633" s="388"/>
      <c r="H633" s="388"/>
      <c r="I633" s="388"/>
      <c r="J633" s="129"/>
      <c r="K633" s="129"/>
      <c r="L633" s="129"/>
      <c r="M633" s="129"/>
      <c r="N633" s="129"/>
      <c r="O633" s="129"/>
      <c r="P633" s="129"/>
      <c r="Q633" s="129"/>
      <c r="R633" s="129"/>
      <c r="S633" s="129"/>
      <c r="T633" s="129"/>
      <c r="U633" s="129"/>
      <c r="V633" s="129"/>
      <c r="W633" s="129"/>
      <c r="X633" s="129"/>
      <c r="Y633" s="129"/>
      <c r="Z633" s="129"/>
    </row>
    <row r="634" spans="1:26" ht="15.75" customHeight="1">
      <c r="A634" s="3"/>
      <c r="B634" s="3"/>
      <c r="C634" s="3"/>
      <c r="D634" s="5"/>
      <c r="E634" s="388"/>
      <c r="F634" s="388"/>
      <c r="G634" s="388"/>
      <c r="H634" s="388"/>
      <c r="I634" s="388"/>
      <c r="J634" s="129"/>
      <c r="K634" s="129"/>
      <c r="L634" s="129"/>
      <c r="M634" s="129"/>
      <c r="N634" s="129"/>
      <c r="O634" s="129"/>
      <c r="P634" s="129"/>
      <c r="Q634" s="129"/>
      <c r="R634" s="129"/>
      <c r="S634" s="129"/>
      <c r="T634" s="129"/>
      <c r="U634" s="129"/>
      <c r="V634" s="129"/>
      <c r="W634" s="129"/>
      <c r="X634" s="129"/>
      <c r="Y634" s="129"/>
      <c r="Z634" s="129"/>
    </row>
    <row r="635" spans="1:26" ht="15.75" customHeight="1">
      <c r="A635" s="3"/>
      <c r="B635" s="3"/>
      <c r="C635" s="3"/>
      <c r="D635" s="5"/>
      <c r="E635" s="388"/>
      <c r="F635" s="388"/>
      <c r="G635" s="388"/>
      <c r="H635" s="388"/>
      <c r="I635" s="388"/>
      <c r="J635" s="129"/>
      <c r="K635" s="129"/>
      <c r="L635" s="129"/>
      <c r="M635" s="129"/>
      <c r="N635" s="129"/>
      <c r="O635" s="129"/>
      <c r="P635" s="129"/>
      <c r="Q635" s="129"/>
      <c r="R635" s="129"/>
      <c r="S635" s="129"/>
      <c r="T635" s="129"/>
      <c r="U635" s="129"/>
      <c r="V635" s="129"/>
      <c r="W635" s="129"/>
      <c r="X635" s="129"/>
      <c r="Y635" s="129"/>
      <c r="Z635" s="129"/>
    </row>
    <row r="636" spans="1:26" ht="15.75" customHeight="1">
      <c r="A636" s="3"/>
      <c r="B636" s="3"/>
      <c r="C636" s="3"/>
      <c r="D636" s="5"/>
      <c r="E636" s="388"/>
      <c r="F636" s="388"/>
      <c r="G636" s="388"/>
      <c r="H636" s="388"/>
      <c r="I636" s="388"/>
      <c r="J636" s="129"/>
      <c r="K636" s="129"/>
      <c r="L636" s="129"/>
      <c r="M636" s="129"/>
      <c r="N636" s="129"/>
      <c r="O636" s="129"/>
      <c r="P636" s="129"/>
      <c r="Q636" s="129"/>
      <c r="R636" s="129"/>
      <c r="S636" s="129"/>
      <c r="T636" s="129"/>
      <c r="U636" s="129"/>
      <c r="V636" s="129"/>
      <c r="W636" s="129"/>
      <c r="X636" s="129"/>
      <c r="Y636" s="129"/>
      <c r="Z636" s="129"/>
    </row>
    <row r="637" spans="1:26" ht="15.75" customHeight="1">
      <c r="A637" s="3"/>
      <c r="B637" s="3"/>
      <c r="C637" s="3"/>
      <c r="D637" s="5"/>
      <c r="E637" s="388"/>
      <c r="F637" s="388"/>
      <c r="G637" s="388"/>
      <c r="H637" s="388"/>
      <c r="I637" s="388"/>
      <c r="J637" s="129"/>
      <c r="K637" s="129"/>
      <c r="L637" s="129"/>
      <c r="M637" s="129"/>
      <c r="N637" s="129"/>
      <c r="O637" s="129"/>
      <c r="P637" s="129"/>
      <c r="Q637" s="129"/>
      <c r="R637" s="129"/>
      <c r="S637" s="129"/>
      <c r="T637" s="129"/>
      <c r="U637" s="129"/>
      <c r="V637" s="129"/>
      <c r="W637" s="129"/>
      <c r="X637" s="129"/>
      <c r="Y637" s="129"/>
      <c r="Z637" s="129"/>
    </row>
    <row r="638" spans="1:26" ht="15.75" customHeight="1">
      <c r="A638" s="3"/>
      <c r="B638" s="3"/>
      <c r="C638" s="3"/>
      <c r="D638" s="5"/>
      <c r="E638" s="388"/>
      <c r="F638" s="388"/>
      <c r="G638" s="388"/>
      <c r="H638" s="388"/>
      <c r="I638" s="388"/>
      <c r="J638" s="129"/>
      <c r="K638" s="129"/>
      <c r="L638" s="129"/>
      <c r="M638" s="129"/>
      <c r="N638" s="129"/>
      <c r="O638" s="129"/>
      <c r="P638" s="129"/>
      <c r="Q638" s="129"/>
      <c r="R638" s="129"/>
      <c r="S638" s="129"/>
      <c r="T638" s="129"/>
      <c r="U638" s="129"/>
      <c r="V638" s="129"/>
      <c r="W638" s="129"/>
      <c r="X638" s="129"/>
      <c r="Y638" s="129"/>
      <c r="Z638" s="129"/>
    </row>
    <row r="639" spans="1:26" ht="15.75" customHeight="1">
      <c r="A639" s="3"/>
      <c r="B639" s="3"/>
      <c r="C639" s="3"/>
      <c r="D639" s="5"/>
      <c r="E639" s="388"/>
      <c r="F639" s="388"/>
      <c r="G639" s="388"/>
      <c r="H639" s="388"/>
      <c r="I639" s="388"/>
      <c r="J639" s="129"/>
      <c r="K639" s="129"/>
      <c r="L639" s="129"/>
      <c r="M639" s="129"/>
      <c r="N639" s="129"/>
      <c r="O639" s="129"/>
      <c r="P639" s="129"/>
      <c r="Q639" s="129"/>
      <c r="R639" s="129"/>
      <c r="S639" s="129"/>
      <c r="T639" s="129"/>
      <c r="U639" s="129"/>
      <c r="V639" s="129"/>
      <c r="W639" s="129"/>
      <c r="X639" s="129"/>
      <c r="Y639" s="129"/>
      <c r="Z639" s="129"/>
    </row>
    <row r="640" spans="1:26" ht="15.75" customHeight="1">
      <c r="A640" s="3"/>
      <c r="B640" s="3"/>
      <c r="C640" s="3"/>
      <c r="D640" s="5"/>
      <c r="E640" s="388"/>
      <c r="F640" s="388"/>
      <c r="G640" s="388"/>
      <c r="H640" s="388"/>
      <c r="I640" s="388"/>
      <c r="J640" s="129"/>
      <c r="K640" s="129"/>
      <c r="L640" s="129"/>
      <c r="M640" s="129"/>
      <c r="N640" s="129"/>
      <c r="O640" s="129"/>
      <c r="P640" s="129"/>
      <c r="Q640" s="129"/>
      <c r="R640" s="129"/>
      <c r="S640" s="129"/>
      <c r="T640" s="129"/>
      <c r="U640" s="129"/>
      <c r="V640" s="129"/>
      <c r="W640" s="129"/>
      <c r="X640" s="129"/>
      <c r="Y640" s="129"/>
      <c r="Z640" s="129"/>
    </row>
    <row r="641" spans="1:26" ht="15.75" customHeight="1">
      <c r="A641" s="3"/>
      <c r="B641" s="3"/>
      <c r="C641" s="3"/>
      <c r="D641" s="5"/>
      <c r="E641" s="388"/>
      <c r="F641" s="388"/>
      <c r="G641" s="388"/>
      <c r="H641" s="388"/>
      <c r="I641" s="388"/>
      <c r="J641" s="129"/>
      <c r="K641" s="129"/>
      <c r="L641" s="129"/>
      <c r="M641" s="129"/>
      <c r="N641" s="129"/>
      <c r="O641" s="129"/>
      <c r="P641" s="129"/>
      <c r="Q641" s="129"/>
      <c r="R641" s="129"/>
      <c r="S641" s="129"/>
      <c r="T641" s="129"/>
      <c r="U641" s="129"/>
      <c r="V641" s="129"/>
      <c r="W641" s="129"/>
      <c r="X641" s="129"/>
      <c r="Y641" s="129"/>
      <c r="Z641" s="129"/>
    </row>
    <row r="642" spans="1:26" ht="15.75" customHeight="1">
      <c r="A642" s="3"/>
      <c r="B642" s="3"/>
      <c r="C642" s="3"/>
      <c r="D642" s="5"/>
      <c r="E642" s="388"/>
      <c r="F642" s="388"/>
      <c r="G642" s="388"/>
      <c r="H642" s="388"/>
      <c r="I642" s="388"/>
      <c r="J642" s="129"/>
      <c r="K642" s="129"/>
      <c r="L642" s="129"/>
      <c r="M642" s="129"/>
      <c r="N642" s="129"/>
      <c r="O642" s="129"/>
      <c r="P642" s="129"/>
      <c r="Q642" s="129"/>
      <c r="R642" s="129"/>
      <c r="S642" s="129"/>
      <c r="T642" s="129"/>
      <c r="U642" s="129"/>
      <c r="V642" s="129"/>
      <c r="W642" s="129"/>
      <c r="X642" s="129"/>
      <c r="Y642" s="129"/>
      <c r="Z642" s="129"/>
    </row>
    <row r="643" spans="1:26" ht="15.75" customHeight="1">
      <c r="A643" s="3"/>
      <c r="B643" s="3"/>
      <c r="C643" s="3"/>
      <c r="D643" s="5"/>
      <c r="E643" s="388"/>
      <c r="F643" s="388"/>
      <c r="G643" s="388"/>
      <c r="H643" s="388"/>
      <c r="I643" s="388"/>
      <c r="J643" s="129"/>
      <c r="K643" s="129"/>
      <c r="L643" s="129"/>
      <c r="M643" s="129"/>
      <c r="N643" s="129"/>
      <c r="O643" s="129"/>
      <c r="P643" s="129"/>
      <c r="Q643" s="129"/>
      <c r="R643" s="129"/>
      <c r="S643" s="129"/>
      <c r="T643" s="129"/>
      <c r="U643" s="129"/>
      <c r="V643" s="129"/>
      <c r="W643" s="129"/>
      <c r="X643" s="129"/>
      <c r="Y643" s="129"/>
      <c r="Z643" s="129"/>
    </row>
    <row r="644" spans="1:26" ht="15.75" customHeight="1">
      <c r="A644" s="3"/>
      <c r="B644" s="3"/>
      <c r="C644" s="3"/>
      <c r="D644" s="5"/>
      <c r="E644" s="388"/>
      <c r="F644" s="388"/>
      <c r="G644" s="388"/>
      <c r="H644" s="388"/>
      <c r="I644" s="388"/>
      <c r="J644" s="129"/>
      <c r="K644" s="129"/>
      <c r="L644" s="129"/>
      <c r="M644" s="129"/>
      <c r="N644" s="129"/>
      <c r="O644" s="129"/>
      <c r="P644" s="129"/>
      <c r="Q644" s="129"/>
      <c r="R644" s="129"/>
      <c r="S644" s="129"/>
      <c r="T644" s="129"/>
      <c r="U644" s="129"/>
      <c r="V644" s="129"/>
      <c r="W644" s="129"/>
      <c r="X644" s="129"/>
      <c r="Y644" s="129"/>
      <c r="Z644" s="129"/>
    </row>
    <row r="645" spans="1:26" ht="15.75" customHeight="1">
      <c r="A645" s="3"/>
      <c r="B645" s="3"/>
      <c r="C645" s="3"/>
      <c r="D645" s="5"/>
      <c r="E645" s="388"/>
      <c r="F645" s="388"/>
      <c r="G645" s="388"/>
      <c r="H645" s="388"/>
      <c r="I645" s="388"/>
      <c r="J645" s="129"/>
      <c r="K645" s="129"/>
      <c r="L645" s="129"/>
      <c r="M645" s="129"/>
      <c r="N645" s="129"/>
      <c r="O645" s="129"/>
      <c r="P645" s="129"/>
      <c r="Q645" s="129"/>
      <c r="R645" s="129"/>
      <c r="S645" s="129"/>
      <c r="T645" s="129"/>
      <c r="U645" s="129"/>
      <c r="V645" s="129"/>
      <c r="W645" s="129"/>
      <c r="X645" s="129"/>
      <c r="Y645" s="129"/>
      <c r="Z645" s="129"/>
    </row>
    <row r="646" spans="1:26" ht="15.75" customHeight="1">
      <c r="A646" s="3"/>
      <c r="B646" s="3"/>
      <c r="C646" s="3"/>
      <c r="D646" s="5"/>
      <c r="E646" s="388"/>
      <c r="F646" s="388"/>
      <c r="G646" s="388"/>
      <c r="H646" s="388"/>
      <c r="I646" s="388"/>
      <c r="J646" s="129"/>
      <c r="K646" s="129"/>
      <c r="L646" s="129"/>
      <c r="M646" s="129"/>
      <c r="N646" s="129"/>
      <c r="O646" s="129"/>
      <c r="P646" s="129"/>
      <c r="Q646" s="129"/>
      <c r="R646" s="129"/>
      <c r="S646" s="129"/>
      <c r="T646" s="129"/>
      <c r="U646" s="129"/>
      <c r="V646" s="129"/>
      <c r="W646" s="129"/>
      <c r="X646" s="129"/>
      <c r="Y646" s="129"/>
      <c r="Z646" s="129"/>
    </row>
    <row r="647" spans="1:26" ht="15.75" customHeight="1">
      <c r="A647" s="3"/>
      <c r="B647" s="3"/>
      <c r="C647" s="3"/>
      <c r="D647" s="5"/>
      <c r="E647" s="388"/>
      <c r="F647" s="388"/>
      <c r="G647" s="388"/>
      <c r="H647" s="388"/>
      <c r="I647" s="388"/>
      <c r="J647" s="129"/>
      <c r="K647" s="129"/>
      <c r="L647" s="129"/>
      <c r="M647" s="129"/>
      <c r="N647" s="129"/>
      <c r="O647" s="129"/>
      <c r="P647" s="129"/>
      <c r="Q647" s="129"/>
      <c r="R647" s="129"/>
      <c r="S647" s="129"/>
      <c r="T647" s="129"/>
      <c r="U647" s="129"/>
      <c r="V647" s="129"/>
      <c r="W647" s="129"/>
      <c r="X647" s="129"/>
      <c r="Y647" s="129"/>
      <c r="Z647" s="129"/>
    </row>
    <row r="648" spans="1:26" ht="15.75" customHeight="1">
      <c r="A648" s="3"/>
      <c r="B648" s="3"/>
      <c r="C648" s="3"/>
      <c r="D648" s="5"/>
      <c r="E648" s="388"/>
      <c r="F648" s="388"/>
      <c r="G648" s="388"/>
      <c r="H648" s="388"/>
      <c r="I648" s="388"/>
      <c r="J648" s="129"/>
      <c r="K648" s="129"/>
      <c r="L648" s="129"/>
      <c r="M648" s="129"/>
      <c r="N648" s="129"/>
      <c r="O648" s="129"/>
      <c r="P648" s="129"/>
      <c r="Q648" s="129"/>
      <c r="R648" s="129"/>
      <c r="S648" s="129"/>
      <c r="T648" s="129"/>
      <c r="U648" s="129"/>
      <c r="V648" s="129"/>
      <c r="W648" s="129"/>
      <c r="X648" s="129"/>
      <c r="Y648" s="129"/>
      <c r="Z648" s="129"/>
    </row>
    <row r="649" spans="1:26" ht="15.75" customHeight="1">
      <c r="A649" s="3"/>
      <c r="B649" s="3"/>
      <c r="C649" s="3"/>
      <c r="D649" s="5"/>
      <c r="E649" s="388"/>
      <c r="F649" s="388"/>
      <c r="G649" s="388"/>
      <c r="H649" s="388"/>
      <c r="I649" s="388"/>
      <c r="J649" s="129"/>
      <c r="K649" s="129"/>
      <c r="L649" s="129"/>
      <c r="M649" s="129"/>
      <c r="N649" s="129"/>
      <c r="O649" s="129"/>
      <c r="P649" s="129"/>
      <c r="Q649" s="129"/>
      <c r="R649" s="129"/>
      <c r="S649" s="129"/>
      <c r="T649" s="129"/>
      <c r="U649" s="129"/>
      <c r="V649" s="129"/>
      <c r="W649" s="129"/>
      <c r="X649" s="129"/>
      <c r="Y649" s="129"/>
      <c r="Z649" s="129"/>
    </row>
    <row r="650" spans="1:26" ht="15.75" customHeight="1">
      <c r="A650" s="3"/>
      <c r="B650" s="3"/>
      <c r="C650" s="3"/>
      <c r="D650" s="5"/>
      <c r="E650" s="388"/>
      <c r="F650" s="388"/>
      <c r="G650" s="388"/>
      <c r="H650" s="388"/>
      <c r="I650" s="388"/>
      <c r="J650" s="129"/>
      <c r="K650" s="129"/>
      <c r="L650" s="129"/>
      <c r="M650" s="129"/>
      <c r="N650" s="129"/>
      <c r="O650" s="129"/>
      <c r="P650" s="129"/>
      <c r="Q650" s="129"/>
      <c r="R650" s="129"/>
      <c r="S650" s="129"/>
      <c r="T650" s="129"/>
      <c r="U650" s="129"/>
      <c r="V650" s="129"/>
      <c r="W650" s="129"/>
      <c r="X650" s="129"/>
      <c r="Y650" s="129"/>
      <c r="Z650" s="129"/>
    </row>
    <row r="651" spans="1:26" ht="15.75" customHeight="1">
      <c r="A651" s="3"/>
      <c r="B651" s="3"/>
      <c r="C651" s="3"/>
      <c r="D651" s="5"/>
      <c r="E651" s="388"/>
      <c r="F651" s="388"/>
      <c r="G651" s="388"/>
      <c r="H651" s="388"/>
      <c r="I651" s="388"/>
      <c r="J651" s="129"/>
      <c r="K651" s="129"/>
      <c r="L651" s="129"/>
      <c r="M651" s="129"/>
      <c r="N651" s="129"/>
      <c r="O651" s="129"/>
      <c r="P651" s="129"/>
      <c r="Q651" s="129"/>
      <c r="R651" s="129"/>
      <c r="S651" s="129"/>
      <c r="T651" s="129"/>
      <c r="U651" s="129"/>
      <c r="V651" s="129"/>
      <c r="W651" s="129"/>
      <c r="X651" s="129"/>
      <c r="Y651" s="129"/>
      <c r="Z651" s="129"/>
    </row>
    <row r="652" spans="1:26" ht="15.75" customHeight="1">
      <c r="A652" s="3"/>
      <c r="B652" s="3"/>
      <c r="C652" s="3"/>
      <c r="D652" s="5"/>
      <c r="E652" s="388"/>
      <c r="F652" s="388"/>
      <c r="G652" s="388"/>
      <c r="H652" s="388"/>
      <c r="I652" s="388"/>
      <c r="J652" s="129"/>
      <c r="K652" s="129"/>
      <c r="L652" s="129"/>
      <c r="M652" s="129"/>
      <c r="N652" s="129"/>
      <c r="O652" s="129"/>
      <c r="P652" s="129"/>
      <c r="Q652" s="129"/>
      <c r="R652" s="129"/>
      <c r="S652" s="129"/>
      <c r="T652" s="129"/>
      <c r="U652" s="129"/>
      <c r="V652" s="129"/>
      <c r="W652" s="129"/>
      <c r="X652" s="129"/>
      <c r="Y652" s="129"/>
      <c r="Z652" s="129"/>
    </row>
    <row r="653" spans="1:26" ht="15.75" customHeight="1">
      <c r="A653" s="3"/>
      <c r="B653" s="3"/>
      <c r="C653" s="3"/>
      <c r="D653" s="5"/>
      <c r="E653" s="388"/>
      <c r="F653" s="388"/>
      <c r="G653" s="388"/>
      <c r="H653" s="388"/>
      <c r="I653" s="388"/>
      <c r="J653" s="129"/>
      <c r="K653" s="129"/>
      <c r="L653" s="129"/>
      <c r="M653" s="129"/>
      <c r="N653" s="129"/>
      <c r="O653" s="129"/>
      <c r="P653" s="129"/>
      <c r="Q653" s="129"/>
      <c r="R653" s="129"/>
      <c r="S653" s="129"/>
      <c r="T653" s="129"/>
      <c r="U653" s="129"/>
      <c r="V653" s="129"/>
      <c r="W653" s="129"/>
      <c r="X653" s="129"/>
      <c r="Y653" s="129"/>
      <c r="Z653" s="129"/>
    </row>
    <row r="654" spans="1:26" ht="15.75" customHeight="1">
      <c r="A654" s="3"/>
      <c r="B654" s="3"/>
      <c r="C654" s="3"/>
      <c r="D654" s="5"/>
      <c r="E654" s="388"/>
      <c r="F654" s="388"/>
      <c r="G654" s="388"/>
      <c r="H654" s="388"/>
      <c r="I654" s="388"/>
      <c r="J654" s="129"/>
      <c r="K654" s="129"/>
      <c r="L654" s="129"/>
      <c r="M654" s="129"/>
      <c r="N654" s="129"/>
      <c r="O654" s="129"/>
      <c r="P654" s="129"/>
      <c r="Q654" s="129"/>
      <c r="R654" s="129"/>
      <c r="S654" s="129"/>
      <c r="T654" s="129"/>
      <c r="U654" s="129"/>
      <c r="V654" s="129"/>
      <c r="W654" s="129"/>
      <c r="X654" s="129"/>
      <c r="Y654" s="129"/>
      <c r="Z654" s="129"/>
    </row>
    <row r="655" spans="1:26" ht="15.75" customHeight="1">
      <c r="A655" s="3"/>
      <c r="B655" s="3"/>
      <c r="C655" s="3"/>
      <c r="D655" s="5"/>
      <c r="E655" s="388"/>
      <c r="F655" s="388"/>
      <c r="G655" s="388"/>
      <c r="H655" s="388"/>
      <c r="I655" s="388"/>
      <c r="J655" s="129"/>
      <c r="K655" s="129"/>
      <c r="L655" s="129"/>
      <c r="M655" s="129"/>
      <c r="N655" s="129"/>
      <c r="O655" s="129"/>
      <c r="P655" s="129"/>
      <c r="Q655" s="129"/>
      <c r="R655" s="129"/>
      <c r="S655" s="129"/>
      <c r="T655" s="129"/>
      <c r="U655" s="129"/>
      <c r="V655" s="129"/>
      <c r="W655" s="129"/>
      <c r="X655" s="129"/>
      <c r="Y655" s="129"/>
      <c r="Z655" s="129"/>
    </row>
    <row r="656" spans="1:26" ht="15.75" customHeight="1">
      <c r="A656" s="3"/>
      <c r="B656" s="3"/>
      <c r="C656" s="3"/>
      <c r="D656" s="5"/>
      <c r="E656" s="388"/>
      <c r="F656" s="388"/>
      <c r="G656" s="388"/>
      <c r="H656" s="388"/>
      <c r="I656" s="388"/>
      <c r="J656" s="129"/>
      <c r="K656" s="129"/>
      <c r="L656" s="129"/>
      <c r="M656" s="129"/>
      <c r="N656" s="129"/>
      <c r="O656" s="129"/>
      <c r="P656" s="129"/>
      <c r="Q656" s="129"/>
      <c r="R656" s="129"/>
      <c r="S656" s="129"/>
      <c r="T656" s="129"/>
      <c r="U656" s="129"/>
      <c r="V656" s="129"/>
      <c r="W656" s="129"/>
      <c r="X656" s="129"/>
      <c r="Y656" s="129"/>
      <c r="Z656" s="129"/>
    </row>
    <row r="657" spans="1:26" ht="15.75" customHeight="1">
      <c r="A657" s="3"/>
      <c r="B657" s="3"/>
      <c r="C657" s="3"/>
      <c r="D657" s="5"/>
      <c r="E657" s="388"/>
      <c r="F657" s="388"/>
      <c r="G657" s="388"/>
      <c r="H657" s="388"/>
      <c r="I657" s="388"/>
      <c r="J657" s="129"/>
      <c r="K657" s="129"/>
      <c r="L657" s="129"/>
      <c r="M657" s="129"/>
      <c r="N657" s="129"/>
      <c r="O657" s="129"/>
      <c r="P657" s="129"/>
      <c r="Q657" s="129"/>
      <c r="R657" s="129"/>
      <c r="S657" s="129"/>
      <c r="T657" s="129"/>
      <c r="U657" s="129"/>
      <c r="V657" s="129"/>
      <c r="W657" s="129"/>
      <c r="X657" s="129"/>
      <c r="Y657" s="129"/>
      <c r="Z657" s="129"/>
    </row>
    <row r="658" spans="1:26" ht="15.75" customHeight="1">
      <c r="A658" s="3"/>
      <c r="B658" s="3"/>
      <c r="C658" s="3"/>
      <c r="D658" s="5"/>
      <c r="E658" s="388"/>
      <c r="F658" s="388"/>
      <c r="G658" s="388"/>
      <c r="H658" s="388"/>
      <c r="I658" s="388"/>
      <c r="J658" s="129"/>
      <c r="K658" s="129"/>
      <c r="L658" s="129"/>
      <c r="M658" s="129"/>
      <c r="N658" s="129"/>
      <c r="O658" s="129"/>
      <c r="P658" s="129"/>
      <c r="Q658" s="129"/>
      <c r="R658" s="129"/>
      <c r="S658" s="129"/>
      <c r="T658" s="129"/>
      <c r="U658" s="129"/>
      <c r="V658" s="129"/>
      <c r="W658" s="129"/>
      <c r="X658" s="129"/>
      <c r="Y658" s="129"/>
      <c r="Z658" s="129"/>
    </row>
    <row r="659" spans="1:26" ht="15.75" customHeight="1">
      <c r="A659" s="3"/>
      <c r="B659" s="3"/>
      <c r="C659" s="3"/>
      <c r="D659" s="5"/>
      <c r="E659" s="388"/>
      <c r="F659" s="388"/>
      <c r="G659" s="388"/>
      <c r="H659" s="388"/>
      <c r="I659" s="388"/>
      <c r="J659" s="129"/>
      <c r="K659" s="129"/>
      <c r="L659" s="129"/>
      <c r="M659" s="129"/>
      <c r="N659" s="129"/>
      <c r="O659" s="129"/>
      <c r="P659" s="129"/>
      <c r="Q659" s="129"/>
      <c r="R659" s="129"/>
      <c r="S659" s="129"/>
      <c r="T659" s="129"/>
      <c r="U659" s="129"/>
      <c r="V659" s="129"/>
      <c r="W659" s="129"/>
      <c r="X659" s="129"/>
      <c r="Y659" s="129"/>
      <c r="Z659" s="129"/>
    </row>
    <row r="660" spans="1:26" ht="15.75" customHeight="1">
      <c r="A660" s="3"/>
      <c r="B660" s="3"/>
      <c r="C660" s="3"/>
      <c r="D660" s="5"/>
      <c r="E660" s="388"/>
      <c r="F660" s="388"/>
      <c r="G660" s="388"/>
      <c r="H660" s="388"/>
      <c r="I660" s="388"/>
      <c r="J660" s="129"/>
      <c r="K660" s="129"/>
      <c r="L660" s="129"/>
      <c r="M660" s="129"/>
      <c r="N660" s="129"/>
      <c r="O660" s="129"/>
      <c r="P660" s="129"/>
      <c r="Q660" s="129"/>
      <c r="R660" s="129"/>
      <c r="S660" s="129"/>
      <c r="T660" s="129"/>
      <c r="U660" s="129"/>
      <c r="V660" s="129"/>
      <c r="W660" s="129"/>
      <c r="X660" s="129"/>
      <c r="Y660" s="129"/>
      <c r="Z660" s="129"/>
    </row>
    <row r="661" spans="1:26" ht="15.75" customHeight="1">
      <c r="A661" s="3"/>
      <c r="B661" s="3"/>
      <c r="C661" s="3"/>
      <c r="D661" s="5"/>
      <c r="E661" s="388"/>
      <c r="F661" s="388"/>
      <c r="G661" s="388"/>
      <c r="H661" s="388"/>
      <c r="I661" s="388"/>
      <c r="J661" s="129"/>
      <c r="K661" s="129"/>
      <c r="L661" s="129"/>
      <c r="M661" s="129"/>
      <c r="N661" s="129"/>
      <c r="O661" s="129"/>
      <c r="P661" s="129"/>
      <c r="Q661" s="129"/>
      <c r="R661" s="129"/>
      <c r="S661" s="129"/>
      <c r="T661" s="129"/>
      <c r="U661" s="129"/>
      <c r="V661" s="129"/>
      <c r="W661" s="129"/>
      <c r="X661" s="129"/>
      <c r="Y661" s="129"/>
      <c r="Z661" s="129"/>
    </row>
    <row r="662" spans="1:26" ht="15.75" customHeight="1">
      <c r="A662" s="3"/>
      <c r="B662" s="3"/>
      <c r="C662" s="3"/>
      <c r="D662" s="5"/>
      <c r="E662" s="388"/>
      <c r="F662" s="388"/>
      <c r="G662" s="388"/>
      <c r="H662" s="388"/>
      <c r="I662" s="388"/>
      <c r="J662" s="129"/>
      <c r="K662" s="129"/>
      <c r="L662" s="129"/>
      <c r="M662" s="129"/>
      <c r="N662" s="129"/>
      <c r="O662" s="129"/>
      <c r="P662" s="129"/>
      <c r="Q662" s="129"/>
      <c r="R662" s="129"/>
      <c r="S662" s="129"/>
      <c r="T662" s="129"/>
      <c r="U662" s="129"/>
      <c r="V662" s="129"/>
      <c r="W662" s="129"/>
      <c r="X662" s="129"/>
      <c r="Y662" s="129"/>
      <c r="Z662" s="129"/>
    </row>
    <row r="663" spans="1:26" ht="15.75" customHeight="1">
      <c r="A663" s="3"/>
      <c r="B663" s="3"/>
      <c r="C663" s="3"/>
      <c r="D663" s="5"/>
      <c r="E663" s="388"/>
      <c r="F663" s="388"/>
      <c r="G663" s="388"/>
      <c r="H663" s="388"/>
      <c r="I663" s="388"/>
      <c r="J663" s="129"/>
      <c r="K663" s="129"/>
      <c r="L663" s="129"/>
      <c r="M663" s="129"/>
      <c r="N663" s="129"/>
      <c r="O663" s="129"/>
      <c r="P663" s="129"/>
      <c r="Q663" s="129"/>
      <c r="R663" s="129"/>
      <c r="S663" s="129"/>
      <c r="T663" s="129"/>
      <c r="U663" s="129"/>
      <c r="V663" s="129"/>
      <c r="W663" s="129"/>
      <c r="X663" s="129"/>
      <c r="Y663" s="129"/>
      <c r="Z663" s="129"/>
    </row>
    <row r="664" spans="1:26" ht="15.75" customHeight="1">
      <c r="A664" s="3"/>
      <c r="B664" s="3"/>
      <c r="C664" s="3"/>
      <c r="D664" s="5"/>
      <c r="E664" s="388"/>
      <c r="F664" s="388"/>
      <c r="G664" s="388"/>
      <c r="H664" s="388"/>
      <c r="I664" s="388"/>
      <c r="J664" s="129"/>
      <c r="K664" s="129"/>
      <c r="L664" s="129"/>
      <c r="M664" s="129"/>
      <c r="N664" s="129"/>
      <c r="O664" s="129"/>
      <c r="P664" s="129"/>
      <c r="Q664" s="129"/>
      <c r="R664" s="129"/>
      <c r="S664" s="129"/>
      <c r="T664" s="129"/>
      <c r="U664" s="129"/>
      <c r="V664" s="129"/>
      <c r="W664" s="129"/>
      <c r="X664" s="129"/>
      <c r="Y664" s="129"/>
      <c r="Z664" s="129"/>
    </row>
    <row r="665" spans="1:26" ht="15.75" customHeight="1">
      <c r="A665" s="3"/>
      <c r="B665" s="3"/>
      <c r="C665" s="3"/>
      <c r="D665" s="5"/>
      <c r="E665" s="388"/>
      <c r="F665" s="388"/>
      <c r="G665" s="388"/>
      <c r="H665" s="388"/>
      <c r="I665" s="388"/>
      <c r="J665" s="129"/>
      <c r="K665" s="129"/>
      <c r="L665" s="129"/>
      <c r="M665" s="129"/>
      <c r="N665" s="129"/>
      <c r="O665" s="129"/>
      <c r="P665" s="129"/>
      <c r="Q665" s="129"/>
      <c r="R665" s="129"/>
      <c r="S665" s="129"/>
      <c r="T665" s="129"/>
      <c r="U665" s="129"/>
      <c r="V665" s="129"/>
      <c r="W665" s="129"/>
      <c r="X665" s="129"/>
      <c r="Y665" s="129"/>
      <c r="Z665" s="129"/>
    </row>
    <row r="666" spans="1:26" ht="15.75" customHeight="1">
      <c r="A666" s="3"/>
      <c r="B666" s="3"/>
      <c r="C666" s="3"/>
      <c r="D666" s="5"/>
      <c r="E666" s="388"/>
      <c r="F666" s="388"/>
      <c r="G666" s="388"/>
      <c r="H666" s="388"/>
      <c r="I666" s="388"/>
      <c r="J666" s="129"/>
      <c r="K666" s="129"/>
      <c r="L666" s="129"/>
      <c r="M666" s="129"/>
      <c r="N666" s="129"/>
      <c r="O666" s="129"/>
      <c r="P666" s="129"/>
      <c r="Q666" s="129"/>
      <c r="R666" s="129"/>
      <c r="S666" s="129"/>
      <c r="T666" s="129"/>
      <c r="U666" s="129"/>
      <c r="V666" s="129"/>
      <c r="W666" s="129"/>
      <c r="X666" s="129"/>
      <c r="Y666" s="129"/>
      <c r="Z666" s="129"/>
    </row>
    <row r="667" spans="1:26" ht="15.75" customHeight="1">
      <c r="A667" s="3"/>
      <c r="B667" s="3"/>
      <c r="C667" s="3"/>
      <c r="D667" s="5"/>
      <c r="E667" s="388"/>
      <c r="F667" s="388"/>
      <c r="G667" s="388"/>
      <c r="H667" s="388"/>
      <c r="I667" s="388"/>
      <c r="J667" s="129"/>
      <c r="K667" s="129"/>
      <c r="L667" s="129"/>
      <c r="M667" s="129"/>
      <c r="N667" s="129"/>
      <c r="O667" s="129"/>
      <c r="P667" s="129"/>
      <c r="Q667" s="129"/>
      <c r="R667" s="129"/>
      <c r="S667" s="129"/>
      <c r="T667" s="129"/>
      <c r="U667" s="129"/>
      <c r="V667" s="129"/>
      <c r="W667" s="129"/>
      <c r="X667" s="129"/>
      <c r="Y667" s="129"/>
      <c r="Z667" s="129"/>
    </row>
    <row r="668" spans="1:26" ht="15.75" customHeight="1">
      <c r="A668" s="3"/>
      <c r="B668" s="3"/>
      <c r="C668" s="3"/>
      <c r="D668" s="5"/>
      <c r="E668" s="388"/>
      <c r="F668" s="388"/>
      <c r="G668" s="388"/>
      <c r="H668" s="388"/>
      <c r="I668" s="388"/>
      <c r="J668" s="129"/>
      <c r="K668" s="129"/>
      <c r="L668" s="129"/>
      <c r="M668" s="129"/>
      <c r="N668" s="129"/>
      <c r="O668" s="129"/>
      <c r="P668" s="129"/>
      <c r="Q668" s="129"/>
      <c r="R668" s="129"/>
      <c r="S668" s="129"/>
      <c r="T668" s="129"/>
      <c r="U668" s="129"/>
      <c r="V668" s="129"/>
      <c r="W668" s="129"/>
      <c r="X668" s="129"/>
      <c r="Y668" s="129"/>
      <c r="Z668" s="129"/>
    </row>
    <row r="669" spans="1:26" ht="15.75" customHeight="1">
      <c r="A669" s="3"/>
      <c r="B669" s="3"/>
      <c r="C669" s="3"/>
      <c r="D669" s="5"/>
      <c r="E669" s="388"/>
      <c r="F669" s="388"/>
      <c r="G669" s="388"/>
      <c r="H669" s="388"/>
      <c r="I669" s="388"/>
      <c r="J669" s="129"/>
      <c r="K669" s="129"/>
      <c r="L669" s="129"/>
      <c r="M669" s="129"/>
      <c r="N669" s="129"/>
      <c r="O669" s="129"/>
      <c r="P669" s="129"/>
      <c r="Q669" s="129"/>
      <c r="R669" s="129"/>
      <c r="S669" s="129"/>
      <c r="T669" s="129"/>
      <c r="U669" s="129"/>
      <c r="V669" s="129"/>
      <c r="W669" s="129"/>
      <c r="X669" s="129"/>
      <c r="Y669" s="129"/>
      <c r="Z669" s="129"/>
    </row>
    <row r="670" spans="1:26" ht="15.75" customHeight="1">
      <c r="A670" s="3"/>
      <c r="B670" s="3"/>
      <c r="C670" s="3"/>
      <c r="D670" s="5"/>
      <c r="E670" s="388"/>
      <c r="F670" s="388"/>
      <c r="G670" s="388"/>
      <c r="H670" s="388"/>
      <c r="I670" s="388"/>
      <c r="J670" s="129"/>
      <c r="K670" s="129"/>
      <c r="L670" s="129"/>
      <c r="M670" s="129"/>
      <c r="N670" s="129"/>
      <c r="O670" s="129"/>
      <c r="P670" s="129"/>
      <c r="Q670" s="129"/>
      <c r="R670" s="129"/>
      <c r="S670" s="129"/>
      <c r="T670" s="129"/>
      <c r="U670" s="129"/>
      <c r="V670" s="129"/>
      <c r="W670" s="129"/>
      <c r="X670" s="129"/>
      <c r="Y670" s="129"/>
      <c r="Z670" s="129"/>
    </row>
    <row r="671" spans="1:26" ht="15.75" customHeight="1">
      <c r="A671" s="3"/>
      <c r="B671" s="3"/>
      <c r="C671" s="3"/>
      <c r="D671" s="5"/>
      <c r="E671" s="388"/>
      <c r="F671" s="388"/>
      <c r="G671" s="388"/>
      <c r="H671" s="388"/>
      <c r="I671" s="388"/>
      <c r="J671" s="129"/>
      <c r="K671" s="129"/>
      <c r="L671" s="129"/>
      <c r="M671" s="129"/>
      <c r="N671" s="129"/>
      <c r="O671" s="129"/>
      <c r="P671" s="129"/>
      <c r="Q671" s="129"/>
      <c r="R671" s="129"/>
      <c r="S671" s="129"/>
      <c r="T671" s="129"/>
      <c r="U671" s="129"/>
      <c r="V671" s="129"/>
      <c r="W671" s="129"/>
      <c r="X671" s="129"/>
      <c r="Y671" s="129"/>
      <c r="Z671" s="129"/>
    </row>
    <row r="672" spans="1:26" ht="15.75" customHeight="1">
      <c r="A672" s="3"/>
      <c r="B672" s="3"/>
      <c r="C672" s="3"/>
      <c r="D672" s="5"/>
      <c r="E672" s="388"/>
      <c r="F672" s="388"/>
      <c r="G672" s="388"/>
      <c r="H672" s="388"/>
      <c r="I672" s="388"/>
      <c r="J672" s="129"/>
      <c r="K672" s="129"/>
      <c r="L672" s="129"/>
      <c r="M672" s="129"/>
      <c r="N672" s="129"/>
      <c r="O672" s="129"/>
      <c r="P672" s="129"/>
      <c r="Q672" s="129"/>
      <c r="R672" s="129"/>
      <c r="S672" s="129"/>
      <c r="T672" s="129"/>
      <c r="U672" s="129"/>
      <c r="V672" s="129"/>
      <c r="W672" s="129"/>
      <c r="X672" s="129"/>
      <c r="Y672" s="129"/>
      <c r="Z672" s="129"/>
    </row>
    <row r="673" spans="1:26" ht="15.75" customHeight="1">
      <c r="A673" s="3"/>
      <c r="B673" s="3"/>
      <c r="C673" s="3"/>
      <c r="D673" s="5"/>
      <c r="E673" s="388"/>
      <c r="F673" s="388"/>
      <c r="G673" s="388"/>
      <c r="H673" s="388"/>
      <c r="I673" s="388"/>
      <c r="J673" s="129"/>
      <c r="K673" s="129"/>
      <c r="L673" s="129"/>
      <c r="M673" s="129"/>
      <c r="N673" s="129"/>
      <c r="O673" s="129"/>
      <c r="P673" s="129"/>
      <c r="Q673" s="129"/>
      <c r="R673" s="129"/>
      <c r="S673" s="129"/>
      <c r="T673" s="129"/>
      <c r="U673" s="129"/>
      <c r="V673" s="129"/>
      <c r="W673" s="129"/>
      <c r="X673" s="129"/>
      <c r="Y673" s="129"/>
      <c r="Z673" s="129"/>
    </row>
    <row r="674" spans="1:26" ht="15.75" customHeight="1">
      <c r="A674" s="3"/>
      <c r="B674" s="3"/>
      <c r="C674" s="3"/>
      <c r="D674" s="5"/>
      <c r="E674" s="388"/>
      <c r="F674" s="388"/>
      <c r="G674" s="388"/>
      <c r="H674" s="388"/>
      <c r="I674" s="388"/>
      <c r="J674" s="129"/>
      <c r="K674" s="129"/>
      <c r="L674" s="129"/>
      <c r="M674" s="129"/>
      <c r="N674" s="129"/>
      <c r="O674" s="129"/>
      <c r="P674" s="129"/>
      <c r="Q674" s="129"/>
      <c r="R674" s="129"/>
      <c r="S674" s="129"/>
      <c r="T674" s="129"/>
      <c r="U674" s="129"/>
      <c r="V674" s="129"/>
      <c r="W674" s="129"/>
      <c r="X674" s="129"/>
      <c r="Y674" s="129"/>
      <c r="Z674" s="129"/>
    </row>
    <row r="675" spans="1:26" ht="15.75" customHeight="1">
      <c r="A675" s="3"/>
      <c r="B675" s="3"/>
      <c r="C675" s="3"/>
      <c r="D675" s="5"/>
      <c r="E675" s="388"/>
      <c r="F675" s="388"/>
      <c r="G675" s="388"/>
      <c r="H675" s="388"/>
      <c r="I675" s="388"/>
      <c r="J675" s="129"/>
      <c r="K675" s="129"/>
      <c r="L675" s="129"/>
      <c r="M675" s="129"/>
      <c r="N675" s="129"/>
      <c r="O675" s="129"/>
      <c r="P675" s="129"/>
      <c r="Q675" s="129"/>
      <c r="R675" s="129"/>
      <c r="S675" s="129"/>
      <c r="T675" s="129"/>
      <c r="U675" s="129"/>
      <c r="V675" s="129"/>
      <c r="W675" s="129"/>
      <c r="X675" s="129"/>
      <c r="Y675" s="129"/>
      <c r="Z675" s="129"/>
    </row>
    <row r="676" spans="1:26" ht="15.75" customHeight="1">
      <c r="A676" s="3"/>
      <c r="B676" s="3"/>
      <c r="C676" s="3"/>
      <c r="D676" s="5"/>
      <c r="E676" s="388"/>
      <c r="F676" s="388"/>
      <c r="G676" s="388"/>
      <c r="H676" s="388"/>
      <c r="I676" s="388"/>
      <c r="J676" s="129"/>
      <c r="K676" s="129"/>
      <c r="L676" s="129"/>
      <c r="M676" s="129"/>
      <c r="N676" s="129"/>
      <c r="O676" s="129"/>
      <c r="P676" s="129"/>
      <c r="Q676" s="129"/>
      <c r="R676" s="129"/>
      <c r="S676" s="129"/>
      <c r="T676" s="129"/>
      <c r="U676" s="129"/>
      <c r="V676" s="129"/>
      <c r="W676" s="129"/>
      <c r="X676" s="129"/>
      <c r="Y676" s="129"/>
      <c r="Z676" s="129"/>
    </row>
    <row r="677" spans="1:26" ht="15.75" customHeight="1">
      <c r="A677" s="3"/>
      <c r="B677" s="3"/>
      <c r="C677" s="3"/>
      <c r="D677" s="5"/>
      <c r="E677" s="388"/>
      <c r="F677" s="388"/>
      <c r="G677" s="388"/>
      <c r="H677" s="388"/>
      <c r="I677" s="388"/>
      <c r="J677" s="129"/>
      <c r="K677" s="129"/>
      <c r="L677" s="129"/>
      <c r="M677" s="129"/>
      <c r="N677" s="129"/>
      <c r="O677" s="129"/>
      <c r="P677" s="129"/>
      <c r="Q677" s="129"/>
      <c r="R677" s="129"/>
      <c r="S677" s="129"/>
      <c r="T677" s="129"/>
      <c r="U677" s="129"/>
      <c r="V677" s="129"/>
      <c r="W677" s="129"/>
      <c r="X677" s="129"/>
      <c r="Y677" s="129"/>
      <c r="Z677" s="129"/>
    </row>
    <row r="678" spans="1:26" ht="15.75" customHeight="1">
      <c r="A678" s="3"/>
      <c r="B678" s="3"/>
      <c r="C678" s="3"/>
      <c r="D678" s="5"/>
      <c r="E678" s="388"/>
      <c r="F678" s="388"/>
      <c r="G678" s="388"/>
      <c r="H678" s="388"/>
      <c r="I678" s="388"/>
      <c r="J678" s="129"/>
      <c r="K678" s="129"/>
      <c r="L678" s="129"/>
      <c r="M678" s="129"/>
      <c r="N678" s="129"/>
      <c r="O678" s="129"/>
      <c r="P678" s="129"/>
      <c r="Q678" s="129"/>
      <c r="R678" s="129"/>
      <c r="S678" s="129"/>
      <c r="T678" s="129"/>
      <c r="U678" s="129"/>
      <c r="V678" s="129"/>
      <c r="W678" s="129"/>
      <c r="X678" s="129"/>
      <c r="Y678" s="129"/>
      <c r="Z678" s="129"/>
    </row>
    <row r="679" spans="1:26" ht="15.75" customHeight="1">
      <c r="A679" s="3"/>
      <c r="B679" s="3"/>
      <c r="C679" s="3"/>
      <c r="D679" s="5"/>
      <c r="E679" s="388"/>
      <c r="F679" s="388"/>
      <c r="G679" s="388"/>
      <c r="H679" s="388"/>
      <c r="I679" s="388"/>
      <c r="J679" s="129"/>
      <c r="K679" s="129"/>
      <c r="L679" s="129"/>
      <c r="M679" s="129"/>
      <c r="N679" s="129"/>
      <c r="O679" s="129"/>
      <c r="P679" s="129"/>
      <c r="Q679" s="129"/>
      <c r="R679" s="129"/>
      <c r="S679" s="129"/>
      <c r="T679" s="129"/>
      <c r="U679" s="129"/>
      <c r="V679" s="129"/>
      <c r="W679" s="129"/>
      <c r="X679" s="129"/>
      <c r="Y679" s="129"/>
      <c r="Z679" s="129"/>
    </row>
    <row r="680" spans="1:26" ht="15.75" customHeight="1">
      <c r="A680" s="3"/>
      <c r="B680" s="3"/>
      <c r="C680" s="3"/>
      <c r="D680" s="5"/>
      <c r="E680" s="388"/>
      <c r="F680" s="388"/>
      <c r="G680" s="388"/>
      <c r="H680" s="388"/>
      <c r="I680" s="388"/>
      <c r="J680" s="129"/>
      <c r="K680" s="129"/>
      <c r="L680" s="129"/>
      <c r="M680" s="129"/>
      <c r="N680" s="129"/>
      <c r="O680" s="129"/>
      <c r="P680" s="129"/>
      <c r="Q680" s="129"/>
      <c r="R680" s="129"/>
      <c r="S680" s="129"/>
      <c r="T680" s="129"/>
      <c r="U680" s="129"/>
      <c r="V680" s="129"/>
      <c r="W680" s="129"/>
      <c r="X680" s="129"/>
      <c r="Y680" s="129"/>
      <c r="Z680" s="129"/>
    </row>
    <row r="681" spans="1:26" ht="15.75" customHeight="1">
      <c r="A681" s="3"/>
      <c r="B681" s="3"/>
      <c r="C681" s="3"/>
      <c r="D681" s="5"/>
      <c r="E681" s="388"/>
      <c r="F681" s="388"/>
      <c r="G681" s="388"/>
      <c r="H681" s="388"/>
      <c r="I681" s="388"/>
      <c r="J681" s="129"/>
      <c r="K681" s="129"/>
      <c r="L681" s="129"/>
      <c r="M681" s="129"/>
      <c r="N681" s="129"/>
      <c r="O681" s="129"/>
      <c r="P681" s="129"/>
      <c r="Q681" s="129"/>
      <c r="R681" s="129"/>
      <c r="S681" s="129"/>
      <c r="T681" s="129"/>
      <c r="U681" s="129"/>
      <c r="V681" s="129"/>
      <c r="W681" s="129"/>
      <c r="X681" s="129"/>
      <c r="Y681" s="129"/>
      <c r="Z681" s="129"/>
    </row>
    <row r="682" spans="1:26" ht="15.75" customHeight="1">
      <c r="A682" s="3"/>
      <c r="B682" s="3"/>
      <c r="C682" s="3"/>
      <c r="D682" s="5"/>
      <c r="E682" s="388"/>
      <c r="F682" s="388"/>
      <c r="G682" s="388"/>
      <c r="H682" s="388"/>
      <c r="I682" s="388"/>
      <c r="J682" s="129"/>
      <c r="K682" s="129"/>
      <c r="L682" s="129"/>
      <c r="M682" s="129"/>
      <c r="N682" s="129"/>
      <c r="O682" s="129"/>
      <c r="P682" s="129"/>
      <c r="Q682" s="129"/>
      <c r="R682" s="129"/>
      <c r="S682" s="129"/>
      <c r="T682" s="129"/>
      <c r="U682" s="129"/>
      <c r="V682" s="129"/>
      <c r="W682" s="129"/>
      <c r="X682" s="129"/>
      <c r="Y682" s="129"/>
      <c r="Z682" s="129"/>
    </row>
    <row r="683" spans="1:26" ht="15.75" customHeight="1">
      <c r="A683" s="3"/>
      <c r="B683" s="3"/>
      <c r="C683" s="3"/>
      <c r="D683" s="5"/>
      <c r="E683" s="388"/>
      <c r="F683" s="388"/>
      <c r="G683" s="388"/>
      <c r="H683" s="388"/>
      <c r="I683" s="388"/>
      <c r="J683" s="129"/>
      <c r="K683" s="129"/>
      <c r="L683" s="129"/>
      <c r="M683" s="129"/>
      <c r="N683" s="129"/>
      <c r="O683" s="129"/>
      <c r="P683" s="129"/>
      <c r="Q683" s="129"/>
      <c r="R683" s="129"/>
      <c r="S683" s="129"/>
      <c r="T683" s="129"/>
      <c r="U683" s="129"/>
      <c r="V683" s="129"/>
      <c r="W683" s="129"/>
      <c r="X683" s="129"/>
      <c r="Y683" s="129"/>
      <c r="Z683" s="129"/>
    </row>
    <row r="684" spans="1:26" ht="15.75" customHeight="1">
      <c r="A684" s="3"/>
      <c r="B684" s="3"/>
      <c r="C684" s="3"/>
      <c r="D684" s="5"/>
      <c r="E684" s="388"/>
      <c r="F684" s="388"/>
      <c r="G684" s="388"/>
      <c r="H684" s="388"/>
      <c r="I684" s="388"/>
      <c r="J684" s="129"/>
      <c r="K684" s="129"/>
      <c r="L684" s="129"/>
      <c r="M684" s="129"/>
      <c r="N684" s="129"/>
      <c r="O684" s="129"/>
      <c r="P684" s="129"/>
      <c r="Q684" s="129"/>
      <c r="R684" s="129"/>
      <c r="S684" s="129"/>
      <c r="T684" s="129"/>
      <c r="U684" s="129"/>
      <c r="V684" s="129"/>
      <c r="W684" s="129"/>
      <c r="X684" s="129"/>
      <c r="Y684" s="129"/>
      <c r="Z684" s="129"/>
    </row>
    <row r="685" spans="1:26" ht="15.75" customHeight="1">
      <c r="A685" s="3"/>
      <c r="B685" s="3"/>
      <c r="C685" s="3"/>
      <c r="D685" s="5"/>
      <c r="E685" s="388"/>
      <c r="F685" s="388"/>
      <c r="G685" s="388"/>
      <c r="H685" s="388"/>
      <c r="I685" s="388"/>
      <c r="J685" s="129"/>
      <c r="K685" s="129"/>
      <c r="L685" s="129"/>
      <c r="M685" s="129"/>
      <c r="N685" s="129"/>
      <c r="O685" s="129"/>
      <c r="P685" s="129"/>
      <c r="Q685" s="129"/>
      <c r="R685" s="129"/>
      <c r="S685" s="129"/>
      <c r="T685" s="129"/>
      <c r="U685" s="129"/>
      <c r="V685" s="129"/>
      <c r="W685" s="129"/>
      <c r="X685" s="129"/>
      <c r="Y685" s="129"/>
      <c r="Z685" s="129"/>
    </row>
    <row r="686" spans="1:26" ht="15.75" customHeight="1">
      <c r="A686" s="3"/>
      <c r="B686" s="3"/>
      <c r="C686" s="3"/>
      <c r="D686" s="5"/>
      <c r="E686" s="388"/>
      <c r="F686" s="388"/>
      <c r="G686" s="388"/>
      <c r="H686" s="388"/>
      <c r="I686" s="388"/>
      <c r="J686" s="129"/>
      <c r="K686" s="129"/>
      <c r="L686" s="129"/>
      <c r="M686" s="129"/>
      <c r="N686" s="129"/>
      <c r="O686" s="129"/>
      <c r="P686" s="129"/>
      <c r="Q686" s="129"/>
      <c r="R686" s="129"/>
      <c r="S686" s="129"/>
      <c r="T686" s="129"/>
      <c r="U686" s="129"/>
      <c r="V686" s="129"/>
      <c r="W686" s="129"/>
      <c r="X686" s="129"/>
      <c r="Y686" s="129"/>
      <c r="Z686" s="129"/>
    </row>
    <row r="687" spans="1:26" ht="15.75" customHeight="1">
      <c r="A687" s="3"/>
      <c r="B687" s="3"/>
      <c r="C687" s="3"/>
      <c r="D687" s="5"/>
      <c r="E687" s="388"/>
      <c r="F687" s="388"/>
      <c r="G687" s="388"/>
      <c r="H687" s="388"/>
      <c r="I687" s="388"/>
      <c r="J687" s="129"/>
      <c r="K687" s="129"/>
      <c r="L687" s="129"/>
      <c r="M687" s="129"/>
      <c r="N687" s="129"/>
      <c r="O687" s="129"/>
      <c r="P687" s="129"/>
      <c r="Q687" s="129"/>
      <c r="R687" s="129"/>
      <c r="S687" s="129"/>
      <c r="T687" s="129"/>
      <c r="U687" s="129"/>
      <c r="V687" s="129"/>
      <c r="W687" s="129"/>
      <c r="X687" s="129"/>
      <c r="Y687" s="129"/>
      <c r="Z687" s="129"/>
    </row>
    <row r="688" spans="1:26" ht="15.75" customHeight="1">
      <c r="A688" s="3"/>
      <c r="B688" s="3"/>
      <c r="C688" s="3"/>
      <c r="D688" s="5"/>
      <c r="E688" s="388"/>
      <c r="F688" s="388"/>
      <c r="G688" s="388"/>
      <c r="H688" s="388"/>
      <c r="I688" s="388"/>
      <c r="J688" s="129"/>
      <c r="K688" s="129"/>
      <c r="L688" s="129"/>
      <c r="M688" s="129"/>
      <c r="N688" s="129"/>
      <c r="O688" s="129"/>
      <c r="P688" s="129"/>
      <c r="Q688" s="129"/>
      <c r="R688" s="129"/>
      <c r="S688" s="129"/>
      <c r="T688" s="129"/>
      <c r="U688" s="129"/>
      <c r="V688" s="129"/>
      <c r="W688" s="129"/>
      <c r="X688" s="129"/>
      <c r="Y688" s="129"/>
      <c r="Z688" s="129"/>
    </row>
    <row r="689" spans="1:26" ht="15.75" customHeight="1">
      <c r="A689" s="3"/>
      <c r="B689" s="3"/>
      <c r="C689" s="3"/>
      <c r="D689" s="5"/>
      <c r="E689" s="388"/>
      <c r="F689" s="388"/>
      <c r="G689" s="388"/>
      <c r="H689" s="388"/>
      <c r="I689" s="388"/>
      <c r="J689" s="129"/>
      <c r="K689" s="129"/>
      <c r="L689" s="129"/>
      <c r="M689" s="129"/>
      <c r="N689" s="129"/>
      <c r="O689" s="129"/>
      <c r="P689" s="129"/>
      <c r="Q689" s="129"/>
      <c r="R689" s="129"/>
      <c r="S689" s="129"/>
      <c r="T689" s="129"/>
      <c r="U689" s="129"/>
      <c r="V689" s="129"/>
      <c r="W689" s="129"/>
      <c r="X689" s="129"/>
      <c r="Y689" s="129"/>
      <c r="Z689" s="129"/>
    </row>
    <row r="690" spans="1:26" ht="15.75" customHeight="1">
      <c r="A690" s="3"/>
      <c r="B690" s="3"/>
      <c r="C690" s="3"/>
      <c r="D690" s="5"/>
      <c r="E690" s="388"/>
      <c r="F690" s="388"/>
      <c r="G690" s="388"/>
      <c r="H690" s="388"/>
      <c r="I690" s="388"/>
      <c r="J690" s="129"/>
      <c r="K690" s="129"/>
      <c r="L690" s="129"/>
      <c r="M690" s="129"/>
      <c r="N690" s="129"/>
      <c r="O690" s="129"/>
      <c r="P690" s="129"/>
      <c r="Q690" s="129"/>
      <c r="R690" s="129"/>
      <c r="S690" s="129"/>
      <c r="T690" s="129"/>
      <c r="U690" s="129"/>
      <c r="V690" s="129"/>
      <c r="W690" s="129"/>
      <c r="X690" s="129"/>
      <c r="Y690" s="129"/>
      <c r="Z690" s="129"/>
    </row>
    <row r="691" spans="1:26" ht="15.75" customHeight="1">
      <c r="A691" s="3"/>
      <c r="B691" s="3"/>
      <c r="C691" s="3"/>
      <c r="D691" s="5"/>
      <c r="E691" s="388"/>
      <c r="F691" s="388"/>
      <c r="G691" s="388"/>
      <c r="H691" s="388"/>
      <c r="I691" s="388"/>
      <c r="J691" s="129"/>
      <c r="K691" s="129"/>
      <c r="L691" s="129"/>
      <c r="M691" s="129"/>
      <c r="N691" s="129"/>
      <c r="O691" s="129"/>
      <c r="P691" s="129"/>
      <c r="Q691" s="129"/>
      <c r="R691" s="129"/>
      <c r="S691" s="129"/>
      <c r="T691" s="129"/>
      <c r="U691" s="129"/>
      <c r="V691" s="129"/>
      <c r="W691" s="129"/>
      <c r="X691" s="129"/>
      <c r="Y691" s="129"/>
      <c r="Z691" s="129"/>
    </row>
    <row r="692" spans="1:26" ht="15.75" customHeight="1">
      <c r="A692" s="3"/>
      <c r="B692" s="3"/>
      <c r="C692" s="3"/>
      <c r="D692" s="5"/>
      <c r="E692" s="388"/>
      <c r="F692" s="388"/>
      <c r="G692" s="388"/>
      <c r="H692" s="388"/>
      <c r="I692" s="388"/>
      <c r="J692" s="129"/>
      <c r="K692" s="129"/>
      <c r="L692" s="129"/>
      <c r="M692" s="129"/>
      <c r="N692" s="129"/>
      <c r="O692" s="129"/>
      <c r="P692" s="129"/>
      <c r="Q692" s="129"/>
      <c r="R692" s="129"/>
      <c r="S692" s="129"/>
      <c r="T692" s="129"/>
      <c r="U692" s="129"/>
      <c r="V692" s="129"/>
      <c r="W692" s="129"/>
      <c r="X692" s="129"/>
      <c r="Y692" s="129"/>
      <c r="Z692" s="129"/>
    </row>
    <row r="693" spans="1:26" ht="15.75" customHeight="1">
      <c r="A693" s="3"/>
      <c r="B693" s="3"/>
      <c r="C693" s="3"/>
      <c r="D693" s="5"/>
      <c r="E693" s="388"/>
      <c r="F693" s="388"/>
      <c r="G693" s="388"/>
      <c r="H693" s="388"/>
      <c r="I693" s="388"/>
      <c r="J693" s="129"/>
      <c r="K693" s="129"/>
      <c r="L693" s="129"/>
      <c r="M693" s="129"/>
      <c r="N693" s="129"/>
      <c r="O693" s="129"/>
      <c r="P693" s="129"/>
      <c r="Q693" s="129"/>
      <c r="R693" s="129"/>
      <c r="S693" s="129"/>
      <c r="T693" s="129"/>
      <c r="U693" s="129"/>
      <c r="V693" s="129"/>
      <c r="W693" s="129"/>
      <c r="X693" s="129"/>
      <c r="Y693" s="129"/>
      <c r="Z693" s="129"/>
    </row>
    <row r="694" spans="1:26" ht="15.75" customHeight="1">
      <c r="A694" s="3"/>
      <c r="B694" s="3"/>
      <c r="C694" s="3"/>
      <c r="D694" s="5"/>
      <c r="E694" s="388"/>
      <c r="F694" s="388"/>
      <c r="G694" s="388"/>
      <c r="H694" s="388"/>
      <c r="I694" s="388"/>
      <c r="J694" s="129"/>
      <c r="K694" s="129"/>
      <c r="L694" s="129"/>
      <c r="M694" s="129"/>
      <c r="N694" s="129"/>
      <c r="O694" s="129"/>
      <c r="P694" s="129"/>
      <c r="Q694" s="129"/>
      <c r="R694" s="129"/>
      <c r="S694" s="129"/>
      <c r="T694" s="129"/>
      <c r="U694" s="129"/>
      <c r="V694" s="129"/>
      <c r="W694" s="129"/>
      <c r="X694" s="129"/>
      <c r="Y694" s="129"/>
      <c r="Z694" s="129"/>
    </row>
    <row r="695" spans="1:26" ht="15.75" customHeight="1">
      <c r="A695" s="3"/>
      <c r="B695" s="3"/>
      <c r="C695" s="3"/>
      <c r="D695" s="5"/>
      <c r="E695" s="388"/>
      <c r="F695" s="388"/>
      <c r="G695" s="388"/>
      <c r="H695" s="388"/>
      <c r="I695" s="388"/>
      <c r="J695" s="129"/>
      <c r="K695" s="129"/>
      <c r="L695" s="129"/>
      <c r="M695" s="129"/>
      <c r="N695" s="129"/>
      <c r="O695" s="129"/>
      <c r="P695" s="129"/>
      <c r="Q695" s="129"/>
      <c r="R695" s="129"/>
      <c r="S695" s="129"/>
      <c r="T695" s="129"/>
      <c r="U695" s="129"/>
      <c r="V695" s="129"/>
      <c r="W695" s="129"/>
      <c r="X695" s="129"/>
      <c r="Y695" s="129"/>
      <c r="Z695" s="129"/>
    </row>
    <row r="696" spans="1:26" ht="15.75" customHeight="1">
      <c r="A696" s="3"/>
      <c r="B696" s="3"/>
      <c r="C696" s="3"/>
      <c r="D696" s="5"/>
      <c r="E696" s="388"/>
      <c r="F696" s="388"/>
      <c r="G696" s="388"/>
      <c r="H696" s="388"/>
      <c r="I696" s="388"/>
      <c r="J696" s="129"/>
      <c r="K696" s="129"/>
      <c r="L696" s="129"/>
      <c r="M696" s="129"/>
      <c r="N696" s="129"/>
      <c r="O696" s="129"/>
      <c r="P696" s="129"/>
      <c r="Q696" s="129"/>
      <c r="R696" s="129"/>
      <c r="S696" s="129"/>
      <c r="T696" s="129"/>
      <c r="U696" s="129"/>
      <c r="V696" s="129"/>
      <c r="W696" s="129"/>
      <c r="X696" s="129"/>
      <c r="Y696" s="129"/>
      <c r="Z696" s="129"/>
    </row>
    <row r="697" spans="1:26" ht="15.75" customHeight="1">
      <c r="A697" s="3"/>
      <c r="B697" s="3"/>
      <c r="C697" s="3"/>
      <c r="D697" s="5"/>
      <c r="E697" s="388"/>
      <c r="F697" s="388"/>
      <c r="G697" s="388"/>
      <c r="H697" s="388"/>
      <c r="I697" s="388"/>
      <c r="J697" s="129"/>
      <c r="K697" s="129"/>
      <c r="L697" s="129"/>
      <c r="M697" s="129"/>
      <c r="N697" s="129"/>
      <c r="O697" s="129"/>
      <c r="P697" s="129"/>
      <c r="Q697" s="129"/>
      <c r="R697" s="129"/>
      <c r="S697" s="129"/>
      <c r="T697" s="129"/>
      <c r="U697" s="129"/>
      <c r="V697" s="129"/>
      <c r="W697" s="129"/>
      <c r="X697" s="129"/>
      <c r="Y697" s="129"/>
      <c r="Z697" s="129"/>
    </row>
    <row r="698" spans="1:26" ht="15.75" customHeight="1">
      <c r="A698" s="3"/>
      <c r="B698" s="3"/>
      <c r="C698" s="3"/>
      <c r="D698" s="5"/>
      <c r="E698" s="388"/>
      <c r="F698" s="388"/>
      <c r="G698" s="388"/>
      <c r="H698" s="388"/>
      <c r="I698" s="388"/>
      <c r="J698" s="129"/>
      <c r="K698" s="129"/>
      <c r="L698" s="129"/>
      <c r="M698" s="129"/>
      <c r="N698" s="129"/>
      <c r="O698" s="129"/>
      <c r="P698" s="129"/>
      <c r="Q698" s="129"/>
      <c r="R698" s="129"/>
      <c r="S698" s="129"/>
      <c r="T698" s="129"/>
      <c r="U698" s="129"/>
      <c r="V698" s="129"/>
      <c r="W698" s="129"/>
      <c r="X698" s="129"/>
      <c r="Y698" s="129"/>
      <c r="Z698" s="129"/>
    </row>
    <row r="699" spans="1:26" ht="15.75" customHeight="1">
      <c r="A699" s="3"/>
      <c r="B699" s="3"/>
      <c r="C699" s="3"/>
      <c r="D699" s="5"/>
      <c r="E699" s="388"/>
      <c r="F699" s="388"/>
      <c r="G699" s="388"/>
      <c r="H699" s="388"/>
      <c r="I699" s="388"/>
      <c r="J699" s="129"/>
      <c r="K699" s="129"/>
      <c r="L699" s="129"/>
      <c r="M699" s="129"/>
      <c r="N699" s="129"/>
      <c r="O699" s="129"/>
      <c r="P699" s="129"/>
      <c r="Q699" s="129"/>
      <c r="R699" s="129"/>
      <c r="S699" s="129"/>
      <c r="T699" s="129"/>
      <c r="U699" s="129"/>
      <c r="V699" s="129"/>
      <c r="W699" s="129"/>
      <c r="X699" s="129"/>
      <c r="Y699" s="129"/>
      <c r="Z699" s="129"/>
    </row>
    <row r="700" spans="1:26" ht="15.75" customHeight="1">
      <c r="A700" s="3"/>
      <c r="B700" s="3"/>
      <c r="C700" s="3"/>
      <c r="D700" s="5"/>
      <c r="E700" s="388"/>
      <c r="F700" s="388"/>
      <c r="G700" s="388"/>
      <c r="H700" s="388"/>
      <c r="I700" s="388"/>
      <c r="J700" s="129"/>
      <c r="K700" s="129"/>
      <c r="L700" s="129"/>
      <c r="M700" s="129"/>
      <c r="N700" s="129"/>
      <c r="O700" s="129"/>
      <c r="P700" s="129"/>
      <c r="Q700" s="129"/>
      <c r="R700" s="129"/>
      <c r="S700" s="129"/>
      <c r="T700" s="129"/>
      <c r="U700" s="129"/>
      <c r="V700" s="129"/>
      <c r="W700" s="129"/>
      <c r="X700" s="129"/>
      <c r="Y700" s="129"/>
      <c r="Z700" s="129"/>
    </row>
    <row r="701" spans="1:26" ht="15.75" customHeight="1">
      <c r="A701" s="3"/>
      <c r="B701" s="3"/>
      <c r="C701" s="3"/>
      <c r="D701" s="5"/>
      <c r="E701" s="388"/>
      <c r="F701" s="388"/>
      <c r="G701" s="388"/>
      <c r="H701" s="388"/>
      <c r="I701" s="388"/>
      <c r="J701" s="129"/>
      <c r="K701" s="129"/>
      <c r="L701" s="129"/>
      <c r="M701" s="129"/>
      <c r="N701" s="129"/>
      <c r="O701" s="129"/>
      <c r="P701" s="129"/>
      <c r="Q701" s="129"/>
      <c r="R701" s="129"/>
      <c r="S701" s="129"/>
      <c r="T701" s="129"/>
      <c r="U701" s="129"/>
      <c r="V701" s="129"/>
      <c r="W701" s="129"/>
      <c r="X701" s="129"/>
      <c r="Y701" s="129"/>
      <c r="Z701" s="129"/>
    </row>
    <row r="702" spans="1:26" ht="15.75" customHeight="1">
      <c r="A702" s="3"/>
      <c r="B702" s="3"/>
      <c r="C702" s="3"/>
      <c r="D702" s="5"/>
      <c r="E702" s="388"/>
      <c r="F702" s="388"/>
      <c r="G702" s="388"/>
      <c r="H702" s="388"/>
      <c r="I702" s="388"/>
      <c r="J702" s="129"/>
      <c r="K702" s="129"/>
      <c r="L702" s="129"/>
      <c r="M702" s="129"/>
      <c r="N702" s="129"/>
      <c r="O702" s="129"/>
      <c r="P702" s="129"/>
      <c r="Q702" s="129"/>
      <c r="R702" s="129"/>
      <c r="S702" s="129"/>
      <c r="T702" s="129"/>
      <c r="U702" s="129"/>
      <c r="V702" s="129"/>
      <c r="W702" s="129"/>
      <c r="X702" s="129"/>
      <c r="Y702" s="129"/>
      <c r="Z702" s="129"/>
    </row>
    <row r="703" spans="1:26" ht="15.75" customHeight="1">
      <c r="A703" s="3"/>
      <c r="B703" s="3"/>
      <c r="C703" s="3"/>
      <c r="D703" s="5"/>
      <c r="E703" s="388"/>
      <c r="F703" s="388"/>
      <c r="G703" s="388"/>
      <c r="H703" s="388"/>
      <c r="I703" s="388"/>
      <c r="J703" s="129"/>
      <c r="K703" s="129"/>
      <c r="L703" s="129"/>
      <c r="M703" s="129"/>
      <c r="N703" s="129"/>
      <c r="O703" s="129"/>
      <c r="P703" s="129"/>
      <c r="Q703" s="129"/>
      <c r="R703" s="129"/>
      <c r="S703" s="129"/>
      <c r="T703" s="129"/>
      <c r="U703" s="129"/>
      <c r="V703" s="129"/>
      <c r="W703" s="129"/>
      <c r="X703" s="129"/>
      <c r="Y703" s="129"/>
      <c r="Z703" s="129"/>
    </row>
    <row r="704" spans="1:26" ht="15.75" customHeight="1">
      <c r="A704" s="3"/>
      <c r="B704" s="3"/>
      <c r="C704" s="3"/>
      <c r="D704" s="5"/>
      <c r="E704" s="388"/>
      <c r="F704" s="388"/>
      <c r="G704" s="388"/>
      <c r="H704" s="388"/>
      <c r="I704" s="388"/>
      <c r="J704" s="129"/>
      <c r="K704" s="129"/>
      <c r="L704" s="129"/>
      <c r="M704" s="129"/>
      <c r="N704" s="129"/>
      <c r="O704" s="129"/>
      <c r="P704" s="129"/>
      <c r="Q704" s="129"/>
      <c r="R704" s="129"/>
      <c r="S704" s="129"/>
      <c r="T704" s="129"/>
      <c r="U704" s="129"/>
      <c r="V704" s="129"/>
      <c r="W704" s="129"/>
      <c r="X704" s="129"/>
      <c r="Y704" s="129"/>
      <c r="Z704" s="129"/>
    </row>
    <row r="705" spans="1:26" ht="15.75" customHeight="1">
      <c r="A705" s="3"/>
      <c r="B705" s="3"/>
      <c r="C705" s="3"/>
      <c r="D705" s="5"/>
      <c r="E705" s="388"/>
      <c r="F705" s="388"/>
      <c r="G705" s="388"/>
      <c r="H705" s="388"/>
      <c r="I705" s="388"/>
      <c r="J705" s="129"/>
      <c r="K705" s="129"/>
      <c r="L705" s="129"/>
      <c r="M705" s="129"/>
      <c r="N705" s="129"/>
      <c r="O705" s="129"/>
      <c r="P705" s="129"/>
      <c r="Q705" s="129"/>
      <c r="R705" s="129"/>
      <c r="S705" s="129"/>
      <c r="T705" s="129"/>
      <c r="U705" s="129"/>
      <c r="V705" s="129"/>
      <c r="W705" s="129"/>
      <c r="X705" s="129"/>
      <c r="Y705" s="129"/>
      <c r="Z705" s="129"/>
    </row>
    <row r="706" spans="1:26" ht="15.75" customHeight="1">
      <c r="A706" s="3"/>
      <c r="B706" s="3"/>
      <c r="C706" s="3"/>
      <c r="D706" s="5"/>
      <c r="E706" s="388"/>
      <c r="F706" s="388"/>
      <c r="G706" s="388"/>
      <c r="H706" s="388"/>
      <c r="I706" s="388"/>
      <c r="J706" s="129"/>
      <c r="K706" s="129"/>
      <c r="L706" s="129"/>
      <c r="M706" s="129"/>
      <c r="N706" s="129"/>
      <c r="O706" s="129"/>
      <c r="P706" s="129"/>
      <c r="Q706" s="129"/>
      <c r="R706" s="129"/>
      <c r="S706" s="129"/>
      <c r="T706" s="129"/>
      <c r="U706" s="129"/>
      <c r="V706" s="129"/>
      <c r="W706" s="129"/>
      <c r="X706" s="129"/>
      <c r="Y706" s="129"/>
      <c r="Z706" s="129"/>
    </row>
    <row r="707" spans="1:26" ht="15.75" customHeight="1">
      <c r="A707" s="3"/>
      <c r="B707" s="3"/>
      <c r="C707" s="3"/>
      <c r="D707" s="5"/>
      <c r="E707" s="388"/>
      <c r="F707" s="388"/>
      <c r="G707" s="388"/>
      <c r="H707" s="388"/>
      <c r="I707" s="388"/>
      <c r="J707" s="129"/>
      <c r="K707" s="129"/>
      <c r="L707" s="129"/>
      <c r="M707" s="129"/>
      <c r="N707" s="129"/>
      <c r="O707" s="129"/>
      <c r="P707" s="129"/>
      <c r="Q707" s="129"/>
      <c r="R707" s="129"/>
      <c r="S707" s="129"/>
      <c r="T707" s="129"/>
      <c r="U707" s="129"/>
      <c r="V707" s="129"/>
      <c r="W707" s="129"/>
      <c r="X707" s="129"/>
      <c r="Y707" s="129"/>
      <c r="Z707" s="129"/>
    </row>
    <row r="708" spans="1:26" ht="15.75" customHeight="1">
      <c r="A708" s="3"/>
      <c r="B708" s="3"/>
      <c r="C708" s="3"/>
      <c r="D708" s="5"/>
      <c r="E708" s="388"/>
      <c r="F708" s="388"/>
      <c r="G708" s="388"/>
      <c r="H708" s="388"/>
      <c r="I708" s="388"/>
      <c r="J708" s="129"/>
      <c r="K708" s="129"/>
      <c r="L708" s="129"/>
      <c r="M708" s="129"/>
      <c r="N708" s="129"/>
      <c r="O708" s="129"/>
      <c r="P708" s="129"/>
      <c r="Q708" s="129"/>
      <c r="R708" s="129"/>
      <c r="S708" s="129"/>
      <c r="T708" s="129"/>
      <c r="U708" s="129"/>
      <c r="V708" s="129"/>
      <c r="W708" s="129"/>
      <c r="X708" s="129"/>
      <c r="Y708" s="129"/>
      <c r="Z708" s="129"/>
    </row>
    <row r="709" spans="1:26" ht="15.75" customHeight="1">
      <c r="A709" s="3"/>
      <c r="B709" s="3"/>
      <c r="C709" s="3"/>
      <c r="D709" s="5"/>
      <c r="E709" s="388"/>
      <c r="F709" s="388"/>
      <c r="G709" s="388"/>
      <c r="H709" s="388"/>
      <c r="I709" s="388"/>
      <c r="J709" s="129"/>
      <c r="K709" s="129"/>
      <c r="L709" s="129"/>
      <c r="M709" s="129"/>
      <c r="N709" s="129"/>
      <c r="O709" s="129"/>
      <c r="P709" s="129"/>
      <c r="Q709" s="129"/>
      <c r="R709" s="129"/>
      <c r="S709" s="129"/>
      <c r="T709" s="129"/>
      <c r="U709" s="129"/>
      <c r="V709" s="129"/>
      <c r="W709" s="129"/>
      <c r="X709" s="129"/>
      <c r="Y709" s="129"/>
      <c r="Z709" s="129"/>
    </row>
    <row r="710" spans="1:26" ht="15.75" customHeight="1">
      <c r="A710" s="3"/>
      <c r="B710" s="3"/>
      <c r="C710" s="3"/>
      <c r="D710" s="5"/>
      <c r="E710" s="388"/>
      <c r="F710" s="388"/>
      <c r="G710" s="388"/>
      <c r="H710" s="388"/>
      <c r="I710" s="388"/>
      <c r="J710" s="129"/>
      <c r="K710" s="129"/>
      <c r="L710" s="129"/>
      <c r="M710" s="129"/>
      <c r="N710" s="129"/>
      <c r="O710" s="129"/>
      <c r="P710" s="129"/>
      <c r="Q710" s="129"/>
      <c r="R710" s="129"/>
      <c r="S710" s="129"/>
      <c r="T710" s="129"/>
      <c r="U710" s="129"/>
      <c r="V710" s="129"/>
      <c r="W710" s="129"/>
      <c r="X710" s="129"/>
      <c r="Y710" s="129"/>
      <c r="Z710" s="129"/>
    </row>
    <row r="711" spans="1:26" ht="15.75" customHeight="1">
      <c r="A711" s="3"/>
      <c r="B711" s="3"/>
      <c r="C711" s="3"/>
      <c r="D711" s="5"/>
      <c r="E711" s="388"/>
      <c r="F711" s="388"/>
      <c r="G711" s="388"/>
      <c r="H711" s="388"/>
      <c r="I711" s="388"/>
      <c r="J711" s="129"/>
      <c r="K711" s="129"/>
      <c r="L711" s="129"/>
      <c r="M711" s="129"/>
      <c r="N711" s="129"/>
      <c r="O711" s="129"/>
      <c r="P711" s="129"/>
      <c r="Q711" s="129"/>
      <c r="R711" s="129"/>
      <c r="S711" s="129"/>
      <c r="T711" s="129"/>
      <c r="U711" s="129"/>
      <c r="V711" s="129"/>
      <c r="W711" s="129"/>
      <c r="X711" s="129"/>
      <c r="Y711" s="129"/>
      <c r="Z711" s="129"/>
    </row>
    <row r="712" spans="1:26" ht="15.75" customHeight="1">
      <c r="A712" s="3"/>
      <c r="B712" s="3"/>
      <c r="C712" s="3"/>
      <c r="D712" s="5"/>
      <c r="E712" s="388"/>
      <c r="F712" s="388"/>
      <c r="G712" s="388"/>
      <c r="H712" s="388"/>
      <c r="I712" s="388"/>
      <c r="J712" s="129"/>
      <c r="K712" s="129"/>
      <c r="L712" s="129"/>
      <c r="M712" s="129"/>
      <c r="N712" s="129"/>
      <c r="O712" s="129"/>
      <c r="P712" s="129"/>
      <c r="Q712" s="129"/>
      <c r="R712" s="129"/>
      <c r="S712" s="129"/>
      <c r="T712" s="129"/>
      <c r="U712" s="129"/>
      <c r="V712" s="129"/>
      <c r="W712" s="129"/>
      <c r="X712" s="129"/>
      <c r="Y712" s="129"/>
      <c r="Z712" s="129"/>
    </row>
    <row r="713" spans="1:26" ht="15.75" customHeight="1">
      <c r="A713" s="3"/>
      <c r="B713" s="3"/>
      <c r="C713" s="3"/>
      <c r="D713" s="5"/>
      <c r="E713" s="388"/>
      <c r="F713" s="388"/>
      <c r="G713" s="388"/>
      <c r="H713" s="388"/>
      <c r="I713" s="388"/>
      <c r="J713" s="129"/>
      <c r="K713" s="129"/>
      <c r="L713" s="129"/>
      <c r="M713" s="129"/>
      <c r="N713" s="129"/>
      <c r="O713" s="129"/>
      <c r="P713" s="129"/>
      <c r="Q713" s="129"/>
      <c r="R713" s="129"/>
      <c r="S713" s="129"/>
      <c r="T713" s="129"/>
      <c r="U713" s="129"/>
      <c r="V713" s="129"/>
      <c r="W713" s="129"/>
      <c r="X713" s="129"/>
      <c r="Y713" s="129"/>
      <c r="Z713" s="129"/>
    </row>
    <row r="714" spans="1:26" ht="15.75" customHeight="1">
      <c r="A714" s="3"/>
      <c r="B714" s="3"/>
      <c r="C714" s="3"/>
      <c r="D714" s="5"/>
      <c r="E714" s="388"/>
      <c r="F714" s="388"/>
      <c r="G714" s="388"/>
      <c r="H714" s="388"/>
      <c r="I714" s="388"/>
      <c r="J714" s="129"/>
      <c r="K714" s="129"/>
      <c r="L714" s="129"/>
      <c r="M714" s="129"/>
      <c r="N714" s="129"/>
      <c r="O714" s="129"/>
      <c r="P714" s="129"/>
      <c r="Q714" s="129"/>
      <c r="R714" s="129"/>
      <c r="S714" s="129"/>
      <c r="T714" s="129"/>
      <c r="U714" s="129"/>
      <c r="V714" s="129"/>
      <c r="W714" s="129"/>
      <c r="X714" s="129"/>
      <c r="Y714" s="129"/>
      <c r="Z714" s="129"/>
    </row>
    <row r="715" spans="1:26" ht="15.75" customHeight="1">
      <c r="A715" s="3"/>
      <c r="B715" s="3"/>
      <c r="C715" s="3"/>
      <c r="D715" s="5"/>
      <c r="E715" s="388"/>
      <c r="F715" s="388"/>
      <c r="G715" s="388"/>
      <c r="H715" s="388"/>
      <c r="I715" s="388"/>
      <c r="J715" s="129"/>
      <c r="K715" s="129"/>
      <c r="L715" s="129"/>
      <c r="M715" s="129"/>
      <c r="N715" s="129"/>
      <c r="O715" s="129"/>
      <c r="P715" s="129"/>
      <c r="Q715" s="129"/>
      <c r="R715" s="129"/>
      <c r="S715" s="129"/>
      <c r="T715" s="129"/>
      <c r="U715" s="129"/>
      <c r="V715" s="129"/>
      <c r="W715" s="129"/>
      <c r="X715" s="129"/>
      <c r="Y715" s="129"/>
      <c r="Z715" s="129"/>
    </row>
    <row r="716" spans="1:26" ht="15.75" customHeight="1">
      <c r="A716" s="3"/>
      <c r="B716" s="3"/>
      <c r="C716" s="3"/>
      <c r="D716" s="5"/>
      <c r="E716" s="388"/>
      <c r="F716" s="388"/>
      <c r="G716" s="388"/>
      <c r="H716" s="388"/>
      <c r="I716" s="388"/>
      <c r="J716" s="129"/>
      <c r="K716" s="129"/>
      <c r="L716" s="129"/>
      <c r="M716" s="129"/>
      <c r="N716" s="129"/>
      <c r="O716" s="129"/>
      <c r="P716" s="129"/>
      <c r="Q716" s="129"/>
      <c r="R716" s="129"/>
      <c r="S716" s="129"/>
      <c r="T716" s="129"/>
      <c r="U716" s="129"/>
      <c r="V716" s="129"/>
      <c r="W716" s="129"/>
      <c r="X716" s="129"/>
      <c r="Y716" s="129"/>
      <c r="Z716" s="129"/>
    </row>
    <row r="717" spans="1:26" ht="15.75" customHeight="1">
      <c r="A717" s="3"/>
      <c r="B717" s="3"/>
      <c r="C717" s="3"/>
      <c r="D717" s="5"/>
      <c r="E717" s="388"/>
      <c r="F717" s="388"/>
      <c r="G717" s="388"/>
      <c r="H717" s="388"/>
      <c r="I717" s="388"/>
      <c r="J717" s="129"/>
      <c r="K717" s="129"/>
      <c r="L717" s="129"/>
      <c r="M717" s="129"/>
      <c r="N717" s="129"/>
      <c r="O717" s="129"/>
      <c r="P717" s="129"/>
      <c r="Q717" s="129"/>
      <c r="R717" s="129"/>
      <c r="S717" s="129"/>
      <c r="T717" s="129"/>
      <c r="U717" s="129"/>
      <c r="V717" s="129"/>
      <c r="W717" s="129"/>
      <c r="X717" s="129"/>
      <c r="Y717" s="129"/>
      <c r="Z717" s="129"/>
    </row>
    <row r="718" spans="1:26" ht="15.75" customHeight="1">
      <c r="A718" s="3"/>
      <c r="B718" s="3"/>
      <c r="C718" s="3"/>
      <c r="D718" s="5"/>
      <c r="E718" s="388"/>
      <c r="F718" s="388"/>
      <c r="G718" s="388"/>
      <c r="H718" s="388"/>
      <c r="I718" s="388"/>
      <c r="J718" s="129"/>
      <c r="K718" s="129"/>
      <c r="L718" s="129"/>
      <c r="M718" s="129"/>
      <c r="N718" s="129"/>
      <c r="O718" s="129"/>
      <c r="P718" s="129"/>
      <c r="Q718" s="129"/>
      <c r="R718" s="129"/>
      <c r="S718" s="129"/>
      <c r="T718" s="129"/>
      <c r="U718" s="129"/>
      <c r="V718" s="129"/>
      <c r="W718" s="129"/>
      <c r="X718" s="129"/>
      <c r="Y718" s="129"/>
      <c r="Z718" s="129"/>
    </row>
    <row r="719" spans="1:26" ht="15.75" customHeight="1">
      <c r="A719" s="3"/>
      <c r="B719" s="3"/>
      <c r="C719" s="3"/>
      <c r="D719" s="5"/>
      <c r="E719" s="388"/>
      <c r="F719" s="388"/>
      <c r="G719" s="388"/>
      <c r="H719" s="388"/>
      <c r="I719" s="388"/>
      <c r="J719" s="129"/>
      <c r="K719" s="129"/>
      <c r="L719" s="129"/>
      <c r="M719" s="129"/>
      <c r="N719" s="129"/>
      <c r="O719" s="129"/>
      <c r="P719" s="129"/>
      <c r="Q719" s="129"/>
      <c r="R719" s="129"/>
      <c r="S719" s="129"/>
      <c r="T719" s="129"/>
      <c r="U719" s="129"/>
      <c r="V719" s="129"/>
      <c r="W719" s="129"/>
      <c r="X719" s="129"/>
      <c r="Y719" s="129"/>
      <c r="Z719" s="129"/>
    </row>
    <row r="720" spans="1:26" ht="15.75" customHeight="1">
      <c r="A720" s="3"/>
      <c r="B720" s="3"/>
      <c r="C720" s="3"/>
      <c r="D720" s="5"/>
      <c r="E720" s="388"/>
      <c r="F720" s="388"/>
      <c r="G720" s="388"/>
      <c r="H720" s="388"/>
      <c r="I720" s="388"/>
      <c r="J720" s="129"/>
      <c r="K720" s="129"/>
      <c r="L720" s="129"/>
      <c r="M720" s="129"/>
      <c r="N720" s="129"/>
      <c r="O720" s="129"/>
      <c r="P720" s="129"/>
      <c r="Q720" s="129"/>
      <c r="R720" s="129"/>
      <c r="S720" s="129"/>
      <c r="T720" s="129"/>
      <c r="U720" s="129"/>
      <c r="V720" s="129"/>
      <c r="W720" s="129"/>
      <c r="X720" s="129"/>
      <c r="Y720" s="129"/>
      <c r="Z720" s="129"/>
    </row>
    <row r="721" spans="1:26" ht="15.75" customHeight="1">
      <c r="A721" s="3"/>
      <c r="B721" s="3"/>
      <c r="C721" s="3"/>
      <c r="D721" s="5"/>
      <c r="E721" s="388"/>
      <c r="F721" s="388"/>
      <c r="G721" s="388"/>
      <c r="H721" s="388"/>
      <c r="I721" s="388"/>
      <c r="J721" s="129"/>
      <c r="K721" s="129"/>
      <c r="L721" s="129"/>
      <c r="M721" s="129"/>
      <c r="N721" s="129"/>
      <c r="O721" s="129"/>
      <c r="P721" s="129"/>
      <c r="Q721" s="129"/>
      <c r="R721" s="129"/>
      <c r="S721" s="129"/>
      <c r="T721" s="129"/>
      <c r="U721" s="129"/>
      <c r="V721" s="129"/>
      <c r="W721" s="129"/>
      <c r="X721" s="129"/>
      <c r="Y721" s="129"/>
      <c r="Z721" s="129"/>
    </row>
    <row r="722" spans="1:26" ht="15.75" customHeight="1">
      <c r="A722" s="3"/>
      <c r="B722" s="3"/>
      <c r="C722" s="3"/>
      <c r="D722" s="5"/>
      <c r="E722" s="388"/>
      <c r="F722" s="388"/>
      <c r="G722" s="388"/>
      <c r="H722" s="388"/>
      <c r="I722" s="388"/>
      <c r="J722" s="129"/>
      <c r="K722" s="129"/>
      <c r="L722" s="129"/>
      <c r="M722" s="129"/>
      <c r="N722" s="129"/>
      <c r="O722" s="129"/>
      <c r="P722" s="129"/>
      <c r="Q722" s="129"/>
      <c r="R722" s="129"/>
      <c r="S722" s="129"/>
      <c r="T722" s="129"/>
      <c r="U722" s="129"/>
      <c r="V722" s="129"/>
      <c r="W722" s="129"/>
      <c r="X722" s="129"/>
      <c r="Y722" s="129"/>
      <c r="Z722" s="129"/>
    </row>
    <row r="723" spans="1:26" ht="15.75" customHeight="1">
      <c r="A723" s="3"/>
      <c r="B723" s="3"/>
      <c r="C723" s="3"/>
      <c r="D723" s="5"/>
      <c r="E723" s="388"/>
      <c r="F723" s="388"/>
      <c r="G723" s="388"/>
      <c r="H723" s="388"/>
      <c r="I723" s="388"/>
      <c r="J723" s="129"/>
      <c r="K723" s="129"/>
      <c r="L723" s="129"/>
      <c r="M723" s="129"/>
      <c r="N723" s="129"/>
      <c r="O723" s="129"/>
      <c r="P723" s="129"/>
      <c r="Q723" s="129"/>
      <c r="R723" s="129"/>
      <c r="S723" s="129"/>
      <c r="T723" s="129"/>
      <c r="U723" s="129"/>
      <c r="V723" s="129"/>
      <c r="W723" s="129"/>
      <c r="X723" s="129"/>
      <c r="Y723" s="129"/>
      <c r="Z723" s="129"/>
    </row>
    <row r="724" spans="1:26" ht="15.75" customHeight="1">
      <c r="A724" s="3"/>
      <c r="B724" s="3"/>
      <c r="C724" s="3"/>
      <c r="D724" s="5"/>
      <c r="E724" s="388"/>
      <c r="F724" s="388"/>
      <c r="G724" s="388"/>
      <c r="H724" s="388"/>
      <c r="I724" s="388"/>
      <c r="J724" s="129"/>
      <c r="K724" s="129"/>
      <c r="L724" s="129"/>
      <c r="M724" s="129"/>
      <c r="N724" s="129"/>
      <c r="O724" s="129"/>
      <c r="P724" s="129"/>
      <c r="Q724" s="129"/>
      <c r="R724" s="129"/>
      <c r="S724" s="129"/>
      <c r="T724" s="129"/>
      <c r="U724" s="129"/>
      <c r="V724" s="129"/>
      <c r="W724" s="129"/>
      <c r="X724" s="129"/>
      <c r="Y724" s="129"/>
      <c r="Z724" s="129"/>
    </row>
    <row r="725" spans="1:26" ht="15.75" customHeight="1">
      <c r="A725" s="3"/>
      <c r="B725" s="3"/>
      <c r="C725" s="3"/>
      <c r="D725" s="5"/>
      <c r="E725" s="388"/>
      <c r="F725" s="388"/>
      <c r="G725" s="388"/>
      <c r="H725" s="388"/>
      <c r="I725" s="388"/>
      <c r="J725" s="129"/>
      <c r="K725" s="129"/>
      <c r="L725" s="129"/>
      <c r="M725" s="129"/>
      <c r="N725" s="129"/>
      <c r="O725" s="129"/>
      <c r="P725" s="129"/>
      <c r="Q725" s="129"/>
      <c r="R725" s="129"/>
      <c r="S725" s="129"/>
      <c r="T725" s="129"/>
      <c r="U725" s="129"/>
      <c r="V725" s="129"/>
      <c r="W725" s="129"/>
      <c r="X725" s="129"/>
      <c r="Y725" s="129"/>
      <c r="Z725" s="129"/>
    </row>
    <row r="726" spans="1:26" ht="15.75" customHeight="1">
      <c r="A726" s="3"/>
      <c r="B726" s="3"/>
      <c r="C726" s="3"/>
      <c r="D726" s="5"/>
      <c r="E726" s="388"/>
      <c r="F726" s="388"/>
      <c r="G726" s="388"/>
      <c r="H726" s="388"/>
      <c r="I726" s="388"/>
      <c r="J726" s="129"/>
      <c r="K726" s="129"/>
      <c r="L726" s="129"/>
      <c r="M726" s="129"/>
      <c r="N726" s="129"/>
      <c r="O726" s="129"/>
      <c r="P726" s="129"/>
      <c r="Q726" s="129"/>
      <c r="R726" s="129"/>
      <c r="S726" s="129"/>
      <c r="T726" s="129"/>
      <c r="U726" s="129"/>
      <c r="V726" s="129"/>
      <c r="W726" s="129"/>
      <c r="X726" s="129"/>
      <c r="Y726" s="129"/>
      <c r="Z726" s="129"/>
    </row>
    <row r="727" spans="1:26" ht="15.75" customHeight="1">
      <c r="A727" s="3"/>
      <c r="B727" s="3"/>
      <c r="C727" s="3"/>
      <c r="D727" s="5"/>
      <c r="E727" s="388"/>
      <c r="F727" s="388"/>
      <c r="G727" s="388"/>
      <c r="H727" s="388"/>
      <c r="I727" s="388"/>
      <c r="J727" s="129"/>
      <c r="K727" s="129"/>
      <c r="L727" s="129"/>
      <c r="M727" s="129"/>
      <c r="N727" s="129"/>
      <c r="O727" s="129"/>
      <c r="P727" s="129"/>
      <c r="Q727" s="129"/>
      <c r="R727" s="129"/>
      <c r="S727" s="129"/>
      <c r="T727" s="129"/>
      <c r="U727" s="129"/>
      <c r="V727" s="129"/>
      <c r="W727" s="129"/>
      <c r="X727" s="129"/>
      <c r="Y727" s="129"/>
      <c r="Z727" s="129"/>
    </row>
    <row r="728" spans="1:26" ht="15.75" customHeight="1">
      <c r="A728" s="3"/>
      <c r="B728" s="3"/>
      <c r="C728" s="3"/>
      <c r="D728" s="5"/>
      <c r="E728" s="388"/>
      <c r="F728" s="388"/>
      <c r="G728" s="388"/>
      <c r="H728" s="388"/>
      <c r="I728" s="388"/>
      <c r="J728" s="129"/>
      <c r="K728" s="129"/>
      <c r="L728" s="129"/>
      <c r="M728" s="129"/>
      <c r="N728" s="129"/>
      <c r="O728" s="129"/>
      <c r="P728" s="129"/>
      <c r="Q728" s="129"/>
      <c r="R728" s="129"/>
      <c r="S728" s="129"/>
      <c r="T728" s="129"/>
      <c r="U728" s="129"/>
      <c r="V728" s="129"/>
      <c r="W728" s="129"/>
      <c r="X728" s="129"/>
      <c r="Y728" s="129"/>
      <c r="Z728" s="129"/>
    </row>
    <row r="729" spans="1:26" ht="15.75" customHeight="1">
      <c r="A729" s="3"/>
      <c r="B729" s="3"/>
      <c r="C729" s="3"/>
      <c r="D729" s="5"/>
      <c r="E729" s="388"/>
      <c r="F729" s="388"/>
      <c r="G729" s="388"/>
      <c r="H729" s="388"/>
      <c r="I729" s="388"/>
      <c r="J729" s="129"/>
      <c r="K729" s="129"/>
      <c r="L729" s="129"/>
      <c r="M729" s="129"/>
      <c r="N729" s="129"/>
      <c r="O729" s="129"/>
      <c r="P729" s="129"/>
      <c r="Q729" s="129"/>
      <c r="R729" s="129"/>
      <c r="S729" s="129"/>
      <c r="T729" s="129"/>
      <c r="U729" s="129"/>
      <c r="V729" s="129"/>
      <c r="W729" s="129"/>
      <c r="X729" s="129"/>
      <c r="Y729" s="129"/>
      <c r="Z729" s="129"/>
    </row>
    <row r="730" spans="1:26" ht="15.75" customHeight="1">
      <c r="A730" s="3"/>
      <c r="B730" s="3"/>
      <c r="C730" s="3"/>
      <c r="D730" s="5"/>
      <c r="E730" s="388"/>
      <c r="F730" s="388"/>
      <c r="G730" s="388"/>
      <c r="H730" s="388"/>
      <c r="I730" s="388"/>
      <c r="J730" s="129"/>
      <c r="K730" s="129"/>
      <c r="L730" s="129"/>
      <c r="M730" s="129"/>
      <c r="N730" s="129"/>
      <c r="O730" s="129"/>
      <c r="P730" s="129"/>
      <c r="Q730" s="129"/>
      <c r="R730" s="129"/>
      <c r="S730" s="129"/>
      <c r="T730" s="129"/>
      <c r="U730" s="129"/>
      <c r="V730" s="129"/>
      <c r="W730" s="129"/>
      <c r="X730" s="129"/>
      <c r="Y730" s="129"/>
      <c r="Z730" s="129"/>
    </row>
    <row r="731" spans="1:26" ht="15.75" customHeight="1">
      <c r="A731" s="3"/>
      <c r="B731" s="3"/>
      <c r="C731" s="3"/>
      <c r="D731" s="5"/>
      <c r="E731" s="388"/>
      <c r="F731" s="388"/>
      <c r="G731" s="388"/>
      <c r="H731" s="388"/>
      <c r="I731" s="388"/>
      <c r="J731" s="129"/>
      <c r="K731" s="129"/>
      <c r="L731" s="129"/>
      <c r="M731" s="129"/>
      <c r="N731" s="129"/>
      <c r="O731" s="129"/>
      <c r="P731" s="129"/>
      <c r="Q731" s="129"/>
      <c r="R731" s="129"/>
      <c r="S731" s="129"/>
      <c r="T731" s="129"/>
      <c r="U731" s="129"/>
      <c r="V731" s="129"/>
      <c r="W731" s="129"/>
      <c r="X731" s="129"/>
      <c r="Y731" s="129"/>
      <c r="Z731" s="129"/>
    </row>
    <row r="732" spans="1:26" ht="15.75" customHeight="1">
      <c r="A732" s="3"/>
      <c r="B732" s="3"/>
      <c r="C732" s="3"/>
      <c r="D732" s="5"/>
      <c r="E732" s="388"/>
      <c r="F732" s="388"/>
      <c r="G732" s="388"/>
      <c r="H732" s="388"/>
      <c r="I732" s="388"/>
      <c r="J732" s="129"/>
      <c r="K732" s="129"/>
      <c r="L732" s="129"/>
      <c r="M732" s="129"/>
      <c r="N732" s="129"/>
      <c r="O732" s="129"/>
      <c r="P732" s="129"/>
      <c r="Q732" s="129"/>
      <c r="R732" s="129"/>
      <c r="S732" s="129"/>
      <c r="T732" s="129"/>
      <c r="U732" s="129"/>
      <c r="V732" s="129"/>
      <c r="W732" s="129"/>
      <c r="X732" s="129"/>
      <c r="Y732" s="129"/>
      <c r="Z732" s="129"/>
    </row>
    <row r="733" spans="1:26" ht="15.75" customHeight="1">
      <c r="A733" s="3"/>
      <c r="B733" s="3"/>
      <c r="C733" s="3"/>
      <c r="D733" s="5"/>
      <c r="E733" s="388"/>
      <c r="F733" s="388"/>
      <c r="G733" s="388"/>
      <c r="H733" s="388"/>
      <c r="I733" s="388"/>
      <c r="J733" s="129"/>
      <c r="K733" s="129"/>
      <c r="L733" s="129"/>
      <c r="M733" s="129"/>
      <c r="N733" s="129"/>
      <c r="O733" s="129"/>
      <c r="P733" s="129"/>
      <c r="Q733" s="129"/>
      <c r="R733" s="129"/>
      <c r="S733" s="129"/>
      <c r="T733" s="129"/>
      <c r="U733" s="129"/>
      <c r="V733" s="129"/>
      <c r="W733" s="129"/>
      <c r="X733" s="129"/>
      <c r="Y733" s="129"/>
      <c r="Z733" s="129"/>
    </row>
    <row r="734" spans="1:26" ht="15.75" customHeight="1">
      <c r="A734" s="3"/>
      <c r="B734" s="3"/>
      <c r="C734" s="3"/>
      <c r="D734" s="5"/>
      <c r="E734" s="388"/>
      <c r="F734" s="388"/>
      <c r="G734" s="388"/>
      <c r="H734" s="388"/>
      <c r="I734" s="388"/>
      <c r="J734" s="129"/>
      <c r="K734" s="129"/>
      <c r="L734" s="129"/>
      <c r="M734" s="129"/>
      <c r="N734" s="129"/>
      <c r="O734" s="129"/>
      <c r="P734" s="129"/>
      <c r="Q734" s="129"/>
      <c r="R734" s="129"/>
      <c r="S734" s="129"/>
      <c r="T734" s="129"/>
      <c r="U734" s="129"/>
      <c r="V734" s="129"/>
      <c r="W734" s="129"/>
      <c r="X734" s="129"/>
      <c r="Y734" s="129"/>
      <c r="Z734" s="129"/>
    </row>
    <row r="735" spans="1:26" ht="15.75" customHeight="1">
      <c r="A735" s="3"/>
      <c r="B735" s="3"/>
      <c r="C735" s="3"/>
      <c r="D735" s="5"/>
      <c r="E735" s="388"/>
      <c r="F735" s="388"/>
      <c r="G735" s="388"/>
      <c r="H735" s="388"/>
      <c r="I735" s="388"/>
      <c r="J735" s="129"/>
      <c r="K735" s="129"/>
      <c r="L735" s="129"/>
      <c r="M735" s="129"/>
      <c r="N735" s="129"/>
      <c r="O735" s="129"/>
      <c r="P735" s="129"/>
      <c r="Q735" s="129"/>
      <c r="R735" s="129"/>
      <c r="S735" s="129"/>
      <c r="T735" s="129"/>
      <c r="U735" s="129"/>
      <c r="V735" s="129"/>
      <c r="W735" s="129"/>
      <c r="X735" s="129"/>
      <c r="Y735" s="129"/>
      <c r="Z735" s="129"/>
    </row>
    <row r="736" spans="1:26" ht="15.75" customHeight="1">
      <c r="A736" s="3"/>
      <c r="B736" s="3"/>
      <c r="C736" s="3"/>
      <c r="D736" s="5"/>
      <c r="E736" s="388"/>
      <c r="F736" s="388"/>
      <c r="G736" s="388"/>
      <c r="H736" s="388"/>
      <c r="I736" s="388"/>
      <c r="J736" s="129"/>
      <c r="K736" s="129"/>
      <c r="L736" s="129"/>
      <c r="M736" s="129"/>
      <c r="N736" s="129"/>
      <c r="O736" s="129"/>
      <c r="P736" s="129"/>
      <c r="Q736" s="129"/>
      <c r="R736" s="129"/>
      <c r="S736" s="129"/>
      <c r="T736" s="129"/>
      <c r="U736" s="129"/>
      <c r="V736" s="129"/>
      <c r="W736" s="129"/>
      <c r="X736" s="129"/>
      <c r="Y736" s="129"/>
      <c r="Z736" s="129"/>
    </row>
    <row r="737" spans="1:26" ht="15.75" customHeight="1">
      <c r="A737" s="3"/>
      <c r="B737" s="3"/>
      <c r="C737" s="3"/>
      <c r="D737" s="5"/>
      <c r="E737" s="388"/>
      <c r="F737" s="388"/>
      <c r="G737" s="388"/>
      <c r="H737" s="388"/>
      <c r="I737" s="388"/>
      <c r="J737" s="129"/>
      <c r="K737" s="129"/>
      <c r="L737" s="129"/>
      <c r="M737" s="129"/>
      <c r="N737" s="129"/>
      <c r="O737" s="129"/>
      <c r="P737" s="129"/>
      <c r="Q737" s="129"/>
      <c r="R737" s="129"/>
      <c r="S737" s="129"/>
      <c r="T737" s="129"/>
      <c r="U737" s="129"/>
      <c r="V737" s="129"/>
      <c r="W737" s="129"/>
      <c r="X737" s="129"/>
      <c r="Y737" s="129"/>
      <c r="Z737" s="129"/>
    </row>
    <row r="738" spans="1:26" ht="15.75" customHeight="1">
      <c r="A738" s="3"/>
      <c r="B738" s="3"/>
      <c r="C738" s="3"/>
      <c r="D738" s="5"/>
      <c r="E738" s="388"/>
      <c r="F738" s="388"/>
      <c r="G738" s="388"/>
      <c r="H738" s="388"/>
      <c r="I738" s="388"/>
      <c r="J738" s="129"/>
      <c r="K738" s="129"/>
      <c r="L738" s="129"/>
      <c r="M738" s="129"/>
      <c r="N738" s="129"/>
      <c r="O738" s="129"/>
      <c r="P738" s="129"/>
      <c r="Q738" s="129"/>
      <c r="R738" s="129"/>
      <c r="S738" s="129"/>
      <c r="T738" s="129"/>
      <c r="U738" s="129"/>
      <c r="V738" s="129"/>
      <c r="W738" s="129"/>
      <c r="X738" s="129"/>
      <c r="Y738" s="129"/>
      <c r="Z738" s="129"/>
    </row>
    <row r="739" spans="1:26" ht="15.75" customHeight="1">
      <c r="A739" s="3"/>
      <c r="B739" s="3"/>
      <c r="C739" s="3"/>
      <c r="D739" s="5"/>
      <c r="E739" s="388"/>
      <c r="F739" s="388"/>
      <c r="G739" s="388"/>
      <c r="H739" s="388"/>
      <c r="I739" s="388"/>
      <c r="J739" s="129"/>
      <c r="K739" s="129"/>
      <c r="L739" s="129"/>
      <c r="M739" s="129"/>
      <c r="N739" s="129"/>
      <c r="O739" s="129"/>
      <c r="P739" s="129"/>
      <c r="Q739" s="129"/>
      <c r="R739" s="129"/>
      <c r="S739" s="129"/>
      <c r="T739" s="129"/>
      <c r="U739" s="129"/>
      <c r="V739" s="129"/>
      <c r="W739" s="129"/>
      <c r="X739" s="129"/>
      <c r="Y739" s="129"/>
      <c r="Z739" s="129"/>
    </row>
    <row r="740" spans="1:26" ht="15.75" customHeight="1">
      <c r="A740" s="3"/>
      <c r="B740" s="3"/>
      <c r="C740" s="3"/>
      <c r="D740" s="5"/>
      <c r="E740" s="388"/>
      <c r="F740" s="388"/>
      <c r="G740" s="388"/>
      <c r="H740" s="388"/>
      <c r="I740" s="388"/>
      <c r="J740" s="129"/>
      <c r="K740" s="129"/>
      <c r="L740" s="129"/>
      <c r="M740" s="129"/>
      <c r="N740" s="129"/>
      <c r="O740" s="129"/>
      <c r="P740" s="129"/>
      <c r="Q740" s="129"/>
      <c r="R740" s="129"/>
      <c r="S740" s="129"/>
      <c r="T740" s="129"/>
      <c r="U740" s="129"/>
      <c r="V740" s="129"/>
      <c r="W740" s="129"/>
      <c r="X740" s="129"/>
      <c r="Y740" s="129"/>
      <c r="Z740" s="129"/>
    </row>
    <row r="741" spans="1:26" ht="15.75" customHeight="1">
      <c r="A741" s="3"/>
      <c r="B741" s="3"/>
      <c r="C741" s="3"/>
      <c r="D741" s="5"/>
      <c r="E741" s="388"/>
      <c r="F741" s="388"/>
      <c r="G741" s="388"/>
      <c r="H741" s="388"/>
      <c r="I741" s="388"/>
      <c r="J741" s="129"/>
      <c r="K741" s="129"/>
      <c r="L741" s="129"/>
      <c r="M741" s="129"/>
      <c r="N741" s="129"/>
      <c r="O741" s="129"/>
      <c r="P741" s="129"/>
      <c r="Q741" s="129"/>
      <c r="R741" s="129"/>
      <c r="S741" s="129"/>
      <c r="T741" s="129"/>
      <c r="U741" s="129"/>
      <c r="V741" s="129"/>
      <c r="W741" s="129"/>
      <c r="X741" s="129"/>
      <c r="Y741" s="129"/>
      <c r="Z741" s="129"/>
    </row>
    <row r="742" spans="1:26" ht="15.75" customHeight="1">
      <c r="A742" s="3"/>
      <c r="B742" s="3"/>
      <c r="C742" s="3"/>
      <c r="D742" s="5"/>
      <c r="E742" s="388"/>
      <c r="F742" s="388"/>
      <c r="G742" s="388"/>
      <c r="H742" s="388"/>
      <c r="I742" s="388"/>
      <c r="J742" s="129"/>
      <c r="K742" s="129"/>
      <c r="L742" s="129"/>
      <c r="M742" s="129"/>
      <c r="N742" s="129"/>
      <c r="O742" s="129"/>
      <c r="P742" s="129"/>
      <c r="Q742" s="129"/>
      <c r="R742" s="129"/>
      <c r="S742" s="129"/>
      <c r="T742" s="129"/>
      <c r="U742" s="129"/>
      <c r="V742" s="129"/>
      <c r="W742" s="129"/>
      <c r="X742" s="129"/>
      <c r="Y742" s="129"/>
      <c r="Z742" s="129"/>
    </row>
    <row r="743" spans="1:26" ht="15.75" customHeight="1">
      <c r="A743" s="3"/>
      <c r="B743" s="3"/>
      <c r="C743" s="3"/>
      <c r="D743" s="5"/>
      <c r="E743" s="388"/>
      <c r="F743" s="388"/>
      <c r="G743" s="388"/>
      <c r="H743" s="388"/>
      <c r="I743" s="388"/>
      <c r="J743" s="129"/>
      <c r="K743" s="129"/>
      <c r="L743" s="129"/>
      <c r="M743" s="129"/>
      <c r="N743" s="129"/>
      <c r="O743" s="129"/>
      <c r="P743" s="129"/>
      <c r="Q743" s="129"/>
      <c r="R743" s="129"/>
      <c r="S743" s="129"/>
      <c r="T743" s="129"/>
      <c r="U743" s="129"/>
      <c r="V743" s="129"/>
      <c r="W743" s="129"/>
      <c r="X743" s="129"/>
      <c r="Y743" s="129"/>
      <c r="Z743" s="129"/>
    </row>
    <row r="744" spans="1:26" ht="15.75" customHeight="1">
      <c r="A744" s="3"/>
      <c r="B744" s="3"/>
      <c r="C744" s="3"/>
      <c r="D744" s="5"/>
      <c r="E744" s="388"/>
      <c r="F744" s="388"/>
      <c r="G744" s="388"/>
      <c r="H744" s="388"/>
      <c r="I744" s="388"/>
      <c r="J744" s="129"/>
      <c r="K744" s="129"/>
      <c r="L744" s="129"/>
      <c r="M744" s="129"/>
      <c r="N744" s="129"/>
      <c r="O744" s="129"/>
      <c r="P744" s="129"/>
      <c r="Q744" s="129"/>
      <c r="R744" s="129"/>
      <c r="S744" s="129"/>
      <c r="T744" s="129"/>
      <c r="U744" s="129"/>
      <c r="V744" s="129"/>
      <c r="W744" s="129"/>
      <c r="X744" s="129"/>
      <c r="Y744" s="129"/>
      <c r="Z744" s="129"/>
    </row>
    <row r="745" spans="1:26" ht="15.75" customHeight="1">
      <c r="A745" s="3"/>
      <c r="B745" s="3"/>
      <c r="C745" s="3"/>
      <c r="D745" s="5"/>
      <c r="E745" s="388"/>
      <c r="F745" s="388"/>
      <c r="G745" s="388"/>
      <c r="H745" s="388"/>
      <c r="I745" s="388"/>
      <c r="J745" s="129"/>
      <c r="K745" s="129"/>
      <c r="L745" s="129"/>
      <c r="M745" s="129"/>
      <c r="N745" s="129"/>
      <c r="O745" s="129"/>
      <c r="P745" s="129"/>
      <c r="Q745" s="129"/>
      <c r="R745" s="129"/>
      <c r="S745" s="129"/>
      <c r="T745" s="129"/>
      <c r="U745" s="129"/>
      <c r="V745" s="129"/>
      <c r="W745" s="129"/>
      <c r="X745" s="129"/>
      <c r="Y745" s="129"/>
      <c r="Z745" s="129"/>
    </row>
    <row r="746" spans="1:26" ht="15.75" customHeight="1">
      <c r="A746" s="3"/>
      <c r="B746" s="3"/>
      <c r="C746" s="3"/>
      <c r="D746" s="5"/>
      <c r="E746" s="388"/>
      <c r="F746" s="388"/>
      <c r="G746" s="388"/>
      <c r="H746" s="388"/>
      <c r="I746" s="388"/>
      <c r="J746" s="129"/>
      <c r="K746" s="129"/>
      <c r="L746" s="129"/>
      <c r="M746" s="129"/>
      <c r="N746" s="129"/>
      <c r="O746" s="129"/>
      <c r="P746" s="129"/>
      <c r="Q746" s="129"/>
      <c r="R746" s="129"/>
      <c r="S746" s="129"/>
      <c r="T746" s="129"/>
      <c r="U746" s="129"/>
      <c r="V746" s="129"/>
      <c r="W746" s="129"/>
      <c r="X746" s="129"/>
      <c r="Y746" s="129"/>
      <c r="Z746" s="129"/>
    </row>
    <row r="747" spans="1:26" ht="15.75" customHeight="1">
      <c r="A747" s="3"/>
      <c r="B747" s="3"/>
      <c r="C747" s="3"/>
      <c r="D747" s="5"/>
      <c r="E747" s="388"/>
      <c r="F747" s="388"/>
      <c r="G747" s="388"/>
      <c r="H747" s="388"/>
      <c r="I747" s="388"/>
      <c r="J747" s="129"/>
      <c r="K747" s="129"/>
      <c r="L747" s="129"/>
      <c r="M747" s="129"/>
      <c r="N747" s="129"/>
      <c r="O747" s="129"/>
      <c r="P747" s="129"/>
      <c r="Q747" s="129"/>
      <c r="R747" s="129"/>
      <c r="S747" s="129"/>
      <c r="T747" s="129"/>
      <c r="U747" s="129"/>
      <c r="V747" s="129"/>
      <c r="W747" s="129"/>
      <c r="X747" s="129"/>
      <c r="Y747" s="129"/>
      <c r="Z747" s="129"/>
    </row>
    <row r="748" spans="1:26" ht="15.75" customHeight="1">
      <c r="A748" s="3"/>
      <c r="B748" s="3"/>
      <c r="C748" s="3"/>
      <c r="D748" s="5"/>
      <c r="E748" s="388"/>
      <c r="F748" s="388"/>
      <c r="G748" s="388"/>
      <c r="H748" s="388"/>
      <c r="I748" s="388"/>
      <c r="J748" s="129"/>
      <c r="K748" s="129"/>
      <c r="L748" s="129"/>
      <c r="M748" s="129"/>
      <c r="N748" s="129"/>
      <c r="O748" s="129"/>
      <c r="P748" s="129"/>
      <c r="Q748" s="129"/>
      <c r="R748" s="129"/>
      <c r="S748" s="129"/>
      <c r="T748" s="129"/>
      <c r="U748" s="129"/>
      <c r="V748" s="129"/>
      <c r="W748" s="129"/>
      <c r="X748" s="129"/>
      <c r="Y748" s="129"/>
      <c r="Z748" s="129"/>
    </row>
    <row r="749" spans="1:26" ht="15.75" customHeight="1">
      <c r="A749" s="3"/>
      <c r="B749" s="3"/>
      <c r="C749" s="3"/>
      <c r="D749" s="5"/>
      <c r="E749" s="388"/>
      <c r="F749" s="388"/>
      <c r="G749" s="388"/>
      <c r="H749" s="388"/>
      <c r="I749" s="388"/>
      <c r="J749" s="129"/>
      <c r="K749" s="129"/>
      <c r="L749" s="129"/>
      <c r="M749" s="129"/>
      <c r="N749" s="129"/>
      <c r="O749" s="129"/>
      <c r="P749" s="129"/>
      <c r="Q749" s="129"/>
      <c r="R749" s="129"/>
      <c r="S749" s="129"/>
      <c r="T749" s="129"/>
      <c r="U749" s="129"/>
      <c r="V749" s="129"/>
      <c r="W749" s="129"/>
      <c r="X749" s="129"/>
      <c r="Y749" s="129"/>
      <c r="Z749" s="129"/>
    </row>
    <row r="750" spans="1:26" ht="15.75" customHeight="1">
      <c r="A750" s="3"/>
      <c r="B750" s="3"/>
      <c r="C750" s="3"/>
      <c r="D750" s="5"/>
      <c r="E750" s="388"/>
      <c r="F750" s="388"/>
      <c r="G750" s="388"/>
      <c r="H750" s="388"/>
      <c r="I750" s="388"/>
      <c r="J750" s="129"/>
      <c r="K750" s="129"/>
      <c r="L750" s="129"/>
      <c r="M750" s="129"/>
      <c r="N750" s="129"/>
      <c r="O750" s="129"/>
      <c r="P750" s="129"/>
      <c r="Q750" s="129"/>
      <c r="R750" s="129"/>
      <c r="S750" s="129"/>
      <c r="T750" s="129"/>
      <c r="U750" s="129"/>
      <c r="V750" s="129"/>
      <c r="W750" s="129"/>
      <c r="X750" s="129"/>
      <c r="Y750" s="129"/>
      <c r="Z750" s="129"/>
    </row>
    <row r="751" spans="1:26" ht="15.75" customHeight="1">
      <c r="A751" s="3"/>
      <c r="B751" s="3"/>
      <c r="C751" s="3"/>
      <c r="D751" s="5"/>
      <c r="E751" s="388"/>
      <c r="F751" s="388"/>
      <c r="G751" s="388"/>
      <c r="H751" s="388"/>
      <c r="I751" s="388"/>
      <c r="J751" s="129"/>
      <c r="K751" s="129"/>
      <c r="L751" s="129"/>
      <c r="M751" s="129"/>
      <c r="N751" s="129"/>
      <c r="O751" s="129"/>
      <c r="P751" s="129"/>
      <c r="Q751" s="129"/>
      <c r="R751" s="129"/>
      <c r="S751" s="129"/>
      <c r="T751" s="129"/>
      <c r="U751" s="129"/>
      <c r="V751" s="129"/>
      <c r="W751" s="129"/>
      <c r="X751" s="129"/>
      <c r="Y751" s="129"/>
      <c r="Z751" s="129"/>
    </row>
    <row r="752" spans="1:26" ht="15.75" customHeight="1">
      <c r="A752" s="3"/>
      <c r="B752" s="3"/>
      <c r="C752" s="3"/>
      <c r="D752" s="5"/>
      <c r="E752" s="388"/>
      <c r="F752" s="388"/>
      <c r="G752" s="388"/>
      <c r="H752" s="388"/>
      <c r="I752" s="388"/>
      <c r="J752" s="129"/>
      <c r="K752" s="129"/>
      <c r="L752" s="129"/>
      <c r="M752" s="129"/>
      <c r="N752" s="129"/>
      <c r="O752" s="129"/>
      <c r="P752" s="129"/>
      <c r="Q752" s="129"/>
      <c r="R752" s="129"/>
      <c r="S752" s="129"/>
      <c r="T752" s="129"/>
      <c r="U752" s="129"/>
      <c r="V752" s="129"/>
      <c r="W752" s="129"/>
      <c r="X752" s="129"/>
      <c r="Y752" s="129"/>
      <c r="Z752" s="129"/>
    </row>
    <row r="753" spans="1:26" ht="15.75" customHeight="1">
      <c r="A753" s="3"/>
      <c r="B753" s="3"/>
      <c r="C753" s="3"/>
      <c r="D753" s="5"/>
      <c r="E753" s="388"/>
      <c r="F753" s="388"/>
      <c r="G753" s="388"/>
      <c r="H753" s="388"/>
      <c r="I753" s="388"/>
      <c r="J753" s="129"/>
      <c r="K753" s="129"/>
      <c r="L753" s="129"/>
      <c r="M753" s="129"/>
      <c r="N753" s="129"/>
      <c r="O753" s="129"/>
      <c r="P753" s="129"/>
      <c r="Q753" s="129"/>
      <c r="R753" s="129"/>
      <c r="S753" s="129"/>
      <c r="T753" s="129"/>
      <c r="U753" s="129"/>
      <c r="V753" s="129"/>
      <c r="W753" s="129"/>
      <c r="X753" s="129"/>
      <c r="Y753" s="129"/>
      <c r="Z753" s="129"/>
    </row>
    <row r="754" spans="1:26" ht="15.75" customHeight="1">
      <c r="A754" s="3"/>
      <c r="B754" s="3"/>
      <c r="C754" s="3"/>
      <c r="D754" s="5"/>
      <c r="E754" s="388"/>
      <c r="F754" s="388"/>
      <c r="G754" s="388"/>
      <c r="H754" s="388"/>
      <c r="I754" s="388"/>
      <c r="J754" s="129"/>
      <c r="K754" s="129"/>
      <c r="L754" s="129"/>
      <c r="M754" s="129"/>
      <c r="N754" s="129"/>
      <c r="O754" s="129"/>
      <c r="P754" s="129"/>
      <c r="Q754" s="129"/>
      <c r="R754" s="129"/>
      <c r="S754" s="129"/>
      <c r="T754" s="129"/>
      <c r="U754" s="129"/>
      <c r="V754" s="129"/>
      <c r="W754" s="129"/>
      <c r="X754" s="129"/>
      <c r="Y754" s="129"/>
      <c r="Z754" s="129"/>
    </row>
    <row r="755" spans="1:26" ht="15.75" customHeight="1">
      <c r="A755" s="3"/>
      <c r="B755" s="3"/>
      <c r="C755" s="3"/>
      <c r="D755" s="5"/>
      <c r="E755" s="388"/>
      <c r="F755" s="388"/>
      <c r="G755" s="388"/>
      <c r="H755" s="388"/>
      <c r="I755" s="388"/>
      <c r="J755" s="129"/>
      <c r="K755" s="129"/>
      <c r="L755" s="129"/>
      <c r="M755" s="129"/>
      <c r="N755" s="129"/>
      <c r="O755" s="129"/>
      <c r="P755" s="129"/>
      <c r="Q755" s="129"/>
      <c r="R755" s="129"/>
      <c r="S755" s="129"/>
      <c r="T755" s="129"/>
      <c r="U755" s="129"/>
      <c r="V755" s="129"/>
      <c r="W755" s="129"/>
      <c r="X755" s="129"/>
      <c r="Y755" s="129"/>
      <c r="Z755" s="129"/>
    </row>
    <row r="756" spans="1:26" ht="15.75" customHeight="1">
      <c r="A756" s="3"/>
      <c r="B756" s="3"/>
      <c r="C756" s="3"/>
      <c r="D756" s="5"/>
      <c r="E756" s="388"/>
      <c r="F756" s="388"/>
      <c r="G756" s="388"/>
      <c r="H756" s="388"/>
      <c r="I756" s="388"/>
      <c r="J756" s="129"/>
      <c r="K756" s="129"/>
      <c r="L756" s="129"/>
      <c r="M756" s="129"/>
      <c r="N756" s="129"/>
      <c r="O756" s="129"/>
      <c r="P756" s="129"/>
      <c r="Q756" s="129"/>
      <c r="R756" s="129"/>
      <c r="S756" s="129"/>
      <c r="T756" s="129"/>
      <c r="U756" s="129"/>
      <c r="V756" s="129"/>
      <c r="W756" s="129"/>
      <c r="X756" s="129"/>
      <c r="Y756" s="129"/>
      <c r="Z756" s="129"/>
    </row>
    <row r="757" spans="1:26" ht="15.75" customHeight="1">
      <c r="A757" s="3"/>
      <c r="B757" s="3"/>
      <c r="C757" s="3"/>
      <c r="D757" s="5"/>
      <c r="E757" s="388"/>
      <c r="F757" s="388"/>
      <c r="G757" s="388"/>
      <c r="H757" s="388"/>
      <c r="I757" s="388"/>
      <c r="J757" s="129"/>
      <c r="K757" s="129"/>
      <c r="L757" s="129"/>
      <c r="M757" s="129"/>
      <c r="N757" s="129"/>
      <c r="O757" s="129"/>
      <c r="P757" s="129"/>
      <c r="Q757" s="129"/>
      <c r="R757" s="129"/>
      <c r="S757" s="129"/>
      <c r="T757" s="129"/>
      <c r="U757" s="129"/>
      <c r="V757" s="129"/>
      <c r="W757" s="129"/>
      <c r="X757" s="129"/>
      <c r="Y757" s="129"/>
      <c r="Z757" s="129"/>
    </row>
    <row r="758" spans="1:26" ht="15.75" customHeight="1">
      <c r="A758" s="3"/>
      <c r="B758" s="3"/>
      <c r="C758" s="3"/>
      <c r="D758" s="5"/>
      <c r="E758" s="388"/>
      <c r="F758" s="388"/>
      <c r="G758" s="388"/>
      <c r="H758" s="388"/>
      <c r="I758" s="388"/>
      <c r="J758" s="129"/>
      <c r="K758" s="129"/>
      <c r="L758" s="129"/>
      <c r="M758" s="129"/>
      <c r="N758" s="129"/>
      <c r="O758" s="129"/>
      <c r="P758" s="129"/>
      <c r="Q758" s="129"/>
      <c r="R758" s="129"/>
      <c r="S758" s="129"/>
      <c r="T758" s="129"/>
      <c r="U758" s="129"/>
      <c r="V758" s="129"/>
      <c r="W758" s="129"/>
      <c r="X758" s="129"/>
      <c r="Y758" s="129"/>
      <c r="Z758" s="129"/>
    </row>
    <row r="759" spans="1:26" ht="15.75" customHeight="1">
      <c r="A759" s="3"/>
      <c r="B759" s="3"/>
      <c r="C759" s="3"/>
      <c r="D759" s="5"/>
      <c r="E759" s="388"/>
      <c r="F759" s="388"/>
      <c r="G759" s="388"/>
      <c r="H759" s="388"/>
      <c r="I759" s="388"/>
      <c r="J759" s="129"/>
      <c r="K759" s="129"/>
      <c r="L759" s="129"/>
      <c r="M759" s="129"/>
      <c r="N759" s="129"/>
      <c r="O759" s="129"/>
      <c r="P759" s="129"/>
      <c r="Q759" s="129"/>
      <c r="R759" s="129"/>
      <c r="S759" s="129"/>
      <c r="T759" s="129"/>
      <c r="U759" s="129"/>
      <c r="V759" s="129"/>
      <c r="W759" s="129"/>
      <c r="X759" s="129"/>
      <c r="Y759" s="129"/>
      <c r="Z759" s="129"/>
    </row>
    <row r="760" spans="1:26" ht="15.75" customHeight="1">
      <c r="A760" s="3"/>
      <c r="B760" s="3"/>
      <c r="C760" s="3"/>
      <c r="D760" s="5"/>
      <c r="E760" s="388"/>
      <c r="F760" s="388"/>
      <c r="G760" s="388"/>
      <c r="H760" s="388"/>
      <c r="I760" s="388"/>
      <c r="J760" s="129"/>
      <c r="K760" s="129"/>
      <c r="L760" s="129"/>
      <c r="M760" s="129"/>
      <c r="N760" s="129"/>
      <c r="O760" s="129"/>
      <c r="P760" s="129"/>
      <c r="Q760" s="129"/>
      <c r="R760" s="129"/>
      <c r="S760" s="129"/>
      <c r="T760" s="129"/>
      <c r="U760" s="129"/>
      <c r="V760" s="129"/>
      <c r="W760" s="129"/>
      <c r="X760" s="129"/>
      <c r="Y760" s="129"/>
      <c r="Z760" s="129"/>
    </row>
    <row r="761" spans="1:26" ht="15.75" customHeight="1">
      <c r="A761" s="3"/>
      <c r="B761" s="3"/>
      <c r="C761" s="3"/>
      <c r="D761" s="5"/>
      <c r="E761" s="388"/>
      <c r="F761" s="388"/>
      <c r="G761" s="388"/>
      <c r="H761" s="388"/>
      <c r="I761" s="388"/>
      <c r="J761" s="129"/>
      <c r="K761" s="129"/>
      <c r="L761" s="129"/>
      <c r="M761" s="129"/>
      <c r="N761" s="129"/>
      <c r="O761" s="129"/>
      <c r="P761" s="129"/>
      <c r="Q761" s="129"/>
      <c r="R761" s="129"/>
      <c r="S761" s="129"/>
      <c r="T761" s="129"/>
      <c r="U761" s="129"/>
      <c r="V761" s="129"/>
      <c r="W761" s="129"/>
      <c r="X761" s="129"/>
      <c r="Y761" s="129"/>
      <c r="Z761" s="129"/>
    </row>
    <row r="762" spans="1:26" ht="15.75" customHeight="1">
      <c r="A762" s="3"/>
      <c r="B762" s="3"/>
      <c r="C762" s="3"/>
      <c r="D762" s="5"/>
      <c r="E762" s="388"/>
      <c r="F762" s="388"/>
      <c r="G762" s="388"/>
      <c r="H762" s="388"/>
      <c r="I762" s="388"/>
      <c r="J762" s="129"/>
      <c r="K762" s="129"/>
      <c r="L762" s="129"/>
      <c r="M762" s="129"/>
      <c r="N762" s="129"/>
      <c r="O762" s="129"/>
      <c r="P762" s="129"/>
      <c r="Q762" s="129"/>
      <c r="R762" s="129"/>
      <c r="S762" s="129"/>
      <c r="T762" s="129"/>
      <c r="U762" s="129"/>
      <c r="V762" s="129"/>
      <c r="W762" s="129"/>
      <c r="X762" s="129"/>
      <c r="Y762" s="129"/>
      <c r="Z762" s="129"/>
    </row>
    <row r="763" spans="1:26" ht="15.75" customHeight="1">
      <c r="A763" s="3"/>
      <c r="B763" s="3"/>
      <c r="C763" s="3"/>
      <c r="D763" s="5"/>
      <c r="E763" s="388"/>
      <c r="F763" s="388"/>
      <c r="G763" s="388"/>
      <c r="H763" s="388"/>
      <c r="I763" s="388"/>
      <c r="J763" s="129"/>
      <c r="K763" s="129"/>
      <c r="L763" s="129"/>
      <c r="M763" s="129"/>
      <c r="N763" s="129"/>
      <c r="O763" s="129"/>
      <c r="P763" s="129"/>
      <c r="Q763" s="129"/>
      <c r="R763" s="129"/>
      <c r="S763" s="129"/>
      <c r="T763" s="129"/>
      <c r="U763" s="129"/>
      <c r="V763" s="129"/>
      <c r="W763" s="129"/>
      <c r="X763" s="129"/>
      <c r="Y763" s="129"/>
      <c r="Z763" s="129"/>
    </row>
    <row r="764" spans="1:26" ht="15.75" customHeight="1">
      <c r="A764" s="3"/>
      <c r="B764" s="3"/>
      <c r="C764" s="3"/>
      <c r="D764" s="5"/>
      <c r="E764" s="388"/>
      <c r="F764" s="388"/>
      <c r="G764" s="388"/>
      <c r="H764" s="388"/>
      <c r="I764" s="388"/>
      <c r="J764" s="129"/>
      <c r="K764" s="129"/>
      <c r="L764" s="129"/>
      <c r="M764" s="129"/>
      <c r="N764" s="129"/>
      <c r="O764" s="129"/>
      <c r="P764" s="129"/>
      <c r="Q764" s="129"/>
      <c r="R764" s="129"/>
      <c r="S764" s="129"/>
      <c r="T764" s="129"/>
      <c r="U764" s="129"/>
      <c r="V764" s="129"/>
      <c r="W764" s="129"/>
      <c r="X764" s="129"/>
      <c r="Y764" s="129"/>
      <c r="Z764" s="129"/>
    </row>
    <row r="765" spans="1:26" ht="15.75" customHeight="1">
      <c r="A765" s="3"/>
      <c r="B765" s="3"/>
      <c r="C765" s="3"/>
      <c r="D765" s="5"/>
      <c r="E765" s="388"/>
      <c r="F765" s="388"/>
      <c r="G765" s="388"/>
      <c r="H765" s="388"/>
      <c r="I765" s="388"/>
      <c r="J765" s="129"/>
      <c r="K765" s="129"/>
      <c r="L765" s="129"/>
      <c r="M765" s="129"/>
      <c r="N765" s="129"/>
      <c r="O765" s="129"/>
      <c r="P765" s="129"/>
      <c r="Q765" s="129"/>
      <c r="R765" s="129"/>
      <c r="S765" s="129"/>
      <c r="T765" s="129"/>
      <c r="U765" s="129"/>
      <c r="V765" s="129"/>
      <c r="W765" s="129"/>
      <c r="X765" s="129"/>
      <c r="Y765" s="129"/>
      <c r="Z765" s="129"/>
    </row>
    <row r="766" spans="1:26" ht="15.75" customHeight="1">
      <c r="A766" s="3"/>
      <c r="B766" s="3"/>
      <c r="C766" s="3"/>
      <c r="D766" s="5"/>
      <c r="E766" s="388"/>
      <c r="F766" s="388"/>
      <c r="G766" s="388"/>
      <c r="H766" s="388"/>
      <c r="I766" s="388"/>
      <c r="J766" s="129"/>
      <c r="K766" s="129"/>
      <c r="L766" s="129"/>
      <c r="M766" s="129"/>
      <c r="N766" s="129"/>
      <c r="O766" s="129"/>
      <c r="P766" s="129"/>
      <c r="Q766" s="129"/>
      <c r="R766" s="129"/>
      <c r="S766" s="129"/>
      <c r="T766" s="129"/>
      <c r="U766" s="129"/>
      <c r="V766" s="129"/>
      <c r="W766" s="129"/>
      <c r="X766" s="129"/>
      <c r="Y766" s="129"/>
      <c r="Z766" s="129"/>
    </row>
    <row r="767" spans="1:26" ht="15.75" customHeight="1">
      <c r="A767" s="3"/>
      <c r="B767" s="3"/>
      <c r="C767" s="3"/>
      <c r="D767" s="5"/>
      <c r="E767" s="388"/>
      <c r="F767" s="388"/>
      <c r="G767" s="388"/>
      <c r="H767" s="388"/>
      <c r="I767" s="388"/>
      <c r="J767" s="129"/>
      <c r="K767" s="129"/>
      <c r="L767" s="129"/>
      <c r="M767" s="129"/>
      <c r="N767" s="129"/>
      <c r="O767" s="129"/>
      <c r="P767" s="129"/>
      <c r="Q767" s="129"/>
      <c r="R767" s="129"/>
      <c r="S767" s="129"/>
      <c r="T767" s="129"/>
      <c r="U767" s="129"/>
      <c r="V767" s="129"/>
      <c r="W767" s="129"/>
      <c r="X767" s="129"/>
      <c r="Y767" s="129"/>
      <c r="Z767" s="129"/>
    </row>
    <row r="768" spans="1:26" ht="15.75" customHeight="1">
      <c r="A768" s="3"/>
      <c r="B768" s="3"/>
      <c r="C768" s="3"/>
      <c r="D768" s="5"/>
      <c r="E768" s="388"/>
      <c r="F768" s="388"/>
      <c r="G768" s="388"/>
      <c r="H768" s="388"/>
      <c r="I768" s="388"/>
      <c r="J768" s="129"/>
      <c r="K768" s="129"/>
      <c r="L768" s="129"/>
      <c r="M768" s="129"/>
      <c r="N768" s="129"/>
      <c r="O768" s="129"/>
      <c r="P768" s="129"/>
      <c r="Q768" s="129"/>
      <c r="R768" s="129"/>
      <c r="S768" s="129"/>
      <c r="T768" s="129"/>
      <c r="U768" s="129"/>
      <c r="V768" s="129"/>
      <c r="W768" s="129"/>
      <c r="X768" s="129"/>
      <c r="Y768" s="129"/>
      <c r="Z768" s="129"/>
    </row>
    <row r="769" spans="1:26" ht="15.75" customHeight="1">
      <c r="A769" s="3"/>
      <c r="B769" s="3"/>
      <c r="C769" s="3"/>
      <c r="D769" s="5"/>
      <c r="E769" s="388"/>
      <c r="F769" s="388"/>
      <c r="G769" s="388"/>
      <c r="H769" s="388"/>
      <c r="I769" s="388"/>
      <c r="J769" s="129"/>
      <c r="K769" s="129"/>
      <c r="L769" s="129"/>
      <c r="M769" s="129"/>
      <c r="N769" s="129"/>
      <c r="O769" s="129"/>
      <c r="P769" s="129"/>
      <c r="Q769" s="129"/>
      <c r="R769" s="129"/>
      <c r="S769" s="129"/>
      <c r="T769" s="129"/>
      <c r="U769" s="129"/>
      <c r="V769" s="129"/>
      <c r="W769" s="129"/>
      <c r="X769" s="129"/>
      <c r="Y769" s="129"/>
      <c r="Z769" s="129"/>
    </row>
    <row r="770" spans="1:26" ht="15.75" customHeight="1">
      <c r="A770" s="3"/>
      <c r="B770" s="3"/>
      <c r="C770" s="3"/>
      <c r="D770" s="5"/>
      <c r="E770" s="388"/>
      <c r="F770" s="388"/>
      <c r="G770" s="388"/>
      <c r="H770" s="388"/>
      <c r="I770" s="388"/>
      <c r="J770" s="129"/>
      <c r="K770" s="129"/>
      <c r="L770" s="129"/>
      <c r="M770" s="129"/>
      <c r="N770" s="129"/>
      <c r="O770" s="129"/>
      <c r="P770" s="129"/>
      <c r="Q770" s="129"/>
      <c r="R770" s="129"/>
      <c r="S770" s="129"/>
      <c r="T770" s="129"/>
      <c r="U770" s="129"/>
      <c r="V770" s="129"/>
      <c r="W770" s="129"/>
      <c r="X770" s="129"/>
      <c r="Y770" s="129"/>
      <c r="Z770" s="129"/>
    </row>
    <row r="771" spans="1:26" ht="15.75" customHeight="1">
      <c r="A771" s="3"/>
      <c r="B771" s="3"/>
      <c r="C771" s="3"/>
      <c r="D771" s="5"/>
      <c r="E771" s="388"/>
      <c r="F771" s="388"/>
      <c r="G771" s="388"/>
      <c r="H771" s="388"/>
      <c r="I771" s="388"/>
      <c r="J771" s="129"/>
      <c r="K771" s="129"/>
      <c r="L771" s="129"/>
      <c r="M771" s="129"/>
      <c r="N771" s="129"/>
      <c r="O771" s="129"/>
      <c r="P771" s="129"/>
      <c r="Q771" s="129"/>
      <c r="R771" s="129"/>
      <c r="S771" s="129"/>
      <c r="T771" s="129"/>
      <c r="U771" s="129"/>
      <c r="V771" s="129"/>
      <c r="W771" s="129"/>
      <c r="X771" s="129"/>
      <c r="Y771" s="129"/>
      <c r="Z771" s="129"/>
    </row>
    <row r="772" spans="1:26" ht="15.75" customHeight="1">
      <c r="A772" s="3"/>
      <c r="B772" s="3"/>
      <c r="C772" s="3"/>
      <c r="D772" s="5"/>
      <c r="E772" s="388"/>
      <c r="F772" s="388"/>
      <c r="G772" s="388"/>
      <c r="H772" s="388"/>
      <c r="I772" s="388"/>
      <c r="J772" s="129"/>
      <c r="K772" s="129"/>
      <c r="L772" s="129"/>
      <c r="M772" s="129"/>
      <c r="N772" s="129"/>
      <c r="O772" s="129"/>
      <c r="P772" s="129"/>
      <c r="Q772" s="129"/>
      <c r="R772" s="129"/>
      <c r="S772" s="129"/>
      <c r="T772" s="129"/>
      <c r="U772" s="129"/>
      <c r="V772" s="129"/>
      <c r="W772" s="129"/>
      <c r="X772" s="129"/>
      <c r="Y772" s="129"/>
      <c r="Z772" s="129"/>
    </row>
    <row r="773" spans="1:26" ht="15.75" customHeight="1">
      <c r="A773" s="3"/>
      <c r="B773" s="3"/>
      <c r="C773" s="3"/>
      <c r="D773" s="5"/>
      <c r="E773" s="388"/>
      <c r="F773" s="388"/>
      <c r="G773" s="388"/>
      <c r="H773" s="388"/>
      <c r="I773" s="388"/>
      <c r="J773" s="129"/>
      <c r="K773" s="129"/>
      <c r="L773" s="129"/>
      <c r="M773" s="129"/>
      <c r="N773" s="129"/>
      <c r="O773" s="129"/>
      <c r="P773" s="129"/>
      <c r="Q773" s="129"/>
      <c r="R773" s="129"/>
      <c r="S773" s="129"/>
      <c r="T773" s="129"/>
      <c r="U773" s="129"/>
      <c r="V773" s="129"/>
      <c r="W773" s="129"/>
      <c r="X773" s="129"/>
      <c r="Y773" s="129"/>
      <c r="Z773" s="129"/>
    </row>
    <row r="774" spans="1:26" ht="15.75" customHeight="1">
      <c r="A774" s="3"/>
      <c r="B774" s="3"/>
      <c r="C774" s="3"/>
      <c r="D774" s="5"/>
      <c r="E774" s="388"/>
      <c r="F774" s="388"/>
      <c r="G774" s="388"/>
      <c r="H774" s="388"/>
      <c r="I774" s="388"/>
      <c r="J774" s="129"/>
      <c r="K774" s="129"/>
      <c r="L774" s="129"/>
      <c r="M774" s="129"/>
      <c r="N774" s="129"/>
      <c r="O774" s="129"/>
      <c r="P774" s="129"/>
      <c r="Q774" s="129"/>
      <c r="R774" s="129"/>
      <c r="S774" s="129"/>
      <c r="T774" s="129"/>
      <c r="U774" s="129"/>
      <c r="V774" s="129"/>
      <c r="W774" s="129"/>
      <c r="X774" s="129"/>
      <c r="Y774" s="129"/>
      <c r="Z774" s="129"/>
    </row>
    <row r="775" spans="1:26" ht="15.75" customHeight="1">
      <c r="A775" s="3"/>
      <c r="B775" s="3"/>
      <c r="C775" s="3"/>
      <c r="D775" s="5"/>
      <c r="E775" s="388"/>
      <c r="F775" s="388"/>
      <c r="G775" s="388"/>
      <c r="H775" s="388"/>
      <c r="I775" s="388"/>
      <c r="J775" s="129"/>
      <c r="K775" s="129"/>
      <c r="L775" s="129"/>
      <c r="M775" s="129"/>
      <c r="N775" s="129"/>
      <c r="O775" s="129"/>
      <c r="P775" s="129"/>
      <c r="Q775" s="129"/>
      <c r="R775" s="129"/>
      <c r="S775" s="129"/>
      <c r="T775" s="129"/>
      <c r="U775" s="129"/>
      <c r="V775" s="129"/>
      <c r="W775" s="129"/>
      <c r="X775" s="129"/>
      <c r="Y775" s="129"/>
      <c r="Z775" s="129"/>
    </row>
    <row r="776" spans="1:26" ht="15.75" customHeight="1">
      <c r="A776" s="3"/>
      <c r="B776" s="3"/>
      <c r="C776" s="3"/>
      <c r="D776" s="5"/>
      <c r="E776" s="388"/>
      <c r="F776" s="388"/>
      <c r="G776" s="388"/>
      <c r="H776" s="388"/>
      <c r="I776" s="388"/>
      <c r="J776" s="129"/>
      <c r="K776" s="129"/>
      <c r="L776" s="129"/>
      <c r="M776" s="129"/>
      <c r="N776" s="129"/>
      <c r="O776" s="129"/>
      <c r="P776" s="129"/>
      <c r="Q776" s="129"/>
      <c r="R776" s="129"/>
      <c r="S776" s="129"/>
      <c r="T776" s="129"/>
      <c r="U776" s="129"/>
      <c r="V776" s="129"/>
      <c r="W776" s="129"/>
      <c r="X776" s="129"/>
      <c r="Y776" s="129"/>
      <c r="Z776" s="129"/>
    </row>
    <row r="777" spans="1:26" ht="15.75" customHeight="1">
      <c r="A777" s="3"/>
      <c r="B777" s="3"/>
      <c r="C777" s="3"/>
      <c r="D777" s="5"/>
      <c r="E777" s="388"/>
      <c r="F777" s="388"/>
      <c r="G777" s="388"/>
      <c r="H777" s="388"/>
      <c r="I777" s="388"/>
      <c r="J777" s="129"/>
      <c r="K777" s="129"/>
      <c r="L777" s="129"/>
      <c r="M777" s="129"/>
      <c r="N777" s="129"/>
      <c r="O777" s="129"/>
      <c r="P777" s="129"/>
      <c r="Q777" s="129"/>
      <c r="R777" s="129"/>
      <c r="S777" s="129"/>
      <c r="T777" s="129"/>
      <c r="U777" s="129"/>
      <c r="V777" s="129"/>
      <c r="W777" s="129"/>
      <c r="X777" s="129"/>
      <c r="Y777" s="129"/>
      <c r="Z777" s="129"/>
    </row>
    <row r="778" spans="1:26" ht="15.75" customHeight="1">
      <c r="A778" s="3"/>
      <c r="B778" s="3"/>
      <c r="C778" s="3"/>
      <c r="D778" s="5"/>
      <c r="E778" s="388"/>
      <c r="F778" s="388"/>
      <c r="G778" s="388"/>
      <c r="H778" s="388"/>
      <c r="I778" s="388"/>
      <c r="J778" s="129"/>
      <c r="K778" s="129"/>
      <c r="L778" s="129"/>
      <c r="M778" s="129"/>
      <c r="N778" s="129"/>
      <c r="O778" s="129"/>
      <c r="P778" s="129"/>
      <c r="Q778" s="129"/>
      <c r="R778" s="129"/>
      <c r="S778" s="129"/>
      <c r="T778" s="129"/>
      <c r="U778" s="129"/>
      <c r="V778" s="129"/>
      <c r="W778" s="129"/>
      <c r="X778" s="129"/>
      <c r="Y778" s="129"/>
      <c r="Z778" s="129"/>
    </row>
    <row r="779" spans="1:26" ht="15.75" customHeight="1">
      <c r="A779" s="3"/>
      <c r="B779" s="3"/>
      <c r="C779" s="3"/>
      <c r="D779" s="5"/>
      <c r="E779" s="388"/>
      <c r="F779" s="388"/>
      <c r="G779" s="388"/>
      <c r="H779" s="388"/>
      <c r="I779" s="388"/>
      <c r="J779" s="129"/>
      <c r="K779" s="129"/>
      <c r="L779" s="129"/>
      <c r="M779" s="129"/>
      <c r="N779" s="129"/>
      <c r="O779" s="129"/>
      <c r="P779" s="129"/>
      <c r="Q779" s="129"/>
      <c r="R779" s="129"/>
      <c r="S779" s="129"/>
      <c r="T779" s="129"/>
      <c r="U779" s="129"/>
      <c r="V779" s="129"/>
      <c r="W779" s="129"/>
      <c r="X779" s="129"/>
      <c r="Y779" s="129"/>
      <c r="Z779" s="129"/>
    </row>
    <row r="780" spans="1:26" ht="15.75" customHeight="1">
      <c r="A780" s="3"/>
      <c r="B780" s="3"/>
      <c r="C780" s="3"/>
      <c r="D780" s="5"/>
      <c r="E780" s="388"/>
      <c r="F780" s="388"/>
      <c r="G780" s="388"/>
      <c r="H780" s="388"/>
      <c r="I780" s="388"/>
      <c r="J780" s="129"/>
      <c r="K780" s="129"/>
      <c r="L780" s="129"/>
      <c r="M780" s="129"/>
      <c r="N780" s="129"/>
      <c r="O780" s="129"/>
      <c r="P780" s="129"/>
      <c r="Q780" s="129"/>
      <c r="R780" s="129"/>
      <c r="S780" s="129"/>
      <c r="T780" s="129"/>
      <c r="U780" s="129"/>
      <c r="V780" s="129"/>
      <c r="W780" s="129"/>
      <c r="X780" s="129"/>
      <c r="Y780" s="129"/>
      <c r="Z780" s="129"/>
    </row>
    <row r="781" spans="1:26" ht="15.75" customHeight="1">
      <c r="A781" s="3"/>
      <c r="B781" s="3"/>
      <c r="C781" s="3"/>
      <c r="D781" s="5"/>
      <c r="E781" s="388"/>
      <c r="F781" s="388"/>
      <c r="G781" s="388"/>
      <c r="H781" s="388"/>
      <c r="I781" s="388"/>
      <c r="J781" s="129"/>
      <c r="K781" s="129"/>
      <c r="L781" s="129"/>
      <c r="M781" s="129"/>
      <c r="N781" s="129"/>
      <c r="O781" s="129"/>
      <c r="P781" s="129"/>
      <c r="Q781" s="129"/>
      <c r="R781" s="129"/>
      <c r="S781" s="129"/>
      <c r="T781" s="129"/>
      <c r="U781" s="129"/>
      <c r="V781" s="129"/>
      <c r="W781" s="129"/>
      <c r="X781" s="129"/>
      <c r="Y781" s="129"/>
      <c r="Z781" s="129"/>
    </row>
    <row r="782" spans="1:26" ht="15.75" customHeight="1">
      <c r="A782" s="3"/>
      <c r="B782" s="3"/>
      <c r="C782" s="3"/>
      <c r="D782" s="5"/>
      <c r="E782" s="388"/>
      <c r="F782" s="388"/>
      <c r="G782" s="388"/>
      <c r="H782" s="388"/>
      <c r="I782" s="388"/>
      <c r="J782" s="129"/>
      <c r="K782" s="129"/>
      <c r="L782" s="129"/>
      <c r="M782" s="129"/>
      <c r="N782" s="129"/>
      <c r="O782" s="129"/>
      <c r="P782" s="129"/>
      <c r="Q782" s="129"/>
      <c r="R782" s="129"/>
      <c r="S782" s="129"/>
      <c r="T782" s="129"/>
      <c r="U782" s="129"/>
      <c r="V782" s="129"/>
      <c r="W782" s="129"/>
      <c r="X782" s="129"/>
      <c r="Y782" s="129"/>
      <c r="Z782" s="129"/>
    </row>
    <row r="783" spans="1:26" ht="15.75" customHeight="1">
      <c r="A783" s="3"/>
      <c r="B783" s="3"/>
      <c r="C783" s="3"/>
      <c r="D783" s="5"/>
      <c r="E783" s="388"/>
      <c r="F783" s="388"/>
      <c r="G783" s="388"/>
      <c r="H783" s="388"/>
      <c r="I783" s="388"/>
      <c r="J783" s="129"/>
      <c r="K783" s="129"/>
      <c r="L783" s="129"/>
      <c r="M783" s="129"/>
      <c r="N783" s="129"/>
      <c r="O783" s="129"/>
      <c r="P783" s="129"/>
      <c r="Q783" s="129"/>
      <c r="R783" s="129"/>
      <c r="S783" s="129"/>
      <c r="T783" s="129"/>
      <c r="U783" s="129"/>
      <c r="V783" s="129"/>
      <c r="W783" s="129"/>
      <c r="X783" s="129"/>
      <c r="Y783" s="129"/>
      <c r="Z783" s="129"/>
    </row>
    <row r="784" spans="1:26" ht="15.75" customHeight="1">
      <c r="A784" s="3"/>
      <c r="B784" s="3"/>
      <c r="C784" s="3"/>
      <c r="D784" s="5"/>
      <c r="E784" s="388"/>
      <c r="F784" s="388"/>
      <c r="G784" s="388"/>
      <c r="H784" s="388"/>
      <c r="I784" s="388"/>
      <c r="J784" s="129"/>
      <c r="K784" s="129"/>
      <c r="L784" s="129"/>
      <c r="M784" s="129"/>
      <c r="N784" s="129"/>
      <c r="O784" s="129"/>
      <c r="P784" s="129"/>
      <c r="Q784" s="129"/>
      <c r="R784" s="129"/>
      <c r="S784" s="129"/>
      <c r="T784" s="129"/>
      <c r="U784" s="129"/>
      <c r="V784" s="129"/>
      <c r="W784" s="129"/>
      <c r="X784" s="129"/>
      <c r="Y784" s="129"/>
      <c r="Z784" s="129"/>
    </row>
    <row r="785" spans="1:26" ht="15.75" customHeight="1">
      <c r="A785" s="3"/>
      <c r="B785" s="3"/>
      <c r="C785" s="3"/>
      <c r="D785" s="5"/>
      <c r="E785" s="388"/>
      <c r="F785" s="388"/>
      <c r="G785" s="388"/>
      <c r="H785" s="388"/>
      <c r="I785" s="388"/>
      <c r="J785" s="129"/>
      <c r="K785" s="129"/>
      <c r="L785" s="129"/>
      <c r="M785" s="129"/>
      <c r="N785" s="129"/>
      <c r="O785" s="129"/>
      <c r="P785" s="129"/>
      <c r="Q785" s="129"/>
      <c r="R785" s="129"/>
      <c r="S785" s="129"/>
      <c r="T785" s="129"/>
      <c r="U785" s="129"/>
      <c r="V785" s="129"/>
      <c r="W785" s="129"/>
      <c r="X785" s="129"/>
      <c r="Y785" s="129"/>
      <c r="Z785" s="129"/>
    </row>
    <row r="786" spans="1:26" ht="15.75" customHeight="1">
      <c r="A786" s="3"/>
      <c r="B786" s="3"/>
      <c r="C786" s="3"/>
      <c r="D786" s="5"/>
      <c r="E786" s="388"/>
      <c r="F786" s="388"/>
      <c r="G786" s="388"/>
      <c r="H786" s="388"/>
      <c r="I786" s="388"/>
      <c r="J786" s="129"/>
      <c r="K786" s="129"/>
      <c r="L786" s="129"/>
      <c r="M786" s="129"/>
      <c r="N786" s="129"/>
      <c r="O786" s="129"/>
      <c r="P786" s="129"/>
      <c r="Q786" s="129"/>
      <c r="R786" s="129"/>
      <c r="S786" s="129"/>
      <c r="T786" s="129"/>
      <c r="U786" s="129"/>
      <c r="V786" s="129"/>
      <c r="W786" s="129"/>
      <c r="X786" s="129"/>
      <c r="Y786" s="129"/>
      <c r="Z786" s="129"/>
    </row>
    <row r="787" spans="1:26" ht="15.75" customHeight="1">
      <c r="A787" s="3"/>
      <c r="B787" s="3"/>
      <c r="C787" s="3"/>
      <c r="D787" s="5"/>
      <c r="E787" s="388"/>
      <c r="F787" s="388"/>
      <c r="G787" s="388"/>
      <c r="H787" s="388"/>
      <c r="I787" s="388"/>
      <c r="J787" s="129"/>
      <c r="K787" s="129"/>
      <c r="L787" s="129"/>
      <c r="M787" s="129"/>
      <c r="N787" s="129"/>
      <c r="O787" s="129"/>
      <c r="P787" s="129"/>
      <c r="Q787" s="129"/>
      <c r="R787" s="129"/>
      <c r="S787" s="129"/>
      <c r="T787" s="129"/>
      <c r="U787" s="129"/>
      <c r="V787" s="129"/>
      <c r="W787" s="129"/>
      <c r="X787" s="129"/>
      <c r="Y787" s="129"/>
      <c r="Z787" s="129"/>
    </row>
    <row r="788" spans="1:26" ht="15.75" customHeight="1">
      <c r="A788" s="3"/>
      <c r="B788" s="3"/>
      <c r="C788" s="3"/>
      <c r="D788" s="5"/>
      <c r="E788" s="388"/>
      <c r="F788" s="388"/>
      <c r="G788" s="388"/>
      <c r="H788" s="388"/>
      <c r="I788" s="388"/>
      <c r="J788" s="129"/>
      <c r="K788" s="129"/>
      <c r="L788" s="129"/>
      <c r="M788" s="129"/>
      <c r="N788" s="129"/>
      <c r="O788" s="129"/>
      <c r="P788" s="129"/>
      <c r="Q788" s="129"/>
      <c r="R788" s="129"/>
      <c r="S788" s="129"/>
      <c r="T788" s="129"/>
      <c r="U788" s="129"/>
      <c r="V788" s="129"/>
      <c r="W788" s="129"/>
      <c r="X788" s="129"/>
      <c r="Y788" s="129"/>
      <c r="Z788" s="129"/>
    </row>
    <row r="789" spans="1:26" ht="15.75" customHeight="1">
      <c r="A789" s="3"/>
      <c r="B789" s="3"/>
      <c r="C789" s="3"/>
      <c r="D789" s="5"/>
      <c r="E789" s="388"/>
      <c r="F789" s="388"/>
      <c r="G789" s="388"/>
      <c r="H789" s="388"/>
      <c r="I789" s="388"/>
      <c r="J789" s="129"/>
      <c r="K789" s="129"/>
      <c r="L789" s="129"/>
      <c r="M789" s="129"/>
      <c r="N789" s="129"/>
      <c r="O789" s="129"/>
      <c r="P789" s="129"/>
      <c r="Q789" s="129"/>
      <c r="R789" s="129"/>
      <c r="S789" s="129"/>
      <c r="T789" s="129"/>
      <c r="U789" s="129"/>
      <c r="V789" s="129"/>
      <c r="W789" s="129"/>
      <c r="X789" s="129"/>
      <c r="Y789" s="129"/>
      <c r="Z789" s="129"/>
    </row>
    <row r="790" spans="1:26" ht="15.75" customHeight="1">
      <c r="A790" s="3"/>
      <c r="B790" s="3"/>
      <c r="C790" s="3"/>
      <c r="D790" s="5"/>
      <c r="E790" s="388"/>
      <c r="F790" s="388"/>
      <c r="G790" s="388"/>
      <c r="H790" s="388"/>
      <c r="I790" s="388"/>
      <c r="J790" s="129"/>
      <c r="K790" s="129"/>
      <c r="L790" s="129"/>
      <c r="M790" s="129"/>
      <c r="N790" s="129"/>
      <c r="O790" s="129"/>
      <c r="P790" s="129"/>
      <c r="Q790" s="129"/>
      <c r="R790" s="129"/>
      <c r="S790" s="129"/>
      <c r="T790" s="129"/>
      <c r="U790" s="129"/>
      <c r="V790" s="129"/>
      <c r="W790" s="129"/>
      <c r="X790" s="129"/>
      <c r="Y790" s="129"/>
      <c r="Z790" s="129"/>
    </row>
    <row r="791" spans="1:26" ht="15.75" customHeight="1">
      <c r="A791" s="3"/>
      <c r="B791" s="3"/>
      <c r="C791" s="3"/>
      <c r="D791" s="5"/>
      <c r="E791" s="388"/>
      <c r="F791" s="388"/>
      <c r="G791" s="388"/>
      <c r="H791" s="388"/>
      <c r="I791" s="388"/>
      <c r="J791" s="129"/>
      <c r="K791" s="129"/>
      <c r="L791" s="129"/>
      <c r="M791" s="129"/>
      <c r="N791" s="129"/>
      <c r="O791" s="129"/>
      <c r="P791" s="129"/>
      <c r="Q791" s="129"/>
      <c r="R791" s="129"/>
      <c r="S791" s="129"/>
      <c r="T791" s="129"/>
      <c r="U791" s="129"/>
      <c r="V791" s="129"/>
      <c r="W791" s="129"/>
      <c r="X791" s="129"/>
      <c r="Y791" s="129"/>
      <c r="Z791" s="129"/>
    </row>
    <row r="792" spans="1:26" ht="15.75" customHeight="1">
      <c r="A792" s="3"/>
      <c r="B792" s="3"/>
      <c r="C792" s="3"/>
      <c r="D792" s="5"/>
      <c r="E792" s="388"/>
      <c r="F792" s="388"/>
      <c r="G792" s="388"/>
      <c r="H792" s="388"/>
      <c r="I792" s="388"/>
      <c r="J792" s="129"/>
      <c r="K792" s="129"/>
      <c r="L792" s="129"/>
      <c r="M792" s="129"/>
      <c r="N792" s="129"/>
      <c r="O792" s="129"/>
      <c r="P792" s="129"/>
      <c r="Q792" s="129"/>
      <c r="R792" s="129"/>
      <c r="S792" s="129"/>
      <c r="T792" s="129"/>
      <c r="U792" s="129"/>
      <c r="V792" s="129"/>
      <c r="W792" s="129"/>
      <c r="X792" s="129"/>
      <c r="Y792" s="129"/>
      <c r="Z792" s="129"/>
    </row>
    <row r="793" spans="1:26" ht="15.75" customHeight="1">
      <c r="A793" s="3"/>
      <c r="B793" s="3"/>
      <c r="C793" s="3"/>
      <c r="D793" s="5"/>
      <c r="E793" s="388"/>
      <c r="F793" s="388"/>
      <c r="G793" s="388"/>
      <c r="H793" s="388"/>
      <c r="I793" s="388"/>
      <c r="J793" s="129"/>
      <c r="K793" s="129"/>
      <c r="L793" s="129"/>
      <c r="M793" s="129"/>
      <c r="N793" s="129"/>
      <c r="O793" s="129"/>
      <c r="P793" s="129"/>
      <c r="Q793" s="129"/>
      <c r="R793" s="129"/>
      <c r="S793" s="129"/>
      <c r="T793" s="129"/>
      <c r="U793" s="129"/>
      <c r="V793" s="129"/>
      <c r="W793" s="129"/>
      <c r="X793" s="129"/>
      <c r="Y793" s="129"/>
      <c r="Z793" s="129"/>
    </row>
    <row r="794" spans="1:26" ht="15.75" customHeight="1">
      <c r="A794" s="3"/>
      <c r="B794" s="3"/>
      <c r="C794" s="3"/>
      <c r="D794" s="5"/>
      <c r="E794" s="388"/>
      <c r="F794" s="388"/>
      <c r="G794" s="388"/>
      <c r="H794" s="388"/>
      <c r="I794" s="388"/>
      <c r="J794" s="129"/>
      <c r="K794" s="129"/>
      <c r="L794" s="129"/>
      <c r="M794" s="129"/>
      <c r="N794" s="129"/>
      <c r="O794" s="129"/>
      <c r="P794" s="129"/>
      <c r="Q794" s="129"/>
      <c r="R794" s="129"/>
      <c r="S794" s="129"/>
      <c r="T794" s="129"/>
      <c r="U794" s="129"/>
      <c r="V794" s="129"/>
      <c r="W794" s="129"/>
      <c r="X794" s="129"/>
      <c r="Y794" s="129"/>
      <c r="Z794" s="129"/>
    </row>
    <row r="795" spans="1:26" ht="15.75" customHeight="1">
      <c r="A795" s="3"/>
      <c r="B795" s="3"/>
      <c r="C795" s="3"/>
      <c r="D795" s="5"/>
      <c r="E795" s="388"/>
      <c r="F795" s="388"/>
      <c r="G795" s="388"/>
      <c r="H795" s="388"/>
      <c r="I795" s="388"/>
      <c r="J795" s="129"/>
      <c r="K795" s="129"/>
      <c r="L795" s="129"/>
      <c r="M795" s="129"/>
      <c r="N795" s="129"/>
      <c r="O795" s="129"/>
      <c r="P795" s="129"/>
      <c r="Q795" s="129"/>
      <c r="R795" s="129"/>
      <c r="S795" s="129"/>
      <c r="T795" s="129"/>
      <c r="U795" s="129"/>
      <c r="V795" s="129"/>
      <c r="W795" s="129"/>
      <c r="X795" s="129"/>
      <c r="Y795" s="129"/>
      <c r="Z795" s="129"/>
    </row>
    <row r="796" spans="1:26" ht="15.75" customHeight="1">
      <c r="A796" s="3"/>
      <c r="B796" s="3"/>
      <c r="C796" s="3"/>
      <c r="D796" s="5"/>
      <c r="E796" s="388"/>
      <c r="F796" s="388"/>
      <c r="G796" s="388"/>
      <c r="H796" s="388"/>
      <c r="I796" s="388"/>
      <c r="J796" s="129"/>
      <c r="K796" s="129"/>
      <c r="L796" s="129"/>
      <c r="M796" s="129"/>
      <c r="N796" s="129"/>
      <c r="O796" s="129"/>
      <c r="P796" s="129"/>
      <c r="Q796" s="129"/>
      <c r="R796" s="129"/>
      <c r="S796" s="129"/>
      <c r="T796" s="129"/>
      <c r="U796" s="129"/>
      <c r="V796" s="129"/>
      <c r="W796" s="129"/>
      <c r="X796" s="129"/>
      <c r="Y796" s="129"/>
      <c r="Z796" s="129"/>
    </row>
    <row r="797" spans="1:26" ht="15.75" customHeight="1">
      <c r="A797" s="3"/>
      <c r="B797" s="3"/>
      <c r="C797" s="3"/>
      <c r="D797" s="5"/>
      <c r="E797" s="388"/>
      <c r="F797" s="388"/>
      <c r="G797" s="388"/>
      <c r="H797" s="388"/>
      <c r="I797" s="388"/>
      <c r="J797" s="129"/>
      <c r="K797" s="129"/>
      <c r="L797" s="129"/>
      <c r="M797" s="129"/>
      <c r="N797" s="129"/>
      <c r="O797" s="129"/>
      <c r="P797" s="129"/>
      <c r="Q797" s="129"/>
      <c r="R797" s="129"/>
      <c r="S797" s="129"/>
      <c r="T797" s="129"/>
      <c r="U797" s="129"/>
      <c r="V797" s="129"/>
      <c r="W797" s="129"/>
      <c r="X797" s="129"/>
      <c r="Y797" s="129"/>
      <c r="Z797" s="129"/>
    </row>
    <row r="798" spans="1:26" ht="15.75" customHeight="1">
      <c r="A798" s="3"/>
      <c r="B798" s="3"/>
      <c r="C798" s="3"/>
      <c r="D798" s="5"/>
      <c r="E798" s="388"/>
      <c r="F798" s="388"/>
      <c r="G798" s="388"/>
      <c r="H798" s="388"/>
      <c r="I798" s="388"/>
      <c r="J798" s="129"/>
      <c r="K798" s="129"/>
      <c r="L798" s="129"/>
      <c r="M798" s="129"/>
      <c r="N798" s="129"/>
      <c r="O798" s="129"/>
      <c r="P798" s="129"/>
      <c r="Q798" s="129"/>
      <c r="R798" s="129"/>
      <c r="S798" s="129"/>
      <c r="T798" s="129"/>
      <c r="U798" s="129"/>
      <c r="V798" s="129"/>
      <c r="W798" s="129"/>
      <c r="X798" s="129"/>
      <c r="Y798" s="129"/>
      <c r="Z798" s="129"/>
    </row>
    <row r="799" spans="1:26" ht="15.75" customHeight="1">
      <c r="A799" s="3"/>
      <c r="B799" s="3"/>
      <c r="C799" s="3"/>
      <c r="D799" s="5"/>
      <c r="E799" s="388"/>
      <c r="F799" s="388"/>
      <c r="G799" s="388"/>
      <c r="H799" s="388"/>
      <c r="I799" s="388"/>
      <c r="J799" s="129"/>
      <c r="K799" s="129"/>
      <c r="L799" s="129"/>
      <c r="M799" s="129"/>
      <c r="N799" s="129"/>
      <c r="O799" s="129"/>
      <c r="P799" s="129"/>
      <c r="Q799" s="129"/>
      <c r="R799" s="129"/>
      <c r="S799" s="129"/>
      <c r="T799" s="129"/>
      <c r="U799" s="129"/>
      <c r="V799" s="129"/>
      <c r="W799" s="129"/>
      <c r="X799" s="129"/>
      <c r="Y799" s="129"/>
      <c r="Z799" s="129"/>
    </row>
    <row r="800" spans="1:26" ht="15.75" customHeight="1">
      <c r="A800" s="3"/>
      <c r="B800" s="3"/>
      <c r="C800" s="3"/>
      <c r="D800" s="5"/>
      <c r="E800" s="388"/>
      <c r="F800" s="388"/>
      <c r="G800" s="388"/>
      <c r="H800" s="388"/>
      <c r="I800" s="388"/>
      <c r="J800" s="129"/>
      <c r="K800" s="129"/>
      <c r="L800" s="129"/>
      <c r="M800" s="129"/>
      <c r="N800" s="129"/>
      <c r="O800" s="129"/>
      <c r="P800" s="129"/>
      <c r="Q800" s="129"/>
      <c r="R800" s="129"/>
      <c r="S800" s="129"/>
      <c r="T800" s="129"/>
      <c r="U800" s="129"/>
      <c r="V800" s="129"/>
      <c r="W800" s="129"/>
      <c r="X800" s="129"/>
      <c r="Y800" s="129"/>
      <c r="Z800" s="129"/>
    </row>
    <row r="801" spans="1:26" ht="15.75" customHeight="1">
      <c r="A801" s="3"/>
      <c r="B801" s="3"/>
      <c r="C801" s="3"/>
      <c r="D801" s="5"/>
      <c r="E801" s="388"/>
      <c r="F801" s="388"/>
      <c r="G801" s="388"/>
      <c r="H801" s="388"/>
      <c r="I801" s="388"/>
      <c r="J801" s="129"/>
      <c r="K801" s="129"/>
      <c r="L801" s="129"/>
      <c r="M801" s="129"/>
      <c r="N801" s="129"/>
      <c r="O801" s="129"/>
      <c r="P801" s="129"/>
      <c r="Q801" s="129"/>
      <c r="R801" s="129"/>
      <c r="S801" s="129"/>
      <c r="T801" s="129"/>
      <c r="U801" s="129"/>
      <c r="V801" s="129"/>
      <c r="W801" s="129"/>
      <c r="X801" s="129"/>
      <c r="Y801" s="129"/>
      <c r="Z801" s="129"/>
    </row>
    <row r="802" spans="1:26" ht="15.75" customHeight="1">
      <c r="A802" s="3"/>
      <c r="B802" s="3"/>
      <c r="C802" s="3"/>
      <c r="D802" s="5"/>
      <c r="E802" s="388"/>
      <c r="F802" s="388"/>
      <c r="G802" s="388"/>
      <c r="H802" s="388"/>
      <c r="I802" s="388"/>
      <c r="J802" s="129"/>
      <c r="K802" s="129"/>
      <c r="L802" s="129"/>
      <c r="M802" s="129"/>
      <c r="N802" s="129"/>
      <c r="O802" s="129"/>
      <c r="P802" s="129"/>
      <c r="Q802" s="129"/>
      <c r="R802" s="129"/>
      <c r="S802" s="129"/>
      <c r="T802" s="129"/>
      <c r="U802" s="129"/>
      <c r="V802" s="129"/>
      <c r="W802" s="129"/>
      <c r="X802" s="129"/>
      <c r="Y802" s="129"/>
      <c r="Z802" s="129"/>
    </row>
    <row r="803" spans="1:26" ht="15.75" customHeight="1">
      <c r="A803" s="3"/>
      <c r="B803" s="3"/>
      <c r="C803" s="3"/>
      <c r="D803" s="5"/>
      <c r="E803" s="388"/>
      <c r="F803" s="388"/>
      <c r="G803" s="388"/>
      <c r="H803" s="388"/>
      <c r="I803" s="388"/>
      <c r="J803" s="129"/>
      <c r="K803" s="129"/>
      <c r="L803" s="129"/>
      <c r="M803" s="129"/>
      <c r="N803" s="129"/>
      <c r="O803" s="129"/>
      <c r="P803" s="129"/>
      <c r="Q803" s="129"/>
      <c r="R803" s="129"/>
      <c r="S803" s="129"/>
      <c r="T803" s="129"/>
      <c r="U803" s="129"/>
      <c r="V803" s="129"/>
      <c r="W803" s="129"/>
      <c r="X803" s="129"/>
      <c r="Y803" s="129"/>
      <c r="Z803" s="129"/>
    </row>
    <row r="804" spans="1:26" ht="15.75" customHeight="1">
      <c r="A804" s="3"/>
      <c r="B804" s="3"/>
      <c r="C804" s="3"/>
      <c r="D804" s="5"/>
      <c r="E804" s="388"/>
      <c r="F804" s="388"/>
      <c r="G804" s="388"/>
      <c r="H804" s="388"/>
      <c r="I804" s="388"/>
      <c r="J804" s="129"/>
      <c r="K804" s="129"/>
      <c r="L804" s="129"/>
      <c r="M804" s="129"/>
      <c r="N804" s="129"/>
      <c r="O804" s="129"/>
      <c r="P804" s="129"/>
      <c r="Q804" s="129"/>
      <c r="R804" s="129"/>
      <c r="S804" s="129"/>
      <c r="T804" s="129"/>
      <c r="U804" s="129"/>
      <c r="V804" s="129"/>
      <c r="W804" s="129"/>
      <c r="X804" s="129"/>
      <c r="Y804" s="129"/>
      <c r="Z804" s="129"/>
    </row>
    <row r="805" spans="1:26" ht="15.75" customHeight="1">
      <c r="A805" s="3"/>
      <c r="B805" s="3"/>
      <c r="C805" s="3"/>
      <c r="D805" s="5"/>
      <c r="E805" s="388"/>
      <c r="F805" s="388"/>
      <c r="G805" s="388"/>
      <c r="H805" s="388"/>
      <c r="I805" s="388"/>
      <c r="J805" s="129"/>
      <c r="K805" s="129"/>
      <c r="L805" s="129"/>
      <c r="M805" s="129"/>
      <c r="N805" s="129"/>
      <c r="O805" s="129"/>
      <c r="P805" s="129"/>
      <c r="Q805" s="129"/>
      <c r="R805" s="129"/>
      <c r="S805" s="129"/>
      <c r="T805" s="129"/>
      <c r="U805" s="129"/>
      <c r="V805" s="129"/>
      <c r="W805" s="129"/>
      <c r="X805" s="129"/>
      <c r="Y805" s="129"/>
      <c r="Z805" s="129"/>
    </row>
    <row r="806" spans="1:26" ht="15.75" customHeight="1">
      <c r="A806" s="3"/>
      <c r="B806" s="3"/>
      <c r="C806" s="3"/>
      <c r="D806" s="5"/>
      <c r="E806" s="388"/>
      <c r="F806" s="388"/>
      <c r="G806" s="388"/>
      <c r="H806" s="388"/>
      <c r="I806" s="388"/>
      <c r="J806" s="129"/>
      <c r="K806" s="129"/>
      <c r="L806" s="129"/>
      <c r="M806" s="129"/>
      <c r="N806" s="129"/>
      <c r="O806" s="129"/>
      <c r="P806" s="129"/>
      <c r="Q806" s="129"/>
      <c r="R806" s="129"/>
      <c r="S806" s="129"/>
      <c r="T806" s="129"/>
      <c r="U806" s="129"/>
      <c r="V806" s="129"/>
      <c r="W806" s="129"/>
      <c r="X806" s="129"/>
      <c r="Y806" s="129"/>
      <c r="Z806" s="129"/>
    </row>
    <row r="807" spans="1:26" ht="15.75" customHeight="1">
      <c r="A807" s="3"/>
      <c r="B807" s="3"/>
      <c r="C807" s="3"/>
      <c r="D807" s="5"/>
      <c r="E807" s="388"/>
      <c r="F807" s="388"/>
      <c r="G807" s="388"/>
      <c r="H807" s="388"/>
      <c r="I807" s="388"/>
      <c r="J807" s="129"/>
      <c r="K807" s="129"/>
      <c r="L807" s="129"/>
      <c r="M807" s="129"/>
      <c r="N807" s="129"/>
      <c r="O807" s="129"/>
      <c r="P807" s="129"/>
      <c r="Q807" s="129"/>
      <c r="R807" s="129"/>
      <c r="S807" s="129"/>
      <c r="T807" s="129"/>
      <c r="U807" s="129"/>
      <c r="V807" s="129"/>
      <c r="W807" s="129"/>
      <c r="X807" s="129"/>
      <c r="Y807" s="129"/>
      <c r="Z807" s="129"/>
    </row>
    <row r="808" spans="1:26" ht="15.75" customHeight="1">
      <c r="A808" s="3"/>
      <c r="B808" s="3"/>
      <c r="C808" s="3"/>
      <c r="D808" s="5"/>
      <c r="E808" s="388"/>
      <c r="F808" s="388"/>
      <c r="G808" s="388"/>
      <c r="H808" s="388"/>
      <c r="I808" s="388"/>
      <c r="J808" s="129"/>
      <c r="K808" s="129"/>
      <c r="L808" s="129"/>
      <c r="M808" s="129"/>
      <c r="N808" s="129"/>
      <c r="O808" s="129"/>
      <c r="P808" s="129"/>
      <c r="Q808" s="129"/>
      <c r="R808" s="129"/>
      <c r="S808" s="129"/>
      <c r="T808" s="129"/>
      <c r="U808" s="129"/>
      <c r="V808" s="129"/>
      <c r="W808" s="129"/>
      <c r="X808" s="129"/>
      <c r="Y808" s="129"/>
      <c r="Z808" s="129"/>
    </row>
    <row r="809" spans="1:26" ht="15.75" customHeight="1">
      <c r="A809" s="3"/>
      <c r="B809" s="3"/>
      <c r="C809" s="3"/>
      <c r="D809" s="5"/>
      <c r="E809" s="388"/>
      <c r="F809" s="388"/>
      <c r="G809" s="388"/>
      <c r="H809" s="388"/>
      <c r="I809" s="388"/>
      <c r="J809" s="129"/>
      <c r="K809" s="129"/>
      <c r="L809" s="129"/>
      <c r="M809" s="129"/>
      <c r="N809" s="129"/>
      <c r="O809" s="129"/>
      <c r="P809" s="129"/>
      <c r="Q809" s="129"/>
      <c r="R809" s="129"/>
      <c r="S809" s="129"/>
      <c r="T809" s="129"/>
      <c r="U809" s="129"/>
      <c r="V809" s="129"/>
      <c r="W809" s="129"/>
      <c r="X809" s="129"/>
      <c r="Y809" s="129"/>
      <c r="Z809" s="129"/>
    </row>
    <row r="810" spans="1:26" ht="15.75" customHeight="1">
      <c r="A810" s="3"/>
      <c r="B810" s="3"/>
      <c r="C810" s="3"/>
      <c r="D810" s="5"/>
      <c r="E810" s="388"/>
      <c r="F810" s="388"/>
      <c r="G810" s="388"/>
      <c r="H810" s="388"/>
      <c r="I810" s="388"/>
      <c r="J810" s="129"/>
      <c r="K810" s="129"/>
      <c r="L810" s="129"/>
      <c r="M810" s="129"/>
      <c r="N810" s="129"/>
      <c r="O810" s="129"/>
      <c r="P810" s="129"/>
      <c r="Q810" s="129"/>
      <c r="R810" s="129"/>
      <c r="S810" s="129"/>
      <c r="T810" s="129"/>
      <c r="U810" s="129"/>
      <c r="V810" s="129"/>
      <c r="W810" s="129"/>
      <c r="X810" s="129"/>
      <c r="Y810" s="129"/>
      <c r="Z810" s="129"/>
    </row>
    <row r="811" spans="1:26" ht="15.75" customHeight="1">
      <c r="A811" s="3"/>
      <c r="B811" s="3"/>
      <c r="C811" s="3"/>
      <c r="D811" s="5"/>
      <c r="E811" s="388"/>
      <c r="F811" s="388"/>
      <c r="G811" s="388"/>
      <c r="H811" s="388"/>
      <c r="I811" s="388"/>
      <c r="J811" s="129"/>
      <c r="K811" s="129"/>
      <c r="L811" s="129"/>
      <c r="M811" s="129"/>
      <c r="N811" s="129"/>
      <c r="O811" s="129"/>
      <c r="P811" s="129"/>
      <c r="Q811" s="129"/>
      <c r="R811" s="129"/>
      <c r="S811" s="129"/>
      <c r="T811" s="129"/>
      <c r="U811" s="129"/>
      <c r="V811" s="129"/>
      <c r="W811" s="129"/>
      <c r="X811" s="129"/>
      <c r="Y811" s="129"/>
      <c r="Z811" s="129"/>
    </row>
    <row r="812" spans="1:26" ht="15.75" customHeight="1">
      <c r="A812" s="3"/>
      <c r="B812" s="3"/>
      <c r="C812" s="3"/>
      <c r="D812" s="5"/>
      <c r="E812" s="388"/>
      <c r="F812" s="388"/>
      <c r="G812" s="388"/>
      <c r="H812" s="388"/>
      <c r="I812" s="388"/>
      <c r="J812" s="129"/>
      <c r="K812" s="129"/>
      <c r="L812" s="129"/>
      <c r="M812" s="129"/>
      <c r="N812" s="129"/>
      <c r="O812" s="129"/>
      <c r="P812" s="129"/>
      <c r="Q812" s="129"/>
      <c r="R812" s="129"/>
      <c r="S812" s="129"/>
      <c r="T812" s="129"/>
      <c r="U812" s="129"/>
      <c r="V812" s="129"/>
      <c r="W812" s="129"/>
      <c r="X812" s="129"/>
      <c r="Y812" s="129"/>
      <c r="Z812" s="129"/>
    </row>
    <row r="813" spans="1:26" ht="15.75" customHeight="1">
      <c r="A813" s="3"/>
      <c r="B813" s="3"/>
      <c r="C813" s="3"/>
      <c r="D813" s="5"/>
      <c r="E813" s="388"/>
      <c r="F813" s="388"/>
      <c r="G813" s="388"/>
      <c r="H813" s="388"/>
      <c r="I813" s="388"/>
      <c r="J813" s="129"/>
      <c r="K813" s="129"/>
      <c r="L813" s="129"/>
      <c r="M813" s="129"/>
      <c r="N813" s="129"/>
      <c r="O813" s="129"/>
      <c r="P813" s="129"/>
      <c r="Q813" s="129"/>
      <c r="R813" s="129"/>
      <c r="S813" s="129"/>
      <c r="T813" s="129"/>
      <c r="U813" s="129"/>
      <c r="V813" s="129"/>
      <c r="W813" s="129"/>
      <c r="X813" s="129"/>
      <c r="Y813" s="129"/>
      <c r="Z813" s="129"/>
    </row>
    <row r="814" spans="1:26" ht="15.75" customHeight="1">
      <c r="A814" s="3"/>
      <c r="B814" s="3"/>
      <c r="C814" s="3"/>
      <c r="D814" s="5"/>
      <c r="E814" s="388"/>
      <c r="F814" s="388"/>
      <c r="G814" s="388"/>
      <c r="H814" s="388"/>
      <c r="I814" s="388"/>
      <c r="J814" s="129"/>
      <c r="K814" s="129"/>
      <c r="L814" s="129"/>
      <c r="M814" s="129"/>
      <c r="N814" s="129"/>
      <c r="O814" s="129"/>
      <c r="P814" s="129"/>
      <c r="Q814" s="129"/>
      <c r="R814" s="129"/>
      <c r="S814" s="129"/>
      <c r="T814" s="129"/>
      <c r="U814" s="129"/>
      <c r="V814" s="129"/>
      <c r="W814" s="129"/>
      <c r="X814" s="129"/>
      <c r="Y814" s="129"/>
      <c r="Z814" s="129"/>
    </row>
    <row r="815" spans="1:26" ht="15.75" customHeight="1">
      <c r="A815" s="3"/>
      <c r="B815" s="3"/>
      <c r="C815" s="3"/>
      <c r="D815" s="5"/>
      <c r="E815" s="388"/>
      <c r="F815" s="388"/>
      <c r="G815" s="388"/>
      <c r="H815" s="388"/>
      <c r="I815" s="388"/>
      <c r="J815" s="129"/>
      <c r="K815" s="129"/>
      <c r="L815" s="129"/>
      <c r="M815" s="129"/>
      <c r="N815" s="129"/>
      <c r="O815" s="129"/>
      <c r="P815" s="129"/>
      <c r="Q815" s="129"/>
      <c r="R815" s="129"/>
      <c r="S815" s="129"/>
      <c r="T815" s="129"/>
      <c r="U815" s="129"/>
      <c r="V815" s="129"/>
      <c r="W815" s="129"/>
      <c r="X815" s="129"/>
      <c r="Y815" s="129"/>
      <c r="Z815" s="129"/>
    </row>
    <row r="816" spans="1:26" ht="15.75" customHeight="1">
      <c r="A816" s="3"/>
      <c r="B816" s="3"/>
      <c r="C816" s="3"/>
      <c r="D816" s="5"/>
      <c r="E816" s="388"/>
      <c r="F816" s="388"/>
      <c r="G816" s="388"/>
      <c r="H816" s="388"/>
      <c r="I816" s="388"/>
      <c r="J816" s="129"/>
      <c r="K816" s="129"/>
      <c r="L816" s="129"/>
      <c r="M816" s="129"/>
      <c r="N816" s="129"/>
      <c r="O816" s="129"/>
      <c r="P816" s="129"/>
      <c r="Q816" s="129"/>
      <c r="R816" s="129"/>
      <c r="S816" s="129"/>
      <c r="T816" s="129"/>
      <c r="U816" s="129"/>
      <c r="V816" s="129"/>
      <c r="W816" s="129"/>
      <c r="X816" s="129"/>
      <c r="Y816" s="129"/>
      <c r="Z816" s="129"/>
    </row>
    <row r="817" spans="1:26" ht="15.75" customHeight="1">
      <c r="A817" s="3"/>
      <c r="B817" s="3"/>
      <c r="C817" s="3"/>
      <c r="D817" s="5"/>
      <c r="E817" s="388"/>
      <c r="F817" s="388"/>
      <c r="G817" s="388"/>
      <c r="H817" s="388"/>
      <c r="I817" s="388"/>
      <c r="J817" s="129"/>
      <c r="K817" s="129"/>
      <c r="L817" s="129"/>
      <c r="M817" s="129"/>
      <c r="N817" s="129"/>
      <c r="O817" s="129"/>
      <c r="P817" s="129"/>
      <c r="Q817" s="129"/>
      <c r="R817" s="129"/>
      <c r="S817" s="129"/>
      <c r="T817" s="129"/>
      <c r="U817" s="129"/>
      <c r="V817" s="129"/>
      <c r="W817" s="129"/>
      <c r="X817" s="129"/>
      <c r="Y817" s="129"/>
      <c r="Z817" s="129"/>
    </row>
    <row r="818" spans="1:26" ht="15.75" customHeight="1">
      <c r="A818" s="3"/>
      <c r="B818" s="3"/>
      <c r="C818" s="3"/>
      <c r="D818" s="5"/>
      <c r="E818" s="388"/>
      <c r="F818" s="388"/>
      <c r="G818" s="388"/>
      <c r="H818" s="388"/>
      <c r="I818" s="388"/>
      <c r="J818" s="129"/>
      <c r="K818" s="129"/>
      <c r="L818" s="129"/>
      <c r="M818" s="129"/>
      <c r="N818" s="129"/>
      <c r="O818" s="129"/>
      <c r="P818" s="129"/>
      <c r="Q818" s="129"/>
      <c r="R818" s="129"/>
      <c r="S818" s="129"/>
      <c r="T818" s="129"/>
      <c r="U818" s="129"/>
      <c r="V818" s="129"/>
      <c r="W818" s="129"/>
      <c r="X818" s="129"/>
      <c r="Y818" s="129"/>
      <c r="Z818" s="129"/>
    </row>
    <row r="819" spans="1:26" ht="15.75" customHeight="1">
      <c r="A819" s="3"/>
      <c r="B819" s="3"/>
      <c r="C819" s="3"/>
      <c r="D819" s="5"/>
      <c r="E819" s="388"/>
      <c r="F819" s="388"/>
      <c r="G819" s="388"/>
      <c r="H819" s="388"/>
      <c r="I819" s="388"/>
      <c r="J819" s="129"/>
      <c r="K819" s="129"/>
      <c r="L819" s="129"/>
      <c r="M819" s="129"/>
      <c r="N819" s="129"/>
      <c r="O819" s="129"/>
      <c r="P819" s="129"/>
      <c r="Q819" s="129"/>
      <c r="R819" s="129"/>
      <c r="S819" s="129"/>
      <c r="T819" s="129"/>
      <c r="U819" s="129"/>
      <c r="V819" s="129"/>
      <c r="W819" s="129"/>
      <c r="X819" s="129"/>
      <c r="Y819" s="129"/>
      <c r="Z819" s="129"/>
    </row>
    <row r="820" spans="1:26" ht="15.75" customHeight="1">
      <c r="A820" s="3"/>
      <c r="B820" s="3"/>
      <c r="C820" s="3"/>
      <c r="D820" s="5"/>
      <c r="E820" s="388"/>
      <c r="F820" s="388"/>
      <c r="G820" s="388"/>
      <c r="H820" s="388"/>
      <c r="I820" s="388"/>
      <c r="J820" s="129"/>
      <c r="K820" s="129"/>
      <c r="L820" s="129"/>
      <c r="M820" s="129"/>
      <c r="N820" s="129"/>
      <c r="O820" s="129"/>
      <c r="P820" s="129"/>
      <c r="Q820" s="129"/>
      <c r="R820" s="129"/>
      <c r="S820" s="129"/>
      <c r="T820" s="129"/>
      <c r="U820" s="129"/>
      <c r="V820" s="129"/>
      <c r="W820" s="129"/>
      <c r="X820" s="129"/>
      <c r="Y820" s="129"/>
      <c r="Z820" s="129"/>
    </row>
    <row r="821" spans="1:26" ht="15.75" customHeight="1">
      <c r="A821" s="3"/>
      <c r="B821" s="3"/>
      <c r="C821" s="3"/>
      <c r="D821" s="5"/>
      <c r="E821" s="388"/>
      <c r="F821" s="388"/>
      <c r="G821" s="388"/>
      <c r="H821" s="388"/>
      <c r="I821" s="388"/>
      <c r="J821" s="129"/>
      <c r="K821" s="129"/>
      <c r="L821" s="129"/>
      <c r="M821" s="129"/>
      <c r="N821" s="129"/>
      <c r="O821" s="129"/>
      <c r="P821" s="129"/>
      <c r="Q821" s="129"/>
      <c r="R821" s="129"/>
      <c r="S821" s="129"/>
      <c r="T821" s="129"/>
      <c r="U821" s="129"/>
      <c r="V821" s="129"/>
      <c r="W821" s="129"/>
      <c r="X821" s="129"/>
      <c r="Y821" s="129"/>
      <c r="Z821" s="129"/>
    </row>
    <row r="822" spans="1:26" ht="15.75" customHeight="1">
      <c r="A822" s="3"/>
      <c r="B822" s="3"/>
      <c r="C822" s="3"/>
      <c r="D822" s="5"/>
      <c r="E822" s="388"/>
      <c r="F822" s="388"/>
      <c r="G822" s="388"/>
      <c r="H822" s="388"/>
      <c r="I822" s="388"/>
      <c r="J822" s="129"/>
      <c r="K822" s="129"/>
      <c r="L822" s="129"/>
      <c r="M822" s="129"/>
      <c r="N822" s="129"/>
      <c r="O822" s="129"/>
      <c r="P822" s="129"/>
      <c r="Q822" s="129"/>
      <c r="R822" s="129"/>
      <c r="S822" s="129"/>
      <c r="T822" s="129"/>
      <c r="U822" s="129"/>
      <c r="V822" s="129"/>
      <c r="W822" s="129"/>
      <c r="X822" s="129"/>
      <c r="Y822" s="129"/>
      <c r="Z822" s="129"/>
    </row>
    <row r="823" spans="1:26" ht="15.75" customHeight="1">
      <c r="A823" s="3"/>
      <c r="B823" s="3"/>
      <c r="C823" s="3"/>
      <c r="D823" s="5"/>
      <c r="E823" s="388"/>
      <c r="F823" s="388"/>
      <c r="G823" s="388"/>
      <c r="H823" s="388"/>
      <c r="I823" s="388"/>
      <c r="J823" s="129"/>
      <c r="K823" s="129"/>
      <c r="L823" s="129"/>
      <c r="M823" s="129"/>
      <c r="N823" s="129"/>
      <c r="O823" s="129"/>
      <c r="P823" s="129"/>
      <c r="Q823" s="129"/>
      <c r="R823" s="129"/>
      <c r="S823" s="129"/>
      <c r="T823" s="129"/>
      <c r="U823" s="129"/>
      <c r="V823" s="129"/>
      <c r="W823" s="129"/>
      <c r="X823" s="129"/>
      <c r="Y823" s="129"/>
      <c r="Z823" s="129"/>
    </row>
    <row r="824" spans="1:26" ht="15.75" customHeight="1">
      <c r="A824" s="3"/>
      <c r="B824" s="3"/>
      <c r="C824" s="3"/>
      <c r="D824" s="5"/>
      <c r="E824" s="388"/>
      <c r="F824" s="388"/>
      <c r="G824" s="388"/>
      <c r="H824" s="388"/>
      <c r="I824" s="388"/>
      <c r="J824" s="129"/>
      <c r="K824" s="129"/>
      <c r="L824" s="129"/>
      <c r="M824" s="129"/>
      <c r="N824" s="129"/>
      <c r="O824" s="129"/>
      <c r="P824" s="129"/>
      <c r="Q824" s="129"/>
      <c r="R824" s="129"/>
      <c r="S824" s="129"/>
      <c r="T824" s="129"/>
      <c r="U824" s="129"/>
      <c r="V824" s="129"/>
      <c r="W824" s="129"/>
      <c r="X824" s="129"/>
      <c r="Y824" s="129"/>
      <c r="Z824" s="129"/>
    </row>
    <row r="825" spans="1:26" ht="15.75" customHeight="1">
      <c r="A825" s="3"/>
      <c r="B825" s="3"/>
      <c r="C825" s="3"/>
      <c r="D825" s="5"/>
      <c r="E825" s="388"/>
      <c r="F825" s="388"/>
      <c r="G825" s="388"/>
      <c r="H825" s="388"/>
      <c r="I825" s="388"/>
      <c r="J825" s="129"/>
      <c r="K825" s="129"/>
      <c r="L825" s="129"/>
      <c r="M825" s="129"/>
      <c r="N825" s="129"/>
      <c r="O825" s="129"/>
      <c r="P825" s="129"/>
      <c r="Q825" s="129"/>
      <c r="R825" s="129"/>
      <c r="S825" s="129"/>
      <c r="T825" s="129"/>
      <c r="U825" s="129"/>
      <c r="V825" s="129"/>
      <c r="W825" s="129"/>
      <c r="X825" s="129"/>
      <c r="Y825" s="129"/>
      <c r="Z825" s="129"/>
    </row>
    <row r="826" spans="1:26" ht="15.75" customHeight="1">
      <c r="A826" s="3"/>
      <c r="B826" s="3"/>
      <c r="C826" s="3"/>
      <c r="D826" s="5"/>
      <c r="E826" s="388"/>
      <c r="F826" s="388"/>
      <c r="G826" s="388"/>
      <c r="H826" s="388"/>
      <c r="I826" s="388"/>
      <c r="J826" s="129"/>
      <c r="K826" s="129"/>
      <c r="L826" s="129"/>
      <c r="M826" s="129"/>
      <c r="N826" s="129"/>
      <c r="O826" s="129"/>
      <c r="P826" s="129"/>
      <c r="Q826" s="129"/>
      <c r="R826" s="129"/>
      <c r="S826" s="129"/>
      <c r="T826" s="129"/>
      <c r="U826" s="129"/>
      <c r="V826" s="129"/>
      <c r="W826" s="129"/>
      <c r="X826" s="129"/>
      <c r="Y826" s="129"/>
      <c r="Z826" s="129"/>
    </row>
    <row r="827" spans="1:26" ht="15.75" customHeight="1">
      <c r="A827" s="3"/>
      <c r="B827" s="3"/>
      <c r="C827" s="3"/>
      <c r="D827" s="5"/>
      <c r="E827" s="388"/>
      <c r="F827" s="388"/>
      <c r="G827" s="388"/>
      <c r="H827" s="388"/>
      <c r="I827" s="388"/>
      <c r="J827" s="129"/>
      <c r="K827" s="129"/>
      <c r="L827" s="129"/>
      <c r="M827" s="129"/>
      <c r="N827" s="129"/>
      <c r="O827" s="129"/>
      <c r="P827" s="129"/>
      <c r="Q827" s="129"/>
      <c r="R827" s="129"/>
      <c r="S827" s="129"/>
      <c r="T827" s="129"/>
      <c r="U827" s="129"/>
      <c r="V827" s="129"/>
      <c r="W827" s="129"/>
      <c r="X827" s="129"/>
      <c r="Y827" s="129"/>
      <c r="Z827" s="129"/>
    </row>
    <row r="828" spans="1:26" ht="15.75" customHeight="1">
      <c r="A828" s="3"/>
      <c r="B828" s="3"/>
      <c r="C828" s="3"/>
      <c r="D828" s="5"/>
      <c r="E828" s="388"/>
      <c r="F828" s="388"/>
      <c r="G828" s="388"/>
      <c r="H828" s="388"/>
      <c r="I828" s="388"/>
      <c r="J828" s="129"/>
      <c r="K828" s="129"/>
      <c r="L828" s="129"/>
      <c r="M828" s="129"/>
      <c r="N828" s="129"/>
      <c r="O828" s="129"/>
      <c r="P828" s="129"/>
      <c r="Q828" s="129"/>
      <c r="R828" s="129"/>
      <c r="S828" s="129"/>
      <c r="T828" s="129"/>
      <c r="U828" s="129"/>
      <c r="V828" s="129"/>
      <c r="W828" s="129"/>
      <c r="X828" s="129"/>
      <c r="Y828" s="129"/>
      <c r="Z828" s="129"/>
    </row>
    <row r="829" spans="1:26" ht="15.75" customHeight="1">
      <c r="A829" s="3"/>
      <c r="B829" s="3"/>
      <c r="C829" s="3"/>
      <c r="D829" s="5"/>
      <c r="E829" s="388"/>
      <c r="F829" s="388"/>
      <c r="G829" s="388"/>
      <c r="H829" s="388"/>
      <c r="I829" s="388"/>
      <c r="J829" s="129"/>
      <c r="K829" s="129"/>
      <c r="L829" s="129"/>
      <c r="M829" s="129"/>
      <c r="N829" s="129"/>
      <c r="O829" s="129"/>
      <c r="P829" s="129"/>
      <c r="Q829" s="129"/>
      <c r="R829" s="129"/>
      <c r="S829" s="129"/>
      <c r="T829" s="129"/>
      <c r="U829" s="129"/>
      <c r="V829" s="129"/>
      <c r="W829" s="129"/>
      <c r="X829" s="129"/>
      <c r="Y829" s="129"/>
      <c r="Z829" s="129"/>
    </row>
    <row r="830" spans="1:26" ht="15.75" customHeight="1">
      <c r="A830" s="3"/>
      <c r="B830" s="3"/>
      <c r="C830" s="3"/>
      <c r="D830" s="5"/>
      <c r="E830" s="388"/>
      <c r="F830" s="388"/>
      <c r="G830" s="388"/>
      <c r="H830" s="388"/>
      <c r="I830" s="388"/>
      <c r="J830" s="129"/>
      <c r="K830" s="129"/>
      <c r="L830" s="129"/>
      <c r="M830" s="129"/>
      <c r="N830" s="129"/>
      <c r="O830" s="129"/>
      <c r="P830" s="129"/>
      <c r="Q830" s="129"/>
      <c r="R830" s="129"/>
      <c r="S830" s="129"/>
      <c r="T830" s="129"/>
      <c r="U830" s="129"/>
      <c r="V830" s="129"/>
      <c r="W830" s="129"/>
      <c r="X830" s="129"/>
      <c r="Y830" s="129"/>
      <c r="Z830" s="129"/>
    </row>
    <row r="831" spans="1:26" ht="15.75" customHeight="1">
      <c r="A831" s="3"/>
      <c r="B831" s="3"/>
      <c r="C831" s="3"/>
      <c r="D831" s="5"/>
      <c r="E831" s="388"/>
      <c r="F831" s="388"/>
      <c r="G831" s="388"/>
      <c r="H831" s="388"/>
      <c r="I831" s="388"/>
      <c r="J831" s="129"/>
      <c r="K831" s="129"/>
      <c r="L831" s="129"/>
      <c r="M831" s="129"/>
      <c r="N831" s="129"/>
      <c r="O831" s="129"/>
      <c r="P831" s="129"/>
      <c r="Q831" s="129"/>
      <c r="R831" s="129"/>
      <c r="S831" s="129"/>
      <c r="T831" s="129"/>
      <c r="U831" s="129"/>
      <c r="V831" s="129"/>
      <c r="W831" s="129"/>
      <c r="X831" s="129"/>
      <c r="Y831" s="129"/>
      <c r="Z831" s="129"/>
    </row>
    <row r="832" spans="1:26" ht="15.75" customHeight="1">
      <c r="A832" s="3"/>
      <c r="B832" s="3"/>
      <c r="C832" s="3"/>
      <c r="D832" s="5"/>
      <c r="E832" s="388"/>
      <c r="F832" s="388"/>
      <c r="G832" s="388"/>
      <c r="H832" s="388"/>
      <c r="I832" s="388"/>
      <c r="J832" s="129"/>
      <c r="K832" s="129"/>
      <c r="L832" s="129"/>
      <c r="M832" s="129"/>
      <c r="N832" s="129"/>
      <c r="O832" s="129"/>
      <c r="P832" s="129"/>
      <c r="Q832" s="129"/>
      <c r="R832" s="129"/>
      <c r="S832" s="129"/>
      <c r="T832" s="129"/>
      <c r="U832" s="129"/>
      <c r="V832" s="129"/>
      <c r="W832" s="129"/>
      <c r="X832" s="129"/>
      <c r="Y832" s="129"/>
      <c r="Z832" s="129"/>
    </row>
    <row r="833" spans="1:26" ht="15.75" customHeight="1">
      <c r="A833" s="3"/>
      <c r="B833" s="3"/>
      <c r="C833" s="3"/>
      <c r="D833" s="5"/>
      <c r="E833" s="388"/>
      <c r="F833" s="388"/>
      <c r="G833" s="388"/>
      <c r="H833" s="388"/>
      <c r="I833" s="388"/>
      <c r="J833" s="129"/>
      <c r="K833" s="129"/>
      <c r="L833" s="129"/>
      <c r="M833" s="129"/>
      <c r="N833" s="129"/>
      <c r="O833" s="129"/>
      <c r="P833" s="129"/>
      <c r="Q833" s="129"/>
      <c r="R833" s="129"/>
      <c r="S833" s="129"/>
      <c r="T833" s="129"/>
      <c r="U833" s="129"/>
      <c r="V833" s="129"/>
      <c r="W833" s="129"/>
      <c r="X833" s="129"/>
      <c r="Y833" s="129"/>
      <c r="Z833" s="129"/>
    </row>
    <row r="834" spans="1:26" ht="15.75" customHeight="1">
      <c r="A834" s="3"/>
      <c r="B834" s="3"/>
      <c r="C834" s="3"/>
      <c r="D834" s="5"/>
      <c r="E834" s="388"/>
      <c r="F834" s="388"/>
      <c r="G834" s="388"/>
      <c r="H834" s="388"/>
      <c r="I834" s="388"/>
      <c r="J834" s="129"/>
      <c r="K834" s="129"/>
      <c r="L834" s="129"/>
      <c r="M834" s="129"/>
      <c r="N834" s="129"/>
      <c r="O834" s="129"/>
      <c r="P834" s="129"/>
      <c r="Q834" s="129"/>
      <c r="R834" s="129"/>
      <c r="S834" s="129"/>
      <c r="T834" s="129"/>
      <c r="U834" s="129"/>
      <c r="V834" s="129"/>
      <c r="W834" s="129"/>
      <c r="X834" s="129"/>
      <c r="Y834" s="129"/>
      <c r="Z834" s="129"/>
    </row>
    <row r="835" spans="1:26" ht="15.75" customHeight="1">
      <c r="A835" s="3"/>
      <c r="B835" s="3"/>
      <c r="C835" s="3"/>
      <c r="D835" s="5"/>
      <c r="E835" s="388"/>
      <c r="F835" s="388"/>
      <c r="G835" s="388"/>
      <c r="H835" s="388"/>
      <c r="I835" s="388"/>
      <c r="J835" s="129"/>
      <c r="K835" s="129"/>
      <c r="L835" s="129"/>
      <c r="M835" s="129"/>
      <c r="N835" s="129"/>
      <c r="O835" s="129"/>
      <c r="P835" s="129"/>
      <c r="Q835" s="129"/>
      <c r="R835" s="129"/>
      <c r="S835" s="129"/>
      <c r="T835" s="129"/>
      <c r="U835" s="129"/>
      <c r="V835" s="129"/>
      <c r="W835" s="129"/>
      <c r="X835" s="129"/>
      <c r="Y835" s="129"/>
      <c r="Z835" s="129"/>
    </row>
    <row r="836" spans="1:26" ht="15.75" customHeight="1">
      <c r="A836" s="3"/>
      <c r="B836" s="3"/>
      <c r="C836" s="3"/>
      <c r="D836" s="5"/>
      <c r="E836" s="388"/>
      <c r="F836" s="388"/>
      <c r="G836" s="388"/>
      <c r="H836" s="388"/>
      <c r="I836" s="388"/>
      <c r="J836" s="129"/>
      <c r="K836" s="129"/>
      <c r="L836" s="129"/>
      <c r="M836" s="129"/>
      <c r="N836" s="129"/>
      <c r="O836" s="129"/>
      <c r="P836" s="129"/>
      <c r="Q836" s="129"/>
      <c r="R836" s="129"/>
      <c r="S836" s="129"/>
      <c r="T836" s="129"/>
      <c r="U836" s="129"/>
      <c r="V836" s="129"/>
      <c r="W836" s="129"/>
      <c r="X836" s="129"/>
      <c r="Y836" s="129"/>
      <c r="Z836" s="129"/>
    </row>
    <row r="837" spans="1:26" ht="15.75" customHeight="1">
      <c r="A837" s="3"/>
      <c r="B837" s="3"/>
      <c r="C837" s="3"/>
      <c r="D837" s="5"/>
      <c r="E837" s="388"/>
      <c r="F837" s="388"/>
      <c r="G837" s="388"/>
      <c r="H837" s="388"/>
      <c r="I837" s="388"/>
      <c r="J837" s="129"/>
      <c r="K837" s="129"/>
      <c r="L837" s="129"/>
      <c r="M837" s="129"/>
      <c r="N837" s="129"/>
      <c r="O837" s="129"/>
      <c r="P837" s="129"/>
      <c r="Q837" s="129"/>
      <c r="R837" s="129"/>
      <c r="S837" s="129"/>
      <c r="T837" s="129"/>
      <c r="U837" s="129"/>
      <c r="V837" s="129"/>
      <c r="W837" s="129"/>
      <c r="X837" s="129"/>
      <c r="Y837" s="129"/>
      <c r="Z837" s="129"/>
    </row>
    <row r="838" spans="1:26" ht="15.75" customHeight="1">
      <c r="A838" s="3"/>
      <c r="B838" s="3"/>
      <c r="C838" s="3"/>
      <c r="D838" s="5"/>
      <c r="E838" s="388"/>
      <c r="F838" s="388"/>
      <c r="G838" s="388"/>
      <c r="H838" s="388"/>
      <c r="I838" s="388"/>
      <c r="J838" s="129"/>
      <c r="K838" s="129"/>
      <c r="L838" s="129"/>
      <c r="M838" s="129"/>
      <c r="N838" s="129"/>
      <c r="O838" s="129"/>
      <c r="P838" s="129"/>
      <c r="Q838" s="129"/>
      <c r="R838" s="129"/>
      <c r="S838" s="129"/>
      <c r="T838" s="129"/>
      <c r="U838" s="129"/>
      <c r="V838" s="129"/>
      <c r="W838" s="129"/>
      <c r="X838" s="129"/>
      <c r="Y838" s="129"/>
      <c r="Z838" s="129"/>
    </row>
    <row r="839" spans="1:26" ht="15.75" customHeight="1">
      <c r="A839" s="3"/>
      <c r="B839" s="3"/>
      <c r="C839" s="3"/>
      <c r="D839" s="5"/>
      <c r="E839" s="388"/>
      <c r="F839" s="388"/>
      <c r="G839" s="388"/>
      <c r="H839" s="388"/>
      <c r="I839" s="388"/>
      <c r="J839" s="129"/>
      <c r="K839" s="129"/>
      <c r="L839" s="129"/>
      <c r="M839" s="129"/>
      <c r="N839" s="129"/>
      <c r="O839" s="129"/>
      <c r="P839" s="129"/>
      <c r="Q839" s="129"/>
      <c r="R839" s="129"/>
      <c r="S839" s="129"/>
      <c r="T839" s="129"/>
      <c r="U839" s="129"/>
      <c r="V839" s="129"/>
      <c r="W839" s="129"/>
      <c r="X839" s="129"/>
      <c r="Y839" s="129"/>
      <c r="Z839" s="129"/>
    </row>
    <row r="840" spans="1:26" ht="15.75" customHeight="1">
      <c r="A840" s="3"/>
      <c r="B840" s="3"/>
      <c r="C840" s="3"/>
      <c r="D840" s="5"/>
      <c r="E840" s="388"/>
      <c r="F840" s="388"/>
      <c r="G840" s="388"/>
      <c r="H840" s="388"/>
      <c r="I840" s="388"/>
      <c r="J840" s="129"/>
      <c r="K840" s="129"/>
      <c r="L840" s="129"/>
      <c r="M840" s="129"/>
      <c r="N840" s="129"/>
      <c r="O840" s="129"/>
      <c r="P840" s="129"/>
      <c r="Q840" s="129"/>
      <c r="R840" s="129"/>
      <c r="S840" s="129"/>
      <c r="T840" s="129"/>
      <c r="U840" s="129"/>
      <c r="V840" s="129"/>
      <c r="W840" s="129"/>
      <c r="X840" s="129"/>
      <c r="Y840" s="129"/>
      <c r="Z840" s="129"/>
    </row>
    <row r="841" spans="1:26" ht="15.75" customHeight="1">
      <c r="A841" s="3"/>
      <c r="B841" s="3"/>
      <c r="C841" s="3"/>
      <c r="D841" s="5"/>
      <c r="E841" s="388"/>
      <c r="F841" s="388"/>
      <c r="G841" s="388"/>
      <c r="H841" s="388"/>
      <c r="I841" s="388"/>
      <c r="J841" s="129"/>
      <c r="K841" s="129"/>
      <c r="L841" s="129"/>
      <c r="M841" s="129"/>
      <c r="N841" s="129"/>
      <c r="O841" s="129"/>
      <c r="P841" s="129"/>
      <c r="Q841" s="129"/>
      <c r="R841" s="129"/>
      <c r="S841" s="129"/>
      <c r="T841" s="129"/>
      <c r="U841" s="129"/>
      <c r="V841" s="129"/>
      <c r="W841" s="129"/>
      <c r="X841" s="129"/>
      <c r="Y841" s="129"/>
      <c r="Z841" s="129"/>
    </row>
    <row r="842" spans="1:26" ht="15.75" customHeight="1">
      <c r="A842" s="3"/>
      <c r="B842" s="3"/>
      <c r="C842" s="3"/>
      <c r="D842" s="5"/>
      <c r="E842" s="388"/>
      <c r="F842" s="388"/>
      <c r="G842" s="388"/>
      <c r="H842" s="388"/>
      <c r="I842" s="388"/>
      <c r="J842" s="129"/>
      <c r="K842" s="129"/>
      <c r="L842" s="129"/>
      <c r="M842" s="129"/>
      <c r="N842" s="129"/>
      <c r="O842" s="129"/>
      <c r="P842" s="129"/>
      <c r="Q842" s="129"/>
      <c r="R842" s="129"/>
      <c r="S842" s="129"/>
      <c r="T842" s="129"/>
      <c r="U842" s="129"/>
      <c r="V842" s="129"/>
      <c r="W842" s="129"/>
      <c r="X842" s="129"/>
      <c r="Y842" s="129"/>
      <c r="Z842" s="129"/>
    </row>
    <row r="843" spans="1:26" ht="15.75" customHeight="1">
      <c r="A843" s="3"/>
      <c r="B843" s="3"/>
      <c r="C843" s="3"/>
      <c r="D843" s="5"/>
      <c r="E843" s="388"/>
      <c r="F843" s="388"/>
      <c r="G843" s="388"/>
      <c r="H843" s="388"/>
      <c r="I843" s="388"/>
      <c r="J843" s="129"/>
      <c r="K843" s="129"/>
      <c r="L843" s="129"/>
      <c r="M843" s="129"/>
      <c r="N843" s="129"/>
      <c r="O843" s="129"/>
      <c r="P843" s="129"/>
      <c r="Q843" s="129"/>
      <c r="R843" s="129"/>
      <c r="S843" s="129"/>
      <c r="T843" s="129"/>
      <c r="U843" s="129"/>
      <c r="V843" s="129"/>
      <c r="W843" s="129"/>
      <c r="X843" s="129"/>
      <c r="Y843" s="129"/>
      <c r="Z843" s="129"/>
    </row>
    <row r="844" spans="1:26" ht="15.75" customHeight="1">
      <c r="A844" s="3"/>
      <c r="B844" s="3"/>
      <c r="C844" s="3"/>
      <c r="D844" s="5"/>
      <c r="E844" s="388"/>
      <c r="F844" s="388"/>
      <c r="G844" s="388"/>
      <c r="H844" s="388"/>
      <c r="I844" s="388"/>
      <c r="J844" s="129"/>
      <c r="K844" s="129"/>
      <c r="L844" s="129"/>
      <c r="M844" s="129"/>
      <c r="N844" s="129"/>
      <c r="O844" s="129"/>
      <c r="P844" s="129"/>
      <c r="Q844" s="129"/>
      <c r="R844" s="129"/>
      <c r="S844" s="129"/>
      <c r="T844" s="129"/>
      <c r="U844" s="129"/>
      <c r="V844" s="129"/>
      <c r="W844" s="129"/>
      <c r="X844" s="129"/>
      <c r="Y844" s="129"/>
      <c r="Z844" s="129"/>
    </row>
    <row r="845" spans="1:26" ht="15.75" customHeight="1">
      <c r="A845" s="3"/>
      <c r="B845" s="3"/>
      <c r="C845" s="3"/>
      <c r="D845" s="5"/>
      <c r="E845" s="388"/>
      <c r="F845" s="388"/>
      <c r="G845" s="388"/>
      <c r="H845" s="388"/>
      <c r="I845" s="388"/>
      <c r="J845" s="129"/>
      <c r="K845" s="129"/>
      <c r="L845" s="129"/>
      <c r="M845" s="129"/>
      <c r="N845" s="129"/>
      <c r="O845" s="129"/>
      <c r="P845" s="129"/>
      <c r="Q845" s="129"/>
      <c r="R845" s="129"/>
      <c r="S845" s="129"/>
      <c r="T845" s="129"/>
      <c r="U845" s="129"/>
      <c r="V845" s="129"/>
      <c r="W845" s="129"/>
      <c r="X845" s="129"/>
      <c r="Y845" s="129"/>
      <c r="Z845" s="129"/>
    </row>
    <row r="846" spans="1:26" ht="15.75" customHeight="1">
      <c r="A846" s="3"/>
      <c r="B846" s="3"/>
      <c r="C846" s="3"/>
      <c r="D846" s="5"/>
      <c r="E846" s="388"/>
      <c r="F846" s="388"/>
      <c r="G846" s="388"/>
      <c r="H846" s="388"/>
      <c r="I846" s="388"/>
      <c r="J846" s="129"/>
      <c r="K846" s="129"/>
      <c r="L846" s="129"/>
      <c r="M846" s="129"/>
      <c r="N846" s="129"/>
      <c r="O846" s="129"/>
      <c r="P846" s="129"/>
      <c r="Q846" s="129"/>
      <c r="R846" s="129"/>
      <c r="S846" s="129"/>
      <c r="T846" s="129"/>
      <c r="U846" s="129"/>
      <c r="V846" s="129"/>
      <c r="W846" s="129"/>
      <c r="X846" s="129"/>
      <c r="Y846" s="129"/>
      <c r="Z846" s="129"/>
    </row>
    <row r="847" spans="1:26" ht="15.75" customHeight="1">
      <c r="A847" s="3"/>
      <c r="B847" s="3"/>
      <c r="C847" s="3"/>
      <c r="D847" s="5"/>
      <c r="E847" s="388"/>
      <c r="F847" s="388"/>
      <c r="G847" s="388"/>
      <c r="H847" s="388"/>
      <c r="I847" s="388"/>
      <c r="J847" s="129"/>
      <c r="K847" s="129"/>
      <c r="L847" s="129"/>
      <c r="M847" s="129"/>
      <c r="N847" s="129"/>
      <c r="O847" s="129"/>
      <c r="P847" s="129"/>
      <c r="Q847" s="129"/>
      <c r="R847" s="129"/>
      <c r="S847" s="129"/>
      <c r="T847" s="129"/>
      <c r="U847" s="129"/>
      <c r="V847" s="129"/>
      <c r="W847" s="129"/>
      <c r="X847" s="129"/>
      <c r="Y847" s="129"/>
      <c r="Z847" s="129"/>
    </row>
    <row r="848" spans="1:26" ht="15.75" customHeight="1">
      <c r="A848" s="3"/>
      <c r="B848" s="3"/>
      <c r="C848" s="3"/>
      <c r="D848" s="5"/>
      <c r="E848" s="388"/>
      <c r="F848" s="388"/>
      <c r="G848" s="388"/>
      <c r="H848" s="388"/>
      <c r="I848" s="388"/>
      <c r="J848" s="129"/>
      <c r="K848" s="129"/>
      <c r="L848" s="129"/>
      <c r="M848" s="129"/>
      <c r="N848" s="129"/>
      <c r="O848" s="129"/>
      <c r="P848" s="129"/>
      <c r="Q848" s="129"/>
      <c r="R848" s="129"/>
      <c r="S848" s="129"/>
      <c r="T848" s="129"/>
      <c r="U848" s="129"/>
      <c r="V848" s="129"/>
      <c r="W848" s="129"/>
      <c r="X848" s="129"/>
      <c r="Y848" s="129"/>
      <c r="Z848" s="129"/>
    </row>
    <row r="849" spans="1:26" ht="15.75" customHeight="1">
      <c r="A849" s="3"/>
      <c r="B849" s="3"/>
      <c r="C849" s="3"/>
      <c r="D849" s="5"/>
      <c r="E849" s="388"/>
      <c r="F849" s="388"/>
      <c r="G849" s="388"/>
      <c r="H849" s="388"/>
      <c r="I849" s="388"/>
      <c r="J849" s="129"/>
      <c r="K849" s="129"/>
      <c r="L849" s="129"/>
      <c r="M849" s="129"/>
      <c r="N849" s="129"/>
      <c r="O849" s="129"/>
      <c r="P849" s="129"/>
      <c r="Q849" s="129"/>
      <c r="R849" s="129"/>
      <c r="S849" s="129"/>
      <c r="T849" s="129"/>
      <c r="U849" s="129"/>
      <c r="V849" s="129"/>
      <c r="W849" s="129"/>
      <c r="X849" s="129"/>
      <c r="Y849" s="129"/>
      <c r="Z849" s="129"/>
    </row>
    <row r="850" spans="1:26" ht="15.75" customHeight="1">
      <c r="A850" s="3"/>
      <c r="B850" s="3"/>
      <c r="C850" s="3"/>
      <c r="D850" s="5"/>
      <c r="E850" s="388"/>
      <c r="F850" s="388"/>
      <c r="G850" s="388"/>
      <c r="H850" s="388"/>
      <c r="I850" s="388"/>
      <c r="J850" s="129"/>
      <c r="K850" s="129"/>
      <c r="L850" s="129"/>
      <c r="M850" s="129"/>
      <c r="N850" s="129"/>
      <c r="O850" s="129"/>
      <c r="P850" s="129"/>
      <c r="Q850" s="129"/>
      <c r="R850" s="129"/>
      <c r="S850" s="129"/>
      <c r="T850" s="129"/>
      <c r="U850" s="129"/>
      <c r="V850" s="129"/>
      <c r="W850" s="129"/>
      <c r="X850" s="129"/>
      <c r="Y850" s="129"/>
      <c r="Z850" s="129"/>
    </row>
    <row r="851" spans="1:26" ht="15.75" customHeight="1">
      <c r="A851" s="3"/>
      <c r="B851" s="3"/>
      <c r="C851" s="3"/>
      <c r="D851" s="5"/>
      <c r="E851" s="388"/>
      <c r="F851" s="388"/>
      <c r="G851" s="388"/>
      <c r="H851" s="388"/>
      <c r="I851" s="388"/>
      <c r="J851" s="129"/>
      <c r="K851" s="129"/>
      <c r="L851" s="129"/>
      <c r="M851" s="129"/>
      <c r="N851" s="129"/>
      <c r="O851" s="129"/>
      <c r="P851" s="129"/>
      <c r="Q851" s="129"/>
      <c r="R851" s="129"/>
      <c r="S851" s="129"/>
      <c r="T851" s="129"/>
      <c r="U851" s="129"/>
      <c r="V851" s="129"/>
      <c r="W851" s="129"/>
      <c r="X851" s="129"/>
      <c r="Y851" s="129"/>
      <c r="Z851" s="129"/>
    </row>
    <row r="852" spans="1:26" ht="15.75" customHeight="1">
      <c r="A852" s="3"/>
      <c r="B852" s="3"/>
      <c r="C852" s="3"/>
      <c r="D852" s="5"/>
      <c r="E852" s="388"/>
      <c r="F852" s="388"/>
      <c r="G852" s="388"/>
      <c r="H852" s="388"/>
      <c r="I852" s="388"/>
      <c r="J852" s="129"/>
      <c r="K852" s="129"/>
      <c r="L852" s="129"/>
      <c r="M852" s="129"/>
      <c r="N852" s="129"/>
      <c r="O852" s="129"/>
      <c r="P852" s="129"/>
      <c r="Q852" s="129"/>
      <c r="R852" s="129"/>
      <c r="S852" s="129"/>
      <c r="T852" s="129"/>
      <c r="U852" s="129"/>
      <c r="V852" s="129"/>
      <c r="W852" s="129"/>
      <c r="X852" s="129"/>
      <c r="Y852" s="129"/>
      <c r="Z852" s="129"/>
    </row>
    <row r="853" spans="1:26" ht="15.75" customHeight="1">
      <c r="A853" s="3"/>
      <c r="B853" s="3"/>
      <c r="C853" s="3"/>
      <c r="D853" s="5"/>
      <c r="E853" s="388"/>
      <c r="F853" s="388"/>
      <c r="G853" s="388"/>
      <c r="H853" s="388"/>
      <c r="I853" s="388"/>
      <c r="J853" s="129"/>
      <c r="K853" s="129"/>
      <c r="L853" s="129"/>
      <c r="M853" s="129"/>
      <c r="N853" s="129"/>
      <c r="O853" s="129"/>
      <c r="P853" s="129"/>
      <c r="Q853" s="129"/>
      <c r="R853" s="129"/>
      <c r="S853" s="129"/>
      <c r="T853" s="129"/>
      <c r="U853" s="129"/>
      <c r="V853" s="129"/>
      <c r="W853" s="129"/>
      <c r="X853" s="129"/>
      <c r="Y853" s="129"/>
      <c r="Z853" s="129"/>
    </row>
    <row r="854" spans="1:26" ht="15.75" customHeight="1">
      <c r="A854" s="3"/>
      <c r="B854" s="3"/>
      <c r="C854" s="3"/>
      <c r="D854" s="5"/>
      <c r="E854" s="388"/>
      <c r="F854" s="388"/>
      <c r="G854" s="388"/>
      <c r="H854" s="388"/>
      <c r="I854" s="388"/>
      <c r="J854" s="129"/>
      <c r="K854" s="129"/>
      <c r="L854" s="129"/>
      <c r="M854" s="129"/>
      <c r="N854" s="129"/>
      <c r="O854" s="129"/>
      <c r="P854" s="129"/>
      <c r="Q854" s="129"/>
      <c r="R854" s="129"/>
      <c r="S854" s="129"/>
      <c r="T854" s="129"/>
      <c r="U854" s="129"/>
      <c r="V854" s="129"/>
      <c r="W854" s="129"/>
      <c r="X854" s="129"/>
      <c r="Y854" s="129"/>
      <c r="Z854" s="129"/>
    </row>
    <row r="855" spans="1:26" ht="15.75" customHeight="1">
      <c r="A855" s="3"/>
      <c r="B855" s="3"/>
      <c r="C855" s="3"/>
      <c r="D855" s="5"/>
      <c r="E855" s="388"/>
      <c r="F855" s="388"/>
      <c r="G855" s="388"/>
      <c r="H855" s="388"/>
      <c r="I855" s="388"/>
      <c r="J855" s="129"/>
      <c r="K855" s="129"/>
      <c r="L855" s="129"/>
      <c r="M855" s="129"/>
      <c r="N855" s="129"/>
      <c r="O855" s="129"/>
      <c r="P855" s="129"/>
      <c r="Q855" s="129"/>
      <c r="R855" s="129"/>
      <c r="S855" s="129"/>
      <c r="T855" s="129"/>
      <c r="U855" s="129"/>
      <c r="V855" s="129"/>
      <c r="W855" s="129"/>
      <c r="X855" s="129"/>
      <c r="Y855" s="129"/>
      <c r="Z855" s="129"/>
    </row>
    <row r="856" spans="1:26" ht="15.75" customHeight="1">
      <c r="A856" s="3"/>
      <c r="B856" s="3"/>
      <c r="C856" s="3"/>
      <c r="D856" s="5"/>
      <c r="E856" s="388"/>
      <c r="F856" s="388"/>
      <c r="G856" s="388"/>
      <c r="H856" s="388"/>
      <c r="I856" s="388"/>
      <c r="J856" s="129"/>
      <c r="K856" s="129"/>
      <c r="L856" s="129"/>
      <c r="M856" s="129"/>
      <c r="N856" s="129"/>
      <c r="O856" s="129"/>
      <c r="P856" s="129"/>
      <c r="Q856" s="129"/>
      <c r="R856" s="129"/>
      <c r="S856" s="129"/>
      <c r="T856" s="129"/>
      <c r="U856" s="129"/>
      <c r="V856" s="129"/>
      <c r="W856" s="129"/>
      <c r="X856" s="129"/>
      <c r="Y856" s="129"/>
      <c r="Z856" s="129"/>
    </row>
    <row r="857" spans="1:26" ht="15.75" customHeight="1">
      <c r="A857" s="3"/>
      <c r="B857" s="3"/>
      <c r="C857" s="3"/>
      <c r="D857" s="5"/>
      <c r="E857" s="388"/>
      <c r="F857" s="388"/>
      <c r="G857" s="388"/>
      <c r="H857" s="388"/>
      <c r="I857" s="388"/>
      <c r="J857" s="129"/>
      <c r="K857" s="129"/>
      <c r="L857" s="129"/>
      <c r="M857" s="129"/>
      <c r="N857" s="129"/>
      <c r="O857" s="129"/>
      <c r="P857" s="129"/>
      <c r="Q857" s="129"/>
      <c r="R857" s="129"/>
      <c r="S857" s="129"/>
      <c r="T857" s="129"/>
      <c r="U857" s="129"/>
      <c r="V857" s="129"/>
      <c r="W857" s="129"/>
      <c r="X857" s="129"/>
      <c r="Y857" s="129"/>
      <c r="Z857" s="129"/>
    </row>
    <row r="858" spans="1:26" ht="15.75" customHeight="1">
      <c r="A858" s="3"/>
      <c r="B858" s="3"/>
      <c r="C858" s="3"/>
      <c r="D858" s="5"/>
      <c r="E858" s="388"/>
      <c r="F858" s="388"/>
      <c r="G858" s="388"/>
      <c r="H858" s="388"/>
      <c r="I858" s="388"/>
      <c r="J858" s="129"/>
      <c r="K858" s="129"/>
      <c r="L858" s="129"/>
      <c r="M858" s="129"/>
      <c r="N858" s="129"/>
      <c r="O858" s="129"/>
      <c r="P858" s="129"/>
      <c r="Q858" s="129"/>
      <c r="R858" s="129"/>
      <c r="S858" s="129"/>
      <c r="T858" s="129"/>
      <c r="U858" s="129"/>
      <c r="V858" s="129"/>
      <c r="W858" s="129"/>
      <c r="X858" s="129"/>
      <c r="Y858" s="129"/>
      <c r="Z858" s="129"/>
    </row>
    <row r="859" spans="1:26" ht="15.75" customHeight="1">
      <c r="A859" s="3"/>
      <c r="B859" s="3"/>
      <c r="C859" s="3"/>
      <c r="D859" s="5"/>
      <c r="E859" s="388"/>
      <c r="F859" s="388"/>
      <c r="G859" s="388"/>
      <c r="H859" s="388"/>
      <c r="I859" s="388"/>
      <c r="J859" s="129"/>
      <c r="K859" s="129"/>
      <c r="L859" s="129"/>
      <c r="M859" s="129"/>
      <c r="N859" s="129"/>
      <c r="O859" s="129"/>
      <c r="P859" s="129"/>
      <c r="Q859" s="129"/>
      <c r="R859" s="129"/>
      <c r="S859" s="129"/>
      <c r="T859" s="129"/>
      <c r="U859" s="129"/>
      <c r="V859" s="129"/>
      <c r="W859" s="129"/>
      <c r="X859" s="129"/>
      <c r="Y859" s="129"/>
      <c r="Z859" s="129"/>
    </row>
    <row r="860" spans="1:26" ht="15.75" customHeight="1">
      <c r="A860" s="3"/>
      <c r="B860" s="3"/>
      <c r="C860" s="3"/>
      <c r="D860" s="5"/>
      <c r="E860" s="388"/>
      <c r="F860" s="388"/>
      <c r="G860" s="388"/>
      <c r="H860" s="388"/>
      <c r="I860" s="388"/>
      <c r="J860" s="129"/>
      <c r="K860" s="129"/>
      <c r="L860" s="129"/>
      <c r="M860" s="129"/>
      <c r="N860" s="129"/>
      <c r="O860" s="129"/>
      <c r="P860" s="129"/>
      <c r="Q860" s="129"/>
      <c r="R860" s="129"/>
      <c r="S860" s="129"/>
      <c r="T860" s="129"/>
      <c r="U860" s="129"/>
      <c r="V860" s="129"/>
      <c r="W860" s="129"/>
      <c r="X860" s="129"/>
      <c r="Y860" s="129"/>
      <c r="Z860" s="129"/>
    </row>
    <row r="861" spans="1:26" ht="15.75" customHeight="1">
      <c r="A861" s="3"/>
      <c r="B861" s="3"/>
      <c r="C861" s="3"/>
      <c r="D861" s="5"/>
      <c r="E861" s="388"/>
      <c r="F861" s="388"/>
      <c r="G861" s="388"/>
      <c r="H861" s="388"/>
      <c r="I861" s="388"/>
      <c r="J861" s="129"/>
      <c r="K861" s="129"/>
      <c r="L861" s="129"/>
      <c r="M861" s="129"/>
      <c r="N861" s="129"/>
      <c r="O861" s="129"/>
      <c r="P861" s="129"/>
      <c r="Q861" s="129"/>
      <c r="R861" s="129"/>
      <c r="S861" s="129"/>
      <c r="T861" s="129"/>
      <c r="U861" s="129"/>
      <c r="V861" s="129"/>
      <c r="W861" s="129"/>
      <c r="X861" s="129"/>
      <c r="Y861" s="129"/>
      <c r="Z861" s="129"/>
    </row>
    <row r="862" spans="1:26" ht="15.75" customHeight="1">
      <c r="A862" s="3"/>
      <c r="B862" s="3"/>
      <c r="C862" s="3"/>
      <c r="D862" s="5"/>
      <c r="E862" s="388"/>
      <c r="F862" s="388"/>
      <c r="G862" s="388"/>
      <c r="H862" s="388"/>
      <c r="I862" s="388"/>
      <c r="J862" s="129"/>
      <c r="K862" s="129"/>
      <c r="L862" s="129"/>
      <c r="M862" s="129"/>
      <c r="N862" s="129"/>
      <c r="O862" s="129"/>
      <c r="P862" s="129"/>
      <c r="Q862" s="129"/>
      <c r="R862" s="129"/>
      <c r="S862" s="129"/>
      <c r="T862" s="129"/>
      <c r="U862" s="129"/>
      <c r="V862" s="129"/>
      <c r="W862" s="129"/>
      <c r="X862" s="129"/>
      <c r="Y862" s="129"/>
      <c r="Z862" s="129"/>
    </row>
    <row r="863" spans="1:26" ht="15.75" customHeight="1">
      <c r="A863" s="3"/>
      <c r="B863" s="3"/>
      <c r="C863" s="3"/>
      <c r="D863" s="5"/>
      <c r="E863" s="388"/>
      <c r="F863" s="388"/>
      <c r="G863" s="388"/>
      <c r="H863" s="388"/>
      <c r="I863" s="388"/>
      <c r="J863" s="129"/>
      <c r="K863" s="129"/>
      <c r="L863" s="129"/>
      <c r="M863" s="129"/>
      <c r="N863" s="129"/>
      <c r="O863" s="129"/>
      <c r="P863" s="129"/>
      <c r="Q863" s="129"/>
      <c r="R863" s="129"/>
      <c r="S863" s="129"/>
      <c r="T863" s="129"/>
      <c r="U863" s="129"/>
      <c r="V863" s="129"/>
      <c r="W863" s="129"/>
      <c r="X863" s="129"/>
      <c r="Y863" s="129"/>
      <c r="Z863" s="129"/>
    </row>
    <row r="864" spans="1:26" ht="15.75" customHeight="1">
      <c r="A864" s="3"/>
      <c r="B864" s="3"/>
      <c r="C864" s="3"/>
      <c r="D864" s="5"/>
      <c r="E864" s="388"/>
      <c r="F864" s="388"/>
      <c r="G864" s="388"/>
      <c r="H864" s="388"/>
      <c r="I864" s="388"/>
      <c r="J864" s="129"/>
      <c r="K864" s="129"/>
      <c r="L864" s="129"/>
      <c r="M864" s="129"/>
      <c r="N864" s="129"/>
      <c r="O864" s="129"/>
      <c r="P864" s="129"/>
      <c r="Q864" s="129"/>
      <c r="R864" s="129"/>
      <c r="S864" s="129"/>
      <c r="T864" s="129"/>
      <c r="U864" s="129"/>
      <c r="V864" s="129"/>
      <c r="W864" s="129"/>
      <c r="X864" s="129"/>
      <c r="Y864" s="129"/>
      <c r="Z864" s="129"/>
    </row>
    <row r="865" spans="1:26" ht="15.75" customHeight="1">
      <c r="A865" s="3"/>
      <c r="B865" s="3"/>
      <c r="C865" s="3"/>
      <c r="D865" s="5"/>
      <c r="E865" s="388"/>
      <c r="F865" s="388"/>
      <c r="G865" s="388"/>
      <c r="H865" s="388"/>
      <c r="I865" s="388"/>
      <c r="J865" s="129"/>
      <c r="K865" s="129"/>
      <c r="L865" s="129"/>
      <c r="M865" s="129"/>
      <c r="N865" s="129"/>
      <c r="O865" s="129"/>
      <c r="P865" s="129"/>
      <c r="Q865" s="129"/>
      <c r="R865" s="129"/>
      <c r="S865" s="129"/>
      <c r="T865" s="129"/>
      <c r="U865" s="129"/>
      <c r="V865" s="129"/>
      <c r="W865" s="129"/>
      <c r="X865" s="129"/>
      <c r="Y865" s="129"/>
      <c r="Z865" s="129"/>
    </row>
    <row r="866" spans="1:26" ht="15.75" customHeight="1">
      <c r="A866" s="3"/>
      <c r="B866" s="3"/>
      <c r="C866" s="3"/>
      <c r="D866" s="5"/>
      <c r="E866" s="388"/>
      <c r="F866" s="388"/>
      <c r="G866" s="388"/>
      <c r="H866" s="388"/>
      <c r="I866" s="388"/>
      <c r="J866" s="129"/>
      <c r="K866" s="129"/>
      <c r="L866" s="129"/>
      <c r="M866" s="129"/>
      <c r="N866" s="129"/>
      <c r="O866" s="129"/>
      <c r="P866" s="129"/>
      <c r="Q866" s="129"/>
      <c r="R866" s="129"/>
      <c r="S866" s="129"/>
      <c r="T866" s="129"/>
      <c r="U866" s="129"/>
      <c r="V866" s="129"/>
      <c r="W866" s="129"/>
      <c r="X866" s="129"/>
      <c r="Y866" s="129"/>
      <c r="Z866" s="129"/>
    </row>
    <row r="867" spans="1:26" ht="15.75" customHeight="1">
      <c r="A867" s="3"/>
      <c r="B867" s="3"/>
      <c r="C867" s="3"/>
      <c r="D867" s="5"/>
      <c r="E867" s="388"/>
      <c r="F867" s="388"/>
      <c r="G867" s="388"/>
      <c r="H867" s="388"/>
      <c r="I867" s="388"/>
      <c r="J867" s="129"/>
      <c r="K867" s="129"/>
      <c r="L867" s="129"/>
      <c r="M867" s="129"/>
      <c r="N867" s="129"/>
      <c r="O867" s="129"/>
      <c r="P867" s="129"/>
      <c r="Q867" s="129"/>
      <c r="R867" s="129"/>
      <c r="S867" s="129"/>
      <c r="T867" s="129"/>
      <c r="U867" s="129"/>
      <c r="V867" s="129"/>
      <c r="W867" s="129"/>
      <c r="X867" s="129"/>
      <c r="Y867" s="129"/>
      <c r="Z867" s="129"/>
    </row>
    <row r="868" spans="1:26" ht="15.75" customHeight="1">
      <c r="A868" s="3"/>
      <c r="B868" s="3"/>
      <c r="C868" s="3"/>
      <c r="D868" s="5"/>
      <c r="E868" s="388"/>
      <c r="F868" s="388"/>
      <c r="G868" s="388"/>
      <c r="H868" s="388"/>
      <c r="I868" s="388"/>
      <c r="J868" s="129"/>
      <c r="K868" s="129"/>
      <c r="L868" s="129"/>
      <c r="M868" s="129"/>
      <c r="N868" s="129"/>
      <c r="O868" s="129"/>
      <c r="P868" s="129"/>
      <c r="Q868" s="129"/>
      <c r="R868" s="129"/>
      <c r="S868" s="129"/>
      <c r="T868" s="129"/>
      <c r="U868" s="129"/>
      <c r="V868" s="129"/>
      <c r="W868" s="129"/>
      <c r="X868" s="129"/>
      <c r="Y868" s="129"/>
      <c r="Z868" s="129"/>
    </row>
    <row r="869" spans="1:26" ht="15.75" customHeight="1">
      <c r="A869" s="3"/>
      <c r="B869" s="3"/>
      <c r="C869" s="3"/>
      <c r="D869" s="5"/>
      <c r="E869" s="388"/>
      <c r="F869" s="388"/>
      <c r="G869" s="388"/>
      <c r="H869" s="388"/>
      <c r="I869" s="388"/>
      <c r="J869" s="129"/>
      <c r="K869" s="129"/>
      <c r="L869" s="129"/>
      <c r="M869" s="129"/>
      <c r="N869" s="129"/>
      <c r="O869" s="129"/>
      <c r="P869" s="129"/>
      <c r="Q869" s="129"/>
      <c r="R869" s="129"/>
      <c r="S869" s="129"/>
      <c r="T869" s="129"/>
      <c r="U869" s="129"/>
      <c r="V869" s="129"/>
      <c r="W869" s="129"/>
      <c r="X869" s="129"/>
      <c r="Y869" s="129"/>
      <c r="Z869" s="129"/>
    </row>
    <row r="870" spans="1:26" ht="15.75" customHeight="1">
      <c r="A870" s="3"/>
      <c r="B870" s="3"/>
      <c r="C870" s="3"/>
      <c r="D870" s="5"/>
      <c r="E870" s="388"/>
      <c r="F870" s="388"/>
      <c r="G870" s="388"/>
      <c r="H870" s="388"/>
      <c r="I870" s="388"/>
      <c r="J870" s="129"/>
      <c r="K870" s="129"/>
      <c r="L870" s="129"/>
      <c r="M870" s="129"/>
      <c r="N870" s="129"/>
      <c r="O870" s="129"/>
      <c r="P870" s="129"/>
      <c r="Q870" s="129"/>
      <c r="R870" s="129"/>
      <c r="S870" s="129"/>
      <c r="T870" s="129"/>
      <c r="U870" s="129"/>
      <c r="V870" s="129"/>
      <c r="W870" s="129"/>
      <c r="X870" s="129"/>
      <c r="Y870" s="129"/>
      <c r="Z870" s="129"/>
    </row>
    <row r="871" spans="1:26" ht="15.75" customHeight="1">
      <c r="A871" s="3"/>
      <c r="B871" s="3"/>
      <c r="C871" s="3"/>
      <c r="D871" s="5"/>
      <c r="E871" s="388"/>
      <c r="F871" s="388"/>
      <c r="G871" s="388"/>
      <c r="H871" s="388"/>
      <c r="I871" s="388"/>
      <c r="J871" s="129"/>
      <c r="K871" s="129"/>
      <c r="L871" s="129"/>
      <c r="M871" s="129"/>
      <c r="N871" s="129"/>
      <c r="O871" s="129"/>
      <c r="P871" s="129"/>
      <c r="Q871" s="129"/>
      <c r="R871" s="129"/>
      <c r="S871" s="129"/>
      <c r="T871" s="129"/>
      <c r="U871" s="129"/>
      <c r="V871" s="129"/>
      <c r="W871" s="129"/>
      <c r="X871" s="129"/>
      <c r="Y871" s="129"/>
      <c r="Z871" s="129"/>
    </row>
    <row r="872" spans="1:26" ht="15.75" customHeight="1">
      <c r="A872" s="3"/>
      <c r="B872" s="3"/>
      <c r="C872" s="3"/>
      <c r="D872" s="5"/>
      <c r="E872" s="388"/>
      <c r="F872" s="388"/>
      <c r="G872" s="388"/>
      <c r="H872" s="388"/>
      <c r="I872" s="388"/>
      <c r="J872" s="129"/>
      <c r="K872" s="129"/>
      <c r="L872" s="129"/>
      <c r="M872" s="129"/>
      <c r="N872" s="129"/>
      <c r="O872" s="129"/>
      <c r="P872" s="129"/>
      <c r="Q872" s="129"/>
      <c r="R872" s="129"/>
      <c r="S872" s="129"/>
      <c r="T872" s="129"/>
      <c r="U872" s="129"/>
      <c r="V872" s="129"/>
      <c r="W872" s="129"/>
      <c r="X872" s="129"/>
      <c r="Y872" s="129"/>
      <c r="Z872" s="129"/>
    </row>
    <row r="873" spans="1:26" ht="15.75" customHeight="1">
      <c r="A873" s="3"/>
      <c r="B873" s="3"/>
      <c r="C873" s="3"/>
      <c r="D873" s="5"/>
      <c r="E873" s="388"/>
      <c r="F873" s="388"/>
      <c r="G873" s="388"/>
      <c r="H873" s="388"/>
      <c r="I873" s="388"/>
      <c r="J873" s="129"/>
      <c r="K873" s="129"/>
      <c r="L873" s="129"/>
      <c r="M873" s="129"/>
      <c r="N873" s="129"/>
      <c r="O873" s="129"/>
      <c r="P873" s="129"/>
      <c r="Q873" s="129"/>
      <c r="R873" s="129"/>
      <c r="S873" s="129"/>
      <c r="T873" s="129"/>
      <c r="U873" s="129"/>
      <c r="V873" s="129"/>
      <c r="W873" s="129"/>
      <c r="X873" s="129"/>
      <c r="Y873" s="129"/>
      <c r="Z873" s="129"/>
    </row>
    <row r="874" spans="1:26" ht="15.75" customHeight="1">
      <c r="A874" s="3"/>
      <c r="B874" s="3"/>
      <c r="C874" s="3"/>
      <c r="D874" s="5"/>
      <c r="E874" s="388"/>
      <c r="F874" s="388"/>
      <c r="G874" s="388"/>
      <c r="H874" s="388"/>
      <c r="I874" s="388"/>
      <c r="J874" s="129"/>
      <c r="K874" s="129"/>
      <c r="L874" s="129"/>
      <c r="M874" s="129"/>
      <c r="N874" s="129"/>
      <c r="O874" s="129"/>
      <c r="P874" s="129"/>
      <c r="Q874" s="129"/>
      <c r="R874" s="129"/>
      <c r="S874" s="129"/>
      <c r="T874" s="129"/>
      <c r="U874" s="129"/>
      <c r="V874" s="129"/>
      <c r="W874" s="129"/>
      <c r="X874" s="129"/>
      <c r="Y874" s="129"/>
      <c r="Z874" s="129"/>
    </row>
    <row r="875" spans="1:26" ht="15.75" customHeight="1">
      <c r="A875" s="3"/>
      <c r="B875" s="3"/>
      <c r="C875" s="3"/>
      <c r="D875" s="5"/>
      <c r="E875" s="388"/>
      <c r="F875" s="388"/>
      <c r="G875" s="388"/>
      <c r="H875" s="388"/>
      <c r="I875" s="388"/>
      <c r="J875" s="129"/>
      <c r="K875" s="129"/>
      <c r="L875" s="129"/>
      <c r="M875" s="129"/>
      <c r="N875" s="129"/>
      <c r="O875" s="129"/>
      <c r="P875" s="129"/>
      <c r="Q875" s="129"/>
      <c r="R875" s="129"/>
      <c r="S875" s="129"/>
      <c r="T875" s="129"/>
      <c r="U875" s="129"/>
      <c r="V875" s="129"/>
      <c r="W875" s="129"/>
      <c r="X875" s="129"/>
      <c r="Y875" s="129"/>
      <c r="Z875" s="129"/>
    </row>
    <row r="876" spans="1:26" ht="15.75" customHeight="1">
      <c r="A876" s="3"/>
      <c r="B876" s="3"/>
      <c r="C876" s="3"/>
      <c r="D876" s="5"/>
      <c r="E876" s="388"/>
      <c r="F876" s="388"/>
      <c r="G876" s="388"/>
      <c r="H876" s="388"/>
      <c r="I876" s="388"/>
      <c r="J876" s="129"/>
      <c r="K876" s="129"/>
      <c r="L876" s="129"/>
      <c r="M876" s="129"/>
      <c r="N876" s="129"/>
      <c r="O876" s="129"/>
      <c r="P876" s="129"/>
      <c r="Q876" s="129"/>
      <c r="R876" s="129"/>
      <c r="S876" s="129"/>
      <c r="T876" s="129"/>
      <c r="U876" s="129"/>
      <c r="V876" s="129"/>
      <c r="W876" s="129"/>
      <c r="X876" s="129"/>
      <c r="Y876" s="129"/>
      <c r="Z876" s="129"/>
    </row>
    <row r="877" spans="1:26" ht="15.75" customHeight="1">
      <c r="A877" s="3"/>
      <c r="B877" s="3"/>
      <c r="C877" s="3"/>
      <c r="D877" s="5"/>
      <c r="E877" s="388"/>
      <c r="F877" s="388"/>
      <c r="G877" s="388"/>
      <c r="H877" s="388"/>
      <c r="I877" s="388"/>
      <c r="J877" s="129"/>
      <c r="K877" s="129"/>
      <c r="L877" s="129"/>
      <c r="M877" s="129"/>
      <c r="N877" s="129"/>
      <c r="O877" s="129"/>
      <c r="P877" s="129"/>
      <c r="Q877" s="129"/>
      <c r="R877" s="129"/>
      <c r="S877" s="129"/>
      <c r="T877" s="129"/>
      <c r="U877" s="129"/>
      <c r="V877" s="129"/>
      <c r="W877" s="129"/>
      <c r="X877" s="129"/>
      <c r="Y877" s="129"/>
      <c r="Z877" s="129"/>
    </row>
    <row r="878" spans="1:26" ht="15.75" customHeight="1">
      <c r="A878" s="3"/>
      <c r="B878" s="3"/>
      <c r="C878" s="3"/>
      <c r="D878" s="5"/>
      <c r="E878" s="388"/>
      <c r="F878" s="388"/>
      <c r="G878" s="388"/>
      <c r="H878" s="388"/>
      <c r="I878" s="388"/>
      <c r="J878" s="129"/>
      <c r="K878" s="129"/>
      <c r="L878" s="129"/>
      <c r="M878" s="129"/>
      <c r="N878" s="129"/>
      <c r="O878" s="129"/>
      <c r="P878" s="129"/>
      <c r="Q878" s="129"/>
      <c r="R878" s="129"/>
      <c r="S878" s="129"/>
      <c r="T878" s="129"/>
      <c r="U878" s="129"/>
      <c r="V878" s="129"/>
      <c r="W878" s="129"/>
      <c r="X878" s="129"/>
      <c r="Y878" s="129"/>
      <c r="Z878" s="129"/>
    </row>
    <row r="879" spans="1:26" ht="15.75" customHeight="1">
      <c r="A879" s="3"/>
      <c r="B879" s="3"/>
      <c r="C879" s="3"/>
      <c r="D879" s="5"/>
      <c r="E879" s="388"/>
      <c r="F879" s="388"/>
      <c r="G879" s="388"/>
      <c r="H879" s="388"/>
      <c r="I879" s="388"/>
      <c r="J879" s="129"/>
      <c r="K879" s="129"/>
      <c r="L879" s="129"/>
      <c r="M879" s="129"/>
      <c r="N879" s="129"/>
      <c r="O879" s="129"/>
      <c r="P879" s="129"/>
      <c r="Q879" s="129"/>
      <c r="R879" s="129"/>
      <c r="S879" s="129"/>
      <c r="T879" s="129"/>
      <c r="U879" s="129"/>
      <c r="V879" s="129"/>
      <c r="W879" s="129"/>
      <c r="X879" s="129"/>
      <c r="Y879" s="129"/>
      <c r="Z879" s="129"/>
    </row>
    <row r="880" spans="1:26" ht="15.75" customHeight="1">
      <c r="A880" s="3"/>
      <c r="B880" s="3"/>
      <c r="C880" s="3"/>
      <c r="D880" s="5"/>
      <c r="E880" s="388"/>
      <c r="F880" s="388"/>
      <c r="G880" s="388"/>
      <c r="H880" s="388"/>
      <c r="I880" s="388"/>
      <c r="J880" s="129"/>
      <c r="K880" s="129"/>
      <c r="L880" s="129"/>
      <c r="M880" s="129"/>
      <c r="N880" s="129"/>
      <c r="O880" s="129"/>
      <c r="P880" s="129"/>
      <c r="Q880" s="129"/>
      <c r="R880" s="129"/>
      <c r="S880" s="129"/>
      <c r="T880" s="129"/>
      <c r="U880" s="129"/>
      <c r="V880" s="129"/>
      <c r="W880" s="129"/>
      <c r="X880" s="129"/>
      <c r="Y880" s="129"/>
      <c r="Z880" s="129"/>
    </row>
    <row r="881" spans="1:26" ht="15.75" customHeight="1">
      <c r="A881" s="3"/>
      <c r="B881" s="3"/>
      <c r="C881" s="3"/>
      <c r="D881" s="5"/>
      <c r="E881" s="388"/>
      <c r="F881" s="388"/>
      <c r="G881" s="388"/>
      <c r="H881" s="388"/>
      <c r="I881" s="388"/>
      <c r="J881" s="129"/>
      <c r="K881" s="129"/>
      <c r="L881" s="129"/>
      <c r="M881" s="129"/>
      <c r="N881" s="129"/>
      <c r="O881" s="129"/>
      <c r="P881" s="129"/>
      <c r="Q881" s="129"/>
      <c r="R881" s="129"/>
      <c r="S881" s="129"/>
      <c r="T881" s="129"/>
      <c r="U881" s="129"/>
      <c r="V881" s="129"/>
      <c r="W881" s="129"/>
      <c r="X881" s="129"/>
      <c r="Y881" s="129"/>
      <c r="Z881" s="129"/>
    </row>
    <row r="882" spans="1:26" ht="15.75" customHeight="1">
      <c r="A882" s="3"/>
      <c r="B882" s="3"/>
      <c r="C882" s="3"/>
      <c r="D882" s="5"/>
      <c r="E882" s="388"/>
      <c r="F882" s="388"/>
      <c r="G882" s="388"/>
      <c r="H882" s="388"/>
      <c r="I882" s="388"/>
      <c r="J882" s="129"/>
      <c r="K882" s="129"/>
      <c r="L882" s="129"/>
      <c r="M882" s="129"/>
      <c r="N882" s="129"/>
      <c r="O882" s="129"/>
      <c r="P882" s="129"/>
      <c r="Q882" s="129"/>
      <c r="R882" s="129"/>
      <c r="S882" s="129"/>
      <c r="T882" s="129"/>
      <c r="U882" s="129"/>
      <c r="V882" s="129"/>
      <c r="W882" s="129"/>
      <c r="X882" s="129"/>
      <c r="Y882" s="129"/>
      <c r="Z882" s="129"/>
    </row>
    <row r="883" spans="1:26" ht="15.75" customHeight="1">
      <c r="A883" s="3"/>
      <c r="B883" s="3"/>
      <c r="C883" s="3"/>
      <c r="D883" s="5"/>
      <c r="E883" s="388"/>
      <c r="F883" s="388"/>
      <c r="G883" s="388"/>
      <c r="H883" s="388"/>
      <c r="I883" s="388"/>
      <c r="J883" s="129"/>
      <c r="K883" s="129"/>
      <c r="L883" s="129"/>
      <c r="M883" s="129"/>
      <c r="N883" s="129"/>
      <c r="O883" s="129"/>
      <c r="P883" s="129"/>
      <c r="Q883" s="129"/>
      <c r="R883" s="129"/>
      <c r="S883" s="129"/>
      <c r="T883" s="129"/>
      <c r="U883" s="129"/>
      <c r="V883" s="129"/>
      <c r="W883" s="129"/>
      <c r="X883" s="129"/>
      <c r="Y883" s="129"/>
      <c r="Z883" s="129"/>
    </row>
    <row r="884" spans="1:26" ht="15.75" customHeight="1">
      <c r="A884" s="3"/>
      <c r="B884" s="3"/>
      <c r="C884" s="3"/>
      <c r="D884" s="5"/>
      <c r="E884" s="388"/>
      <c r="F884" s="388"/>
      <c r="G884" s="388"/>
      <c r="H884" s="388"/>
      <c r="I884" s="388"/>
      <c r="J884" s="129"/>
      <c r="K884" s="129"/>
      <c r="L884" s="129"/>
      <c r="M884" s="129"/>
      <c r="N884" s="129"/>
      <c r="O884" s="129"/>
      <c r="P884" s="129"/>
      <c r="Q884" s="129"/>
      <c r="R884" s="129"/>
      <c r="S884" s="129"/>
      <c r="T884" s="129"/>
      <c r="U884" s="129"/>
      <c r="V884" s="129"/>
      <c r="W884" s="129"/>
      <c r="X884" s="129"/>
      <c r="Y884" s="129"/>
      <c r="Z884" s="129"/>
    </row>
    <row r="885" spans="1:26" ht="15.75" customHeight="1">
      <c r="A885" s="3"/>
      <c r="B885" s="3"/>
      <c r="C885" s="3"/>
      <c r="D885" s="5"/>
      <c r="E885" s="388"/>
      <c r="F885" s="388"/>
      <c r="G885" s="388"/>
      <c r="H885" s="388"/>
      <c r="I885" s="388"/>
      <c r="J885" s="129"/>
      <c r="K885" s="129"/>
      <c r="L885" s="129"/>
      <c r="M885" s="129"/>
      <c r="N885" s="129"/>
      <c r="O885" s="129"/>
      <c r="P885" s="129"/>
      <c r="Q885" s="129"/>
      <c r="R885" s="129"/>
      <c r="S885" s="129"/>
      <c r="T885" s="129"/>
      <c r="U885" s="129"/>
      <c r="V885" s="129"/>
      <c r="W885" s="129"/>
      <c r="X885" s="129"/>
      <c r="Y885" s="129"/>
      <c r="Z885" s="129"/>
    </row>
    <row r="886" spans="1:26" ht="15.75" customHeight="1">
      <c r="A886" s="3"/>
      <c r="B886" s="3"/>
      <c r="C886" s="3"/>
      <c r="D886" s="5"/>
      <c r="E886" s="388"/>
      <c r="F886" s="388"/>
      <c r="G886" s="388"/>
      <c r="H886" s="388"/>
      <c r="I886" s="388"/>
      <c r="J886" s="129"/>
      <c r="K886" s="129"/>
      <c r="L886" s="129"/>
      <c r="M886" s="129"/>
      <c r="N886" s="129"/>
      <c r="O886" s="129"/>
      <c r="P886" s="129"/>
      <c r="Q886" s="129"/>
      <c r="R886" s="129"/>
      <c r="S886" s="129"/>
      <c r="T886" s="129"/>
      <c r="U886" s="129"/>
      <c r="V886" s="129"/>
      <c r="W886" s="129"/>
      <c r="X886" s="129"/>
      <c r="Y886" s="129"/>
      <c r="Z886" s="129"/>
    </row>
    <row r="887" spans="1:26" ht="15.75" customHeight="1">
      <c r="A887" s="3"/>
      <c r="B887" s="3"/>
      <c r="C887" s="3"/>
      <c r="D887" s="5"/>
      <c r="E887" s="388"/>
      <c r="F887" s="388"/>
      <c r="G887" s="388"/>
      <c r="H887" s="388"/>
      <c r="I887" s="388"/>
      <c r="J887" s="129"/>
      <c r="K887" s="129"/>
      <c r="L887" s="129"/>
      <c r="M887" s="129"/>
      <c r="N887" s="129"/>
      <c r="O887" s="129"/>
      <c r="P887" s="129"/>
      <c r="Q887" s="129"/>
      <c r="R887" s="129"/>
      <c r="S887" s="129"/>
      <c r="T887" s="129"/>
      <c r="U887" s="129"/>
      <c r="V887" s="129"/>
      <c r="W887" s="129"/>
      <c r="X887" s="129"/>
      <c r="Y887" s="129"/>
      <c r="Z887" s="129"/>
    </row>
    <row r="888" spans="1:26" ht="15.75" customHeight="1">
      <c r="A888" s="3"/>
      <c r="B888" s="3"/>
      <c r="C888" s="3"/>
      <c r="D888" s="5"/>
      <c r="E888" s="388"/>
      <c r="F888" s="388"/>
      <c r="G888" s="388"/>
      <c r="H888" s="388"/>
      <c r="I888" s="388"/>
      <c r="J888" s="129"/>
      <c r="K888" s="129"/>
      <c r="L888" s="129"/>
      <c r="M888" s="129"/>
      <c r="N888" s="129"/>
      <c r="O888" s="129"/>
      <c r="P888" s="129"/>
      <c r="Q888" s="129"/>
      <c r="R888" s="129"/>
      <c r="S888" s="129"/>
      <c r="T888" s="129"/>
      <c r="U888" s="129"/>
      <c r="V888" s="129"/>
      <c r="W888" s="129"/>
      <c r="X888" s="129"/>
      <c r="Y888" s="129"/>
      <c r="Z888" s="129"/>
    </row>
    <row r="889" spans="1:26" ht="15.75" customHeight="1">
      <c r="A889" s="3"/>
      <c r="B889" s="3"/>
      <c r="C889" s="3"/>
      <c r="D889" s="5"/>
      <c r="E889" s="388"/>
      <c r="F889" s="388"/>
      <c r="G889" s="388"/>
      <c r="H889" s="388"/>
      <c r="I889" s="388"/>
      <c r="J889" s="129"/>
      <c r="K889" s="129"/>
      <c r="L889" s="129"/>
      <c r="M889" s="129"/>
      <c r="N889" s="129"/>
      <c r="O889" s="129"/>
      <c r="P889" s="129"/>
      <c r="Q889" s="129"/>
      <c r="R889" s="129"/>
      <c r="S889" s="129"/>
      <c r="T889" s="129"/>
      <c r="U889" s="129"/>
      <c r="V889" s="129"/>
      <c r="W889" s="129"/>
      <c r="X889" s="129"/>
      <c r="Y889" s="129"/>
      <c r="Z889" s="129"/>
    </row>
    <row r="890" spans="1:26" ht="15.75" customHeight="1">
      <c r="A890" s="3"/>
      <c r="B890" s="3"/>
      <c r="C890" s="3"/>
      <c r="D890" s="5"/>
      <c r="E890" s="388"/>
      <c r="F890" s="388"/>
      <c r="G890" s="388"/>
      <c r="H890" s="388"/>
      <c r="I890" s="388"/>
      <c r="J890" s="129"/>
      <c r="K890" s="129"/>
      <c r="L890" s="129"/>
      <c r="M890" s="129"/>
      <c r="N890" s="129"/>
      <c r="O890" s="129"/>
      <c r="P890" s="129"/>
      <c r="Q890" s="129"/>
      <c r="R890" s="129"/>
      <c r="S890" s="129"/>
      <c r="T890" s="129"/>
      <c r="U890" s="129"/>
      <c r="V890" s="129"/>
      <c r="W890" s="129"/>
      <c r="X890" s="129"/>
      <c r="Y890" s="129"/>
      <c r="Z890" s="129"/>
    </row>
    <row r="891" spans="1:26" ht="15.75" customHeight="1">
      <c r="A891" s="3"/>
      <c r="B891" s="3"/>
      <c r="C891" s="3"/>
      <c r="D891" s="5"/>
      <c r="E891" s="388"/>
      <c r="F891" s="388"/>
      <c r="G891" s="388"/>
      <c r="H891" s="388"/>
      <c r="I891" s="388"/>
      <c r="J891" s="129"/>
      <c r="K891" s="129"/>
      <c r="L891" s="129"/>
      <c r="M891" s="129"/>
      <c r="N891" s="129"/>
      <c r="O891" s="129"/>
      <c r="P891" s="129"/>
      <c r="Q891" s="129"/>
      <c r="R891" s="129"/>
      <c r="S891" s="129"/>
      <c r="T891" s="129"/>
      <c r="U891" s="129"/>
      <c r="V891" s="129"/>
      <c r="W891" s="129"/>
      <c r="X891" s="129"/>
      <c r="Y891" s="129"/>
      <c r="Z891" s="129"/>
    </row>
    <row r="892" spans="1:26" ht="15.75" customHeight="1">
      <c r="A892" s="3"/>
      <c r="B892" s="3"/>
      <c r="C892" s="3"/>
      <c r="D892" s="5"/>
      <c r="E892" s="388"/>
      <c r="F892" s="388"/>
      <c r="G892" s="388"/>
      <c r="H892" s="388"/>
      <c r="I892" s="388"/>
      <c r="J892" s="129"/>
      <c r="K892" s="129"/>
      <c r="L892" s="129"/>
      <c r="M892" s="129"/>
      <c r="N892" s="129"/>
      <c r="O892" s="129"/>
      <c r="P892" s="129"/>
      <c r="Q892" s="129"/>
      <c r="R892" s="129"/>
      <c r="S892" s="129"/>
      <c r="T892" s="129"/>
      <c r="U892" s="129"/>
      <c r="V892" s="129"/>
      <c r="W892" s="129"/>
      <c r="X892" s="129"/>
      <c r="Y892" s="129"/>
      <c r="Z892" s="129"/>
    </row>
    <row r="893" spans="1:26" ht="15.75" customHeight="1">
      <c r="A893" s="3"/>
      <c r="B893" s="3"/>
      <c r="C893" s="3"/>
      <c r="D893" s="5"/>
      <c r="E893" s="388"/>
      <c r="F893" s="388"/>
      <c r="G893" s="388"/>
      <c r="H893" s="388"/>
      <c r="I893" s="388"/>
      <c r="J893" s="129"/>
      <c r="K893" s="129"/>
      <c r="L893" s="129"/>
      <c r="M893" s="129"/>
      <c r="N893" s="129"/>
      <c r="O893" s="129"/>
      <c r="P893" s="129"/>
      <c r="Q893" s="129"/>
      <c r="R893" s="129"/>
      <c r="S893" s="129"/>
      <c r="T893" s="129"/>
      <c r="U893" s="129"/>
      <c r="V893" s="129"/>
      <c r="W893" s="129"/>
      <c r="X893" s="129"/>
      <c r="Y893" s="129"/>
      <c r="Z893" s="129"/>
    </row>
    <row r="894" spans="1:26" ht="15.75" customHeight="1">
      <c r="A894" s="3"/>
      <c r="B894" s="3"/>
      <c r="C894" s="3"/>
      <c r="D894" s="5"/>
      <c r="E894" s="388"/>
      <c r="F894" s="388"/>
      <c r="G894" s="388"/>
      <c r="H894" s="388"/>
      <c r="I894" s="388"/>
      <c r="J894" s="129"/>
      <c r="K894" s="129"/>
      <c r="L894" s="129"/>
      <c r="M894" s="129"/>
      <c r="N894" s="129"/>
      <c r="O894" s="129"/>
      <c r="P894" s="129"/>
      <c r="Q894" s="129"/>
      <c r="R894" s="129"/>
      <c r="S894" s="129"/>
      <c r="T894" s="129"/>
      <c r="U894" s="129"/>
      <c r="V894" s="129"/>
      <c r="W894" s="129"/>
      <c r="X894" s="129"/>
      <c r="Y894" s="129"/>
      <c r="Z894" s="129"/>
    </row>
    <row r="895" spans="1:26" ht="15.75" customHeight="1">
      <c r="A895" s="3"/>
      <c r="B895" s="3"/>
      <c r="C895" s="3"/>
      <c r="D895" s="5"/>
      <c r="E895" s="388"/>
      <c r="F895" s="388"/>
      <c r="G895" s="388"/>
      <c r="H895" s="388"/>
      <c r="I895" s="388"/>
      <c r="J895" s="129"/>
      <c r="K895" s="129"/>
      <c r="L895" s="129"/>
      <c r="M895" s="129"/>
      <c r="N895" s="129"/>
      <c r="O895" s="129"/>
      <c r="P895" s="129"/>
      <c r="Q895" s="129"/>
      <c r="R895" s="129"/>
      <c r="S895" s="129"/>
      <c r="T895" s="129"/>
      <c r="U895" s="129"/>
      <c r="V895" s="129"/>
      <c r="W895" s="129"/>
      <c r="X895" s="129"/>
      <c r="Y895" s="129"/>
      <c r="Z895" s="129"/>
    </row>
    <row r="896" spans="1:26" ht="15.75" customHeight="1">
      <c r="A896" s="3"/>
      <c r="B896" s="3"/>
      <c r="C896" s="3"/>
      <c r="D896" s="5"/>
      <c r="E896" s="388"/>
      <c r="F896" s="388"/>
      <c r="G896" s="388"/>
      <c r="H896" s="388"/>
      <c r="I896" s="388"/>
      <c r="J896" s="129"/>
      <c r="K896" s="129"/>
      <c r="L896" s="129"/>
      <c r="M896" s="129"/>
      <c r="N896" s="129"/>
      <c r="O896" s="129"/>
      <c r="P896" s="129"/>
      <c r="Q896" s="129"/>
      <c r="R896" s="129"/>
      <c r="S896" s="129"/>
      <c r="T896" s="129"/>
      <c r="U896" s="129"/>
      <c r="V896" s="129"/>
      <c r="W896" s="129"/>
      <c r="X896" s="129"/>
      <c r="Y896" s="129"/>
      <c r="Z896" s="129"/>
    </row>
    <row r="897" spans="1:26" ht="15.75" customHeight="1">
      <c r="A897" s="3"/>
      <c r="B897" s="3"/>
      <c r="C897" s="3"/>
      <c r="D897" s="5"/>
      <c r="E897" s="388"/>
      <c r="F897" s="388"/>
      <c r="G897" s="388"/>
      <c r="H897" s="388"/>
      <c r="I897" s="388"/>
      <c r="J897" s="129"/>
      <c r="K897" s="129"/>
      <c r="L897" s="129"/>
      <c r="M897" s="129"/>
      <c r="N897" s="129"/>
      <c r="O897" s="129"/>
      <c r="P897" s="129"/>
      <c r="Q897" s="129"/>
      <c r="R897" s="129"/>
      <c r="S897" s="129"/>
      <c r="T897" s="129"/>
      <c r="U897" s="129"/>
      <c r="V897" s="129"/>
      <c r="W897" s="129"/>
      <c r="X897" s="129"/>
      <c r="Y897" s="129"/>
      <c r="Z897" s="129"/>
    </row>
    <row r="898" spans="1:26" ht="15.75" customHeight="1">
      <c r="A898" s="3"/>
      <c r="B898" s="3"/>
      <c r="C898" s="3"/>
      <c r="D898" s="5"/>
      <c r="E898" s="388"/>
      <c r="F898" s="388"/>
      <c r="G898" s="388"/>
      <c r="H898" s="388"/>
      <c r="I898" s="388"/>
      <c r="J898" s="129"/>
      <c r="K898" s="129"/>
      <c r="L898" s="129"/>
      <c r="M898" s="129"/>
      <c r="N898" s="129"/>
      <c r="O898" s="129"/>
      <c r="P898" s="129"/>
      <c r="Q898" s="129"/>
      <c r="R898" s="129"/>
      <c r="S898" s="129"/>
      <c r="T898" s="129"/>
      <c r="U898" s="129"/>
      <c r="V898" s="129"/>
      <c r="W898" s="129"/>
      <c r="X898" s="129"/>
      <c r="Y898" s="129"/>
      <c r="Z898" s="129"/>
    </row>
    <row r="899" spans="1:26" ht="15.75" customHeight="1">
      <c r="A899" s="3"/>
      <c r="B899" s="3"/>
      <c r="C899" s="3"/>
      <c r="D899" s="5"/>
      <c r="E899" s="388"/>
      <c r="F899" s="388"/>
      <c r="G899" s="388"/>
      <c r="H899" s="388"/>
      <c r="I899" s="388"/>
      <c r="J899" s="129"/>
      <c r="K899" s="129"/>
      <c r="L899" s="129"/>
      <c r="M899" s="129"/>
      <c r="N899" s="129"/>
      <c r="O899" s="129"/>
      <c r="P899" s="129"/>
      <c r="Q899" s="129"/>
      <c r="R899" s="129"/>
      <c r="S899" s="129"/>
      <c r="T899" s="129"/>
      <c r="U899" s="129"/>
      <c r="V899" s="129"/>
      <c r="W899" s="129"/>
      <c r="X899" s="129"/>
      <c r="Y899" s="129"/>
      <c r="Z899" s="129"/>
    </row>
    <row r="900" spans="1:26" ht="15.75" customHeight="1">
      <c r="A900" s="3"/>
      <c r="B900" s="3"/>
      <c r="C900" s="3"/>
      <c r="D900" s="5"/>
      <c r="E900" s="388"/>
      <c r="F900" s="388"/>
      <c r="G900" s="388"/>
      <c r="H900" s="388"/>
      <c r="I900" s="388"/>
      <c r="J900" s="129"/>
      <c r="K900" s="129"/>
      <c r="L900" s="129"/>
      <c r="M900" s="129"/>
      <c r="N900" s="129"/>
      <c r="O900" s="129"/>
      <c r="P900" s="129"/>
      <c r="Q900" s="129"/>
      <c r="R900" s="129"/>
      <c r="S900" s="129"/>
      <c r="T900" s="129"/>
      <c r="U900" s="129"/>
      <c r="V900" s="129"/>
      <c r="W900" s="129"/>
      <c r="X900" s="129"/>
      <c r="Y900" s="129"/>
      <c r="Z900" s="129"/>
    </row>
    <row r="901" spans="1:26" ht="15.75" customHeight="1">
      <c r="A901" s="3"/>
      <c r="B901" s="3"/>
      <c r="C901" s="3"/>
      <c r="D901" s="5"/>
      <c r="E901" s="388"/>
      <c r="F901" s="388"/>
      <c r="G901" s="388"/>
      <c r="H901" s="388"/>
      <c r="I901" s="388"/>
      <c r="J901" s="129"/>
      <c r="K901" s="129"/>
      <c r="L901" s="129"/>
      <c r="M901" s="129"/>
      <c r="N901" s="129"/>
      <c r="O901" s="129"/>
      <c r="P901" s="129"/>
      <c r="Q901" s="129"/>
      <c r="R901" s="129"/>
      <c r="S901" s="129"/>
      <c r="T901" s="129"/>
      <c r="U901" s="129"/>
      <c r="V901" s="129"/>
      <c r="W901" s="129"/>
      <c r="X901" s="129"/>
      <c r="Y901" s="129"/>
      <c r="Z901" s="129"/>
    </row>
    <row r="902" spans="1:26" ht="15.75" customHeight="1">
      <c r="A902" s="3"/>
      <c r="B902" s="3"/>
      <c r="C902" s="3"/>
      <c r="D902" s="5"/>
      <c r="E902" s="388"/>
      <c r="F902" s="388"/>
      <c r="G902" s="388"/>
      <c r="H902" s="388"/>
      <c r="I902" s="388"/>
      <c r="J902" s="129"/>
      <c r="K902" s="129"/>
      <c r="L902" s="129"/>
      <c r="M902" s="129"/>
      <c r="N902" s="129"/>
      <c r="O902" s="129"/>
      <c r="P902" s="129"/>
      <c r="Q902" s="129"/>
      <c r="R902" s="129"/>
      <c r="S902" s="129"/>
      <c r="T902" s="129"/>
      <c r="U902" s="129"/>
      <c r="V902" s="129"/>
      <c r="W902" s="129"/>
      <c r="X902" s="129"/>
      <c r="Y902" s="129"/>
      <c r="Z902" s="129"/>
    </row>
    <row r="903" spans="1:26" ht="15.75" customHeight="1">
      <c r="A903" s="3"/>
      <c r="B903" s="3"/>
      <c r="C903" s="3"/>
      <c r="D903" s="5"/>
      <c r="E903" s="388"/>
      <c r="F903" s="388"/>
      <c r="G903" s="388"/>
      <c r="H903" s="388"/>
      <c r="I903" s="388"/>
      <c r="J903" s="129"/>
      <c r="K903" s="129"/>
      <c r="L903" s="129"/>
      <c r="M903" s="129"/>
      <c r="N903" s="129"/>
      <c r="O903" s="129"/>
      <c r="P903" s="129"/>
      <c r="Q903" s="129"/>
      <c r="R903" s="129"/>
      <c r="S903" s="129"/>
      <c r="T903" s="129"/>
      <c r="U903" s="129"/>
      <c r="V903" s="129"/>
      <c r="W903" s="129"/>
      <c r="X903" s="129"/>
      <c r="Y903" s="129"/>
      <c r="Z903" s="129"/>
    </row>
    <row r="904" spans="1:26" ht="15.75" customHeight="1">
      <c r="A904" s="3"/>
      <c r="B904" s="3"/>
      <c r="C904" s="3"/>
      <c r="D904" s="5"/>
      <c r="E904" s="388"/>
      <c r="F904" s="388"/>
      <c r="G904" s="388"/>
      <c r="H904" s="388"/>
      <c r="I904" s="388"/>
      <c r="J904" s="129"/>
      <c r="K904" s="129"/>
      <c r="L904" s="129"/>
      <c r="M904" s="129"/>
      <c r="N904" s="129"/>
      <c r="O904" s="129"/>
      <c r="P904" s="129"/>
      <c r="Q904" s="129"/>
      <c r="R904" s="129"/>
      <c r="S904" s="129"/>
      <c r="T904" s="129"/>
      <c r="U904" s="129"/>
      <c r="V904" s="129"/>
      <c r="W904" s="129"/>
      <c r="X904" s="129"/>
      <c r="Y904" s="129"/>
      <c r="Z904" s="129"/>
    </row>
    <row r="905" spans="1:26" ht="15.75" customHeight="1">
      <c r="A905" s="3"/>
      <c r="B905" s="3"/>
      <c r="C905" s="3"/>
      <c r="D905" s="5"/>
      <c r="E905" s="388"/>
      <c r="F905" s="388"/>
      <c r="G905" s="388"/>
      <c r="H905" s="388"/>
      <c r="I905" s="388"/>
      <c r="J905" s="129"/>
      <c r="K905" s="129"/>
      <c r="L905" s="129"/>
      <c r="M905" s="129"/>
      <c r="N905" s="129"/>
      <c r="O905" s="129"/>
      <c r="P905" s="129"/>
      <c r="Q905" s="129"/>
      <c r="R905" s="129"/>
      <c r="S905" s="129"/>
      <c r="T905" s="129"/>
      <c r="U905" s="129"/>
      <c r="V905" s="129"/>
      <c r="W905" s="129"/>
      <c r="X905" s="129"/>
      <c r="Y905" s="129"/>
      <c r="Z905" s="129"/>
    </row>
    <row r="906" spans="1:26" ht="15.75" customHeight="1">
      <c r="A906" s="3"/>
      <c r="B906" s="3"/>
      <c r="C906" s="3"/>
      <c r="D906" s="5"/>
      <c r="E906" s="388"/>
      <c r="F906" s="388"/>
      <c r="G906" s="388"/>
      <c r="H906" s="388"/>
      <c r="I906" s="388"/>
      <c r="J906" s="129"/>
      <c r="K906" s="129"/>
      <c r="L906" s="129"/>
      <c r="M906" s="129"/>
      <c r="N906" s="129"/>
      <c r="O906" s="129"/>
      <c r="P906" s="129"/>
      <c r="Q906" s="129"/>
      <c r="R906" s="129"/>
      <c r="S906" s="129"/>
      <c r="T906" s="129"/>
      <c r="U906" s="129"/>
      <c r="V906" s="129"/>
      <c r="W906" s="129"/>
      <c r="X906" s="129"/>
      <c r="Y906" s="129"/>
      <c r="Z906" s="129"/>
    </row>
    <row r="907" spans="1:26" ht="15.75" customHeight="1">
      <c r="A907" s="3"/>
      <c r="B907" s="3"/>
      <c r="C907" s="3"/>
      <c r="D907" s="5"/>
      <c r="E907" s="388"/>
      <c r="F907" s="388"/>
      <c r="G907" s="388"/>
      <c r="H907" s="388"/>
      <c r="I907" s="388"/>
      <c r="J907" s="129"/>
      <c r="K907" s="129"/>
      <c r="L907" s="129"/>
      <c r="M907" s="129"/>
      <c r="N907" s="129"/>
      <c r="O907" s="129"/>
      <c r="P907" s="129"/>
      <c r="Q907" s="129"/>
      <c r="R907" s="129"/>
      <c r="S907" s="129"/>
      <c r="T907" s="129"/>
      <c r="U907" s="129"/>
      <c r="V907" s="129"/>
      <c r="W907" s="129"/>
      <c r="X907" s="129"/>
      <c r="Y907" s="129"/>
      <c r="Z907" s="129"/>
    </row>
    <row r="908" spans="1:26" ht="15.75" customHeight="1">
      <c r="A908" s="3"/>
      <c r="B908" s="3"/>
      <c r="C908" s="3"/>
      <c r="D908" s="5"/>
      <c r="E908" s="388"/>
      <c r="F908" s="388"/>
      <c r="G908" s="388"/>
      <c r="H908" s="388"/>
      <c r="I908" s="388"/>
      <c r="J908" s="129"/>
      <c r="K908" s="129"/>
      <c r="L908" s="129"/>
      <c r="M908" s="129"/>
      <c r="N908" s="129"/>
      <c r="O908" s="129"/>
      <c r="P908" s="129"/>
      <c r="Q908" s="129"/>
      <c r="R908" s="129"/>
      <c r="S908" s="129"/>
      <c r="T908" s="129"/>
      <c r="U908" s="129"/>
      <c r="V908" s="129"/>
      <c r="W908" s="129"/>
      <c r="X908" s="129"/>
      <c r="Y908" s="129"/>
      <c r="Z908" s="129"/>
    </row>
    <row r="909" spans="1:26" ht="15.75" customHeight="1">
      <c r="A909" s="3"/>
      <c r="B909" s="3"/>
      <c r="C909" s="3"/>
      <c r="D909" s="5"/>
      <c r="E909" s="388"/>
      <c r="F909" s="388"/>
      <c r="G909" s="388"/>
      <c r="H909" s="388"/>
      <c r="I909" s="388"/>
      <c r="J909" s="129"/>
      <c r="K909" s="129"/>
      <c r="L909" s="129"/>
      <c r="M909" s="129"/>
      <c r="N909" s="129"/>
      <c r="O909" s="129"/>
      <c r="P909" s="129"/>
      <c r="Q909" s="129"/>
      <c r="R909" s="129"/>
      <c r="S909" s="129"/>
      <c r="T909" s="129"/>
      <c r="U909" s="129"/>
      <c r="V909" s="129"/>
      <c r="W909" s="129"/>
      <c r="X909" s="129"/>
      <c r="Y909" s="129"/>
      <c r="Z909" s="129"/>
    </row>
    <row r="910" spans="1:26" ht="15.75" customHeight="1">
      <c r="A910" s="3"/>
      <c r="B910" s="3"/>
      <c r="C910" s="3"/>
      <c r="D910" s="5"/>
      <c r="E910" s="388"/>
      <c r="F910" s="388"/>
      <c r="G910" s="388"/>
      <c r="H910" s="388"/>
      <c r="I910" s="388"/>
      <c r="J910" s="129"/>
      <c r="K910" s="129"/>
      <c r="L910" s="129"/>
      <c r="M910" s="129"/>
      <c r="N910" s="129"/>
      <c r="O910" s="129"/>
      <c r="P910" s="129"/>
      <c r="Q910" s="129"/>
      <c r="R910" s="129"/>
      <c r="S910" s="129"/>
      <c r="T910" s="129"/>
      <c r="U910" s="129"/>
      <c r="V910" s="129"/>
      <c r="W910" s="129"/>
      <c r="X910" s="129"/>
      <c r="Y910" s="129"/>
      <c r="Z910" s="129"/>
    </row>
    <row r="911" spans="1:26" ht="15.75" customHeight="1">
      <c r="A911" s="3"/>
      <c r="B911" s="3"/>
      <c r="C911" s="3"/>
      <c r="D911" s="5"/>
      <c r="E911" s="388"/>
      <c r="F911" s="388"/>
      <c r="G911" s="388"/>
      <c r="H911" s="388"/>
      <c r="I911" s="388"/>
      <c r="J911" s="129"/>
      <c r="K911" s="129"/>
      <c r="L911" s="129"/>
      <c r="M911" s="129"/>
      <c r="N911" s="129"/>
      <c r="O911" s="129"/>
      <c r="P911" s="129"/>
      <c r="Q911" s="129"/>
      <c r="R911" s="129"/>
      <c r="S911" s="129"/>
      <c r="T911" s="129"/>
      <c r="U911" s="129"/>
      <c r="V911" s="129"/>
      <c r="W911" s="129"/>
      <c r="X911" s="129"/>
      <c r="Y911" s="129"/>
      <c r="Z911" s="129"/>
    </row>
    <row r="912" spans="1:26" ht="15.75" customHeight="1">
      <c r="A912" s="3"/>
      <c r="B912" s="3"/>
      <c r="C912" s="3"/>
      <c r="D912" s="5"/>
      <c r="E912" s="388"/>
      <c r="F912" s="388"/>
      <c r="G912" s="388"/>
      <c r="H912" s="388"/>
      <c r="I912" s="388"/>
      <c r="J912" s="129"/>
      <c r="K912" s="129"/>
      <c r="L912" s="129"/>
      <c r="M912" s="129"/>
      <c r="N912" s="129"/>
      <c r="O912" s="129"/>
      <c r="P912" s="129"/>
      <c r="Q912" s="129"/>
      <c r="R912" s="129"/>
      <c r="S912" s="129"/>
      <c r="T912" s="129"/>
      <c r="U912" s="129"/>
      <c r="V912" s="129"/>
      <c r="W912" s="129"/>
      <c r="X912" s="129"/>
      <c r="Y912" s="129"/>
      <c r="Z912" s="129"/>
    </row>
    <row r="913" spans="1:26" ht="15.75" customHeight="1">
      <c r="A913" s="3"/>
      <c r="B913" s="3"/>
      <c r="C913" s="3"/>
      <c r="D913" s="5"/>
      <c r="E913" s="388"/>
      <c r="F913" s="388"/>
      <c r="G913" s="388"/>
      <c r="H913" s="388"/>
      <c r="I913" s="388"/>
      <c r="J913" s="129"/>
      <c r="K913" s="129"/>
      <c r="L913" s="129"/>
      <c r="M913" s="129"/>
      <c r="N913" s="129"/>
      <c r="O913" s="129"/>
      <c r="P913" s="129"/>
      <c r="Q913" s="129"/>
      <c r="R913" s="129"/>
      <c r="S913" s="129"/>
      <c r="T913" s="129"/>
      <c r="U913" s="129"/>
      <c r="V913" s="129"/>
      <c r="W913" s="129"/>
      <c r="X913" s="129"/>
      <c r="Y913" s="129"/>
      <c r="Z913" s="129"/>
    </row>
    <row r="914" spans="1:26" ht="15.75" customHeight="1">
      <c r="A914" s="3"/>
      <c r="B914" s="3"/>
      <c r="C914" s="3"/>
      <c r="D914" s="5"/>
      <c r="E914" s="388"/>
      <c r="F914" s="388"/>
      <c r="G914" s="388"/>
      <c r="H914" s="388"/>
      <c r="I914" s="388"/>
      <c r="J914" s="129"/>
      <c r="K914" s="129"/>
      <c r="L914" s="129"/>
      <c r="M914" s="129"/>
      <c r="N914" s="129"/>
      <c r="O914" s="129"/>
      <c r="P914" s="129"/>
      <c r="Q914" s="129"/>
      <c r="R914" s="129"/>
      <c r="S914" s="129"/>
      <c r="T914" s="129"/>
      <c r="U914" s="129"/>
      <c r="V914" s="129"/>
      <c r="W914" s="129"/>
      <c r="X914" s="129"/>
      <c r="Y914" s="129"/>
      <c r="Z914" s="129"/>
    </row>
    <row r="915" spans="1:26" ht="15.75" customHeight="1">
      <c r="A915" s="3"/>
      <c r="B915" s="3"/>
      <c r="C915" s="3"/>
      <c r="D915" s="5"/>
      <c r="E915" s="388"/>
      <c r="F915" s="388"/>
      <c r="G915" s="388"/>
      <c r="H915" s="388"/>
      <c r="I915" s="388"/>
      <c r="J915" s="129"/>
      <c r="K915" s="129"/>
      <c r="L915" s="129"/>
      <c r="M915" s="129"/>
      <c r="N915" s="129"/>
      <c r="O915" s="129"/>
      <c r="P915" s="129"/>
      <c r="Q915" s="129"/>
      <c r="R915" s="129"/>
      <c r="S915" s="129"/>
      <c r="T915" s="129"/>
      <c r="U915" s="129"/>
      <c r="V915" s="129"/>
      <c r="W915" s="129"/>
      <c r="X915" s="129"/>
      <c r="Y915" s="129"/>
      <c r="Z915" s="129"/>
    </row>
    <row r="916" spans="1:26" ht="15.75" customHeight="1">
      <c r="A916" s="3"/>
      <c r="B916" s="3"/>
      <c r="C916" s="3"/>
      <c r="D916" s="5"/>
      <c r="E916" s="388"/>
      <c r="F916" s="388"/>
      <c r="G916" s="388"/>
      <c r="H916" s="388"/>
      <c r="I916" s="388"/>
      <c r="J916" s="129"/>
      <c r="K916" s="129"/>
      <c r="L916" s="129"/>
      <c r="M916" s="129"/>
      <c r="N916" s="129"/>
      <c r="O916" s="129"/>
      <c r="P916" s="129"/>
      <c r="Q916" s="129"/>
      <c r="R916" s="129"/>
      <c r="S916" s="129"/>
      <c r="T916" s="129"/>
      <c r="U916" s="129"/>
      <c r="V916" s="129"/>
      <c r="W916" s="129"/>
      <c r="X916" s="129"/>
      <c r="Y916" s="129"/>
      <c r="Z916" s="129"/>
    </row>
    <row r="917" spans="1:26" ht="15.75" customHeight="1">
      <c r="A917" s="3"/>
      <c r="B917" s="3"/>
      <c r="C917" s="3"/>
      <c r="D917" s="5"/>
      <c r="E917" s="388"/>
      <c r="F917" s="388"/>
      <c r="G917" s="388"/>
      <c r="H917" s="388"/>
      <c r="I917" s="388"/>
      <c r="J917" s="129"/>
      <c r="K917" s="129"/>
      <c r="L917" s="129"/>
      <c r="M917" s="129"/>
      <c r="N917" s="129"/>
      <c r="O917" s="129"/>
      <c r="P917" s="129"/>
      <c r="Q917" s="129"/>
      <c r="R917" s="129"/>
      <c r="S917" s="129"/>
      <c r="T917" s="129"/>
      <c r="U917" s="129"/>
      <c r="V917" s="129"/>
      <c r="W917" s="129"/>
      <c r="X917" s="129"/>
      <c r="Y917" s="129"/>
      <c r="Z917" s="129"/>
    </row>
    <row r="918" spans="1:26" ht="15.75" customHeight="1">
      <c r="A918" s="3"/>
      <c r="B918" s="3"/>
      <c r="C918" s="3"/>
      <c r="D918" s="5"/>
      <c r="E918" s="388"/>
      <c r="F918" s="388"/>
      <c r="G918" s="388"/>
      <c r="H918" s="388"/>
      <c r="I918" s="388"/>
      <c r="J918" s="129"/>
      <c r="K918" s="129"/>
      <c r="L918" s="129"/>
      <c r="M918" s="129"/>
      <c r="N918" s="129"/>
      <c r="O918" s="129"/>
      <c r="P918" s="129"/>
      <c r="Q918" s="129"/>
      <c r="R918" s="129"/>
      <c r="S918" s="129"/>
      <c r="T918" s="129"/>
      <c r="U918" s="129"/>
      <c r="V918" s="129"/>
      <c r="W918" s="129"/>
      <c r="X918" s="129"/>
      <c r="Y918" s="129"/>
      <c r="Z918" s="129"/>
    </row>
    <row r="919" spans="1:26" ht="15.75" customHeight="1">
      <c r="A919" s="3"/>
      <c r="B919" s="3"/>
      <c r="C919" s="3"/>
      <c r="D919" s="5"/>
      <c r="E919" s="388"/>
      <c r="F919" s="388"/>
      <c r="G919" s="388"/>
      <c r="H919" s="388"/>
      <c r="I919" s="388"/>
      <c r="J919" s="129"/>
      <c r="K919" s="129"/>
      <c r="L919" s="129"/>
      <c r="M919" s="129"/>
      <c r="N919" s="129"/>
      <c r="O919" s="129"/>
      <c r="P919" s="129"/>
      <c r="Q919" s="129"/>
      <c r="R919" s="129"/>
      <c r="S919" s="129"/>
      <c r="T919" s="129"/>
      <c r="U919" s="129"/>
      <c r="V919" s="129"/>
      <c r="W919" s="129"/>
      <c r="X919" s="129"/>
      <c r="Y919" s="129"/>
      <c r="Z919" s="129"/>
    </row>
    <row r="920" spans="1:26" ht="15.75" customHeight="1">
      <c r="A920" s="3"/>
      <c r="B920" s="3"/>
      <c r="C920" s="3"/>
      <c r="D920" s="5"/>
      <c r="E920" s="388"/>
      <c r="F920" s="388"/>
      <c r="G920" s="388"/>
      <c r="H920" s="388"/>
      <c r="I920" s="388"/>
      <c r="J920" s="129"/>
      <c r="K920" s="129"/>
      <c r="L920" s="129"/>
      <c r="M920" s="129"/>
      <c r="N920" s="129"/>
      <c r="O920" s="129"/>
      <c r="P920" s="129"/>
      <c r="Q920" s="129"/>
      <c r="R920" s="129"/>
      <c r="S920" s="129"/>
      <c r="T920" s="129"/>
      <c r="U920" s="129"/>
      <c r="V920" s="129"/>
      <c r="W920" s="129"/>
      <c r="X920" s="129"/>
      <c r="Y920" s="129"/>
      <c r="Z920" s="129"/>
    </row>
    <row r="921" spans="1:26" ht="15.75" customHeight="1">
      <c r="A921" s="3"/>
      <c r="B921" s="3"/>
      <c r="C921" s="3"/>
      <c r="D921" s="5"/>
      <c r="E921" s="388"/>
      <c r="F921" s="388"/>
      <c r="G921" s="388"/>
      <c r="H921" s="388"/>
      <c r="I921" s="388"/>
      <c r="J921" s="129"/>
      <c r="K921" s="129"/>
      <c r="L921" s="129"/>
      <c r="M921" s="129"/>
      <c r="N921" s="129"/>
      <c r="O921" s="129"/>
      <c r="P921" s="129"/>
      <c r="Q921" s="129"/>
      <c r="R921" s="129"/>
      <c r="S921" s="129"/>
      <c r="T921" s="129"/>
      <c r="U921" s="129"/>
      <c r="V921" s="129"/>
      <c r="W921" s="129"/>
      <c r="X921" s="129"/>
      <c r="Y921" s="129"/>
      <c r="Z921" s="129"/>
    </row>
    <row r="922" spans="1:26" ht="15.75" customHeight="1">
      <c r="A922" s="3"/>
      <c r="B922" s="3"/>
      <c r="C922" s="3"/>
      <c r="D922" s="5"/>
      <c r="E922" s="388"/>
      <c r="F922" s="388"/>
      <c r="G922" s="388"/>
      <c r="H922" s="388"/>
      <c r="I922" s="388"/>
      <c r="J922" s="129"/>
      <c r="K922" s="129"/>
      <c r="L922" s="129"/>
      <c r="M922" s="129"/>
      <c r="N922" s="129"/>
      <c r="O922" s="129"/>
      <c r="P922" s="129"/>
      <c r="Q922" s="129"/>
      <c r="R922" s="129"/>
      <c r="S922" s="129"/>
      <c r="T922" s="129"/>
      <c r="U922" s="129"/>
      <c r="V922" s="129"/>
      <c r="W922" s="129"/>
      <c r="X922" s="129"/>
      <c r="Y922" s="129"/>
      <c r="Z922" s="129"/>
    </row>
    <row r="923" spans="1:26" ht="15.75" customHeight="1">
      <c r="A923" s="3"/>
      <c r="B923" s="3"/>
      <c r="C923" s="3"/>
      <c r="D923" s="5"/>
      <c r="E923" s="388"/>
      <c r="F923" s="388"/>
      <c r="G923" s="388"/>
      <c r="H923" s="388"/>
      <c r="I923" s="388"/>
      <c r="J923" s="129"/>
      <c r="K923" s="129"/>
      <c r="L923" s="129"/>
      <c r="M923" s="129"/>
      <c r="N923" s="129"/>
      <c r="O923" s="129"/>
      <c r="P923" s="129"/>
      <c r="Q923" s="129"/>
      <c r="R923" s="129"/>
      <c r="S923" s="129"/>
      <c r="T923" s="129"/>
      <c r="U923" s="129"/>
      <c r="V923" s="129"/>
      <c r="W923" s="129"/>
      <c r="X923" s="129"/>
      <c r="Y923" s="129"/>
      <c r="Z923" s="129"/>
    </row>
    <row r="924" spans="1:26" ht="15.75" customHeight="1">
      <c r="A924" s="3"/>
      <c r="B924" s="3"/>
      <c r="C924" s="3"/>
      <c r="D924" s="5"/>
      <c r="E924" s="388"/>
      <c r="F924" s="388"/>
      <c r="G924" s="388"/>
      <c r="H924" s="388"/>
      <c r="I924" s="388"/>
      <c r="J924" s="129"/>
      <c r="K924" s="129"/>
      <c r="L924" s="129"/>
      <c r="M924" s="129"/>
      <c r="N924" s="129"/>
      <c r="O924" s="129"/>
      <c r="P924" s="129"/>
      <c r="Q924" s="129"/>
      <c r="R924" s="129"/>
      <c r="S924" s="129"/>
      <c r="T924" s="129"/>
      <c r="U924" s="129"/>
      <c r="V924" s="129"/>
      <c r="W924" s="129"/>
      <c r="X924" s="129"/>
      <c r="Y924" s="129"/>
      <c r="Z924" s="129"/>
    </row>
    <row r="925" spans="1:26" ht="15.75" customHeight="1">
      <c r="A925" s="3"/>
      <c r="B925" s="3"/>
      <c r="C925" s="3"/>
      <c r="D925" s="5"/>
      <c r="E925" s="388"/>
      <c r="F925" s="388"/>
      <c r="G925" s="388"/>
      <c r="H925" s="388"/>
      <c r="I925" s="388"/>
      <c r="J925" s="129"/>
      <c r="K925" s="129"/>
      <c r="L925" s="129"/>
      <c r="M925" s="129"/>
      <c r="N925" s="129"/>
      <c r="O925" s="129"/>
      <c r="P925" s="129"/>
      <c r="Q925" s="129"/>
      <c r="R925" s="129"/>
      <c r="S925" s="129"/>
      <c r="T925" s="129"/>
      <c r="U925" s="129"/>
      <c r="V925" s="129"/>
      <c r="W925" s="129"/>
      <c r="X925" s="129"/>
      <c r="Y925" s="129"/>
      <c r="Z925" s="129"/>
    </row>
    <row r="926" spans="1:26" ht="15.75" customHeight="1">
      <c r="A926" s="3"/>
      <c r="B926" s="3"/>
      <c r="C926" s="3"/>
      <c r="D926" s="5"/>
      <c r="E926" s="388"/>
      <c r="F926" s="388"/>
      <c r="G926" s="388"/>
      <c r="H926" s="388"/>
      <c r="I926" s="388"/>
      <c r="J926" s="129"/>
      <c r="K926" s="129"/>
      <c r="L926" s="129"/>
      <c r="M926" s="129"/>
      <c r="N926" s="129"/>
      <c r="O926" s="129"/>
      <c r="P926" s="129"/>
      <c r="Q926" s="129"/>
      <c r="R926" s="129"/>
      <c r="S926" s="129"/>
      <c r="T926" s="129"/>
      <c r="U926" s="129"/>
      <c r="V926" s="129"/>
      <c r="W926" s="129"/>
      <c r="X926" s="129"/>
      <c r="Y926" s="129"/>
      <c r="Z926" s="129"/>
    </row>
    <row r="927" spans="1:26" ht="15.75" customHeight="1">
      <c r="A927" s="3"/>
      <c r="B927" s="3"/>
      <c r="C927" s="3"/>
      <c r="D927" s="5"/>
      <c r="E927" s="388"/>
      <c r="F927" s="388"/>
      <c r="G927" s="388"/>
      <c r="H927" s="388"/>
      <c r="I927" s="388"/>
      <c r="J927" s="129"/>
      <c r="K927" s="129"/>
      <c r="L927" s="129"/>
      <c r="M927" s="129"/>
      <c r="N927" s="129"/>
      <c r="O927" s="129"/>
      <c r="P927" s="129"/>
      <c r="Q927" s="129"/>
      <c r="R927" s="129"/>
      <c r="S927" s="129"/>
      <c r="T927" s="129"/>
      <c r="U927" s="129"/>
      <c r="V927" s="129"/>
      <c r="W927" s="129"/>
      <c r="X927" s="129"/>
      <c r="Y927" s="129"/>
      <c r="Z927" s="129"/>
    </row>
    <row r="928" spans="1:26" ht="15.75" customHeight="1">
      <c r="A928" s="3"/>
      <c r="B928" s="3"/>
      <c r="C928" s="3"/>
      <c r="D928" s="5"/>
      <c r="E928" s="388"/>
      <c r="F928" s="388"/>
      <c r="G928" s="388"/>
      <c r="H928" s="388"/>
      <c r="I928" s="388"/>
      <c r="J928" s="129"/>
      <c r="K928" s="129"/>
      <c r="L928" s="129"/>
      <c r="M928" s="129"/>
      <c r="N928" s="129"/>
      <c r="O928" s="129"/>
      <c r="P928" s="129"/>
      <c r="Q928" s="129"/>
      <c r="R928" s="129"/>
      <c r="S928" s="129"/>
      <c r="T928" s="129"/>
      <c r="U928" s="129"/>
      <c r="V928" s="129"/>
      <c r="W928" s="129"/>
      <c r="X928" s="129"/>
      <c r="Y928" s="129"/>
      <c r="Z928" s="129"/>
    </row>
    <row r="929" spans="1:26" ht="15.75" customHeight="1">
      <c r="A929" s="3"/>
      <c r="B929" s="3"/>
      <c r="C929" s="3"/>
      <c r="D929" s="5"/>
      <c r="E929" s="388"/>
      <c r="F929" s="388"/>
      <c r="G929" s="388"/>
      <c r="H929" s="388"/>
      <c r="I929" s="388"/>
      <c r="J929" s="129"/>
      <c r="K929" s="129"/>
      <c r="L929" s="129"/>
      <c r="M929" s="129"/>
      <c r="N929" s="129"/>
      <c r="O929" s="129"/>
      <c r="P929" s="129"/>
      <c r="Q929" s="129"/>
      <c r="R929" s="129"/>
      <c r="S929" s="129"/>
      <c r="T929" s="129"/>
      <c r="U929" s="129"/>
      <c r="V929" s="129"/>
      <c r="W929" s="129"/>
      <c r="X929" s="129"/>
      <c r="Y929" s="129"/>
      <c r="Z929" s="129"/>
    </row>
    <row r="930" spans="1:26" ht="15.75" customHeight="1">
      <c r="A930" s="3"/>
      <c r="B930" s="3"/>
      <c r="C930" s="3"/>
      <c r="D930" s="5"/>
      <c r="E930" s="388"/>
      <c r="F930" s="388"/>
      <c r="G930" s="388"/>
      <c r="H930" s="388"/>
      <c r="I930" s="388"/>
      <c r="J930" s="129"/>
      <c r="K930" s="129"/>
      <c r="L930" s="129"/>
      <c r="M930" s="129"/>
      <c r="N930" s="129"/>
      <c r="O930" s="129"/>
      <c r="P930" s="129"/>
      <c r="Q930" s="129"/>
      <c r="R930" s="129"/>
      <c r="S930" s="129"/>
      <c r="T930" s="129"/>
      <c r="U930" s="129"/>
      <c r="V930" s="129"/>
      <c r="W930" s="129"/>
      <c r="X930" s="129"/>
      <c r="Y930" s="129"/>
      <c r="Z930" s="129"/>
    </row>
    <row r="931" spans="1:26" ht="15.75" customHeight="1">
      <c r="A931" s="3"/>
      <c r="B931" s="3"/>
      <c r="C931" s="3"/>
      <c r="D931" s="5"/>
      <c r="E931" s="388"/>
      <c r="F931" s="388"/>
      <c r="G931" s="388"/>
      <c r="H931" s="388"/>
      <c r="I931" s="388"/>
      <c r="J931" s="129"/>
      <c r="K931" s="129"/>
      <c r="L931" s="129"/>
      <c r="M931" s="129"/>
      <c r="N931" s="129"/>
      <c r="O931" s="129"/>
      <c r="P931" s="129"/>
      <c r="Q931" s="129"/>
      <c r="R931" s="129"/>
      <c r="S931" s="129"/>
      <c r="T931" s="129"/>
      <c r="U931" s="129"/>
      <c r="V931" s="129"/>
      <c r="W931" s="129"/>
      <c r="X931" s="129"/>
      <c r="Y931" s="129"/>
      <c r="Z931" s="129"/>
    </row>
    <row r="932" spans="1:26" ht="15.75" customHeight="1">
      <c r="A932" s="3"/>
      <c r="B932" s="3"/>
      <c r="C932" s="3"/>
      <c r="D932" s="5"/>
      <c r="E932" s="388"/>
      <c r="F932" s="388"/>
      <c r="G932" s="388"/>
      <c r="H932" s="388"/>
      <c r="I932" s="388"/>
      <c r="J932" s="129"/>
      <c r="K932" s="129"/>
      <c r="L932" s="129"/>
      <c r="M932" s="129"/>
      <c r="N932" s="129"/>
      <c r="O932" s="129"/>
      <c r="P932" s="129"/>
      <c r="Q932" s="129"/>
      <c r="R932" s="129"/>
      <c r="S932" s="129"/>
      <c r="T932" s="129"/>
      <c r="U932" s="129"/>
      <c r="V932" s="129"/>
      <c r="W932" s="129"/>
      <c r="X932" s="129"/>
      <c r="Y932" s="129"/>
      <c r="Z932" s="129"/>
    </row>
    <row r="933" spans="1:26" ht="15.75" customHeight="1">
      <c r="A933" s="3"/>
      <c r="B933" s="3"/>
      <c r="C933" s="3"/>
      <c r="D933" s="5"/>
      <c r="E933" s="388"/>
      <c r="F933" s="388"/>
      <c r="G933" s="388"/>
      <c r="H933" s="388"/>
      <c r="I933" s="388"/>
      <c r="J933" s="129"/>
      <c r="K933" s="129"/>
      <c r="L933" s="129"/>
      <c r="M933" s="129"/>
      <c r="N933" s="129"/>
      <c r="O933" s="129"/>
      <c r="P933" s="129"/>
      <c r="Q933" s="129"/>
      <c r="R933" s="129"/>
      <c r="S933" s="129"/>
      <c r="T933" s="129"/>
      <c r="U933" s="129"/>
      <c r="V933" s="129"/>
      <c r="W933" s="129"/>
      <c r="X933" s="129"/>
      <c r="Y933" s="129"/>
      <c r="Z933" s="129"/>
    </row>
    <row r="934" spans="1:26" ht="15.75" customHeight="1">
      <c r="A934" s="3"/>
      <c r="B934" s="3"/>
      <c r="C934" s="3"/>
      <c r="D934" s="5"/>
      <c r="E934" s="388"/>
      <c r="F934" s="388"/>
      <c r="G934" s="388"/>
      <c r="H934" s="388"/>
      <c r="I934" s="388"/>
      <c r="J934" s="129"/>
      <c r="K934" s="129"/>
      <c r="L934" s="129"/>
      <c r="M934" s="129"/>
      <c r="N934" s="129"/>
      <c r="O934" s="129"/>
      <c r="P934" s="129"/>
      <c r="Q934" s="129"/>
      <c r="R934" s="129"/>
      <c r="S934" s="129"/>
      <c r="T934" s="129"/>
      <c r="U934" s="129"/>
      <c r="V934" s="129"/>
      <c r="W934" s="129"/>
      <c r="X934" s="129"/>
      <c r="Y934" s="129"/>
      <c r="Z934" s="129"/>
    </row>
    <row r="935" spans="1:26" ht="15.75" customHeight="1">
      <c r="A935" s="3"/>
      <c r="B935" s="3"/>
      <c r="C935" s="3"/>
      <c r="D935" s="5"/>
      <c r="E935" s="388"/>
      <c r="F935" s="388"/>
      <c r="G935" s="388"/>
      <c r="H935" s="388"/>
      <c r="I935" s="388"/>
      <c r="J935" s="129"/>
      <c r="K935" s="129"/>
      <c r="L935" s="129"/>
      <c r="M935" s="129"/>
      <c r="N935" s="129"/>
      <c r="O935" s="129"/>
      <c r="P935" s="129"/>
      <c r="Q935" s="129"/>
      <c r="R935" s="129"/>
      <c r="S935" s="129"/>
      <c r="T935" s="129"/>
      <c r="U935" s="129"/>
      <c r="V935" s="129"/>
      <c r="W935" s="129"/>
      <c r="X935" s="129"/>
      <c r="Y935" s="129"/>
      <c r="Z935" s="129"/>
    </row>
    <row r="936" spans="1:26" ht="15.75" customHeight="1">
      <c r="A936" s="3"/>
      <c r="B936" s="3"/>
      <c r="C936" s="3"/>
      <c r="D936" s="5"/>
      <c r="E936" s="388"/>
      <c r="F936" s="388"/>
      <c r="G936" s="388"/>
      <c r="H936" s="388"/>
      <c r="I936" s="388"/>
      <c r="J936" s="129"/>
      <c r="K936" s="129"/>
      <c r="L936" s="129"/>
      <c r="M936" s="129"/>
      <c r="N936" s="129"/>
      <c r="O936" s="129"/>
      <c r="P936" s="129"/>
      <c r="Q936" s="129"/>
      <c r="R936" s="129"/>
      <c r="S936" s="129"/>
      <c r="T936" s="129"/>
      <c r="U936" s="129"/>
      <c r="V936" s="129"/>
      <c r="W936" s="129"/>
      <c r="X936" s="129"/>
      <c r="Y936" s="129"/>
      <c r="Z936" s="129"/>
    </row>
    <row r="937" spans="1:26" ht="15.75" customHeight="1">
      <c r="A937" s="3"/>
      <c r="B937" s="3"/>
      <c r="C937" s="3"/>
      <c r="D937" s="5"/>
      <c r="E937" s="388"/>
      <c r="F937" s="388"/>
      <c r="G937" s="388"/>
      <c r="H937" s="388"/>
      <c r="I937" s="388"/>
      <c r="J937" s="129"/>
      <c r="K937" s="129"/>
      <c r="L937" s="129"/>
      <c r="M937" s="129"/>
      <c r="N937" s="129"/>
      <c r="O937" s="129"/>
      <c r="P937" s="129"/>
      <c r="Q937" s="129"/>
      <c r="R937" s="129"/>
      <c r="S937" s="129"/>
      <c r="T937" s="129"/>
      <c r="U937" s="129"/>
      <c r="V937" s="129"/>
      <c r="W937" s="129"/>
      <c r="X937" s="129"/>
      <c r="Y937" s="129"/>
      <c r="Z937" s="129"/>
    </row>
    <row r="938" spans="1:26" ht="15.75" customHeight="1">
      <c r="A938" s="3"/>
      <c r="B938" s="3"/>
      <c r="C938" s="3"/>
      <c r="D938" s="5"/>
      <c r="E938" s="388"/>
      <c r="F938" s="388"/>
      <c r="G938" s="388"/>
      <c r="H938" s="388"/>
      <c r="I938" s="388"/>
      <c r="J938" s="129"/>
      <c r="K938" s="129"/>
      <c r="L938" s="129"/>
      <c r="M938" s="129"/>
      <c r="N938" s="129"/>
      <c r="O938" s="129"/>
      <c r="P938" s="129"/>
      <c r="Q938" s="129"/>
      <c r="R938" s="129"/>
      <c r="S938" s="129"/>
      <c r="T938" s="129"/>
      <c r="U938" s="129"/>
      <c r="V938" s="129"/>
      <c r="W938" s="129"/>
      <c r="X938" s="129"/>
      <c r="Y938" s="129"/>
      <c r="Z938" s="129"/>
    </row>
    <row r="939" spans="1:26" ht="15.75" customHeight="1">
      <c r="A939" s="3"/>
      <c r="B939" s="3"/>
      <c r="C939" s="3"/>
      <c r="D939" s="5"/>
      <c r="E939" s="388"/>
      <c r="F939" s="388"/>
      <c r="G939" s="388"/>
      <c r="H939" s="388"/>
      <c r="I939" s="388"/>
      <c r="J939" s="129"/>
      <c r="K939" s="129"/>
      <c r="L939" s="129"/>
      <c r="M939" s="129"/>
      <c r="N939" s="129"/>
      <c r="O939" s="129"/>
      <c r="P939" s="129"/>
      <c r="Q939" s="129"/>
      <c r="R939" s="129"/>
      <c r="S939" s="129"/>
      <c r="T939" s="129"/>
      <c r="U939" s="129"/>
      <c r="V939" s="129"/>
      <c r="W939" s="129"/>
      <c r="X939" s="129"/>
      <c r="Y939" s="129"/>
      <c r="Z939" s="129"/>
    </row>
    <row r="940" spans="1:26" ht="15.75" customHeight="1">
      <c r="A940" s="3"/>
      <c r="B940" s="3"/>
      <c r="C940" s="3"/>
      <c r="D940" s="5"/>
      <c r="E940" s="388"/>
      <c r="F940" s="388"/>
      <c r="G940" s="388"/>
      <c r="H940" s="388"/>
      <c r="I940" s="388"/>
      <c r="J940" s="129"/>
      <c r="K940" s="129"/>
      <c r="L940" s="129"/>
      <c r="M940" s="129"/>
      <c r="N940" s="129"/>
      <c r="O940" s="129"/>
      <c r="P940" s="129"/>
      <c r="Q940" s="129"/>
      <c r="R940" s="129"/>
      <c r="S940" s="129"/>
      <c r="T940" s="129"/>
      <c r="U940" s="129"/>
      <c r="V940" s="129"/>
      <c r="W940" s="129"/>
      <c r="X940" s="129"/>
      <c r="Y940" s="129"/>
      <c r="Z940" s="129"/>
    </row>
    <row r="941" spans="1:26" ht="15.75" customHeight="1">
      <c r="A941" s="3"/>
      <c r="B941" s="3"/>
      <c r="C941" s="3"/>
      <c r="D941" s="5"/>
      <c r="E941" s="388"/>
      <c r="F941" s="388"/>
      <c r="G941" s="388"/>
      <c r="H941" s="388"/>
      <c r="I941" s="388"/>
      <c r="J941" s="129"/>
      <c r="K941" s="129"/>
      <c r="L941" s="129"/>
      <c r="M941" s="129"/>
      <c r="N941" s="129"/>
      <c r="O941" s="129"/>
      <c r="P941" s="129"/>
      <c r="Q941" s="129"/>
      <c r="R941" s="129"/>
      <c r="S941" s="129"/>
      <c r="T941" s="129"/>
      <c r="U941" s="129"/>
      <c r="V941" s="129"/>
      <c r="W941" s="129"/>
      <c r="X941" s="129"/>
      <c r="Y941" s="129"/>
      <c r="Z941" s="129"/>
    </row>
    <row r="942" spans="1:26" ht="15.75" customHeight="1">
      <c r="A942" s="3"/>
      <c r="B942" s="3"/>
      <c r="C942" s="3"/>
      <c r="D942" s="5"/>
      <c r="E942" s="388"/>
      <c r="F942" s="388"/>
      <c r="G942" s="388"/>
      <c r="H942" s="388"/>
      <c r="I942" s="388"/>
      <c r="J942" s="129"/>
      <c r="K942" s="129"/>
      <c r="L942" s="129"/>
      <c r="M942" s="129"/>
      <c r="N942" s="129"/>
      <c r="O942" s="129"/>
      <c r="P942" s="129"/>
      <c r="Q942" s="129"/>
      <c r="R942" s="129"/>
      <c r="S942" s="129"/>
      <c r="T942" s="129"/>
      <c r="U942" s="129"/>
      <c r="V942" s="129"/>
      <c r="W942" s="129"/>
      <c r="X942" s="129"/>
      <c r="Y942" s="129"/>
      <c r="Z942" s="129"/>
    </row>
    <row r="943" spans="1:26" ht="15.75" customHeight="1">
      <c r="A943" s="3"/>
      <c r="B943" s="3"/>
      <c r="C943" s="3"/>
      <c r="D943" s="5"/>
      <c r="E943" s="388"/>
      <c r="F943" s="388"/>
      <c r="G943" s="388"/>
      <c r="H943" s="388"/>
      <c r="I943" s="388"/>
      <c r="J943" s="129"/>
      <c r="K943" s="129"/>
      <c r="L943" s="129"/>
      <c r="M943" s="129"/>
      <c r="N943" s="129"/>
      <c r="O943" s="129"/>
      <c r="P943" s="129"/>
      <c r="Q943" s="129"/>
      <c r="R943" s="129"/>
      <c r="S943" s="129"/>
      <c r="T943" s="129"/>
      <c r="U943" s="129"/>
      <c r="V943" s="129"/>
      <c r="W943" s="129"/>
      <c r="X943" s="129"/>
      <c r="Y943" s="129"/>
      <c r="Z943" s="129"/>
    </row>
    <row r="944" spans="1:26" ht="15.75" customHeight="1">
      <c r="A944" s="3"/>
      <c r="B944" s="3"/>
      <c r="C944" s="3"/>
      <c r="D944" s="5"/>
      <c r="E944" s="388"/>
      <c r="F944" s="388"/>
      <c r="G944" s="388"/>
      <c r="H944" s="388"/>
      <c r="I944" s="388"/>
      <c r="J944" s="129"/>
      <c r="K944" s="129"/>
      <c r="L944" s="129"/>
      <c r="M944" s="129"/>
      <c r="N944" s="129"/>
      <c r="O944" s="129"/>
      <c r="P944" s="129"/>
      <c r="Q944" s="129"/>
      <c r="R944" s="129"/>
      <c r="S944" s="129"/>
      <c r="T944" s="129"/>
      <c r="U944" s="129"/>
      <c r="V944" s="129"/>
      <c r="W944" s="129"/>
      <c r="X944" s="129"/>
      <c r="Y944" s="129"/>
      <c r="Z944" s="129"/>
    </row>
    <row r="945" spans="1:26" ht="15.75" customHeight="1">
      <c r="A945" s="3"/>
      <c r="B945" s="3"/>
      <c r="C945" s="3"/>
      <c r="D945" s="5"/>
      <c r="E945" s="388"/>
      <c r="F945" s="388"/>
      <c r="G945" s="388"/>
      <c r="H945" s="388"/>
      <c r="I945" s="388"/>
      <c r="J945" s="129"/>
      <c r="K945" s="129"/>
      <c r="L945" s="129"/>
      <c r="M945" s="129"/>
      <c r="N945" s="129"/>
      <c r="O945" s="129"/>
      <c r="P945" s="129"/>
      <c r="Q945" s="129"/>
      <c r="R945" s="129"/>
      <c r="S945" s="129"/>
      <c r="T945" s="129"/>
      <c r="U945" s="129"/>
      <c r="V945" s="129"/>
      <c r="W945" s="129"/>
      <c r="X945" s="129"/>
      <c r="Y945" s="129"/>
      <c r="Z945" s="129"/>
    </row>
    <row r="946" spans="1:26" ht="15.75" customHeight="1">
      <c r="A946" s="3"/>
      <c r="B946" s="3"/>
      <c r="C946" s="3"/>
      <c r="D946" s="5"/>
      <c r="E946" s="388"/>
      <c r="F946" s="388"/>
      <c r="G946" s="388"/>
      <c r="H946" s="388"/>
      <c r="I946" s="388"/>
      <c r="J946" s="129"/>
      <c r="K946" s="129"/>
      <c r="L946" s="129"/>
      <c r="M946" s="129"/>
      <c r="N946" s="129"/>
      <c r="O946" s="129"/>
      <c r="P946" s="129"/>
      <c r="Q946" s="129"/>
      <c r="R946" s="129"/>
      <c r="S946" s="129"/>
      <c r="T946" s="129"/>
      <c r="U946" s="129"/>
      <c r="V946" s="129"/>
      <c r="W946" s="129"/>
      <c r="X946" s="129"/>
      <c r="Y946" s="129"/>
      <c r="Z946" s="129"/>
    </row>
    <row r="947" spans="1:26" ht="15.75" customHeight="1">
      <c r="A947" s="3"/>
      <c r="B947" s="3"/>
      <c r="C947" s="3"/>
      <c r="D947" s="5"/>
      <c r="E947" s="388"/>
      <c r="F947" s="388"/>
      <c r="G947" s="388"/>
      <c r="H947" s="388"/>
      <c r="I947" s="388"/>
      <c r="J947" s="129"/>
      <c r="K947" s="129"/>
      <c r="L947" s="129"/>
      <c r="M947" s="129"/>
      <c r="N947" s="129"/>
      <c r="O947" s="129"/>
      <c r="P947" s="129"/>
      <c r="Q947" s="129"/>
      <c r="R947" s="129"/>
      <c r="S947" s="129"/>
      <c r="T947" s="129"/>
      <c r="U947" s="129"/>
      <c r="V947" s="129"/>
      <c r="W947" s="129"/>
      <c r="X947" s="129"/>
      <c r="Y947" s="129"/>
      <c r="Z947" s="129"/>
    </row>
    <row r="948" spans="1:26" ht="15.75" customHeight="1">
      <c r="A948" s="3"/>
      <c r="B948" s="3"/>
      <c r="C948" s="3"/>
      <c r="D948" s="5"/>
      <c r="E948" s="388"/>
      <c r="F948" s="388"/>
      <c r="G948" s="388"/>
      <c r="H948" s="388"/>
      <c r="I948" s="388"/>
      <c r="J948" s="129"/>
      <c r="K948" s="129"/>
      <c r="L948" s="129"/>
      <c r="M948" s="129"/>
      <c r="N948" s="129"/>
      <c r="O948" s="129"/>
      <c r="P948" s="129"/>
      <c r="Q948" s="129"/>
      <c r="R948" s="129"/>
      <c r="S948" s="129"/>
      <c r="T948" s="129"/>
      <c r="U948" s="129"/>
      <c r="V948" s="129"/>
      <c r="W948" s="129"/>
      <c r="X948" s="129"/>
      <c r="Y948" s="129"/>
      <c r="Z948" s="129"/>
    </row>
    <row r="949" spans="1:26" ht="15.75" customHeight="1">
      <c r="A949" s="3"/>
      <c r="B949" s="3"/>
      <c r="C949" s="3"/>
      <c r="D949" s="5"/>
      <c r="E949" s="388"/>
      <c r="F949" s="388"/>
      <c r="G949" s="388"/>
      <c r="H949" s="388"/>
      <c r="I949" s="388"/>
      <c r="J949" s="129"/>
      <c r="K949" s="129"/>
      <c r="L949" s="129"/>
      <c r="M949" s="129"/>
      <c r="N949" s="129"/>
      <c r="O949" s="129"/>
      <c r="P949" s="129"/>
      <c r="Q949" s="129"/>
      <c r="R949" s="129"/>
      <c r="S949" s="129"/>
      <c r="T949" s="129"/>
      <c r="U949" s="129"/>
      <c r="V949" s="129"/>
      <c r="W949" s="129"/>
      <c r="X949" s="129"/>
      <c r="Y949" s="129"/>
      <c r="Z949" s="129"/>
    </row>
    <row r="950" spans="1:26" ht="15.75" customHeight="1">
      <c r="A950" s="3"/>
      <c r="B950" s="3"/>
      <c r="C950" s="3"/>
      <c r="D950" s="5"/>
      <c r="E950" s="388"/>
      <c r="F950" s="388"/>
      <c r="G950" s="388"/>
      <c r="H950" s="388"/>
      <c r="I950" s="388"/>
      <c r="J950" s="129"/>
      <c r="K950" s="129"/>
      <c r="L950" s="129"/>
      <c r="M950" s="129"/>
      <c r="N950" s="129"/>
      <c r="O950" s="129"/>
      <c r="P950" s="129"/>
      <c r="Q950" s="129"/>
      <c r="R950" s="129"/>
      <c r="S950" s="129"/>
      <c r="T950" s="129"/>
      <c r="U950" s="129"/>
      <c r="V950" s="129"/>
      <c r="W950" s="129"/>
      <c r="X950" s="129"/>
      <c r="Y950" s="129"/>
      <c r="Z950" s="129"/>
    </row>
    <row r="951" spans="1:26" ht="15.75" customHeight="1">
      <c r="A951" s="3"/>
      <c r="B951" s="3"/>
      <c r="C951" s="3"/>
      <c r="D951" s="5"/>
      <c r="E951" s="388"/>
      <c r="F951" s="388"/>
      <c r="G951" s="388"/>
      <c r="H951" s="388"/>
      <c r="I951" s="388"/>
      <c r="J951" s="129"/>
      <c r="K951" s="129"/>
      <c r="L951" s="129"/>
      <c r="M951" s="129"/>
      <c r="N951" s="129"/>
      <c r="O951" s="129"/>
      <c r="P951" s="129"/>
      <c r="Q951" s="129"/>
      <c r="R951" s="129"/>
      <c r="S951" s="129"/>
      <c r="T951" s="129"/>
      <c r="U951" s="129"/>
      <c r="V951" s="129"/>
      <c r="W951" s="129"/>
      <c r="X951" s="129"/>
      <c r="Y951" s="129"/>
      <c r="Z951" s="129"/>
    </row>
    <row r="952" spans="1:26" ht="15.75" customHeight="1">
      <c r="A952" s="3"/>
      <c r="B952" s="3"/>
      <c r="C952" s="3"/>
      <c r="D952" s="5"/>
      <c r="E952" s="388"/>
      <c r="F952" s="388"/>
      <c r="G952" s="388"/>
      <c r="H952" s="388"/>
      <c r="I952" s="388"/>
      <c r="J952" s="129"/>
      <c r="K952" s="129"/>
      <c r="L952" s="129"/>
      <c r="M952" s="129"/>
      <c r="N952" s="129"/>
      <c r="O952" s="129"/>
      <c r="P952" s="129"/>
      <c r="Q952" s="129"/>
      <c r="R952" s="129"/>
      <c r="S952" s="129"/>
      <c r="T952" s="129"/>
      <c r="U952" s="129"/>
      <c r="V952" s="129"/>
      <c r="W952" s="129"/>
      <c r="X952" s="129"/>
      <c r="Y952" s="129"/>
      <c r="Z952" s="129"/>
    </row>
    <row r="953" spans="1:26" ht="15.75" customHeight="1">
      <c r="A953" s="3"/>
      <c r="B953" s="3"/>
      <c r="C953" s="3"/>
      <c r="D953" s="5"/>
      <c r="E953" s="388"/>
      <c r="F953" s="388"/>
      <c r="G953" s="388"/>
      <c r="H953" s="388"/>
      <c r="I953" s="388"/>
      <c r="J953" s="129"/>
      <c r="K953" s="129"/>
      <c r="L953" s="129"/>
      <c r="M953" s="129"/>
      <c r="N953" s="129"/>
      <c r="O953" s="129"/>
      <c r="P953" s="129"/>
      <c r="Q953" s="129"/>
      <c r="R953" s="129"/>
      <c r="S953" s="129"/>
      <c r="T953" s="129"/>
      <c r="U953" s="129"/>
      <c r="V953" s="129"/>
      <c r="W953" s="129"/>
      <c r="X953" s="129"/>
      <c r="Y953" s="129"/>
      <c r="Z953" s="129"/>
    </row>
    <row r="954" spans="1:26" ht="15.75" customHeight="1">
      <c r="A954" s="3"/>
      <c r="B954" s="3"/>
      <c r="C954" s="3"/>
      <c r="D954" s="5"/>
      <c r="E954" s="388"/>
      <c r="F954" s="388"/>
      <c r="G954" s="388"/>
      <c r="H954" s="388"/>
      <c r="I954" s="388"/>
      <c r="J954" s="129"/>
      <c r="K954" s="129"/>
      <c r="L954" s="129"/>
      <c r="M954" s="129"/>
      <c r="N954" s="129"/>
      <c r="O954" s="129"/>
      <c r="P954" s="129"/>
      <c r="Q954" s="129"/>
      <c r="R954" s="129"/>
      <c r="S954" s="129"/>
      <c r="T954" s="129"/>
      <c r="U954" s="129"/>
      <c r="V954" s="129"/>
      <c r="W954" s="129"/>
      <c r="X954" s="129"/>
      <c r="Y954" s="129"/>
      <c r="Z954" s="129"/>
    </row>
    <row r="955" spans="1:26" ht="15.75" customHeight="1">
      <c r="A955" s="3"/>
      <c r="B955" s="3"/>
      <c r="C955" s="3"/>
      <c r="D955" s="5"/>
      <c r="E955" s="388"/>
      <c r="F955" s="388"/>
      <c r="G955" s="388"/>
      <c r="H955" s="388"/>
      <c r="I955" s="388"/>
      <c r="J955" s="129"/>
      <c r="K955" s="129"/>
      <c r="L955" s="129"/>
      <c r="M955" s="129"/>
      <c r="N955" s="129"/>
      <c r="O955" s="129"/>
      <c r="P955" s="129"/>
      <c r="Q955" s="129"/>
      <c r="R955" s="129"/>
      <c r="S955" s="129"/>
      <c r="T955" s="129"/>
      <c r="U955" s="129"/>
      <c r="V955" s="129"/>
      <c r="W955" s="129"/>
      <c r="X955" s="129"/>
      <c r="Y955" s="129"/>
      <c r="Z955" s="129"/>
    </row>
    <row r="956" spans="1:26" ht="15.75" customHeight="1">
      <c r="A956" s="3"/>
      <c r="B956" s="3"/>
      <c r="C956" s="3"/>
      <c r="D956" s="5"/>
      <c r="E956" s="388"/>
      <c r="F956" s="388"/>
      <c r="G956" s="388"/>
      <c r="H956" s="388"/>
      <c r="I956" s="388"/>
      <c r="J956" s="129"/>
      <c r="K956" s="129"/>
      <c r="L956" s="129"/>
      <c r="M956" s="129"/>
      <c r="N956" s="129"/>
      <c r="O956" s="129"/>
      <c r="P956" s="129"/>
      <c r="Q956" s="129"/>
      <c r="R956" s="129"/>
      <c r="S956" s="129"/>
      <c r="T956" s="129"/>
      <c r="U956" s="129"/>
      <c r="V956" s="129"/>
      <c r="W956" s="129"/>
      <c r="X956" s="129"/>
      <c r="Y956" s="129"/>
      <c r="Z956" s="129"/>
    </row>
    <row r="957" spans="1:26" ht="15.75" customHeight="1">
      <c r="A957" s="3"/>
      <c r="B957" s="3"/>
      <c r="C957" s="3"/>
      <c r="D957" s="5"/>
      <c r="E957" s="388"/>
      <c r="F957" s="388"/>
      <c r="G957" s="388"/>
      <c r="H957" s="388"/>
      <c r="I957" s="388"/>
      <c r="J957" s="129"/>
      <c r="K957" s="129"/>
      <c r="L957" s="129"/>
      <c r="M957" s="129"/>
      <c r="N957" s="129"/>
      <c r="O957" s="129"/>
      <c r="P957" s="129"/>
      <c r="Q957" s="129"/>
      <c r="R957" s="129"/>
      <c r="S957" s="129"/>
      <c r="T957" s="129"/>
      <c r="U957" s="129"/>
      <c r="V957" s="129"/>
      <c r="W957" s="129"/>
      <c r="X957" s="129"/>
      <c r="Y957" s="129"/>
      <c r="Z957" s="129"/>
    </row>
    <row r="958" spans="1:26" ht="15.75" customHeight="1">
      <c r="A958" s="3"/>
      <c r="B958" s="3"/>
      <c r="C958" s="3"/>
      <c r="D958" s="5"/>
      <c r="E958" s="388"/>
      <c r="F958" s="388"/>
      <c r="G958" s="388"/>
      <c r="H958" s="388"/>
      <c r="I958" s="388"/>
      <c r="J958" s="129"/>
      <c r="K958" s="129"/>
      <c r="L958" s="129"/>
      <c r="M958" s="129"/>
      <c r="N958" s="129"/>
      <c r="O958" s="129"/>
      <c r="P958" s="129"/>
      <c r="Q958" s="129"/>
      <c r="R958" s="129"/>
      <c r="S958" s="129"/>
      <c r="T958" s="129"/>
      <c r="U958" s="129"/>
      <c r="V958" s="129"/>
      <c r="W958" s="129"/>
      <c r="X958" s="129"/>
      <c r="Y958" s="129"/>
      <c r="Z958" s="129"/>
    </row>
    <row r="959" spans="1:26" ht="15.75" customHeight="1">
      <c r="A959" s="3"/>
      <c r="B959" s="3"/>
      <c r="C959" s="3"/>
      <c r="D959" s="5"/>
      <c r="E959" s="388"/>
      <c r="F959" s="388"/>
      <c r="G959" s="388"/>
      <c r="H959" s="388"/>
      <c r="I959" s="388"/>
      <c r="J959" s="129"/>
      <c r="K959" s="129"/>
      <c r="L959" s="129"/>
      <c r="M959" s="129"/>
      <c r="N959" s="129"/>
      <c r="O959" s="129"/>
      <c r="P959" s="129"/>
      <c r="Q959" s="129"/>
      <c r="R959" s="129"/>
      <c r="S959" s="129"/>
      <c r="T959" s="129"/>
      <c r="U959" s="129"/>
      <c r="V959" s="129"/>
      <c r="W959" s="129"/>
      <c r="X959" s="129"/>
      <c r="Y959" s="129"/>
      <c r="Z959" s="129"/>
    </row>
    <row r="960" spans="1:26" ht="15.75" customHeight="1">
      <c r="A960" s="3"/>
      <c r="B960" s="3"/>
      <c r="C960" s="3"/>
      <c r="D960" s="5"/>
      <c r="E960" s="388"/>
      <c r="F960" s="388"/>
      <c r="G960" s="388"/>
      <c r="H960" s="388"/>
      <c r="I960" s="388"/>
      <c r="J960" s="129"/>
      <c r="K960" s="129"/>
      <c r="L960" s="129"/>
      <c r="M960" s="129"/>
      <c r="N960" s="129"/>
      <c r="O960" s="129"/>
      <c r="P960" s="129"/>
      <c r="Q960" s="129"/>
      <c r="R960" s="129"/>
      <c r="S960" s="129"/>
      <c r="T960" s="129"/>
      <c r="U960" s="129"/>
      <c r="V960" s="129"/>
      <c r="W960" s="129"/>
      <c r="X960" s="129"/>
      <c r="Y960" s="129"/>
      <c r="Z960" s="129"/>
    </row>
    <row r="961" spans="1:26" ht="15.75" customHeight="1">
      <c r="A961" s="3"/>
      <c r="B961" s="3"/>
      <c r="C961" s="3"/>
      <c r="D961" s="5"/>
      <c r="E961" s="388"/>
      <c r="F961" s="388"/>
      <c r="G961" s="388"/>
      <c r="H961" s="388"/>
      <c r="I961" s="388"/>
      <c r="J961" s="129"/>
      <c r="K961" s="129"/>
      <c r="L961" s="129"/>
      <c r="M961" s="129"/>
      <c r="N961" s="129"/>
      <c r="O961" s="129"/>
      <c r="P961" s="129"/>
      <c r="Q961" s="129"/>
      <c r="R961" s="129"/>
      <c r="S961" s="129"/>
      <c r="T961" s="129"/>
      <c r="U961" s="129"/>
      <c r="V961" s="129"/>
      <c r="W961" s="129"/>
      <c r="X961" s="129"/>
      <c r="Y961" s="129"/>
      <c r="Z961" s="129"/>
    </row>
    <row r="962" spans="1:26" ht="15.75" customHeight="1">
      <c r="A962" s="3"/>
      <c r="B962" s="3"/>
      <c r="C962" s="3"/>
      <c r="D962" s="5"/>
      <c r="E962" s="388"/>
      <c r="F962" s="388"/>
      <c r="G962" s="388"/>
      <c r="H962" s="388"/>
      <c r="I962" s="388"/>
      <c r="J962" s="129"/>
      <c r="K962" s="129"/>
      <c r="L962" s="129"/>
      <c r="M962" s="129"/>
      <c r="N962" s="129"/>
      <c r="O962" s="129"/>
      <c r="P962" s="129"/>
      <c r="Q962" s="129"/>
      <c r="R962" s="129"/>
      <c r="S962" s="129"/>
      <c r="T962" s="129"/>
      <c r="U962" s="129"/>
      <c r="V962" s="129"/>
      <c r="W962" s="129"/>
      <c r="X962" s="129"/>
      <c r="Y962" s="129"/>
      <c r="Z962" s="129"/>
    </row>
    <row r="963" spans="1:26" ht="15.75" customHeight="1">
      <c r="A963" s="3"/>
      <c r="B963" s="3"/>
      <c r="C963" s="3"/>
      <c r="D963" s="5"/>
      <c r="E963" s="388"/>
      <c r="F963" s="388"/>
      <c r="G963" s="388"/>
      <c r="H963" s="388"/>
      <c r="I963" s="388"/>
      <c r="J963" s="129"/>
      <c r="K963" s="129"/>
      <c r="L963" s="129"/>
      <c r="M963" s="129"/>
      <c r="N963" s="129"/>
      <c r="O963" s="129"/>
      <c r="P963" s="129"/>
      <c r="Q963" s="129"/>
      <c r="R963" s="129"/>
      <c r="S963" s="129"/>
      <c r="T963" s="129"/>
      <c r="U963" s="129"/>
      <c r="V963" s="129"/>
      <c r="W963" s="129"/>
      <c r="X963" s="129"/>
      <c r="Y963" s="129"/>
      <c r="Z963" s="129"/>
    </row>
    <row r="964" spans="1:26" ht="15.75" customHeight="1">
      <c r="A964" s="3"/>
      <c r="B964" s="3"/>
      <c r="C964" s="3"/>
      <c r="D964" s="5"/>
      <c r="E964" s="388"/>
      <c r="F964" s="388"/>
      <c r="G964" s="388"/>
      <c r="H964" s="388"/>
      <c r="I964" s="388"/>
      <c r="J964" s="129"/>
      <c r="K964" s="129"/>
      <c r="L964" s="129"/>
      <c r="M964" s="129"/>
      <c r="N964" s="129"/>
      <c r="O964" s="129"/>
      <c r="P964" s="129"/>
      <c r="Q964" s="129"/>
      <c r="R964" s="129"/>
      <c r="S964" s="129"/>
      <c r="T964" s="129"/>
      <c r="U964" s="129"/>
      <c r="V964" s="129"/>
      <c r="W964" s="129"/>
      <c r="X964" s="129"/>
      <c r="Y964" s="129"/>
      <c r="Z964" s="129"/>
    </row>
    <row r="965" spans="1:26" ht="15.75" customHeight="1">
      <c r="A965" s="3"/>
      <c r="B965" s="3"/>
      <c r="C965" s="3"/>
      <c r="D965" s="5"/>
      <c r="E965" s="388"/>
      <c r="F965" s="388"/>
      <c r="G965" s="388"/>
      <c r="H965" s="388"/>
      <c r="I965" s="388"/>
      <c r="J965" s="129"/>
      <c r="K965" s="129"/>
      <c r="L965" s="129"/>
      <c r="M965" s="129"/>
      <c r="N965" s="129"/>
      <c r="O965" s="129"/>
      <c r="P965" s="129"/>
      <c r="Q965" s="129"/>
      <c r="R965" s="129"/>
      <c r="S965" s="129"/>
      <c r="T965" s="129"/>
      <c r="U965" s="129"/>
      <c r="V965" s="129"/>
      <c r="W965" s="129"/>
      <c r="X965" s="129"/>
      <c r="Y965" s="129"/>
      <c r="Z965" s="129"/>
    </row>
    <row r="966" spans="1:26" ht="15.75" customHeight="1">
      <c r="A966" s="3"/>
      <c r="B966" s="3"/>
      <c r="C966" s="3"/>
      <c r="D966" s="5"/>
      <c r="E966" s="388"/>
      <c r="F966" s="388"/>
      <c r="G966" s="388"/>
      <c r="H966" s="388"/>
      <c r="I966" s="388"/>
      <c r="J966" s="129"/>
      <c r="K966" s="129"/>
      <c r="L966" s="129"/>
      <c r="M966" s="129"/>
      <c r="N966" s="129"/>
      <c r="O966" s="129"/>
      <c r="P966" s="129"/>
      <c r="Q966" s="129"/>
      <c r="R966" s="129"/>
      <c r="S966" s="129"/>
      <c r="T966" s="129"/>
      <c r="U966" s="129"/>
      <c r="V966" s="129"/>
      <c r="W966" s="129"/>
      <c r="X966" s="129"/>
      <c r="Y966" s="129"/>
      <c r="Z966" s="129"/>
    </row>
    <row r="967" spans="1:26" ht="15.75" customHeight="1">
      <c r="A967" s="3"/>
      <c r="B967" s="3"/>
      <c r="C967" s="3"/>
      <c r="D967" s="5"/>
      <c r="E967" s="388"/>
      <c r="F967" s="388"/>
      <c r="G967" s="388"/>
      <c r="H967" s="388"/>
      <c r="I967" s="388"/>
      <c r="J967" s="129"/>
      <c r="K967" s="129"/>
      <c r="L967" s="129"/>
      <c r="M967" s="129"/>
      <c r="N967" s="129"/>
      <c r="O967" s="129"/>
      <c r="P967" s="129"/>
      <c r="Q967" s="129"/>
      <c r="R967" s="129"/>
      <c r="S967" s="129"/>
      <c r="T967" s="129"/>
      <c r="U967" s="129"/>
      <c r="V967" s="129"/>
      <c r="W967" s="129"/>
      <c r="X967" s="129"/>
      <c r="Y967" s="129"/>
      <c r="Z967" s="129"/>
    </row>
    <row r="968" spans="1:26" ht="15.75" customHeight="1">
      <c r="A968" s="3"/>
      <c r="B968" s="3"/>
      <c r="C968" s="3"/>
      <c r="D968" s="5"/>
      <c r="E968" s="388"/>
      <c r="F968" s="388"/>
      <c r="G968" s="388"/>
      <c r="H968" s="388"/>
      <c r="I968" s="388"/>
      <c r="J968" s="129"/>
      <c r="K968" s="129"/>
      <c r="L968" s="129"/>
      <c r="M968" s="129"/>
      <c r="N968" s="129"/>
      <c r="O968" s="129"/>
      <c r="P968" s="129"/>
      <c r="Q968" s="129"/>
      <c r="R968" s="129"/>
      <c r="S968" s="129"/>
      <c r="T968" s="129"/>
      <c r="U968" s="129"/>
      <c r="V968" s="129"/>
      <c r="W968" s="129"/>
      <c r="X968" s="129"/>
      <c r="Y968" s="129"/>
      <c r="Z968" s="129"/>
    </row>
    <row r="969" spans="1:26" ht="15.75" customHeight="1">
      <c r="A969" s="3"/>
      <c r="B969" s="3"/>
      <c r="C969" s="3"/>
      <c r="D969" s="5"/>
      <c r="E969" s="388"/>
      <c r="F969" s="388"/>
      <c r="G969" s="388"/>
      <c r="H969" s="388"/>
      <c r="I969" s="388"/>
      <c r="J969" s="129"/>
      <c r="K969" s="129"/>
      <c r="L969" s="129"/>
      <c r="M969" s="129"/>
      <c r="N969" s="129"/>
      <c r="O969" s="129"/>
      <c r="P969" s="129"/>
      <c r="Q969" s="129"/>
      <c r="R969" s="129"/>
      <c r="S969" s="129"/>
      <c r="T969" s="129"/>
      <c r="U969" s="129"/>
      <c r="V969" s="129"/>
      <c r="W969" s="129"/>
      <c r="X969" s="129"/>
      <c r="Y969" s="129"/>
      <c r="Z969" s="129"/>
    </row>
    <row r="970" spans="1:26" ht="15.75" customHeight="1">
      <c r="A970" s="3"/>
      <c r="B970" s="3"/>
      <c r="C970" s="3"/>
      <c r="D970" s="5"/>
      <c r="E970" s="388"/>
      <c r="F970" s="388"/>
      <c r="G970" s="388"/>
      <c r="H970" s="388"/>
      <c r="I970" s="388"/>
      <c r="J970" s="129"/>
      <c r="K970" s="129"/>
      <c r="L970" s="129"/>
      <c r="M970" s="129"/>
      <c r="N970" s="129"/>
      <c r="O970" s="129"/>
      <c r="P970" s="129"/>
      <c r="Q970" s="129"/>
      <c r="R970" s="129"/>
      <c r="S970" s="129"/>
      <c r="T970" s="129"/>
      <c r="U970" s="129"/>
      <c r="V970" s="129"/>
      <c r="W970" s="129"/>
      <c r="X970" s="129"/>
      <c r="Y970" s="129"/>
      <c r="Z970" s="129"/>
    </row>
    <row r="971" spans="1:26" ht="15.75" customHeight="1">
      <c r="A971" s="3"/>
      <c r="B971" s="3"/>
      <c r="C971" s="3"/>
      <c r="D971" s="5"/>
      <c r="E971" s="388"/>
      <c r="F971" s="388"/>
      <c r="G971" s="388"/>
      <c r="H971" s="388"/>
      <c r="I971" s="388"/>
      <c r="J971" s="129"/>
      <c r="K971" s="129"/>
      <c r="L971" s="129"/>
      <c r="M971" s="129"/>
      <c r="N971" s="129"/>
      <c r="O971" s="129"/>
      <c r="P971" s="129"/>
      <c r="Q971" s="129"/>
      <c r="R971" s="129"/>
      <c r="S971" s="129"/>
      <c r="T971" s="129"/>
      <c r="U971" s="129"/>
      <c r="V971" s="129"/>
      <c r="W971" s="129"/>
      <c r="X971" s="129"/>
      <c r="Y971" s="129"/>
      <c r="Z971" s="129"/>
    </row>
    <row r="972" spans="1:26" ht="15.75" customHeight="1">
      <c r="A972" s="3"/>
      <c r="B972" s="3"/>
      <c r="C972" s="3"/>
      <c r="D972" s="5"/>
      <c r="E972" s="388"/>
      <c r="F972" s="388"/>
      <c r="G972" s="388"/>
      <c r="H972" s="388"/>
      <c r="I972" s="388"/>
      <c r="J972" s="129"/>
      <c r="K972" s="129"/>
      <c r="L972" s="129"/>
      <c r="M972" s="129"/>
      <c r="N972" s="129"/>
      <c r="O972" s="129"/>
      <c r="P972" s="129"/>
      <c r="Q972" s="129"/>
      <c r="R972" s="129"/>
      <c r="S972" s="129"/>
      <c r="T972" s="129"/>
      <c r="U972" s="129"/>
      <c r="V972" s="129"/>
      <c r="W972" s="129"/>
      <c r="X972" s="129"/>
      <c r="Y972" s="129"/>
      <c r="Z972" s="129"/>
    </row>
    <row r="973" spans="1:26" ht="15.75" customHeight="1">
      <c r="A973" s="3"/>
      <c r="B973" s="3"/>
      <c r="C973" s="3"/>
      <c r="D973" s="5"/>
      <c r="E973" s="388"/>
      <c r="F973" s="388"/>
      <c r="G973" s="388"/>
      <c r="H973" s="388"/>
      <c r="I973" s="388"/>
      <c r="J973" s="129"/>
      <c r="K973" s="129"/>
      <c r="L973" s="129"/>
      <c r="M973" s="129"/>
      <c r="N973" s="129"/>
      <c r="O973" s="129"/>
      <c r="P973" s="129"/>
      <c r="Q973" s="129"/>
      <c r="R973" s="129"/>
      <c r="S973" s="129"/>
      <c r="T973" s="129"/>
      <c r="U973" s="129"/>
      <c r="V973" s="129"/>
      <c r="W973" s="129"/>
      <c r="X973" s="129"/>
      <c r="Y973" s="129"/>
      <c r="Z973" s="129"/>
    </row>
    <row r="974" spans="1:26" ht="15.75" customHeight="1">
      <c r="A974" s="3"/>
      <c r="B974" s="3"/>
      <c r="C974" s="3"/>
      <c r="D974" s="5"/>
      <c r="E974" s="388"/>
      <c r="F974" s="388"/>
      <c r="G974" s="388"/>
      <c r="H974" s="388"/>
      <c r="I974" s="388"/>
      <c r="J974" s="129"/>
      <c r="K974" s="129"/>
      <c r="L974" s="129"/>
      <c r="M974" s="129"/>
      <c r="N974" s="129"/>
      <c r="O974" s="129"/>
      <c r="P974" s="129"/>
      <c r="Q974" s="129"/>
      <c r="R974" s="129"/>
      <c r="S974" s="129"/>
      <c r="T974" s="129"/>
      <c r="U974" s="129"/>
      <c r="V974" s="129"/>
      <c r="W974" s="129"/>
      <c r="X974" s="129"/>
      <c r="Y974" s="129"/>
      <c r="Z974" s="129"/>
    </row>
    <row r="975" spans="1:26" ht="15.75" customHeight="1">
      <c r="A975" s="3"/>
      <c r="B975" s="3"/>
      <c r="C975" s="3"/>
      <c r="D975" s="5"/>
      <c r="E975" s="388"/>
      <c r="F975" s="388"/>
      <c r="G975" s="388"/>
      <c r="H975" s="388"/>
      <c r="I975" s="388"/>
      <c r="J975" s="129"/>
      <c r="K975" s="129"/>
      <c r="L975" s="129"/>
      <c r="M975" s="129"/>
      <c r="N975" s="129"/>
      <c r="O975" s="129"/>
      <c r="P975" s="129"/>
      <c r="Q975" s="129"/>
      <c r="R975" s="129"/>
      <c r="S975" s="129"/>
      <c r="T975" s="129"/>
      <c r="U975" s="129"/>
      <c r="V975" s="129"/>
      <c r="W975" s="129"/>
      <c r="X975" s="129"/>
      <c r="Y975" s="129"/>
      <c r="Z975" s="129"/>
    </row>
    <row r="976" spans="1:26" ht="15.75" customHeight="1">
      <c r="A976" s="3"/>
      <c r="B976" s="3"/>
      <c r="C976" s="3"/>
      <c r="D976" s="5"/>
      <c r="E976" s="388"/>
      <c r="F976" s="388"/>
      <c r="G976" s="388"/>
      <c r="H976" s="388"/>
      <c r="I976" s="388"/>
      <c r="J976" s="129"/>
      <c r="K976" s="129"/>
      <c r="L976" s="129"/>
      <c r="M976" s="129"/>
      <c r="N976" s="129"/>
      <c r="O976" s="129"/>
      <c r="P976" s="129"/>
      <c r="Q976" s="129"/>
      <c r="R976" s="129"/>
      <c r="S976" s="129"/>
      <c r="T976" s="129"/>
      <c r="U976" s="129"/>
      <c r="V976" s="129"/>
      <c r="W976" s="129"/>
      <c r="X976" s="129"/>
      <c r="Y976" s="129"/>
      <c r="Z976" s="129"/>
    </row>
    <row r="977" spans="1:26" ht="15.75" customHeight="1">
      <c r="A977" s="3"/>
      <c r="B977" s="3"/>
      <c r="C977" s="3"/>
      <c r="D977" s="5"/>
      <c r="E977" s="388"/>
      <c r="F977" s="388"/>
      <c r="G977" s="388"/>
      <c r="H977" s="388"/>
      <c r="I977" s="388"/>
      <c r="J977" s="129"/>
      <c r="K977" s="129"/>
      <c r="L977" s="129"/>
      <c r="M977" s="129"/>
      <c r="N977" s="129"/>
      <c r="O977" s="129"/>
      <c r="P977" s="129"/>
      <c r="Q977" s="129"/>
      <c r="R977" s="129"/>
      <c r="S977" s="129"/>
      <c r="T977" s="129"/>
      <c r="U977" s="129"/>
      <c r="V977" s="129"/>
      <c r="W977" s="129"/>
      <c r="X977" s="129"/>
      <c r="Y977" s="129"/>
      <c r="Z977" s="129"/>
    </row>
    <row r="978" spans="1:26" ht="15.75" customHeight="1">
      <c r="A978" s="3"/>
      <c r="B978" s="3"/>
      <c r="C978" s="3"/>
      <c r="D978" s="5"/>
      <c r="E978" s="388"/>
      <c r="F978" s="388"/>
      <c r="G978" s="388"/>
      <c r="H978" s="388"/>
      <c r="I978" s="388"/>
      <c r="J978" s="129"/>
      <c r="K978" s="129"/>
      <c r="L978" s="129"/>
      <c r="M978" s="129"/>
      <c r="N978" s="129"/>
      <c r="O978" s="129"/>
      <c r="P978" s="129"/>
      <c r="Q978" s="129"/>
      <c r="R978" s="129"/>
      <c r="S978" s="129"/>
      <c r="T978" s="129"/>
      <c r="U978" s="129"/>
      <c r="V978" s="129"/>
      <c r="W978" s="129"/>
      <c r="X978" s="129"/>
      <c r="Y978" s="129"/>
      <c r="Z978" s="129"/>
    </row>
    <row r="979" spans="1:26" ht="15.75" customHeight="1">
      <c r="A979" s="3"/>
      <c r="B979" s="3"/>
      <c r="C979" s="3"/>
      <c r="D979" s="5"/>
      <c r="E979" s="388"/>
      <c r="F979" s="388"/>
      <c r="G979" s="388"/>
      <c r="H979" s="388"/>
      <c r="I979" s="388"/>
      <c r="J979" s="129"/>
      <c r="K979" s="129"/>
      <c r="L979" s="129"/>
      <c r="M979" s="129"/>
      <c r="N979" s="129"/>
      <c r="O979" s="129"/>
      <c r="P979" s="129"/>
      <c r="Q979" s="129"/>
      <c r="R979" s="129"/>
      <c r="S979" s="129"/>
      <c r="T979" s="129"/>
      <c r="U979" s="129"/>
      <c r="V979" s="129"/>
      <c r="W979" s="129"/>
      <c r="X979" s="129"/>
      <c r="Y979" s="129"/>
      <c r="Z979" s="129"/>
    </row>
    <row r="980" spans="1:26" ht="15.75" customHeight="1">
      <c r="A980" s="3"/>
      <c r="B980" s="3"/>
      <c r="C980" s="3"/>
      <c r="D980" s="5"/>
      <c r="E980" s="388"/>
      <c r="F980" s="388"/>
      <c r="G980" s="388"/>
      <c r="H980" s="388"/>
      <c r="I980" s="388"/>
      <c r="J980" s="129"/>
      <c r="K980" s="129"/>
      <c r="L980" s="129"/>
      <c r="M980" s="129"/>
      <c r="N980" s="129"/>
      <c r="O980" s="129"/>
      <c r="P980" s="129"/>
      <c r="Q980" s="129"/>
      <c r="R980" s="129"/>
      <c r="S980" s="129"/>
      <c r="T980" s="129"/>
      <c r="U980" s="129"/>
      <c r="V980" s="129"/>
      <c r="W980" s="129"/>
      <c r="X980" s="129"/>
      <c r="Y980" s="129"/>
      <c r="Z980" s="129"/>
    </row>
    <row r="981" spans="1:26" ht="15.75" customHeight="1">
      <c r="A981" s="3"/>
      <c r="B981" s="3"/>
      <c r="C981" s="3"/>
      <c r="D981" s="5"/>
      <c r="E981" s="388"/>
      <c r="F981" s="388"/>
      <c r="G981" s="388"/>
      <c r="H981" s="388"/>
      <c r="I981" s="388"/>
      <c r="J981" s="129"/>
      <c r="K981" s="129"/>
      <c r="L981" s="129"/>
      <c r="M981" s="129"/>
      <c r="N981" s="129"/>
      <c r="O981" s="129"/>
      <c r="P981" s="129"/>
      <c r="Q981" s="129"/>
      <c r="R981" s="129"/>
      <c r="S981" s="129"/>
      <c r="T981" s="129"/>
      <c r="U981" s="129"/>
      <c r="V981" s="129"/>
      <c r="W981" s="129"/>
      <c r="X981" s="129"/>
      <c r="Y981" s="129"/>
      <c r="Z981" s="129"/>
    </row>
    <row r="982" spans="1:26" ht="15.75" customHeight="1">
      <c r="A982" s="3"/>
      <c r="B982" s="3"/>
      <c r="C982" s="3"/>
      <c r="D982" s="5"/>
      <c r="E982" s="388"/>
      <c r="F982" s="388"/>
      <c r="G982" s="388"/>
      <c r="H982" s="388"/>
      <c r="I982" s="388"/>
      <c r="J982" s="129"/>
      <c r="K982" s="129"/>
      <c r="L982" s="129"/>
      <c r="M982" s="129"/>
      <c r="N982" s="129"/>
      <c r="O982" s="129"/>
      <c r="P982" s="129"/>
      <c r="Q982" s="129"/>
      <c r="R982" s="129"/>
      <c r="S982" s="129"/>
      <c r="T982" s="129"/>
      <c r="U982" s="129"/>
      <c r="V982" s="129"/>
      <c r="W982" s="129"/>
      <c r="X982" s="129"/>
      <c r="Y982" s="129"/>
      <c r="Z982" s="129"/>
    </row>
    <row r="983" spans="1:26" ht="15.75" customHeight="1">
      <c r="A983" s="3"/>
      <c r="B983" s="3"/>
      <c r="C983" s="3"/>
      <c r="D983" s="5"/>
      <c r="E983" s="388"/>
      <c r="F983" s="388"/>
      <c r="G983" s="388"/>
      <c r="H983" s="388"/>
      <c r="I983" s="388"/>
      <c r="J983" s="129"/>
      <c r="K983" s="129"/>
      <c r="L983" s="129"/>
      <c r="M983" s="129"/>
      <c r="N983" s="129"/>
      <c r="O983" s="129"/>
      <c r="P983" s="129"/>
      <c r="Q983" s="129"/>
      <c r="R983" s="129"/>
      <c r="S983" s="129"/>
      <c r="T983" s="129"/>
      <c r="U983" s="129"/>
      <c r="V983" s="129"/>
      <c r="W983" s="129"/>
      <c r="X983" s="129"/>
      <c r="Y983" s="129"/>
      <c r="Z983" s="129"/>
    </row>
    <row r="984" spans="1:26" ht="15.75" customHeight="1">
      <c r="A984" s="3"/>
      <c r="B984" s="3"/>
      <c r="C984" s="3"/>
      <c r="D984" s="5"/>
      <c r="E984" s="388"/>
      <c r="F984" s="388"/>
      <c r="G984" s="388"/>
      <c r="H984" s="388"/>
      <c r="I984" s="388"/>
      <c r="J984" s="129"/>
      <c r="K984" s="129"/>
      <c r="L984" s="129"/>
      <c r="M984" s="129"/>
      <c r="N984" s="129"/>
      <c r="O984" s="129"/>
      <c r="P984" s="129"/>
      <c r="Q984" s="129"/>
      <c r="R984" s="129"/>
      <c r="S984" s="129"/>
      <c r="T984" s="129"/>
      <c r="U984" s="129"/>
      <c r="V984" s="129"/>
      <c r="W984" s="129"/>
      <c r="X984" s="129"/>
      <c r="Y984" s="129"/>
      <c r="Z984" s="129"/>
    </row>
    <row r="985" spans="1:26" ht="15.75" customHeight="1">
      <c r="A985" s="3"/>
      <c r="B985" s="3"/>
      <c r="C985" s="3"/>
      <c r="D985" s="5"/>
      <c r="E985" s="388"/>
      <c r="F985" s="388"/>
      <c r="G985" s="388"/>
      <c r="H985" s="388"/>
      <c r="I985" s="388"/>
      <c r="J985" s="129"/>
      <c r="K985" s="129"/>
      <c r="L985" s="129"/>
      <c r="M985" s="129"/>
      <c r="N985" s="129"/>
      <c r="O985" s="129"/>
      <c r="P985" s="129"/>
      <c r="Q985" s="129"/>
      <c r="R985" s="129"/>
      <c r="S985" s="129"/>
      <c r="T985" s="129"/>
      <c r="U985" s="129"/>
      <c r="V985" s="129"/>
      <c r="W985" s="129"/>
      <c r="X985" s="129"/>
      <c r="Y985" s="129"/>
      <c r="Z985" s="129"/>
    </row>
    <row r="986" spans="1:26" ht="15.75" customHeight="1">
      <c r="A986" s="3"/>
      <c r="B986" s="3"/>
      <c r="C986" s="3"/>
      <c r="D986" s="5"/>
      <c r="E986" s="388"/>
      <c r="F986" s="388"/>
      <c r="G986" s="388"/>
      <c r="H986" s="388"/>
      <c r="I986" s="388"/>
      <c r="J986" s="129"/>
      <c r="K986" s="129"/>
      <c r="L986" s="129"/>
      <c r="M986" s="129"/>
      <c r="N986" s="129"/>
      <c r="O986" s="129"/>
      <c r="P986" s="129"/>
      <c r="Q986" s="129"/>
      <c r="R986" s="129"/>
      <c r="S986" s="129"/>
      <c r="T986" s="129"/>
      <c r="U986" s="129"/>
      <c r="V986" s="129"/>
      <c r="W986" s="129"/>
      <c r="X986" s="129"/>
      <c r="Y986" s="129"/>
      <c r="Z986" s="129"/>
    </row>
    <row r="987" spans="1:26" ht="15.75" customHeight="1">
      <c r="A987" s="3"/>
      <c r="B987" s="3"/>
      <c r="C987" s="3"/>
      <c r="D987" s="5"/>
      <c r="E987" s="388"/>
      <c r="F987" s="388"/>
      <c r="G987" s="388"/>
      <c r="H987" s="388"/>
      <c r="I987" s="388"/>
      <c r="J987" s="129"/>
      <c r="K987" s="129"/>
      <c r="L987" s="129"/>
      <c r="M987" s="129"/>
      <c r="N987" s="129"/>
      <c r="O987" s="129"/>
      <c r="P987" s="129"/>
      <c r="Q987" s="129"/>
      <c r="R987" s="129"/>
      <c r="S987" s="129"/>
      <c r="T987" s="129"/>
      <c r="U987" s="129"/>
      <c r="V987" s="129"/>
      <c r="W987" s="129"/>
      <c r="X987" s="129"/>
      <c r="Y987" s="129"/>
      <c r="Z987" s="129"/>
    </row>
    <row r="988" spans="1:26" ht="15.75" customHeight="1">
      <c r="A988" s="3"/>
      <c r="B988" s="3"/>
      <c r="C988" s="3"/>
      <c r="D988" s="5"/>
      <c r="E988" s="388"/>
      <c r="F988" s="388"/>
      <c r="G988" s="388"/>
      <c r="H988" s="388"/>
      <c r="I988" s="388"/>
      <c r="J988" s="129"/>
      <c r="K988" s="129"/>
      <c r="L988" s="129"/>
      <c r="M988" s="129"/>
      <c r="N988" s="129"/>
      <c r="O988" s="129"/>
      <c r="P988" s="129"/>
      <c r="Q988" s="129"/>
      <c r="R988" s="129"/>
      <c r="S988" s="129"/>
      <c r="T988" s="129"/>
      <c r="U988" s="129"/>
      <c r="V988" s="129"/>
      <c r="W988" s="129"/>
      <c r="X988" s="129"/>
      <c r="Y988" s="129"/>
      <c r="Z988" s="129"/>
    </row>
    <row r="989" spans="1:26" ht="15.75" customHeight="1">
      <c r="A989" s="3"/>
      <c r="B989" s="3"/>
      <c r="C989" s="3"/>
      <c r="D989" s="5"/>
      <c r="E989" s="388"/>
      <c r="F989" s="388"/>
      <c r="G989" s="388"/>
      <c r="H989" s="388"/>
      <c r="I989" s="388"/>
      <c r="J989" s="129"/>
      <c r="K989" s="129"/>
      <c r="L989" s="129"/>
      <c r="M989" s="129"/>
      <c r="N989" s="129"/>
      <c r="O989" s="129"/>
      <c r="P989" s="129"/>
      <c r="Q989" s="129"/>
      <c r="R989" s="129"/>
      <c r="S989" s="129"/>
      <c r="T989" s="129"/>
      <c r="U989" s="129"/>
      <c r="V989" s="129"/>
      <c r="W989" s="129"/>
      <c r="X989" s="129"/>
      <c r="Y989" s="129"/>
      <c r="Z989" s="129"/>
    </row>
    <row r="990" spans="1:26" ht="15.75" customHeight="1">
      <c r="A990" s="3"/>
      <c r="B990" s="3"/>
      <c r="C990" s="3"/>
      <c r="D990" s="5"/>
      <c r="E990" s="388"/>
      <c r="F990" s="388"/>
      <c r="G990" s="388"/>
      <c r="H990" s="388"/>
      <c r="I990" s="388"/>
      <c r="J990" s="129"/>
      <c r="K990" s="129"/>
      <c r="L990" s="129"/>
      <c r="M990" s="129"/>
      <c r="N990" s="129"/>
      <c r="O990" s="129"/>
      <c r="P990" s="129"/>
      <c r="Q990" s="129"/>
      <c r="R990" s="129"/>
      <c r="S990" s="129"/>
      <c r="T990" s="129"/>
      <c r="U990" s="129"/>
      <c r="V990" s="129"/>
      <c r="W990" s="129"/>
      <c r="X990" s="129"/>
      <c r="Y990" s="129"/>
      <c r="Z990" s="129"/>
    </row>
    <row r="991" spans="1:26" ht="15.75" customHeight="1">
      <c r="A991" s="3"/>
      <c r="B991" s="3"/>
      <c r="C991" s="3"/>
      <c r="D991" s="5"/>
      <c r="E991" s="388"/>
      <c r="F991" s="388"/>
      <c r="G991" s="388"/>
      <c r="H991" s="388"/>
      <c r="I991" s="388"/>
      <c r="J991" s="129"/>
      <c r="K991" s="129"/>
      <c r="L991" s="129"/>
      <c r="M991" s="129"/>
      <c r="N991" s="129"/>
      <c r="O991" s="129"/>
      <c r="P991" s="129"/>
      <c r="Q991" s="129"/>
      <c r="R991" s="129"/>
      <c r="S991" s="129"/>
      <c r="T991" s="129"/>
      <c r="U991" s="129"/>
      <c r="V991" s="129"/>
      <c r="W991" s="129"/>
      <c r="X991" s="129"/>
      <c r="Y991" s="129"/>
      <c r="Z991" s="129"/>
    </row>
    <row r="992" spans="1:26" ht="15.75" customHeight="1">
      <c r="A992" s="3"/>
      <c r="B992" s="3"/>
      <c r="C992" s="3"/>
      <c r="D992" s="5"/>
      <c r="E992" s="388"/>
      <c r="F992" s="388"/>
      <c r="G992" s="388"/>
      <c r="H992" s="388"/>
      <c r="I992" s="388"/>
      <c r="J992" s="129"/>
      <c r="K992" s="129"/>
      <c r="L992" s="129"/>
      <c r="M992" s="129"/>
      <c r="N992" s="129"/>
      <c r="O992" s="129"/>
      <c r="P992" s="129"/>
      <c r="Q992" s="129"/>
      <c r="R992" s="129"/>
      <c r="S992" s="129"/>
      <c r="T992" s="129"/>
      <c r="U992" s="129"/>
      <c r="V992" s="129"/>
      <c r="W992" s="129"/>
      <c r="X992" s="129"/>
      <c r="Y992" s="129"/>
      <c r="Z992" s="129"/>
    </row>
    <row r="993" spans="1:26" ht="15.75" customHeight="1">
      <c r="A993" s="3"/>
      <c r="B993" s="3"/>
      <c r="C993" s="3"/>
      <c r="D993" s="5"/>
      <c r="E993" s="388"/>
      <c r="F993" s="388"/>
      <c r="G993" s="388"/>
      <c r="H993" s="388"/>
      <c r="I993" s="388"/>
      <c r="J993" s="129"/>
      <c r="K993" s="129"/>
      <c r="L993" s="129"/>
      <c r="M993" s="129"/>
      <c r="N993" s="129"/>
      <c r="O993" s="129"/>
      <c r="P993" s="129"/>
      <c r="Q993" s="129"/>
      <c r="R993" s="129"/>
      <c r="S993" s="129"/>
      <c r="T993" s="129"/>
      <c r="U993" s="129"/>
      <c r="V993" s="129"/>
      <c r="W993" s="129"/>
      <c r="X993" s="129"/>
      <c r="Y993" s="129"/>
      <c r="Z993" s="129"/>
    </row>
    <row r="994" spans="1:26" ht="15.75" customHeight="1">
      <c r="A994" s="3"/>
      <c r="B994" s="3"/>
      <c r="C994" s="3"/>
      <c r="D994" s="5"/>
      <c r="E994" s="388"/>
      <c r="F994" s="388"/>
      <c r="G994" s="388"/>
      <c r="H994" s="388"/>
      <c r="I994" s="388"/>
      <c r="J994" s="129"/>
      <c r="K994" s="129"/>
      <c r="L994" s="129"/>
      <c r="M994" s="129"/>
      <c r="N994" s="129"/>
      <c r="O994" s="129"/>
      <c r="P994" s="129"/>
      <c r="Q994" s="129"/>
      <c r="R994" s="129"/>
      <c r="S994" s="129"/>
      <c r="T994" s="129"/>
      <c r="U994" s="129"/>
      <c r="V994" s="129"/>
      <c r="W994" s="129"/>
      <c r="X994" s="129"/>
      <c r="Y994" s="129"/>
      <c r="Z994" s="129"/>
    </row>
    <row r="995" spans="1:26" ht="15.75" customHeight="1">
      <c r="A995" s="3"/>
      <c r="B995" s="3"/>
      <c r="C995" s="3"/>
      <c r="D995" s="5"/>
      <c r="E995" s="388"/>
      <c r="F995" s="388"/>
      <c r="G995" s="388"/>
      <c r="H995" s="388"/>
      <c r="I995" s="388"/>
      <c r="J995" s="129"/>
      <c r="K995" s="129"/>
      <c r="L995" s="129"/>
      <c r="M995" s="129"/>
      <c r="N995" s="129"/>
      <c r="O995" s="129"/>
      <c r="P995" s="129"/>
      <c r="Q995" s="129"/>
      <c r="R995" s="129"/>
      <c r="S995" s="129"/>
      <c r="T995" s="129"/>
      <c r="U995" s="129"/>
      <c r="V995" s="129"/>
      <c r="W995" s="129"/>
      <c r="X995" s="129"/>
      <c r="Y995" s="129"/>
      <c r="Z995" s="129"/>
    </row>
    <row r="996" spans="1:26" ht="15.75" customHeight="1">
      <c r="A996" s="3"/>
      <c r="B996" s="3"/>
      <c r="C996" s="3"/>
      <c r="D996" s="5"/>
      <c r="E996" s="388"/>
      <c r="F996" s="388"/>
      <c r="G996" s="388"/>
      <c r="H996" s="388"/>
      <c r="I996" s="388"/>
      <c r="J996" s="129"/>
      <c r="K996" s="129"/>
      <c r="L996" s="129"/>
      <c r="M996" s="129"/>
      <c r="N996" s="129"/>
      <c r="O996" s="129"/>
      <c r="P996" s="129"/>
      <c r="Q996" s="129"/>
      <c r="R996" s="129"/>
      <c r="S996" s="129"/>
      <c r="T996" s="129"/>
      <c r="U996" s="129"/>
      <c r="V996" s="129"/>
      <c r="W996" s="129"/>
      <c r="X996" s="129"/>
      <c r="Y996" s="129"/>
      <c r="Z996" s="129"/>
    </row>
    <row r="997" spans="1:26" ht="15.75" customHeight="1">
      <c r="A997" s="3"/>
      <c r="B997" s="3"/>
      <c r="C997" s="3"/>
      <c r="D997" s="5"/>
      <c r="E997" s="388"/>
      <c r="F997" s="388"/>
      <c r="G997" s="388"/>
      <c r="H997" s="388"/>
      <c r="I997" s="388"/>
      <c r="J997" s="129"/>
      <c r="K997" s="129"/>
      <c r="L997" s="129"/>
      <c r="M997" s="129"/>
      <c r="N997" s="129"/>
      <c r="O997" s="129"/>
      <c r="P997" s="129"/>
      <c r="Q997" s="129"/>
      <c r="R997" s="129"/>
      <c r="S997" s="129"/>
      <c r="T997" s="129"/>
      <c r="U997" s="129"/>
      <c r="V997" s="129"/>
      <c r="W997" s="129"/>
      <c r="X997" s="129"/>
      <c r="Y997" s="129"/>
      <c r="Z997" s="129"/>
    </row>
    <row r="998" spans="1:26" ht="15.75" customHeight="1">
      <c r="A998" s="3"/>
      <c r="B998" s="3"/>
      <c r="C998" s="3"/>
      <c r="D998" s="5"/>
      <c r="E998" s="388"/>
      <c r="F998" s="388"/>
      <c r="G998" s="388"/>
      <c r="H998" s="388"/>
      <c r="I998" s="388"/>
      <c r="J998" s="129"/>
      <c r="K998" s="129"/>
      <c r="L998" s="129"/>
      <c r="M998" s="129"/>
      <c r="N998" s="129"/>
      <c r="O998" s="129"/>
      <c r="P998" s="129"/>
      <c r="Q998" s="129"/>
      <c r="R998" s="129"/>
      <c r="S998" s="129"/>
      <c r="T998" s="129"/>
      <c r="U998" s="129"/>
      <c r="V998" s="129"/>
      <c r="W998" s="129"/>
      <c r="X998" s="129"/>
      <c r="Y998" s="129"/>
      <c r="Z998" s="129"/>
    </row>
    <row r="999" spans="1:26" ht="15.75" customHeight="1">
      <c r="A999" s="3"/>
      <c r="B999" s="3"/>
      <c r="C999" s="3"/>
      <c r="D999" s="5"/>
      <c r="E999" s="388"/>
      <c r="F999" s="388"/>
      <c r="G999" s="388"/>
      <c r="H999" s="388"/>
      <c r="I999" s="388"/>
      <c r="J999" s="129"/>
      <c r="K999" s="129"/>
      <c r="L999" s="129"/>
      <c r="M999" s="129"/>
      <c r="N999" s="129"/>
      <c r="O999" s="129"/>
      <c r="P999" s="129"/>
      <c r="Q999" s="129"/>
      <c r="R999" s="129"/>
      <c r="S999" s="129"/>
      <c r="T999" s="129"/>
      <c r="U999" s="129"/>
      <c r="V999" s="129"/>
      <c r="W999" s="129"/>
      <c r="X999" s="129"/>
      <c r="Y999" s="129"/>
      <c r="Z999" s="129"/>
    </row>
    <row r="1000" spans="1:26" ht="15.75" customHeight="1">
      <c r="A1000" s="3"/>
      <c r="B1000" s="3"/>
      <c r="C1000" s="3"/>
      <c r="D1000" s="5"/>
      <c r="E1000" s="388"/>
      <c r="F1000" s="388"/>
      <c r="G1000" s="388"/>
      <c r="H1000" s="388"/>
      <c r="I1000" s="388"/>
      <c r="J1000" s="129"/>
      <c r="K1000" s="129"/>
      <c r="L1000" s="129"/>
      <c r="M1000" s="129"/>
      <c r="N1000" s="129"/>
      <c r="O1000" s="129"/>
      <c r="P1000" s="129"/>
      <c r="Q1000" s="129"/>
      <c r="R1000" s="129"/>
      <c r="S1000" s="129"/>
      <c r="T1000" s="129"/>
      <c r="U1000" s="129"/>
      <c r="V1000" s="129"/>
      <c r="W1000" s="129"/>
      <c r="X1000" s="129"/>
      <c r="Y1000" s="129"/>
      <c r="Z1000" s="129"/>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68" t="str">
        <f>Validacion!A2</f>
        <v>Jocotepec</v>
      </c>
      <c r="B1" s="505"/>
      <c r="C1" s="505"/>
      <c r="D1" s="505"/>
      <c r="E1" s="505"/>
      <c r="F1" s="505"/>
      <c r="G1" s="505"/>
      <c r="H1" s="505"/>
      <c r="I1" s="174"/>
      <c r="J1" s="174"/>
      <c r="K1" s="174"/>
      <c r="L1" s="174"/>
      <c r="M1" s="174"/>
      <c r="N1" s="174"/>
      <c r="O1" s="174"/>
      <c r="P1" s="174"/>
      <c r="Q1" s="174"/>
      <c r="R1" s="174"/>
      <c r="S1" s="174"/>
      <c r="T1" s="174"/>
      <c r="U1" s="174"/>
      <c r="V1" s="174"/>
      <c r="W1" s="174"/>
      <c r="X1" s="174"/>
      <c r="Y1" s="174"/>
      <c r="Z1" s="174"/>
    </row>
    <row r="2" spans="1:26" ht="15.75" customHeight="1">
      <c r="A2" s="569" t="s">
        <v>5741</v>
      </c>
      <c r="B2" s="505"/>
      <c r="C2" s="505"/>
      <c r="D2" s="505"/>
      <c r="E2" s="505"/>
      <c r="F2" s="505"/>
      <c r="G2" s="505"/>
      <c r="H2" s="505"/>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505"/>
      <c r="F3" s="505"/>
      <c r="G3" s="505"/>
      <c r="H3" s="505"/>
      <c r="I3" s="174"/>
      <c r="J3" s="174"/>
      <c r="K3" s="174"/>
      <c r="L3" s="174"/>
      <c r="M3" s="174"/>
      <c r="N3" s="174"/>
      <c r="O3" s="174"/>
      <c r="P3" s="174"/>
      <c r="Q3" s="174"/>
      <c r="R3" s="174"/>
      <c r="S3" s="174"/>
      <c r="T3" s="174"/>
      <c r="U3" s="174"/>
      <c r="V3" s="174"/>
      <c r="W3" s="174"/>
      <c r="X3" s="174"/>
      <c r="Y3" s="174"/>
      <c r="Z3" s="174"/>
    </row>
    <row r="4" spans="1:26" ht="15.75" customHeight="1">
      <c r="A4" s="174"/>
      <c r="B4" s="174"/>
      <c r="C4" s="390"/>
      <c r="D4" s="390"/>
      <c r="E4" s="390"/>
      <c r="F4" s="390"/>
      <c r="G4" s="390"/>
      <c r="H4" s="390"/>
      <c r="I4" s="174"/>
      <c r="J4" s="174"/>
      <c r="K4" s="174"/>
      <c r="L4" s="174"/>
      <c r="M4" s="174"/>
      <c r="N4" s="174"/>
      <c r="O4" s="174"/>
      <c r="P4" s="174"/>
      <c r="Q4" s="174"/>
      <c r="R4" s="174"/>
      <c r="S4" s="174"/>
      <c r="T4" s="174"/>
      <c r="U4" s="174"/>
      <c r="V4" s="174"/>
      <c r="W4" s="174"/>
      <c r="X4" s="174"/>
      <c r="Y4" s="174"/>
      <c r="Z4" s="174"/>
    </row>
    <row r="5" spans="1:26" ht="15.75" customHeight="1">
      <c r="A5" s="649" t="s">
        <v>5742</v>
      </c>
      <c r="B5" s="574"/>
      <c r="C5" s="650" t="s">
        <v>5743</v>
      </c>
      <c r="D5" s="560"/>
      <c r="E5" s="560"/>
      <c r="F5" s="560"/>
      <c r="G5" s="560"/>
      <c r="H5" s="651" t="s">
        <v>5744</v>
      </c>
      <c r="I5" s="174"/>
      <c r="J5" s="174"/>
      <c r="K5" s="174"/>
      <c r="L5" s="174"/>
      <c r="M5" s="174"/>
      <c r="N5" s="174"/>
      <c r="O5" s="174"/>
      <c r="P5" s="174"/>
      <c r="Q5" s="174"/>
      <c r="R5" s="174"/>
      <c r="S5" s="174"/>
      <c r="T5" s="174"/>
      <c r="U5" s="174"/>
      <c r="V5" s="174"/>
      <c r="W5" s="174"/>
      <c r="X5" s="174"/>
      <c r="Y5" s="174"/>
      <c r="Z5" s="174"/>
    </row>
    <row r="6" spans="1:26" ht="15.75" customHeight="1">
      <c r="A6" s="560"/>
      <c r="B6" s="560"/>
      <c r="C6" s="391" t="s">
        <v>5745</v>
      </c>
      <c r="D6" s="391" t="s">
        <v>5746</v>
      </c>
      <c r="E6" s="391" t="s">
        <v>5033</v>
      </c>
      <c r="F6" s="391" t="s">
        <v>5034</v>
      </c>
      <c r="G6" s="391" t="s">
        <v>5747</v>
      </c>
      <c r="H6" s="560"/>
      <c r="I6" s="174"/>
      <c r="J6" s="174"/>
      <c r="K6" s="174"/>
      <c r="L6" s="174"/>
      <c r="M6" s="174"/>
      <c r="N6" s="174"/>
      <c r="O6" s="174"/>
      <c r="P6" s="174"/>
      <c r="Q6" s="174"/>
      <c r="R6" s="174"/>
      <c r="S6" s="174"/>
      <c r="T6" s="174"/>
      <c r="U6" s="174"/>
      <c r="V6" s="174"/>
      <c r="W6" s="174"/>
      <c r="X6" s="174"/>
      <c r="Y6" s="174"/>
      <c r="Z6" s="174"/>
    </row>
    <row r="7" spans="1:26" ht="17.25" customHeight="1">
      <c r="A7" s="392" t="s">
        <v>345</v>
      </c>
      <c r="B7" s="361"/>
      <c r="C7" s="298">
        <f t="shared" ref="C7:D7" si="0">SUM(C8:C16)</f>
        <v>0</v>
      </c>
      <c r="D7" s="298">
        <f t="shared" si="0"/>
        <v>0</v>
      </c>
      <c r="E7" s="298">
        <f t="shared" ref="E7:E70" si="1">C7+D7</f>
        <v>0</v>
      </c>
      <c r="F7" s="298">
        <f t="shared" ref="F7:G7" si="2">SUM(F8:F16)</f>
        <v>0</v>
      </c>
      <c r="G7" s="298">
        <f t="shared" si="2"/>
        <v>0</v>
      </c>
      <c r="H7" s="298">
        <f t="shared" ref="H7:H69" si="3">G7-C7</f>
        <v>0</v>
      </c>
      <c r="I7" s="129"/>
      <c r="J7" s="129"/>
      <c r="K7" s="129"/>
      <c r="L7" s="129"/>
      <c r="M7" s="129"/>
      <c r="N7" s="129"/>
      <c r="O7" s="129"/>
      <c r="P7" s="129"/>
      <c r="Q7" s="129"/>
      <c r="R7" s="129"/>
      <c r="S7" s="129"/>
      <c r="T7" s="129"/>
      <c r="U7" s="129"/>
      <c r="V7" s="129"/>
      <c r="W7" s="129"/>
      <c r="X7" s="129"/>
      <c r="Y7" s="129"/>
      <c r="Z7" s="129"/>
    </row>
    <row r="8" spans="1:26" ht="15.75" hidden="1" customHeight="1">
      <c r="A8" s="128"/>
      <c r="B8" s="393" t="s">
        <v>456</v>
      </c>
      <c r="C8" s="133">
        <f>Balanza!G797</f>
        <v>0</v>
      </c>
      <c r="D8" s="133">
        <f>Balanza!G985</f>
        <v>0</v>
      </c>
      <c r="E8" s="154">
        <f t="shared" si="1"/>
        <v>0</v>
      </c>
      <c r="F8" s="133">
        <f>Balanza!F1079</f>
        <v>0</v>
      </c>
      <c r="G8" s="133">
        <f>Balanza!H1173</f>
        <v>0</v>
      </c>
      <c r="H8" s="154">
        <f t="shared" si="3"/>
        <v>0</v>
      </c>
      <c r="I8" s="129"/>
      <c r="J8" s="129"/>
      <c r="K8" s="129"/>
      <c r="L8" s="129"/>
      <c r="M8" s="129"/>
      <c r="N8" s="129"/>
      <c r="O8" s="129"/>
      <c r="P8" s="129"/>
      <c r="Q8" s="129"/>
      <c r="R8" s="129"/>
      <c r="S8" s="129"/>
      <c r="T8" s="129"/>
      <c r="U8" s="129"/>
      <c r="V8" s="129"/>
      <c r="W8" s="129"/>
      <c r="X8" s="129"/>
      <c r="Y8" s="129"/>
      <c r="Z8" s="129"/>
    </row>
    <row r="9" spans="1:26" ht="15.75" hidden="1" customHeight="1">
      <c r="A9" s="129"/>
      <c r="B9" s="393" t="s">
        <v>457</v>
      </c>
      <c r="C9" s="133">
        <f>Balanza!G798</f>
        <v>0</v>
      </c>
      <c r="D9" s="133">
        <f>Balanza!G986</f>
        <v>0</v>
      </c>
      <c r="E9" s="154">
        <f t="shared" si="1"/>
        <v>0</v>
      </c>
      <c r="F9" s="133">
        <f>Balanza!F1080</f>
        <v>0</v>
      </c>
      <c r="G9" s="133">
        <f>Balanza!H1174</f>
        <v>0</v>
      </c>
      <c r="H9" s="154">
        <f t="shared" si="3"/>
        <v>0</v>
      </c>
      <c r="I9" s="129"/>
      <c r="J9" s="129"/>
      <c r="K9" s="129"/>
      <c r="L9" s="129"/>
      <c r="M9" s="129"/>
      <c r="N9" s="129"/>
      <c r="O9" s="129"/>
      <c r="P9" s="129"/>
      <c r="Q9" s="129"/>
      <c r="R9" s="129"/>
      <c r="S9" s="129"/>
      <c r="T9" s="129"/>
      <c r="U9" s="129"/>
      <c r="V9" s="129"/>
      <c r="W9" s="129"/>
      <c r="X9" s="129"/>
      <c r="Y9" s="129"/>
      <c r="Z9" s="129"/>
    </row>
    <row r="10" spans="1:26" ht="15.75" hidden="1" customHeight="1">
      <c r="A10" s="129"/>
      <c r="B10" s="393" t="s">
        <v>458</v>
      </c>
      <c r="C10" s="133">
        <f>Balanza!G799</f>
        <v>0</v>
      </c>
      <c r="D10" s="133">
        <f>Balanza!G987</f>
        <v>0</v>
      </c>
      <c r="E10" s="154">
        <f t="shared" si="1"/>
        <v>0</v>
      </c>
      <c r="F10" s="133">
        <f>Balanza!F1081</f>
        <v>0</v>
      </c>
      <c r="G10" s="133">
        <f>Balanza!H1175</f>
        <v>0</v>
      </c>
      <c r="H10" s="154">
        <f t="shared" si="3"/>
        <v>0</v>
      </c>
      <c r="I10" s="129"/>
      <c r="J10" s="129"/>
      <c r="K10" s="129"/>
      <c r="L10" s="129"/>
      <c r="M10" s="129"/>
      <c r="N10" s="129"/>
      <c r="O10" s="129"/>
      <c r="P10" s="129"/>
      <c r="Q10" s="129"/>
      <c r="R10" s="129"/>
      <c r="S10" s="129"/>
      <c r="T10" s="129"/>
      <c r="U10" s="129"/>
      <c r="V10" s="129"/>
      <c r="W10" s="129"/>
      <c r="X10" s="129"/>
      <c r="Y10" s="129"/>
      <c r="Z10" s="129"/>
    </row>
    <row r="11" spans="1:26" ht="15.75" hidden="1" customHeight="1">
      <c r="A11" s="129"/>
      <c r="B11" s="393" t="s">
        <v>459</v>
      </c>
      <c r="C11" s="133">
        <f>Balanza!G800</f>
        <v>0</v>
      </c>
      <c r="D11" s="133">
        <f>Balanza!G988</f>
        <v>0</v>
      </c>
      <c r="E11" s="154">
        <f t="shared" si="1"/>
        <v>0</v>
      </c>
      <c r="F11" s="133">
        <f>Balanza!F1082</f>
        <v>0</v>
      </c>
      <c r="G11" s="133">
        <f>Balanza!H1176</f>
        <v>0</v>
      </c>
      <c r="H11" s="154">
        <f t="shared" si="3"/>
        <v>0</v>
      </c>
      <c r="I11" s="129"/>
      <c r="J11" s="129"/>
      <c r="K11" s="129"/>
      <c r="L11" s="129"/>
      <c r="M11" s="129"/>
      <c r="N11" s="129"/>
      <c r="O11" s="129"/>
      <c r="P11" s="129"/>
      <c r="Q11" s="129"/>
      <c r="R11" s="129"/>
      <c r="S11" s="129"/>
      <c r="T11" s="129"/>
      <c r="U11" s="129"/>
      <c r="V11" s="129"/>
      <c r="W11" s="129"/>
      <c r="X11" s="129"/>
      <c r="Y11" s="129"/>
      <c r="Z11" s="129"/>
    </row>
    <row r="12" spans="1:26" ht="15.75" hidden="1" customHeight="1">
      <c r="A12" s="129"/>
      <c r="B12" s="393" t="s">
        <v>460</v>
      </c>
      <c r="C12" s="133">
        <f>Balanza!G801</f>
        <v>0</v>
      </c>
      <c r="D12" s="133">
        <f>Balanza!G989</f>
        <v>0</v>
      </c>
      <c r="E12" s="154">
        <f t="shared" si="1"/>
        <v>0</v>
      </c>
      <c r="F12" s="133">
        <f>Balanza!F1083</f>
        <v>0</v>
      </c>
      <c r="G12" s="133">
        <f>Balanza!H1177</f>
        <v>0</v>
      </c>
      <c r="H12" s="154">
        <f t="shared" si="3"/>
        <v>0</v>
      </c>
      <c r="I12" s="129"/>
      <c r="J12" s="129"/>
      <c r="K12" s="129"/>
      <c r="L12" s="129"/>
      <c r="M12" s="129"/>
      <c r="N12" s="129"/>
      <c r="O12" s="129"/>
      <c r="P12" s="129"/>
      <c r="Q12" s="129"/>
      <c r="R12" s="129"/>
      <c r="S12" s="129"/>
      <c r="T12" s="129"/>
      <c r="U12" s="129"/>
      <c r="V12" s="129"/>
      <c r="W12" s="129"/>
      <c r="X12" s="129"/>
      <c r="Y12" s="129"/>
      <c r="Z12" s="129"/>
    </row>
    <row r="13" spans="1:26" ht="15.75" hidden="1" customHeight="1">
      <c r="A13" s="129"/>
      <c r="B13" s="393" t="s">
        <v>461</v>
      </c>
      <c r="C13" s="133">
        <f>Balanza!G802</f>
        <v>0</v>
      </c>
      <c r="D13" s="133">
        <f>Balanza!G990</f>
        <v>0</v>
      </c>
      <c r="E13" s="154">
        <f t="shared" si="1"/>
        <v>0</v>
      </c>
      <c r="F13" s="133">
        <f>Balanza!F1084</f>
        <v>0</v>
      </c>
      <c r="G13" s="133">
        <f>Balanza!H1178</f>
        <v>0</v>
      </c>
      <c r="H13" s="154">
        <f t="shared" si="3"/>
        <v>0</v>
      </c>
      <c r="I13" s="129"/>
      <c r="J13" s="129"/>
      <c r="K13" s="129"/>
      <c r="L13" s="129"/>
      <c r="M13" s="129"/>
      <c r="N13" s="129"/>
      <c r="O13" s="129"/>
      <c r="P13" s="129"/>
      <c r="Q13" s="129"/>
      <c r="R13" s="129"/>
      <c r="S13" s="129"/>
      <c r="T13" s="129"/>
      <c r="U13" s="129"/>
      <c r="V13" s="129"/>
      <c r="W13" s="129"/>
      <c r="X13" s="129"/>
      <c r="Y13" s="129"/>
      <c r="Z13" s="129"/>
    </row>
    <row r="14" spans="1:26" ht="15.75" hidden="1" customHeight="1">
      <c r="A14" s="129"/>
      <c r="B14" s="393" t="s">
        <v>462</v>
      </c>
      <c r="C14" s="133">
        <f>Balanza!G803</f>
        <v>0</v>
      </c>
      <c r="D14" s="133">
        <f>Balanza!G991</f>
        <v>0</v>
      </c>
      <c r="E14" s="154">
        <f t="shared" si="1"/>
        <v>0</v>
      </c>
      <c r="F14" s="133">
        <f>Balanza!F1085</f>
        <v>0</v>
      </c>
      <c r="G14" s="133">
        <f>Balanza!H1179</f>
        <v>0</v>
      </c>
      <c r="H14" s="154">
        <f t="shared" si="3"/>
        <v>0</v>
      </c>
      <c r="I14" s="129"/>
      <c r="J14" s="129"/>
      <c r="K14" s="129"/>
      <c r="L14" s="129"/>
      <c r="M14" s="129"/>
      <c r="N14" s="129"/>
      <c r="O14" s="129"/>
      <c r="P14" s="129"/>
      <c r="Q14" s="129"/>
      <c r="R14" s="129"/>
      <c r="S14" s="129"/>
      <c r="T14" s="129"/>
      <c r="U14" s="129"/>
      <c r="V14" s="129"/>
      <c r="W14" s="129"/>
      <c r="X14" s="129"/>
      <c r="Y14" s="129"/>
      <c r="Z14" s="129"/>
    </row>
    <row r="15" spans="1:26" ht="15.75" hidden="1" customHeight="1">
      <c r="A15" s="129"/>
      <c r="B15" s="393" t="s">
        <v>463</v>
      </c>
      <c r="C15" s="133">
        <f>Balanza!G804</f>
        <v>0</v>
      </c>
      <c r="D15" s="133">
        <f>Balanza!G992</f>
        <v>0</v>
      </c>
      <c r="E15" s="154">
        <f t="shared" si="1"/>
        <v>0</v>
      </c>
      <c r="F15" s="133">
        <f>Balanza!F1086</f>
        <v>0</v>
      </c>
      <c r="G15" s="133">
        <f>Balanza!H1180</f>
        <v>0</v>
      </c>
      <c r="H15" s="154">
        <f t="shared" si="3"/>
        <v>0</v>
      </c>
      <c r="I15" s="129"/>
      <c r="J15" s="129"/>
      <c r="K15" s="129"/>
      <c r="L15" s="129"/>
      <c r="M15" s="129"/>
      <c r="N15" s="129"/>
      <c r="O15" s="129"/>
      <c r="P15" s="129"/>
      <c r="Q15" s="129"/>
      <c r="R15" s="129"/>
      <c r="S15" s="129"/>
      <c r="T15" s="129"/>
      <c r="U15" s="129"/>
      <c r="V15" s="129"/>
      <c r="W15" s="129"/>
      <c r="X15" s="129"/>
      <c r="Y15" s="129"/>
      <c r="Z15" s="129"/>
    </row>
    <row r="16" spans="1:26" ht="28.5" hidden="1" customHeight="1">
      <c r="A16" s="129"/>
      <c r="B16" s="394" t="s">
        <v>464</v>
      </c>
      <c r="C16" s="133">
        <f>Balanza!G805</f>
        <v>0</v>
      </c>
      <c r="D16" s="133">
        <f>Balanza!G993</f>
        <v>0</v>
      </c>
      <c r="E16" s="154">
        <f t="shared" si="1"/>
        <v>0</v>
      </c>
      <c r="F16" s="133">
        <f>Balanza!F1087</f>
        <v>0</v>
      </c>
      <c r="G16" s="133">
        <f>Balanza!H1181</f>
        <v>0</v>
      </c>
      <c r="H16" s="154">
        <f t="shared" si="3"/>
        <v>0</v>
      </c>
      <c r="I16" s="129"/>
      <c r="J16" s="129"/>
      <c r="K16" s="129"/>
      <c r="L16" s="129"/>
      <c r="M16" s="129"/>
      <c r="N16" s="129"/>
      <c r="O16" s="129"/>
      <c r="P16" s="129"/>
      <c r="Q16" s="129"/>
      <c r="R16" s="129"/>
      <c r="S16" s="129"/>
      <c r="T16" s="129"/>
      <c r="U16" s="129"/>
      <c r="V16" s="129"/>
      <c r="W16" s="129"/>
      <c r="X16" s="129"/>
      <c r="Y16" s="129"/>
      <c r="Z16" s="129"/>
    </row>
    <row r="17" spans="1:26" ht="17.25" customHeight="1">
      <c r="A17" s="392" t="s">
        <v>346</v>
      </c>
      <c r="B17" s="349"/>
      <c r="C17" s="163">
        <f t="shared" ref="C17:D17" si="4">SUM(C18:C22)</f>
        <v>0</v>
      </c>
      <c r="D17" s="163">
        <f t="shared" si="4"/>
        <v>0</v>
      </c>
      <c r="E17" s="163">
        <f t="shared" si="1"/>
        <v>0</v>
      </c>
      <c r="F17" s="163">
        <f t="shared" ref="F17:G17" si="5">SUM(F18:F22)</f>
        <v>0</v>
      </c>
      <c r="G17" s="163">
        <f t="shared" si="5"/>
        <v>0</v>
      </c>
      <c r="H17" s="163">
        <f t="shared" si="3"/>
        <v>0</v>
      </c>
      <c r="I17" s="129"/>
      <c r="J17" s="129"/>
      <c r="K17" s="129"/>
      <c r="L17" s="129"/>
      <c r="M17" s="129"/>
      <c r="N17" s="129"/>
      <c r="O17" s="129"/>
      <c r="P17" s="129"/>
      <c r="Q17" s="129"/>
      <c r="R17" s="129"/>
      <c r="S17" s="129"/>
      <c r="T17" s="129"/>
      <c r="U17" s="129"/>
      <c r="V17" s="129"/>
      <c r="W17" s="129"/>
      <c r="X17" s="129"/>
      <c r="Y17" s="129"/>
      <c r="Z17" s="129"/>
    </row>
    <row r="18" spans="1:26" ht="15.75" hidden="1" customHeight="1">
      <c r="A18" s="128"/>
      <c r="B18" s="393" t="s">
        <v>465</v>
      </c>
      <c r="C18" s="154">
        <f>Balanza!G807</f>
        <v>0</v>
      </c>
      <c r="D18" s="133">
        <f>Balanza!G995</f>
        <v>0</v>
      </c>
      <c r="E18" s="154">
        <f t="shared" si="1"/>
        <v>0</v>
      </c>
      <c r="F18" s="133">
        <f>Balanza!F1089</f>
        <v>0</v>
      </c>
      <c r="G18" s="133">
        <f>Balanza!H1183</f>
        <v>0</v>
      </c>
      <c r="H18" s="154">
        <f t="shared" si="3"/>
        <v>0</v>
      </c>
      <c r="I18" s="129"/>
      <c r="J18" s="129"/>
      <c r="K18" s="129"/>
      <c r="L18" s="129"/>
      <c r="M18" s="129"/>
      <c r="N18" s="129"/>
      <c r="O18" s="129"/>
      <c r="P18" s="129"/>
      <c r="Q18" s="129"/>
      <c r="R18" s="129"/>
      <c r="S18" s="129"/>
      <c r="T18" s="129"/>
      <c r="U18" s="129"/>
      <c r="V18" s="129"/>
      <c r="W18" s="129"/>
      <c r="X18" s="129"/>
      <c r="Y18" s="129"/>
      <c r="Z18" s="129"/>
    </row>
    <row r="19" spans="1:26" ht="15.75" hidden="1" customHeight="1">
      <c r="A19" s="129"/>
      <c r="B19" s="393" t="s">
        <v>466</v>
      </c>
      <c r="C19" s="154">
        <f>Balanza!G808</f>
        <v>0</v>
      </c>
      <c r="D19" s="133">
        <f>Balanza!G996</f>
        <v>0</v>
      </c>
      <c r="E19" s="154">
        <f t="shared" si="1"/>
        <v>0</v>
      </c>
      <c r="F19" s="133">
        <f>Balanza!F1090</f>
        <v>0</v>
      </c>
      <c r="G19" s="133">
        <f>Balanza!H1184</f>
        <v>0</v>
      </c>
      <c r="H19" s="154">
        <f t="shared" si="3"/>
        <v>0</v>
      </c>
      <c r="I19" s="129"/>
      <c r="J19" s="129"/>
      <c r="K19" s="129"/>
      <c r="L19" s="129"/>
      <c r="M19" s="129"/>
      <c r="N19" s="129"/>
      <c r="O19" s="129"/>
      <c r="P19" s="129"/>
      <c r="Q19" s="129"/>
      <c r="R19" s="129"/>
      <c r="S19" s="129"/>
      <c r="T19" s="129"/>
      <c r="U19" s="129"/>
      <c r="V19" s="129"/>
      <c r="W19" s="129"/>
      <c r="X19" s="129"/>
      <c r="Y19" s="129"/>
      <c r="Z19" s="129"/>
    </row>
    <row r="20" spans="1:26" ht="15.75" hidden="1" customHeight="1">
      <c r="A20" s="129"/>
      <c r="B20" s="393" t="s">
        <v>467</v>
      </c>
      <c r="C20" s="154">
        <f>Balanza!G809</f>
        <v>0</v>
      </c>
      <c r="D20" s="133">
        <f>Balanza!G997</f>
        <v>0</v>
      </c>
      <c r="E20" s="154">
        <f t="shared" si="1"/>
        <v>0</v>
      </c>
      <c r="F20" s="133">
        <f>Balanza!F1091</f>
        <v>0</v>
      </c>
      <c r="G20" s="133">
        <f>Balanza!H1185</f>
        <v>0</v>
      </c>
      <c r="H20" s="154">
        <f t="shared" si="3"/>
        <v>0</v>
      </c>
      <c r="I20" s="129"/>
      <c r="J20" s="129"/>
      <c r="K20" s="129"/>
      <c r="L20" s="129"/>
      <c r="M20" s="129"/>
      <c r="N20" s="129"/>
      <c r="O20" s="129"/>
      <c r="P20" s="129"/>
      <c r="Q20" s="129"/>
      <c r="R20" s="129"/>
      <c r="S20" s="129"/>
      <c r="T20" s="129"/>
      <c r="U20" s="129"/>
      <c r="V20" s="129"/>
      <c r="W20" s="129"/>
      <c r="X20" s="129"/>
      <c r="Y20" s="129"/>
      <c r="Z20" s="129"/>
    </row>
    <row r="21" spans="1:26" ht="15.75" hidden="1" customHeight="1">
      <c r="A21" s="129"/>
      <c r="B21" s="393" t="s">
        <v>468</v>
      </c>
      <c r="C21" s="154">
        <f>Balanza!G810</f>
        <v>0</v>
      </c>
      <c r="D21" s="133">
        <f>Balanza!G998</f>
        <v>0</v>
      </c>
      <c r="E21" s="154">
        <f t="shared" si="1"/>
        <v>0</v>
      </c>
      <c r="F21" s="133">
        <f>Balanza!F1092</f>
        <v>0</v>
      </c>
      <c r="G21" s="133">
        <f>Balanza!H1186</f>
        <v>0</v>
      </c>
      <c r="H21" s="154">
        <f t="shared" si="3"/>
        <v>0</v>
      </c>
      <c r="I21" s="129"/>
      <c r="J21" s="129"/>
      <c r="K21" s="129"/>
      <c r="L21" s="129"/>
      <c r="M21" s="129"/>
      <c r="N21" s="129"/>
      <c r="O21" s="129"/>
      <c r="P21" s="129"/>
      <c r="Q21" s="129"/>
      <c r="R21" s="129"/>
      <c r="S21" s="129"/>
      <c r="T21" s="129"/>
      <c r="U21" s="129"/>
      <c r="V21" s="129"/>
      <c r="W21" s="129"/>
      <c r="X21" s="129"/>
      <c r="Y21" s="129"/>
      <c r="Z21" s="129"/>
    </row>
    <row r="22" spans="1:26" ht="15.75" hidden="1" customHeight="1">
      <c r="A22" s="129"/>
      <c r="B22" s="393" t="s">
        <v>469</v>
      </c>
      <c r="C22" s="154">
        <f>Balanza!G811</f>
        <v>0</v>
      </c>
      <c r="D22" s="133">
        <f>Balanza!G999</f>
        <v>0</v>
      </c>
      <c r="E22" s="154">
        <f t="shared" si="1"/>
        <v>0</v>
      </c>
      <c r="F22" s="133">
        <f>Balanza!F1093</f>
        <v>0</v>
      </c>
      <c r="G22" s="133">
        <f>Balanza!H1187</f>
        <v>0</v>
      </c>
      <c r="H22" s="154">
        <f t="shared" si="3"/>
        <v>0</v>
      </c>
      <c r="I22" s="129"/>
      <c r="J22" s="129"/>
      <c r="K22" s="129"/>
      <c r="L22" s="129"/>
      <c r="M22" s="129"/>
      <c r="N22" s="129"/>
      <c r="O22" s="129"/>
      <c r="P22" s="129"/>
      <c r="Q22" s="129"/>
      <c r="R22" s="129"/>
      <c r="S22" s="129"/>
      <c r="T22" s="129"/>
      <c r="U22" s="129"/>
      <c r="V22" s="129"/>
      <c r="W22" s="129"/>
      <c r="X22" s="129"/>
      <c r="Y22" s="129"/>
      <c r="Z22" s="129"/>
    </row>
    <row r="23" spans="1:26" ht="17.25" customHeight="1">
      <c r="A23" s="392" t="s">
        <v>470</v>
      </c>
      <c r="B23" s="349"/>
      <c r="C23" s="163">
        <f t="shared" ref="C23:D23" si="6">SUM(C24:C25)</f>
        <v>0</v>
      </c>
      <c r="D23" s="163">
        <f t="shared" si="6"/>
        <v>0</v>
      </c>
      <c r="E23" s="163">
        <f t="shared" si="1"/>
        <v>0</v>
      </c>
      <c r="F23" s="163">
        <f t="shared" ref="F23:G23" si="7">SUM(F24:F25)</f>
        <v>0</v>
      </c>
      <c r="G23" s="163">
        <f t="shared" si="7"/>
        <v>0</v>
      </c>
      <c r="H23" s="163">
        <f t="shared" si="3"/>
        <v>0</v>
      </c>
      <c r="I23" s="129"/>
      <c r="J23" s="129"/>
      <c r="K23" s="129"/>
      <c r="L23" s="129"/>
      <c r="M23" s="129"/>
      <c r="N23" s="129"/>
      <c r="O23" s="129"/>
      <c r="P23" s="129"/>
      <c r="Q23" s="129"/>
      <c r="R23" s="129"/>
      <c r="S23" s="129"/>
      <c r="T23" s="129"/>
      <c r="U23" s="129"/>
      <c r="V23" s="129"/>
      <c r="W23" s="129"/>
      <c r="X23" s="129"/>
      <c r="Y23" s="129"/>
      <c r="Z23" s="129"/>
    </row>
    <row r="24" spans="1:26" ht="15.75" hidden="1" customHeight="1">
      <c r="A24" s="128"/>
      <c r="B24" s="393" t="s">
        <v>471</v>
      </c>
      <c r="C24" s="154">
        <f>Balanza!G813</f>
        <v>0</v>
      </c>
      <c r="D24" s="133">
        <f>Balanza!G1001</f>
        <v>0</v>
      </c>
      <c r="E24" s="154">
        <f t="shared" si="1"/>
        <v>0</v>
      </c>
      <c r="F24" s="133">
        <f>Balanza!F1095</f>
        <v>0</v>
      </c>
      <c r="G24" s="133">
        <f>Balanza!H1189</f>
        <v>0</v>
      </c>
      <c r="H24" s="154">
        <f t="shared" si="3"/>
        <v>0</v>
      </c>
      <c r="I24" s="129"/>
      <c r="J24" s="129"/>
      <c r="K24" s="129"/>
      <c r="L24" s="129"/>
      <c r="M24" s="129"/>
      <c r="N24" s="129"/>
      <c r="O24" s="129"/>
      <c r="P24" s="129"/>
      <c r="Q24" s="129"/>
      <c r="R24" s="129"/>
      <c r="S24" s="129"/>
      <c r="T24" s="129"/>
      <c r="U24" s="129"/>
      <c r="V24" s="129"/>
      <c r="W24" s="129"/>
      <c r="X24" s="129"/>
      <c r="Y24" s="129"/>
      <c r="Z24" s="129"/>
    </row>
    <row r="25" spans="1:26" ht="28.5" hidden="1" customHeight="1">
      <c r="A25" s="129"/>
      <c r="B25" s="394" t="s">
        <v>472</v>
      </c>
      <c r="C25" s="154">
        <f>Balanza!G814</f>
        <v>0</v>
      </c>
      <c r="D25" s="133">
        <f>Balanza!G1002</f>
        <v>0</v>
      </c>
      <c r="E25" s="154">
        <f t="shared" si="1"/>
        <v>0</v>
      </c>
      <c r="F25" s="133">
        <f>Balanza!F1096</f>
        <v>0</v>
      </c>
      <c r="G25" s="133">
        <f>Balanza!H1190</f>
        <v>0</v>
      </c>
      <c r="H25" s="154">
        <f t="shared" si="3"/>
        <v>0</v>
      </c>
      <c r="I25" s="129"/>
      <c r="J25" s="129"/>
      <c r="K25" s="129"/>
      <c r="L25" s="129"/>
      <c r="M25" s="129"/>
      <c r="N25" s="129"/>
      <c r="O25" s="129"/>
      <c r="P25" s="129"/>
      <c r="Q25" s="129"/>
      <c r="R25" s="129"/>
      <c r="S25" s="129"/>
      <c r="T25" s="129"/>
      <c r="U25" s="129"/>
      <c r="V25" s="129"/>
      <c r="W25" s="129"/>
      <c r="X25" s="129"/>
      <c r="Y25" s="129"/>
      <c r="Z25" s="129"/>
    </row>
    <row r="26" spans="1:26" ht="17.25" customHeight="1">
      <c r="A26" s="392" t="s">
        <v>348</v>
      </c>
      <c r="B26" s="349"/>
      <c r="C26" s="163">
        <f t="shared" ref="C26:D26" si="8">SUM(C27:C32)</f>
        <v>0</v>
      </c>
      <c r="D26" s="163">
        <f t="shared" si="8"/>
        <v>0</v>
      </c>
      <c r="E26" s="163">
        <f t="shared" si="1"/>
        <v>0</v>
      </c>
      <c r="F26" s="163">
        <f t="shared" ref="F26:G26" si="9">SUM(F27:F32)</f>
        <v>0</v>
      </c>
      <c r="G26" s="163">
        <f t="shared" si="9"/>
        <v>0</v>
      </c>
      <c r="H26" s="163">
        <f t="shared" si="3"/>
        <v>0</v>
      </c>
      <c r="I26" s="129"/>
      <c r="J26" s="129"/>
      <c r="K26" s="129"/>
      <c r="L26" s="129"/>
      <c r="M26" s="129"/>
      <c r="N26" s="129"/>
      <c r="O26" s="129"/>
      <c r="P26" s="129"/>
      <c r="Q26" s="129"/>
      <c r="R26" s="129"/>
      <c r="S26" s="129"/>
      <c r="T26" s="129"/>
      <c r="U26" s="129"/>
      <c r="V26" s="129"/>
      <c r="W26" s="129"/>
      <c r="X26" s="129"/>
      <c r="Y26" s="129"/>
      <c r="Z26" s="129"/>
    </row>
    <row r="27" spans="1:26" ht="15.75" hidden="1" customHeight="1">
      <c r="A27" s="128"/>
      <c r="B27" s="394" t="s">
        <v>473</v>
      </c>
      <c r="C27" s="154">
        <f>Balanza!G816</f>
        <v>0</v>
      </c>
      <c r="D27" s="133">
        <f>Balanza!G1004</f>
        <v>0</v>
      </c>
      <c r="E27" s="154">
        <f t="shared" si="1"/>
        <v>0</v>
      </c>
      <c r="F27" s="133">
        <f>Balanza!F1098</f>
        <v>0</v>
      </c>
      <c r="G27" s="133">
        <f>Balanza!H1192</f>
        <v>0</v>
      </c>
      <c r="H27" s="154">
        <f t="shared" si="3"/>
        <v>0</v>
      </c>
      <c r="I27" s="129"/>
      <c r="J27" s="129"/>
      <c r="K27" s="129"/>
      <c r="L27" s="129"/>
      <c r="M27" s="129"/>
      <c r="N27" s="129"/>
      <c r="O27" s="129"/>
      <c r="P27" s="129"/>
      <c r="Q27" s="129"/>
      <c r="R27" s="129"/>
      <c r="S27" s="129"/>
      <c r="T27" s="129"/>
      <c r="U27" s="129"/>
      <c r="V27" s="129"/>
      <c r="W27" s="129"/>
      <c r="X27" s="129"/>
      <c r="Y27" s="129"/>
      <c r="Z27" s="129"/>
    </row>
    <row r="28" spans="1:26" ht="15.75" hidden="1" customHeight="1">
      <c r="A28" s="129"/>
      <c r="B28" s="394" t="s">
        <v>474</v>
      </c>
      <c r="C28" s="154">
        <f>Balanza!G817</f>
        <v>0</v>
      </c>
      <c r="D28" s="133">
        <f>Balanza!G1005</f>
        <v>0</v>
      </c>
      <c r="E28" s="154">
        <f t="shared" si="1"/>
        <v>0</v>
      </c>
      <c r="F28" s="133">
        <f>Balanza!F1099</f>
        <v>0</v>
      </c>
      <c r="G28" s="133">
        <f>Balanza!H1193</f>
        <v>0</v>
      </c>
      <c r="H28" s="154">
        <f t="shared" si="3"/>
        <v>0</v>
      </c>
      <c r="I28" s="129"/>
      <c r="J28" s="129"/>
      <c r="K28" s="129"/>
      <c r="L28" s="129"/>
      <c r="M28" s="129"/>
      <c r="N28" s="129"/>
      <c r="O28" s="129"/>
      <c r="P28" s="129"/>
      <c r="Q28" s="129"/>
      <c r="R28" s="129"/>
      <c r="S28" s="129"/>
      <c r="T28" s="129"/>
      <c r="U28" s="129"/>
      <c r="V28" s="129"/>
      <c r="W28" s="129"/>
      <c r="X28" s="129"/>
      <c r="Y28" s="129"/>
      <c r="Z28" s="129"/>
    </row>
    <row r="29" spans="1:26" ht="15.75" hidden="1" customHeight="1">
      <c r="A29" s="129"/>
      <c r="B29" s="394" t="s">
        <v>475</v>
      </c>
      <c r="C29" s="154">
        <f>Balanza!G818</f>
        <v>0</v>
      </c>
      <c r="D29" s="133">
        <f>Balanza!G1006</f>
        <v>0</v>
      </c>
      <c r="E29" s="154">
        <f t="shared" si="1"/>
        <v>0</v>
      </c>
      <c r="F29" s="133">
        <f>Balanza!F1100</f>
        <v>0</v>
      </c>
      <c r="G29" s="133">
        <f>Balanza!H1194</f>
        <v>0</v>
      </c>
      <c r="H29" s="154">
        <f t="shared" si="3"/>
        <v>0</v>
      </c>
      <c r="I29" s="129"/>
      <c r="J29" s="129"/>
      <c r="K29" s="129"/>
      <c r="L29" s="129"/>
      <c r="M29" s="129"/>
      <c r="N29" s="129"/>
      <c r="O29" s="129"/>
      <c r="P29" s="129"/>
      <c r="Q29" s="129"/>
      <c r="R29" s="129"/>
      <c r="S29" s="129"/>
      <c r="T29" s="129"/>
      <c r="U29" s="129"/>
      <c r="V29" s="129"/>
      <c r="W29" s="129"/>
      <c r="X29" s="129"/>
      <c r="Y29" s="129"/>
      <c r="Z29" s="129"/>
    </row>
    <row r="30" spans="1:26" ht="15.75" hidden="1" customHeight="1">
      <c r="A30" s="129"/>
      <c r="B30" s="394" t="s">
        <v>476</v>
      </c>
      <c r="C30" s="154">
        <f>Balanza!G819</f>
        <v>0</v>
      </c>
      <c r="D30" s="133">
        <f>Balanza!G1007</f>
        <v>0</v>
      </c>
      <c r="E30" s="154">
        <f t="shared" si="1"/>
        <v>0</v>
      </c>
      <c r="F30" s="133">
        <f>Balanza!F1101</f>
        <v>0</v>
      </c>
      <c r="G30" s="133">
        <f>Balanza!H1195</f>
        <v>0</v>
      </c>
      <c r="H30" s="154">
        <f t="shared" si="3"/>
        <v>0</v>
      </c>
      <c r="I30" s="129"/>
      <c r="J30" s="129"/>
      <c r="K30" s="129"/>
      <c r="L30" s="129"/>
      <c r="M30" s="129"/>
      <c r="N30" s="129"/>
      <c r="O30" s="129"/>
      <c r="P30" s="129"/>
      <c r="Q30" s="129"/>
      <c r="R30" s="129"/>
      <c r="S30" s="129"/>
      <c r="T30" s="129"/>
      <c r="U30" s="129"/>
      <c r="V30" s="129"/>
      <c r="W30" s="129"/>
      <c r="X30" s="129"/>
      <c r="Y30" s="129"/>
      <c r="Z30" s="129"/>
    </row>
    <row r="31" spans="1:26" ht="15.75" hidden="1" customHeight="1">
      <c r="A31" s="129"/>
      <c r="B31" s="394" t="s">
        <v>462</v>
      </c>
      <c r="C31" s="154">
        <f>Balanza!G820</f>
        <v>0</v>
      </c>
      <c r="D31" s="133">
        <f>Balanza!G1008</f>
        <v>0</v>
      </c>
      <c r="E31" s="154">
        <f t="shared" si="1"/>
        <v>0</v>
      </c>
      <c r="F31" s="133">
        <f>Balanza!F1102</f>
        <v>0</v>
      </c>
      <c r="G31" s="133">
        <f>Balanza!H1196</f>
        <v>0</v>
      </c>
      <c r="H31" s="154">
        <f t="shared" si="3"/>
        <v>0</v>
      </c>
      <c r="I31" s="129"/>
      <c r="J31" s="129"/>
      <c r="K31" s="129"/>
      <c r="L31" s="129"/>
      <c r="M31" s="129"/>
      <c r="N31" s="129"/>
      <c r="O31" s="129"/>
      <c r="P31" s="129"/>
      <c r="Q31" s="129"/>
      <c r="R31" s="129"/>
      <c r="S31" s="129"/>
      <c r="T31" s="129"/>
      <c r="U31" s="129"/>
      <c r="V31" s="129"/>
      <c r="W31" s="129"/>
      <c r="X31" s="129"/>
      <c r="Y31" s="129"/>
      <c r="Z31" s="129"/>
    </row>
    <row r="32" spans="1:26" ht="31.5" hidden="1" customHeight="1">
      <c r="A32" s="129"/>
      <c r="B32" s="394" t="s">
        <v>477</v>
      </c>
      <c r="C32" s="154">
        <f>Balanza!G821</f>
        <v>0</v>
      </c>
      <c r="D32" s="133">
        <f>Balanza!G1009</f>
        <v>0</v>
      </c>
      <c r="E32" s="154">
        <f t="shared" si="1"/>
        <v>0</v>
      </c>
      <c r="F32" s="133">
        <f>Balanza!F1103</f>
        <v>0</v>
      </c>
      <c r="G32" s="133">
        <f>Balanza!H1197</f>
        <v>0</v>
      </c>
      <c r="H32" s="154">
        <f t="shared" si="3"/>
        <v>0</v>
      </c>
      <c r="I32" s="129"/>
      <c r="J32" s="129"/>
      <c r="K32" s="129"/>
      <c r="L32" s="129"/>
      <c r="M32" s="129"/>
      <c r="N32" s="129"/>
      <c r="O32" s="129"/>
      <c r="P32" s="129"/>
      <c r="Q32" s="129"/>
      <c r="R32" s="129"/>
      <c r="S32" s="129"/>
      <c r="T32" s="129"/>
      <c r="U32" s="129"/>
      <c r="V32" s="129"/>
      <c r="W32" s="129"/>
      <c r="X32" s="129"/>
      <c r="Y32" s="129"/>
      <c r="Z32" s="129"/>
    </row>
    <row r="33" spans="1:26" ht="17.25" customHeight="1">
      <c r="A33" s="392" t="s">
        <v>349</v>
      </c>
      <c r="B33" s="349"/>
      <c r="C33" s="163">
        <f t="shared" ref="C33:D33" si="10">SUM(C34:C36)</f>
        <v>0</v>
      </c>
      <c r="D33" s="163">
        <f t="shared" si="10"/>
        <v>0</v>
      </c>
      <c r="E33" s="163">
        <f t="shared" si="1"/>
        <v>0</v>
      </c>
      <c r="F33" s="163">
        <f t="shared" ref="F33:G33" si="11">SUM(F34:F36)</f>
        <v>0</v>
      </c>
      <c r="G33" s="163">
        <f t="shared" si="11"/>
        <v>0</v>
      </c>
      <c r="H33" s="163">
        <f t="shared" si="3"/>
        <v>0</v>
      </c>
      <c r="I33" s="129"/>
      <c r="J33" s="129"/>
      <c r="K33" s="129"/>
      <c r="L33" s="129"/>
      <c r="M33" s="129"/>
      <c r="N33" s="129"/>
      <c r="O33" s="129"/>
      <c r="P33" s="129"/>
      <c r="Q33" s="129"/>
      <c r="R33" s="129"/>
      <c r="S33" s="129"/>
      <c r="T33" s="129"/>
      <c r="U33" s="129"/>
      <c r="V33" s="129"/>
      <c r="W33" s="129"/>
      <c r="X33" s="129"/>
      <c r="Y33" s="129"/>
      <c r="Z33" s="129"/>
    </row>
    <row r="34" spans="1:26" ht="15.75" hidden="1" customHeight="1">
      <c r="A34" s="128"/>
      <c r="B34" s="393" t="s">
        <v>349</v>
      </c>
      <c r="C34" s="154">
        <f>Balanza!G823</f>
        <v>0</v>
      </c>
      <c r="D34" s="133">
        <f>Balanza!G1011</f>
        <v>0</v>
      </c>
      <c r="E34" s="154">
        <f t="shared" si="1"/>
        <v>0</v>
      </c>
      <c r="F34" s="133">
        <f>Balanza!F1105</f>
        <v>0</v>
      </c>
      <c r="G34" s="133">
        <f>Balanza!H1199</f>
        <v>0</v>
      </c>
      <c r="H34" s="154">
        <f t="shared" si="3"/>
        <v>0</v>
      </c>
      <c r="I34" s="129"/>
      <c r="J34" s="129"/>
      <c r="K34" s="129"/>
      <c r="L34" s="129"/>
      <c r="M34" s="129"/>
      <c r="N34" s="129"/>
      <c r="O34" s="129"/>
      <c r="P34" s="129"/>
      <c r="Q34" s="129"/>
      <c r="R34" s="129"/>
      <c r="S34" s="129"/>
      <c r="T34" s="129"/>
      <c r="U34" s="129"/>
      <c r="V34" s="129"/>
      <c r="W34" s="129"/>
      <c r="X34" s="129"/>
      <c r="Y34" s="129"/>
      <c r="Z34" s="129"/>
    </row>
    <row r="35" spans="1:26" ht="15.75" hidden="1" customHeight="1">
      <c r="A35" s="374"/>
      <c r="B35" s="393" t="s">
        <v>478</v>
      </c>
      <c r="C35" s="154">
        <f>Balanza!G824</f>
        <v>0</v>
      </c>
      <c r="D35" s="133">
        <f>Balanza!G1012</f>
        <v>0</v>
      </c>
      <c r="E35" s="154">
        <f t="shared" si="1"/>
        <v>0</v>
      </c>
      <c r="F35" s="133">
        <f>Balanza!F1106</f>
        <v>0</v>
      </c>
      <c r="G35" s="133">
        <f>Balanza!H1200</f>
        <v>0</v>
      </c>
      <c r="H35" s="154">
        <f t="shared" si="3"/>
        <v>0</v>
      </c>
      <c r="I35" s="129"/>
      <c r="J35" s="129"/>
      <c r="K35" s="129"/>
      <c r="L35" s="129"/>
      <c r="M35" s="129"/>
      <c r="N35" s="129"/>
      <c r="O35" s="129"/>
      <c r="P35" s="129"/>
      <c r="Q35" s="129"/>
      <c r="R35" s="129"/>
      <c r="S35" s="129"/>
      <c r="T35" s="129"/>
      <c r="U35" s="129"/>
      <c r="V35" s="129"/>
      <c r="W35" s="129"/>
      <c r="X35" s="129"/>
      <c r="Y35" s="129"/>
      <c r="Z35" s="129"/>
    </row>
    <row r="36" spans="1:26" ht="31.5" hidden="1" customHeight="1">
      <c r="A36" s="374"/>
      <c r="B36" s="394" t="s">
        <v>479</v>
      </c>
      <c r="C36" s="154">
        <f>Balanza!G825</f>
        <v>0</v>
      </c>
      <c r="D36" s="133">
        <f>Balanza!G1013</f>
        <v>0</v>
      </c>
      <c r="E36" s="154">
        <f t="shared" si="1"/>
        <v>0</v>
      </c>
      <c r="F36" s="133">
        <f>Balanza!F1107</f>
        <v>0</v>
      </c>
      <c r="G36" s="133">
        <f>Balanza!H1201</f>
        <v>0</v>
      </c>
      <c r="H36" s="154">
        <f t="shared" si="3"/>
        <v>0</v>
      </c>
      <c r="I36" s="129"/>
      <c r="J36" s="129"/>
      <c r="K36" s="129"/>
      <c r="L36" s="129"/>
      <c r="M36" s="129"/>
      <c r="N36" s="129"/>
      <c r="O36" s="129"/>
      <c r="P36" s="129"/>
      <c r="Q36" s="129"/>
      <c r="R36" s="129"/>
      <c r="S36" s="129"/>
      <c r="T36" s="129"/>
      <c r="U36" s="129"/>
      <c r="V36" s="129"/>
      <c r="W36" s="129"/>
      <c r="X36" s="129"/>
      <c r="Y36" s="129"/>
      <c r="Z36" s="129"/>
    </row>
    <row r="37" spans="1:26" ht="17.25" customHeight="1">
      <c r="A37" s="392" t="s">
        <v>350</v>
      </c>
      <c r="B37" s="349"/>
      <c r="C37" s="163">
        <f t="shared" ref="C37:D37" si="12">SUM(C38:C41)</f>
        <v>0</v>
      </c>
      <c r="D37" s="163">
        <f t="shared" si="12"/>
        <v>0</v>
      </c>
      <c r="E37" s="163">
        <f t="shared" si="1"/>
        <v>0</v>
      </c>
      <c r="F37" s="163">
        <f t="shared" ref="F37:G37" si="13">SUM(F38:F41)</f>
        <v>0</v>
      </c>
      <c r="G37" s="163">
        <f t="shared" si="13"/>
        <v>0</v>
      </c>
      <c r="H37" s="163">
        <f t="shared" si="3"/>
        <v>0</v>
      </c>
      <c r="I37" s="129"/>
      <c r="J37" s="129"/>
      <c r="K37" s="129"/>
      <c r="L37" s="129"/>
      <c r="M37" s="129"/>
      <c r="N37" s="129"/>
      <c r="O37" s="129"/>
      <c r="P37" s="129"/>
      <c r="Q37" s="129"/>
      <c r="R37" s="129"/>
      <c r="S37" s="129"/>
      <c r="T37" s="129"/>
      <c r="U37" s="129"/>
      <c r="V37" s="129"/>
      <c r="W37" s="129"/>
      <c r="X37" s="129"/>
      <c r="Y37" s="129"/>
      <c r="Z37" s="129"/>
    </row>
    <row r="38" spans="1:26" ht="15.75" hidden="1" customHeight="1">
      <c r="A38" s="128"/>
      <c r="B38" s="393" t="s">
        <v>350</v>
      </c>
      <c r="C38" s="154">
        <f>Balanza!G827</f>
        <v>0</v>
      </c>
      <c r="D38" s="133">
        <f>Balanza!G1015</f>
        <v>0</v>
      </c>
      <c r="E38" s="154">
        <f t="shared" si="1"/>
        <v>0</v>
      </c>
      <c r="F38" s="133">
        <f>Balanza!F1109</f>
        <v>0</v>
      </c>
      <c r="G38" s="133">
        <f>Balanza!H1203</f>
        <v>0</v>
      </c>
      <c r="H38" s="154">
        <f t="shared" si="3"/>
        <v>0</v>
      </c>
      <c r="I38" s="129"/>
      <c r="J38" s="129"/>
      <c r="K38" s="129"/>
      <c r="L38" s="129"/>
      <c r="M38" s="129"/>
      <c r="N38" s="129"/>
      <c r="O38" s="129"/>
      <c r="P38" s="129"/>
      <c r="Q38" s="129"/>
      <c r="R38" s="129"/>
      <c r="S38" s="129"/>
      <c r="T38" s="129"/>
      <c r="U38" s="129"/>
      <c r="V38" s="129"/>
      <c r="W38" s="129"/>
      <c r="X38" s="129"/>
      <c r="Y38" s="129"/>
      <c r="Z38" s="129"/>
    </row>
    <row r="39" spans="1:26" ht="15.75" hidden="1" customHeight="1">
      <c r="A39" s="374"/>
      <c r="B39" s="393" t="s">
        <v>480</v>
      </c>
      <c r="C39" s="154">
        <f>Balanza!G828</f>
        <v>0</v>
      </c>
      <c r="D39" s="133">
        <f>Balanza!G1016</f>
        <v>0</v>
      </c>
      <c r="E39" s="154">
        <f t="shared" si="1"/>
        <v>0</v>
      </c>
      <c r="F39" s="133">
        <f>Balanza!F1110</f>
        <v>0</v>
      </c>
      <c r="G39" s="133">
        <f>Balanza!H1204</f>
        <v>0</v>
      </c>
      <c r="H39" s="154">
        <f t="shared" si="3"/>
        <v>0</v>
      </c>
      <c r="I39" s="129"/>
      <c r="J39" s="129"/>
      <c r="K39" s="129"/>
      <c r="L39" s="129"/>
      <c r="M39" s="129"/>
      <c r="N39" s="129"/>
      <c r="O39" s="129"/>
      <c r="P39" s="129"/>
      <c r="Q39" s="129"/>
      <c r="R39" s="129"/>
      <c r="S39" s="129"/>
      <c r="T39" s="129"/>
      <c r="U39" s="129"/>
      <c r="V39" s="129"/>
      <c r="W39" s="129"/>
      <c r="X39" s="129"/>
      <c r="Y39" s="129"/>
      <c r="Z39" s="129"/>
    </row>
    <row r="40" spans="1:26" ht="15.75" hidden="1" customHeight="1">
      <c r="A40" s="374"/>
      <c r="B40" s="393" t="s">
        <v>481</v>
      </c>
      <c r="C40" s="154">
        <f>Balanza!G829</f>
        <v>0</v>
      </c>
      <c r="D40" s="133">
        <f>Balanza!G1017</f>
        <v>0</v>
      </c>
      <c r="E40" s="154">
        <f t="shared" si="1"/>
        <v>0</v>
      </c>
      <c r="F40" s="133">
        <f>Balanza!F1111</f>
        <v>0</v>
      </c>
      <c r="G40" s="133">
        <f>Balanza!H1205</f>
        <v>0</v>
      </c>
      <c r="H40" s="154">
        <f t="shared" si="3"/>
        <v>0</v>
      </c>
      <c r="I40" s="129"/>
      <c r="J40" s="129"/>
      <c r="K40" s="129"/>
      <c r="L40" s="129"/>
      <c r="M40" s="129"/>
      <c r="N40" s="129"/>
      <c r="O40" s="129"/>
      <c r="P40" s="129"/>
      <c r="Q40" s="129"/>
      <c r="R40" s="129"/>
      <c r="S40" s="129"/>
      <c r="T40" s="129"/>
      <c r="U40" s="129"/>
      <c r="V40" s="129"/>
      <c r="W40" s="129"/>
      <c r="X40" s="129"/>
      <c r="Y40" s="129"/>
      <c r="Z40" s="129"/>
    </row>
    <row r="41" spans="1:26" ht="31.5" hidden="1" customHeight="1">
      <c r="A41" s="374"/>
      <c r="B41" s="394" t="s">
        <v>482</v>
      </c>
      <c r="C41" s="154">
        <f>Balanza!G830</f>
        <v>0</v>
      </c>
      <c r="D41" s="133">
        <f>Balanza!G1018</f>
        <v>0</v>
      </c>
      <c r="E41" s="154">
        <f t="shared" si="1"/>
        <v>0</v>
      </c>
      <c r="F41" s="133">
        <f>Balanza!F1112</f>
        <v>0</v>
      </c>
      <c r="G41" s="133">
        <f>Balanza!H1206</f>
        <v>0</v>
      </c>
      <c r="H41" s="154">
        <f t="shared" si="3"/>
        <v>0</v>
      </c>
      <c r="I41" s="129"/>
      <c r="J41" s="129"/>
      <c r="K41" s="129"/>
      <c r="L41" s="129"/>
      <c r="M41" s="129"/>
      <c r="N41" s="129"/>
      <c r="O41" s="129"/>
      <c r="P41" s="129"/>
      <c r="Q41" s="129"/>
      <c r="R41" s="129"/>
      <c r="S41" s="129"/>
      <c r="T41" s="129"/>
      <c r="U41" s="129"/>
      <c r="V41" s="129"/>
      <c r="W41" s="129"/>
      <c r="X41" s="129"/>
      <c r="Y41" s="129"/>
      <c r="Z41" s="129"/>
    </row>
    <row r="42" spans="1:26" ht="17.25" customHeight="1">
      <c r="A42" s="392" t="s">
        <v>483</v>
      </c>
      <c r="B42" s="349"/>
      <c r="C42" s="163">
        <f t="shared" ref="C42:D42" si="14">SUM(C43:C51)</f>
        <v>0</v>
      </c>
      <c r="D42" s="163">
        <f t="shared" si="14"/>
        <v>0</v>
      </c>
      <c r="E42" s="163">
        <f t="shared" si="1"/>
        <v>0</v>
      </c>
      <c r="F42" s="163">
        <f t="shared" ref="F42:G42" si="15">SUM(F43:F51)</f>
        <v>0</v>
      </c>
      <c r="G42" s="163">
        <f t="shared" si="15"/>
        <v>0</v>
      </c>
      <c r="H42" s="163">
        <f t="shared" si="3"/>
        <v>0</v>
      </c>
      <c r="I42" s="129"/>
      <c r="J42" s="129"/>
      <c r="K42" s="129"/>
      <c r="L42" s="129"/>
      <c r="M42" s="129"/>
      <c r="N42" s="129"/>
      <c r="O42" s="129"/>
      <c r="P42" s="129"/>
      <c r="Q42" s="129"/>
      <c r="R42" s="129"/>
      <c r="S42" s="129"/>
      <c r="T42" s="129"/>
      <c r="U42" s="129"/>
      <c r="V42" s="129"/>
      <c r="W42" s="129"/>
      <c r="X42" s="129"/>
      <c r="Y42" s="129"/>
      <c r="Z42" s="129"/>
    </row>
    <row r="43" spans="1:26" ht="15.75" hidden="1" customHeight="1">
      <c r="A43" s="128"/>
      <c r="B43" s="394" t="s">
        <v>484</v>
      </c>
      <c r="C43" s="154">
        <f>Balanza!G832</f>
        <v>0</v>
      </c>
      <c r="D43" s="133">
        <f>Balanza!G1020</f>
        <v>0</v>
      </c>
      <c r="E43" s="154">
        <f t="shared" si="1"/>
        <v>0</v>
      </c>
      <c r="F43" s="133">
        <f>Balanza!F1114</f>
        <v>0</v>
      </c>
      <c r="G43" s="133">
        <f>Balanza!H1208</f>
        <v>0</v>
      </c>
      <c r="H43" s="154">
        <f t="shared" si="3"/>
        <v>0</v>
      </c>
      <c r="I43" s="129"/>
      <c r="J43" s="129"/>
      <c r="K43" s="129"/>
      <c r="L43" s="129"/>
      <c r="M43" s="129"/>
      <c r="N43" s="129"/>
      <c r="O43" s="129"/>
      <c r="P43" s="129"/>
      <c r="Q43" s="129"/>
      <c r="R43" s="129"/>
      <c r="S43" s="129"/>
      <c r="T43" s="129"/>
      <c r="U43" s="129"/>
      <c r="V43" s="129"/>
      <c r="W43" s="129"/>
      <c r="X43" s="129"/>
      <c r="Y43" s="129"/>
      <c r="Z43" s="129"/>
    </row>
    <row r="44" spans="1:26" ht="15.75" hidden="1" customHeight="1">
      <c r="A44" s="388"/>
      <c r="B44" s="394" t="s">
        <v>485</v>
      </c>
      <c r="C44" s="154">
        <f>Balanza!G833</f>
        <v>0</v>
      </c>
      <c r="D44" s="133">
        <f>Balanza!G1021</f>
        <v>0</v>
      </c>
      <c r="E44" s="154">
        <f t="shared" si="1"/>
        <v>0</v>
      </c>
      <c r="F44" s="133">
        <f>Balanza!F1115</f>
        <v>0</v>
      </c>
      <c r="G44" s="133">
        <f>Balanza!H1209</f>
        <v>0</v>
      </c>
      <c r="H44" s="154">
        <f t="shared" si="3"/>
        <v>0</v>
      </c>
      <c r="I44" s="129"/>
      <c r="J44" s="129"/>
      <c r="K44" s="129"/>
      <c r="L44" s="129"/>
      <c r="M44" s="129"/>
      <c r="N44" s="129"/>
      <c r="O44" s="129"/>
      <c r="P44" s="129"/>
      <c r="Q44" s="129"/>
      <c r="R44" s="129"/>
      <c r="S44" s="129"/>
      <c r="T44" s="129"/>
      <c r="U44" s="129"/>
      <c r="V44" s="129"/>
      <c r="W44" s="129"/>
      <c r="X44" s="129"/>
      <c r="Y44" s="129"/>
      <c r="Z44" s="129"/>
    </row>
    <row r="45" spans="1:26" ht="31.5" hidden="1" customHeight="1">
      <c r="A45" s="388"/>
      <c r="B45" s="394" t="s">
        <v>486</v>
      </c>
      <c r="C45" s="154">
        <f>Balanza!G834</f>
        <v>0</v>
      </c>
      <c r="D45" s="133">
        <f>Balanza!G1022</f>
        <v>0</v>
      </c>
      <c r="E45" s="154">
        <f t="shared" si="1"/>
        <v>0</v>
      </c>
      <c r="F45" s="133">
        <f>Balanza!F1116</f>
        <v>0</v>
      </c>
      <c r="G45" s="133">
        <f>Balanza!H1210</f>
        <v>0</v>
      </c>
      <c r="H45" s="154">
        <f t="shared" si="3"/>
        <v>0</v>
      </c>
      <c r="I45" s="129"/>
      <c r="J45" s="129"/>
      <c r="K45" s="129"/>
      <c r="L45" s="129"/>
      <c r="M45" s="129"/>
      <c r="N45" s="129"/>
      <c r="O45" s="129"/>
      <c r="P45" s="129"/>
      <c r="Q45" s="129"/>
      <c r="R45" s="129"/>
      <c r="S45" s="129"/>
      <c r="T45" s="129"/>
      <c r="U45" s="129"/>
      <c r="V45" s="129"/>
      <c r="W45" s="129"/>
      <c r="X45" s="129"/>
      <c r="Y45" s="129"/>
      <c r="Z45" s="129"/>
    </row>
    <row r="46" spans="1:26" ht="31.5" hidden="1" customHeight="1">
      <c r="A46" s="388"/>
      <c r="B46" s="394" t="s">
        <v>487</v>
      </c>
      <c r="C46" s="154">
        <f>Balanza!G835</f>
        <v>0</v>
      </c>
      <c r="D46" s="133">
        <f>Balanza!G1023</f>
        <v>0</v>
      </c>
      <c r="E46" s="154">
        <f t="shared" si="1"/>
        <v>0</v>
      </c>
      <c r="F46" s="133">
        <f>Balanza!F1117</f>
        <v>0</v>
      </c>
      <c r="G46" s="133">
        <f>Balanza!H1211</f>
        <v>0</v>
      </c>
      <c r="H46" s="154">
        <f t="shared" si="3"/>
        <v>0</v>
      </c>
      <c r="I46" s="129"/>
      <c r="J46" s="129"/>
      <c r="K46" s="129"/>
      <c r="L46" s="129"/>
      <c r="M46" s="129"/>
      <c r="N46" s="129"/>
      <c r="O46" s="129"/>
      <c r="P46" s="129"/>
      <c r="Q46" s="129"/>
      <c r="R46" s="129"/>
      <c r="S46" s="129"/>
      <c r="T46" s="129"/>
      <c r="U46" s="129"/>
      <c r="V46" s="129"/>
      <c r="W46" s="129"/>
      <c r="X46" s="129"/>
      <c r="Y46" s="129"/>
      <c r="Z46" s="129"/>
    </row>
    <row r="47" spans="1:26" ht="31.5" hidden="1" customHeight="1">
      <c r="A47" s="388"/>
      <c r="B47" s="394" t="s">
        <v>488</v>
      </c>
      <c r="C47" s="154">
        <f>Balanza!G836</f>
        <v>0</v>
      </c>
      <c r="D47" s="133">
        <f>Balanza!G1024</f>
        <v>0</v>
      </c>
      <c r="E47" s="154">
        <f t="shared" si="1"/>
        <v>0</v>
      </c>
      <c r="F47" s="133">
        <f>Balanza!F1118</f>
        <v>0</v>
      </c>
      <c r="G47" s="133">
        <f>Balanza!H1212</f>
        <v>0</v>
      </c>
      <c r="H47" s="154">
        <f t="shared" si="3"/>
        <v>0</v>
      </c>
      <c r="I47" s="129"/>
      <c r="J47" s="129"/>
      <c r="K47" s="129"/>
      <c r="L47" s="129"/>
      <c r="M47" s="129"/>
      <c r="N47" s="129"/>
      <c r="O47" s="129"/>
      <c r="P47" s="129"/>
      <c r="Q47" s="129"/>
      <c r="R47" s="129"/>
      <c r="S47" s="129"/>
      <c r="T47" s="129"/>
      <c r="U47" s="129"/>
      <c r="V47" s="129"/>
      <c r="W47" s="129"/>
      <c r="X47" s="129"/>
      <c r="Y47" s="129"/>
      <c r="Z47" s="129"/>
    </row>
    <row r="48" spans="1:26" ht="31.5" hidden="1" customHeight="1">
      <c r="A48" s="388"/>
      <c r="B48" s="394" t="s">
        <v>489</v>
      </c>
      <c r="C48" s="154">
        <f>Balanza!G837</f>
        <v>0</v>
      </c>
      <c r="D48" s="133">
        <f>Balanza!G1025</f>
        <v>0</v>
      </c>
      <c r="E48" s="154">
        <f t="shared" si="1"/>
        <v>0</v>
      </c>
      <c r="F48" s="133">
        <f>Balanza!F1119</f>
        <v>0</v>
      </c>
      <c r="G48" s="133">
        <f>Balanza!H1213</f>
        <v>0</v>
      </c>
      <c r="H48" s="154">
        <f t="shared" si="3"/>
        <v>0</v>
      </c>
      <c r="I48" s="129"/>
      <c r="J48" s="129"/>
      <c r="K48" s="129"/>
      <c r="L48" s="129"/>
      <c r="M48" s="129"/>
      <c r="N48" s="129"/>
      <c r="O48" s="129"/>
      <c r="P48" s="129"/>
      <c r="Q48" s="129"/>
      <c r="R48" s="129"/>
      <c r="S48" s="129"/>
      <c r="T48" s="129"/>
      <c r="U48" s="129"/>
      <c r="V48" s="129"/>
      <c r="W48" s="129"/>
      <c r="X48" s="129"/>
      <c r="Y48" s="129"/>
      <c r="Z48" s="129"/>
    </row>
    <row r="49" spans="1:26" ht="31.5" hidden="1" customHeight="1">
      <c r="A49" s="388"/>
      <c r="B49" s="394" t="s">
        <v>490</v>
      </c>
      <c r="C49" s="154">
        <f>Balanza!G838</f>
        <v>0</v>
      </c>
      <c r="D49" s="133">
        <f>Balanza!G1026</f>
        <v>0</v>
      </c>
      <c r="E49" s="154">
        <f t="shared" si="1"/>
        <v>0</v>
      </c>
      <c r="F49" s="133">
        <f>Balanza!F1120</f>
        <v>0</v>
      </c>
      <c r="G49" s="133">
        <f>Balanza!H1214</f>
        <v>0</v>
      </c>
      <c r="H49" s="154">
        <f t="shared" si="3"/>
        <v>0</v>
      </c>
      <c r="I49" s="129"/>
      <c r="J49" s="129"/>
      <c r="K49" s="129"/>
      <c r="L49" s="129"/>
      <c r="M49" s="129"/>
      <c r="N49" s="129"/>
      <c r="O49" s="129"/>
      <c r="P49" s="129"/>
      <c r="Q49" s="129"/>
      <c r="R49" s="129"/>
      <c r="S49" s="129"/>
      <c r="T49" s="129"/>
      <c r="U49" s="129"/>
      <c r="V49" s="129"/>
      <c r="W49" s="129"/>
      <c r="X49" s="129"/>
      <c r="Y49" s="129"/>
      <c r="Z49" s="129"/>
    </row>
    <row r="50" spans="1:26" ht="31.5" hidden="1" customHeight="1">
      <c r="A50" s="388"/>
      <c r="B50" s="394" t="s">
        <v>491</v>
      </c>
      <c r="C50" s="154">
        <f>Balanza!G839</f>
        <v>0</v>
      </c>
      <c r="D50" s="133">
        <f>Balanza!G1027</f>
        <v>0</v>
      </c>
      <c r="E50" s="154">
        <f t="shared" si="1"/>
        <v>0</v>
      </c>
      <c r="F50" s="133">
        <f>Balanza!F1121</f>
        <v>0</v>
      </c>
      <c r="G50" s="133">
        <f>Balanza!H1215</f>
        <v>0</v>
      </c>
      <c r="H50" s="154">
        <f t="shared" si="3"/>
        <v>0</v>
      </c>
      <c r="I50" s="129"/>
      <c r="J50" s="129"/>
      <c r="K50" s="129"/>
      <c r="L50" s="129"/>
      <c r="M50" s="129"/>
      <c r="N50" s="129"/>
      <c r="O50" s="129"/>
      <c r="P50" s="129"/>
      <c r="Q50" s="129"/>
      <c r="R50" s="129"/>
      <c r="S50" s="129"/>
      <c r="T50" s="129"/>
      <c r="U50" s="129"/>
      <c r="V50" s="129"/>
      <c r="W50" s="129"/>
      <c r="X50" s="129"/>
      <c r="Y50" s="129"/>
      <c r="Z50" s="129"/>
    </row>
    <row r="51" spans="1:26" ht="15.75" hidden="1" customHeight="1">
      <c r="A51" s="388"/>
      <c r="B51" s="394" t="s">
        <v>492</v>
      </c>
      <c r="C51" s="154">
        <f>Balanza!G840</f>
        <v>0</v>
      </c>
      <c r="D51" s="133">
        <f>Balanza!G1028</f>
        <v>0</v>
      </c>
      <c r="E51" s="154">
        <f t="shared" si="1"/>
        <v>0</v>
      </c>
      <c r="F51" s="133">
        <f>Balanza!F1122</f>
        <v>0</v>
      </c>
      <c r="G51" s="133">
        <f>Balanza!H1216</f>
        <v>0</v>
      </c>
      <c r="H51" s="154">
        <f t="shared" si="3"/>
        <v>0</v>
      </c>
      <c r="I51" s="129"/>
      <c r="J51" s="129"/>
      <c r="K51" s="129"/>
      <c r="L51" s="129"/>
      <c r="M51" s="129"/>
      <c r="N51" s="129"/>
      <c r="O51" s="129"/>
      <c r="P51" s="129"/>
      <c r="Q51" s="129"/>
      <c r="R51" s="129"/>
      <c r="S51" s="129"/>
      <c r="T51" s="129"/>
      <c r="U51" s="129"/>
      <c r="V51" s="129"/>
      <c r="W51" s="129"/>
      <c r="X51" s="129"/>
      <c r="Y51" s="129"/>
      <c r="Z51" s="129"/>
    </row>
    <row r="52" spans="1:26" ht="33.75" customHeight="1">
      <c r="A52" s="648" t="s">
        <v>493</v>
      </c>
      <c r="B52" s="538"/>
      <c r="C52" s="163">
        <f t="shared" ref="C52:D52" si="16">SUM(C53:C57)</f>
        <v>0</v>
      </c>
      <c r="D52" s="163">
        <f t="shared" si="16"/>
        <v>0</v>
      </c>
      <c r="E52" s="163">
        <f t="shared" si="1"/>
        <v>0</v>
      </c>
      <c r="F52" s="163">
        <f t="shared" ref="F52:G52" si="17">SUM(F53:F57)</f>
        <v>0</v>
      </c>
      <c r="G52" s="163">
        <f t="shared" si="17"/>
        <v>0</v>
      </c>
      <c r="H52" s="163">
        <f t="shared" si="3"/>
        <v>0</v>
      </c>
      <c r="I52" s="129"/>
      <c r="J52" s="129"/>
      <c r="K52" s="129"/>
      <c r="L52" s="129"/>
      <c r="M52" s="129"/>
      <c r="N52" s="129"/>
      <c r="O52" s="129"/>
      <c r="P52" s="129"/>
      <c r="Q52" s="129"/>
      <c r="R52" s="129"/>
      <c r="S52" s="129"/>
      <c r="T52" s="129"/>
      <c r="U52" s="129"/>
      <c r="V52" s="129"/>
      <c r="W52" s="129"/>
      <c r="X52" s="129"/>
      <c r="Y52" s="129"/>
      <c r="Z52" s="129"/>
    </row>
    <row r="53" spans="1:26" ht="15.75" hidden="1" customHeight="1">
      <c r="A53" s="128"/>
      <c r="B53" s="393" t="s">
        <v>494</v>
      </c>
      <c r="C53" s="154">
        <f>Balanza!G842</f>
        <v>0</v>
      </c>
      <c r="D53" s="133">
        <f>Balanza!G1030</f>
        <v>0</v>
      </c>
      <c r="E53" s="154">
        <f t="shared" si="1"/>
        <v>0</v>
      </c>
      <c r="F53" s="133">
        <f>Balanza!F1124</f>
        <v>0</v>
      </c>
      <c r="G53" s="133">
        <f>Balanza!H1218</f>
        <v>0</v>
      </c>
      <c r="H53" s="154">
        <f t="shared" si="3"/>
        <v>0</v>
      </c>
      <c r="I53" s="129"/>
      <c r="J53" s="129"/>
      <c r="K53" s="129"/>
      <c r="L53" s="129"/>
      <c r="M53" s="129"/>
      <c r="N53" s="129"/>
      <c r="O53" s="129"/>
      <c r="P53" s="129"/>
      <c r="Q53" s="129"/>
      <c r="R53" s="129"/>
      <c r="S53" s="129"/>
      <c r="T53" s="129"/>
      <c r="U53" s="129"/>
      <c r="V53" s="129"/>
      <c r="W53" s="129"/>
      <c r="X53" s="129"/>
      <c r="Y53" s="129"/>
      <c r="Z53" s="129"/>
    </row>
    <row r="54" spans="1:26" ht="15.75" hidden="1" customHeight="1">
      <c r="A54" s="388"/>
      <c r="B54" s="393" t="s">
        <v>323</v>
      </c>
      <c r="C54" s="154">
        <f>Balanza!G855</f>
        <v>0</v>
      </c>
      <c r="D54" s="133">
        <f>Balanza!G1043</f>
        <v>0</v>
      </c>
      <c r="E54" s="154">
        <f t="shared" si="1"/>
        <v>0</v>
      </c>
      <c r="F54" s="133">
        <f>Balanza!F1137</f>
        <v>0</v>
      </c>
      <c r="G54" s="133">
        <f>Balanza!H1231</f>
        <v>0</v>
      </c>
      <c r="H54" s="154">
        <f t="shared" si="3"/>
        <v>0</v>
      </c>
      <c r="I54" s="129"/>
      <c r="J54" s="129"/>
      <c r="K54" s="129"/>
      <c r="L54" s="129"/>
      <c r="M54" s="129"/>
      <c r="N54" s="129"/>
      <c r="O54" s="129"/>
      <c r="P54" s="129"/>
      <c r="Q54" s="129"/>
      <c r="R54" s="129"/>
      <c r="S54" s="129"/>
      <c r="T54" s="129"/>
      <c r="U54" s="129"/>
      <c r="V54" s="129"/>
      <c r="W54" s="129"/>
      <c r="X54" s="129"/>
      <c r="Y54" s="129"/>
      <c r="Z54" s="129"/>
    </row>
    <row r="55" spans="1:26" ht="15.75" hidden="1" customHeight="1">
      <c r="A55" s="388"/>
      <c r="B55" s="393" t="s">
        <v>370</v>
      </c>
      <c r="C55" s="154">
        <f>SUM(Balanza!G858:G859)</f>
        <v>0</v>
      </c>
      <c r="D55" s="133">
        <f>SUM(Balanza!G1046:G1047)</f>
        <v>0</v>
      </c>
      <c r="E55" s="154">
        <f t="shared" si="1"/>
        <v>0</v>
      </c>
      <c r="F55" s="133">
        <f>SUM(Balanza!F1140:F1141)</f>
        <v>0</v>
      </c>
      <c r="G55" s="133">
        <f>SUM(Balanza!H1234:H1235)</f>
        <v>0</v>
      </c>
      <c r="H55" s="154">
        <f t="shared" si="3"/>
        <v>0</v>
      </c>
      <c r="I55" s="129"/>
      <c r="J55" s="129"/>
      <c r="K55" s="129"/>
      <c r="L55" s="129"/>
      <c r="M55" s="129"/>
      <c r="N55" s="129"/>
      <c r="O55" s="129"/>
      <c r="P55" s="129"/>
      <c r="Q55" s="129"/>
      <c r="R55" s="129"/>
      <c r="S55" s="129"/>
      <c r="T55" s="129"/>
      <c r="U55" s="129"/>
      <c r="V55" s="129"/>
      <c r="W55" s="129"/>
      <c r="X55" s="129"/>
      <c r="Y55" s="129"/>
      <c r="Z55" s="129"/>
    </row>
    <row r="56" spans="1:26" ht="15.75" hidden="1" customHeight="1">
      <c r="A56" s="388"/>
      <c r="B56" s="393" t="s">
        <v>495</v>
      </c>
      <c r="C56" s="154">
        <f>Balanza!G864</f>
        <v>0</v>
      </c>
      <c r="D56" s="133">
        <f>Balanza!G1052</f>
        <v>0</v>
      </c>
      <c r="E56" s="154">
        <f t="shared" si="1"/>
        <v>0</v>
      </c>
      <c r="F56" s="133">
        <f>Balanza!F1146</f>
        <v>0</v>
      </c>
      <c r="G56" s="133">
        <f>Balanza!H1240</f>
        <v>0</v>
      </c>
      <c r="H56" s="154">
        <f t="shared" si="3"/>
        <v>0</v>
      </c>
      <c r="I56" s="129"/>
      <c r="J56" s="129"/>
      <c r="K56" s="129"/>
      <c r="L56" s="129"/>
      <c r="M56" s="129"/>
      <c r="N56" s="129"/>
      <c r="O56" s="129"/>
      <c r="P56" s="129"/>
      <c r="Q56" s="129"/>
      <c r="R56" s="129"/>
      <c r="S56" s="129"/>
      <c r="T56" s="129"/>
      <c r="U56" s="129"/>
      <c r="V56" s="129"/>
      <c r="W56" s="129"/>
      <c r="X56" s="129"/>
      <c r="Y56" s="129"/>
      <c r="Z56" s="129"/>
    </row>
    <row r="57" spans="1:26" ht="15.75" hidden="1" customHeight="1">
      <c r="A57" s="388"/>
      <c r="B57" s="393" t="s">
        <v>496</v>
      </c>
      <c r="C57" s="154">
        <f>Balanza!G870</f>
        <v>0</v>
      </c>
      <c r="D57" s="133">
        <f>Balanza!G1058</f>
        <v>0</v>
      </c>
      <c r="E57" s="154">
        <f t="shared" si="1"/>
        <v>0</v>
      </c>
      <c r="F57" s="133">
        <f>Balanza!F1152</f>
        <v>0</v>
      </c>
      <c r="G57" s="133">
        <f>Balanza!H1246</f>
        <v>0</v>
      </c>
      <c r="H57" s="154">
        <f t="shared" si="3"/>
        <v>0</v>
      </c>
      <c r="I57" s="129"/>
      <c r="J57" s="129"/>
      <c r="K57" s="129"/>
      <c r="L57" s="129"/>
      <c r="M57" s="129"/>
      <c r="N57" s="129"/>
      <c r="O57" s="129"/>
      <c r="P57" s="129"/>
      <c r="Q57" s="129"/>
      <c r="R57" s="129"/>
      <c r="S57" s="129"/>
      <c r="T57" s="129"/>
      <c r="U57" s="129"/>
      <c r="V57" s="129"/>
      <c r="W57" s="129"/>
      <c r="X57" s="129"/>
      <c r="Y57" s="129"/>
      <c r="Z57" s="129"/>
    </row>
    <row r="58" spans="1:26" ht="17.25" customHeight="1">
      <c r="A58" s="392" t="s">
        <v>353</v>
      </c>
      <c r="B58" s="349"/>
      <c r="C58" s="163">
        <f t="shared" ref="C58:D58" si="18">SUM(C59:C65)</f>
        <v>0</v>
      </c>
      <c r="D58" s="163">
        <f t="shared" si="18"/>
        <v>0</v>
      </c>
      <c r="E58" s="163">
        <f t="shared" si="1"/>
        <v>0</v>
      </c>
      <c r="F58" s="163">
        <f t="shared" ref="F58:G58" si="19">SUM(F59:F65)</f>
        <v>0</v>
      </c>
      <c r="G58" s="163">
        <f t="shared" si="19"/>
        <v>0</v>
      </c>
      <c r="H58" s="163">
        <f t="shared" si="3"/>
        <v>0</v>
      </c>
      <c r="I58" s="129"/>
      <c r="J58" s="129"/>
      <c r="K58" s="129"/>
      <c r="L58" s="129"/>
      <c r="M58" s="129"/>
      <c r="N58" s="129"/>
      <c r="O58" s="129"/>
      <c r="P58" s="129"/>
      <c r="Q58" s="129"/>
      <c r="R58" s="129"/>
      <c r="S58" s="129"/>
      <c r="T58" s="129"/>
      <c r="U58" s="129"/>
      <c r="V58" s="129"/>
      <c r="W58" s="129"/>
      <c r="X58" s="129"/>
      <c r="Y58" s="129"/>
      <c r="Z58" s="129"/>
    </row>
    <row r="59" spans="1:26" ht="15.75" hidden="1" customHeight="1">
      <c r="A59" s="128"/>
      <c r="B59" s="393" t="s">
        <v>497</v>
      </c>
      <c r="C59" s="154">
        <f>SUM(Balanza!G874:G875)</f>
        <v>0</v>
      </c>
      <c r="D59" s="133">
        <f>SUM(Balanza!G1062:G1063)</f>
        <v>0</v>
      </c>
      <c r="E59" s="154">
        <f t="shared" si="1"/>
        <v>0</v>
      </c>
      <c r="F59" s="133">
        <f>SUM(Balanza!F1156:F1157)</f>
        <v>0</v>
      </c>
      <c r="G59" s="133">
        <f>SUM(Balanza!H1250:H1251)</f>
        <v>0</v>
      </c>
      <c r="H59" s="154">
        <f t="shared" si="3"/>
        <v>0</v>
      </c>
      <c r="I59" s="129"/>
      <c r="J59" s="129"/>
      <c r="K59" s="129"/>
      <c r="L59" s="129"/>
      <c r="M59" s="129"/>
      <c r="N59" s="129"/>
      <c r="O59" s="129"/>
      <c r="P59" s="129"/>
      <c r="Q59" s="129"/>
      <c r="R59" s="129"/>
      <c r="S59" s="129"/>
      <c r="T59" s="129"/>
      <c r="U59" s="129"/>
      <c r="V59" s="129"/>
      <c r="W59" s="129"/>
      <c r="X59" s="129"/>
      <c r="Y59" s="129"/>
      <c r="Z59" s="129"/>
    </row>
    <row r="60" spans="1:26" ht="15.75" hidden="1" customHeight="1">
      <c r="A60" s="388"/>
      <c r="B60" s="393" t="s">
        <v>498</v>
      </c>
      <c r="C60" s="154">
        <f>Balanza!G876</f>
        <v>0</v>
      </c>
      <c r="D60" s="154">
        <f>Balanza!G1064</f>
        <v>0</v>
      </c>
      <c r="E60" s="154">
        <f t="shared" si="1"/>
        <v>0</v>
      </c>
      <c r="F60" s="154">
        <f>Balanza!F1158</f>
        <v>0</v>
      </c>
      <c r="G60" s="154">
        <f>Balanza!H1252</f>
        <v>0</v>
      </c>
      <c r="H60" s="154">
        <f t="shared" si="3"/>
        <v>0</v>
      </c>
      <c r="I60" s="129"/>
      <c r="J60" s="129"/>
      <c r="K60" s="129"/>
      <c r="L60" s="129"/>
      <c r="M60" s="129"/>
      <c r="N60" s="129"/>
      <c r="O60" s="129"/>
      <c r="P60" s="129"/>
      <c r="Q60" s="129"/>
      <c r="R60" s="129"/>
      <c r="S60" s="129"/>
      <c r="T60" s="129"/>
      <c r="U60" s="129"/>
      <c r="V60" s="129"/>
      <c r="W60" s="129"/>
      <c r="X60" s="129"/>
      <c r="Y60" s="129"/>
      <c r="Z60" s="129"/>
    </row>
    <row r="61" spans="1:26" ht="15.75" hidden="1" customHeight="1">
      <c r="A61" s="388"/>
      <c r="B61" s="393" t="s">
        <v>499</v>
      </c>
      <c r="C61" s="154">
        <f>SUM(Balanza!G877:G878)</f>
        <v>0</v>
      </c>
      <c r="D61" s="133">
        <f>SUM(Balanza!G1065:G1066)</f>
        <v>0</v>
      </c>
      <c r="E61" s="154">
        <f t="shared" si="1"/>
        <v>0</v>
      </c>
      <c r="F61" s="133">
        <f>SUM(Balanza!F1159:F1160)</f>
        <v>0</v>
      </c>
      <c r="G61" s="133">
        <f>SUM(Balanza!H1253:H1254)</f>
        <v>0</v>
      </c>
      <c r="H61" s="154">
        <f t="shared" si="3"/>
        <v>0</v>
      </c>
      <c r="I61" s="129"/>
      <c r="J61" s="129"/>
      <c r="K61" s="129"/>
      <c r="L61" s="129"/>
      <c r="M61" s="129"/>
      <c r="N61" s="129"/>
      <c r="O61" s="129"/>
      <c r="P61" s="129"/>
      <c r="Q61" s="129"/>
      <c r="R61" s="129"/>
      <c r="S61" s="129"/>
      <c r="T61" s="129"/>
      <c r="U61" s="129"/>
      <c r="V61" s="129"/>
      <c r="W61" s="129"/>
      <c r="X61" s="129"/>
      <c r="Y61" s="129"/>
      <c r="Z61" s="129"/>
    </row>
    <row r="62" spans="1:26" ht="15.75" hidden="1" customHeight="1">
      <c r="A62" s="388"/>
      <c r="B62" s="393" t="s">
        <v>500</v>
      </c>
      <c r="C62" s="154">
        <f>Balanza!G879</f>
        <v>0</v>
      </c>
      <c r="D62" s="154">
        <f>Balanza!G1067</f>
        <v>0</v>
      </c>
      <c r="E62" s="154">
        <f t="shared" si="1"/>
        <v>0</v>
      </c>
      <c r="F62" s="154">
        <f>Balanza!F1161</f>
        <v>0</v>
      </c>
      <c r="G62" s="154">
        <f>Balanza!H1255</f>
        <v>0</v>
      </c>
      <c r="H62" s="154">
        <f t="shared" si="3"/>
        <v>0</v>
      </c>
      <c r="I62" s="129"/>
      <c r="J62" s="129"/>
      <c r="K62" s="129"/>
      <c r="L62" s="129"/>
      <c r="M62" s="129"/>
      <c r="N62" s="129"/>
      <c r="O62" s="129"/>
      <c r="P62" s="129"/>
      <c r="Q62" s="129"/>
      <c r="R62" s="129"/>
      <c r="S62" s="129"/>
      <c r="T62" s="129"/>
      <c r="U62" s="129"/>
      <c r="V62" s="129"/>
      <c r="W62" s="129"/>
      <c r="X62" s="129"/>
      <c r="Y62" s="129"/>
      <c r="Z62" s="129"/>
    </row>
    <row r="63" spans="1:26" ht="15.75" hidden="1" customHeight="1">
      <c r="A63" s="388"/>
      <c r="B63" s="393" t="s">
        <v>363</v>
      </c>
      <c r="C63" s="154">
        <f>Balanza!G880</f>
        <v>0</v>
      </c>
      <c r="D63" s="154">
        <f>Balanza!G1068</f>
        <v>0</v>
      </c>
      <c r="E63" s="154">
        <f t="shared" si="1"/>
        <v>0</v>
      </c>
      <c r="F63" s="154">
        <f>Balanza!F1162</f>
        <v>0</v>
      </c>
      <c r="G63" s="154">
        <f>Balanza!H1256</f>
        <v>0</v>
      </c>
      <c r="H63" s="154">
        <f t="shared" si="3"/>
        <v>0</v>
      </c>
      <c r="I63" s="129"/>
      <c r="J63" s="129"/>
      <c r="K63" s="129"/>
      <c r="L63" s="129"/>
      <c r="M63" s="129"/>
      <c r="N63" s="129"/>
      <c r="O63" s="129"/>
      <c r="P63" s="129"/>
      <c r="Q63" s="129"/>
      <c r="R63" s="129"/>
      <c r="S63" s="129"/>
      <c r="T63" s="129"/>
      <c r="U63" s="129"/>
      <c r="V63" s="129"/>
      <c r="W63" s="129"/>
      <c r="X63" s="129"/>
      <c r="Y63" s="129"/>
      <c r="Z63" s="129"/>
    </row>
    <row r="64" spans="1:26" ht="15.75" hidden="1" customHeight="1">
      <c r="A64" s="388"/>
      <c r="B64" s="393" t="s">
        <v>501</v>
      </c>
      <c r="C64" s="154">
        <f>Balanza!G881</f>
        <v>0</v>
      </c>
      <c r="D64" s="154">
        <f>Balanza!G1069</f>
        <v>0</v>
      </c>
      <c r="E64" s="154">
        <f t="shared" si="1"/>
        <v>0</v>
      </c>
      <c r="F64" s="154">
        <f>Balanza!F1163</f>
        <v>0</v>
      </c>
      <c r="G64" s="154">
        <f>Balanza!H1257</f>
        <v>0</v>
      </c>
      <c r="H64" s="154">
        <f t="shared" si="3"/>
        <v>0</v>
      </c>
      <c r="I64" s="129"/>
      <c r="J64" s="129"/>
      <c r="K64" s="129"/>
      <c r="L64" s="129"/>
      <c r="M64" s="129"/>
      <c r="N64" s="129"/>
      <c r="O64" s="129"/>
      <c r="P64" s="129"/>
      <c r="Q64" s="129"/>
      <c r="R64" s="129"/>
      <c r="S64" s="129"/>
      <c r="T64" s="129"/>
      <c r="U64" s="129"/>
      <c r="V64" s="129"/>
      <c r="W64" s="129"/>
      <c r="X64" s="129"/>
      <c r="Y64" s="129"/>
      <c r="Z64" s="129"/>
    </row>
    <row r="65" spans="1:26" ht="15.75" hidden="1" customHeight="1">
      <c r="A65" s="388"/>
      <c r="B65" s="394" t="s">
        <v>502</v>
      </c>
      <c r="C65" s="154">
        <f>Balanza!G882</f>
        <v>0</v>
      </c>
      <c r="D65" s="154">
        <f>Balanza!G1070</f>
        <v>0</v>
      </c>
      <c r="E65" s="154">
        <f t="shared" si="1"/>
        <v>0</v>
      </c>
      <c r="F65" s="154">
        <f>Balanza!F1164</f>
        <v>0</v>
      </c>
      <c r="G65" s="154">
        <f>Balanza!H1258</f>
        <v>0</v>
      </c>
      <c r="H65" s="154">
        <f t="shared" si="3"/>
        <v>0</v>
      </c>
      <c r="I65" s="129"/>
      <c r="J65" s="129"/>
      <c r="K65" s="129"/>
      <c r="L65" s="129"/>
      <c r="M65" s="129"/>
      <c r="N65" s="129"/>
      <c r="O65" s="129"/>
      <c r="P65" s="129"/>
      <c r="Q65" s="129"/>
      <c r="R65" s="129"/>
      <c r="S65" s="129"/>
      <c r="T65" s="129"/>
      <c r="U65" s="129"/>
      <c r="V65" s="129"/>
      <c r="W65" s="129"/>
      <c r="X65" s="129"/>
      <c r="Y65" s="129"/>
      <c r="Z65" s="129"/>
    </row>
    <row r="66" spans="1:26" ht="17.25" customHeight="1">
      <c r="A66" s="392" t="s">
        <v>503</v>
      </c>
      <c r="B66" s="349"/>
      <c r="C66" s="163">
        <f t="shared" ref="C66:D66" si="20">SUM(C67:C69)</f>
        <v>0</v>
      </c>
      <c r="D66" s="163">
        <f t="shared" si="20"/>
        <v>0</v>
      </c>
      <c r="E66" s="163">
        <f t="shared" si="1"/>
        <v>0</v>
      </c>
      <c r="F66" s="163">
        <f t="shared" ref="F66:G66" si="21">SUM(F67:F69)</f>
        <v>0</v>
      </c>
      <c r="G66" s="163">
        <f t="shared" si="21"/>
        <v>0</v>
      </c>
      <c r="H66" s="163">
        <f t="shared" si="3"/>
        <v>0</v>
      </c>
      <c r="I66" s="129"/>
      <c r="J66" s="129"/>
      <c r="K66" s="129"/>
      <c r="L66" s="129"/>
      <c r="M66" s="129"/>
      <c r="N66" s="129"/>
      <c r="O66" s="129"/>
      <c r="P66" s="129"/>
      <c r="Q66" s="129"/>
      <c r="R66" s="129"/>
      <c r="S66" s="129"/>
      <c r="T66" s="129"/>
      <c r="U66" s="129"/>
      <c r="V66" s="129"/>
      <c r="W66" s="129"/>
      <c r="X66" s="129"/>
      <c r="Y66" s="129"/>
      <c r="Z66" s="129"/>
    </row>
    <row r="67" spans="1:26" ht="15.75" hidden="1" customHeight="1">
      <c r="A67" s="128"/>
      <c r="B67" s="385" t="s">
        <v>504</v>
      </c>
      <c r="C67" s="133">
        <f>Balanza!G884</f>
        <v>0</v>
      </c>
      <c r="D67" s="154">
        <f>Balanza!G1072</f>
        <v>0</v>
      </c>
      <c r="E67" s="154">
        <f t="shared" si="1"/>
        <v>0</v>
      </c>
      <c r="F67" s="133">
        <f>Balanza!F1166</f>
        <v>0</v>
      </c>
      <c r="G67" s="133">
        <f>Balanza!H1260</f>
        <v>0</v>
      </c>
      <c r="H67" s="154">
        <f t="shared" si="3"/>
        <v>0</v>
      </c>
      <c r="I67" s="129"/>
      <c r="J67" s="129"/>
      <c r="K67" s="129"/>
      <c r="L67" s="129"/>
      <c r="M67" s="129"/>
      <c r="N67" s="129"/>
      <c r="O67" s="129"/>
      <c r="P67" s="129"/>
      <c r="Q67" s="129"/>
      <c r="R67" s="129"/>
      <c r="S67" s="129"/>
      <c r="T67" s="129"/>
      <c r="U67" s="129"/>
      <c r="V67" s="129"/>
      <c r="W67" s="129"/>
      <c r="X67" s="129"/>
      <c r="Y67" s="129"/>
      <c r="Z67" s="129"/>
    </row>
    <row r="68" spans="1:26" ht="15.75" hidden="1" customHeight="1">
      <c r="A68" s="374"/>
      <c r="B68" s="385" t="s">
        <v>505</v>
      </c>
      <c r="C68" s="154">
        <f>Balanza!G885</f>
        <v>0</v>
      </c>
      <c r="D68" s="154">
        <f>Balanza!G1073</f>
        <v>0</v>
      </c>
      <c r="E68" s="154">
        <f t="shared" si="1"/>
        <v>0</v>
      </c>
      <c r="F68" s="154">
        <f>Balanza!F1167</f>
        <v>0</v>
      </c>
      <c r="G68" s="154">
        <f>Balanza!H1261</f>
        <v>0</v>
      </c>
      <c r="H68" s="154">
        <f t="shared" si="3"/>
        <v>0</v>
      </c>
      <c r="I68" s="129"/>
      <c r="J68" s="129"/>
      <c r="K68" s="129"/>
      <c r="L68" s="129"/>
      <c r="M68" s="129"/>
      <c r="N68" s="129"/>
      <c r="O68" s="129"/>
      <c r="P68" s="129"/>
      <c r="Q68" s="129"/>
      <c r="R68" s="129"/>
      <c r="S68" s="129"/>
      <c r="T68" s="129"/>
      <c r="U68" s="129"/>
      <c r="V68" s="129"/>
      <c r="W68" s="129"/>
      <c r="X68" s="129"/>
      <c r="Y68" s="129"/>
      <c r="Z68" s="129"/>
    </row>
    <row r="69" spans="1:26" ht="15.75" hidden="1" customHeight="1">
      <c r="A69" s="374"/>
      <c r="B69" s="385" t="s">
        <v>506</v>
      </c>
      <c r="C69" s="194">
        <f>Balanza!G886</f>
        <v>0</v>
      </c>
      <c r="D69" s="154">
        <f>Balanza!G1074</f>
        <v>0</v>
      </c>
      <c r="E69" s="155">
        <f t="shared" si="1"/>
        <v>0</v>
      </c>
      <c r="F69" s="194">
        <f>Balanza!F1168</f>
        <v>0</v>
      </c>
      <c r="G69" s="194">
        <f>Balanza!H1262</f>
        <v>0</v>
      </c>
      <c r="H69" s="155">
        <f t="shared" si="3"/>
        <v>0</v>
      </c>
      <c r="I69" s="129"/>
      <c r="J69" s="129"/>
      <c r="K69" s="129"/>
      <c r="L69" s="129"/>
      <c r="M69" s="129"/>
      <c r="N69" s="129"/>
      <c r="O69" s="129"/>
      <c r="P69" s="129"/>
      <c r="Q69" s="129"/>
      <c r="R69" s="129"/>
      <c r="S69" s="129"/>
      <c r="T69" s="129"/>
      <c r="U69" s="129"/>
      <c r="V69" s="129"/>
      <c r="W69" s="129"/>
      <c r="X69" s="129"/>
      <c r="Y69" s="129"/>
      <c r="Z69" s="129"/>
    </row>
    <row r="70" spans="1:26" ht="15" customHeight="1">
      <c r="A70" s="129"/>
      <c r="B70" s="159" t="s">
        <v>507</v>
      </c>
      <c r="C70" s="395">
        <f t="shared" ref="C70:D70" si="22">SUM(C7+C17+C23+C26+C33+C37+C52+C58+C66+C42)</f>
        <v>0</v>
      </c>
      <c r="D70" s="395">
        <f t="shared" si="22"/>
        <v>0</v>
      </c>
      <c r="E70" s="395">
        <f t="shared" si="1"/>
        <v>0</v>
      </c>
      <c r="F70" s="395">
        <f t="shared" ref="F70:G70" si="23">SUM(F7+F17+F23+F26+F33+F37+F52+F58+F66+F42)</f>
        <v>0</v>
      </c>
      <c r="G70" s="395">
        <f t="shared" si="23"/>
        <v>0</v>
      </c>
      <c r="H70" s="652">
        <f>IF(C70&gt;G70,0,(G70-C70))</f>
        <v>0</v>
      </c>
      <c r="I70" s="129"/>
      <c r="J70" s="129"/>
      <c r="K70" s="129"/>
      <c r="L70" s="129"/>
      <c r="M70" s="129"/>
      <c r="N70" s="129"/>
      <c r="O70" s="129"/>
      <c r="P70" s="129"/>
      <c r="Q70" s="129"/>
      <c r="R70" s="129"/>
      <c r="S70" s="129"/>
      <c r="T70" s="129"/>
      <c r="U70" s="129"/>
      <c r="V70" s="129"/>
      <c r="W70" s="129"/>
      <c r="X70" s="129"/>
      <c r="Y70" s="129"/>
      <c r="Z70" s="129"/>
    </row>
    <row r="71" spans="1:26" ht="15.75" customHeight="1">
      <c r="A71" s="374"/>
      <c r="B71" s="374"/>
      <c r="C71" s="332"/>
      <c r="D71" s="332"/>
      <c r="E71" s="332"/>
      <c r="F71" s="332"/>
      <c r="G71" s="396" t="s">
        <v>5748</v>
      </c>
      <c r="H71" s="653"/>
      <c r="I71" s="129"/>
      <c r="J71" s="129"/>
      <c r="K71" s="129"/>
      <c r="L71" s="129"/>
      <c r="M71" s="129"/>
      <c r="N71" s="129"/>
      <c r="O71" s="129"/>
      <c r="P71" s="129"/>
      <c r="Q71" s="129"/>
      <c r="R71" s="129"/>
      <c r="S71" s="129"/>
      <c r="T71" s="129"/>
      <c r="U71" s="129"/>
      <c r="V71" s="129"/>
      <c r="W71" s="129"/>
      <c r="X71" s="129"/>
      <c r="Y71" s="129"/>
      <c r="Z71" s="129"/>
    </row>
    <row r="72" spans="1:26" ht="15.75" customHeight="1">
      <c r="A72" s="152"/>
      <c r="B72" s="374"/>
      <c r="C72" s="375"/>
      <c r="D72" s="375"/>
      <c r="E72" s="375"/>
      <c r="F72" s="375"/>
      <c r="G72" s="375"/>
      <c r="H72" s="246"/>
      <c r="I72" s="129"/>
      <c r="J72" s="129"/>
      <c r="K72" s="129"/>
      <c r="L72" s="129"/>
      <c r="M72" s="129"/>
      <c r="N72" s="129"/>
      <c r="O72" s="129"/>
      <c r="P72" s="129"/>
      <c r="Q72" s="129"/>
      <c r="R72" s="129"/>
      <c r="S72" s="129"/>
      <c r="T72" s="129"/>
      <c r="U72" s="129"/>
      <c r="V72" s="129"/>
      <c r="W72" s="129"/>
      <c r="X72" s="129"/>
      <c r="Y72" s="129"/>
      <c r="Z72" s="129"/>
    </row>
    <row r="73" spans="1:26" ht="15.75" customHeight="1">
      <c r="A73" s="397" t="s">
        <v>4897</v>
      </c>
      <c r="B73" s="174"/>
      <c r="C73" s="376"/>
      <c r="D73" s="376"/>
      <c r="E73" s="376"/>
      <c r="F73" s="376"/>
      <c r="G73" s="376"/>
      <c r="H73" s="376"/>
      <c r="I73" s="174"/>
      <c r="J73" s="174"/>
      <c r="K73" s="174"/>
      <c r="L73" s="174"/>
      <c r="M73" s="174"/>
      <c r="N73" s="174"/>
      <c r="O73" s="174"/>
      <c r="P73" s="174"/>
      <c r="Q73" s="174"/>
      <c r="R73" s="174"/>
      <c r="S73" s="174"/>
      <c r="T73" s="174"/>
      <c r="U73" s="174"/>
      <c r="V73" s="174"/>
      <c r="W73" s="174"/>
      <c r="X73" s="174"/>
      <c r="Y73" s="174"/>
      <c r="Z73" s="174"/>
    </row>
    <row r="74" spans="1:26" ht="15.75" customHeight="1">
      <c r="A74" s="5"/>
      <c r="B74" s="174"/>
      <c r="C74" s="376"/>
      <c r="D74" s="376"/>
      <c r="E74" s="376"/>
      <c r="F74" s="376"/>
      <c r="G74" s="376"/>
      <c r="H74" s="376"/>
      <c r="I74" s="174"/>
      <c r="J74" s="174"/>
      <c r="K74" s="174"/>
      <c r="L74" s="174"/>
      <c r="M74" s="174"/>
      <c r="N74" s="174"/>
      <c r="O74" s="174"/>
      <c r="P74" s="174"/>
      <c r="Q74" s="174"/>
      <c r="R74" s="174"/>
      <c r="S74" s="174"/>
      <c r="T74" s="174"/>
      <c r="U74" s="174"/>
      <c r="V74" s="174"/>
      <c r="W74" s="174"/>
      <c r="X74" s="174"/>
      <c r="Y74" s="174"/>
      <c r="Z74" s="174"/>
    </row>
    <row r="75" spans="1:26" ht="15.75" customHeight="1">
      <c r="A75" s="5"/>
      <c r="B75" s="174"/>
      <c r="C75" s="376"/>
      <c r="D75" s="376"/>
      <c r="E75" s="376"/>
      <c r="F75" s="376"/>
      <c r="G75" s="376"/>
      <c r="H75" s="376"/>
      <c r="I75" s="174"/>
      <c r="J75" s="174"/>
      <c r="K75" s="174"/>
      <c r="L75" s="174"/>
      <c r="M75" s="174"/>
      <c r="N75" s="174"/>
      <c r="O75" s="174"/>
      <c r="P75" s="174"/>
      <c r="Q75" s="174"/>
      <c r="R75" s="174"/>
      <c r="S75" s="174"/>
      <c r="T75" s="174"/>
      <c r="U75" s="174"/>
      <c r="V75" s="174"/>
      <c r="W75" s="174"/>
      <c r="X75" s="174"/>
      <c r="Y75" s="174"/>
      <c r="Z75" s="174"/>
    </row>
    <row r="76" spans="1:26" ht="15.75" customHeight="1">
      <c r="A76" s="174"/>
      <c r="B76" s="626" t="str">
        <f>Validacion!A7</f>
        <v>LIC. JOSÉ MIGUEL GOMEZ LOPEZ</v>
      </c>
      <c r="C76" s="376"/>
      <c r="D76" s="626" t="str">
        <f>Validacion!A9</f>
        <v>LIC. BERTHA MARCELA GONGORA JIMENEZ</v>
      </c>
      <c r="E76" s="574"/>
      <c r="F76" s="574"/>
      <c r="G76" s="574"/>
      <c r="H76" s="376"/>
      <c r="I76" s="174"/>
      <c r="J76" s="174"/>
      <c r="K76" s="174"/>
      <c r="L76" s="174"/>
      <c r="M76" s="174"/>
      <c r="N76" s="174"/>
      <c r="O76" s="174"/>
      <c r="P76" s="174"/>
      <c r="Q76" s="174"/>
      <c r="R76" s="174"/>
      <c r="S76" s="174"/>
      <c r="T76" s="174"/>
      <c r="U76" s="174"/>
      <c r="V76" s="174"/>
      <c r="W76" s="174"/>
      <c r="X76" s="174"/>
      <c r="Y76" s="174"/>
      <c r="Z76" s="174"/>
    </row>
    <row r="77" spans="1:26" ht="15.75" customHeight="1">
      <c r="A77" s="174"/>
      <c r="B77" s="505"/>
      <c r="C77" s="376"/>
      <c r="D77" s="505"/>
      <c r="E77" s="505"/>
      <c r="F77" s="505"/>
      <c r="G77" s="505"/>
      <c r="H77" s="398"/>
      <c r="I77" s="174"/>
      <c r="J77" s="174"/>
      <c r="K77" s="174"/>
      <c r="L77" s="174"/>
      <c r="M77" s="174"/>
      <c r="N77" s="174"/>
      <c r="O77" s="174"/>
      <c r="P77" s="174"/>
      <c r="Q77" s="174"/>
      <c r="R77" s="174"/>
      <c r="S77" s="174"/>
      <c r="T77" s="174"/>
      <c r="U77" s="174"/>
      <c r="V77" s="174"/>
      <c r="W77" s="174"/>
      <c r="X77" s="174"/>
      <c r="Y77" s="174"/>
      <c r="Z77" s="174"/>
    </row>
    <row r="78" spans="1:26" ht="15.75" customHeight="1">
      <c r="A78" s="174"/>
      <c r="B78" s="579" t="s">
        <v>5036</v>
      </c>
      <c r="C78" s="376"/>
      <c r="D78" s="601" t="s">
        <v>5727</v>
      </c>
      <c r="E78" s="505"/>
      <c r="F78" s="505"/>
      <c r="G78" s="505"/>
      <c r="H78" s="376"/>
      <c r="I78" s="174"/>
      <c r="J78" s="174"/>
      <c r="K78" s="174"/>
      <c r="L78" s="174"/>
      <c r="M78" s="174"/>
      <c r="N78" s="174"/>
      <c r="O78" s="174"/>
      <c r="P78" s="174"/>
      <c r="Q78" s="174"/>
      <c r="R78" s="174"/>
      <c r="S78" s="174"/>
      <c r="T78" s="174"/>
      <c r="U78" s="174"/>
      <c r="V78" s="174"/>
      <c r="W78" s="174"/>
      <c r="X78" s="174"/>
      <c r="Y78" s="174"/>
      <c r="Z78" s="174"/>
    </row>
    <row r="79" spans="1:26" ht="15" customHeight="1">
      <c r="A79" s="174"/>
      <c r="B79" s="505"/>
      <c r="C79" s="376"/>
      <c r="D79" s="505"/>
      <c r="E79" s="505"/>
      <c r="F79" s="505"/>
      <c r="G79" s="505"/>
      <c r="H79" s="263"/>
      <c r="I79" s="174"/>
      <c r="J79" s="174"/>
      <c r="K79" s="174"/>
      <c r="L79" s="174"/>
      <c r="M79" s="174"/>
      <c r="N79" s="174"/>
      <c r="O79" s="174"/>
      <c r="P79" s="174"/>
      <c r="Q79" s="174"/>
      <c r="R79" s="174"/>
      <c r="S79" s="174"/>
      <c r="T79" s="174"/>
      <c r="U79" s="174"/>
      <c r="V79" s="174"/>
      <c r="W79" s="174"/>
      <c r="X79" s="174"/>
      <c r="Y79" s="174"/>
      <c r="Z79" s="174"/>
    </row>
    <row r="80" spans="1:26" ht="15" customHeight="1">
      <c r="A80" s="174"/>
      <c r="B80" s="174"/>
      <c r="C80" s="376"/>
      <c r="D80" s="263"/>
      <c r="E80" s="263"/>
      <c r="F80" s="263"/>
      <c r="G80" s="263"/>
      <c r="H80" s="263"/>
      <c r="I80" s="174"/>
      <c r="J80" s="174"/>
      <c r="K80" s="174"/>
      <c r="L80" s="174"/>
      <c r="M80" s="174"/>
      <c r="N80" s="174"/>
      <c r="O80" s="174"/>
      <c r="P80" s="174"/>
      <c r="Q80" s="174"/>
      <c r="R80" s="174"/>
      <c r="S80" s="174"/>
      <c r="T80" s="174"/>
      <c r="U80" s="174"/>
      <c r="V80" s="174"/>
      <c r="W80" s="174"/>
      <c r="X80" s="174"/>
      <c r="Y80" s="174"/>
      <c r="Z80" s="174"/>
    </row>
    <row r="81" spans="1:26" ht="15" hidden="1" customHeight="1">
      <c r="A81" s="174"/>
      <c r="B81" s="174"/>
      <c r="C81" s="376"/>
      <c r="D81" s="263"/>
      <c r="E81" s="263"/>
      <c r="F81" s="263"/>
      <c r="G81" s="263"/>
      <c r="H81" s="263"/>
      <c r="I81" s="174"/>
      <c r="J81" s="174"/>
      <c r="K81" s="174"/>
      <c r="L81" s="174"/>
      <c r="M81" s="174"/>
      <c r="N81" s="174"/>
      <c r="O81" s="174"/>
      <c r="P81" s="174"/>
      <c r="Q81" s="174"/>
      <c r="R81" s="174"/>
      <c r="S81" s="174"/>
      <c r="T81" s="174"/>
      <c r="U81" s="174"/>
      <c r="V81" s="174"/>
      <c r="W81" s="174"/>
      <c r="X81" s="174"/>
      <c r="Y81" s="174"/>
      <c r="Z81" s="174"/>
    </row>
    <row r="82" spans="1:26" ht="15" hidden="1" customHeight="1">
      <c r="A82" s="174"/>
      <c r="B82" s="174"/>
      <c r="C82" s="376"/>
      <c r="D82" s="263"/>
      <c r="E82" s="263"/>
      <c r="F82" s="263"/>
      <c r="G82" s="263"/>
      <c r="H82" s="263"/>
      <c r="I82" s="174"/>
      <c r="J82" s="174"/>
      <c r="K82" s="174"/>
      <c r="L82" s="174"/>
      <c r="M82" s="174"/>
      <c r="N82" s="174"/>
      <c r="O82" s="174"/>
      <c r="P82" s="174"/>
      <c r="Q82" s="174"/>
      <c r="R82" s="174"/>
      <c r="S82" s="174"/>
      <c r="T82" s="174"/>
      <c r="U82" s="174"/>
      <c r="V82" s="174"/>
      <c r="W82" s="174"/>
      <c r="X82" s="174"/>
      <c r="Y82" s="174"/>
      <c r="Z82" s="174"/>
    </row>
    <row r="83" spans="1:26" ht="15.75" customHeight="1">
      <c r="A83" s="174"/>
      <c r="B83" s="174"/>
      <c r="C83" s="376"/>
      <c r="D83" s="376"/>
      <c r="E83" s="376"/>
      <c r="F83" s="376"/>
      <c r="G83" s="376"/>
      <c r="H83" s="376"/>
      <c r="I83" s="174"/>
      <c r="J83" s="174"/>
      <c r="K83" s="174"/>
      <c r="L83" s="174"/>
      <c r="M83" s="174"/>
      <c r="N83" s="174"/>
      <c r="O83" s="174"/>
      <c r="P83" s="174"/>
      <c r="Q83" s="174"/>
      <c r="R83" s="174"/>
      <c r="S83" s="174"/>
      <c r="T83" s="174"/>
      <c r="U83" s="174"/>
      <c r="V83" s="174"/>
      <c r="W83" s="174"/>
      <c r="X83" s="174"/>
      <c r="Y83" s="174"/>
      <c r="Z83" s="174"/>
    </row>
    <row r="84" spans="1:26" ht="15.75" customHeight="1">
      <c r="A84" s="174"/>
      <c r="B84" s="174"/>
      <c r="C84" s="376"/>
      <c r="D84" s="376"/>
      <c r="E84" s="376"/>
      <c r="F84" s="376"/>
      <c r="G84" s="376"/>
      <c r="H84" s="376"/>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376"/>
      <c r="F85" s="376"/>
      <c r="G85" s="376"/>
      <c r="H85" s="376"/>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376"/>
      <c r="F86" s="376"/>
      <c r="G86" s="376"/>
      <c r="H86" s="376"/>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376"/>
      <c r="F87" s="376"/>
      <c r="G87" s="376"/>
      <c r="H87" s="376"/>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376"/>
      <c r="F88" s="376"/>
      <c r="G88" s="376"/>
      <c r="H88" s="376"/>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376"/>
      <c r="F89" s="376"/>
      <c r="G89" s="376"/>
      <c r="H89" s="376"/>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376"/>
      <c r="F90" s="376"/>
      <c r="G90" s="376"/>
      <c r="H90" s="376"/>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376"/>
      <c r="F91" s="376"/>
      <c r="G91" s="376"/>
      <c r="H91" s="376"/>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376"/>
      <c r="F92" s="376"/>
      <c r="G92" s="376"/>
      <c r="H92" s="376"/>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376"/>
      <c r="F93" s="376"/>
      <c r="G93" s="376"/>
      <c r="H93" s="376"/>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376"/>
      <c r="F94" s="376"/>
      <c r="G94" s="376"/>
      <c r="H94" s="376"/>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376"/>
      <c r="F95" s="376"/>
      <c r="G95" s="376"/>
      <c r="H95" s="376"/>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376"/>
      <c r="F96" s="376"/>
      <c r="G96" s="376"/>
      <c r="H96" s="376"/>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376"/>
      <c r="F97" s="376"/>
      <c r="G97" s="376"/>
      <c r="H97" s="376"/>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376"/>
      <c r="F98" s="376"/>
      <c r="G98" s="376"/>
      <c r="H98" s="376"/>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376"/>
      <c r="F99" s="376"/>
      <c r="G99" s="376"/>
      <c r="H99" s="376"/>
      <c r="I99" s="174"/>
      <c r="J99" s="174"/>
      <c r="K99" s="174"/>
      <c r="L99" s="174"/>
      <c r="M99" s="174"/>
      <c r="N99" s="174"/>
      <c r="O99" s="174"/>
      <c r="P99" s="174"/>
      <c r="Q99" s="174"/>
      <c r="R99" s="174"/>
      <c r="S99" s="174"/>
      <c r="T99" s="174"/>
      <c r="U99" s="174"/>
      <c r="V99" s="174"/>
      <c r="W99" s="174"/>
      <c r="X99" s="174"/>
      <c r="Y99" s="174"/>
      <c r="Z99" s="174"/>
    </row>
    <row r="100" spans="1:26" ht="15.75" customHeight="1">
      <c r="A100" s="174"/>
      <c r="B100" s="174"/>
      <c r="C100" s="376"/>
      <c r="D100" s="376"/>
      <c r="E100" s="376"/>
      <c r="F100" s="376"/>
      <c r="G100" s="376"/>
      <c r="H100" s="376"/>
      <c r="I100" s="174"/>
      <c r="J100" s="174"/>
      <c r="K100" s="174"/>
      <c r="L100" s="174"/>
      <c r="M100" s="174"/>
      <c r="N100" s="174"/>
      <c r="O100" s="174"/>
      <c r="P100" s="174"/>
      <c r="Q100" s="174"/>
      <c r="R100" s="174"/>
      <c r="S100" s="174"/>
      <c r="T100" s="174"/>
      <c r="U100" s="174"/>
      <c r="V100" s="174"/>
      <c r="W100" s="174"/>
      <c r="X100" s="174"/>
      <c r="Y100" s="174"/>
      <c r="Z100" s="174"/>
    </row>
    <row r="101" spans="1:26" ht="15.75" customHeight="1">
      <c r="A101" s="174"/>
      <c r="B101" s="174"/>
      <c r="C101" s="376"/>
      <c r="D101" s="376"/>
      <c r="E101" s="376"/>
      <c r="F101" s="376"/>
      <c r="G101" s="376"/>
      <c r="H101" s="376"/>
      <c r="I101" s="174"/>
      <c r="J101" s="174"/>
      <c r="K101" s="174"/>
      <c r="L101" s="174"/>
      <c r="M101" s="174"/>
      <c r="N101" s="174"/>
      <c r="O101" s="174"/>
      <c r="P101" s="174"/>
      <c r="Q101" s="174"/>
      <c r="R101" s="174"/>
      <c r="S101" s="174"/>
      <c r="T101" s="174"/>
      <c r="U101" s="174"/>
      <c r="V101" s="174"/>
      <c r="W101" s="174"/>
      <c r="X101" s="174"/>
      <c r="Y101" s="174"/>
      <c r="Z101" s="174"/>
    </row>
    <row r="102" spans="1:26" ht="15.75" customHeight="1">
      <c r="A102" s="174"/>
      <c r="B102" s="174"/>
      <c r="C102" s="376"/>
      <c r="D102" s="376"/>
      <c r="E102" s="376"/>
      <c r="F102" s="376"/>
      <c r="G102" s="376"/>
      <c r="H102" s="376"/>
      <c r="I102" s="174"/>
      <c r="J102" s="174"/>
      <c r="K102" s="174"/>
      <c r="L102" s="174"/>
      <c r="M102" s="174"/>
      <c r="N102" s="174"/>
      <c r="O102" s="174"/>
      <c r="P102" s="174"/>
      <c r="Q102" s="174"/>
      <c r="R102" s="174"/>
      <c r="S102" s="174"/>
      <c r="T102" s="174"/>
      <c r="U102" s="174"/>
      <c r="V102" s="174"/>
      <c r="W102" s="174"/>
      <c r="X102" s="174"/>
      <c r="Y102" s="174"/>
      <c r="Z102" s="174"/>
    </row>
    <row r="103" spans="1:26" ht="15.75" customHeight="1">
      <c r="A103" s="174"/>
      <c r="B103" s="174"/>
      <c r="C103" s="376"/>
      <c r="D103" s="376"/>
      <c r="E103" s="376"/>
      <c r="F103" s="376"/>
      <c r="G103" s="376"/>
      <c r="H103" s="376"/>
      <c r="I103" s="174"/>
      <c r="J103" s="174"/>
      <c r="K103" s="174"/>
      <c r="L103" s="174"/>
      <c r="M103" s="174"/>
      <c r="N103" s="174"/>
      <c r="O103" s="174"/>
      <c r="P103" s="174"/>
      <c r="Q103" s="174"/>
      <c r="R103" s="174"/>
      <c r="S103" s="174"/>
      <c r="T103" s="174"/>
      <c r="U103" s="174"/>
      <c r="V103" s="174"/>
      <c r="W103" s="174"/>
      <c r="X103" s="174"/>
      <c r="Y103" s="174"/>
      <c r="Z103" s="174"/>
    </row>
    <row r="104" spans="1:26" ht="15.75" customHeight="1">
      <c r="A104" s="174"/>
      <c r="B104" s="174"/>
      <c r="C104" s="376"/>
      <c r="D104" s="376"/>
      <c r="E104" s="376"/>
      <c r="F104" s="376"/>
      <c r="G104" s="376"/>
      <c r="H104" s="376"/>
      <c r="I104" s="174"/>
      <c r="J104" s="174"/>
      <c r="K104" s="174"/>
      <c r="L104" s="174"/>
      <c r="M104" s="174"/>
      <c r="N104" s="174"/>
      <c r="O104" s="174"/>
      <c r="P104" s="174"/>
      <c r="Q104" s="174"/>
      <c r="R104" s="174"/>
      <c r="S104" s="174"/>
      <c r="T104" s="174"/>
      <c r="U104" s="174"/>
      <c r="V104" s="174"/>
      <c r="W104" s="174"/>
      <c r="X104" s="174"/>
      <c r="Y104" s="174"/>
      <c r="Z104" s="174"/>
    </row>
    <row r="105" spans="1:26" ht="15.75" customHeight="1">
      <c r="A105" s="174"/>
      <c r="B105" s="174"/>
      <c r="C105" s="376"/>
      <c r="D105" s="376"/>
      <c r="E105" s="376"/>
      <c r="F105" s="376"/>
      <c r="G105" s="376"/>
      <c r="H105" s="376"/>
      <c r="I105" s="174"/>
      <c r="J105" s="174"/>
      <c r="K105" s="174"/>
      <c r="L105" s="174"/>
      <c r="M105" s="174"/>
      <c r="N105" s="174"/>
      <c r="O105" s="174"/>
      <c r="P105" s="174"/>
      <c r="Q105" s="174"/>
      <c r="R105" s="174"/>
      <c r="S105" s="174"/>
      <c r="T105" s="174"/>
      <c r="U105" s="174"/>
      <c r="V105" s="174"/>
      <c r="W105" s="174"/>
      <c r="X105" s="174"/>
      <c r="Y105" s="174"/>
      <c r="Z105" s="174"/>
    </row>
    <row r="106" spans="1:26" ht="15.75" customHeight="1">
      <c r="A106" s="174"/>
      <c r="B106" s="174"/>
      <c r="C106" s="376"/>
      <c r="D106" s="376"/>
      <c r="E106" s="376"/>
      <c r="F106" s="376"/>
      <c r="G106" s="376"/>
      <c r="H106" s="376"/>
      <c r="I106" s="174"/>
      <c r="J106" s="174"/>
      <c r="K106" s="174"/>
      <c r="L106" s="174"/>
      <c r="M106" s="174"/>
      <c r="N106" s="174"/>
      <c r="O106" s="174"/>
      <c r="P106" s="174"/>
      <c r="Q106" s="174"/>
      <c r="R106" s="174"/>
      <c r="S106" s="174"/>
      <c r="T106" s="174"/>
      <c r="U106" s="174"/>
      <c r="V106" s="174"/>
      <c r="W106" s="174"/>
      <c r="X106" s="174"/>
      <c r="Y106" s="174"/>
      <c r="Z106" s="174"/>
    </row>
    <row r="107" spans="1:26" ht="15.75" customHeight="1">
      <c r="A107" s="174"/>
      <c r="B107" s="174"/>
      <c r="C107" s="376"/>
      <c r="D107" s="376"/>
      <c r="E107" s="376"/>
      <c r="F107" s="376"/>
      <c r="G107" s="376"/>
      <c r="H107" s="376"/>
      <c r="I107" s="174"/>
      <c r="J107" s="174"/>
      <c r="K107" s="174"/>
      <c r="L107" s="174"/>
      <c r="M107" s="174"/>
      <c r="N107" s="174"/>
      <c r="O107" s="174"/>
      <c r="P107" s="174"/>
      <c r="Q107" s="174"/>
      <c r="R107" s="174"/>
      <c r="S107" s="174"/>
      <c r="T107" s="174"/>
      <c r="U107" s="174"/>
      <c r="V107" s="174"/>
      <c r="W107" s="174"/>
      <c r="X107" s="174"/>
      <c r="Y107" s="174"/>
      <c r="Z107" s="174"/>
    </row>
    <row r="108" spans="1:26" ht="15.75" customHeight="1">
      <c r="A108" s="174"/>
      <c r="B108" s="174"/>
      <c r="C108" s="376"/>
      <c r="D108" s="376"/>
      <c r="E108" s="376"/>
      <c r="F108" s="376"/>
      <c r="G108" s="376"/>
      <c r="H108" s="376"/>
      <c r="I108" s="174"/>
      <c r="J108" s="174"/>
      <c r="K108" s="174"/>
      <c r="L108" s="174"/>
      <c r="M108" s="174"/>
      <c r="N108" s="174"/>
      <c r="O108" s="174"/>
      <c r="P108" s="174"/>
      <c r="Q108" s="174"/>
      <c r="R108" s="174"/>
      <c r="S108" s="174"/>
      <c r="T108" s="174"/>
      <c r="U108" s="174"/>
      <c r="V108" s="174"/>
      <c r="W108" s="174"/>
      <c r="X108" s="174"/>
      <c r="Y108" s="174"/>
      <c r="Z108" s="174"/>
    </row>
    <row r="109" spans="1:26" ht="15.75" customHeight="1">
      <c r="A109" s="174"/>
      <c r="B109" s="174"/>
      <c r="C109" s="376"/>
      <c r="D109" s="376"/>
      <c r="E109" s="376"/>
      <c r="F109" s="376"/>
      <c r="G109" s="376"/>
      <c r="H109" s="376"/>
      <c r="I109" s="174"/>
      <c r="J109" s="174"/>
      <c r="K109" s="174"/>
      <c r="L109" s="174"/>
      <c r="M109" s="174"/>
      <c r="N109" s="174"/>
      <c r="O109" s="174"/>
      <c r="P109" s="174"/>
      <c r="Q109" s="174"/>
      <c r="R109" s="174"/>
      <c r="S109" s="174"/>
      <c r="T109" s="174"/>
      <c r="U109" s="174"/>
      <c r="V109" s="174"/>
      <c r="W109" s="174"/>
      <c r="X109" s="174"/>
      <c r="Y109" s="174"/>
      <c r="Z109" s="174"/>
    </row>
    <row r="110" spans="1:26" ht="15.75" customHeight="1">
      <c r="A110" s="174"/>
      <c r="B110" s="174"/>
      <c r="C110" s="376"/>
      <c r="D110" s="376"/>
      <c r="E110" s="376"/>
      <c r="F110" s="376"/>
      <c r="G110" s="376"/>
      <c r="H110" s="376"/>
      <c r="I110" s="174"/>
      <c r="J110" s="174"/>
      <c r="K110" s="174"/>
      <c r="L110" s="174"/>
      <c r="M110" s="174"/>
      <c r="N110" s="174"/>
      <c r="O110" s="174"/>
      <c r="P110" s="174"/>
      <c r="Q110" s="174"/>
      <c r="R110" s="174"/>
      <c r="S110" s="174"/>
      <c r="T110" s="174"/>
      <c r="U110" s="174"/>
      <c r="V110" s="174"/>
      <c r="W110" s="174"/>
      <c r="X110" s="174"/>
      <c r="Y110" s="174"/>
      <c r="Z110" s="174"/>
    </row>
    <row r="111" spans="1:26" ht="15.75" customHeight="1">
      <c r="A111" s="174"/>
      <c r="B111" s="174"/>
      <c r="C111" s="376"/>
      <c r="D111" s="376"/>
      <c r="E111" s="376"/>
      <c r="F111" s="376"/>
      <c r="G111" s="376"/>
      <c r="H111" s="376"/>
      <c r="I111" s="174"/>
      <c r="J111" s="174"/>
      <c r="K111" s="174"/>
      <c r="L111" s="174"/>
      <c r="M111" s="174"/>
      <c r="N111" s="174"/>
      <c r="O111" s="174"/>
      <c r="P111" s="174"/>
      <c r="Q111" s="174"/>
      <c r="R111" s="174"/>
      <c r="S111" s="174"/>
      <c r="T111" s="174"/>
      <c r="U111" s="174"/>
      <c r="V111" s="174"/>
      <c r="W111" s="174"/>
      <c r="X111" s="174"/>
      <c r="Y111" s="174"/>
      <c r="Z111" s="174"/>
    </row>
    <row r="112" spans="1:26" ht="15.75" customHeight="1">
      <c r="A112" s="174"/>
      <c r="B112" s="174"/>
      <c r="C112" s="376"/>
      <c r="D112" s="376"/>
      <c r="E112" s="376"/>
      <c r="F112" s="376"/>
      <c r="G112" s="376"/>
      <c r="H112" s="376"/>
      <c r="I112" s="174"/>
      <c r="J112" s="174"/>
      <c r="K112" s="174"/>
      <c r="L112" s="174"/>
      <c r="M112" s="174"/>
      <c r="N112" s="174"/>
      <c r="O112" s="174"/>
      <c r="P112" s="174"/>
      <c r="Q112" s="174"/>
      <c r="R112" s="174"/>
      <c r="S112" s="174"/>
      <c r="T112" s="174"/>
      <c r="U112" s="174"/>
      <c r="V112" s="174"/>
      <c r="W112" s="174"/>
      <c r="X112" s="174"/>
      <c r="Y112" s="174"/>
      <c r="Z112" s="174"/>
    </row>
    <row r="113" spans="1:26" ht="15.75" customHeight="1">
      <c r="A113" s="174"/>
      <c r="B113" s="174"/>
      <c r="C113" s="376"/>
      <c r="D113" s="376"/>
      <c r="E113" s="376"/>
      <c r="F113" s="376"/>
      <c r="G113" s="376"/>
      <c r="H113" s="376"/>
      <c r="I113" s="174"/>
      <c r="J113" s="174"/>
      <c r="K113" s="174"/>
      <c r="L113" s="174"/>
      <c r="M113" s="174"/>
      <c r="N113" s="174"/>
      <c r="O113" s="174"/>
      <c r="P113" s="174"/>
      <c r="Q113" s="174"/>
      <c r="R113" s="174"/>
      <c r="S113" s="174"/>
      <c r="T113" s="174"/>
      <c r="U113" s="174"/>
      <c r="V113" s="174"/>
      <c r="W113" s="174"/>
      <c r="X113" s="174"/>
      <c r="Y113" s="174"/>
      <c r="Z113" s="174"/>
    </row>
    <row r="114" spans="1:26" ht="15.75" customHeight="1">
      <c r="A114" s="174"/>
      <c r="B114" s="174"/>
      <c r="C114" s="376"/>
      <c r="D114" s="376"/>
      <c r="E114" s="376"/>
      <c r="F114" s="376"/>
      <c r="G114" s="376"/>
      <c r="H114" s="376"/>
      <c r="I114" s="174"/>
      <c r="J114" s="174"/>
      <c r="K114" s="174"/>
      <c r="L114" s="174"/>
      <c r="M114" s="174"/>
      <c r="N114" s="174"/>
      <c r="O114" s="174"/>
      <c r="P114" s="174"/>
      <c r="Q114" s="174"/>
      <c r="R114" s="174"/>
      <c r="S114" s="174"/>
      <c r="T114" s="174"/>
      <c r="U114" s="174"/>
      <c r="V114" s="174"/>
      <c r="W114" s="174"/>
      <c r="X114" s="174"/>
      <c r="Y114" s="174"/>
      <c r="Z114" s="174"/>
    </row>
    <row r="115" spans="1:26" ht="15.75" customHeight="1">
      <c r="A115" s="174"/>
      <c r="B115" s="174"/>
      <c r="C115" s="376"/>
      <c r="D115" s="376"/>
      <c r="E115" s="376"/>
      <c r="F115" s="376"/>
      <c r="G115" s="376"/>
      <c r="H115" s="376"/>
      <c r="I115" s="174"/>
      <c r="J115" s="174"/>
      <c r="K115" s="174"/>
      <c r="L115" s="174"/>
      <c r="M115" s="174"/>
      <c r="N115" s="174"/>
      <c r="O115" s="174"/>
      <c r="P115" s="174"/>
      <c r="Q115" s="174"/>
      <c r="R115" s="174"/>
      <c r="S115" s="174"/>
      <c r="T115" s="174"/>
      <c r="U115" s="174"/>
      <c r="V115" s="174"/>
      <c r="W115" s="174"/>
      <c r="X115" s="174"/>
      <c r="Y115" s="174"/>
      <c r="Z115" s="174"/>
    </row>
    <row r="116" spans="1:26" ht="15.75" customHeight="1">
      <c r="A116" s="174"/>
      <c r="B116" s="174"/>
      <c r="C116" s="376"/>
      <c r="D116" s="376"/>
      <c r="E116" s="376"/>
      <c r="F116" s="376"/>
      <c r="G116" s="376"/>
      <c r="H116" s="376"/>
      <c r="I116" s="174"/>
      <c r="J116" s="174"/>
      <c r="K116" s="174"/>
      <c r="L116" s="174"/>
      <c r="M116" s="174"/>
      <c r="N116" s="174"/>
      <c r="O116" s="174"/>
      <c r="P116" s="174"/>
      <c r="Q116" s="174"/>
      <c r="R116" s="174"/>
      <c r="S116" s="174"/>
      <c r="T116" s="174"/>
      <c r="U116" s="174"/>
      <c r="V116" s="174"/>
      <c r="W116" s="174"/>
      <c r="X116" s="174"/>
      <c r="Y116" s="174"/>
      <c r="Z116" s="174"/>
    </row>
    <row r="117" spans="1:26" ht="15.75" customHeight="1">
      <c r="A117" s="174"/>
      <c r="B117" s="174"/>
      <c r="C117" s="376"/>
      <c r="D117" s="376"/>
      <c r="E117" s="376"/>
      <c r="F117" s="376"/>
      <c r="G117" s="376"/>
      <c r="H117" s="376"/>
      <c r="I117" s="174"/>
      <c r="J117" s="174"/>
      <c r="K117" s="174"/>
      <c r="L117" s="174"/>
      <c r="M117" s="174"/>
      <c r="N117" s="174"/>
      <c r="O117" s="174"/>
      <c r="P117" s="174"/>
      <c r="Q117" s="174"/>
      <c r="R117" s="174"/>
      <c r="S117" s="174"/>
      <c r="T117" s="174"/>
      <c r="U117" s="174"/>
      <c r="V117" s="174"/>
      <c r="W117" s="174"/>
      <c r="X117" s="174"/>
      <c r="Y117" s="174"/>
      <c r="Z117" s="174"/>
    </row>
    <row r="118" spans="1:26" ht="15.75" customHeight="1">
      <c r="A118" s="174"/>
      <c r="B118" s="174"/>
      <c r="C118" s="376"/>
      <c r="D118" s="376"/>
      <c r="E118" s="376"/>
      <c r="F118" s="376"/>
      <c r="G118" s="376"/>
      <c r="H118" s="376"/>
      <c r="I118" s="174"/>
      <c r="J118" s="174"/>
      <c r="K118" s="174"/>
      <c r="L118" s="174"/>
      <c r="M118" s="174"/>
      <c r="N118" s="174"/>
      <c r="O118" s="174"/>
      <c r="P118" s="174"/>
      <c r="Q118" s="174"/>
      <c r="R118" s="174"/>
      <c r="S118" s="174"/>
      <c r="T118" s="174"/>
      <c r="U118" s="174"/>
      <c r="V118" s="174"/>
      <c r="W118" s="174"/>
      <c r="X118" s="174"/>
      <c r="Y118" s="174"/>
      <c r="Z118" s="174"/>
    </row>
    <row r="119" spans="1:26" ht="15.75" customHeight="1">
      <c r="A119" s="174"/>
      <c r="B119" s="174"/>
      <c r="C119" s="376"/>
      <c r="D119" s="376"/>
      <c r="E119" s="376"/>
      <c r="F119" s="376"/>
      <c r="G119" s="376"/>
      <c r="H119" s="376"/>
      <c r="I119" s="174"/>
      <c r="J119" s="174"/>
      <c r="K119" s="174"/>
      <c r="L119" s="174"/>
      <c r="M119" s="174"/>
      <c r="N119" s="174"/>
      <c r="O119" s="174"/>
      <c r="P119" s="174"/>
      <c r="Q119" s="174"/>
      <c r="R119" s="174"/>
      <c r="S119" s="174"/>
      <c r="T119" s="174"/>
      <c r="U119" s="174"/>
      <c r="V119" s="174"/>
      <c r="W119" s="174"/>
      <c r="X119" s="174"/>
      <c r="Y119" s="174"/>
      <c r="Z119" s="174"/>
    </row>
    <row r="120" spans="1:26" ht="15.75" customHeight="1">
      <c r="A120" s="174"/>
      <c r="B120" s="174"/>
      <c r="C120" s="376"/>
      <c r="D120" s="376"/>
      <c r="E120" s="376"/>
      <c r="F120" s="376"/>
      <c r="G120" s="376"/>
      <c r="H120" s="376"/>
      <c r="I120" s="174"/>
      <c r="J120" s="174"/>
      <c r="K120" s="174"/>
      <c r="L120" s="174"/>
      <c r="M120" s="174"/>
      <c r="N120" s="174"/>
      <c r="O120" s="174"/>
      <c r="P120" s="174"/>
      <c r="Q120" s="174"/>
      <c r="R120" s="174"/>
      <c r="S120" s="174"/>
      <c r="T120" s="174"/>
      <c r="U120" s="174"/>
      <c r="V120" s="174"/>
      <c r="W120" s="174"/>
      <c r="X120" s="174"/>
      <c r="Y120" s="174"/>
      <c r="Z120" s="174"/>
    </row>
    <row r="121" spans="1:26" ht="15.75" customHeight="1">
      <c r="A121" s="174"/>
      <c r="B121" s="174"/>
      <c r="C121" s="376"/>
      <c r="D121" s="376"/>
      <c r="E121" s="376"/>
      <c r="F121" s="376"/>
      <c r="G121" s="376"/>
      <c r="H121" s="376"/>
      <c r="I121" s="174"/>
      <c r="J121" s="174"/>
      <c r="K121" s="174"/>
      <c r="L121" s="174"/>
      <c r="M121" s="174"/>
      <c r="N121" s="174"/>
      <c r="O121" s="174"/>
      <c r="P121" s="174"/>
      <c r="Q121" s="174"/>
      <c r="R121" s="174"/>
      <c r="S121" s="174"/>
      <c r="T121" s="174"/>
      <c r="U121" s="174"/>
      <c r="V121" s="174"/>
      <c r="W121" s="174"/>
      <c r="X121" s="174"/>
      <c r="Y121" s="174"/>
      <c r="Z121" s="174"/>
    </row>
    <row r="122" spans="1:26" ht="15.75" customHeight="1">
      <c r="A122" s="174"/>
      <c r="B122" s="174"/>
      <c r="C122" s="376"/>
      <c r="D122" s="376"/>
      <c r="E122" s="376"/>
      <c r="F122" s="376"/>
      <c r="G122" s="376"/>
      <c r="H122" s="376"/>
      <c r="I122" s="174"/>
      <c r="J122" s="174"/>
      <c r="K122" s="174"/>
      <c r="L122" s="174"/>
      <c r="M122" s="174"/>
      <c r="N122" s="174"/>
      <c r="O122" s="174"/>
      <c r="P122" s="174"/>
      <c r="Q122" s="174"/>
      <c r="R122" s="174"/>
      <c r="S122" s="174"/>
      <c r="T122" s="174"/>
      <c r="U122" s="174"/>
      <c r="V122" s="174"/>
      <c r="W122" s="174"/>
      <c r="X122" s="174"/>
      <c r="Y122" s="174"/>
      <c r="Z122" s="174"/>
    </row>
    <row r="123" spans="1:26" ht="15.75" customHeight="1">
      <c r="A123" s="174"/>
      <c r="B123" s="174"/>
      <c r="C123" s="376"/>
      <c r="D123" s="376"/>
      <c r="E123" s="376"/>
      <c r="F123" s="376"/>
      <c r="G123" s="376"/>
      <c r="H123" s="376"/>
      <c r="I123" s="174"/>
      <c r="J123" s="174"/>
      <c r="K123" s="174"/>
      <c r="L123" s="174"/>
      <c r="M123" s="174"/>
      <c r="N123" s="174"/>
      <c r="O123" s="174"/>
      <c r="P123" s="174"/>
      <c r="Q123" s="174"/>
      <c r="R123" s="174"/>
      <c r="S123" s="174"/>
      <c r="T123" s="174"/>
      <c r="U123" s="174"/>
      <c r="V123" s="174"/>
      <c r="W123" s="174"/>
      <c r="X123" s="174"/>
      <c r="Y123" s="174"/>
      <c r="Z123" s="174"/>
    </row>
    <row r="124" spans="1:26" ht="15.75" customHeight="1">
      <c r="A124" s="174"/>
      <c r="B124" s="174"/>
      <c r="C124" s="376"/>
      <c r="D124" s="376"/>
      <c r="E124" s="376"/>
      <c r="F124" s="376"/>
      <c r="G124" s="376"/>
      <c r="H124" s="376"/>
      <c r="I124" s="174"/>
      <c r="J124" s="174"/>
      <c r="K124" s="174"/>
      <c r="L124" s="174"/>
      <c r="M124" s="174"/>
      <c r="N124" s="174"/>
      <c r="O124" s="174"/>
      <c r="P124" s="174"/>
      <c r="Q124" s="174"/>
      <c r="R124" s="174"/>
      <c r="S124" s="174"/>
      <c r="T124" s="174"/>
      <c r="U124" s="174"/>
      <c r="V124" s="174"/>
      <c r="W124" s="174"/>
      <c r="X124" s="174"/>
      <c r="Y124" s="174"/>
      <c r="Z124" s="174"/>
    </row>
    <row r="125" spans="1:26" ht="15.75" customHeight="1">
      <c r="A125" s="174"/>
      <c r="B125" s="174"/>
      <c r="C125" s="376"/>
      <c r="D125" s="376"/>
      <c r="E125" s="376"/>
      <c r="F125" s="376"/>
      <c r="G125" s="376"/>
      <c r="H125" s="376"/>
      <c r="I125" s="174"/>
      <c r="J125" s="174"/>
      <c r="K125" s="174"/>
      <c r="L125" s="174"/>
      <c r="M125" s="174"/>
      <c r="N125" s="174"/>
      <c r="O125" s="174"/>
      <c r="P125" s="174"/>
      <c r="Q125" s="174"/>
      <c r="R125" s="174"/>
      <c r="S125" s="174"/>
      <c r="T125" s="174"/>
      <c r="U125" s="174"/>
      <c r="V125" s="174"/>
      <c r="W125" s="174"/>
      <c r="X125" s="174"/>
      <c r="Y125" s="174"/>
      <c r="Z125" s="174"/>
    </row>
    <row r="126" spans="1:26" ht="15.75" customHeight="1">
      <c r="A126" s="174"/>
      <c r="B126" s="174"/>
      <c r="C126" s="376"/>
      <c r="D126" s="376"/>
      <c r="E126" s="376"/>
      <c r="F126" s="376"/>
      <c r="G126" s="376"/>
      <c r="H126" s="376"/>
      <c r="I126" s="174"/>
      <c r="J126" s="174"/>
      <c r="K126" s="174"/>
      <c r="L126" s="174"/>
      <c r="M126" s="174"/>
      <c r="N126" s="174"/>
      <c r="O126" s="174"/>
      <c r="P126" s="174"/>
      <c r="Q126" s="174"/>
      <c r="R126" s="174"/>
      <c r="S126" s="174"/>
      <c r="T126" s="174"/>
      <c r="U126" s="174"/>
      <c r="V126" s="174"/>
      <c r="W126" s="174"/>
      <c r="X126" s="174"/>
      <c r="Y126" s="174"/>
      <c r="Z126" s="174"/>
    </row>
    <row r="127" spans="1:26" ht="15.75" customHeight="1">
      <c r="A127" s="174"/>
      <c r="B127" s="174"/>
      <c r="C127" s="376"/>
      <c r="D127" s="376"/>
      <c r="E127" s="376"/>
      <c r="F127" s="376"/>
      <c r="G127" s="376"/>
      <c r="H127" s="376"/>
      <c r="I127" s="174"/>
      <c r="J127" s="174"/>
      <c r="K127" s="174"/>
      <c r="L127" s="174"/>
      <c r="M127" s="174"/>
      <c r="N127" s="174"/>
      <c r="O127" s="174"/>
      <c r="P127" s="174"/>
      <c r="Q127" s="174"/>
      <c r="R127" s="174"/>
      <c r="S127" s="174"/>
      <c r="T127" s="174"/>
      <c r="U127" s="174"/>
      <c r="V127" s="174"/>
      <c r="W127" s="174"/>
      <c r="X127" s="174"/>
      <c r="Y127" s="174"/>
      <c r="Z127" s="174"/>
    </row>
    <row r="128" spans="1:26" ht="15.75" customHeight="1">
      <c r="A128" s="174"/>
      <c r="B128" s="174"/>
      <c r="C128" s="376"/>
      <c r="D128" s="376"/>
      <c r="E128" s="376"/>
      <c r="F128" s="376"/>
      <c r="G128" s="376"/>
      <c r="H128" s="376"/>
      <c r="I128" s="174"/>
      <c r="J128" s="174"/>
      <c r="K128" s="174"/>
      <c r="L128" s="174"/>
      <c r="M128" s="174"/>
      <c r="N128" s="174"/>
      <c r="O128" s="174"/>
      <c r="P128" s="174"/>
      <c r="Q128" s="174"/>
      <c r="R128" s="174"/>
      <c r="S128" s="174"/>
      <c r="T128" s="174"/>
      <c r="U128" s="174"/>
      <c r="V128" s="174"/>
      <c r="W128" s="174"/>
      <c r="X128" s="174"/>
      <c r="Y128" s="174"/>
      <c r="Z128" s="174"/>
    </row>
    <row r="129" spans="1:26" ht="15.75" customHeight="1">
      <c r="A129" s="174"/>
      <c r="B129" s="174"/>
      <c r="C129" s="376"/>
      <c r="D129" s="376"/>
      <c r="E129" s="376"/>
      <c r="F129" s="376"/>
      <c r="G129" s="376"/>
      <c r="H129" s="376"/>
      <c r="I129" s="174"/>
      <c r="J129" s="174"/>
      <c r="K129" s="174"/>
      <c r="L129" s="174"/>
      <c r="M129" s="174"/>
      <c r="N129" s="174"/>
      <c r="O129" s="174"/>
      <c r="P129" s="174"/>
      <c r="Q129" s="174"/>
      <c r="R129" s="174"/>
      <c r="S129" s="174"/>
      <c r="T129" s="174"/>
      <c r="U129" s="174"/>
      <c r="V129" s="174"/>
      <c r="W129" s="174"/>
      <c r="X129" s="174"/>
      <c r="Y129" s="174"/>
      <c r="Z129" s="174"/>
    </row>
    <row r="130" spans="1:26" ht="15.75" customHeight="1">
      <c r="A130" s="174"/>
      <c r="B130" s="174"/>
      <c r="C130" s="376"/>
      <c r="D130" s="376"/>
      <c r="E130" s="376"/>
      <c r="F130" s="376"/>
      <c r="G130" s="376"/>
      <c r="H130" s="376"/>
      <c r="I130" s="174"/>
      <c r="J130" s="174"/>
      <c r="K130" s="174"/>
      <c r="L130" s="174"/>
      <c r="M130" s="174"/>
      <c r="N130" s="174"/>
      <c r="O130" s="174"/>
      <c r="P130" s="174"/>
      <c r="Q130" s="174"/>
      <c r="R130" s="174"/>
      <c r="S130" s="174"/>
      <c r="T130" s="174"/>
      <c r="U130" s="174"/>
      <c r="V130" s="174"/>
      <c r="W130" s="174"/>
      <c r="X130" s="174"/>
      <c r="Y130" s="174"/>
      <c r="Z130" s="174"/>
    </row>
    <row r="131" spans="1:26" ht="15.75" customHeight="1">
      <c r="A131" s="174"/>
      <c r="B131" s="174"/>
      <c r="C131" s="376"/>
      <c r="D131" s="376"/>
      <c r="E131" s="376"/>
      <c r="F131" s="376"/>
      <c r="G131" s="376"/>
      <c r="H131" s="376"/>
      <c r="I131" s="174"/>
      <c r="J131" s="174"/>
      <c r="K131" s="174"/>
      <c r="L131" s="174"/>
      <c r="M131" s="174"/>
      <c r="N131" s="174"/>
      <c r="O131" s="174"/>
      <c r="P131" s="174"/>
      <c r="Q131" s="174"/>
      <c r="R131" s="174"/>
      <c r="S131" s="174"/>
      <c r="T131" s="174"/>
      <c r="U131" s="174"/>
      <c r="V131" s="174"/>
      <c r="W131" s="174"/>
      <c r="X131" s="174"/>
      <c r="Y131" s="174"/>
      <c r="Z131" s="174"/>
    </row>
    <row r="132" spans="1:26" ht="15.75" customHeight="1">
      <c r="A132" s="174"/>
      <c r="B132" s="174"/>
      <c r="C132" s="376"/>
      <c r="D132" s="376"/>
      <c r="E132" s="376"/>
      <c r="F132" s="376"/>
      <c r="G132" s="376"/>
      <c r="H132" s="376"/>
      <c r="I132" s="174"/>
      <c r="J132" s="174"/>
      <c r="K132" s="174"/>
      <c r="L132" s="174"/>
      <c r="M132" s="174"/>
      <c r="N132" s="174"/>
      <c r="O132" s="174"/>
      <c r="P132" s="174"/>
      <c r="Q132" s="174"/>
      <c r="R132" s="174"/>
      <c r="S132" s="174"/>
      <c r="T132" s="174"/>
      <c r="U132" s="174"/>
      <c r="V132" s="174"/>
      <c r="W132" s="174"/>
      <c r="X132" s="174"/>
      <c r="Y132" s="174"/>
      <c r="Z132" s="174"/>
    </row>
    <row r="133" spans="1:26" ht="15.75" customHeight="1">
      <c r="A133" s="174"/>
      <c r="B133" s="174"/>
      <c r="C133" s="376"/>
      <c r="D133" s="376"/>
      <c r="E133" s="376"/>
      <c r="F133" s="376"/>
      <c r="G133" s="376"/>
      <c r="H133" s="376"/>
      <c r="I133" s="174"/>
      <c r="J133" s="174"/>
      <c r="K133" s="174"/>
      <c r="L133" s="174"/>
      <c r="M133" s="174"/>
      <c r="N133" s="174"/>
      <c r="O133" s="174"/>
      <c r="P133" s="174"/>
      <c r="Q133" s="174"/>
      <c r="R133" s="174"/>
      <c r="S133" s="174"/>
      <c r="T133" s="174"/>
      <c r="U133" s="174"/>
      <c r="V133" s="174"/>
      <c r="W133" s="174"/>
      <c r="X133" s="174"/>
      <c r="Y133" s="174"/>
      <c r="Z133" s="174"/>
    </row>
    <row r="134" spans="1:26" ht="15.75" customHeight="1">
      <c r="A134" s="174"/>
      <c r="B134" s="174"/>
      <c r="C134" s="376"/>
      <c r="D134" s="376"/>
      <c r="E134" s="376"/>
      <c r="F134" s="376"/>
      <c r="G134" s="376"/>
      <c r="H134" s="376"/>
      <c r="I134" s="174"/>
      <c r="J134" s="174"/>
      <c r="K134" s="174"/>
      <c r="L134" s="174"/>
      <c r="M134" s="174"/>
      <c r="N134" s="174"/>
      <c r="O134" s="174"/>
      <c r="P134" s="174"/>
      <c r="Q134" s="174"/>
      <c r="R134" s="174"/>
      <c r="S134" s="174"/>
      <c r="T134" s="174"/>
      <c r="U134" s="174"/>
      <c r="V134" s="174"/>
      <c r="W134" s="174"/>
      <c r="X134" s="174"/>
      <c r="Y134" s="174"/>
      <c r="Z134" s="174"/>
    </row>
    <row r="135" spans="1:26" ht="15.75" customHeight="1">
      <c r="A135" s="174"/>
      <c r="B135" s="174"/>
      <c r="C135" s="376"/>
      <c r="D135" s="376"/>
      <c r="E135" s="376"/>
      <c r="F135" s="376"/>
      <c r="G135" s="376"/>
      <c r="H135" s="376"/>
      <c r="I135" s="174"/>
      <c r="J135" s="174"/>
      <c r="K135" s="174"/>
      <c r="L135" s="174"/>
      <c r="M135" s="174"/>
      <c r="N135" s="174"/>
      <c r="O135" s="174"/>
      <c r="P135" s="174"/>
      <c r="Q135" s="174"/>
      <c r="R135" s="174"/>
      <c r="S135" s="174"/>
      <c r="T135" s="174"/>
      <c r="U135" s="174"/>
      <c r="V135" s="174"/>
      <c r="W135" s="174"/>
      <c r="X135" s="174"/>
      <c r="Y135" s="174"/>
      <c r="Z135" s="174"/>
    </row>
    <row r="136" spans="1:26" ht="15.75" customHeight="1">
      <c r="A136" s="174"/>
      <c r="B136" s="174"/>
      <c r="C136" s="376"/>
      <c r="D136" s="376"/>
      <c r="E136" s="376"/>
      <c r="F136" s="376"/>
      <c r="G136" s="376"/>
      <c r="H136" s="376"/>
      <c r="I136" s="174"/>
      <c r="J136" s="174"/>
      <c r="K136" s="174"/>
      <c r="L136" s="174"/>
      <c r="M136" s="174"/>
      <c r="N136" s="174"/>
      <c r="O136" s="174"/>
      <c r="P136" s="174"/>
      <c r="Q136" s="174"/>
      <c r="R136" s="174"/>
      <c r="S136" s="174"/>
      <c r="T136" s="174"/>
      <c r="U136" s="174"/>
      <c r="V136" s="174"/>
      <c r="W136" s="174"/>
      <c r="X136" s="174"/>
      <c r="Y136" s="174"/>
      <c r="Z136" s="174"/>
    </row>
    <row r="137" spans="1:26" ht="15.75" customHeight="1">
      <c r="A137" s="174"/>
      <c r="B137" s="174"/>
      <c r="C137" s="376"/>
      <c r="D137" s="376"/>
      <c r="E137" s="376"/>
      <c r="F137" s="376"/>
      <c r="G137" s="376"/>
      <c r="H137" s="376"/>
      <c r="I137" s="174"/>
      <c r="J137" s="174"/>
      <c r="K137" s="174"/>
      <c r="L137" s="174"/>
      <c r="M137" s="174"/>
      <c r="N137" s="174"/>
      <c r="O137" s="174"/>
      <c r="P137" s="174"/>
      <c r="Q137" s="174"/>
      <c r="R137" s="174"/>
      <c r="S137" s="174"/>
      <c r="T137" s="174"/>
      <c r="U137" s="174"/>
      <c r="V137" s="174"/>
      <c r="W137" s="174"/>
      <c r="X137" s="174"/>
      <c r="Y137" s="174"/>
      <c r="Z137" s="174"/>
    </row>
    <row r="138" spans="1:26" ht="15.75" customHeight="1">
      <c r="A138" s="174"/>
      <c r="B138" s="174"/>
      <c r="C138" s="376"/>
      <c r="D138" s="376"/>
      <c r="E138" s="376"/>
      <c r="F138" s="376"/>
      <c r="G138" s="376"/>
      <c r="H138" s="376"/>
      <c r="I138" s="174"/>
      <c r="J138" s="174"/>
      <c r="K138" s="174"/>
      <c r="L138" s="174"/>
      <c r="M138" s="174"/>
      <c r="N138" s="174"/>
      <c r="O138" s="174"/>
      <c r="P138" s="174"/>
      <c r="Q138" s="174"/>
      <c r="R138" s="174"/>
      <c r="S138" s="174"/>
      <c r="T138" s="174"/>
      <c r="U138" s="174"/>
      <c r="V138" s="174"/>
      <c r="W138" s="174"/>
      <c r="X138" s="174"/>
      <c r="Y138" s="174"/>
      <c r="Z138" s="174"/>
    </row>
    <row r="139" spans="1:26" ht="15.75" customHeight="1">
      <c r="A139" s="174"/>
      <c r="B139" s="174"/>
      <c r="C139" s="376"/>
      <c r="D139" s="376"/>
      <c r="E139" s="376"/>
      <c r="F139" s="376"/>
      <c r="G139" s="376"/>
      <c r="H139" s="376"/>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376"/>
      <c r="F140" s="376"/>
      <c r="G140" s="376"/>
      <c r="H140" s="376"/>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376"/>
      <c r="F141" s="376"/>
      <c r="G141" s="376"/>
      <c r="H141" s="376"/>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376"/>
      <c r="F142" s="376"/>
      <c r="G142" s="376"/>
      <c r="H142" s="376"/>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376"/>
      <c r="F143" s="376"/>
      <c r="G143" s="376"/>
      <c r="H143" s="376"/>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376"/>
      <c r="F144" s="376"/>
      <c r="G144" s="376"/>
      <c r="H144" s="376"/>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376"/>
      <c r="F145" s="376"/>
      <c r="G145" s="376"/>
      <c r="H145" s="376"/>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376"/>
      <c r="F146" s="376"/>
      <c r="G146" s="376"/>
      <c r="H146" s="376"/>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376"/>
      <c r="F147" s="376"/>
      <c r="G147" s="376"/>
      <c r="H147" s="376"/>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376"/>
      <c r="F148" s="376"/>
      <c r="G148" s="376"/>
      <c r="H148" s="376"/>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376"/>
      <c r="F149" s="376"/>
      <c r="G149" s="376"/>
      <c r="H149" s="376"/>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376"/>
      <c r="F150" s="376"/>
      <c r="G150" s="376"/>
      <c r="H150" s="376"/>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376"/>
      <c r="F151" s="376"/>
      <c r="G151" s="376"/>
      <c r="H151" s="376"/>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376"/>
      <c r="F152" s="376"/>
      <c r="G152" s="376"/>
      <c r="H152" s="376"/>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376"/>
      <c r="F153" s="376"/>
      <c r="G153" s="376"/>
      <c r="H153" s="376"/>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376"/>
      <c r="F154" s="376"/>
      <c r="G154" s="376"/>
      <c r="H154" s="376"/>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376"/>
      <c r="F155" s="376"/>
      <c r="G155" s="376"/>
      <c r="H155" s="376"/>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376"/>
      <c r="F156" s="376"/>
      <c r="G156" s="376"/>
      <c r="H156" s="376"/>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376"/>
      <c r="F157" s="376"/>
      <c r="G157" s="376"/>
      <c r="H157" s="376"/>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376"/>
      <c r="F158" s="376"/>
      <c r="G158" s="376"/>
      <c r="H158" s="376"/>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376"/>
      <c r="F159" s="376"/>
      <c r="G159" s="376"/>
      <c r="H159" s="376"/>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376"/>
      <c r="F160" s="376"/>
      <c r="G160" s="376"/>
      <c r="H160" s="376"/>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376"/>
      <c r="F161" s="376"/>
      <c r="G161" s="376"/>
      <c r="H161" s="376"/>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376"/>
      <c r="F162" s="376"/>
      <c r="G162" s="376"/>
      <c r="H162" s="376"/>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376"/>
      <c r="F163" s="376"/>
      <c r="G163" s="376"/>
      <c r="H163" s="376"/>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376"/>
      <c r="F164" s="376"/>
      <c r="G164" s="376"/>
      <c r="H164" s="376"/>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376"/>
      <c r="F165" s="376"/>
      <c r="G165" s="376"/>
      <c r="H165" s="376"/>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376"/>
      <c r="F166" s="376"/>
      <c r="G166" s="376"/>
      <c r="H166" s="376"/>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376"/>
      <c r="F167" s="376"/>
      <c r="G167" s="376"/>
      <c r="H167" s="376"/>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376"/>
      <c r="F168" s="376"/>
      <c r="G168" s="376"/>
      <c r="H168" s="376"/>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376"/>
      <c r="F169" s="376"/>
      <c r="G169" s="376"/>
      <c r="H169" s="376"/>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376"/>
      <c r="F170" s="376"/>
      <c r="G170" s="376"/>
      <c r="H170" s="376"/>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376"/>
      <c r="F171" s="376"/>
      <c r="G171" s="376"/>
      <c r="H171" s="376"/>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376"/>
      <c r="F172" s="376"/>
      <c r="G172" s="376"/>
      <c r="H172" s="376"/>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376"/>
      <c r="F173" s="376"/>
      <c r="G173" s="376"/>
      <c r="H173" s="376"/>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376"/>
      <c r="F174" s="376"/>
      <c r="G174" s="376"/>
      <c r="H174" s="376"/>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376"/>
      <c r="F175" s="376"/>
      <c r="G175" s="376"/>
      <c r="H175" s="376"/>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376"/>
      <c r="F176" s="376"/>
      <c r="G176" s="376"/>
      <c r="H176" s="376"/>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376"/>
      <c r="F177" s="376"/>
      <c r="G177" s="376"/>
      <c r="H177" s="376"/>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376"/>
      <c r="F178" s="376"/>
      <c r="G178" s="376"/>
      <c r="H178" s="376"/>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376"/>
      <c r="F179" s="376"/>
      <c r="G179" s="376"/>
      <c r="H179" s="376"/>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376"/>
      <c r="F180" s="376"/>
      <c r="G180" s="376"/>
      <c r="H180" s="376"/>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376"/>
      <c r="F181" s="376"/>
      <c r="G181" s="376"/>
      <c r="H181" s="376"/>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376"/>
      <c r="F182" s="376"/>
      <c r="G182" s="376"/>
      <c r="H182" s="376"/>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376"/>
      <c r="F183" s="376"/>
      <c r="G183" s="376"/>
      <c r="H183" s="376"/>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376"/>
      <c r="F184" s="376"/>
      <c r="G184" s="376"/>
      <c r="H184" s="376"/>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376"/>
      <c r="F185" s="376"/>
      <c r="G185" s="376"/>
      <c r="H185" s="376"/>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376"/>
      <c r="F186" s="376"/>
      <c r="G186" s="376"/>
      <c r="H186" s="376"/>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376"/>
      <c r="F187" s="376"/>
      <c r="G187" s="376"/>
      <c r="H187" s="376"/>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376"/>
      <c r="F188" s="376"/>
      <c r="G188" s="376"/>
      <c r="H188" s="376"/>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376"/>
      <c r="F189" s="376"/>
      <c r="G189" s="376"/>
      <c r="H189" s="376"/>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376"/>
      <c r="F190" s="376"/>
      <c r="G190" s="376"/>
      <c r="H190" s="376"/>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376"/>
      <c r="F191" s="376"/>
      <c r="G191" s="376"/>
      <c r="H191" s="376"/>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376"/>
      <c r="F192" s="376"/>
      <c r="G192" s="376"/>
      <c r="H192" s="376"/>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376"/>
      <c r="F193" s="376"/>
      <c r="G193" s="376"/>
      <c r="H193" s="376"/>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376"/>
      <c r="F194" s="376"/>
      <c r="G194" s="376"/>
      <c r="H194" s="376"/>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376"/>
      <c r="F195" s="376"/>
      <c r="G195" s="376"/>
      <c r="H195" s="376"/>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376"/>
      <c r="F196" s="376"/>
      <c r="G196" s="376"/>
      <c r="H196" s="376"/>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376"/>
      <c r="F197" s="376"/>
      <c r="G197" s="376"/>
      <c r="H197" s="376"/>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376"/>
      <c r="F198" s="376"/>
      <c r="G198" s="376"/>
      <c r="H198" s="376"/>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376"/>
      <c r="F199" s="376"/>
      <c r="G199" s="376"/>
      <c r="H199" s="376"/>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376"/>
      <c r="F200" s="376"/>
      <c r="G200" s="376"/>
      <c r="H200" s="376"/>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376"/>
      <c r="F201" s="376"/>
      <c r="G201" s="376"/>
      <c r="H201" s="376"/>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376"/>
      <c r="F202" s="376"/>
      <c r="G202" s="376"/>
      <c r="H202" s="376"/>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376"/>
      <c r="F203" s="376"/>
      <c r="G203" s="376"/>
      <c r="H203" s="376"/>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376"/>
      <c r="F204" s="376"/>
      <c r="G204" s="376"/>
      <c r="H204" s="376"/>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376"/>
      <c r="F205" s="376"/>
      <c r="G205" s="376"/>
      <c r="H205" s="376"/>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376"/>
      <c r="F206" s="376"/>
      <c r="G206" s="376"/>
      <c r="H206" s="376"/>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376"/>
      <c r="F207" s="376"/>
      <c r="G207" s="376"/>
      <c r="H207" s="376"/>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376"/>
      <c r="F208" s="376"/>
      <c r="G208" s="376"/>
      <c r="H208" s="376"/>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376"/>
      <c r="F209" s="376"/>
      <c r="G209" s="376"/>
      <c r="H209" s="376"/>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376"/>
      <c r="F210" s="376"/>
      <c r="G210" s="376"/>
      <c r="H210" s="376"/>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376"/>
      <c r="F211" s="376"/>
      <c r="G211" s="376"/>
      <c r="H211" s="376"/>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376"/>
      <c r="F212" s="376"/>
      <c r="G212" s="376"/>
      <c r="H212" s="376"/>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376"/>
      <c r="F213" s="376"/>
      <c r="G213" s="376"/>
      <c r="H213" s="376"/>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376"/>
      <c r="F214" s="376"/>
      <c r="G214" s="376"/>
      <c r="H214" s="376"/>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376"/>
      <c r="F215" s="376"/>
      <c r="G215" s="376"/>
      <c r="H215" s="376"/>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376"/>
      <c r="F216" s="376"/>
      <c r="G216" s="376"/>
      <c r="H216" s="376"/>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376"/>
      <c r="F217" s="376"/>
      <c r="G217" s="376"/>
      <c r="H217" s="376"/>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376"/>
      <c r="F218" s="376"/>
      <c r="G218" s="376"/>
      <c r="H218" s="376"/>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376"/>
      <c r="F219" s="376"/>
      <c r="G219" s="376"/>
      <c r="H219" s="376"/>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376"/>
      <c r="F220" s="376"/>
      <c r="G220" s="376"/>
      <c r="H220" s="376"/>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376"/>
      <c r="F221" s="376"/>
      <c r="G221" s="376"/>
      <c r="H221" s="376"/>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376"/>
      <c r="F222" s="376"/>
      <c r="G222" s="376"/>
      <c r="H222" s="376"/>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376"/>
      <c r="F223" s="376"/>
      <c r="G223" s="376"/>
      <c r="H223" s="376"/>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376"/>
      <c r="F224" s="376"/>
      <c r="G224" s="376"/>
      <c r="H224" s="376"/>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376"/>
      <c r="F225" s="376"/>
      <c r="G225" s="376"/>
      <c r="H225" s="376"/>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376"/>
      <c r="F226" s="376"/>
      <c r="G226" s="376"/>
      <c r="H226" s="376"/>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376"/>
      <c r="F227" s="376"/>
      <c r="G227" s="376"/>
      <c r="H227" s="376"/>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376"/>
      <c r="F228" s="376"/>
      <c r="G228" s="376"/>
      <c r="H228" s="376"/>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376"/>
      <c r="F229" s="376"/>
      <c r="G229" s="376"/>
      <c r="H229" s="376"/>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376"/>
      <c r="F230" s="376"/>
      <c r="G230" s="376"/>
      <c r="H230" s="376"/>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376"/>
      <c r="F231" s="376"/>
      <c r="G231" s="376"/>
      <c r="H231" s="376"/>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376"/>
      <c r="F232" s="376"/>
      <c r="G232" s="376"/>
      <c r="H232" s="376"/>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376"/>
      <c r="F233" s="376"/>
      <c r="G233" s="376"/>
      <c r="H233" s="376"/>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376"/>
      <c r="F234" s="376"/>
      <c r="G234" s="376"/>
      <c r="H234" s="376"/>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376"/>
      <c r="F235" s="376"/>
      <c r="G235" s="376"/>
      <c r="H235" s="376"/>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376"/>
      <c r="F236" s="376"/>
      <c r="G236" s="376"/>
      <c r="H236" s="376"/>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376"/>
      <c r="F237" s="376"/>
      <c r="G237" s="376"/>
      <c r="H237" s="376"/>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376"/>
      <c r="F238" s="376"/>
      <c r="G238" s="376"/>
      <c r="H238" s="376"/>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376"/>
      <c r="F239" s="376"/>
      <c r="G239" s="376"/>
      <c r="H239" s="376"/>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376"/>
      <c r="F240" s="376"/>
      <c r="G240" s="376"/>
      <c r="H240" s="376"/>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376"/>
      <c r="F241" s="376"/>
      <c r="G241" s="376"/>
      <c r="H241" s="376"/>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376"/>
      <c r="F242" s="376"/>
      <c r="G242" s="376"/>
      <c r="H242" s="376"/>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376"/>
      <c r="F243" s="376"/>
      <c r="G243" s="376"/>
      <c r="H243" s="376"/>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376"/>
      <c r="F244" s="376"/>
      <c r="G244" s="376"/>
      <c r="H244" s="376"/>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376"/>
      <c r="F245" s="376"/>
      <c r="G245" s="376"/>
      <c r="H245" s="376"/>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376"/>
      <c r="F246" s="376"/>
      <c r="G246" s="376"/>
      <c r="H246" s="376"/>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376"/>
      <c r="F247" s="376"/>
      <c r="G247" s="376"/>
      <c r="H247" s="376"/>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376"/>
      <c r="F248" s="376"/>
      <c r="G248" s="376"/>
      <c r="H248" s="376"/>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376"/>
      <c r="F249" s="376"/>
      <c r="G249" s="376"/>
      <c r="H249" s="376"/>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376"/>
      <c r="F250" s="376"/>
      <c r="G250" s="376"/>
      <c r="H250" s="376"/>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376"/>
      <c r="F251" s="376"/>
      <c r="G251" s="376"/>
      <c r="H251" s="376"/>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376"/>
      <c r="F252" s="376"/>
      <c r="G252" s="376"/>
      <c r="H252" s="376"/>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376"/>
      <c r="F253" s="376"/>
      <c r="G253" s="376"/>
      <c r="H253" s="376"/>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376"/>
      <c r="F254" s="376"/>
      <c r="G254" s="376"/>
      <c r="H254" s="376"/>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376"/>
      <c r="F255" s="376"/>
      <c r="G255" s="376"/>
      <c r="H255" s="376"/>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376"/>
      <c r="F256" s="376"/>
      <c r="G256" s="376"/>
      <c r="H256" s="376"/>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376"/>
      <c r="F257" s="376"/>
      <c r="G257" s="376"/>
      <c r="H257" s="376"/>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376"/>
      <c r="F258" s="376"/>
      <c r="G258" s="376"/>
      <c r="H258" s="376"/>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376"/>
      <c r="F259" s="376"/>
      <c r="G259" s="376"/>
      <c r="H259" s="376"/>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376"/>
      <c r="F260" s="376"/>
      <c r="G260" s="376"/>
      <c r="H260" s="376"/>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376"/>
      <c r="F261" s="376"/>
      <c r="G261" s="376"/>
      <c r="H261" s="376"/>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376"/>
      <c r="F262" s="376"/>
      <c r="G262" s="376"/>
      <c r="H262" s="376"/>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376"/>
      <c r="F263" s="376"/>
      <c r="G263" s="376"/>
      <c r="H263" s="376"/>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376"/>
      <c r="F264" s="376"/>
      <c r="G264" s="376"/>
      <c r="H264" s="376"/>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376"/>
      <c r="F265" s="376"/>
      <c r="G265" s="376"/>
      <c r="H265" s="376"/>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376"/>
      <c r="F266" s="376"/>
      <c r="G266" s="376"/>
      <c r="H266" s="376"/>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376"/>
      <c r="F267" s="376"/>
      <c r="G267" s="376"/>
      <c r="H267" s="376"/>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376"/>
      <c r="F268" s="376"/>
      <c r="G268" s="376"/>
      <c r="H268" s="376"/>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376"/>
      <c r="F269" s="376"/>
      <c r="G269" s="376"/>
      <c r="H269" s="376"/>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376"/>
      <c r="F270" s="376"/>
      <c r="G270" s="376"/>
      <c r="H270" s="376"/>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376"/>
      <c r="F271" s="376"/>
      <c r="G271" s="376"/>
      <c r="H271" s="376"/>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376"/>
      <c r="F272" s="376"/>
      <c r="G272" s="376"/>
      <c r="H272" s="376"/>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376"/>
      <c r="F273" s="376"/>
      <c r="G273" s="376"/>
      <c r="H273" s="376"/>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376"/>
      <c r="F274" s="376"/>
      <c r="G274" s="376"/>
      <c r="H274" s="376"/>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376"/>
      <c r="F275" s="376"/>
      <c r="G275" s="376"/>
      <c r="H275" s="376"/>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376"/>
      <c r="F276" s="376"/>
      <c r="G276" s="376"/>
      <c r="H276" s="376"/>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376"/>
      <c r="F277" s="376"/>
      <c r="G277" s="376"/>
      <c r="H277" s="376"/>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376"/>
      <c r="F278" s="376"/>
      <c r="G278" s="376"/>
      <c r="H278" s="376"/>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376"/>
      <c r="F279" s="376"/>
      <c r="G279" s="376"/>
      <c r="H279" s="376"/>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376"/>
      <c r="F280" s="376"/>
      <c r="G280" s="376"/>
      <c r="H280" s="376"/>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376"/>
      <c r="F281" s="376"/>
      <c r="G281" s="376"/>
      <c r="H281" s="376"/>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376"/>
      <c r="F282" s="376"/>
      <c r="G282" s="376"/>
      <c r="H282" s="376"/>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376"/>
      <c r="F283" s="376"/>
      <c r="G283" s="376"/>
      <c r="H283" s="376"/>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376"/>
      <c r="F284" s="376"/>
      <c r="G284" s="376"/>
      <c r="H284" s="376"/>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376"/>
      <c r="F285" s="376"/>
      <c r="G285" s="376"/>
      <c r="H285" s="376"/>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376"/>
      <c r="F286" s="376"/>
      <c r="G286" s="376"/>
      <c r="H286" s="376"/>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376"/>
      <c r="F287" s="376"/>
      <c r="G287" s="376"/>
      <c r="H287" s="376"/>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376"/>
      <c r="F288" s="376"/>
      <c r="G288" s="376"/>
      <c r="H288" s="376"/>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376"/>
      <c r="F289" s="376"/>
      <c r="G289" s="376"/>
      <c r="H289" s="376"/>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376"/>
      <c r="F290" s="376"/>
      <c r="G290" s="376"/>
      <c r="H290" s="376"/>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376"/>
      <c r="F291" s="376"/>
      <c r="G291" s="376"/>
      <c r="H291" s="376"/>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376"/>
      <c r="F292" s="376"/>
      <c r="G292" s="376"/>
      <c r="H292" s="376"/>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376"/>
      <c r="F293" s="376"/>
      <c r="G293" s="376"/>
      <c r="H293" s="376"/>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376"/>
      <c r="F294" s="376"/>
      <c r="G294" s="376"/>
      <c r="H294" s="376"/>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376"/>
      <c r="F295" s="376"/>
      <c r="G295" s="376"/>
      <c r="H295" s="376"/>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376"/>
      <c r="F296" s="376"/>
      <c r="G296" s="376"/>
      <c r="H296" s="376"/>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376"/>
      <c r="F297" s="376"/>
      <c r="G297" s="376"/>
      <c r="H297" s="376"/>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376"/>
      <c r="F298" s="376"/>
      <c r="G298" s="376"/>
      <c r="H298" s="376"/>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376"/>
      <c r="F299" s="376"/>
      <c r="G299" s="376"/>
      <c r="H299" s="376"/>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376"/>
      <c r="F300" s="376"/>
      <c r="G300" s="376"/>
      <c r="H300" s="376"/>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376"/>
      <c r="F301" s="376"/>
      <c r="G301" s="376"/>
      <c r="H301" s="376"/>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376"/>
      <c r="F302" s="376"/>
      <c r="G302" s="376"/>
      <c r="H302" s="376"/>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376"/>
      <c r="F303" s="376"/>
      <c r="G303" s="376"/>
      <c r="H303" s="376"/>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376"/>
      <c r="F304" s="376"/>
      <c r="G304" s="376"/>
      <c r="H304" s="376"/>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376"/>
      <c r="F305" s="376"/>
      <c r="G305" s="376"/>
      <c r="H305" s="376"/>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376"/>
      <c r="F306" s="376"/>
      <c r="G306" s="376"/>
      <c r="H306" s="376"/>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376"/>
      <c r="F307" s="376"/>
      <c r="G307" s="376"/>
      <c r="H307" s="376"/>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376"/>
      <c r="F308" s="376"/>
      <c r="G308" s="376"/>
      <c r="H308" s="376"/>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376"/>
      <c r="F309" s="376"/>
      <c r="G309" s="376"/>
      <c r="H309" s="376"/>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376"/>
      <c r="F310" s="376"/>
      <c r="G310" s="376"/>
      <c r="H310" s="376"/>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376"/>
      <c r="F311" s="376"/>
      <c r="G311" s="376"/>
      <c r="H311" s="376"/>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376"/>
      <c r="F312" s="376"/>
      <c r="G312" s="376"/>
      <c r="H312" s="376"/>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376"/>
      <c r="F313" s="376"/>
      <c r="G313" s="376"/>
      <c r="H313" s="376"/>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376"/>
      <c r="F314" s="376"/>
      <c r="G314" s="376"/>
      <c r="H314" s="376"/>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376"/>
      <c r="F315" s="376"/>
      <c r="G315" s="376"/>
      <c r="H315" s="376"/>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376"/>
      <c r="F316" s="376"/>
      <c r="G316" s="376"/>
      <c r="H316" s="376"/>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376"/>
      <c r="F317" s="376"/>
      <c r="G317" s="376"/>
      <c r="H317" s="376"/>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376"/>
      <c r="F318" s="376"/>
      <c r="G318" s="376"/>
      <c r="H318" s="376"/>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376"/>
      <c r="F319" s="376"/>
      <c r="G319" s="376"/>
      <c r="H319" s="376"/>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376"/>
      <c r="F320" s="376"/>
      <c r="G320" s="376"/>
      <c r="H320" s="376"/>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376"/>
      <c r="F321" s="376"/>
      <c r="G321" s="376"/>
      <c r="H321" s="376"/>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376"/>
      <c r="F322" s="376"/>
      <c r="G322" s="376"/>
      <c r="H322" s="376"/>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376"/>
      <c r="F323" s="376"/>
      <c r="G323" s="376"/>
      <c r="H323" s="376"/>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376"/>
      <c r="F324" s="376"/>
      <c r="G324" s="376"/>
      <c r="H324" s="376"/>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376"/>
      <c r="F325" s="376"/>
      <c r="G325" s="376"/>
      <c r="H325" s="376"/>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376"/>
      <c r="F326" s="376"/>
      <c r="G326" s="376"/>
      <c r="H326" s="376"/>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376"/>
      <c r="F327" s="376"/>
      <c r="G327" s="376"/>
      <c r="H327" s="376"/>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376"/>
      <c r="F328" s="376"/>
      <c r="G328" s="376"/>
      <c r="H328" s="376"/>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376"/>
      <c r="F329" s="376"/>
      <c r="G329" s="376"/>
      <c r="H329" s="376"/>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376"/>
      <c r="F330" s="376"/>
      <c r="G330" s="376"/>
      <c r="H330" s="376"/>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376"/>
      <c r="F331" s="376"/>
      <c r="G331" s="376"/>
      <c r="H331" s="376"/>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376"/>
      <c r="F332" s="376"/>
      <c r="G332" s="376"/>
      <c r="H332" s="376"/>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376"/>
      <c r="F333" s="376"/>
      <c r="G333" s="376"/>
      <c r="H333" s="376"/>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376"/>
      <c r="F334" s="376"/>
      <c r="G334" s="376"/>
      <c r="H334" s="376"/>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376"/>
      <c r="F335" s="376"/>
      <c r="G335" s="376"/>
      <c r="H335" s="376"/>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376"/>
      <c r="F336" s="376"/>
      <c r="G336" s="376"/>
      <c r="H336" s="376"/>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376"/>
      <c r="F337" s="376"/>
      <c r="G337" s="376"/>
      <c r="H337" s="376"/>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376"/>
      <c r="F338" s="376"/>
      <c r="G338" s="376"/>
      <c r="H338" s="376"/>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376"/>
      <c r="F339" s="376"/>
      <c r="G339" s="376"/>
      <c r="H339" s="376"/>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376"/>
      <c r="F340" s="376"/>
      <c r="G340" s="376"/>
      <c r="H340" s="376"/>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376"/>
      <c r="F341" s="376"/>
      <c r="G341" s="376"/>
      <c r="H341" s="376"/>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376"/>
      <c r="F342" s="376"/>
      <c r="G342" s="376"/>
      <c r="H342" s="376"/>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376"/>
      <c r="F343" s="376"/>
      <c r="G343" s="376"/>
      <c r="H343" s="376"/>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376"/>
      <c r="F344" s="376"/>
      <c r="G344" s="376"/>
      <c r="H344" s="376"/>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376"/>
      <c r="F345" s="376"/>
      <c r="G345" s="376"/>
      <c r="H345" s="376"/>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376"/>
      <c r="F346" s="376"/>
      <c r="G346" s="376"/>
      <c r="H346" s="376"/>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376"/>
      <c r="F347" s="376"/>
      <c r="G347" s="376"/>
      <c r="H347" s="376"/>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376"/>
      <c r="F348" s="376"/>
      <c r="G348" s="376"/>
      <c r="H348" s="376"/>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376"/>
      <c r="F349" s="376"/>
      <c r="G349" s="376"/>
      <c r="H349" s="376"/>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376"/>
      <c r="F350" s="376"/>
      <c r="G350" s="376"/>
      <c r="H350" s="376"/>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376"/>
      <c r="F351" s="376"/>
      <c r="G351" s="376"/>
      <c r="H351" s="376"/>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376"/>
      <c r="F352" s="376"/>
      <c r="G352" s="376"/>
      <c r="H352" s="376"/>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376"/>
      <c r="F353" s="376"/>
      <c r="G353" s="376"/>
      <c r="H353" s="376"/>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376"/>
      <c r="F354" s="376"/>
      <c r="G354" s="376"/>
      <c r="H354" s="376"/>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376"/>
      <c r="F355" s="376"/>
      <c r="G355" s="376"/>
      <c r="H355" s="376"/>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376"/>
      <c r="F356" s="376"/>
      <c r="G356" s="376"/>
      <c r="H356" s="376"/>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376"/>
      <c r="F357" s="376"/>
      <c r="G357" s="376"/>
      <c r="H357" s="376"/>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376"/>
      <c r="F358" s="376"/>
      <c r="G358" s="376"/>
      <c r="H358" s="376"/>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376"/>
      <c r="F359" s="376"/>
      <c r="G359" s="376"/>
      <c r="H359" s="376"/>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376"/>
      <c r="F360" s="376"/>
      <c r="G360" s="376"/>
      <c r="H360" s="376"/>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376"/>
      <c r="F361" s="376"/>
      <c r="G361" s="376"/>
      <c r="H361" s="376"/>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376"/>
      <c r="F362" s="376"/>
      <c r="G362" s="376"/>
      <c r="H362" s="376"/>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376"/>
      <c r="F363" s="376"/>
      <c r="G363" s="376"/>
      <c r="H363" s="376"/>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376"/>
      <c r="F364" s="376"/>
      <c r="G364" s="376"/>
      <c r="H364" s="376"/>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376"/>
      <c r="F365" s="376"/>
      <c r="G365" s="376"/>
      <c r="H365" s="376"/>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376"/>
      <c r="F366" s="376"/>
      <c r="G366" s="376"/>
      <c r="H366" s="376"/>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376"/>
      <c r="F367" s="376"/>
      <c r="G367" s="376"/>
      <c r="H367" s="376"/>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376"/>
      <c r="F368" s="376"/>
      <c r="G368" s="376"/>
      <c r="H368" s="376"/>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376"/>
      <c r="F369" s="376"/>
      <c r="G369" s="376"/>
      <c r="H369" s="376"/>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376"/>
      <c r="F370" s="376"/>
      <c r="G370" s="376"/>
      <c r="H370" s="376"/>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376"/>
      <c r="F371" s="376"/>
      <c r="G371" s="376"/>
      <c r="H371" s="376"/>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376"/>
      <c r="F372" s="376"/>
      <c r="G372" s="376"/>
      <c r="H372" s="376"/>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376"/>
      <c r="F373" s="376"/>
      <c r="G373" s="376"/>
      <c r="H373" s="376"/>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376"/>
      <c r="F374" s="376"/>
      <c r="G374" s="376"/>
      <c r="H374" s="376"/>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376"/>
      <c r="F375" s="376"/>
      <c r="G375" s="376"/>
      <c r="H375" s="376"/>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376"/>
      <c r="F376" s="376"/>
      <c r="G376" s="376"/>
      <c r="H376" s="376"/>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376"/>
      <c r="F377" s="376"/>
      <c r="G377" s="376"/>
      <c r="H377" s="376"/>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376"/>
      <c r="F378" s="376"/>
      <c r="G378" s="376"/>
      <c r="H378" s="376"/>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376"/>
      <c r="F379" s="376"/>
      <c r="G379" s="376"/>
      <c r="H379" s="376"/>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376"/>
      <c r="F380" s="376"/>
      <c r="G380" s="376"/>
      <c r="H380" s="376"/>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376"/>
      <c r="F381" s="376"/>
      <c r="G381" s="376"/>
      <c r="H381" s="376"/>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376"/>
      <c r="F382" s="376"/>
      <c r="G382" s="376"/>
      <c r="H382" s="376"/>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376"/>
      <c r="F383" s="376"/>
      <c r="G383" s="376"/>
      <c r="H383" s="376"/>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376"/>
      <c r="F384" s="376"/>
      <c r="G384" s="376"/>
      <c r="H384" s="376"/>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376"/>
      <c r="F385" s="376"/>
      <c r="G385" s="376"/>
      <c r="H385" s="376"/>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376"/>
      <c r="F386" s="376"/>
      <c r="G386" s="376"/>
      <c r="H386" s="376"/>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376"/>
      <c r="F387" s="376"/>
      <c r="G387" s="376"/>
      <c r="H387" s="376"/>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376"/>
      <c r="F388" s="376"/>
      <c r="G388" s="376"/>
      <c r="H388" s="376"/>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376"/>
      <c r="F389" s="376"/>
      <c r="G389" s="376"/>
      <c r="H389" s="376"/>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376"/>
      <c r="F390" s="376"/>
      <c r="G390" s="376"/>
      <c r="H390" s="376"/>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376"/>
      <c r="F391" s="376"/>
      <c r="G391" s="376"/>
      <c r="H391" s="376"/>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376"/>
      <c r="F392" s="376"/>
      <c r="G392" s="376"/>
      <c r="H392" s="376"/>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376"/>
      <c r="F393" s="376"/>
      <c r="G393" s="376"/>
      <c r="H393" s="376"/>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376"/>
      <c r="F394" s="376"/>
      <c r="G394" s="376"/>
      <c r="H394" s="376"/>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376"/>
      <c r="F395" s="376"/>
      <c r="G395" s="376"/>
      <c r="H395" s="376"/>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376"/>
      <c r="F396" s="376"/>
      <c r="G396" s="376"/>
      <c r="H396" s="376"/>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376"/>
      <c r="F397" s="376"/>
      <c r="G397" s="376"/>
      <c r="H397" s="376"/>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376"/>
      <c r="F398" s="376"/>
      <c r="G398" s="376"/>
      <c r="H398" s="376"/>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376"/>
      <c r="F399" s="376"/>
      <c r="G399" s="376"/>
      <c r="H399" s="376"/>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376"/>
      <c r="F400" s="376"/>
      <c r="G400" s="376"/>
      <c r="H400" s="376"/>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376"/>
      <c r="F401" s="376"/>
      <c r="G401" s="376"/>
      <c r="H401" s="376"/>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376"/>
      <c r="F402" s="376"/>
      <c r="G402" s="376"/>
      <c r="H402" s="376"/>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376"/>
      <c r="F403" s="376"/>
      <c r="G403" s="376"/>
      <c r="H403" s="376"/>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376"/>
      <c r="F404" s="376"/>
      <c r="G404" s="376"/>
      <c r="H404" s="376"/>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376"/>
      <c r="F405" s="376"/>
      <c r="G405" s="376"/>
      <c r="H405" s="376"/>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376"/>
      <c r="F406" s="376"/>
      <c r="G406" s="376"/>
      <c r="H406" s="376"/>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376"/>
      <c r="F407" s="376"/>
      <c r="G407" s="376"/>
      <c r="H407" s="376"/>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376"/>
      <c r="F408" s="376"/>
      <c r="G408" s="376"/>
      <c r="H408" s="376"/>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376"/>
      <c r="F409" s="376"/>
      <c r="G409" s="376"/>
      <c r="H409" s="376"/>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376"/>
      <c r="F410" s="376"/>
      <c r="G410" s="376"/>
      <c r="H410" s="376"/>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376"/>
      <c r="F411" s="376"/>
      <c r="G411" s="376"/>
      <c r="H411" s="376"/>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376"/>
      <c r="F412" s="376"/>
      <c r="G412" s="376"/>
      <c r="H412" s="376"/>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376"/>
      <c r="F413" s="376"/>
      <c r="G413" s="376"/>
      <c r="H413" s="376"/>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376"/>
      <c r="F414" s="376"/>
      <c r="G414" s="376"/>
      <c r="H414" s="376"/>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376"/>
      <c r="F415" s="376"/>
      <c r="G415" s="376"/>
      <c r="H415" s="376"/>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376"/>
      <c r="F416" s="376"/>
      <c r="G416" s="376"/>
      <c r="H416" s="376"/>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376"/>
      <c r="F417" s="376"/>
      <c r="G417" s="376"/>
      <c r="H417" s="376"/>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376"/>
      <c r="F418" s="376"/>
      <c r="G418" s="376"/>
      <c r="H418" s="376"/>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376"/>
      <c r="F419" s="376"/>
      <c r="G419" s="376"/>
      <c r="H419" s="376"/>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376"/>
      <c r="F420" s="376"/>
      <c r="G420" s="376"/>
      <c r="H420" s="376"/>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376"/>
      <c r="F421" s="376"/>
      <c r="G421" s="376"/>
      <c r="H421" s="376"/>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376"/>
      <c r="F422" s="376"/>
      <c r="G422" s="376"/>
      <c r="H422" s="376"/>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376"/>
      <c r="F423" s="376"/>
      <c r="G423" s="376"/>
      <c r="H423" s="376"/>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376"/>
      <c r="F424" s="376"/>
      <c r="G424" s="376"/>
      <c r="H424" s="376"/>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376"/>
      <c r="F425" s="376"/>
      <c r="G425" s="376"/>
      <c r="H425" s="376"/>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376"/>
      <c r="F426" s="376"/>
      <c r="G426" s="376"/>
      <c r="H426" s="376"/>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376"/>
      <c r="F427" s="376"/>
      <c r="G427" s="376"/>
      <c r="H427" s="376"/>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376"/>
      <c r="F428" s="376"/>
      <c r="G428" s="376"/>
      <c r="H428" s="376"/>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376"/>
      <c r="F429" s="376"/>
      <c r="G429" s="376"/>
      <c r="H429" s="376"/>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376"/>
      <c r="F430" s="376"/>
      <c r="G430" s="376"/>
      <c r="H430" s="376"/>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376"/>
      <c r="F431" s="376"/>
      <c r="G431" s="376"/>
      <c r="H431" s="376"/>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376"/>
      <c r="F432" s="376"/>
      <c r="G432" s="376"/>
      <c r="H432" s="376"/>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376"/>
      <c r="F433" s="376"/>
      <c r="G433" s="376"/>
      <c r="H433" s="376"/>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376"/>
      <c r="F434" s="376"/>
      <c r="G434" s="376"/>
      <c r="H434" s="376"/>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376"/>
      <c r="F435" s="376"/>
      <c r="G435" s="376"/>
      <c r="H435" s="376"/>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376"/>
      <c r="F436" s="376"/>
      <c r="G436" s="376"/>
      <c r="H436" s="376"/>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376"/>
      <c r="F437" s="376"/>
      <c r="G437" s="376"/>
      <c r="H437" s="376"/>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376"/>
      <c r="F438" s="376"/>
      <c r="G438" s="376"/>
      <c r="H438" s="376"/>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376"/>
      <c r="F439" s="376"/>
      <c r="G439" s="376"/>
      <c r="H439" s="376"/>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376"/>
      <c r="F440" s="376"/>
      <c r="G440" s="376"/>
      <c r="H440" s="376"/>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376"/>
      <c r="F441" s="376"/>
      <c r="G441" s="376"/>
      <c r="H441" s="376"/>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376"/>
      <c r="F442" s="376"/>
      <c r="G442" s="376"/>
      <c r="H442" s="376"/>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376"/>
      <c r="F443" s="376"/>
      <c r="G443" s="376"/>
      <c r="H443" s="376"/>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376"/>
      <c r="F444" s="376"/>
      <c r="G444" s="376"/>
      <c r="H444" s="376"/>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376"/>
      <c r="F445" s="376"/>
      <c r="G445" s="376"/>
      <c r="H445" s="376"/>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376"/>
      <c r="F446" s="376"/>
      <c r="G446" s="376"/>
      <c r="H446" s="376"/>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376"/>
      <c r="F447" s="376"/>
      <c r="G447" s="376"/>
      <c r="H447" s="376"/>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376"/>
      <c r="F448" s="376"/>
      <c r="G448" s="376"/>
      <c r="H448" s="376"/>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376"/>
      <c r="F449" s="376"/>
      <c r="G449" s="376"/>
      <c r="H449" s="376"/>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376"/>
      <c r="F450" s="376"/>
      <c r="G450" s="376"/>
      <c r="H450" s="376"/>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376"/>
      <c r="F451" s="376"/>
      <c r="G451" s="376"/>
      <c r="H451" s="376"/>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376"/>
      <c r="F452" s="376"/>
      <c r="G452" s="376"/>
      <c r="H452" s="376"/>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376"/>
      <c r="F453" s="376"/>
      <c r="G453" s="376"/>
      <c r="H453" s="376"/>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376"/>
      <c r="F454" s="376"/>
      <c r="G454" s="376"/>
      <c r="H454" s="376"/>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376"/>
      <c r="F455" s="376"/>
      <c r="G455" s="376"/>
      <c r="H455" s="376"/>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376"/>
      <c r="F456" s="376"/>
      <c r="G456" s="376"/>
      <c r="H456" s="376"/>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376"/>
      <c r="F457" s="376"/>
      <c r="G457" s="376"/>
      <c r="H457" s="376"/>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376"/>
      <c r="F458" s="376"/>
      <c r="G458" s="376"/>
      <c r="H458" s="376"/>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376"/>
      <c r="F459" s="376"/>
      <c r="G459" s="376"/>
      <c r="H459" s="376"/>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376"/>
      <c r="F460" s="376"/>
      <c r="G460" s="376"/>
      <c r="H460" s="376"/>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376"/>
      <c r="F461" s="376"/>
      <c r="G461" s="376"/>
      <c r="H461" s="376"/>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376"/>
      <c r="F462" s="376"/>
      <c r="G462" s="376"/>
      <c r="H462" s="376"/>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376"/>
      <c r="F463" s="376"/>
      <c r="G463" s="376"/>
      <c r="H463" s="376"/>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376"/>
      <c r="F464" s="376"/>
      <c r="G464" s="376"/>
      <c r="H464" s="376"/>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376"/>
      <c r="F465" s="376"/>
      <c r="G465" s="376"/>
      <c r="H465" s="376"/>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376"/>
      <c r="F466" s="376"/>
      <c r="G466" s="376"/>
      <c r="H466" s="376"/>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376"/>
      <c r="F467" s="376"/>
      <c r="G467" s="376"/>
      <c r="H467" s="376"/>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376"/>
      <c r="F468" s="376"/>
      <c r="G468" s="376"/>
      <c r="H468" s="376"/>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376"/>
      <c r="F469" s="376"/>
      <c r="G469" s="376"/>
      <c r="H469" s="376"/>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376"/>
      <c r="F470" s="376"/>
      <c r="G470" s="376"/>
      <c r="H470" s="376"/>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376"/>
      <c r="F471" s="376"/>
      <c r="G471" s="376"/>
      <c r="H471" s="376"/>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376"/>
      <c r="F472" s="376"/>
      <c r="G472" s="376"/>
      <c r="H472" s="376"/>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376"/>
      <c r="F473" s="376"/>
      <c r="G473" s="376"/>
      <c r="H473" s="376"/>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376"/>
      <c r="F474" s="376"/>
      <c r="G474" s="376"/>
      <c r="H474" s="376"/>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376"/>
      <c r="F475" s="376"/>
      <c r="G475" s="376"/>
      <c r="H475" s="376"/>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376"/>
      <c r="F476" s="376"/>
      <c r="G476" s="376"/>
      <c r="H476" s="376"/>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376"/>
      <c r="F477" s="376"/>
      <c r="G477" s="376"/>
      <c r="H477" s="376"/>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376"/>
      <c r="F478" s="376"/>
      <c r="G478" s="376"/>
      <c r="H478" s="376"/>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376"/>
      <c r="F479" s="376"/>
      <c r="G479" s="376"/>
      <c r="H479" s="376"/>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376"/>
      <c r="F480" s="376"/>
      <c r="G480" s="376"/>
      <c r="H480" s="376"/>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376"/>
      <c r="F481" s="376"/>
      <c r="G481" s="376"/>
      <c r="H481" s="376"/>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376"/>
      <c r="F482" s="376"/>
      <c r="G482" s="376"/>
      <c r="H482" s="376"/>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376"/>
      <c r="F483" s="376"/>
      <c r="G483" s="376"/>
      <c r="H483" s="376"/>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376"/>
      <c r="F484" s="376"/>
      <c r="G484" s="376"/>
      <c r="H484" s="376"/>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376"/>
      <c r="F485" s="376"/>
      <c r="G485" s="376"/>
      <c r="H485" s="376"/>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376"/>
      <c r="F486" s="376"/>
      <c r="G486" s="376"/>
      <c r="H486" s="376"/>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376"/>
      <c r="F487" s="376"/>
      <c r="G487" s="376"/>
      <c r="H487" s="376"/>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376"/>
      <c r="F488" s="376"/>
      <c r="G488" s="376"/>
      <c r="H488" s="376"/>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376"/>
      <c r="F489" s="376"/>
      <c r="G489" s="376"/>
      <c r="H489" s="376"/>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376"/>
      <c r="F490" s="376"/>
      <c r="G490" s="376"/>
      <c r="H490" s="376"/>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376"/>
      <c r="F491" s="376"/>
      <c r="G491" s="376"/>
      <c r="H491" s="376"/>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376"/>
      <c r="F492" s="376"/>
      <c r="G492" s="376"/>
      <c r="H492" s="376"/>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376"/>
      <c r="F493" s="376"/>
      <c r="G493" s="376"/>
      <c r="H493" s="376"/>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376"/>
      <c r="F494" s="376"/>
      <c r="G494" s="376"/>
      <c r="H494" s="376"/>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376"/>
      <c r="F495" s="376"/>
      <c r="G495" s="376"/>
      <c r="H495" s="376"/>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376"/>
      <c r="F496" s="376"/>
      <c r="G496" s="376"/>
      <c r="H496" s="376"/>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376"/>
      <c r="F497" s="376"/>
      <c r="G497" s="376"/>
      <c r="H497" s="376"/>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376"/>
      <c r="F498" s="376"/>
      <c r="G498" s="376"/>
      <c r="H498" s="376"/>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376"/>
      <c r="F499" s="376"/>
      <c r="G499" s="376"/>
      <c r="H499" s="376"/>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376"/>
      <c r="F500" s="376"/>
      <c r="G500" s="376"/>
      <c r="H500" s="376"/>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376"/>
      <c r="F501" s="376"/>
      <c r="G501" s="376"/>
      <c r="H501" s="376"/>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376"/>
      <c r="F502" s="376"/>
      <c r="G502" s="376"/>
      <c r="H502" s="376"/>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376"/>
      <c r="F503" s="376"/>
      <c r="G503" s="376"/>
      <c r="H503" s="376"/>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376"/>
      <c r="F504" s="376"/>
      <c r="G504" s="376"/>
      <c r="H504" s="376"/>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376"/>
      <c r="F505" s="376"/>
      <c r="G505" s="376"/>
      <c r="H505" s="376"/>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376"/>
      <c r="F506" s="376"/>
      <c r="G506" s="376"/>
      <c r="H506" s="376"/>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376"/>
      <c r="F507" s="376"/>
      <c r="G507" s="376"/>
      <c r="H507" s="376"/>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376"/>
      <c r="F508" s="376"/>
      <c r="G508" s="376"/>
      <c r="H508" s="376"/>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376"/>
      <c r="F509" s="376"/>
      <c r="G509" s="376"/>
      <c r="H509" s="376"/>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376"/>
      <c r="F510" s="376"/>
      <c r="G510" s="376"/>
      <c r="H510" s="376"/>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376"/>
      <c r="F511" s="376"/>
      <c r="G511" s="376"/>
      <c r="H511" s="376"/>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376"/>
      <c r="F512" s="376"/>
      <c r="G512" s="376"/>
      <c r="H512" s="376"/>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376"/>
      <c r="F513" s="376"/>
      <c r="G513" s="376"/>
      <c r="H513" s="376"/>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376"/>
      <c r="F514" s="376"/>
      <c r="G514" s="376"/>
      <c r="H514" s="376"/>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376"/>
      <c r="F515" s="376"/>
      <c r="G515" s="376"/>
      <c r="H515" s="376"/>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376"/>
      <c r="F516" s="376"/>
      <c r="G516" s="376"/>
      <c r="H516" s="376"/>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376"/>
      <c r="F517" s="376"/>
      <c r="G517" s="376"/>
      <c r="H517" s="376"/>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376"/>
      <c r="F518" s="376"/>
      <c r="G518" s="376"/>
      <c r="H518" s="376"/>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376"/>
      <c r="F519" s="376"/>
      <c r="G519" s="376"/>
      <c r="H519" s="376"/>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376"/>
      <c r="F520" s="376"/>
      <c r="G520" s="376"/>
      <c r="H520" s="376"/>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376"/>
      <c r="F521" s="376"/>
      <c r="G521" s="376"/>
      <c r="H521" s="376"/>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376"/>
      <c r="F522" s="376"/>
      <c r="G522" s="376"/>
      <c r="H522" s="376"/>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376"/>
      <c r="F523" s="376"/>
      <c r="G523" s="376"/>
      <c r="H523" s="376"/>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376"/>
      <c r="F524" s="376"/>
      <c r="G524" s="376"/>
      <c r="H524" s="376"/>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376"/>
      <c r="F525" s="376"/>
      <c r="G525" s="376"/>
      <c r="H525" s="376"/>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376"/>
      <c r="F526" s="376"/>
      <c r="G526" s="376"/>
      <c r="H526" s="376"/>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376"/>
      <c r="F527" s="376"/>
      <c r="G527" s="376"/>
      <c r="H527" s="376"/>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376"/>
      <c r="F528" s="376"/>
      <c r="G528" s="376"/>
      <c r="H528" s="376"/>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376"/>
      <c r="F529" s="376"/>
      <c r="G529" s="376"/>
      <c r="H529" s="376"/>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376"/>
      <c r="F530" s="376"/>
      <c r="G530" s="376"/>
      <c r="H530" s="376"/>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376"/>
      <c r="F531" s="376"/>
      <c r="G531" s="376"/>
      <c r="H531" s="376"/>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376"/>
      <c r="F532" s="376"/>
      <c r="G532" s="376"/>
      <c r="H532" s="376"/>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376"/>
      <c r="F533" s="376"/>
      <c r="G533" s="376"/>
      <c r="H533" s="376"/>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376"/>
      <c r="F534" s="376"/>
      <c r="G534" s="376"/>
      <c r="H534" s="376"/>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376"/>
      <c r="F535" s="376"/>
      <c r="G535" s="376"/>
      <c r="H535" s="376"/>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376"/>
      <c r="F536" s="376"/>
      <c r="G536" s="376"/>
      <c r="H536" s="376"/>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376"/>
      <c r="F537" s="376"/>
      <c r="G537" s="376"/>
      <c r="H537" s="376"/>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376"/>
      <c r="F538" s="376"/>
      <c r="G538" s="376"/>
      <c r="H538" s="376"/>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376"/>
      <c r="F539" s="376"/>
      <c r="G539" s="376"/>
      <c r="H539" s="376"/>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376"/>
      <c r="F540" s="376"/>
      <c r="G540" s="376"/>
      <c r="H540" s="376"/>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376"/>
      <c r="F541" s="376"/>
      <c r="G541" s="376"/>
      <c r="H541" s="376"/>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376"/>
      <c r="F542" s="376"/>
      <c r="G542" s="376"/>
      <c r="H542" s="376"/>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376"/>
      <c r="F543" s="376"/>
      <c r="G543" s="376"/>
      <c r="H543" s="376"/>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376"/>
      <c r="F544" s="376"/>
      <c r="G544" s="376"/>
      <c r="H544" s="376"/>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376"/>
      <c r="F545" s="376"/>
      <c r="G545" s="376"/>
      <c r="H545" s="376"/>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376"/>
      <c r="F546" s="376"/>
      <c r="G546" s="376"/>
      <c r="H546" s="376"/>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376"/>
      <c r="F547" s="376"/>
      <c r="G547" s="376"/>
      <c r="H547" s="376"/>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376"/>
      <c r="F548" s="376"/>
      <c r="G548" s="376"/>
      <c r="H548" s="376"/>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376"/>
      <c r="F549" s="376"/>
      <c r="G549" s="376"/>
      <c r="H549" s="376"/>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376"/>
      <c r="F550" s="376"/>
      <c r="G550" s="376"/>
      <c r="H550" s="376"/>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376"/>
      <c r="F551" s="376"/>
      <c r="G551" s="376"/>
      <c r="H551" s="376"/>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376"/>
      <c r="F552" s="376"/>
      <c r="G552" s="376"/>
      <c r="H552" s="376"/>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376"/>
      <c r="F553" s="376"/>
      <c r="G553" s="376"/>
      <c r="H553" s="376"/>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376"/>
      <c r="F554" s="376"/>
      <c r="G554" s="376"/>
      <c r="H554" s="376"/>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376"/>
      <c r="F555" s="376"/>
      <c r="G555" s="376"/>
      <c r="H555" s="376"/>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376"/>
      <c r="F556" s="376"/>
      <c r="G556" s="376"/>
      <c r="H556" s="376"/>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376"/>
      <c r="F557" s="376"/>
      <c r="G557" s="376"/>
      <c r="H557" s="376"/>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376"/>
      <c r="F558" s="376"/>
      <c r="G558" s="376"/>
      <c r="H558" s="376"/>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376"/>
      <c r="F559" s="376"/>
      <c r="G559" s="376"/>
      <c r="H559" s="376"/>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376"/>
      <c r="F560" s="376"/>
      <c r="G560" s="376"/>
      <c r="H560" s="376"/>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376"/>
      <c r="F561" s="376"/>
      <c r="G561" s="376"/>
      <c r="H561" s="376"/>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376"/>
      <c r="F562" s="376"/>
      <c r="G562" s="376"/>
      <c r="H562" s="376"/>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376"/>
      <c r="F563" s="376"/>
      <c r="G563" s="376"/>
      <c r="H563" s="376"/>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376"/>
      <c r="F564" s="376"/>
      <c r="G564" s="376"/>
      <c r="H564" s="376"/>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376"/>
      <c r="F565" s="376"/>
      <c r="G565" s="376"/>
      <c r="H565" s="376"/>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376"/>
      <c r="F566" s="376"/>
      <c r="G566" s="376"/>
      <c r="H566" s="376"/>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376"/>
      <c r="F567" s="376"/>
      <c r="G567" s="376"/>
      <c r="H567" s="376"/>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376"/>
      <c r="F568" s="376"/>
      <c r="G568" s="376"/>
      <c r="H568" s="376"/>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376"/>
      <c r="F569" s="376"/>
      <c r="G569" s="376"/>
      <c r="H569" s="376"/>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376"/>
      <c r="F570" s="376"/>
      <c r="G570" s="376"/>
      <c r="H570" s="376"/>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376"/>
      <c r="F571" s="376"/>
      <c r="G571" s="376"/>
      <c r="H571" s="376"/>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376"/>
      <c r="F572" s="376"/>
      <c r="G572" s="376"/>
      <c r="H572" s="376"/>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376"/>
      <c r="F573" s="376"/>
      <c r="G573" s="376"/>
      <c r="H573" s="376"/>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376"/>
      <c r="F574" s="376"/>
      <c r="G574" s="376"/>
      <c r="H574" s="376"/>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376"/>
      <c r="F575" s="376"/>
      <c r="G575" s="376"/>
      <c r="H575" s="376"/>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376"/>
      <c r="F576" s="376"/>
      <c r="G576" s="376"/>
      <c r="H576" s="376"/>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376"/>
      <c r="F577" s="376"/>
      <c r="G577" s="376"/>
      <c r="H577" s="376"/>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376"/>
      <c r="F578" s="376"/>
      <c r="G578" s="376"/>
      <c r="H578" s="376"/>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376"/>
      <c r="F579" s="376"/>
      <c r="G579" s="376"/>
      <c r="H579" s="376"/>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376"/>
      <c r="F580" s="376"/>
      <c r="G580" s="376"/>
      <c r="H580" s="376"/>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376"/>
      <c r="F581" s="376"/>
      <c r="G581" s="376"/>
      <c r="H581" s="376"/>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376"/>
      <c r="F582" s="376"/>
      <c r="G582" s="376"/>
      <c r="H582" s="376"/>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376"/>
      <c r="F583" s="376"/>
      <c r="G583" s="376"/>
      <c r="H583" s="376"/>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376"/>
      <c r="F584" s="376"/>
      <c r="G584" s="376"/>
      <c r="H584" s="376"/>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376"/>
      <c r="F585" s="376"/>
      <c r="G585" s="376"/>
      <c r="H585" s="376"/>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376"/>
      <c r="F586" s="376"/>
      <c r="G586" s="376"/>
      <c r="H586" s="376"/>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376"/>
      <c r="F587" s="376"/>
      <c r="G587" s="376"/>
      <c r="H587" s="376"/>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376"/>
      <c r="F588" s="376"/>
      <c r="G588" s="376"/>
      <c r="H588" s="376"/>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376"/>
      <c r="F589" s="376"/>
      <c r="G589" s="376"/>
      <c r="H589" s="376"/>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376"/>
      <c r="F590" s="376"/>
      <c r="G590" s="376"/>
      <c r="H590" s="376"/>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376"/>
      <c r="F591" s="376"/>
      <c r="G591" s="376"/>
      <c r="H591" s="376"/>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376"/>
      <c r="F592" s="376"/>
      <c r="G592" s="376"/>
      <c r="H592" s="376"/>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376"/>
      <c r="F593" s="376"/>
      <c r="G593" s="376"/>
      <c r="H593" s="376"/>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376"/>
      <c r="F594" s="376"/>
      <c r="G594" s="376"/>
      <c r="H594" s="376"/>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376"/>
      <c r="F595" s="376"/>
      <c r="G595" s="376"/>
      <c r="H595" s="376"/>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376"/>
      <c r="F596" s="376"/>
      <c r="G596" s="376"/>
      <c r="H596" s="376"/>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376"/>
      <c r="F597" s="376"/>
      <c r="G597" s="376"/>
      <c r="H597" s="376"/>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376"/>
      <c r="F598" s="376"/>
      <c r="G598" s="376"/>
      <c r="H598" s="376"/>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376"/>
      <c r="F599" s="376"/>
      <c r="G599" s="376"/>
      <c r="H599" s="376"/>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376"/>
      <c r="F600" s="376"/>
      <c r="G600" s="376"/>
      <c r="H600" s="376"/>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376"/>
      <c r="F601" s="376"/>
      <c r="G601" s="376"/>
      <c r="H601" s="376"/>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376"/>
      <c r="F602" s="376"/>
      <c r="G602" s="376"/>
      <c r="H602" s="376"/>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376"/>
      <c r="F603" s="376"/>
      <c r="G603" s="376"/>
      <c r="H603" s="376"/>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376"/>
      <c r="F604" s="376"/>
      <c r="G604" s="376"/>
      <c r="H604" s="376"/>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376"/>
      <c r="F605" s="376"/>
      <c r="G605" s="376"/>
      <c r="H605" s="376"/>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376"/>
      <c r="F606" s="376"/>
      <c r="G606" s="376"/>
      <c r="H606" s="376"/>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376"/>
      <c r="F607" s="376"/>
      <c r="G607" s="376"/>
      <c r="H607" s="376"/>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376"/>
      <c r="F608" s="376"/>
      <c r="G608" s="376"/>
      <c r="H608" s="376"/>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376"/>
      <c r="F609" s="376"/>
      <c r="G609" s="376"/>
      <c r="H609" s="376"/>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376"/>
      <c r="F610" s="376"/>
      <c r="G610" s="376"/>
      <c r="H610" s="376"/>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376"/>
      <c r="F611" s="376"/>
      <c r="G611" s="376"/>
      <c r="H611" s="376"/>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376"/>
      <c r="F612" s="376"/>
      <c r="G612" s="376"/>
      <c r="H612" s="376"/>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376"/>
      <c r="F613" s="376"/>
      <c r="G613" s="376"/>
      <c r="H613" s="376"/>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376"/>
      <c r="F614" s="376"/>
      <c r="G614" s="376"/>
      <c r="H614" s="376"/>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376"/>
      <c r="F615" s="376"/>
      <c r="G615" s="376"/>
      <c r="H615" s="376"/>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376"/>
      <c r="F616" s="376"/>
      <c r="G616" s="376"/>
      <c r="H616" s="376"/>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376"/>
      <c r="F617" s="376"/>
      <c r="G617" s="376"/>
      <c r="H617" s="376"/>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376"/>
      <c r="F618" s="376"/>
      <c r="G618" s="376"/>
      <c r="H618" s="376"/>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376"/>
      <c r="F619" s="376"/>
      <c r="G619" s="376"/>
      <c r="H619" s="376"/>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376"/>
      <c r="F620" s="376"/>
      <c r="G620" s="376"/>
      <c r="H620" s="376"/>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376"/>
      <c r="F621" s="376"/>
      <c r="G621" s="376"/>
      <c r="H621" s="376"/>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376"/>
      <c r="F622" s="376"/>
      <c r="G622" s="376"/>
      <c r="H622" s="376"/>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376"/>
      <c r="F623" s="376"/>
      <c r="G623" s="376"/>
      <c r="H623" s="376"/>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376"/>
      <c r="F624" s="376"/>
      <c r="G624" s="376"/>
      <c r="H624" s="376"/>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376"/>
      <c r="F625" s="376"/>
      <c r="G625" s="376"/>
      <c r="H625" s="376"/>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376"/>
      <c r="F626" s="376"/>
      <c r="G626" s="376"/>
      <c r="H626" s="376"/>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376"/>
      <c r="F627" s="376"/>
      <c r="G627" s="376"/>
      <c r="H627" s="376"/>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376"/>
      <c r="F628" s="376"/>
      <c r="G628" s="376"/>
      <c r="H628" s="376"/>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376"/>
      <c r="F629" s="376"/>
      <c r="G629" s="376"/>
      <c r="H629" s="376"/>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376"/>
      <c r="F630" s="376"/>
      <c r="G630" s="376"/>
      <c r="H630" s="376"/>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376"/>
      <c r="F631" s="376"/>
      <c r="G631" s="376"/>
      <c r="H631" s="376"/>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376"/>
      <c r="F632" s="376"/>
      <c r="G632" s="376"/>
      <c r="H632" s="376"/>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376"/>
      <c r="F633" s="376"/>
      <c r="G633" s="376"/>
      <c r="H633" s="376"/>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376"/>
      <c r="F634" s="376"/>
      <c r="G634" s="376"/>
      <c r="H634" s="376"/>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376"/>
      <c r="F635" s="376"/>
      <c r="G635" s="376"/>
      <c r="H635" s="376"/>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376"/>
      <c r="F636" s="376"/>
      <c r="G636" s="376"/>
      <c r="H636" s="376"/>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376"/>
      <c r="F637" s="376"/>
      <c r="G637" s="376"/>
      <c r="H637" s="376"/>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376"/>
      <c r="F638" s="376"/>
      <c r="G638" s="376"/>
      <c r="H638" s="376"/>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376"/>
      <c r="F639" s="376"/>
      <c r="G639" s="376"/>
      <c r="H639" s="376"/>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376"/>
      <c r="F640" s="376"/>
      <c r="G640" s="376"/>
      <c r="H640" s="376"/>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376"/>
      <c r="F641" s="376"/>
      <c r="G641" s="376"/>
      <c r="H641" s="376"/>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376"/>
      <c r="F642" s="376"/>
      <c r="G642" s="376"/>
      <c r="H642" s="376"/>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376"/>
      <c r="F643" s="376"/>
      <c r="G643" s="376"/>
      <c r="H643" s="376"/>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376"/>
      <c r="F644" s="376"/>
      <c r="G644" s="376"/>
      <c r="H644" s="376"/>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376"/>
      <c r="F645" s="376"/>
      <c r="G645" s="376"/>
      <c r="H645" s="376"/>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376"/>
      <c r="F646" s="376"/>
      <c r="G646" s="376"/>
      <c r="H646" s="376"/>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376"/>
      <c r="F647" s="376"/>
      <c r="G647" s="376"/>
      <c r="H647" s="376"/>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376"/>
      <c r="F648" s="376"/>
      <c r="G648" s="376"/>
      <c r="H648" s="376"/>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376"/>
      <c r="F649" s="376"/>
      <c r="G649" s="376"/>
      <c r="H649" s="376"/>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376"/>
      <c r="F650" s="376"/>
      <c r="G650" s="376"/>
      <c r="H650" s="376"/>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376"/>
      <c r="F651" s="376"/>
      <c r="G651" s="376"/>
      <c r="H651" s="376"/>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376"/>
      <c r="F652" s="376"/>
      <c r="G652" s="376"/>
      <c r="H652" s="376"/>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376"/>
      <c r="F653" s="376"/>
      <c r="G653" s="376"/>
      <c r="H653" s="376"/>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376"/>
      <c r="F654" s="376"/>
      <c r="G654" s="376"/>
      <c r="H654" s="376"/>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376"/>
      <c r="F655" s="376"/>
      <c r="G655" s="376"/>
      <c r="H655" s="376"/>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376"/>
      <c r="F656" s="376"/>
      <c r="G656" s="376"/>
      <c r="H656" s="376"/>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376"/>
      <c r="F657" s="376"/>
      <c r="G657" s="376"/>
      <c r="H657" s="376"/>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376"/>
      <c r="F658" s="376"/>
      <c r="G658" s="376"/>
      <c r="H658" s="376"/>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376"/>
      <c r="F659" s="376"/>
      <c r="G659" s="376"/>
      <c r="H659" s="376"/>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376"/>
      <c r="F660" s="376"/>
      <c r="G660" s="376"/>
      <c r="H660" s="376"/>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376"/>
      <c r="F661" s="376"/>
      <c r="G661" s="376"/>
      <c r="H661" s="376"/>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376"/>
      <c r="F662" s="376"/>
      <c r="G662" s="376"/>
      <c r="H662" s="376"/>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376"/>
      <c r="F663" s="376"/>
      <c r="G663" s="376"/>
      <c r="H663" s="376"/>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376"/>
      <c r="F664" s="376"/>
      <c r="G664" s="376"/>
      <c r="H664" s="376"/>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376"/>
      <c r="F665" s="376"/>
      <c r="G665" s="376"/>
      <c r="H665" s="376"/>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376"/>
      <c r="F666" s="376"/>
      <c r="G666" s="376"/>
      <c r="H666" s="376"/>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376"/>
      <c r="F667" s="376"/>
      <c r="G667" s="376"/>
      <c r="H667" s="376"/>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376"/>
      <c r="F668" s="376"/>
      <c r="G668" s="376"/>
      <c r="H668" s="376"/>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376"/>
      <c r="F669" s="376"/>
      <c r="G669" s="376"/>
      <c r="H669" s="376"/>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376"/>
      <c r="F670" s="376"/>
      <c r="G670" s="376"/>
      <c r="H670" s="376"/>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376"/>
      <c r="F671" s="376"/>
      <c r="G671" s="376"/>
      <c r="H671" s="376"/>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376"/>
      <c r="F672" s="376"/>
      <c r="G672" s="376"/>
      <c r="H672" s="376"/>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376"/>
      <c r="F673" s="376"/>
      <c r="G673" s="376"/>
      <c r="H673" s="376"/>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376"/>
      <c r="F674" s="376"/>
      <c r="G674" s="376"/>
      <c r="H674" s="376"/>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376"/>
      <c r="F675" s="376"/>
      <c r="G675" s="376"/>
      <c r="H675" s="376"/>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376"/>
      <c r="F676" s="376"/>
      <c r="G676" s="376"/>
      <c r="H676" s="376"/>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376"/>
      <c r="F677" s="376"/>
      <c r="G677" s="376"/>
      <c r="H677" s="376"/>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376"/>
      <c r="F678" s="376"/>
      <c r="G678" s="376"/>
      <c r="H678" s="376"/>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376"/>
      <c r="F679" s="376"/>
      <c r="G679" s="376"/>
      <c r="H679" s="376"/>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376"/>
      <c r="F680" s="376"/>
      <c r="G680" s="376"/>
      <c r="H680" s="376"/>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376"/>
      <c r="F681" s="376"/>
      <c r="G681" s="376"/>
      <c r="H681" s="376"/>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376"/>
      <c r="F682" s="376"/>
      <c r="G682" s="376"/>
      <c r="H682" s="376"/>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376"/>
      <c r="F683" s="376"/>
      <c r="G683" s="376"/>
      <c r="H683" s="376"/>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376"/>
      <c r="F684" s="376"/>
      <c r="G684" s="376"/>
      <c r="H684" s="376"/>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376"/>
      <c r="F685" s="376"/>
      <c r="G685" s="376"/>
      <c r="H685" s="376"/>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376"/>
      <c r="F686" s="376"/>
      <c r="G686" s="376"/>
      <c r="H686" s="376"/>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376"/>
      <c r="F687" s="376"/>
      <c r="G687" s="376"/>
      <c r="H687" s="376"/>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376"/>
      <c r="F688" s="376"/>
      <c r="G688" s="376"/>
      <c r="H688" s="376"/>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376"/>
      <c r="F689" s="376"/>
      <c r="G689" s="376"/>
      <c r="H689" s="376"/>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376"/>
      <c r="F690" s="376"/>
      <c r="G690" s="376"/>
      <c r="H690" s="376"/>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376"/>
      <c r="F691" s="376"/>
      <c r="G691" s="376"/>
      <c r="H691" s="376"/>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376"/>
      <c r="F692" s="376"/>
      <c r="G692" s="376"/>
      <c r="H692" s="376"/>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376"/>
      <c r="F693" s="376"/>
      <c r="G693" s="376"/>
      <c r="H693" s="376"/>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376"/>
      <c r="F694" s="376"/>
      <c r="G694" s="376"/>
      <c r="H694" s="376"/>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376"/>
      <c r="F695" s="376"/>
      <c r="G695" s="376"/>
      <c r="H695" s="376"/>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376"/>
      <c r="F696" s="376"/>
      <c r="G696" s="376"/>
      <c r="H696" s="376"/>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376"/>
      <c r="F697" s="376"/>
      <c r="G697" s="376"/>
      <c r="H697" s="376"/>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376"/>
      <c r="F698" s="376"/>
      <c r="G698" s="376"/>
      <c r="H698" s="376"/>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376"/>
      <c r="F699" s="376"/>
      <c r="G699" s="376"/>
      <c r="H699" s="376"/>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376"/>
      <c r="F700" s="376"/>
      <c r="G700" s="376"/>
      <c r="H700" s="376"/>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376"/>
      <c r="F701" s="376"/>
      <c r="G701" s="376"/>
      <c r="H701" s="376"/>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376"/>
      <c r="F702" s="376"/>
      <c r="G702" s="376"/>
      <c r="H702" s="376"/>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376"/>
      <c r="F703" s="376"/>
      <c r="G703" s="376"/>
      <c r="H703" s="376"/>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376"/>
      <c r="F704" s="376"/>
      <c r="G704" s="376"/>
      <c r="H704" s="376"/>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376"/>
      <c r="F705" s="376"/>
      <c r="G705" s="376"/>
      <c r="H705" s="376"/>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376"/>
      <c r="F706" s="376"/>
      <c r="G706" s="376"/>
      <c r="H706" s="376"/>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376"/>
      <c r="F707" s="376"/>
      <c r="G707" s="376"/>
      <c r="H707" s="376"/>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376"/>
      <c r="F708" s="376"/>
      <c r="G708" s="376"/>
      <c r="H708" s="376"/>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376"/>
      <c r="F709" s="376"/>
      <c r="G709" s="376"/>
      <c r="H709" s="376"/>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376"/>
      <c r="F710" s="376"/>
      <c r="G710" s="376"/>
      <c r="H710" s="376"/>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376"/>
      <c r="F711" s="376"/>
      <c r="G711" s="376"/>
      <c r="H711" s="376"/>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376"/>
      <c r="F712" s="376"/>
      <c r="G712" s="376"/>
      <c r="H712" s="376"/>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376"/>
      <c r="F713" s="376"/>
      <c r="G713" s="376"/>
      <c r="H713" s="376"/>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376"/>
      <c r="F714" s="376"/>
      <c r="G714" s="376"/>
      <c r="H714" s="376"/>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376"/>
      <c r="F715" s="376"/>
      <c r="G715" s="376"/>
      <c r="H715" s="376"/>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376"/>
      <c r="F716" s="376"/>
      <c r="G716" s="376"/>
      <c r="H716" s="376"/>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376"/>
      <c r="F717" s="376"/>
      <c r="G717" s="376"/>
      <c r="H717" s="376"/>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376"/>
      <c r="F718" s="376"/>
      <c r="G718" s="376"/>
      <c r="H718" s="376"/>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376"/>
      <c r="F719" s="376"/>
      <c r="G719" s="376"/>
      <c r="H719" s="376"/>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376"/>
      <c r="F720" s="376"/>
      <c r="G720" s="376"/>
      <c r="H720" s="376"/>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376"/>
      <c r="F721" s="376"/>
      <c r="G721" s="376"/>
      <c r="H721" s="376"/>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376"/>
      <c r="F722" s="376"/>
      <c r="G722" s="376"/>
      <c r="H722" s="376"/>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376"/>
      <c r="F723" s="376"/>
      <c r="G723" s="376"/>
      <c r="H723" s="376"/>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376"/>
      <c r="F724" s="376"/>
      <c r="G724" s="376"/>
      <c r="H724" s="376"/>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376"/>
      <c r="F725" s="376"/>
      <c r="G725" s="376"/>
      <c r="H725" s="376"/>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376"/>
      <c r="F726" s="376"/>
      <c r="G726" s="376"/>
      <c r="H726" s="376"/>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376"/>
      <c r="F727" s="376"/>
      <c r="G727" s="376"/>
      <c r="H727" s="376"/>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376"/>
      <c r="F728" s="376"/>
      <c r="G728" s="376"/>
      <c r="H728" s="376"/>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376"/>
      <c r="F729" s="376"/>
      <c r="G729" s="376"/>
      <c r="H729" s="376"/>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376"/>
      <c r="F730" s="376"/>
      <c r="G730" s="376"/>
      <c r="H730" s="376"/>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376"/>
      <c r="F731" s="376"/>
      <c r="G731" s="376"/>
      <c r="H731" s="376"/>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376"/>
      <c r="F732" s="376"/>
      <c r="G732" s="376"/>
      <c r="H732" s="376"/>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376"/>
      <c r="F733" s="376"/>
      <c r="G733" s="376"/>
      <c r="H733" s="376"/>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376"/>
      <c r="F734" s="376"/>
      <c r="G734" s="376"/>
      <c r="H734" s="376"/>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376"/>
      <c r="F735" s="376"/>
      <c r="G735" s="376"/>
      <c r="H735" s="376"/>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376"/>
      <c r="F736" s="376"/>
      <c r="G736" s="376"/>
      <c r="H736" s="376"/>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376"/>
      <c r="F737" s="376"/>
      <c r="G737" s="376"/>
      <c r="H737" s="376"/>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376"/>
      <c r="F738" s="376"/>
      <c r="G738" s="376"/>
      <c r="H738" s="376"/>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376"/>
      <c r="F739" s="376"/>
      <c r="G739" s="376"/>
      <c r="H739" s="376"/>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376"/>
      <c r="F740" s="376"/>
      <c r="G740" s="376"/>
      <c r="H740" s="376"/>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376"/>
      <c r="F741" s="376"/>
      <c r="G741" s="376"/>
      <c r="H741" s="376"/>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376"/>
      <c r="F742" s="376"/>
      <c r="G742" s="376"/>
      <c r="H742" s="376"/>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376"/>
      <c r="F743" s="376"/>
      <c r="G743" s="376"/>
      <c r="H743" s="376"/>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376"/>
      <c r="F744" s="376"/>
      <c r="G744" s="376"/>
      <c r="H744" s="376"/>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376"/>
      <c r="F745" s="376"/>
      <c r="G745" s="376"/>
      <c r="H745" s="376"/>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376"/>
      <c r="F746" s="376"/>
      <c r="G746" s="376"/>
      <c r="H746" s="376"/>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376"/>
      <c r="F747" s="376"/>
      <c r="G747" s="376"/>
      <c r="H747" s="376"/>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376"/>
      <c r="F748" s="376"/>
      <c r="G748" s="376"/>
      <c r="H748" s="376"/>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376"/>
      <c r="F749" s="376"/>
      <c r="G749" s="376"/>
      <c r="H749" s="376"/>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376"/>
      <c r="F750" s="376"/>
      <c r="G750" s="376"/>
      <c r="H750" s="376"/>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376"/>
      <c r="F751" s="376"/>
      <c r="G751" s="376"/>
      <c r="H751" s="376"/>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376"/>
      <c r="F752" s="376"/>
      <c r="G752" s="376"/>
      <c r="H752" s="376"/>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376"/>
      <c r="F753" s="376"/>
      <c r="G753" s="376"/>
      <c r="H753" s="376"/>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376"/>
      <c r="F754" s="376"/>
      <c r="G754" s="376"/>
      <c r="H754" s="376"/>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376"/>
      <c r="F755" s="376"/>
      <c r="G755" s="376"/>
      <c r="H755" s="376"/>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376"/>
      <c r="F756" s="376"/>
      <c r="G756" s="376"/>
      <c r="H756" s="376"/>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376"/>
      <c r="F757" s="376"/>
      <c r="G757" s="376"/>
      <c r="H757" s="376"/>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376"/>
      <c r="F758" s="376"/>
      <c r="G758" s="376"/>
      <c r="H758" s="376"/>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376"/>
      <c r="F759" s="376"/>
      <c r="G759" s="376"/>
      <c r="H759" s="376"/>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376"/>
      <c r="F760" s="376"/>
      <c r="G760" s="376"/>
      <c r="H760" s="376"/>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376"/>
      <c r="F761" s="376"/>
      <c r="G761" s="376"/>
      <c r="H761" s="376"/>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376"/>
      <c r="F762" s="376"/>
      <c r="G762" s="376"/>
      <c r="H762" s="376"/>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376"/>
      <c r="F763" s="376"/>
      <c r="G763" s="376"/>
      <c r="H763" s="376"/>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376"/>
      <c r="F764" s="376"/>
      <c r="G764" s="376"/>
      <c r="H764" s="376"/>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376"/>
      <c r="F765" s="376"/>
      <c r="G765" s="376"/>
      <c r="H765" s="376"/>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376"/>
      <c r="F766" s="376"/>
      <c r="G766" s="376"/>
      <c r="H766" s="376"/>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376"/>
      <c r="F767" s="376"/>
      <c r="G767" s="376"/>
      <c r="H767" s="376"/>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376"/>
      <c r="F768" s="376"/>
      <c r="G768" s="376"/>
      <c r="H768" s="376"/>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376"/>
      <c r="F769" s="376"/>
      <c r="G769" s="376"/>
      <c r="H769" s="376"/>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376"/>
      <c r="F770" s="376"/>
      <c r="G770" s="376"/>
      <c r="H770" s="376"/>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376"/>
      <c r="F771" s="376"/>
      <c r="G771" s="376"/>
      <c r="H771" s="376"/>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376"/>
      <c r="F772" s="376"/>
      <c r="G772" s="376"/>
      <c r="H772" s="376"/>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376"/>
      <c r="F773" s="376"/>
      <c r="G773" s="376"/>
      <c r="H773" s="376"/>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376"/>
      <c r="F774" s="376"/>
      <c r="G774" s="376"/>
      <c r="H774" s="376"/>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376"/>
      <c r="F775" s="376"/>
      <c r="G775" s="376"/>
      <c r="H775" s="376"/>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376"/>
      <c r="F776" s="376"/>
      <c r="G776" s="376"/>
      <c r="H776" s="376"/>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376"/>
      <c r="F777" s="376"/>
      <c r="G777" s="376"/>
      <c r="H777" s="376"/>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376"/>
      <c r="F778" s="376"/>
      <c r="G778" s="376"/>
      <c r="H778" s="376"/>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376"/>
      <c r="F779" s="376"/>
      <c r="G779" s="376"/>
      <c r="H779" s="376"/>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376"/>
      <c r="F780" s="376"/>
      <c r="G780" s="376"/>
      <c r="H780" s="376"/>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376"/>
      <c r="F781" s="376"/>
      <c r="G781" s="376"/>
      <c r="H781" s="376"/>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376"/>
      <c r="F782" s="376"/>
      <c r="G782" s="376"/>
      <c r="H782" s="376"/>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376"/>
      <c r="F783" s="376"/>
      <c r="G783" s="376"/>
      <c r="H783" s="376"/>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376"/>
      <c r="F784" s="376"/>
      <c r="G784" s="376"/>
      <c r="H784" s="376"/>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376"/>
      <c r="F785" s="376"/>
      <c r="G785" s="376"/>
      <c r="H785" s="376"/>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376"/>
      <c r="F786" s="376"/>
      <c r="G786" s="376"/>
      <c r="H786" s="376"/>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376"/>
      <c r="F787" s="376"/>
      <c r="G787" s="376"/>
      <c r="H787" s="376"/>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376"/>
      <c r="F788" s="376"/>
      <c r="G788" s="376"/>
      <c r="H788" s="376"/>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376"/>
      <c r="F789" s="376"/>
      <c r="G789" s="376"/>
      <c r="H789" s="376"/>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376"/>
      <c r="F790" s="376"/>
      <c r="G790" s="376"/>
      <c r="H790" s="376"/>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376"/>
      <c r="F791" s="376"/>
      <c r="G791" s="376"/>
      <c r="H791" s="376"/>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376"/>
      <c r="F792" s="376"/>
      <c r="G792" s="376"/>
      <c r="H792" s="376"/>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376"/>
      <c r="F793" s="376"/>
      <c r="G793" s="376"/>
      <c r="H793" s="376"/>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376"/>
      <c r="F794" s="376"/>
      <c r="G794" s="376"/>
      <c r="H794" s="376"/>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376"/>
      <c r="F795" s="376"/>
      <c r="G795" s="376"/>
      <c r="H795" s="376"/>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376"/>
      <c r="F796" s="376"/>
      <c r="G796" s="376"/>
      <c r="H796" s="376"/>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376"/>
      <c r="F797" s="376"/>
      <c r="G797" s="376"/>
      <c r="H797" s="376"/>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376"/>
      <c r="F798" s="376"/>
      <c r="G798" s="376"/>
      <c r="H798" s="376"/>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376"/>
      <c r="F799" s="376"/>
      <c r="G799" s="376"/>
      <c r="H799" s="376"/>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376"/>
      <c r="F800" s="376"/>
      <c r="G800" s="376"/>
      <c r="H800" s="376"/>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376"/>
      <c r="F801" s="376"/>
      <c r="G801" s="376"/>
      <c r="H801" s="376"/>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376"/>
      <c r="F802" s="376"/>
      <c r="G802" s="376"/>
      <c r="H802" s="376"/>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376"/>
      <c r="F803" s="376"/>
      <c r="G803" s="376"/>
      <c r="H803" s="376"/>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376"/>
      <c r="F804" s="376"/>
      <c r="G804" s="376"/>
      <c r="H804" s="376"/>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376"/>
      <c r="F805" s="376"/>
      <c r="G805" s="376"/>
      <c r="H805" s="376"/>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376"/>
      <c r="F806" s="376"/>
      <c r="G806" s="376"/>
      <c r="H806" s="376"/>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376"/>
      <c r="F807" s="376"/>
      <c r="G807" s="376"/>
      <c r="H807" s="376"/>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376"/>
      <c r="F808" s="376"/>
      <c r="G808" s="376"/>
      <c r="H808" s="376"/>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376"/>
      <c r="F809" s="376"/>
      <c r="G809" s="376"/>
      <c r="H809" s="376"/>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376"/>
      <c r="F810" s="376"/>
      <c r="G810" s="376"/>
      <c r="H810" s="376"/>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376"/>
      <c r="F811" s="376"/>
      <c r="G811" s="376"/>
      <c r="H811" s="376"/>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376"/>
      <c r="F812" s="376"/>
      <c r="G812" s="376"/>
      <c r="H812" s="376"/>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376"/>
      <c r="F813" s="376"/>
      <c r="G813" s="376"/>
      <c r="H813" s="376"/>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376"/>
      <c r="F814" s="376"/>
      <c r="G814" s="376"/>
      <c r="H814" s="376"/>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376"/>
      <c r="F815" s="376"/>
      <c r="G815" s="376"/>
      <c r="H815" s="376"/>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376"/>
      <c r="F816" s="376"/>
      <c r="G816" s="376"/>
      <c r="H816" s="376"/>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376"/>
      <c r="F817" s="376"/>
      <c r="G817" s="376"/>
      <c r="H817" s="376"/>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376"/>
      <c r="F818" s="376"/>
      <c r="G818" s="376"/>
      <c r="H818" s="376"/>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376"/>
      <c r="F819" s="376"/>
      <c r="G819" s="376"/>
      <c r="H819" s="376"/>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376"/>
      <c r="F820" s="376"/>
      <c r="G820" s="376"/>
      <c r="H820" s="376"/>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376"/>
      <c r="F821" s="376"/>
      <c r="G821" s="376"/>
      <c r="H821" s="376"/>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376"/>
      <c r="F822" s="376"/>
      <c r="G822" s="376"/>
      <c r="H822" s="376"/>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376"/>
      <c r="F823" s="376"/>
      <c r="G823" s="376"/>
      <c r="H823" s="376"/>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376"/>
      <c r="F824" s="376"/>
      <c r="G824" s="376"/>
      <c r="H824" s="376"/>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376"/>
      <c r="F825" s="376"/>
      <c r="G825" s="376"/>
      <c r="H825" s="376"/>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376"/>
      <c r="F826" s="376"/>
      <c r="G826" s="376"/>
      <c r="H826" s="376"/>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376"/>
      <c r="F827" s="376"/>
      <c r="G827" s="376"/>
      <c r="H827" s="376"/>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376"/>
      <c r="F828" s="376"/>
      <c r="G828" s="376"/>
      <c r="H828" s="376"/>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376"/>
      <c r="F829" s="376"/>
      <c r="G829" s="376"/>
      <c r="H829" s="376"/>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376"/>
      <c r="F830" s="376"/>
      <c r="G830" s="376"/>
      <c r="H830" s="376"/>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376"/>
      <c r="F831" s="376"/>
      <c r="G831" s="376"/>
      <c r="H831" s="376"/>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376"/>
      <c r="F832" s="376"/>
      <c r="G832" s="376"/>
      <c r="H832" s="376"/>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376"/>
      <c r="F833" s="376"/>
      <c r="G833" s="376"/>
      <c r="H833" s="376"/>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376"/>
      <c r="F834" s="376"/>
      <c r="G834" s="376"/>
      <c r="H834" s="376"/>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376"/>
      <c r="F835" s="376"/>
      <c r="G835" s="376"/>
      <c r="H835" s="376"/>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376"/>
      <c r="F836" s="376"/>
      <c r="G836" s="376"/>
      <c r="H836" s="376"/>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376"/>
      <c r="F837" s="376"/>
      <c r="G837" s="376"/>
      <c r="H837" s="376"/>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376"/>
      <c r="F838" s="376"/>
      <c r="G838" s="376"/>
      <c r="H838" s="376"/>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376"/>
      <c r="F839" s="376"/>
      <c r="G839" s="376"/>
      <c r="H839" s="376"/>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376"/>
      <c r="F840" s="376"/>
      <c r="G840" s="376"/>
      <c r="H840" s="376"/>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376"/>
      <c r="F841" s="376"/>
      <c r="G841" s="376"/>
      <c r="H841" s="376"/>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376"/>
      <c r="F842" s="376"/>
      <c r="G842" s="376"/>
      <c r="H842" s="376"/>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376"/>
      <c r="F843" s="376"/>
      <c r="G843" s="376"/>
      <c r="H843" s="376"/>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376"/>
      <c r="F844" s="376"/>
      <c r="G844" s="376"/>
      <c r="H844" s="376"/>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376"/>
      <c r="F845" s="376"/>
      <c r="G845" s="376"/>
      <c r="H845" s="376"/>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376"/>
      <c r="F846" s="376"/>
      <c r="G846" s="376"/>
      <c r="H846" s="376"/>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376"/>
      <c r="F847" s="376"/>
      <c r="G847" s="376"/>
      <c r="H847" s="376"/>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376"/>
      <c r="F848" s="376"/>
      <c r="G848" s="376"/>
      <c r="H848" s="376"/>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376"/>
      <c r="F849" s="376"/>
      <c r="G849" s="376"/>
      <c r="H849" s="376"/>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376"/>
      <c r="F850" s="376"/>
      <c r="G850" s="376"/>
      <c r="H850" s="376"/>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376"/>
      <c r="F851" s="376"/>
      <c r="G851" s="376"/>
      <c r="H851" s="376"/>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376"/>
      <c r="F852" s="376"/>
      <c r="G852" s="376"/>
      <c r="H852" s="376"/>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376"/>
      <c r="F853" s="376"/>
      <c r="G853" s="376"/>
      <c r="H853" s="376"/>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376"/>
      <c r="F854" s="376"/>
      <c r="G854" s="376"/>
      <c r="H854" s="376"/>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376"/>
      <c r="F855" s="376"/>
      <c r="G855" s="376"/>
      <c r="H855" s="376"/>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376"/>
      <c r="F856" s="376"/>
      <c r="G856" s="376"/>
      <c r="H856" s="376"/>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376"/>
      <c r="F857" s="376"/>
      <c r="G857" s="376"/>
      <c r="H857" s="376"/>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376"/>
      <c r="F858" s="376"/>
      <c r="G858" s="376"/>
      <c r="H858" s="376"/>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376"/>
      <c r="F859" s="376"/>
      <c r="G859" s="376"/>
      <c r="H859" s="376"/>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376"/>
      <c r="F860" s="376"/>
      <c r="G860" s="376"/>
      <c r="H860" s="376"/>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376"/>
      <c r="F861" s="376"/>
      <c r="G861" s="376"/>
      <c r="H861" s="376"/>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376"/>
      <c r="F862" s="376"/>
      <c r="G862" s="376"/>
      <c r="H862" s="376"/>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376"/>
      <c r="F863" s="376"/>
      <c r="G863" s="376"/>
      <c r="H863" s="376"/>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376"/>
      <c r="F864" s="376"/>
      <c r="G864" s="376"/>
      <c r="H864" s="376"/>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376"/>
      <c r="F865" s="376"/>
      <c r="G865" s="376"/>
      <c r="H865" s="376"/>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376"/>
      <c r="F866" s="376"/>
      <c r="G866" s="376"/>
      <c r="H866" s="376"/>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376"/>
      <c r="F867" s="376"/>
      <c r="G867" s="376"/>
      <c r="H867" s="376"/>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376"/>
      <c r="F868" s="376"/>
      <c r="G868" s="376"/>
      <c r="H868" s="376"/>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376"/>
      <c r="F869" s="376"/>
      <c r="G869" s="376"/>
      <c r="H869" s="376"/>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376"/>
      <c r="F870" s="376"/>
      <c r="G870" s="376"/>
      <c r="H870" s="376"/>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376"/>
      <c r="F871" s="376"/>
      <c r="G871" s="376"/>
      <c r="H871" s="376"/>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376"/>
      <c r="F872" s="376"/>
      <c r="G872" s="376"/>
      <c r="H872" s="376"/>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376"/>
      <c r="F873" s="376"/>
      <c r="G873" s="376"/>
      <c r="H873" s="376"/>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376"/>
      <c r="F874" s="376"/>
      <c r="G874" s="376"/>
      <c r="H874" s="376"/>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376"/>
      <c r="F875" s="376"/>
      <c r="G875" s="376"/>
      <c r="H875" s="376"/>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376"/>
      <c r="F876" s="376"/>
      <c r="G876" s="376"/>
      <c r="H876" s="376"/>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376"/>
      <c r="F877" s="376"/>
      <c r="G877" s="376"/>
      <c r="H877" s="376"/>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376"/>
      <c r="F878" s="376"/>
      <c r="G878" s="376"/>
      <c r="H878" s="376"/>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376"/>
      <c r="F879" s="376"/>
      <c r="G879" s="376"/>
      <c r="H879" s="376"/>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376"/>
      <c r="F880" s="376"/>
      <c r="G880" s="376"/>
      <c r="H880" s="376"/>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376"/>
      <c r="F881" s="376"/>
      <c r="G881" s="376"/>
      <c r="H881" s="376"/>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376"/>
      <c r="F882" s="376"/>
      <c r="G882" s="376"/>
      <c r="H882" s="376"/>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376"/>
      <c r="F883" s="376"/>
      <c r="G883" s="376"/>
      <c r="H883" s="376"/>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376"/>
      <c r="F884" s="376"/>
      <c r="G884" s="376"/>
      <c r="H884" s="376"/>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376"/>
      <c r="F885" s="376"/>
      <c r="G885" s="376"/>
      <c r="H885" s="376"/>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376"/>
      <c r="F886" s="376"/>
      <c r="G886" s="376"/>
      <c r="H886" s="376"/>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376"/>
      <c r="F887" s="376"/>
      <c r="G887" s="376"/>
      <c r="H887" s="376"/>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376"/>
      <c r="F888" s="376"/>
      <c r="G888" s="376"/>
      <c r="H888" s="376"/>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376"/>
      <c r="F889" s="376"/>
      <c r="G889" s="376"/>
      <c r="H889" s="376"/>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376"/>
      <c r="F890" s="376"/>
      <c r="G890" s="376"/>
      <c r="H890" s="376"/>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376"/>
      <c r="F891" s="376"/>
      <c r="G891" s="376"/>
      <c r="H891" s="376"/>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376"/>
      <c r="F892" s="376"/>
      <c r="G892" s="376"/>
      <c r="H892" s="376"/>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376"/>
      <c r="F893" s="376"/>
      <c r="G893" s="376"/>
      <c r="H893" s="376"/>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376"/>
      <c r="F894" s="376"/>
      <c r="G894" s="376"/>
      <c r="H894" s="376"/>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376"/>
      <c r="F895" s="376"/>
      <c r="G895" s="376"/>
      <c r="H895" s="376"/>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376"/>
      <c r="F896" s="376"/>
      <c r="G896" s="376"/>
      <c r="H896" s="376"/>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376"/>
      <c r="F897" s="376"/>
      <c r="G897" s="376"/>
      <c r="H897" s="376"/>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376"/>
      <c r="F898" s="376"/>
      <c r="G898" s="376"/>
      <c r="H898" s="376"/>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376"/>
      <c r="F899" s="376"/>
      <c r="G899" s="376"/>
      <c r="H899" s="376"/>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376"/>
      <c r="F900" s="376"/>
      <c r="G900" s="376"/>
      <c r="H900" s="376"/>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376"/>
      <c r="F901" s="376"/>
      <c r="G901" s="376"/>
      <c r="H901" s="376"/>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376"/>
      <c r="F902" s="376"/>
      <c r="G902" s="376"/>
      <c r="H902" s="376"/>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376"/>
      <c r="F903" s="376"/>
      <c r="G903" s="376"/>
      <c r="H903" s="376"/>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376"/>
      <c r="F904" s="376"/>
      <c r="G904" s="376"/>
      <c r="H904" s="376"/>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376"/>
      <c r="F905" s="376"/>
      <c r="G905" s="376"/>
      <c r="H905" s="376"/>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376"/>
      <c r="F906" s="376"/>
      <c r="G906" s="376"/>
      <c r="H906" s="376"/>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376"/>
      <c r="F907" s="376"/>
      <c r="G907" s="376"/>
      <c r="H907" s="376"/>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376"/>
      <c r="F908" s="376"/>
      <c r="G908" s="376"/>
      <c r="H908" s="376"/>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376"/>
      <c r="F909" s="376"/>
      <c r="G909" s="376"/>
      <c r="H909" s="376"/>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376"/>
      <c r="F910" s="376"/>
      <c r="G910" s="376"/>
      <c r="H910" s="376"/>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376"/>
      <c r="F911" s="376"/>
      <c r="G911" s="376"/>
      <c r="H911" s="376"/>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376"/>
      <c r="F912" s="376"/>
      <c r="G912" s="376"/>
      <c r="H912" s="376"/>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376"/>
      <c r="F913" s="376"/>
      <c r="G913" s="376"/>
      <c r="H913" s="376"/>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376"/>
      <c r="F914" s="376"/>
      <c r="G914" s="376"/>
      <c r="H914" s="376"/>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376"/>
      <c r="F915" s="376"/>
      <c r="G915" s="376"/>
      <c r="H915" s="376"/>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376"/>
      <c r="F916" s="376"/>
      <c r="G916" s="376"/>
      <c r="H916" s="376"/>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376"/>
      <c r="F917" s="376"/>
      <c r="G917" s="376"/>
      <c r="H917" s="376"/>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376"/>
      <c r="F918" s="376"/>
      <c r="G918" s="376"/>
      <c r="H918" s="376"/>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376"/>
      <c r="F919" s="376"/>
      <c r="G919" s="376"/>
      <c r="H919" s="376"/>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376"/>
      <c r="F920" s="376"/>
      <c r="G920" s="376"/>
      <c r="H920" s="376"/>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376"/>
      <c r="F921" s="376"/>
      <c r="G921" s="376"/>
      <c r="H921" s="376"/>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376"/>
      <c r="F922" s="376"/>
      <c r="G922" s="376"/>
      <c r="H922" s="376"/>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376"/>
      <c r="F923" s="376"/>
      <c r="G923" s="376"/>
      <c r="H923" s="376"/>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376"/>
      <c r="F924" s="376"/>
      <c r="G924" s="376"/>
      <c r="H924" s="376"/>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376"/>
      <c r="F925" s="376"/>
      <c r="G925" s="376"/>
      <c r="H925" s="376"/>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376"/>
      <c r="F926" s="376"/>
      <c r="G926" s="376"/>
      <c r="H926" s="376"/>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376"/>
      <c r="F927" s="376"/>
      <c r="G927" s="376"/>
      <c r="H927" s="376"/>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376"/>
      <c r="F928" s="376"/>
      <c r="G928" s="376"/>
      <c r="H928" s="376"/>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376"/>
      <c r="F929" s="376"/>
      <c r="G929" s="376"/>
      <c r="H929" s="376"/>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376"/>
      <c r="F930" s="376"/>
      <c r="G930" s="376"/>
      <c r="H930" s="376"/>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376"/>
      <c r="F931" s="376"/>
      <c r="G931" s="376"/>
      <c r="H931" s="376"/>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376"/>
      <c r="F932" s="376"/>
      <c r="G932" s="376"/>
      <c r="H932" s="376"/>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376"/>
      <c r="F933" s="376"/>
      <c r="G933" s="376"/>
      <c r="H933" s="376"/>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376"/>
      <c r="F934" s="376"/>
      <c r="G934" s="376"/>
      <c r="H934" s="376"/>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376"/>
      <c r="F935" s="376"/>
      <c r="G935" s="376"/>
      <c r="H935" s="376"/>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376"/>
      <c r="F936" s="376"/>
      <c r="G936" s="376"/>
      <c r="H936" s="376"/>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376"/>
      <c r="F937" s="376"/>
      <c r="G937" s="376"/>
      <c r="H937" s="376"/>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376"/>
      <c r="F938" s="376"/>
      <c r="G938" s="376"/>
      <c r="H938" s="376"/>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376"/>
      <c r="F939" s="376"/>
      <c r="G939" s="376"/>
      <c r="H939" s="376"/>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376"/>
      <c r="F940" s="376"/>
      <c r="G940" s="376"/>
      <c r="H940" s="376"/>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376"/>
      <c r="F941" s="376"/>
      <c r="G941" s="376"/>
      <c r="H941" s="376"/>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376"/>
      <c r="F942" s="376"/>
      <c r="G942" s="376"/>
      <c r="H942" s="376"/>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376"/>
      <c r="F943" s="376"/>
      <c r="G943" s="376"/>
      <c r="H943" s="376"/>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376"/>
      <c r="F944" s="376"/>
      <c r="G944" s="376"/>
      <c r="H944" s="376"/>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376"/>
      <c r="F945" s="376"/>
      <c r="G945" s="376"/>
      <c r="H945" s="376"/>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376"/>
      <c r="F946" s="376"/>
      <c r="G946" s="376"/>
      <c r="H946" s="376"/>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376"/>
      <c r="F947" s="376"/>
      <c r="G947" s="376"/>
      <c r="H947" s="376"/>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376"/>
      <c r="F948" s="376"/>
      <c r="G948" s="376"/>
      <c r="H948" s="376"/>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376"/>
      <c r="F949" s="376"/>
      <c r="G949" s="376"/>
      <c r="H949" s="376"/>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376"/>
      <c r="F950" s="376"/>
      <c r="G950" s="376"/>
      <c r="H950" s="376"/>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376"/>
      <c r="F951" s="376"/>
      <c r="G951" s="376"/>
      <c r="H951" s="376"/>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376"/>
      <c r="F952" s="376"/>
      <c r="G952" s="376"/>
      <c r="H952" s="376"/>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376"/>
      <c r="F953" s="376"/>
      <c r="G953" s="376"/>
      <c r="H953" s="376"/>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376"/>
      <c r="F954" s="376"/>
      <c r="G954" s="376"/>
      <c r="H954" s="376"/>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376"/>
      <c r="F955" s="376"/>
      <c r="G955" s="376"/>
      <c r="H955" s="376"/>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376"/>
      <c r="F956" s="376"/>
      <c r="G956" s="376"/>
      <c r="H956" s="376"/>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376"/>
      <c r="F957" s="376"/>
      <c r="G957" s="376"/>
      <c r="H957" s="376"/>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376"/>
      <c r="F958" s="376"/>
      <c r="G958" s="376"/>
      <c r="H958" s="376"/>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376"/>
      <c r="F959" s="376"/>
      <c r="G959" s="376"/>
      <c r="H959" s="376"/>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376"/>
      <c r="F960" s="376"/>
      <c r="G960" s="376"/>
      <c r="H960" s="376"/>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376"/>
      <c r="F961" s="376"/>
      <c r="G961" s="376"/>
      <c r="H961" s="376"/>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376"/>
      <c r="F962" s="376"/>
      <c r="G962" s="376"/>
      <c r="H962" s="376"/>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376"/>
      <c r="F963" s="376"/>
      <c r="G963" s="376"/>
      <c r="H963" s="376"/>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376"/>
      <c r="F964" s="376"/>
      <c r="G964" s="376"/>
      <c r="H964" s="376"/>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376"/>
      <c r="F965" s="376"/>
      <c r="G965" s="376"/>
      <c r="H965" s="376"/>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376"/>
      <c r="F966" s="376"/>
      <c r="G966" s="376"/>
      <c r="H966" s="376"/>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376"/>
      <c r="F967" s="376"/>
      <c r="G967" s="376"/>
      <c r="H967" s="376"/>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376"/>
      <c r="F968" s="376"/>
      <c r="G968" s="376"/>
      <c r="H968" s="376"/>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376"/>
      <c r="F969" s="376"/>
      <c r="G969" s="376"/>
      <c r="H969" s="376"/>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376"/>
      <c r="F970" s="376"/>
      <c r="G970" s="376"/>
      <c r="H970" s="376"/>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376"/>
      <c r="F971" s="376"/>
      <c r="G971" s="376"/>
      <c r="H971" s="376"/>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376"/>
      <c r="F972" s="376"/>
      <c r="G972" s="376"/>
      <c r="H972" s="376"/>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376"/>
      <c r="F973" s="376"/>
      <c r="G973" s="376"/>
      <c r="H973" s="376"/>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376"/>
      <c r="F974" s="376"/>
      <c r="G974" s="376"/>
      <c r="H974" s="376"/>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376"/>
      <c r="F975" s="376"/>
      <c r="G975" s="376"/>
      <c r="H975" s="376"/>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376"/>
      <c r="F976" s="376"/>
      <c r="G976" s="376"/>
      <c r="H976" s="376"/>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376"/>
      <c r="F977" s="376"/>
      <c r="G977" s="376"/>
      <c r="H977" s="376"/>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376"/>
      <c r="F978" s="376"/>
      <c r="G978" s="376"/>
      <c r="H978" s="376"/>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376"/>
      <c r="F979" s="376"/>
      <c r="G979" s="376"/>
      <c r="H979" s="376"/>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376"/>
      <c r="F980" s="376"/>
      <c r="G980" s="376"/>
      <c r="H980" s="376"/>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376"/>
      <c r="F981" s="376"/>
      <c r="G981" s="376"/>
      <c r="H981" s="376"/>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376"/>
      <c r="F982" s="376"/>
      <c r="G982" s="376"/>
      <c r="H982" s="376"/>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376"/>
      <c r="F983" s="376"/>
      <c r="G983" s="376"/>
      <c r="H983" s="376"/>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376"/>
      <c r="F984" s="376"/>
      <c r="G984" s="376"/>
      <c r="H984" s="376"/>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376"/>
      <c r="F985" s="376"/>
      <c r="G985" s="376"/>
      <c r="H985" s="376"/>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376"/>
      <c r="F986" s="376"/>
      <c r="G986" s="376"/>
      <c r="H986" s="376"/>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376"/>
      <c r="F987" s="376"/>
      <c r="G987" s="376"/>
      <c r="H987" s="376"/>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376"/>
      <c r="F988" s="376"/>
      <c r="G988" s="376"/>
      <c r="H988" s="376"/>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376"/>
      <c r="F989" s="376"/>
      <c r="G989" s="376"/>
      <c r="H989" s="376"/>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376"/>
      <c r="F990" s="376"/>
      <c r="G990" s="376"/>
      <c r="H990" s="376"/>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376"/>
      <c r="F991" s="376"/>
      <c r="G991" s="376"/>
      <c r="H991" s="376"/>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376"/>
      <c r="F992" s="376"/>
      <c r="G992" s="376"/>
      <c r="H992" s="376"/>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376"/>
      <c r="F993" s="376"/>
      <c r="G993" s="376"/>
      <c r="H993" s="376"/>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376"/>
      <c r="F994" s="376"/>
      <c r="G994" s="376"/>
      <c r="H994" s="376"/>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376"/>
      <c r="F995" s="376"/>
      <c r="G995" s="376"/>
      <c r="H995" s="376"/>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376"/>
      <c r="F996" s="376"/>
      <c r="G996" s="376"/>
      <c r="H996" s="376"/>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376"/>
      <c r="F997" s="376"/>
      <c r="G997" s="376"/>
      <c r="H997" s="376"/>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376"/>
      <c r="F998" s="376"/>
      <c r="G998" s="376"/>
      <c r="H998" s="376"/>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376"/>
      <c r="F999" s="376"/>
      <c r="G999" s="376"/>
      <c r="H999" s="376"/>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376"/>
      <c r="F1000" s="376"/>
      <c r="G1000" s="376"/>
      <c r="H1000" s="376"/>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H70:H71"/>
    <mergeCell ref="A1:H1"/>
    <mergeCell ref="A2:H2"/>
    <mergeCell ref="A3:H3"/>
    <mergeCell ref="A5:B6"/>
    <mergeCell ref="C5:G5"/>
    <mergeCell ref="H5:H6"/>
    <mergeCell ref="A52:B52"/>
    <mergeCell ref="B76:B77"/>
    <mergeCell ref="B78:B79"/>
    <mergeCell ref="D76:G77"/>
    <mergeCell ref="D78:G79"/>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496" t="s">
        <v>804</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8"/>
      <c r="AG1" s="499" t="str">
        <f>"Versión "&amp;F185&amp;".01"</f>
        <v>Versión 2024.01</v>
      </c>
      <c r="AH1" s="497"/>
      <c r="AI1" s="497"/>
      <c r="AJ1" s="497"/>
      <c r="AK1" s="497"/>
      <c r="AL1" s="497"/>
      <c r="AM1" s="497"/>
      <c r="AN1" s="500"/>
    </row>
    <row r="2" spans="1:40">
      <c r="A2" s="501" t="s">
        <v>805</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3"/>
    </row>
    <row r="3" spans="1:40">
      <c r="A3" s="504"/>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6"/>
    </row>
    <row r="4" spans="1:40">
      <c r="A4" s="507"/>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9"/>
    </row>
    <row r="5" spans="1:40">
      <c r="A5" s="496" t="s">
        <v>806</v>
      </c>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500"/>
    </row>
    <row r="6" spans="1:40">
      <c r="A6" s="510" t="s">
        <v>807</v>
      </c>
      <c r="B6" s="497"/>
      <c r="C6" s="497"/>
      <c r="D6" s="497"/>
      <c r="E6" s="497"/>
      <c r="F6" s="497"/>
      <c r="G6" s="497"/>
      <c r="H6" s="497"/>
      <c r="I6" s="497"/>
      <c r="J6" s="497"/>
      <c r="K6" s="497"/>
      <c r="L6" s="497"/>
      <c r="M6" s="497"/>
      <c r="N6" s="497"/>
      <c r="O6" s="497"/>
      <c r="P6" s="497"/>
      <c r="Q6" s="497"/>
      <c r="R6" s="497"/>
      <c r="S6" s="497"/>
      <c r="T6" s="497"/>
      <c r="U6" s="497"/>
      <c r="V6" s="497"/>
      <c r="W6" s="497"/>
      <c r="X6" s="497"/>
      <c r="Y6" s="497"/>
      <c r="Z6" s="497"/>
      <c r="AA6" s="497"/>
      <c r="AB6" s="497"/>
      <c r="AC6" s="497"/>
      <c r="AD6" s="497"/>
      <c r="AE6" s="497"/>
      <c r="AF6" s="497"/>
      <c r="AG6" s="497"/>
      <c r="AH6" s="497"/>
      <c r="AI6" s="497"/>
      <c r="AJ6" s="497"/>
      <c r="AK6" s="497"/>
      <c r="AL6" s="497"/>
      <c r="AM6" s="497"/>
      <c r="AN6" s="500"/>
    </row>
    <row r="7" spans="1:40" ht="18.75">
      <c r="A7" s="511" t="s">
        <v>808</v>
      </c>
      <c r="B7" s="497"/>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7"/>
      <c r="AN7" s="500"/>
    </row>
    <row r="8" spans="1:40">
      <c r="A8" s="510" t="s">
        <v>809</v>
      </c>
      <c r="B8" s="497"/>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500"/>
    </row>
    <row r="9" spans="1:40" ht="18.75">
      <c r="A9" s="511" t="s">
        <v>810</v>
      </c>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500"/>
    </row>
    <row r="10" spans="1:40">
      <c r="A10" s="510" t="s">
        <v>811</v>
      </c>
      <c r="B10" s="497"/>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500"/>
    </row>
    <row r="11" spans="1:40" ht="18.75">
      <c r="A11" s="511" t="s">
        <v>643</v>
      </c>
      <c r="B11" s="497"/>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512">
        <f>IF(A11="ENERO",1,IF(A11="FEBRERO",2,IF(A11="MARZO",3,IF(A11="ABRIL",4,IF(A11="MAYO",5,IF(A11="JUNIO, 1er. Informe de Avance de Gestión Financiera y Corte Semestral",6,IF(A11="JULIO",7,IF(A11="AGOSTO",8,IF(A11="SEPTIEMBRE",9,IF(A11="OCTUBRE",10,IF(A11="NOVIEMBRE",11,IF(A11="DICIEMBRE, 2do. Informe de Avance de Gestión Financiera y Corte Anual",12,""))))))))))))</f>
        <v>4</v>
      </c>
      <c r="AN11" s="497"/>
    </row>
    <row r="12" spans="1:40">
      <c r="A12" s="496" t="s">
        <v>812</v>
      </c>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500"/>
    </row>
    <row r="13" spans="1:40">
      <c r="A13" s="513" t="s">
        <v>813</v>
      </c>
      <c r="B13" s="505"/>
      <c r="C13" s="505"/>
      <c r="D13" s="505"/>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row>
    <row r="14" spans="1:40">
      <c r="A14" s="19" t="str">
        <f>IF(ROUND(SUM(A50:L52),2)&gt;0,IF(ROUND((M50),2)=ROUND((M51+M52),2),IF(ROUND(A50,2)=ROUND((A51+A52),2),"X","")),"")</f>
        <v>X</v>
      </c>
      <c r="B14" s="20" t="s">
        <v>814</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2"/>
    </row>
    <row r="15" spans="1:40" hidden="1">
      <c r="A15" s="19" t="str">
        <f>IF(ROUND('F2'!G33,2)=0,"","X")</f>
        <v>X</v>
      </c>
      <c r="B15" s="23" t="s">
        <v>815</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5"/>
    </row>
    <row r="16" spans="1:40" hidden="1">
      <c r="A16" s="19" t="str">
        <f>IF(ROUND('F3'!F60,2)&gt;0,"X","")</f>
        <v/>
      </c>
      <c r="B16" s="23" t="s">
        <v>816</v>
      </c>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5"/>
    </row>
    <row r="17" spans="1:40" hidden="1">
      <c r="A17" s="19" t="str">
        <f>IF(ROUND(F4A1!D18,2)&gt;0,"X","")</f>
        <v/>
      </c>
      <c r="B17" s="20" t="s">
        <v>817</v>
      </c>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2"/>
    </row>
    <row r="18" spans="1:40" hidden="1">
      <c r="A18" s="19" t="str">
        <f>IF(ROUND(F4A2!D37,2)&gt;0,"X","")</f>
        <v/>
      </c>
      <c r="B18" s="20" t="s">
        <v>818</v>
      </c>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2"/>
    </row>
    <row r="19" spans="1:40" hidden="1">
      <c r="A19" s="19" t="str">
        <f>IF(ROUND('F5'!H6,2)&gt;0,"X","")</f>
        <v>X</v>
      </c>
      <c r="B19" s="23" t="s">
        <v>819</v>
      </c>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5"/>
    </row>
    <row r="20" spans="1:40">
      <c r="A20" s="19" t="str">
        <f>IF(ROUND(SUM(A53:L54),2)&gt;0,IF(ROUND(M53,2)&gt;0,"X",""),"")</f>
        <v>X</v>
      </c>
      <c r="B20" s="20" t="s">
        <v>820</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2"/>
    </row>
    <row r="21" spans="1:40" ht="15.75" hidden="1" customHeight="1">
      <c r="A21" s="19" t="str">
        <f>IF(ROUND('F16'!E4,2)-ROUND('F16'!F4,2)=0,IF('F16'!E4+'F16'!F4&gt;0,"X",""),"")</f>
        <v>X</v>
      </c>
      <c r="B21" s="20" t="s">
        <v>821</v>
      </c>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2"/>
    </row>
    <row r="22" spans="1:40" ht="15.75" customHeight="1">
      <c r="A22" s="19" t="e">
        <f>IF(#REF!&gt;0,"X","")</f>
        <v>#REF!</v>
      </c>
      <c r="B22" s="20" t="s">
        <v>822</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2"/>
    </row>
    <row r="23" spans="1:40" ht="15.75" hidden="1" customHeight="1">
      <c r="A23" s="513" t="s">
        <v>823</v>
      </c>
      <c r="B23" s="505"/>
      <c r="C23" s="505"/>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row>
    <row r="24" spans="1:40" ht="15.75" hidden="1" customHeight="1">
      <c r="A24" s="19" t="str">
        <f>IF(ROUND(SUM('F7'!E70:F70),2)&gt;0,"X","")</f>
        <v/>
      </c>
      <c r="B24" s="20" t="s">
        <v>824</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2"/>
    </row>
    <row r="25" spans="1:40" ht="15.75" hidden="1" customHeight="1">
      <c r="A25" s="19" t="str">
        <f>IF(ROUND(SUM(F7A!F23:G23),2)&gt;0,"X","")</f>
        <v/>
      </c>
      <c r="B25" s="23" t="s">
        <v>825</v>
      </c>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row>
    <row r="26" spans="1:40" ht="15.75" hidden="1" customHeight="1">
      <c r="A26" s="19" t="str">
        <f>IF(ROUND(SUM('F8'!E80:F80),2)&gt;0,"X","")</f>
        <v/>
      </c>
      <c r="B26" s="20" t="s">
        <v>826</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2"/>
    </row>
    <row r="27" spans="1:40" ht="15.75" hidden="1" customHeight="1">
      <c r="A27" s="19" t="str">
        <f>IF(ROUND(SUM('F17'!E13:F13),2)&gt;0,"X","")</f>
        <v/>
      </c>
      <c r="B27" s="23" t="s">
        <v>827</v>
      </c>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5"/>
    </row>
    <row r="28" spans="1:40" ht="15.75" hidden="1" customHeight="1">
      <c r="A28" s="19" t="str">
        <f>IF(ROUND(SUM('F18'!D58:E58),2)&gt;0,"X","")</f>
        <v/>
      </c>
      <c r="B28" s="23" t="s">
        <v>828</v>
      </c>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5"/>
    </row>
    <row r="29" spans="1:40" ht="15.75" hidden="1" customHeight="1">
      <c r="A29" s="19" t="str">
        <f>IF(ROUND(SUM('F19'!E40:F40),2)&gt;0,"X","")</f>
        <v/>
      </c>
      <c r="B29" s="23" t="s">
        <v>829</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5"/>
    </row>
    <row r="30" spans="1:40" ht="15.75" customHeight="1">
      <c r="A30" s="513" t="s">
        <v>830</v>
      </c>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row>
    <row r="31" spans="1:40" ht="15.75" hidden="1" customHeight="1">
      <c r="A31" s="19" t="str">
        <f>IF(ROUND(SUM(A50:L52),2)&gt;0,IF(ROUND(M50,2)=ROUND((M51+M52),2),IF(ROUND(A50,2)=ROUND((A51+A52),2),"X","")),"")</f>
        <v>X</v>
      </c>
      <c r="B31" s="23" t="s">
        <v>831</v>
      </c>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5"/>
    </row>
    <row r="32" spans="1:40" ht="15.75" customHeight="1">
      <c r="A32" s="19" t="e">
        <f>IF(#REF!&gt;0,"X","")</f>
        <v>#REF!</v>
      </c>
      <c r="B32" s="20" t="s">
        <v>832</v>
      </c>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2"/>
    </row>
    <row r="33" spans="1:40" ht="15.75" customHeight="1">
      <c r="A33" s="19" t="e">
        <f>IF(#REF!&gt;0,"X","")</f>
        <v>#REF!</v>
      </c>
      <c r="B33" s="20" t="s">
        <v>833</v>
      </c>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2"/>
    </row>
    <row r="34" spans="1:40" ht="15.75" hidden="1" customHeight="1">
      <c r="A34" s="19" t="str">
        <f>IF(ROUND(SUM('F22'!F10:G10),2)&gt;0,"X","")</f>
        <v/>
      </c>
      <c r="B34" s="23" t="s">
        <v>834</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5"/>
    </row>
    <row r="35" spans="1:40" ht="15.75" hidden="1" customHeight="1">
      <c r="A35" s="19" t="str">
        <f>IF(ROUND(SUM(F7B!E64:F64),2)&gt;0,"X","")</f>
        <v/>
      </c>
      <c r="B35" s="23" t="s">
        <v>835</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5"/>
    </row>
    <row r="36" spans="1:40" ht="15.75" hidden="1" customHeight="1">
      <c r="A36" s="19" t="str">
        <f>IF(ROUND(SUM(F8B!F155:G155),2)&gt;0,"X","")</f>
        <v/>
      </c>
      <c r="B36" s="23" t="s">
        <v>836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5"/>
    </row>
    <row r="37" spans="1:40" ht="15.75" hidden="1" customHeight="1">
      <c r="A37" s="19" t="str">
        <f>IF(ROUND(SUM(F18A!F62:G62),2)&gt;0,"X","")</f>
        <v/>
      </c>
      <c r="B37" s="23" t="s">
        <v>837</v>
      </c>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5"/>
    </row>
    <row r="38" spans="1:40" ht="15.75" hidden="1" customHeight="1">
      <c r="A38" s="19" t="str">
        <f>IF(ROUND(SUM(F19A!F76:G76),2)&gt;0,"X","")</f>
        <v/>
      </c>
      <c r="B38" s="23" t="s">
        <v>838</v>
      </c>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5"/>
    </row>
    <row r="39" spans="1:40" ht="15.75" hidden="1" customHeight="1">
      <c r="A39" s="19" t="str">
        <f>IF(ROUND(SUM('F21'!F32:G32),2)&gt;0,"X","")</f>
        <v/>
      </c>
      <c r="B39" s="24" t="s">
        <v>839</v>
      </c>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5"/>
    </row>
    <row r="40" spans="1:40" ht="15.75" customHeight="1">
      <c r="A40" s="513" t="s">
        <v>840</v>
      </c>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row>
    <row r="41" spans="1:40" ht="15.75" hidden="1" customHeight="1">
      <c r="A41" s="19" t="str">
        <f>IF(ROUND(SUM(A50:L52),2)&gt;0,IF(ROUND((M50),2)=ROUND((M51+M52),2),IF(ROUND(A50,2)=ROUND((A51+A52),2),"X","")),"")</f>
        <v>X</v>
      </c>
      <c r="B41" s="20" t="s">
        <v>841</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2"/>
    </row>
    <row r="42" spans="1:40" ht="15.75" hidden="1" customHeight="1">
      <c r="A42" s="19" t="str">
        <f>IF(ROUND(SUM(A53:L54),2)&gt;0,IF(ROUND(M53,2)&gt;0,"X",""),"")</f>
        <v>X</v>
      </c>
      <c r="B42" s="20" t="s">
        <v>842</v>
      </c>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5"/>
    </row>
    <row r="43" spans="1:40" ht="15.75" customHeight="1">
      <c r="A43" s="19" t="e">
        <f>IF(#REF!&gt;0,"X","")</f>
        <v>#REF!</v>
      </c>
      <c r="B43" s="20" t="s">
        <v>843</v>
      </c>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2"/>
    </row>
    <row r="44" spans="1:40" ht="15.75" hidden="1" customHeight="1">
      <c r="A44" s="19" t="str">
        <f>IF('F23'!A9&gt;0,"X","")</f>
        <v/>
      </c>
      <c r="B44" s="20" t="s">
        <v>844</v>
      </c>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2"/>
    </row>
    <row r="45" spans="1:40" ht="15.75" hidden="1" customHeight="1">
      <c r="A45" s="513" t="s">
        <v>845</v>
      </c>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row>
    <row r="46" spans="1:40" ht="15.75" hidden="1" customHeight="1">
      <c r="A46" s="19" t="str">
        <f>IF(ROUND(SUM('F12'!E30:F30),2)&gt;0,"X","")</f>
        <v/>
      </c>
      <c r="B46" s="20" t="s">
        <v>846</v>
      </c>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2"/>
    </row>
    <row r="47" spans="1:40" ht="15.75" hidden="1" customHeight="1">
      <c r="A47" s="19" t="str">
        <f>IF(ROUND(SUM('F13'!AA6:AI6),2)&gt;0,"X","")</f>
        <v/>
      </c>
      <c r="B47" s="20" t="s">
        <v>847</v>
      </c>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2"/>
    </row>
    <row r="48" spans="1:40" ht="15.75" customHeight="1">
      <c r="A48" s="496" t="s">
        <v>848</v>
      </c>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500"/>
    </row>
    <row r="49" spans="1:40" ht="15.75" customHeight="1">
      <c r="A49" s="514" t="str">
        <f>"EJERCICIO "&amp;F185</f>
        <v>EJERCICIO 2024</v>
      </c>
      <c r="B49" s="497"/>
      <c r="C49" s="497"/>
      <c r="D49" s="497"/>
      <c r="E49" s="497"/>
      <c r="F49" s="497"/>
      <c r="G49" s="497"/>
      <c r="H49" s="497"/>
      <c r="I49" s="497"/>
      <c r="J49" s="497"/>
      <c r="K49" s="497"/>
      <c r="L49" s="500"/>
      <c r="M49" s="514" t="str">
        <f>"EJERCICIO "&amp;F186</f>
        <v>EJERCICIO 2023</v>
      </c>
      <c r="N49" s="497"/>
      <c r="O49" s="497"/>
      <c r="P49" s="497"/>
      <c r="Q49" s="497"/>
      <c r="R49" s="497"/>
      <c r="S49" s="497"/>
      <c r="T49" s="497"/>
      <c r="U49" s="497"/>
      <c r="V49" s="497"/>
      <c r="W49" s="497"/>
      <c r="X49" s="500"/>
      <c r="Y49" s="515" t="s">
        <v>779</v>
      </c>
      <c r="Z49" s="497"/>
      <c r="AA49" s="497"/>
      <c r="AB49" s="497"/>
      <c r="AC49" s="497"/>
      <c r="AD49" s="497"/>
      <c r="AE49" s="497"/>
      <c r="AF49" s="497"/>
      <c r="AG49" s="497"/>
      <c r="AH49" s="497"/>
      <c r="AI49" s="497"/>
      <c r="AJ49" s="497"/>
      <c r="AK49" s="497"/>
      <c r="AL49" s="497"/>
      <c r="AM49" s="497"/>
      <c r="AN49" s="500"/>
    </row>
    <row r="50" spans="1:40" ht="15.75" customHeight="1">
      <c r="A50" s="516">
        <f>ROUND('F1'!AF106,2)</f>
        <v>424250610.23000002</v>
      </c>
      <c r="B50" s="497"/>
      <c r="C50" s="497"/>
      <c r="D50" s="497"/>
      <c r="E50" s="497"/>
      <c r="F50" s="497"/>
      <c r="G50" s="497"/>
      <c r="H50" s="497"/>
      <c r="I50" s="497"/>
      <c r="J50" s="497"/>
      <c r="K50" s="497"/>
      <c r="L50" s="500"/>
      <c r="M50" s="516">
        <f>ROUND('F1'!AG106,2)</f>
        <v>384632898.19</v>
      </c>
      <c r="N50" s="497"/>
      <c r="O50" s="497"/>
      <c r="P50" s="497"/>
      <c r="Q50" s="497"/>
      <c r="R50" s="497"/>
      <c r="S50" s="497"/>
      <c r="T50" s="497"/>
      <c r="U50" s="497"/>
      <c r="V50" s="497"/>
      <c r="W50" s="497"/>
      <c r="X50" s="500"/>
      <c r="Y50" s="517" t="s">
        <v>684</v>
      </c>
      <c r="Z50" s="497"/>
      <c r="AA50" s="497"/>
      <c r="AB50" s="497"/>
      <c r="AC50" s="497"/>
      <c r="AD50" s="497"/>
      <c r="AE50" s="497"/>
      <c r="AF50" s="497"/>
      <c r="AG50" s="497"/>
      <c r="AH50" s="497"/>
      <c r="AI50" s="497"/>
      <c r="AJ50" s="497"/>
      <c r="AK50" s="497"/>
      <c r="AL50" s="497"/>
      <c r="AM50" s="497"/>
      <c r="AN50" s="500"/>
    </row>
    <row r="51" spans="1:40" ht="15.75" customHeight="1">
      <c r="A51" s="516">
        <f>ROUND('F1'!BM80,2)</f>
        <v>77056313.459999993</v>
      </c>
      <c r="B51" s="497"/>
      <c r="C51" s="497"/>
      <c r="D51" s="497"/>
      <c r="E51" s="497"/>
      <c r="F51" s="497"/>
      <c r="G51" s="497"/>
      <c r="H51" s="497"/>
      <c r="I51" s="497"/>
      <c r="J51" s="497"/>
      <c r="K51" s="497"/>
      <c r="L51" s="500"/>
      <c r="M51" s="516">
        <f>ROUND('F1'!BN80,2)</f>
        <v>83536579.390000001</v>
      </c>
      <c r="N51" s="497"/>
      <c r="O51" s="497"/>
      <c r="P51" s="497"/>
      <c r="Q51" s="497"/>
      <c r="R51" s="497"/>
      <c r="S51" s="497"/>
      <c r="T51" s="497"/>
      <c r="U51" s="497"/>
      <c r="V51" s="497"/>
      <c r="W51" s="497"/>
      <c r="X51" s="500"/>
      <c r="Y51" s="517" t="s">
        <v>687</v>
      </c>
      <c r="Z51" s="497"/>
      <c r="AA51" s="497"/>
      <c r="AB51" s="497"/>
      <c r="AC51" s="497"/>
      <c r="AD51" s="497"/>
      <c r="AE51" s="497"/>
      <c r="AF51" s="497"/>
      <c r="AG51" s="497"/>
      <c r="AH51" s="497"/>
      <c r="AI51" s="497"/>
      <c r="AJ51" s="497"/>
      <c r="AK51" s="497"/>
      <c r="AL51" s="497"/>
      <c r="AM51" s="497"/>
      <c r="AN51" s="500"/>
    </row>
    <row r="52" spans="1:40" ht="15.75" customHeight="1">
      <c r="A52" s="516">
        <f>ROUND('F1'!BM104,2)</f>
        <v>347194296.76999998</v>
      </c>
      <c r="B52" s="497"/>
      <c r="C52" s="497"/>
      <c r="D52" s="497"/>
      <c r="E52" s="497"/>
      <c r="F52" s="497"/>
      <c r="G52" s="497"/>
      <c r="H52" s="497"/>
      <c r="I52" s="497"/>
      <c r="J52" s="497"/>
      <c r="K52" s="497"/>
      <c r="L52" s="500"/>
      <c r="M52" s="516">
        <f>ROUND('F1'!BN104,2)</f>
        <v>301096318.80000001</v>
      </c>
      <c r="N52" s="497"/>
      <c r="O52" s="497"/>
      <c r="P52" s="497"/>
      <c r="Q52" s="497"/>
      <c r="R52" s="497"/>
      <c r="S52" s="497"/>
      <c r="T52" s="497"/>
      <c r="U52" s="497"/>
      <c r="V52" s="497"/>
      <c r="W52" s="497"/>
      <c r="X52" s="500"/>
      <c r="Y52" s="517" t="s">
        <v>704</v>
      </c>
      <c r="Z52" s="497"/>
      <c r="AA52" s="497"/>
      <c r="AB52" s="497"/>
      <c r="AC52" s="497"/>
      <c r="AD52" s="497"/>
      <c r="AE52" s="497"/>
      <c r="AF52" s="497"/>
      <c r="AG52" s="497"/>
      <c r="AH52" s="497"/>
      <c r="AI52" s="497"/>
      <c r="AJ52" s="497"/>
      <c r="AK52" s="497"/>
      <c r="AL52" s="497"/>
      <c r="AM52" s="497"/>
      <c r="AN52" s="500"/>
    </row>
    <row r="53" spans="1:40" ht="15.75" customHeight="1">
      <c r="A53" s="516">
        <f>ROUND('F6'!AX184,2)</f>
        <v>119761780.12</v>
      </c>
      <c r="B53" s="497"/>
      <c r="C53" s="497"/>
      <c r="D53" s="497"/>
      <c r="E53" s="497"/>
      <c r="F53" s="497"/>
      <c r="G53" s="497"/>
      <c r="H53" s="497"/>
      <c r="I53" s="497"/>
      <c r="J53" s="497"/>
      <c r="K53" s="497"/>
      <c r="L53" s="500"/>
      <c r="M53" s="516">
        <f>ROUND('F6'!AY184,2)</f>
        <v>299793186.63999999</v>
      </c>
      <c r="N53" s="497"/>
      <c r="O53" s="497"/>
      <c r="P53" s="497"/>
      <c r="Q53" s="497"/>
      <c r="R53" s="497"/>
      <c r="S53" s="497"/>
      <c r="T53" s="497"/>
      <c r="U53" s="497"/>
      <c r="V53" s="497"/>
      <c r="W53" s="497"/>
      <c r="X53" s="500"/>
      <c r="Y53" s="517" t="s">
        <v>849</v>
      </c>
      <c r="Z53" s="497"/>
      <c r="AA53" s="497"/>
      <c r="AB53" s="497"/>
      <c r="AC53" s="497"/>
      <c r="AD53" s="497"/>
      <c r="AE53" s="497"/>
      <c r="AF53" s="497"/>
      <c r="AG53" s="497"/>
      <c r="AH53" s="497"/>
      <c r="AI53" s="497"/>
      <c r="AJ53" s="497"/>
      <c r="AK53" s="497"/>
      <c r="AL53" s="497"/>
      <c r="AM53" s="497"/>
      <c r="AN53" s="500"/>
    </row>
    <row r="54" spans="1:40" ht="15.75" customHeight="1">
      <c r="A54" s="516">
        <f>ROUND('F6'!AX539,2)</f>
        <v>73617786.950000003</v>
      </c>
      <c r="B54" s="497"/>
      <c r="C54" s="497"/>
      <c r="D54" s="497"/>
      <c r="E54" s="497"/>
      <c r="F54" s="497"/>
      <c r="G54" s="497"/>
      <c r="H54" s="497"/>
      <c r="I54" s="497"/>
      <c r="J54" s="497"/>
      <c r="K54" s="497"/>
      <c r="L54" s="500"/>
      <c r="M54" s="516">
        <f>ROUND('F6'!AY539,2)</f>
        <v>223940239.72999999</v>
      </c>
      <c r="N54" s="497"/>
      <c r="O54" s="497"/>
      <c r="P54" s="497"/>
      <c r="Q54" s="497"/>
      <c r="R54" s="497"/>
      <c r="S54" s="497"/>
      <c r="T54" s="497"/>
      <c r="U54" s="497"/>
      <c r="V54" s="497"/>
      <c r="W54" s="497"/>
      <c r="X54" s="500"/>
      <c r="Y54" s="517" t="s">
        <v>850</v>
      </c>
      <c r="Z54" s="497"/>
      <c r="AA54" s="497"/>
      <c r="AB54" s="497"/>
      <c r="AC54" s="497"/>
      <c r="AD54" s="497"/>
      <c r="AE54" s="497"/>
      <c r="AF54" s="497"/>
      <c r="AG54" s="497"/>
      <c r="AH54" s="497"/>
      <c r="AI54" s="497"/>
      <c r="AJ54" s="497"/>
      <c r="AK54" s="497"/>
      <c r="AL54" s="497"/>
      <c r="AM54" s="497"/>
      <c r="AN54" s="500"/>
    </row>
    <row r="55" spans="1:40" ht="15.75" customHeight="1">
      <c r="A55" s="516">
        <f>ROUND('F6'!AX540,2)</f>
        <v>46143993.170000002</v>
      </c>
      <c r="B55" s="497"/>
      <c r="C55" s="497"/>
      <c r="D55" s="497"/>
      <c r="E55" s="497"/>
      <c r="F55" s="497"/>
      <c r="G55" s="497"/>
      <c r="H55" s="497"/>
      <c r="I55" s="497"/>
      <c r="J55" s="497"/>
      <c r="K55" s="497"/>
      <c r="L55" s="500"/>
      <c r="M55" s="516">
        <f>ROUND('F6'!AY540,2)</f>
        <v>75852946.909999996</v>
      </c>
      <c r="N55" s="497"/>
      <c r="O55" s="497"/>
      <c r="P55" s="497"/>
      <c r="Q55" s="497"/>
      <c r="R55" s="497"/>
      <c r="S55" s="497"/>
      <c r="T55" s="497"/>
      <c r="U55" s="497"/>
      <c r="V55" s="497"/>
      <c r="W55" s="497"/>
      <c r="X55" s="500"/>
      <c r="Y55" s="517" t="s">
        <v>851</v>
      </c>
      <c r="Z55" s="497"/>
      <c r="AA55" s="497"/>
      <c r="AB55" s="497"/>
      <c r="AC55" s="497"/>
      <c r="AD55" s="497"/>
      <c r="AE55" s="497"/>
      <c r="AF55" s="497"/>
      <c r="AG55" s="497"/>
      <c r="AH55" s="497"/>
      <c r="AI55" s="497"/>
      <c r="AJ55" s="497"/>
      <c r="AK55" s="497"/>
      <c r="AL55" s="497"/>
      <c r="AM55" s="497"/>
      <c r="AN55" s="500"/>
    </row>
    <row r="56" spans="1:40" ht="15.75" customHeight="1">
      <c r="A56" s="514" t="s">
        <v>852</v>
      </c>
      <c r="B56" s="497"/>
      <c r="C56" s="497"/>
      <c r="D56" s="497"/>
      <c r="E56" s="497"/>
      <c r="F56" s="500"/>
      <c r="G56" s="514" t="s">
        <v>662</v>
      </c>
      <c r="H56" s="497"/>
      <c r="I56" s="497"/>
      <c r="J56" s="497"/>
      <c r="K56" s="497"/>
      <c r="L56" s="500"/>
      <c r="M56" s="514" t="s">
        <v>852</v>
      </c>
      <c r="N56" s="497"/>
      <c r="O56" s="497"/>
      <c r="P56" s="497"/>
      <c r="Q56" s="497"/>
      <c r="R56" s="500"/>
      <c r="S56" s="514" t="s">
        <v>662</v>
      </c>
      <c r="T56" s="497"/>
      <c r="U56" s="497"/>
      <c r="V56" s="497"/>
      <c r="W56" s="497"/>
      <c r="X56" s="500"/>
      <c r="Y56" s="515" t="s">
        <v>779</v>
      </c>
      <c r="Z56" s="497"/>
      <c r="AA56" s="497"/>
      <c r="AB56" s="497"/>
      <c r="AC56" s="497"/>
      <c r="AD56" s="497"/>
      <c r="AE56" s="497"/>
      <c r="AF56" s="497"/>
      <c r="AG56" s="497"/>
      <c r="AH56" s="497"/>
      <c r="AI56" s="497"/>
      <c r="AJ56" s="497"/>
      <c r="AK56" s="497"/>
      <c r="AL56" s="497"/>
      <c r="AM56" s="497"/>
      <c r="AN56" s="500"/>
    </row>
    <row r="57" spans="1:40" ht="15.75" customHeight="1">
      <c r="A57" s="516">
        <f>ROUND('F1'!BM23,2)</f>
        <v>4354895.46</v>
      </c>
      <c r="B57" s="497"/>
      <c r="C57" s="497"/>
      <c r="D57" s="497"/>
      <c r="E57" s="497"/>
      <c r="F57" s="500"/>
      <c r="G57" s="516" t="e">
        <f>ROUND(#REF!,2)</f>
        <v>#REF!</v>
      </c>
      <c r="H57" s="497"/>
      <c r="I57" s="497"/>
      <c r="J57" s="497"/>
      <c r="K57" s="497"/>
      <c r="L57" s="500"/>
      <c r="M57" s="527">
        <f>ROUND('F1'!BN23+'F1'!BN60,2)</f>
        <v>56228893.049999997</v>
      </c>
      <c r="N57" s="502"/>
      <c r="O57" s="502"/>
      <c r="P57" s="502"/>
      <c r="Q57" s="502"/>
      <c r="R57" s="503"/>
      <c r="S57" s="526" t="e">
        <f>ROUND(#REF!,2)</f>
        <v>#REF!</v>
      </c>
      <c r="T57" s="497"/>
      <c r="U57" s="497"/>
      <c r="V57" s="497"/>
      <c r="W57" s="497"/>
      <c r="X57" s="500"/>
      <c r="Y57" s="517" t="s">
        <v>853</v>
      </c>
      <c r="Z57" s="497"/>
      <c r="AA57" s="497"/>
      <c r="AB57" s="497"/>
      <c r="AC57" s="497"/>
      <c r="AD57" s="497"/>
      <c r="AE57" s="497"/>
      <c r="AF57" s="497"/>
      <c r="AG57" s="497"/>
      <c r="AH57" s="497"/>
      <c r="AI57" s="497"/>
      <c r="AJ57" s="497"/>
      <c r="AK57" s="497"/>
      <c r="AL57" s="497"/>
      <c r="AM57" s="497"/>
      <c r="AN57" s="500"/>
    </row>
    <row r="58" spans="1:40" ht="15.75" customHeight="1">
      <c r="A58" s="516">
        <f>ROUND('F1'!BM60,2)</f>
        <v>48823798.280000001</v>
      </c>
      <c r="B58" s="497"/>
      <c r="C58" s="497"/>
      <c r="D58" s="497"/>
      <c r="E58" s="497"/>
      <c r="F58" s="500"/>
      <c r="G58" s="516" t="e">
        <f>ROUND(#REF!,2)</f>
        <v>#REF!</v>
      </c>
      <c r="H58" s="497"/>
      <c r="I58" s="497"/>
      <c r="J58" s="497"/>
      <c r="K58" s="497"/>
      <c r="L58" s="500"/>
      <c r="M58" s="507"/>
      <c r="N58" s="508"/>
      <c r="O58" s="508"/>
      <c r="P58" s="508"/>
      <c r="Q58" s="508"/>
      <c r="R58" s="509"/>
      <c r="S58" s="526" t="e">
        <f>ROUND(#REF!,2)</f>
        <v>#REF!</v>
      </c>
      <c r="T58" s="497"/>
      <c r="U58" s="497"/>
      <c r="V58" s="497"/>
      <c r="W58" s="497"/>
      <c r="X58" s="500"/>
      <c r="Y58" s="517" t="s">
        <v>854</v>
      </c>
      <c r="Z58" s="497"/>
      <c r="AA58" s="497"/>
      <c r="AB58" s="497"/>
      <c r="AC58" s="497"/>
      <c r="AD58" s="497"/>
      <c r="AE58" s="497"/>
      <c r="AF58" s="497"/>
      <c r="AG58" s="497"/>
      <c r="AH58" s="497"/>
      <c r="AI58" s="497"/>
      <c r="AJ58" s="497"/>
      <c r="AK58" s="497"/>
      <c r="AL58" s="497"/>
      <c r="AM58" s="497"/>
      <c r="AN58" s="500"/>
    </row>
    <row r="59" spans="1:40" ht="15.75" customHeight="1">
      <c r="A59" s="516">
        <f>ROUND('F1'!BM27,2)</f>
        <v>0</v>
      </c>
      <c r="B59" s="497"/>
      <c r="C59" s="497"/>
      <c r="D59" s="497"/>
      <c r="E59" s="497"/>
      <c r="F59" s="500"/>
      <c r="G59" s="516" t="e">
        <f>ROUND(#REF!,2)</f>
        <v>#REF!</v>
      </c>
      <c r="H59" s="497"/>
      <c r="I59" s="497"/>
      <c r="J59" s="497"/>
      <c r="K59" s="497"/>
      <c r="L59" s="500"/>
      <c r="M59" s="527">
        <f>ROUND('F1'!BN27+'F1'!BN58,2)</f>
        <v>0</v>
      </c>
      <c r="N59" s="502"/>
      <c r="O59" s="502"/>
      <c r="P59" s="502"/>
      <c r="Q59" s="502"/>
      <c r="R59" s="503"/>
      <c r="S59" s="526" t="e">
        <f>ROUND(#REF!,2)</f>
        <v>#REF!</v>
      </c>
      <c r="T59" s="497"/>
      <c r="U59" s="497"/>
      <c r="V59" s="497"/>
      <c r="W59" s="497"/>
      <c r="X59" s="500"/>
      <c r="Y59" s="517" t="s">
        <v>855</v>
      </c>
      <c r="Z59" s="497"/>
      <c r="AA59" s="497"/>
      <c r="AB59" s="497"/>
      <c r="AC59" s="497"/>
      <c r="AD59" s="497"/>
      <c r="AE59" s="497"/>
      <c r="AF59" s="497"/>
      <c r="AG59" s="497"/>
      <c r="AH59" s="497"/>
      <c r="AI59" s="497"/>
      <c r="AJ59" s="497"/>
      <c r="AK59" s="497"/>
      <c r="AL59" s="497"/>
      <c r="AM59" s="497"/>
      <c r="AN59" s="500"/>
    </row>
    <row r="60" spans="1:40" ht="15.75" customHeight="1">
      <c r="A60" s="516">
        <f>ROUND('F1'!BM58,2)</f>
        <v>0</v>
      </c>
      <c r="B60" s="497"/>
      <c r="C60" s="497"/>
      <c r="D60" s="497"/>
      <c r="E60" s="497"/>
      <c r="F60" s="500"/>
      <c r="G60" s="516" t="e">
        <f>ROUND(#REF!,2)</f>
        <v>#REF!</v>
      </c>
      <c r="H60" s="497"/>
      <c r="I60" s="497"/>
      <c r="J60" s="497"/>
      <c r="K60" s="497"/>
      <c r="L60" s="500"/>
      <c r="M60" s="507"/>
      <c r="N60" s="508"/>
      <c r="O60" s="508"/>
      <c r="P60" s="508"/>
      <c r="Q60" s="508"/>
      <c r="R60" s="509"/>
      <c r="S60" s="526" t="e">
        <f>ROUND(#REF!,2)</f>
        <v>#REF!</v>
      </c>
      <c r="T60" s="497"/>
      <c r="U60" s="497"/>
      <c r="V60" s="497"/>
      <c r="W60" s="497"/>
      <c r="X60" s="500"/>
      <c r="Y60" s="517" t="s">
        <v>856</v>
      </c>
      <c r="Z60" s="497"/>
      <c r="AA60" s="497"/>
      <c r="AB60" s="497"/>
      <c r="AC60" s="497"/>
      <c r="AD60" s="497"/>
      <c r="AE60" s="497"/>
      <c r="AF60" s="497"/>
      <c r="AG60" s="497"/>
      <c r="AH60" s="497"/>
      <c r="AI60" s="497"/>
      <c r="AJ60" s="497"/>
      <c r="AK60" s="497"/>
      <c r="AL60" s="497"/>
      <c r="AM60" s="497"/>
      <c r="AN60" s="500"/>
    </row>
    <row r="61" spans="1:40" ht="15.75" customHeight="1">
      <c r="A61" s="516">
        <f>ROUND('F1'!BM25,2)</f>
        <v>0</v>
      </c>
      <c r="B61" s="497"/>
      <c r="C61" s="497"/>
      <c r="D61" s="497"/>
      <c r="E61" s="497"/>
      <c r="F61" s="500"/>
      <c r="G61" s="516" t="e">
        <f>ROUND(#REF!,2)</f>
        <v>#REF!</v>
      </c>
      <c r="H61" s="497"/>
      <c r="I61" s="497"/>
      <c r="J61" s="497"/>
      <c r="K61" s="497"/>
      <c r="L61" s="500"/>
      <c r="M61" s="527">
        <f>ROUND('F1'!BN25+'F1'!BN62,2)</f>
        <v>0</v>
      </c>
      <c r="N61" s="502"/>
      <c r="O61" s="502"/>
      <c r="P61" s="502"/>
      <c r="Q61" s="502"/>
      <c r="R61" s="503"/>
      <c r="S61" s="526" t="e">
        <f>ROUND(#REF!,2)</f>
        <v>#REF!</v>
      </c>
      <c r="T61" s="497"/>
      <c r="U61" s="497"/>
      <c r="V61" s="497"/>
      <c r="W61" s="497"/>
      <c r="X61" s="500"/>
      <c r="Y61" s="517" t="s">
        <v>857</v>
      </c>
      <c r="Z61" s="497"/>
      <c r="AA61" s="497"/>
      <c r="AB61" s="497"/>
      <c r="AC61" s="497"/>
      <c r="AD61" s="497"/>
      <c r="AE61" s="497"/>
      <c r="AF61" s="497"/>
      <c r="AG61" s="497"/>
      <c r="AH61" s="497"/>
      <c r="AI61" s="497"/>
      <c r="AJ61" s="497"/>
      <c r="AK61" s="497"/>
      <c r="AL61" s="497"/>
      <c r="AM61" s="497"/>
      <c r="AN61" s="500"/>
    </row>
    <row r="62" spans="1:40" ht="15.75" customHeight="1">
      <c r="A62" s="516">
        <f>ROUND('F1'!BM62,2)</f>
        <v>0</v>
      </c>
      <c r="B62" s="497"/>
      <c r="C62" s="497"/>
      <c r="D62" s="497"/>
      <c r="E62" s="497"/>
      <c r="F62" s="500"/>
      <c r="G62" s="516" t="e">
        <f>ROUND(#REF!,2)</f>
        <v>#REF!</v>
      </c>
      <c r="H62" s="497"/>
      <c r="I62" s="497"/>
      <c r="J62" s="497"/>
      <c r="K62" s="497"/>
      <c r="L62" s="500"/>
      <c r="M62" s="507"/>
      <c r="N62" s="508"/>
      <c r="O62" s="508"/>
      <c r="P62" s="508"/>
      <c r="Q62" s="508"/>
      <c r="R62" s="509"/>
      <c r="S62" s="526" t="e">
        <f>ROUND(#REF!,2)</f>
        <v>#REF!</v>
      </c>
      <c r="T62" s="497"/>
      <c r="U62" s="497"/>
      <c r="V62" s="497"/>
      <c r="W62" s="497"/>
      <c r="X62" s="500"/>
      <c r="Y62" s="517" t="s">
        <v>858</v>
      </c>
      <c r="Z62" s="497"/>
      <c r="AA62" s="497"/>
      <c r="AB62" s="497"/>
      <c r="AC62" s="497"/>
      <c r="AD62" s="497"/>
      <c r="AE62" s="497"/>
      <c r="AF62" s="497"/>
      <c r="AG62" s="497"/>
      <c r="AH62" s="497"/>
      <c r="AI62" s="497"/>
      <c r="AJ62" s="497"/>
      <c r="AK62" s="497"/>
      <c r="AL62" s="497"/>
      <c r="AM62" s="497"/>
      <c r="AN62" s="500"/>
    </row>
    <row r="63" spans="1:40" ht="15.75" customHeight="1">
      <c r="A63" s="496" t="s">
        <v>859</v>
      </c>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500"/>
    </row>
    <row r="64" spans="1:40" ht="45" customHeight="1">
      <c r="A64" s="518" t="s">
        <v>860</v>
      </c>
      <c r="B64" s="503"/>
      <c r="C64" s="528" t="str">
        <f>IF(ROUND(Balanza!$C$753,2)=ROUND(Balanza!$D$753,2),"","1.1. BALANZA DE COMPROBACIÓN (contable) descuadarada en el SALDO INICIAL.")</f>
        <v/>
      </c>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500"/>
    </row>
    <row r="65" spans="1:40" ht="45" customHeight="1">
      <c r="A65" s="504"/>
      <c r="B65" s="506"/>
      <c r="C65" s="528" t="str">
        <f>IF(ROUND(Balanza!$E$753,2)=ROUND(Balanza!$F$753,2),"","1.2. BALANZA DE COMPROBACIÓN (contable) descuadarada en los MOVIMIENTOS DE CARGO y ABONO.")</f>
        <v/>
      </c>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500"/>
    </row>
    <row r="66" spans="1:40" ht="45" customHeight="1">
      <c r="A66" s="507"/>
      <c r="B66" s="509"/>
      <c r="C66" s="528" t="str">
        <f>IF(ROUND(Balanza!$G$753,2)=ROUND(Balanza!$H$753,2),"","1.3. BALANZA DE COMPROBACIÓN (contable) descuadarada en el SALDO FINAL.")</f>
        <v/>
      </c>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500"/>
    </row>
    <row r="67" spans="1:40" ht="45" customHeight="1">
      <c r="A67" s="518" t="s">
        <v>861</v>
      </c>
      <c r="B67" s="503"/>
      <c r="C67" s="528" t="str">
        <f>IF(ROUND(Balanza!$C$792,2)=ROUND(Balanza!$D$792,2),"","2.1. BALANZA DE COMPROBACIÓN (cuentas de orden) descuadarada en el SALDO INICIAL.")</f>
        <v/>
      </c>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500"/>
    </row>
    <row r="68" spans="1:40" ht="45" customHeight="1">
      <c r="A68" s="504"/>
      <c r="B68" s="506"/>
      <c r="C68" s="528" t="str">
        <f>IF(ROUND(Balanza!$E$792,2)=ROUND(Balanza!$F$792,2),"","2.2. BALANZA DE COMPROBACIÓN (cuentas de orden) descuadarada en los MOVIMIENTOS DE CARGO y ABONO.")</f>
        <v/>
      </c>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500"/>
    </row>
    <row r="69" spans="1:40" ht="45" customHeight="1">
      <c r="A69" s="507"/>
      <c r="B69" s="509"/>
      <c r="C69" s="528" t="str">
        <f>IF(ROUND(Balanza!$G$792,2)=ROUND(Balanza!$H$792,2),"","2.3. BALANZA DE COMPRBACIÓN (cuentas de orden) descuadarada en el SALDO FINAL.")</f>
        <v/>
      </c>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500"/>
    </row>
    <row r="70" spans="1:40" ht="45" hidden="1" customHeight="1">
      <c r="A70" s="518" t="s">
        <v>862</v>
      </c>
      <c r="B70" s="503"/>
      <c r="C70" s="528" t="str">
        <f>IF(ROUND(Balanza!$C$2222,2)=ROUND(Balanza!$D$2222,2),"","3.1. BALANZA DE COMPROBACIÓN (cuentas de orden presupuestal) descuadarada en el SALDO INICIAL.")</f>
        <v/>
      </c>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500"/>
    </row>
    <row r="71" spans="1:40" ht="45" hidden="1" customHeight="1">
      <c r="A71" s="504"/>
      <c r="B71" s="506"/>
      <c r="C71" s="528" t="str">
        <f>IF(ROUND(Balanza!$E$2222,2)=ROUND(Balanza!$F$2222,2),"","3.2. BALANZA DE COMPROBACIÓN (cuentas de orden presupuestal) descuadarada en los MOVIMIENTOS DE CARGO y ABONO.")</f>
        <v/>
      </c>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500"/>
    </row>
    <row r="72" spans="1:40" ht="45" hidden="1" customHeight="1">
      <c r="A72" s="507"/>
      <c r="B72" s="509"/>
      <c r="C72" s="528" t="str">
        <f>IF(ROUND(Balanza!$G$2222,2)=ROUND(Balanza!$H$2222,2),"","3.3. BALANZA DE COMPROBACIÓN (cuentas de orden presupuestal) descuadarada en el SALDO FINAL.")</f>
        <v/>
      </c>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500"/>
    </row>
    <row r="73" spans="1:40" ht="45" customHeight="1">
      <c r="A73" s="518" t="s">
        <v>863</v>
      </c>
      <c r="B73" s="503"/>
      <c r="C73" s="528" t="str">
        <f>IF(ROUND($M$50,2)=ROUND(($M$51+$M$52),2),"","4.1. En el ESTADO DE SITUACIÓN FINANCIERA (FI, F1A, F1LDF) columna ejercicio "&amp;F186&amp;", no es igual el TOTAL DEL ACTIVO y el TOTAL DEL PASIVO MÁS LA HACIENDA PÚBLICA/PATRIMONIO.")</f>
        <v/>
      </c>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500"/>
    </row>
    <row r="74" spans="1:40" ht="45" customHeight="1">
      <c r="A74" s="504"/>
      <c r="B74" s="506"/>
      <c r="C74" s="528" t="str">
        <f>IF(ROUND($A$50,2)=ROUND(($A$51+$A$52),2),"","4.2. En el ESTADO DE SITUACIÓN FINANCIERA (F1, F1A, F1LDF) columna ejercicio "&amp;F185&amp;", no es igual el TOTAL DEL ACTIVO y el TOTAL DEL PASIVO MÁS LA HACIENDA PÚBLICA/PATRIMONIO.")</f>
        <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500"/>
    </row>
    <row r="75" spans="1:40" ht="45" customHeight="1">
      <c r="A75" s="504"/>
      <c r="B75" s="506"/>
      <c r="C75" s="528" t="str">
        <f>IF(ROUND('F6'!$AY$540,2)=ROUND('F1'!$BN$87,2),"","4.3. El RESULTADO DEL EJERCICIO (AHORRO/DESAHORRO) del ESTADO DE ACTIVIDADES (F6, F6A) no es igual al RESULTADO DEL EJERCICIO del ESTADO DE SITUACIÓN FINANCIERA (F1, F1A, F1LDF) ejercicio "&amp;F186&amp;".")</f>
        <v/>
      </c>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500"/>
    </row>
    <row r="76" spans="1:40" ht="45" customHeight="1">
      <c r="A76" s="507"/>
      <c r="B76" s="509"/>
      <c r="C76" s="528" t="str">
        <f>IF(ROUND('F6'!$AX$540,2)=ROUND('F1'!$BM$87,2),"","4.4. El RESULTADO DEL EJERCICIO (AHORRO/DESAHORRO) del ESTADO DE ACTIVIDADES (F6, F6A) no es igual al RESULTADO DEL EJERCICIO del ESTADO DE SITUACIÓN FINANCIERA (F1, F1A, F1LDF) ejercicio "&amp;F185&amp;".")</f>
        <v/>
      </c>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500"/>
    </row>
    <row r="77" spans="1:40" ht="45" hidden="1" customHeight="1">
      <c r="A77" s="518" t="s">
        <v>864</v>
      </c>
      <c r="B77" s="503"/>
      <c r="C77" s="528" t="str">
        <f>IF(ROUND('F2'!C6,2)=ROUND('F1'!BN82,2),"","5.1. El saldo de la HACIENDA PÚBLICA/PATRIMONIO CONTRIBUIDO NETO de "&amp;F186&amp;" en el ESTADO DE VARIACIÓN EN LA HACIENDA PÚBLICA (F2), no es igual a la HACIENDA PÚBLICA/PATRIMONIO CONTRIBUIDO del ESTADO DE SITUACIÓN FINANCIERA (F1A) en la columna ejercicio "&amp;F186&amp;".")</f>
        <v/>
      </c>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500"/>
    </row>
    <row r="78" spans="1:40" ht="45" hidden="1" customHeight="1">
      <c r="A78" s="504"/>
      <c r="B78" s="506"/>
      <c r="C78" s="528" t="str">
        <f>IF(ROUND('F2'!G10,2)=ROUND('F1'!BN86,2),"","5.2.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
      </c>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500"/>
    </row>
    <row r="79" spans="1:40" ht="45" hidden="1" customHeight="1">
      <c r="A79" s="504"/>
      <c r="B79" s="506"/>
      <c r="C79" s="528" t="str">
        <f>IF(ROUND('F2'!G16,2)=ROUND('F1'!BN101,2),"","5.3.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
      </c>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500"/>
    </row>
    <row r="80" spans="1:40" ht="45" hidden="1" customHeight="1">
      <c r="A80" s="504"/>
      <c r="B80" s="506"/>
      <c r="C80" s="528" t="str">
        <f>IF(ROUND('F2'!G19,2)=ROUND('F1'!BN104,2),"","5.4.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
      </c>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500"/>
    </row>
    <row r="81" spans="1:40" ht="45" hidden="1" customHeight="1">
      <c r="A81" s="519"/>
      <c r="B81" s="520"/>
      <c r="C81" s="528" t="str">
        <f>IF(ROUND('F2'!G33,2)=ROUND('F1'!BM104,2),"","5.5.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
      </c>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500"/>
    </row>
    <row r="82" spans="1:40" ht="45" hidden="1" customHeight="1">
      <c r="A82" s="518" t="s">
        <v>865</v>
      </c>
      <c r="B82" s="503"/>
      <c r="C82" s="528" t="str">
        <f>IF(ROUND(F4A1!D18,2)=ROUND('F6'!AX184,2),"","6A.1. El TOTAL DE INGRESO CONTABLES de la CONCILIACIÓN ENTRE LOS INGRESOS PRESUPUESTAL Y CONTABLE (F4A1),"&amp;" no es igual al TOTAL DE INGRESOS del ESTADO DE ACTIVIDADES (F6A) en la columna ejercicio "&amp;F185&amp;".")</f>
        <v>6A.1. El TOTAL DE INGRESO CONTABLES de la CONCILIACIÓN ENTRE LOS INGRESOS PRESUPUESTAL Y CONTABLE (F4A1), no es igual al TOTAL DE INGRESOS del ESTADO DE ACTIVIDADES (F6A) en la columna ejercicio 2024.</v>
      </c>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500"/>
    </row>
    <row r="83" spans="1:40" ht="45" hidden="1" customHeight="1">
      <c r="A83" s="504"/>
      <c r="B83" s="506"/>
      <c r="C83" s="528" t="e">
        <f>IF(ROUND('F7'!$F$7,2)=ROUND(#REF!,2),"","6A.2. El total de IMPUESTOS en su momento devengado del ESTADO ANALÍTICO DE INGRESOS (F7),"&amp;" no es igual a los IMPUESTOS del ESTADO DE ACTIVIDADES (F6A) en la columna ejercicio "&amp;F185&amp;".")</f>
        <v>#REF!</v>
      </c>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500"/>
    </row>
    <row r="84" spans="1:40" ht="45" hidden="1" customHeight="1">
      <c r="A84" s="504"/>
      <c r="B84" s="506"/>
      <c r="C84" s="528" t="e">
        <f>IF(ROUND('F7'!$F$17,2)=ROUND(#REF!,2),"","6A.3. El total de CUOTAS Y APORTACIONES DE SEGURIDAD SOCIAL en su momento devengado del ESTADO ANALÍTICO DE INGRESOS (F7),"&amp;" no es igual a los CUOTAS Y APORTACIONES DE SEGURIDAD SOCIAL del ESTADO DE ACTIVIDADES (F6A) en la columna ejercicio "&amp;F185&amp;".")</f>
        <v>#REF!</v>
      </c>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500"/>
    </row>
    <row r="85" spans="1:40" ht="45" hidden="1" customHeight="1">
      <c r="A85" s="504"/>
      <c r="B85" s="506"/>
      <c r="C85" s="528" t="e">
        <f>IF(ROUND('F7'!$F$23,2)=ROUND(#REF!,2),"","6A.4. El total de CONTRIBUCIONES DE MEJORAS en su momento devengado del ESTADO ANALÍTICO DE INGRESOS (F7),"&amp;" no es igual a los CONTRIBUCIONES DE MEJORAS del ESTADO DE ACTIVIDADES (F6A) en la columna ejercicio "&amp;F185&amp;".")</f>
        <v>#REF!</v>
      </c>
      <c r="D85" s="497"/>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500"/>
    </row>
    <row r="86" spans="1:40" ht="45" hidden="1" customHeight="1">
      <c r="A86" s="504"/>
      <c r="B86" s="506"/>
      <c r="C86" s="528" t="e">
        <f>IF(ROUND('F7'!$F$26,2)=ROUND(#REF!,2),"","6A.5. El total de DERECHOS en su momento devengado del ESTADO ANALÍTICO DE INGRESOS (F7),"&amp;" no es igual a los DERECHOS del ESTADO DE ACTIVIDADES (F6A) en la columna ejercicio "&amp;F185&amp;".")</f>
        <v>#REF!</v>
      </c>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500"/>
    </row>
    <row r="87" spans="1:40" ht="45" hidden="1" customHeight="1">
      <c r="A87" s="504"/>
      <c r="B87" s="506"/>
      <c r="C87" s="528" t="e">
        <f>IF(ROUND('F7'!$F$33,2)=ROUND(#REF!,2),"","6A.6. El total de PRODUCTOS en su momento devengado del ESTADO ANALÍTICO DE INGRESOS (F7),"&amp;" no es igual a los PRODUCTOS del ESTADO DE ACTIVIDADES (F6A) en la columna ejercicio "&amp;F185&amp;".")</f>
        <v>#REF!</v>
      </c>
      <c r="D87" s="497"/>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500"/>
    </row>
    <row r="88" spans="1:40" ht="45" hidden="1" customHeight="1">
      <c r="A88" s="504"/>
      <c r="B88" s="506"/>
      <c r="C88" s="528" t="e">
        <f>IF(ROUND('F7'!$F$37,2)=ROUND(#REF!+F4A1!$C$15+F4A1!C17,2),"","6A.7. El total de APROVECHAMIENTOS en su momento devengado del ESTADO ANALÍTICO DE INGRESOS (F7),"&amp;" no es igual a los APROVECHAMIENTOS del ESTADO DE ACTIVIDADES (F6A) en la columna ejercicio "&amp;F185&amp;".")</f>
        <v>#REF!</v>
      </c>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500"/>
    </row>
    <row r="89" spans="1:40" ht="45" hidden="1" customHeight="1">
      <c r="A89" s="504"/>
      <c r="B89" s="506"/>
      <c r="C89" s="528"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500"/>
    </row>
    <row r="90" spans="1:40" ht="45" hidden="1" customHeight="1">
      <c r="A90" s="504"/>
      <c r="B90" s="506"/>
      <c r="C90" s="528" t="e">
        <f>IF(ROUND('F7'!$F$52,2)=ROUND(#REF!,2),"","6A.9. El total de PARTICIPACIONES, APORTACIONES, CONVENIOS, INCENTIVOS DERIVADOS E LA COLABORACIÓN FISCAL, FONDOS DISTINTOS DE APORTACIONES en su momento devengado del ESTADO ANALÍTICO DE INGRESOS (F7),"&amp;" no es igual a los PARTICIPACIONES, APORTACIONES, CONVENIOS, INCENTIVOS DERIVADOS E LA COLABORACIÓN FISCAL, FONDOS DISTINTOS DE APORTACIONES del ESTADO DE ACTIVIDADES (F6A) en la columna ejercicio "&amp;F185&amp;".")</f>
        <v>#REF!</v>
      </c>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500"/>
    </row>
    <row r="91" spans="1:40" ht="45" hidden="1" customHeight="1">
      <c r="A91" s="519"/>
      <c r="B91" s="520"/>
      <c r="C91" s="528" t="e">
        <f>IF(ROUND('F7'!$F$58,2)=ROUND(#REF!,2),"","6A.10. El total de TRANSFERENCIAS, ASIGNACIONES, SUBSIDIOS Y SUBVENCIONES, PENSIONES Y JUBILACIONES en su momento devengado del ESTADO ANALÍTICO DE INGRESOS (F7),"&amp;" no es igual a los TRANSFERENCIAS, ASIGNACIONES, SUBSIDIOS Y SUBVENCIONES, PENSIONES Y JUBILACIONES del ESTADO DE ACTIVIDADES (F6A) en la columna ejercicio "&amp;F185&amp;".")</f>
        <v>#REF!</v>
      </c>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500"/>
    </row>
    <row r="92" spans="1:40" ht="45" hidden="1" customHeight="1">
      <c r="A92" s="518" t="s">
        <v>866</v>
      </c>
      <c r="B92" s="503"/>
      <c r="C92" s="528" t="str">
        <f>IF(ROUND(F4A2!$D$37,2)=ROUND('F6'!$AX$539,2),"","6B.1. El TOTAL DE GASTOS CONTABLES de la CONCILIACIÓN ENTRE LOS EGRESOS PRESUPUESTARIOS Y LOS GASTOS CONTABLES (F4A2),"&amp;" no es igual al TOTAL DE GASTOS Y OTRAS PERDIDAS del ESTADO DE ACTIVIDADES (F6A) en la columna ejercicio "&amp;F185&amp;".")</f>
        <v>6B.1. El TOTAL DE GASTOS CONTABLES de la CONCILIACIÓN ENTRE LOS EGRESOS PRESUPUESTARIOS Y LOS GASTOS CONTABLES (F4A2), no es igual al TOTAL DE GASTOS Y OTRAS PERDIDAS del ESTADO DE ACTIVIDADES (F6A) en la columna ejercicio 2024.</v>
      </c>
      <c r="D92" s="497"/>
      <c r="E92" s="497"/>
      <c r="F92" s="497"/>
      <c r="G92" s="497"/>
      <c r="H92" s="497"/>
      <c r="I92" s="497"/>
      <c r="J92" s="497"/>
      <c r="K92" s="497"/>
      <c r="L92" s="497"/>
      <c r="M92" s="497"/>
      <c r="N92" s="497"/>
      <c r="O92" s="497"/>
      <c r="P92" s="497"/>
      <c r="Q92" s="497"/>
      <c r="R92" s="497"/>
      <c r="S92" s="497"/>
      <c r="T92" s="497"/>
      <c r="U92" s="497"/>
      <c r="V92" s="497"/>
      <c r="W92" s="497"/>
      <c r="X92" s="497"/>
      <c r="Y92" s="497"/>
      <c r="Z92" s="497"/>
      <c r="AA92" s="497"/>
      <c r="AB92" s="497"/>
      <c r="AC92" s="497"/>
      <c r="AD92" s="497"/>
      <c r="AE92" s="497"/>
      <c r="AF92" s="497"/>
      <c r="AG92" s="497"/>
      <c r="AH92" s="497"/>
      <c r="AI92" s="497"/>
      <c r="AJ92" s="497"/>
      <c r="AK92" s="497"/>
      <c r="AL92" s="497"/>
      <c r="AM92" s="497"/>
      <c r="AN92" s="500"/>
    </row>
    <row r="93" spans="1:40" ht="45" hidden="1" customHeight="1">
      <c r="A93" s="504"/>
      <c r="B93" s="506"/>
      <c r="C93" s="528" t="e">
        <f>IF(ROUND('F8'!$F$8,2)=ROUND(#REF!,2),"","6B.2. El total de SERVICIOS PERSONALES en su momento devengado del ESTADO ANALÍTICO DEL EJERCICIO DEL PRESUPUESTO DE EGRESOS (F8),"&amp;" no es igual en SERVICIOS PERSONALES del ESTADO DE ACTIVIDADES (F6A) en la columna ejercicio "&amp;F185&amp;".")</f>
        <v>#REF!</v>
      </c>
      <c r="D93" s="497"/>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500"/>
    </row>
    <row r="94" spans="1:40" ht="45" hidden="1" customHeight="1">
      <c r="A94" s="504"/>
      <c r="B94" s="506"/>
      <c r="C94" s="528"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500"/>
    </row>
    <row r="95" spans="1:40" ht="45" hidden="1" customHeight="1">
      <c r="A95" s="504"/>
      <c r="B95" s="506"/>
      <c r="C95" s="528" t="e">
        <f>IF(ROUND('F8'!$F$26,2)=ROUND(#REF!,2),"","6B.4. El total de SERVICIOS GENERALES en su momento devengado del ESTADO ANALÍTICO DEL EJERCICIO DEL PRESUPUESTO DE EGRESOS (F8),"&amp;" no es igual en SERVICIOS GENERALES del ESTADO DE ACTIVIDADES (F6A) en la columna ejercicio "&amp;F185&amp;".")</f>
        <v>#REF!</v>
      </c>
      <c r="D95" s="497"/>
      <c r="E95" s="497"/>
      <c r="F95" s="497"/>
      <c r="G95" s="497"/>
      <c r="H95" s="497"/>
      <c r="I95" s="497"/>
      <c r="J95" s="497"/>
      <c r="K95" s="497"/>
      <c r="L95" s="497"/>
      <c r="M95" s="497"/>
      <c r="N95" s="497"/>
      <c r="O95" s="497"/>
      <c r="P95" s="497"/>
      <c r="Q95" s="497"/>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500"/>
    </row>
    <row r="96" spans="1:40" ht="45" hidden="1" customHeight="1">
      <c r="A96" s="507"/>
      <c r="B96" s="509"/>
      <c r="C96" s="528"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497"/>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500"/>
    </row>
    <row r="97" spans="1:40" ht="45" hidden="1" customHeight="1">
      <c r="A97" s="518" t="s">
        <v>867</v>
      </c>
      <c r="B97" s="503"/>
      <c r="C97" s="528"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497"/>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7"/>
      <c r="AM97" s="497"/>
      <c r="AN97" s="500"/>
    </row>
    <row r="98" spans="1:40" ht="45" hidden="1" customHeight="1">
      <c r="A98" s="504"/>
      <c r="B98" s="506"/>
      <c r="C98" s="528"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497"/>
      <c r="AE98" s="497"/>
      <c r="AF98" s="497"/>
      <c r="AG98" s="497"/>
      <c r="AH98" s="497"/>
      <c r="AI98" s="497"/>
      <c r="AJ98" s="497"/>
      <c r="AK98" s="497"/>
      <c r="AL98" s="497"/>
      <c r="AM98" s="497"/>
      <c r="AN98" s="500"/>
    </row>
    <row r="99" spans="1:40" ht="45" hidden="1" customHeight="1">
      <c r="A99" s="504"/>
      <c r="B99" s="506"/>
      <c r="C99" s="528" t="str">
        <f>IF(ROUND(ABS('F16'!E49+'F16'!F49),2)=ROUND(ABS('F2'!D24),2),"","7.3. El saldo del RESULTADO DE EJERCIOS ANTERIORES del apartado VARIACIONES DE LA HACIENDA PÚBLICA/PATRIMONIO CONTRIBUIDO NETO DE "&amp;F185&amp;" del ESTADO DE VARIACION EN LA HACIENDA PÚBLICA (F2), "&amp;"es diferente al apartado de EJERCICIOS ANTERIORES del ESTADO DE CAMBIOS DE LA SITUACIÓN FINANCIERA (F16) en la columna ejercicio "&amp;F185&amp;".")</f>
        <v/>
      </c>
      <c r="D99" s="497"/>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c r="AC99" s="497"/>
      <c r="AD99" s="497"/>
      <c r="AE99" s="497"/>
      <c r="AF99" s="497"/>
      <c r="AG99" s="497"/>
      <c r="AH99" s="497"/>
      <c r="AI99" s="497"/>
      <c r="AJ99" s="497"/>
      <c r="AK99" s="497"/>
      <c r="AL99" s="497"/>
      <c r="AM99" s="497"/>
      <c r="AN99" s="500"/>
    </row>
    <row r="100" spans="1:40" ht="45" hidden="1" customHeight="1">
      <c r="A100" s="507"/>
      <c r="B100" s="509"/>
      <c r="C100" s="528"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c r="AC100" s="497"/>
      <c r="AD100" s="497"/>
      <c r="AE100" s="497"/>
      <c r="AF100" s="497"/>
      <c r="AG100" s="497"/>
      <c r="AH100" s="497"/>
      <c r="AI100" s="497"/>
      <c r="AJ100" s="497"/>
      <c r="AK100" s="497"/>
      <c r="AL100" s="497"/>
      <c r="AM100" s="497"/>
      <c r="AN100" s="500"/>
    </row>
    <row r="101" spans="1:40" ht="45" hidden="1" customHeight="1">
      <c r="A101" s="518" t="s">
        <v>868</v>
      </c>
      <c r="B101" s="503"/>
      <c r="C101" s="528"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500"/>
    </row>
    <row r="102" spans="1:40" ht="45" hidden="1" customHeight="1">
      <c r="A102" s="504"/>
      <c r="B102" s="506"/>
      <c r="C102" s="528" t="str">
        <f>IF(ROUND('F3'!G60,2)=ROUND('F1'!AG8,2),"","8.2. El EFECTIVO Y EQUIVALENTES AL EFECTIVO AL FINAL DEL EJERCICIO columna "&amp;F186&amp;", del ESTADO DE FLUJO DE EFECTIVO (F3), es diferente al saldo del"&amp;" rubro de EFECTIVO Y EQUIVALENTES de la columna "&amp;F185&amp;" del ESTADO DE SITUACIÓN FINANCIERA (F1A).")</f>
        <v>8.2. El EFECTIVO Y EQUIVALENTES AL EFECTIVO AL FINAL DEL EJERCICIO columna 2023, del ESTADO DE FLUJO DE EFECTIVO (F3), es diferente al saldo del rubro de EFECTIVO Y EQUIVALENTES de la columna 2024 del ESTADO DE SITUACIÓN FINANCIERA (F1A).</v>
      </c>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c r="AC102" s="497"/>
      <c r="AD102" s="497"/>
      <c r="AE102" s="497"/>
      <c r="AF102" s="497"/>
      <c r="AG102" s="497"/>
      <c r="AH102" s="497"/>
      <c r="AI102" s="497"/>
      <c r="AJ102" s="497"/>
      <c r="AK102" s="497"/>
      <c r="AL102" s="497"/>
      <c r="AM102" s="497"/>
      <c r="AN102" s="500"/>
    </row>
    <row r="103" spans="1:40" ht="45" hidden="1" customHeight="1">
      <c r="A103" s="507"/>
      <c r="B103" s="509"/>
      <c r="C103" s="528" t="str">
        <f>IF(ROUND('F3'!F60,2)=ROUND('F1'!AF8,2),"","8.3. El EFECTIVO Y EQUIVALENTES AL EFECTIVO AL FINAL DEL EJERCICIO columna "&amp;F185&amp;", del ESTADO DE FLUJO DE EFECTIVO (F3), es diferente al saldo del"&amp;" rubro de EFECTIVO Y EQUIVALENTES de la columna "&amp;F185&amp;" del ESTADO DE SITUACIÓN FINANCIERA (F1A).")</f>
        <v>8.3. El EFECTIVO Y EQUIVALENTES AL EFECTIVO AL FINAL DEL EJERCICIO columna 2024, del ESTADO DE FLUJO DE EFECTIVO (F3), es diferente al saldo del rubro de EFECTIVO Y EQUIVALENTES de la columna 2024 del ESTADO DE SITUACIÓN FINANCIERA (F1A).</v>
      </c>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500"/>
    </row>
    <row r="104" spans="1:40" ht="45" hidden="1" customHeight="1">
      <c r="A104" s="518" t="s">
        <v>869</v>
      </c>
      <c r="B104" s="503"/>
      <c r="C104" s="528" t="str">
        <f>IF(ROUND('F5'!E6,2)=ROUND('F1'!AG106,2),"","9.1. El TOTAL DEL ACTIVO del ESTADO ANALÍTICO DEL ACTIVO (F5) en la columna de SALDO INICIAL, es diferente al TOTAL DEL ACTIVO en el ESTADO DE SITUACIÓN FINANCIERA (F1A), en la columna correspondiente al ejercicio "&amp;F186)</f>
        <v/>
      </c>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500"/>
    </row>
    <row r="105" spans="1:40" ht="45" hidden="1" customHeight="1">
      <c r="A105" s="504"/>
      <c r="B105" s="506"/>
      <c r="C105" s="528" t="str">
        <f>IF(ROUND('F5'!H6,2)=ROUND('F1'!AF106,2),"","9.2. El TOTAL DEL ACTIVO del ESTADO ANALÍTICO DEL ACTIVO (F5) en la columna de SALDO FINAL, es diferente al TOTAL DEL ACTIVO en el ESTADO DE SITUACIÓN FINANCIERA (F1A), en la columna correspondiente al ejercicio "&amp;F185)</f>
        <v/>
      </c>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500"/>
    </row>
    <row r="106" spans="1:40" ht="45" hidden="1" customHeight="1">
      <c r="A106" s="507"/>
      <c r="B106" s="509"/>
      <c r="C106" s="528"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500"/>
    </row>
    <row r="107" spans="1:40" ht="45" customHeight="1">
      <c r="A107" s="524" t="s">
        <v>870</v>
      </c>
      <c r="B107" s="503"/>
      <c r="C107" s="528"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(F1A).")</f>
        <v>#REF!</v>
      </c>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500"/>
    </row>
    <row r="108" spans="1:40" ht="45" customHeight="1">
      <c r="A108" s="504"/>
      <c r="B108" s="506"/>
      <c r="C108" s="528"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(F1A).")</f>
        <v>#REF!</v>
      </c>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500"/>
    </row>
    <row r="109" spans="1:40" ht="45" customHeight="1">
      <c r="A109" s="504"/>
      <c r="B109" s="506"/>
      <c r="C109" s="528"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(F1A).")</f>
        <v>#REF!</v>
      </c>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500"/>
    </row>
    <row r="110" spans="1:40" ht="45" customHeight="1">
      <c r="A110" s="504"/>
      <c r="B110" s="506"/>
      <c r="C110" s="528"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(F1A).")</f>
        <v>#REF!</v>
      </c>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500"/>
    </row>
    <row r="111" spans="1:40" ht="45" customHeight="1">
      <c r="A111" s="504"/>
      <c r="B111" s="506"/>
      <c r="C111" s="528"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(F1A).")</f>
        <v>#REF!</v>
      </c>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500"/>
    </row>
    <row r="112" spans="1:40" ht="45" customHeight="1">
      <c r="A112" s="504"/>
      <c r="B112" s="506"/>
      <c r="C112" s="528"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(F1A).")</f>
        <v>#REF!</v>
      </c>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500"/>
    </row>
    <row r="113" spans="1:40" ht="45" customHeight="1">
      <c r="A113" s="504"/>
      <c r="B113" s="506"/>
      <c r="C113" s="528"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(F1A).")</f>
        <v>#REF!</v>
      </c>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500"/>
    </row>
    <row r="114" spans="1:40" ht="45" customHeight="1">
      <c r="A114" s="504"/>
      <c r="B114" s="506"/>
      <c r="C114" s="528"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(F1A).")</f>
        <v>#REF!</v>
      </c>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500"/>
    </row>
    <row r="115" spans="1:40" ht="45" customHeight="1">
      <c r="A115" s="504"/>
      <c r="B115" s="506"/>
      <c r="C115" s="528"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(F1A).")</f>
        <v>#REF!</v>
      </c>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500"/>
    </row>
    <row r="116" spans="1:40" ht="45" customHeight="1">
      <c r="A116" s="504"/>
      <c r="B116" s="506"/>
      <c r="C116" s="528"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(F1A).")</f>
        <v>#REF!</v>
      </c>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500"/>
    </row>
    <row r="117" spans="1:40" ht="45" customHeight="1">
      <c r="A117" s="507"/>
      <c r="B117" s="509"/>
      <c r="C117" s="528"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(F1A).")</f>
        <v>#REF!</v>
      </c>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500"/>
    </row>
    <row r="118" spans="1:40" ht="45" hidden="1" customHeight="1">
      <c r="A118" s="518" t="s">
        <v>871</v>
      </c>
      <c r="B118" s="503"/>
      <c r="C118" s="528" t="str">
        <f>IF(ROUND('F7'!C70,2)=ROUND('F12'!C17,2),"","11.1. El TOTAL DE INGRESOS momento ESTIMADO del ESTADO ANALÍTICO DE INGRESOS (F7),"&amp;" no es igual al TOTAL INGRESOS del FLUJO CONTABLE DE INGRESOS Y EGRESOS (F12) columna ESTIMADO.")</f>
        <v/>
      </c>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500"/>
    </row>
    <row r="119" spans="1:40" ht="45" hidden="1" customHeight="1">
      <c r="A119" s="504"/>
      <c r="B119" s="506"/>
      <c r="C119" s="528" t="str">
        <f>IF(ROUND('F7'!D70,2)=ROUND('F12'!D17,2),"","11.2. El TOTAL DE INGRESOS de la AMPLIACIONES Y REDUCCIONES del ESTADO ANALÍTICO DE INGRESOS (F7),"&amp;" no es igual al TOTAL INGRESOS del FLUJO CONTABLE DE INGRESOS Y EGRESOS (F12) columna AMPLIACIÓN Y REDUCCIÓN.")</f>
        <v/>
      </c>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500"/>
    </row>
    <row r="120" spans="1:40" ht="45" hidden="1" customHeight="1">
      <c r="A120" s="504"/>
      <c r="B120" s="506"/>
      <c r="C120" s="528" t="str">
        <f>IF(ROUND('F7'!F70,2)=ROUND('F12'!F17,2),"","11.3. El TOTAL DE INGRESOS del momento DEVENGADO del ESTADO ANALÍTICO DE INGRESOS (F7),"&amp;" no es igual al TOTAL INGRESOS del FLUJO CONTABLE DE INGRESOS Y EGRESOS (F12) columna DEVENGADO.")</f>
        <v/>
      </c>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500"/>
    </row>
    <row r="121" spans="1:40" ht="45" hidden="1" customHeight="1">
      <c r="A121" s="504"/>
      <c r="B121" s="506"/>
      <c r="C121" s="528" t="str">
        <f>IF(ROUND('F8'!C80,2)=ROUND('F12'!C30,2),"","11.4. El TOTAL DE EGRESOS del momento APROBADO del ESTADO ANALÍTICO DEL EJERCICIO DEL PRESUPUESTO DE EGRESOS (F8),"&amp;" no es igual al TOTAL DE EGRESOS del FLUJO CONTABLE DE INGRESOS Y EGRESOS (F12) columna APROBADO.")</f>
        <v/>
      </c>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500"/>
    </row>
    <row r="122" spans="1:40" ht="45" hidden="1" customHeight="1">
      <c r="A122" s="504"/>
      <c r="B122" s="506"/>
      <c r="C122" s="528" t="str">
        <f>IF(ROUND('F8'!D80,2)=ROUND('F12'!D30,2),"","11.5. El TOTAL DE EGRESOS de las AMPLACIONES Y REDUCCIONES del ESTADO ANALÍTICO DEL EJERCICIO DEL PRESUPUESTO DE EGRESOS (F8),"&amp;" no es igual al TOTAL EGRESOS del FLUJO CONTABLE DE INGRESOS Y EGRESOS (F12) columna AMPLIACIÓN Y REDUCCIÓN.")</f>
        <v/>
      </c>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500"/>
    </row>
    <row r="123" spans="1:40" ht="45" hidden="1" customHeight="1">
      <c r="A123" s="507"/>
      <c r="B123" s="509"/>
      <c r="C123" s="528" t="str">
        <f>IF(ROUND('F8'!F80,2)=ROUND('F12'!F30,2),"","11.6. El TOTAL DE EGRESOS del momento DEVENGADO del ESTADO ANALÍTICO DEL EJERCICIO DEL PRESUPUESTO DE EGRESOS (F8),"&amp;" no es igual al TOTAL EGRESOS del FLUJO CONTABLE DE INGRESOS Y EGRESOS (F12) columna DEVENGADO.")</f>
        <v/>
      </c>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500"/>
    </row>
    <row r="124" spans="1:40" ht="45" hidden="1" customHeight="1">
      <c r="A124" s="521" t="s">
        <v>872</v>
      </c>
      <c r="B124" s="503"/>
      <c r="C124" s="528" t="str">
        <f>IF(ROUND('F7'!C70,2)=ROUND(F7B!C64,2),"","12.1. El TOTAL DE INGRESOS del momento ESTIMADO del ESTADO ANALÍTICO DE INGRESOS DETALLADO - LDF (F7B),"&amp;" no es igual al ESTADO ANALÍTICO DE INGRESOS (F7) columna ESTIMADO.")</f>
        <v/>
      </c>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500"/>
    </row>
    <row r="125" spans="1:40" ht="45" hidden="1" customHeight="1">
      <c r="A125" s="522"/>
      <c r="B125" s="506"/>
      <c r="C125" s="528" t="str">
        <f>IF(ROUND('F7'!D70,2)=ROUND(F7B!D64,2),"","12.2. El TOTAL DE INGRESOS del momento MODIFICADO del ESTADO ANALÍTICO DE INGRESOS DETALLADO - LDF (F7B),"&amp;" no es igual al ESTADO ANALÍTICO DE INGRESOS (F7) columna MODFICADO.")</f>
        <v/>
      </c>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500"/>
    </row>
    <row r="126" spans="1:40" ht="45" hidden="1" customHeight="1">
      <c r="A126" s="522"/>
      <c r="B126" s="506"/>
      <c r="C126" s="528" t="str">
        <f>IF(ROUND('F7'!F70,2)=ROUND(F7B!F64,2),"","12.3. El TOTAL DE INGRESOS del momento DEVENGADO del ESTADO ANALÍTICO DE INGRESOS DETALLADO - LDF (F7B),"&amp;" no es igual al ESTADO ANALÍTICO DE INGRESOS (F7) columna DEVENGADO.")</f>
        <v/>
      </c>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500"/>
    </row>
    <row r="127" spans="1:40" ht="45" hidden="1" customHeight="1">
      <c r="A127" s="522"/>
      <c r="B127" s="506"/>
      <c r="C127" s="528" t="str">
        <f>IF(ROUND('F7'!G70,2)=ROUND(F7B!G64,2),"","12.4. El TOTAL DE INGRESOS del momento RECAUDADO del ESTADO ANALÍTICO DE INGRESOS DETALLADO - LDF (F7B),"&amp;" no es igual al ESTADO ANALÍTICO DE INGRESOS (F7) columna RECAUDADO.")</f>
        <v/>
      </c>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500"/>
    </row>
    <row r="128" spans="1:40" ht="45" hidden="1" customHeight="1">
      <c r="A128" s="522"/>
      <c r="B128" s="506"/>
      <c r="C128" s="528" t="str">
        <f>IF(ROUND(F7B!C39,2)=ROUND(F8B!D80,2),"","12.5.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500"/>
    </row>
    <row r="129" spans="1:40" ht="45" hidden="1" customHeight="1">
      <c r="A129" s="522"/>
      <c r="B129" s="506"/>
      <c r="C129" s="528"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500"/>
    </row>
    <row r="130" spans="1:40" ht="45" hidden="1" customHeight="1">
      <c r="A130" s="522"/>
      <c r="B130" s="506"/>
      <c r="C130" s="528"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500"/>
    </row>
    <row r="131" spans="1:40" ht="45" hidden="1" customHeight="1">
      <c r="A131" s="525"/>
      <c r="B131" s="520"/>
      <c r="C131" s="528"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500"/>
    </row>
    <row r="132" spans="1:40" ht="45" hidden="1" customHeight="1">
      <c r="A132" s="521" t="s">
        <v>873</v>
      </c>
      <c r="B132" s="503"/>
      <c r="C132" s="528" t="str">
        <f>IF(ROUND(F8B!D155,2)=ROUND('F8'!C80,2),"","13.1. El TOTAL DEL GASTO en lo correspondiente al APROBADO del ESTADO ANALÍTICO DEL EJERCICIO DEL PRESUPUESTO DE EGRESOS DETALLADO - LDF (F8A),"&amp;" no es igual al ESTADO ANALÍTICO DEL EJERCICIO DEL PRESUPUESTO DE EGRESOS (F8) columna APROBADO.")</f>
        <v/>
      </c>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500"/>
    </row>
    <row r="133" spans="1:40" ht="45" hidden="1" customHeight="1">
      <c r="A133" s="522"/>
      <c r="B133" s="506"/>
      <c r="C133" s="528" t="str">
        <f>IF(ROUND(F8B!F155,2)=ROUND('F8'!E80,2),"","13.2. El TOTAL DEL GASTO en lo correspondiente al MODFICADO del ESTADO ANALÍTICO DEL EJERCICIO DEL PRESUPUESTO DE EGRESOS DETALLADO - LDF (F8A),"&amp;" no es igual al ESTADO ANALÍTICO DEL EJERCICIO DEL PRESUPUESTO DE EGRESOS (F8) columna MODIFICADO.")</f>
        <v/>
      </c>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500"/>
    </row>
    <row r="134" spans="1:40" ht="45" hidden="1" customHeight="1">
      <c r="A134" s="522"/>
      <c r="B134" s="506"/>
      <c r="C134" s="528" t="str">
        <f>IF(ROUND(F8B!G155,2)=ROUND('F8'!F80,2),"","13.3. El TOTAL DEL GASTO en lo correspondiente al DEVENGADO del ESTADO ANALÍTICO DEL EJERCICIO DEL PRESUPUESTO DE EGRESOS DETALLADO - LDF (F8A),"&amp;" no es igual al ESTADO ANALÍTICO DEL EJERCICIO DEL PRESUPUESTO DE EGRESOS (F8) columna DEVENGADO.")</f>
        <v/>
      </c>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500"/>
    </row>
    <row r="135" spans="1:40" ht="45" hidden="1" customHeight="1">
      <c r="A135" s="525"/>
      <c r="B135" s="520"/>
      <c r="C135" s="528" t="str">
        <f>IF(ROUND(F8B!H155,2)=ROUND('F8'!G80,2),"","13.4. El TOTAL DEL GASTO en lo correspondiente al PAGADO del ESTADO ANALÍTICO DEL EJERCICIO DEL PRESPUESTO DE EGRESOS DETALLADO - LDF (F8A),"&amp;" no es igual al ESTADO ANALÍTICO DEL EJERCICIO DEL PRESPUESTO DE EGRESOS (F8) columna PAGADO.")</f>
        <v/>
      </c>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500"/>
    </row>
    <row r="136" spans="1:40" ht="45" hidden="1" customHeight="1">
      <c r="A136" s="521" t="s">
        <v>874</v>
      </c>
      <c r="B136" s="503"/>
      <c r="C136" s="528" t="str">
        <f>IF(ROUND(F19A!D76,2)=ROUND('F19'!C40,2),"","14.1. El TOTAL DEL GASTO en lo correspondiente al APROVADO del ESTADO ANALÍTICO DEL EJERCICIO DEL PRESUPUESTO DE EGRESOS DETALLADO - LDF (F19A),"&amp;" no es igual al ESTADO ANALÍTICO DEL EJERCICIO DEL PRESUPUESTO DE EGRESOS (F19) columna APROBADO.")</f>
        <v/>
      </c>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500"/>
    </row>
    <row r="137" spans="1:40" ht="45" hidden="1" customHeight="1">
      <c r="A137" s="522"/>
      <c r="B137" s="506"/>
      <c r="C137" s="528" t="str">
        <f>IF(ROUND(F19A!F76,2)=ROUND('F19'!E40,2),"","14.2. El TOTAL DEL GASTO en lo correspondiente al MODFICADO del ESTADO ANALÍTICO DEL EJERCICIO DEL PRESUPUESTO DE EGRESOS DETALLADO - LDF (F19A),"&amp;" no es igual al ESTADO ANALÍTICO DEL EJERCICIO DEL PRESUPUESTO DE EGRESOS (F19) columna MODIFICADO.")</f>
        <v/>
      </c>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500"/>
    </row>
    <row r="138" spans="1:40" ht="45" hidden="1" customHeight="1">
      <c r="A138" s="522"/>
      <c r="B138" s="506"/>
      <c r="C138" s="528" t="str">
        <f>IF(ROUND(F19A!G76,2)=ROUND('F19'!F40,2),"","14.3. El TOTAL DEL GASTO en lo correspondiente al DEVENGADO del ESTADO ANALÍTCO DEL EJERCICIO DEL PRESUPUESTO DE EGRESOS DETALLADO - LDF (F19A),"&amp;" no es igual al ESTADO ANALÍTICO DEL EJERCICIO DEL PRESUPUESTO DE EGRESOS (F19) columna DEVENGADO.")</f>
        <v/>
      </c>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500"/>
    </row>
    <row r="139" spans="1:40" ht="45" hidden="1" customHeight="1">
      <c r="A139" s="522"/>
      <c r="B139" s="506"/>
      <c r="C139" s="528" t="str">
        <f>IF(ROUND(F19A!H76,2)=ROUND('F19'!G40,2),"","14.4. El TOTAL DEL GASTO en lo correspondiente al PAGADO del ESTADO ANALÍTCO DEL EJERCICIO DEL PRESUPUESTO DE EGRESO DETALLADO - LDF (F19A),"&amp;" no es igual al ESTADO ANALÍTICO DEL EJERCICIO DEL PRESUPUESTO DE EGRESOS (F19) columna PAGADO.")</f>
        <v/>
      </c>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500"/>
    </row>
    <row r="140" spans="1:40" ht="45" hidden="1" customHeight="1">
      <c r="A140" s="522"/>
      <c r="B140" s="506"/>
      <c r="C140" s="528"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(F8A).")</f>
        <v/>
      </c>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500"/>
    </row>
    <row r="141" spans="1:40" ht="45" hidden="1" customHeight="1">
      <c r="A141" s="522"/>
      <c r="B141" s="506"/>
      <c r="C141" s="528"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(F8A).")</f>
        <v/>
      </c>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500"/>
    </row>
    <row r="142" spans="1:40" ht="45" hidden="1" customHeight="1">
      <c r="A142" s="522"/>
      <c r="B142" s="506"/>
      <c r="C142" s="528"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(F8A).")</f>
        <v/>
      </c>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500"/>
    </row>
    <row r="143" spans="1:40" ht="45" hidden="1" customHeight="1">
      <c r="A143" s="522"/>
      <c r="B143" s="506"/>
      <c r="C143" s="528"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(F8A).")</f>
        <v/>
      </c>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500"/>
    </row>
    <row r="144" spans="1:40" ht="45" hidden="1" customHeight="1">
      <c r="A144" s="522"/>
      <c r="B144" s="506"/>
      <c r="C144" s="528"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(F8A).")</f>
        <v/>
      </c>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500"/>
    </row>
    <row r="145" spans="1:40" ht="45" hidden="1" customHeight="1">
      <c r="A145" s="522"/>
      <c r="B145" s="506"/>
      <c r="C145" s="528"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(F8A).")</f>
        <v/>
      </c>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500"/>
    </row>
    <row r="146" spans="1:40" ht="45" hidden="1" customHeight="1">
      <c r="A146" s="522"/>
      <c r="B146" s="506"/>
      <c r="C146" s="528"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(F8A).")</f>
        <v/>
      </c>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500"/>
    </row>
    <row r="147" spans="1:40" ht="45" hidden="1" customHeight="1">
      <c r="A147" s="523"/>
      <c r="B147" s="509"/>
      <c r="C147" s="528"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(F8A).")</f>
        <v/>
      </c>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500"/>
    </row>
    <row r="148" spans="1:40" ht="45" hidden="1" customHeight="1">
      <c r="A148" s="521" t="s">
        <v>875</v>
      </c>
      <c r="B148" s="503"/>
      <c r="C148" s="528" t="str">
        <f>IF(ROUND(F18A!B62,2)=ROUND('F18'!B58,2),"","15.1. El TOTAL DEL GASTO del momento APROBADO del ESTADO ANALÍTICO DEL EJERCICIO DEL PRESUPUESTO DE EGRESOS DETALLADO - LDF (F18A),"&amp;" no es igual al ESTADO ANALÍTICO DEL EJERCICIO DEL PRESUPUESTO DE EGRESOS (F18) columna APROBADO.")</f>
        <v/>
      </c>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500"/>
    </row>
    <row r="149" spans="1:40" ht="45" hidden="1" customHeight="1">
      <c r="A149" s="522"/>
      <c r="B149" s="506"/>
      <c r="C149" s="528" t="str">
        <f>IF(ROUND(F18A!C62,2)=ROUND('F18'!C58,2),"","15.2. El  TOTAL DEL GASTO del momento MODIFICADO del ESTADO ANALÍTICO DEL EJERCICIO DEL PRESUPUESTO DE EGRESOS DETALLADO - LDF (F18A),"&amp;" no es igual al ESTADO ANALÍTICO DEL EJERCICIO DEL PRESUPUESTO DE EGRESOS (F18) columna MODIFICADO.")</f>
        <v/>
      </c>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500"/>
    </row>
    <row r="150" spans="1:40" ht="45" hidden="1" customHeight="1">
      <c r="A150" s="522"/>
      <c r="B150" s="506"/>
      <c r="C150" s="528" t="str">
        <f>IF(ROUND(F18A!E62,2)=ROUND('F18'!E58,2),"","15.3. El TOTAL DEL GASTO del momento DEVENGADO del ESTADO ANALÍTICO DEL EJERCICIO DEL PRESUPUESTO DE EGRESOS DETALLADO - LDF (F18A),"&amp;" no es igual al ESTADO ANALÍTICO DEL EJERCICIO DEL PRESUPUESTO DE EGRESOS (F18) columna DEVENGADO.")</f>
        <v/>
      </c>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500"/>
    </row>
    <row r="151" spans="1:40" ht="45" hidden="1" customHeight="1">
      <c r="A151" s="522"/>
      <c r="B151" s="506"/>
      <c r="C151" s="528" t="str">
        <f>IF(ROUND(F18A!F62,2)=ROUND('F18'!F58,2),"","15.4. El TOTAL DEL GASTO del momento PAGADO del ESTADO ANALÍTICO DEL EJERCICIO DEL PRESUPUESTO DE EGRESOS DETALLADO - LDF (F18A),"&amp;" no es igual al ESTADO ANALÍTICO DEL EJERCICIO DEL PRESUPUESTO DE EGRESOS (F18) columna PAGADO.")</f>
        <v/>
      </c>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500"/>
    </row>
    <row r="152" spans="1:40" ht="45" hidden="1" customHeight="1">
      <c r="A152" s="522"/>
      <c r="B152" s="506"/>
      <c r="C152" s="528"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(F8A).")</f>
        <v/>
      </c>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500"/>
    </row>
    <row r="153" spans="1:40" ht="45" hidden="1" customHeight="1">
      <c r="A153" s="522"/>
      <c r="B153" s="506"/>
      <c r="C153" s="528"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(F8A).")</f>
        <v/>
      </c>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500"/>
    </row>
    <row r="154" spans="1:40" ht="45" hidden="1" customHeight="1">
      <c r="A154" s="522"/>
      <c r="B154" s="506"/>
      <c r="C154" s="528"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(F8A).")</f>
        <v/>
      </c>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500"/>
    </row>
    <row r="155" spans="1:40" ht="45" hidden="1" customHeight="1">
      <c r="A155" s="522"/>
      <c r="B155" s="506"/>
      <c r="C155" s="528"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(F8A).")</f>
        <v/>
      </c>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500"/>
    </row>
    <row r="156" spans="1:40" ht="45" hidden="1" customHeight="1">
      <c r="A156" s="522"/>
      <c r="B156" s="506"/>
      <c r="C156" s="528"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(F8A).")</f>
        <v/>
      </c>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500"/>
    </row>
    <row r="157" spans="1:40" ht="45" hidden="1" customHeight="1">
      <c r="A157" s="522"/>
      <c r="B157" s="506"/>
      <c r="C157" s="528"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(F8A).")</f>
        <v/>
      </c>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500"/>
    </row>
    <row r="158" spans="1:40" ht="45" hidden="1" customHeight="1">
      <c r="A158" s="522"/>
      <c r="B158" s="506"/>
      <c r="C158" s="528"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(F8A).")</f>
        <v/>
      </c>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500"/>
    </row>
    <row r="159" spans="1:40" ht="45" hidden="1" customHeight="1">
      <c r="A159" s="523"/>
      <c r="B159" s="509"/>
      <c r="C159" s="528"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(F8A).")</f>
        <v/>
      </c>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500"/>
    </row>
    <row r="160" spans="1:40" ht="45" hidden="1" customHeight="1">
      <c r="A160" s="518" t="s">
        <v>876</v>
      </c>
      <c r="B160" s="503"/>
      <c r="C160" s="528" t="str">
        <f>IF(ROUND(SUM('F22'!E7:E8)+('F22'!E27),2)=ROUND('F7'!C70,2),"","16.1. El importe de INGRESOS TOTALES del momento ESTIMADO del BALANCE PRESUPUESTARIO - LDF (F22),"&amp;" no es igual al ESTADO ANALÍTICO DE INGRESOS (F7) columna ESTIMADO.")</f>
        <v/>
      </c>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500"/>
    </row>
    <row r="161" spans="1:40" ht="45" hidden="1" customHeight="1">
      <c r="A161" s="504"/>
      <c r="B161" s="506"/>
      <c r="C161" s="528" t="str">
        <f>IF(ROUND(SUM('F22'!F7:F8)+('F22'!F27),2)=ROUND('F7'!F70,2),"","16.2. El importe de INGRESOS TOTALES del momento DEVENGADO del BALANCE PRESUPUESTARIO - LDF (F22),"&amp;" no es igual al ESTADO ANALÍTICO DE INGRESOS (F7) columna DEVENGADO.")</f>
        <v/>
      </c>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500"/>
    </row>
    <row r="162" spans="1:40" ht="45" hidden="1" customHeight="1">
      <c r="A162" s="504"/>
      <c r="B162" s="506"/>
      <c r="C162" s="528" t="str">
        <f>IF(ROUND(SUM('F22'!G7:G8)+('F22'!G27),2)=ROUND('F7'!G70,2),"","16.3. El importe de INGRESOS TOTALES del momento RECAUDADO del BALANCE PRESUPUESTARIO - LDF (F22),"&amp;" no es igual al ESTADO ANALÍTICO DE INGRESOS (F7) columna RECAUDADO.")</f>
        <v/>
      </c>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500"/>
    </row>
    <row r="163" spans="1:40" ht="45" hidden="1" customHeight="1">
      <c r="A163" s="504"/>
      <c r="B163" s="506"/>
      <c r="C163" s="528" t="str">
        <f>IF(ROUND(('F22'!E10+'F22'!E30),2)=ROUND('F8'!C80,2),"","16.4. El importe de EGRESOS PRESUPUESTARIOS del momento APROBADO del BALANCE PRESUPUESTARIO - LDF (F22),"&amp;" no es igual al ESTADO ANALÍTICO DEL EJERCICIO DEL PRESUPUESTO DE EGRESOS (F8) columna APROBADO.")</f>
        <v/>
      </c>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500"/>
    </row>
    <row r="164" spans="1:40" ht="45" hidden="1" customHeight="1">
      <c r="A164" s="504"/>
      <c r="B164" s="506"/>
      <c r="C164" s="528" t="str">
        <f>IF(ROUND(('F22'!F10+'F22'!F30),2)=ROUND('F8'!F80,2),"","16.5. El importe de EGRESOS PRESUPUESTARIOS del momento DEVENGADO del BALNCE PRESUPUESTARIO - LDF (F22),"&amp;" no es igual al ESTADO ANALÍTICO DEL EJERCICIO DEL PRESUPUESTO DE EGRESOS (F8) columna DEVENGADO.")</f>
        <v/>
      </c>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500"/>
    </row>
    <row r="165" spans="1:40" ht="45" hidden="1" customHeight="1">
      <c r="A165" s="507"/>
      <c r="B165" s="509"/>
      <c r="C165" s="528" t="str">
        <f>IF(ROUND(('F22'!G10+'F22'!G30),2)=ROUND('F8'!G80,2),"","16.6. El importe de EGRESOS PRESUPUESTARIOS del momento PAGADO del BALANCE PRESUPUESTARIO - LDF (F22),"&amp;" no es igual al ESTADO ANALÍTCO DEL EJERCICIO DEL PRESUPUESTO DE EGRESOS (F8) columna PAGADO.")</f>
        <v/>
      </c>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500"/>
    </row>
    <row r="166" spans="1:40" ht="45" hidden="1" customHeight="1">
      <c r="A166" s="518" t="s">
        <v>877</v>
      </c>
      <c r="B166" s="503"/>
      <c r="C166" s="528" t="str">
        <f>IF(ROUND('F13'!$P$6,2)=ROUND('F12'!$E$21,2),"","17.1. El total del CAPÍTULO 1000 del AVANCE DE PROGRAMAS Y/O PROCESOS CONCLUIDOS (F13),"&amp;" no es igual al informado en el FLUJO CONTABLE DE INGRESOS Y EGRESOS (F12) columna MODIFICADO.")</f>
        <v/>
      </c>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500"/>
    </row>
    <row r="167" spans="1:40" ht="45" hidden="1" customHeight="1">
      <c r="A167" s="504"/>
      <c r="B167" s="506"/>
      <c r="C167" s="528" t="str">
        <f>IF(ROUND('F13'!$Q$6,2)=ROUND('F12'!$E$22,2),"","17.2. El total del CAPÍTULO 2000 del AVANCE DE PROGRAMAS Y/O PROCESOS CONCLUIDOS (F13),"&amp;" no es igual al informado en el FLUJO CONTABLE DE INGRESOS Y EGRESOS (F12) columna MODFICADO.")</f>
        <v/>
      </c>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500"/>
    </row>
    <row r="168" spans="1:40" ht="45" hidden="1" customHeight="1">
      <c r="A168" s="504"/>
      <c r="B168" s="506"/>
      <c r="C168" s="528" t="str">
        <f>IF(ROUND('F13'!$R$6,2)=ROUND('F12'!$E$23,2),"","17.3. El total del CAPÍTULO 3000 del AVANCE DE PROGRAMAS Y/O PROCESOS CONCLUIDOS (F13),"&amp;" no es igual al informado en el FLUJO CONTABLE DE INGRESOS Y EGRESOS (F12) columna MODFICADO.")</f>
        <v/>
      </c>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500"/>
    </row>
    <row r="169" spans="1:40" ht="45" hidden="1" customHeight="1">
      <c r="A169" s="504"/>
      <c r="B169" s="506"/>
      <c r="C169" s="528" t="str">
        <f>IF(ROUND('F13'!$S$6,2)=ROUND('F12'!$E$24,2),"","17.4. El total del CAPÍTULO 4000 del AVANCE DE PROGRAMAS Y/O PROCESOS CONCLUIDOS (F13),"&amp;" no es igual al informado en el FLUJO CONTABLE DE INGRESOS Y EGRESOS (F12) columna MODIFICADO.")</f>
        <v/>
      </c>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500"/>
    </row>
    <row r="170" spans="1:40" ht="45" hidden="1" customHeight="1">
      <c r="A170" s="504"/>
      <c r="B170" s="506"/>
      <c r="C170" s="528" t="str">
        <f>IF(ROUND('F13'!$T$6,2)=ROUND('F12'!$E$25,2),"","17.5. El total del CAPÍTULO 5000 del AVANCE DE PROGRAMAS Y/O PROCESOS CONCLUIDOS (F13),"&amp;" no es igual al informado en el FLUJO CONTABLE DE INGRESOS Y EGRESOS (F12) columna MODIFICADO.")</f>
        <v/>
      </c>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500"/>
    </row>
    <row r="171" spans="1:40" ht="45" hidden="1" customHeight="1">
      <c r="A171" s="504"/>
      <c r="B171" s="506"/>
      <c r="C171" s="528" t="str">
        <f>IF(ROUND('F13'!$U$6,2)=ROUND('F12'!$E$26,2),"","17.6. El total del CAPÍTULO 6000 del AVANCE DE PROGRAMAS Y/O PROCESOS CONCLUIDOS (F13),"&amp;" no es igual al informado en el FLUJO CONTABLE DE INGRESOS Y EGRESOS (F12) columna MODFICADO.")</f>
        <v/>
      </c>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500"/>
    </row>
    <row r="172" spans="1:40" ht="45" hidden="1" customHeight="1">
      <c r="A172" s="504"/>
      <c r="B172" s="506"/>
      <c r="C172" s="528" t="str">
        <f>IF(ROUND('F13'!$V$6,2)=ROUND('F12'!$E$27,2),"","17.7. El total del CAPÍTULO 7000 del AVANCE DE PROGRAMAS Y/O PROCESOS CONCLUIDOS (F13),"&amp;" no es igual al informado en el FLUJO CONTABLE DE INGRESOS Y EGRESOS (F12) columna MODIFICADO.")</f>
        <v/>
      </c>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500"/>
    </row>
    <row r="173" spans="1:40" ht="45" hidden="1" customHeight="1">
      <c r="A173" s="504"/>
      <c r="B173" s="506"/>
      <c r="C173" s="528" t="str">
        <f>IF(ROUND('F13'!$W$6,2)=ROUND('F12'!$E$28,2),"","17.8. El total del CAPÍTULO 8000 del AVANCE DE PROGRAMAS Y/O PROCESOS CONCLUIDOS (F13),"&amp;" no es igual al informado en el FLUJO CONTABLE DE INGRESOS Y EGRESOS (F12) columna MODIFICADO.")</f>
        <v/>
      </c>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500"/>
    </row>
    <row r="174" spans="1:40" ht="45" hidden="1" customHeight="1">
      <c r="A174" s="504"/>
      <c r="B174" s="506"/>
      <c r="C174" s="528" t="str">
        <f>IF(ROUND('F13'!$X$6,2)=ROUND('F12'!$E$29,2),"","17.9. El total del CAPÍTULO 9000 del AVANCE DE PROGRAMAS Y/O PROCESOS CONCLUIDOS (F13),"&amp;" no es igual al informado en el FLUJO CONTABLE DE INGRESOS Y EGRESOS (F12) columna MODFICADO.")</f>
        <v/>
      </c>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500"/>
    </row>
    <row r="175" spans="1:40" ht="45" hidden="1" customHeight="1">
      <c r="A175" s="504"/>
      <c r="B175" s="506"/>
      <c r="C175" s="528" t="str">
        <f>IF(ROUND('F13'!$AA$6,2)=ROUND('F12'!$F$21,2),"","17.10. El total del CAPÍTULO 1000 del AVANCE DE PROGRAMAS Y/O PROCESOS CONCLUIDOS (F13),"&amp;" no es igual al informado en el FLUJO CONTABLE DE INGRESOS Y EGRESOS (F12) columna DEVENGADO.")</f>
        <v/>
      </c>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500"/>
    </row>
    <row r="176" spans="1:40" ht="45" hidden="1" customHeight="1">
      <c r="A176" s="504"/>
      <c r="B176" s="506"/>
      <c r="C176" s="528" t="str">
        <f>IF(ROUND('F13'!$AB$6,2)=ROUND('F12'!$F$22,2),"","17.11. El total del CAPÍTULO 2000 del AVANCE DE PROGRAMAS Y/O PROCESOS CONCLUIDOS (F13),"&amp;" no es igual al informado en el FLUJO CONTABLE DE INGRESOS Y EGRESOS (F12) columna DEVENGADO.")</f>
        <v/>
      </c>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500"/>
    </row>
    <row r="177" spans="1:40" ht="45" hidden="1" customHeight="1">
      <c r="A177" s="504"/>
      <c r="B177" s="506"/>
      <c r="C177" s="528" t="str">
        <f>IF(ROUND('F13'!$AC$6,2)=ROUND('F12'!$F$23,2),"","17.12. El total del CAPÍTULO 3000 del AVANCE DE PROGRAMAS Y/O PROCESOS CONCLUIDOS (F13),"&amp;" no es igual al informado en el FLUJO CONTABLE DE INGRESOS Y EGRESOS (F12) columna DEVENGADO.")</f>
        <v/>
      </c>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500"/>
    </row>
    <row r="178" spans="1:40" ht="45" hidden="1" customHeight="1">
      <c r="A178" s="504"/>
      <c r="B178" s="506"/>
      <c r="C178" s="528" t="str">
        <f>IF(ROUND('F13'!$AD$6,2)=ROUND('F12'!$F$24,2),"","17.13. El total del CAPÍTULO 4000 del AVANCE DE PROGRAMAS Y/O PROCESOS CONCLUIDOS (F13),"&amp;" no es igual al informado en el FLUJO CONTABLE DE INGRESOS Y EGRESOS (F12) columna DEVENGADO.")</f>
        <v/>
      </c>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500"/>
    </row>
    <row r="179" spans="1:40" ht="45" hidden="1" customHeight="1">
      <c r="A179" s="504"/>
      <c r="B179" s="506"/>
      <c r="C179" s="528" t="str">
        <f>IF(ROUND('F13'!$AE$6,2)=ROUND('F12'!$F$25,2),"","17.14. El total del CAPÍTULO 5000 del AVANCE DE PROGRAMAS Y/O PREOCESOS CONCLUIDOS (F13),"&amp;" no es igual al informado en el FLUJO CONTABLE DE INGRESOS Y EGRESOS (F12) columna DEVENGADO.")</f>
        <v/>
      </c>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500"/>
    </row>
    <row r="180" spans="1:40" ht="45" hidden="1" customHeight="1">
      <c r="A180" s="504"/>
      <c r="B180" s="506"/>
      <c r="C180" s="528" t="str">
        <f>IF(ROUND('F13'!$AF$6,2)=ROUND('F12'!$F$26,2),"","17.15. El total del CAPÍTULO 6000 del AVANCE DE PROGRAMAS Y/O PROCESOS CONCLUIDOS (F13),"&amp;" no es igual al informado en el FLUJO CONTABLE DE INGRESOS Y EGRESOS (F12) columna DEVENGADO.")</f>
        <v/>
      </c>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500"/>
    </row>
    <row r="181" spans="1:40" ht="45" hidden="1" customHeight="1">
      <c r="A181" s="504"/>
      <c r="B181" s="506"/>
      <c r="C181" s="528" t="str">
        <f>IF(ROUND('F13'!$AG$6,2)=ROUND('F12'!$F$27,2),"","17.16. El total del CAPÍTULO 7000 del AVANCE DE PROGRAMAS Y/O PROCESOS CONCLUIDOS (F13),"&amp;" no es igual al informado en el FLUJO CONTABLE DE INGRESOS Y EGRESOS (F12) columna DEVENGADO.")</f>
        <v/>
      </c>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500"/>
    </row>
    <row r="182" spans="1:40" ht="45" hidden="1" customHeight="1">
      <c r="A182" s="504"/>
      <c r="B182" s="506"/>
      <c r="C182" s="528" t="str">
        <f>IF(ROUND('F13'!$AH$6,2)=ROUND('F12'!$F$28,2),"","17.17. El total del CAPÍTULO 8000 del AVANCE DE PROGRAMAS Y/O PROCESOS CONCLUIDOS (F13),"&amp;" no es igual al informado en el FLUJO CONTABLE DE INGRESOS Y EGRESOS (F12) columna DEVENGADO.")</f>
        <v/>
      </c>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500"/>
    </row>
    <row r="183" spans="1:40" ht="45" hidden="1" customHeight="1">
      <c r="A183" s="507"/>
      <c r="B183" s="509"/>
      <c r="C183" s="528" t="str">
        <f>IF(ROUND('F13'!$AI$6,2)=ROUND('F12'!$F$29,2),"","17.18. El total del CAPÍTULO 9000 del AVANCE DE PROGRAMAS Y/O PROCESOS CONCLUIDOS (F13),"&amp;" no es igual al informado en el FLUJO CONTABLE DE INGRESOS Y EGRESOS (F12) columna DEVENGADO.")</f>
        <v/>
      </c>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500"/>
    </row>
    <row r="184" spans="1:40" ht="15.75" customHeight="1"/>
    <row r="185" spans="1:40" ht="15.75" hidden="1" customHeight="1">
      <c r="B185" s="27" t="s">
        <v>878</v>
      </c>
      <c r="C185" s="2" t="s">
        <v>640</v>
      </c>
      <c r="D185" s="2" t="str">
        <f>"31 de Enero de "&amp;F185</f>
        <v>31 de Enero de 2024</v>
      </c>
      <c r="E185" s="2" t="str">
        <f>"Del 1° al 31 de Enero de "&amp;F185</f>
        <v>Del 1° al 31 de Enero de 2024</v>
      </c>
      <c r="F185" s="28">
        <v>2024</v>
      </c>
      <c r="T185" s="2" t="s">
        <v>879</v>
      </c>
    </row>
    <row r="186" spans="1:40" ht="15.75" hidden="1" customHeight="1">
      <c r="B186" s="2" t="s">
        <v>880</v>
      </c>
      <c r="C186" s="2" t="s">
        <v>641</v>
      </c>
      <c r="D186" s="29" t="str">
        <f>"29 de Febrero de "&amp;F185</f>
        <v>29 de Febrero de 2024</v>
      </c>
      <c r="E186" s="29" t="str">
        <f>"Del 1° al 29 de Febrero de "&amp;F185</f>
        <v>Del 1° al 29 de Febrero de 2024</v>
      </c>
      <c r="F186" s="28">
        <v>2023</v>
      </c>
      <c r="T186" s="27"/>
      <c r="U186" s="2" t="s">
        <v>881</v>
      </c>
    </row>
    <row r="187" spans="1:40" ht="15.75" hidden="1" customHeight="1">
      <c r="B187" s="2" t="s">
        <v>882</v>
      </c>
      <c r="C187" s="2" t="s">
        <v>642</v>
      </c>
      <c r="D187" s="2" t="str">
        <f>"31 de Marzo de "&amp;F185</f>
        <v>31 de Marzo de 2024</v>
      </c>
      <c r="E187" s="2" t="str">
        <f>"Del 1° al 31 de Marzo de "&amp;F185</f>
        <v>Del 1° al 31 de Marzo de 2024</v>
      </c>
      <c r="T187" s="29"/>
      <c r="U187" s="2" t="s">
        <v>883</v>
      </c>
    </row>
    <row r="188" spans="1:40" ht="15.75" hidden="1" customHeight="1">
      <c r="B188" s="2" t="s">
        <v>884</v>
      </c>
      <c r="C188" s="2" t="s">
        <v>643</v>
      </c>
      <c r="D188" s="2" t="str">
        <f>"30 de Abril de "&amp;F185</f>
        <v>30 de Abril de 2024</v>
      </c>
      <c r="E188" s="2" t="str">
        <f>"Del 1° al 30 de Abril de "&amp;F185</f>
        <v>Del 1° al 30 de Abril de 2024</v>
      </c>
      <c r="T188" s="28"/>
      <c r="U188" s="2" t="s">
        <v>885</v>
      </c>
    </row>
    <row r="189" spans="1:40" ht="15.75" hidden="1" customHeight="1">
      <c r="B189" s="2" t="s">
        <v>886</v>
      </c>
      <c r="C189" s="2" t="s">
        <v>644</v>
      </c>
      <c r="D189" s="2" t="str">
        <f>"31 de Mayo de "&amp;F185</f>
        <v>31 de Mayo de 2024</v>
      </c>
      <c r="E189" s="2" t="str">
        <f>"Del 1° al 31 de Mayo de "&amp;F185</f>
        <v>Del 1° al 31 de Mayo de 2024</v>
      </c>
    </row>
    <row r="190" spans="1:40" ht="15.75" hidden="1" customHeight="1">
      <c r="B190" s="2" t="s">
        <v>887</v>
      </c>
      <c r="C190" s="2" t="s">
        <v>888</v>
      </c>
      <c r="D190" s="2" t="str">
        <f>"30 de Junio de "&amp;F185</f>
        <v>30 de Junio de 2024</v>
      </c>
      <c r="E190" s="2" t="str">
        <f>"Del 1° al 30 de Junio de "&amp;F185</f>
        <v>Del 1° al 30 de Junio de 2024</v>
      </c>
    </row>
    <row r="191" spans="1:40" ht="15.75" hidden="1" customHeight="1">
      <c r="B191" s="2" t="s">
        <v>889</v>
      </c>
      <c r="C191" s="2" t="s">
        <v>646</v>
      </c>
      <c r="D191" s="2" t="str">
        <f>"31 de Julio de "&amp;F185</f>
        <v>31 de Julio de 2024</v>
      </c>
      <c r="E191" s="2" t="str">
        <f>"Del 1° al 31 de Julio de "&amp;F185</f>
        <v>Del 1° al 31 de Julio de 2024</v>
      </c>
    </row>
    <row r="192" spans="1:40" ht="15.75" hidden="1" customHeight="1">
      <c r="B192" s="2" t="s">
        <v>890</v>
      </c>
      <c r="C192" s="2" t="s">
        <v>647</v>
      </c>
      <c r="D192" s="2" t="str">
        <f>"31 de Agosto de "&amp;F185</f>
        <v>31 de Agosto de 2024</v>
      </c>
      <c r="E192" s="2" t="str">
        <f>"Del 1° al 31 de Agosto de "&amp;F185</f>
        <v>Del 1° al 31 de Agosto de 2024</v>
      </c>
    </row>
    <row r="193" spans="2:5" ht="15.75" hidden="1" customHeight="1">
      <c r="B193" s="2" t="s">
        <v>891</v>
      </c>
      <c r="C193" s="2" t="s">
        <v>648</v>
      </c>
      <c r="D193" s="2" t="str">
        <f>"30 de Septiembre de "&amp;F185</f>
        <v>30 de Septiembre de 2024</v>
      </c>
      <c r="E193" s="2" t="str">
        <f>"Del 1° al 30 de Septiembre de "&amp;F185</f>
        <v>Del 1° al 30 de Septiembre de 2024</v>
      </c>
    </row>
    <row r="194" spans="2:5" ht="15.75" hidden="1" customHeight="1">
      <c r="B194" s="2" t="s">
        <v>892</v>
      </c>
      <c r="C194" s="2" t="s">
        <v>649</v>
      </c>
      <c r="D194" s="2" t="str">
        <f>"31 de Octubre de "&amp;F185</f>
        <v>31 de Octubre de 2024</v>
      </c>
      <c r="E194" s="2" t="str">
        <f>"Del 1° al 31 de Octubre de "&amp;F185</f>
        <v>Del 1° al 31 de Octubre de 2024</v>
      </c>
    </row>
    <row r="195" spans="2:5" ht="15.75" hidden="1" customHeight="1">
      <c r="B195" s="2" t="s">
        <v>893</v>
      </c>
      <c r="C195" s="2" t="s">
        <v>650</v>
      </c>
      <c r="D195" s="2" t="str">
        <f>"30 de Noviembre de "&amp;F185</f>
        <v>30 de Noviembre de 2024</v>
      </c>
      <c r="E195" s="2" t="str">
        <f>"Del 1° al 30 de Noviembre de "&amp;F185</f>
        <v>Del 1° al 30 de Noviembre de 2024</v>
      </c>
    </row>
    <row r="196" spans="2:5" ht="15.75" hidden="1" customHeight="1">
      <c r="B196" s="2" t="s">
        <v>894</v>
      </c>
      <c r="C196" s="2" t="s">
        <v>895</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10">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A49:L49"/>
    <mergeCell ref="M49:X49"/>
    <mergeCell ref="Y49:AN49"/>
    <mergeCell ref="M52:X52"/>
    <mergeCell ref="Y52:AN52"/>
    <mergeCell ref="A50:L50"/>
    <mergeCell ref="M50:X50"/>
    <mergeCell ref="Y50:AN50"/>
    <mergeCell ref="A51:L51"/>
    <mergeCell ref="M51:X51"/>
    <mergeCell ref="Y51:AN51"/>
    <mergeCell ref="A52:L52"/>
    <mergeCell ref="A11:AL11"/>
    <mergeCell ref="AM11:AN11"/>
    <mergeCell ref="A12:AN12"/>
    <mergeCell ref="A13:AN13"/>
    <mergeCell ref="A23:AN23"/>
    <mergeCell ref="A30:AN30"/>
    <mergeCell ref="A40:AN40"/>
    <mergeCell ref="A45:AN45"/>
    <mergeCell ref="A48:AN48"/>
    <mergeCell ref="A1:AF1"/>
    <mergeCell ref="AG1:AN1"/>
    <mergeCell ref="A2:AN4"/>
    <mergeCell ref="A5:AN5"/>
    <mergeCell ref="A6:AN6"/>
    <mergeCell ref="A7:AN7"/>
    <mergeCell ref="A8:AN8"/>
    <mergeCell ref="A9:AN9"/>
    <mergeCell ref="A10:AN10"/>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81"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16.5">
      <c r="A2" s="654" t="s">
        <v>5749</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582" t="e">
        <f>'F6'!A3</f>
        <v>#REF!</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21">
      <c r="A5" s="655" t="s">
        <v>5742</v>
      </c>
      <c r="B5" s="574"/>
      <c r="C5" s="574"/>
      <c r="D5" s="656" t="s">
        <v>5750</v>
      </c>
      <c r="E5" s="574"/>
      <c r="F5" s="574"/>
      <c r="G5" s="574"/>
      <c r="H5" s="574"/>
      <c r="I5" s="657" t="s">
        <v>5744</v>
      </c>
      <c r="J5" s="129"/>
      <c r="K5" s="129"/>
      <c r="L5" s="129"/>
      <c r="M5" s="129"/>
      <c r="N5" s="129"/>
      <c r="O5" s="129"/>
      <c r="P5" s="129"/>
      <c r="Q5" s="129"/>
      <c r="R5" s="129"/>
      <c r="S5" s="129"/>
      <c r="T5" s="129"/>
      <c r="U5" s="129"/>
      <c r="V5" s="129"/>
      <c r="W5" s="129"/>
      <c r="X5" s="129"/>
      <c r="Y5" s="129"/>
      <c r="Z5" s="129"/>
    </row>
    <row r="6" spans="1:26" ht="31.5">
      <c r="A6" s="560"/>
      <c r="B6" s="560"/>
      <c r="C6" s="560"/>
      <c r="D6" s="399" t="s">
        <v>5745</v>
      </c>
      <c r="E6" s="400" t="s">
        <v>5751</v>
      </c>
      <c r="F6" s="399" t="s">
        <v>5033</v>
      </c>
      <c r="G6" s="399" t="s">
        <v>5034</v>
      </c>
      <c r="H6" s="399" t="s">
        <v>5747</v>
      </c>
      <c r="I6" s="560"/>
      <c r="J6" s="129"/>
      <c r="K6" s="129"/>
      <c r="L6" s="129"/>
      <c r="M6" s="129"/>
      <c r="N6" s="129"/>
      <c r="O6" s="129"/>
      <c r="P6" s="129"/>
      <c r="Q6" s="129"/>
      <c r="R6" s="129"/>
      <c r="S6" s="129"/>
      <c r="T6" s="129"/>
      <c r="U6" s="129"/>
      <c r="V6" s="129"/>
      <c r="W6" s="129"/>
      <c r="X6" s="129"/>
      <c r="Y6" s="129"/>
      <c r="Z6" s="129"/>
    </row>
    <row r="7" spans="1:26" ht="15.75">
      <c r="A7" s="401" t="s">
        <v>5752</v>
      </c>
      <c r="B7" s="143"/>
      <c r="C7" s="129"/>
      <c r="D7" s="402">
        <f t="shared" ref="D7:E7" si="0">SUM(D8:D15)</f>
        <v>0</v>
      </c>
      <c r="E7" s="402">
        <f t="shared" si="0"/>
        <v>0</v>
      </c>
      <c r="F7" s="402">
        <f t="shared" ref="F7:F23" si="1">D7+E7</f>
        <v>0</v>
      </c>
      <c r="G7" s="402">
        <f t="shared" ref="G7:H7" si="2">SUM(G8:G15)</f>
        <v>0</v>
      </c>
      <c r="H7" s="402">
        <f t="shared" si="2"/>
        <v>0</v>
      </c>
      <c r="I7" s="402">
        <f t="shared" ref="I7:I22" si="3">H7-D7</f>
        <v>0</v>
      </c>
      <c r="J7" s="129"/>
      <c r="K7" s="129"/>
      <c r="L7" s="129"/>
      <c r="M7" s="129"/>
      <c r="N7" s="129"/>
      <c r="O7" s="129"/>
      <c r="P7" s="129"/>
      <c r="Q7" s="129"/>
      <c r="R7" s="129"/>
      <c r="S7" s="129"/>
      <c r="T7" s="129"/>
      <c r="U7" s="129"/>
      <c r="V7" s="129"/>
      <c r="W7" s="129"/>
      <c r="X7" s="129"/>
      <c r="Y7" s="129"/>
      <c r="Z7" s="129"/>
    </row>
    <row r="8" spans="1:26">
      <c r="A8" s="403"/>
      <c r="B8" s="658" t="s">
        <v>345</v>
      </c>
      <c r="C8" s="536"/>
      <c r="D8" s="133">
        <f>Balanza!G796</f>
        <v>0</v>
      </c>
      <c r="E8" s="133">
        <f>Balanza!G984</f>
        <v>0</v>
      </c>
      <c r="F8" s="404">
        <f t="shared" si="1"/>
        <v>0</v>
      </c>
      <c r="G8" s="133">
        <f>Balanza!F1078</f>
        <v>0</v>
      </c>
      <c r="H8" s="133">
        <f>Balanza!H1172</f>
        <v>0</v>
      </c>
      <c r="I8" s="404">
        <f t="shared" si="3"/>
        <v>0</v>
      </c>
      <c r="J8" s="129"/>
      <c r="K8" s="129"/>
      <c r="L8" s="129"/>
      <c r="M8" s="129"/>
      <c r="N8" s="129"/>
      <c r="O8" s="129"/>
      <c r="P8" s="129"/>
      <c r="Q8" s="129"/>
      <c r="R8" s="129"/>
      <c r="S8" s="129"/>
      <c r="T8" s="129"/>
      <c r="U8" s="129"/>
      <c r="V8" s="129"/>
      <c r="W8" s="129"/>
      <c r="X8" s="129"/>
      <c r="Y8" s="129"/>
      <c r="Z8" s="129"/>
    </row>
    <row r="9" spans="1:26">
      <c r="A9" s="405"/>
      <c r="B9" s="658" t="s">
        <v>346</v>
      </c>
      <c r="C9" s="536"/>
      <c r="D9" s="404">
        <f>Balanza!G806</f>
        <v>0</v>
      </c>
      <c r="E9" s="404">
        <f>Balanza!G994</f>
        <v>0</v>
      </c>
      <c r="F9" s="404">
        <f t="shared" si="1"/>
        <v>0</v>
      </c>
      <c r="G9" s="404">
        <f>Balanza!F1088</f>
        <v>0</v>
      </c>
      <c r="H9" s="404">
        <f>Balanza!H1182</f>
        <v>0</v>
      </c>
      <c r="I9" s="404">
        <f t="shared" si="3"/>
        <v>0</v>
      </c>
      <c r="J9" s="129"/>
      <c r="K9" s="129"/>
      <c r="L9" s="129"/>
      <c r="M9" s="129"/>
      <c r="N9" s="129"/>
      <c r="O9" s="129"/>
      <c r="P9" s="129"/>
      <c r="Q9" s="129"/>
      <c r="R9" s="129"/>
      <c r="S9" s="129"/>
      <c r="T9" s="129"/>
      <c r="U9" s="129"/>
      <c r="V9" s="129"/>
      <c r="W9" s="129"/>
      <c r="X9" s="129"/>
      <c r="Y9" s="129"/>
      <c r="Z9" s="129"/>
    </row>
    <row r="10" spans="1:26">
      <c r="A10" s="405"/>
      <c r="B10" s="658" t="s">
        <v>347</v>
      </c>
      <c r="C10" s="536"/>
      <c r="D10" s="133">
        <f>Balanza!G812</f>
        <v>0</v>
      </c>
      <c r="E10" s="133">
        <f>Balanza!G1000</f>
        <v>0</v>
      </c>
      <c r="F10" s="404">
        <f t="shared" si="1"/>
        <v>0</v>
      </c>
      <c r="G10" s="133">
        <f>Balanza!F1094</f>
        <v>0</v>
      </c>
      <c r="H10" s="133">
        <f>Balanza!H1188</f>
        <v>0</v>
      </c>
      <c r="I10" s="404">
        <f t="shared" si="3"/>
        <v>0</v>
      </c>
      <c r="J10" s="129"/>
      <c r="K10" s="129"/>
      <c r="L10" s="129"/>
      <c r="M10" s="129"/>
      <c r="N10" s="129"/>
      <c r="O10" s="129"/>
      <c r="P10" s="129"/>
      <c r="Q10" s="129"/>
      <c r="R10" s="129"/>
      <c r="S10" s="129"/>
      <c r="T10" s="129"/>
      <c r="U10" s="129"/>
      <c r="V10" s="129"/>
      <c r="W10" s="129"/>
      <c r="X10" s="129"/>
      <c r="Y10" s="129"/>
      <c r="Z10" s="129"/>
    </row>
    <row r="11" spans="1:26">
      <c r="A11" s="405"/>
      <c r="B11" s="658" t="s">
        <v>348</v>
      </c>
      <c r="C11" s="536"/>
      <c r="D11" s="133">
        <f>Balanza!G815</f>
        <v>0</v>
      </c>
      <c r="E11" s="133">
        <f>Balanza!G1003</f>
        <v>0</v>
      </c>
      <c r="F11" s="404">
        <f t="shared" si="1"/>
        <v>0</v>
      </c>
      <c r="G11" s="133">
        <f>Balanza!F1097</f>
        <v>0</v>
      </c>
      <c r="H11" s="133">
        <f>Balanza!H1191</f>
        <v>0</v>
      </c>
      <c r="I11" s="404">
        <f t="shared" si="3"/>
        <v>0</v>
      </c>
      <c r="J11" s="129"/>
      <c r="K11" s="129"/>
      <c r="L11" s="129"/>
      <c r="M11" s="129"/>
      <c r="N11" s="129"/>
      <c r="O11" s="129"/>
      <c r="P11" s="129"/>
      <c r="Q11" s="129"/>
      <c r="R11" s="129"/>
      <c r="S11" s="129"/>
      <c r="T11" s="129"/>
      <c r="U11" s="129"/>
      <c r="V11" s="129"/>
      <c r="W11" s="129"/>
      <c r="X11" s="129"/>
      <c r="Y11" s="129"/>
      <c r="Z11" s="129"/>
    </row>
    <row r="12" spans="1:26">
      <c r="A12" s="405"/>
      <c r="B12" s="658" t="s">
        <v>349</v>
      </c>
      <c r="C12" s="536"/>
      <c r="D12" s="133">
        <f>Balanza!G822</f>
        <v>0</v>
      </c>
      <c r="E12" s="133">
        <f>Balanza!G1010</f>
        <v>0</v>
      </c>
      <c r="F12" s="404">
        <f t="shared" si="1"/>
        <v>0</v>
      </c>
      <c r="G12" s="133">
        <f>Balanza!F1104</f>
        <v>0</v>
      </c>
      <c r="H12" s="133">
        <f>Balanza!H1198</f>
        <v>0</v>
      </c>
      <c r="I12" s="404">
        <f t="shared" si="3"/>
        <v>0</v>
      </c>
      <c r="J12" s="129"/>
      <c r="K12" s="129"/>
      <c r="L12" s="129"/>
      <c r="M12" s="129"/>
      <c r="N12" s="129"/>
      <c r="O12" s="129"/>
      <c r="P12" s="129"/>
      <c r="Q12" s="129"/>
      <c r="R12" s="129"/>
      <c r="S12" s="129"/>
      <c r="T12" s="129"/>
      <c r="U12" s="129"/>
      <c r="V12" s="129"/>
      <c r="W12" s="129"/>
      <c r="X12" s="129"/>
      <c r="Y12" s="129"/>
      <c r="Z12" s="129"/>
    </row>
    <row r="13" spans="1:26">
      <c r="A13" s="405"/>
      <c r="B13" s="658" t="s">
        <v>350</v>
      </c>
      <c r="C13" s="536"/>
      <c r="D13" s="133">
        <f>Balanza!G826</f>
        <v>0</v>
      </c>
      <c r="E13" s="133">
        <f>Balanza!G1014</f>
        <v>0</v>
      </c>
      <c r="F13" s="404">
        <f t="shared" si="1"/>
        <v>0</v>
      </c>
      <c r="G13" s="133">
        <f>Balanza!F1108</f>
        <v>0</v>
      </c>
      <c r="H13" s="133">
        <f>Balanza!H1202</f>
        <v>0</v>
      </c>
      <c r="I13" s="404">
        <f t="shared" si="3"/>
        <v>0</v>
      </c>
      <c r="J13" s="129"/>
      <c r="K13" s="129"/>
      <c r="L13" s="129"/>
      <c r="M13" s="129"/>
      <c r="N13" s="129"/>
      <c r="O13" s="129"/>
      <c r="P13" s="129"/>
      <c r="Q13" s="129"/>
      <c r="R13" s="129"/>
      <c r="S13" s="129"/>
      <c r="T13" s="129"/>
      <c r="U13" s="129"/>
      <c r="V13" s="129"/>
      <c r="W13" s="129"/>
      <c r="X13" s="129"/>
      <c r="Y13" s="129"/>
      <c r="Z13" s="129"/>
    </row>
    <row r="14" spans="1:26" ht="30" customHeight="1">
      <c r="A14" s="405"/>
      <c r="B14" s="615" t="s">
        <v>493</v>
      </c>
      <c r="C14" s="536"/>
      <c r="D14" s="133">
        <f>Balanza!G841</f>
        <v>0</v>
      </c>
      <c r="E14" s="133">
        <f>Balanza!G1029</f>
        <v>0</v>
      </c>
      <c r="F14" s="404">
        <f t="shared" si="1"/>
        <v>0</v>
      </c>
      <c r="G14" s="133">
        <f>Balanza!F1123</f>
        <v>0</v>
      </c>
      <c r="H14" s="133">
        <f>Balanza!H1217</f>
        <v>0</v>
      </c>
      <c r="I14" s="404">
        <f t="shared" si="3"/>
        <v>0</v>
      </c>
      <c r="J14" s="129"/>
      <c r="K14" s="129"/>
      <c r="L14" s="129"/>
      <c r="M14" s="129"/>
      <c r="N14" s="129"/>
      <c r="O14" s="129"/>
      <c r="P14" s="129"/>
      <c r="Q14" s="129"/>
      <c r="R14" s="129"/>
      <c r="S14" s="129"/>
      <c r="T14" s="129"/>
      <c r="U14" s="129"/>
      <c r="V14" s="129"/>
      <c r="W14" s="129"/>
      <c r="X14" s="129"/>
      <c r="Y14" s="129"/>
      <c r="Z14" s="129"/>
    </row>
    <row r="15" spans="1:26" ht="30" customHeight="1">
      <c r="A15" s="405"/>
      <c r="B15" s="615" t="s">
        <v>353</v>
      </c>
      <c r="C15" s="536"/>
      <c r="D15" s="133">
        <f>Balanza!G873</f>
        <v>0</v>
      </c>
      <c r="E15" s="133">
        <f>Balanza!G1061</f>
        <v>0</v>
      </c>
      <c r="F15" s="404">
        <f t="shared" si="1"/>
        <v>0</v>
      </c>
      <c r="G15" s="133">
        <f>Balanza!F1155</f>
        <v>0</v>
      </c>
      <c r="H15" s="133">
        <f>Balanza!H1249</f>
        <v>0</v>
      </c>
      <c r="I15" s="404">
        <f t="shared" si="3"/>
        <v>0</v>
      </c>
      <c r="J15" s="129"/>
      <c r="K15" s="129"/>
      <c r="L15" s="129"/>
      <c r="M15" s="129"/>
      <c r="N15" s="129"/>
      <c r="O15" s="129"/>
      <c r="P15" s="129"/>
      <c r="Q15" s="129"/>
      <c r="R15" s="129"/>
      <c r="S15" s="129"/>
      <c r="T15" s="129"/>
      <c r="U15" s="129"/>
      <c r="V15" s="129"/>
      <c r="W15" s="129"/>
      <c r="X15" s="129"/>
      <c r="Y15" s="129"/>
      <c r="Z15" s="129"/>
    </row>
    <row r="16" spans="1:26" ht="30" customHeight="1">
      <c r="A16" s="660" t="s">
        <v>510</v>
      </c>
      <c r="B16" s="538"/>
      <c r="C16" s="538"/>
      <c r="D16" s="406">
        <f t="shared" ref="D16:E16" si="4">SUM(D17:D20)</f>
        <v>0</v>
      </c>
      <c r="E16" s="406">
        <f t="shared" si="4"/>
        <v>0</v>
      </c>
      <c r="F16" s="406">
        <f t="shared" si="1"/>
        <v>0</v>
      </c>
      <c r="G16" s="406">
        <f t="shared" ref="G16:H16" si="5">SUM(G17:G20)</f>
        <v>0</v>
      </c>
      <c r="H16" s="406">
        <f t="shared" si="5"/>
        <v>0</v>
      </c>
      <c r="I16" s="406">
        <f t="shared" si="3"/>
        <v>0</v>
      </c>
      <c r="J16" s="129"/>
      <c r="K16" s="129"/>
      <c r="L16" s="129"/>
      <c r="M16" s="129"/>
      <c r="N16" s="129"/>
      <c r="O16" s="129"/>
      <c r="P16" s="129"/>
      <c r="Q16" s="129"/>
      <c r="R16" s="129"/>
      <c r="S16" s="129"/>
      <c r="T16" s="129"/>
      <c r="U16" s="129"/>
      <c r="V16" s="129"/>
      <c r="W16" s="129"/>
      <c r="X16" s="129"/>
      <c r="Y16" s="129"/>
      <c r="Z16" s="129"/>
    </row>
    <row r="17" spans="1:26">
      <c r="A17" s="407"/>
      <c r="B17" s="658" t="s">
        <v>346</v>
      </c>
      <c r="C17" s="536"/>
      <c r="D17" s="404">
        <v>0</v>
      </c>
      <c r="E17" s="404">
        <v>0</v>
      </c>
      <c r="F17" s="404">
        <f t="shared" si="1"/>
        <v>0</v>
      </c>
      <c r="G17" s="404">
        <v>0</v>
      </c>
      <c r="H17" s="404">
        <v>0</v>
      </c>
      <c r="I17" s="404">
        <f t="shared" si="3"/>
        <v>0</v>
      </c>
      <c r="J17" s="129"/>
      <c r="K17" s="129"/>
      <c r="L17" s="129"/>
      <c r="M17" s="129"/>
      <c r="N17" s="129"/>
      <c r="O17" s="129"/>
      <c r="P17" s="129"/>
      <c r="Q17" s="129"/>
      <c r="R17" s="129"/>
      <c r="S17" s="129"/>
      <c r="T17" s="129"/>
      <c r="U17" s="129"/>
      <c r="V17" s="129"/>
      <c r="W17" s="129"/>
      <c r="X17" s="129"/>
      <c r="Y17" s="129"/>
      <c r="Z17" s="129"/>
    </row>
    <row r="18" spans="1:26">
      <c r="A18" s="408"/>
      <c r="B18" s="658" t="s">
        <v>349</v>
      </c>
      <c r="C18" s="536"/>
      <c r="D18" s="133">
        <v>0</v>
      </c>
      <c r="E18" s="133">
        <v>0</v>
      </c>
      <c r="F18" s="404">
        <f t="shared" si="1"/>
        <v>0</v>
      </c>
      <c r="G18" s="133">
        <v>0</v>
      </c>
      <c r="H18" s="133">
        <v>0</v>
      </c>
      <c r="I18" s="404">
        <f t="shared" si="3"/>
        <v>0</v>
      </c>
      <c r="J18" s="129"/>
      <c r="K18" s="129"/>
      <c r="L18" s="129"/>
      <c r="M18" s="129"/>
      <c r="N18" s="129"/>
      <c r="O18" s="129"/>
      <c r="P18" s="129"/>
      <c r="Q18" s="129"/>
      <c r="R18" s="129"/>
      <c r="S18" s="129"/>
      <c r="T18" s="129"/>
      <c r="U18" s="129"/>
      <c r="V18" s="129"/>
      <c r="W18" s="129"/>
      <c r="X18" s="129"/>
      <c r="Y18" s="129"/>
      <c r="Z18" s="129"/>
    </row>
    <row r="19" spans="1:26" ht="30" customHeight="1">
      <c r="A19" s="405"/>
      <c r="B19" s="615" t="s">
        <v>511</v>
      </c>
      <c r="C19" s="536"/>
      <c r="D19" s="133">
        <f>Balanza!G831</f>
        <v>0</v>
      </c>
      <c r="E19" s="133">
        <f>Balanza!G1019</f>
        <v>0</v>
      </c>
      <c r="F19" s="404">
        <f t="shared" si="1"/>
        <v>0</v>
      </c>
      <c r="G19" s="133">
        <f>Balanza!F1113</f>
        <v>0</v>
      </c>
      <c r="H19" s="133">
        <f>Balanza!H1207</f>
        <v>0</v>
      </c>
      <c r="I19" s="404">
        <f t="shared" si="3"/>
        <v>0</v>
      </c>
      <c r="J19" s="129"/>
      <c r="K19" s="129"/>
      <c r="L19" s="129"/>
      <c r="M19" s="129"/>
      <c r="N19" s="129"/>
      <c r="O19" s="129"/>
      <c r="P19" s="129"/>
      <c r="Q19" s="129"/>
      <c r="R19" s="129"/>
      <c r="S19" s="129"/>
      <c r="T19" s="129"/>
      <c r="U19" s="129"/>
      <c r="V19" s="129"/>
      <c r="W19" s="129"/>
      <c r="X19" s="129"/>
      <c r="Y19" s="129"/>
      <c r="Z19" s="129"/>
    </row>
    <row r="20" spans="1:26" ht="30" customHeight="1">
      <c r="A20" s="405"/>
      <c r="B20" s="615" t="s">
        <v>353</v>
      </c>
      <c r="C20" s="536"/>
      <c r="D20" s="133">
        <v>0</v>
      </c>
      <c r="E20" s="133">
        <v>0</v>
      </c>
      <c r="F20" s="404">
        <f t="shared" si="1"/>
        <v>0</v>
      </c>
      <c r="G20" s="133">
        <v>0</v>
      </c>
      <c r="H20" s="133">
        <v>0</v>
      </c>
      <c r="I20" s="404">
        <f t="shared" si="3"/>
        <v>0</v>
      </c>
      <c r="J20" s="129"/>
      <c r="K20" s="129"/>
      <c r="L20" s="129"/>
      <c r="M20" s="129"/>
      <c r="N20" s="129"/>
      <c r="O20" s="129"/>
      <c r="P20" s="129"/>
      <c r="Q20" s="129"/>
      <c r="R20" s="129"/>
      <c r="S20" s="129"/>
      <c r="T20" s="129"/>
      <c r="U20" s="129"/>
      <c r="V20" s="129"/>
      <c r="W20" s="129"/>
      <c r="X20" s="129"/>
      <c r="Y20" s="129"/>
      <c r="Z20" s="129"/>
    </row>
    <row r="21" spans="1:26" ht="15.75" customHeight="1">
      <c r="A21" s="409" t="s">
        <v>503</v>
      </c>
      <c r="B21" s="410"/>
      <c r="C21" s="394"/>
      <c r="D21" s="411">
        <f t="shared" ref="D21:E21" si="6">D22</f>
        <v>0</v>
      </c>
      <c r="E21" s="411">
        <f t="shared" si="6"/>
        <v>0</v>
      </c>
      <c r="F21" s="411">
        <f t="shared" si="1"/>
        <v>0</v>
      </c>
      <c r="G21" s="411">
        <f t="shared" ref="G21:H21" si="7">G22</f>
        <v>0</v>
      </c>
      <c r="H21" s="411">
        <f t="shared" si="7"/>
        <v>0</v>
      </c>
      <c r="I21" s="411">
        <f t="shared" si="3"/>
        <v>0</v>
      </c>
      <c r="J21" s="129"/>
      <c r="K21" s="129"/>
      <c r="L21" s="129"/>
      <c r="M21" s="129"/>
      <c r="N21" s="129"/>
      <c r="O21" s="129"/>
      <c r="P21" s="129"/>
      <c r="Q21" s="129"/>
      <c r="R21" s="129"/>
      <c r="S21" s="129"/>
      <c r="T21" s="129"/>
      <c r="U21" s="129"/>
      <c r="V21" s="129"/>
      <c r="W21" s="129"/>
      <c r="X21" s="129"/>
      <c r="Y21" s="129"/>
      <c r="Z21" s="129"/>
    </row>
    <row r="22" spans="1:26" ht="15.75" customHeight="1">
      <c r="A22" s="403"/>
      <c r="B22" s="661" t="s">
        <v>512</v>
      </c>
      <c r="C22" s="567"/>
      <c r="D22" s="194">
        <f>Balanza!G883</f>
        <v>0</v>
      </c>
      <c r="E22" s="194">
        <f>Balanza!G1071</f>
        <v>0</v>
      </c>
      <c r="F22" s="412">
        <f t="shared" si="1"/>
        <v>0</v>
      </c>
      <c r="G22" s="194">
        <f>Balanza!F1165</f>
        <v>0</v>
      </c>
      <c r="H22" s="194">
        <f>Balanza!H1259</f>
        <v>0</v>
      </c>
      <c r="I22" s="412">
        <f t="shared" si="3"/>
        <v>0</v>
      </c>
      <c r="J22" s="129"/>
      <c r="K22" s="129"/>
      <c r="L22" s="129"/>
      <c r="M22" s="129"/>
      <c r="N22" s="129"/>
      <c r="O22" s="129"/>
      <c r="P22" s="129"/>
      <c r="Q22" s="129"/>
      <c r="R22" s="129"/>
      <c r="S22" s="129"/>
      <c r="T22" s="129"/>
      <c r="U22" s="129"/>
      <c r="V22" s="129"/>
      <c r="W22" s="129"/>
      <c r="X22" s="129"/>
      <c r="Y22" s="129"/>
      <c r="Z22" s="129"/>
    </row>
    <row r="23" spans="1:26" ht="15.75" customHeight="1">
      <c r="A23" s="31"/>
      <c r="B23" s="413"/>
      <c r="C23" s="414" t="s">
        <v>507</v>
      </c>
      <c r="D23" s="415">
        <f t="shared" ref="D23:E23" si="8">D7+D16+D21</f>
        <v>0</v>
      </c>
      <c r="E23" s="415">
        <f t="shared" si="8"/>
        <v>0</v>
      </c>
      <c r="F23" s="415">
        <f t="shared" si="1"/>
        <v>0</v>
      </c>
      <c r="G23" s="415">
        <f t="shared" ref="G23:H23" si="9">G7+G16+G21</f>
        <v>0</v>
      </c>
      <c r="H23" s="415">
        <f t="shared" si="9"/>
        <v>0</v>
      </c>
      <c r="I23" s="662">
        <f>IF(D23&gt;H23,0,(H23-D23))</f>
        <v>0</v>
      </c>
      <c r="J23" s="129"/>
      <c r="K23" s="129"/>
      <c r="L23" s="129"/>
      <c r="M23" s="129"/>
      <c r="N23" s="129"/>
      <c r="O23" s="129"/>
      <c r="P23" s="129"/>
      <c r="Q23" s="129"/>
      <c r="R23" s="129"/>
      <c r="S23" s="129"/>
      <c r="T23" s="129"/>
      <c r="U23" s="129"/>
      <c r="V23" s="129"/>
      <c r="W23" s="129"/>
      <c r="X23" s="129"/>
      <c r="Y23" s="129"/>
      <c r="Z23" s="129"/>
    </row>
    <row r="24" spans="1:26" ht="15.75" customHeight="1">
      <c r="A24" s="416"/>
      <c r="B24" s="416"/>
      <c r="C24" s="416"/>
      <c r="D24" s="417"/>
      <c r="E24" s="417"/>
      <c r="F24" s="417"/>
      <c r="G24" s="659" t="s">
        <v>5753</v>
      </c>
      <c r="H24" s="505"/>
      <c r="I24" s="653"/>
      <c r="J24" s="129"/>
      <c r="K24" s="129"/>
      <c r="L24" s="129"/>
      <c r="M24" s="129"/>
      <c r="N24" s="129"/>
      <c r="O24" s="129"/>
      <c r="P24" s="129"/>
      <c r="Q24" s="129"/>
      <c r="R24" s="129"/>
      <c r="S24" s="129"/>
      <c r="T24" s="129"/>
      <c r="U24" s="129"/>
      <c r="V24" s="129"/>
      <c r="W24" s="129"/>
      <c r="X24" s="129"/>
      <c r="Y24" s="129"/>
      <c r="Z24" s="129"/>
    </row>
    <row r="25" spans="1:26" ht="15.75" customHeight="1">
      <c r="A25" s="416"/>
      <c r="B25" s="416"/>
      <c r="C25" s="416"/>
      <c r="D25" s="418"/>
      <c r="E25" s="418"/>
      <c r="F25" s="418"/>
      <c r="G25" s="419"/>
      <c r="H25" s="419"/>
      <c r="I25" s="129"/>
      <c r="J25" s="129"/>
      <c r="K25" s="129"/>
      <c r="L25" s="129"/>
      <c r="M25" s="129"/>
      <c r="N25" s="129"/>
      <c r="O25" s="129"/>
      <c r="P25" s="129"/>
      <c r="Q25" s="129"/>
      <c r="R25" s="129"/>
      <c r="S25" s="129"/>
      <c r="T25" s="129"/>
      <c r="U25" s="129"/>
      <c r="V25" s="129"/>
      <c r="W25" s="129"/>
      <c r="X25" s="129"/>
      <c r="Y25" s="129"/>
      <c r="Z25" s="129"/>
    </row>
    <row r="26" spans="1:26" ht="15.75" customHeight="1">
      <c r="A26" s="397" t="s">
        <v>4897</v>
      </c>
      <c r="B26" s="416"/>
      <c r="C26" s="416"/>
      <c r="D26" s="418"/>
      <c r="E26" s="418"/>
      <c r="F26" s="418"/>
      <c r="G26" s="419"/>
      <c r="H26" s="419"/>
      <c r="I26" s="129"/>
      <c r="J26" s="129"/>
      <c r="K26" s="129"/>
      <c r="L26" s="129"/>
      <c r="M26" s="129"/>
      <c r="N26" s="129"/>
      <c r="O26" s="129"/>
      <c r="P26" s="129"/>
      <c r="Q26" s="129"/>
      <c r="R26" s="129"/>
      <c r="S26" s="129"/>
      <c r="T26" s="129"/>
      <c r="U26" s="129"/>
      <c r="V26" s="129"/>
      <c r="W26" s="129"/>
      <c r="X26" s="129"/>
      <c r="Y26" s="129"/>
      <c r="Z26" s="129"/>
    </row>
    <row r="27" spans="1:26" ht="15.75" customHeight="1">
      <c r="A27" s="416"/>
      <c r="B27" s="416"/>
      <c r="C27" s="416"/>
      <c r="D27" s="418"/>
      <c r="E27" s="418"/>
      <c r="F27" s="418"/>
      <c r="G27" s="419"/>
      <c r="H27" s="419"/>
      <c r="I27" s="129"/>
      <c r="J27" s="129"/>
      <c r="K27" s="129"/>
      <c r="L27" s="129"/>
      <c r="M27" s="129"/>
      <c r="N27" s="129"/>
      <c r="O27" s="129"/>
      <c r="P27" s="129"/>
      <c r="Q27" s="129"/>
      <c r="R27" s="129"/>
      <c r="S27" s="129"/>
      <c r="T27" s="129"/>
      <c r="U27" s="129"/>
      <c r="V27" s="129"/>
      <c r="W27" s="129"/>
      <c r="X27" s="129"/>
      <c r="Y27" s="129"/>
      <c r="Z27" s="129"/>
    </row>
    <row r="28" spans="1:26" ht="15.75" customHeight="1">
      <c r="A28" s="416"/>
      <c r="B28" s="416"/>
      <c r="C28" s="416"/>
      <c r="D28" s="418"/>
      <c r="E28" s="418"/>
      <c r="F28" s="418"/>
      <c r="G28" s="419"/>
      <c r="H28" s="419"/>
      <c r="I28" s="129"/>
      <c r="J28" s="129"/>
      <c r="K28" s="129"/>
      <c r="L28" s="129"/>
      <c r="M28" s="129"/>
      <c r="N28" s="129"/>
      <c r="O28" s="129"/>
      <c r="P28" s="129"/>
      <c r="Q28" s="129"/>
      <c r="R28" s="129"/>
      <c r="S28" s="129"/>
      <c r="T28" s="129"/>
      <c r="U28" s="129"/>
      <c r="V28" s="129"/>
      <c r="W28" s="129"/>
      <c r="X28" s="129"/>
      <c r="Y28" s="129"/>
      <c r="Z28" s="129"/>
    </row>
    <row r="29" spans="1:26" ht="15.75" customHeight="1">
      <c r="A29" s="416"/>
      <c r="B29" s="416"/>
      <c r="C29" s="416"/>
      <c r="D29" s="418"/>
      <c r="E29" s="418"/>
      <c r="F29" s="418"/>
      <c r="G29" s="419"/>
      <c r="H29" s="419"/>
      <c r="I29" s="129"/>
      <c r="J29" s="129"/>
      <c r="K29" s="129"/>
      <c r="L29" s="129"/>
      <c r="M29" s="129"/>
      <c r="N29" s="129"/>
      <c r="O29" s="129"/>
      <c r="P29" s="129"/>
      <c r="Q29" s="129"/>
      <c r="R29" s="129"/>
      <c r="S29" s="129"/>
      <c r="T29" s="129"/>
      <c r="U29" s="129"/>
      <c r="V29" s="129"/>
      <c r="W29" s="129"/>
      <c r="X29" s="129"/>
      <c r="Y29" s="129"/>
      <c r="Z29" s="129"/>
    </row>
    <row r="30" spans="1:26" ht="15.75" customHeight="1">
      <c r="A30" s="416"/>
      <c r="B30" s="416"/>
      <c r="C30" s="416"/>
      <c r="D30" s="418"/>
      <c r="E30" s="418"/>
      <c r="F30" s="418"/>
      <c r="G30" s="419"/>
      <c r="H30" s="419"/>
      <c r="I30" s="129"/>
      <c r="J30" s="129"/>
      <c r="K30" s="129"/>
      <c r="L30" s="129"/>
      <c r="M30" s="129"/>
      <c r="N30" s="129"/>
      <c r="O30" s="129"/>
      <c r="P30" s="129"/>
      <c r="Q30" s="129"/>
      <c r="R30" s="129"/>
      <c r="S30" s="129"/>
      <c r="T30" s="129"/>
      <c r="U30" s="129"/>
      <c r="V30" s="129"/>
      <c r="W30" s="129"/>
      <c r="X30" s="129"/>
      <c r="Y30" s="129"/>
      <c r="Z30" s="129"/>
    </row>
    <row r="31" spans="1:26" ht="15.75" customHeight="1">
      <c r="A31" s="416"/>
      <c r="B31" s="416"/>
      <c r="C31" s="626" t="str">
        <f>Validacion!A7</f>
        <v>LIC. JOSÉ MIGUEL GOMEZ LOPEZ</v>
      </c>
      <c r="D31" s="418"/>
      <c r="E31" s="626" t="str">
        <f>Validacion!A9</f>
        <v>LIC. BERTHA MARCELA GONGORA JIMENEZ</v>
      </c>
      <c r="F31" s="574"/>
      <c r="G31" s="574"/>
      <c r="H31" s="419"/>
      <c r="I31" s="129"/>
      <c r="J31" s="129"/>
      <c r="K31" s="129"/>
      <c r="L31" s="129"/>
      <c r="M31" s="129"/>
      <c r="N31" s="129"/>
      <c r="O31" s="129"/>
      <c r="P31" s="129"/>
      <c r="Q31" s="129"/>
      <c r="R31" s="129"/>
      <c r="S31" s="129"/>
      <c r="T31" s="129"/>
      <c r="U31" s="129"/>
      <c r="V31" s="129"/>
      <c r="W31" s="129"/>
      <c r="X31" s="129"/>
      <c r="Y31" s="129"/>
      <c r="Z31" s="129"/>
    </row>
    <row r="32" spans="1:26" ht="15.75" customHeight="1">
      <c r="A32" s="129"/>
      <c r="B32" s="129"/>
      <c r="C32" s="505"/>
      <c r="D32" s="129"/>
      <c r="E32" s="505"/>
      <c r="F32" s="505"/>
      <c r="G32" s="505"/>
      <c r="H32" s="129"/>
      <c r="I32" s="129"/>
      <c r="J32" s="129"/>
      <c r="K32" s="129"/>
      <c r="L32" s="129"/>
      <c r="M32" s="129"/>
      <c r="N32" s="129"/>
      <c r="O32" s="129"/>
      <c r="P32" s="129"/>
      <c r="Q32" s="129"/>
      <c r="R32" s="129"/>
      <c r="S32" s="129"/>
      <c r="T32" s="129"/>
      <c r="U32" s="129"/>
      <c r="V32" s="129"/>
      <c r="W32" s="129"/>
      <c r="X32" s="129"/>
      <c r="Y32" s="129"/>
      <c r="Z32" s="129"/>
    </row>
    <row r="33" spans="1:26" ht="15" customHeight="1">
      <c r="A33" s="129"/>
      <c r="B33" s="129"/>
      <c r="C33" s="579" t="s">
        <v>5036</v>
      </c>
      <c r="D33" s="129"/>
      <c r="E33" s="589" t="s">
        <v>5037</v>
      </c>
      <c r="F33" s="505"/>
      <c r="G33" s="505"/>
      <c r="H33" s="420"/>
      <c r="I33" s="129"/>
      <c r="J33" s="129"/>
      <c r="K33" s="129"/>
      <c r="L33" s="129"/>
      <c r="M33" s="129"/>
      <c r="N33" s="129"/>
      <c r="O33" s="129"/>
      <c r="P33" s="129"/>
      <c r="Q33" s="129"/>
      <c r="R33" s="129"/>
      <c r="S33" s="129"/>
      <c r="T33" s="129"/>
      <c r="U33" s="129"/>
      <c r="V33" s="129"/>
      <c r="W33" s="129"/>
      <c r="X33" s="129"/>
      <c r="Y33" s="129"/>
      <c r="Z33" s="129"/>
    </row>
    <row r="34" spans="1:26" ht="15.75" customHeight="1">
      <c r="A34" s="129"/>
      <c r="B34" s="129"/>
      <c r="C34" s="505"/>
      <c r="D34" s="129"/>
      <c r="E34" s="505"/>
      <c r="F34" s="505"/>
      <c r="G34" s="505"/>
      <c r="H34" s="365"/>
      <c r="I34" s="365"/>
      <c r="J34" s="365"/>
      <c r="K34" s="129"/>
      <c r="L34" s="129"/>
      <c r="M34" s="129"/>
      <c r="N34" s="129"/>
      <c r="O34" s="129"/>
      <c r="P34" s="129"/>
      <c r="Q34" s="129"/>
      <c r="R34" s="129"/>
      <c r="S34" s="129"/>
      <c r="T34" s="129"/>
      <c r="U34" s="129"/>
      <c r="V34" s="129"/>
      <c r="W34" s="129"/>
      <c r="X34" s="129"/>
      <c r="Y34" s="129"/>
      <c r="Z34" s="129"/>
    </row>
    <row r="35" spans="1:26" ht="15.75" customHeight="1">
      <c r="A35" s="129"/>
      <c r="B35" s="129"/>
      <c r="C35" s="129"/>
      <c r="D35" s="129"/>
      <c r="E35" s="129"/>
      <c r="F35" s="129"/>
      <c r="G35" s="365"/>
      <c r="H35" s="365"/>
      <c r="I35" s="365"/>
      <c r="J35" s="365"/>
      <c r="K35" s="129"/>
      <c r="L35" s="129"/>
      <c r="M35" s="129"/>
      <c r="N35" s="129"/>
      <c r="O35" s="129"/>
      <c r="P35" s="129"/>
      <c r="Q35" s="129"/>
      <c r="R35" s="129"/>
      <c r="S35" s="129"/>
      <c r="T35" s="129"/>
      <c r="U35" s="129"/>
      <c r="V35" s="129"/>
      <c r="W35" s="129"/>
      <c r="X35" s="129"/>
      <c r="Y35" s="129"/>
      <c r="Z35" s="129"/>
    </row>
    <row r="36" spans="1:26" ht="15.75"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26">
    <mergeCell ref="I23:I24"/>
    <mergeCell ref="C31:C32"/>
    <mergeCell ref="C33:C34"/>
    <mergeCell ref="B9:C9"/>
    <mergeCell ref="B10:C10"/>
    <mergeCell ref="B11:C11"/>
    <mergeCell ref="B12:C12"/>
    <mergeCell ref="B13:C13"/>
    <mergeCell ref="B14:C14"/>
    <mergeCell ref="B15:C15"/>
    <mergeCell ref="B8:C8"/>
    <mergeCell ref="G24:H24"/>
    <mergeCell ref="E31:G32"/>
    <mergeCell ref="E33:G34"/>
    <mergeCell ref="A16:C16"/>
    <mergeCell ref="B17:C17"/>
    <mergeCell ref="B18:C18"/>
    <mergeCell ref="B19:C19"/>
    <mergeCell ref="B20:C20"/>
    <mergeCell ref="B22:C22"/>
    <mergeCell ref="A1:I1"/>
    <mergeCell ref="A2:I2"/>
    <mergeCell ref="A3:I3"/>
    <mergeCell ref="A5:C6"/>
    <mergeCell ref="D5:H5"/>
    <mergeCell ref="I5:I6"/>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68"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557" t="s">
        <v>5754</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5.75">
      <c r="A3" s="578" t="e">
        <f>'F6'!A3</f>
        <v>#REF!</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578" t="s">
        <v>4900</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21">
      <c r="A5" s="649" t="s">
        <v>779</v>
      </c>
      <c r="B5" s="574"/>
      <c r="C5" s="666" t="s">
        <v>5743</v>
      </c>
      <c r="D5" s="597"/>
      <c r="E5" s="597"/>
      <c r="F5" s="597"/>
      <c r="G5" s="597"/>
      <c r="H5" s="667" t="s">
        <v>5744</v>
      </c>
      <c r="I5" s="129"/>
      <c r="J5" s="129"/>
      <c r="K5" s="129"/>
      <c r="L5" s="129"/>
      <c r="M5" s="129"/>
      <c r="N5" s="129"/>
      <c r="O5" s="129"/>
      <c r="P5" s="129"/>
      <c r="Q5" s="129"/>
      <c r="R5" s="129"/>
      <c r="S5" s="129"/>
      <c r="T5" s="129"/>
      <c r="U5" s="129"/>
      <c r="V5" s="129"/>
      <c r="W5" s="129"/>
      <c r="X5" s="129"/>
      <c r="Y5" s="129"/>
      <c r="Z5" s="129"/>
    </row>
    <row r="6" spans="1:26" ht="31.5">
      <c r="A6" s="560"/>
      <c r="B6" s="560"/>
      <c r="C6" s="391" t="s">
        <v>5745</v>
      </c>
      <c r="D6" s="391" t="s">
        <v>5746</v>
      </c>
      <c r="E6" s="391" t="s">
        <v>5033</v>
      </c>
      <c r="F6" s="391" t="s">
        <v>5034</v>
      </c>
      <c r="G6" s="391" t="s">
        <v>5747</v>
      </c>
      <c r="H6" s="560"/>
      <c r="I6" s="129"/>
      <c r="J6" s="129"/>
      <c r="K6" s="129"/>
      <c r="L6" s="129"/>
      <c r="M6" s="129"/>
      <c r="N6" s="129"/>
      <c r="O6" s="129"/>
      <c r="P6" s="129"/>
      <c r="Q6" s="129"/>
      <c r="R6" s="129"/>
      <c r="S6" s="129"/>
      <c r="T6" s="129"/>
      <c r="U6" s="129"/>
      <c r="V6" s="129"/>
      <c r="W6" s="129"/>
      <c r="X6" s="129"/>
      <c r="Y6" s="129"/>
      <c r="Z6" s="129"/>
    </row>
    <row r="7" spans="1:26">
      <c r="A7" s="421" t="s">
        <v>514</v>
      </c>
      <c r="B7" s="422"/>
      <c r="C7" s="423"/>
      <c r="D7" s="423"/>
      <c r="E7" s="423"/>
      <c r="F7" s="423"/>
      <c r="G7" s="423"/>
      <c r="H7" s="423"/>
      <c r="I7" s="129"/>
      <c r="J7" s="129"/>
      <c r="K7" s="129"/>
      <c r="L7" s="129"/>
      <c r="M7" s="129"/>
      <c r="N7" s="129"/>
      <c r="O7" s="129"/>
      <c r="P7" s="129"/>
      <c r="Q7" s="129"/>
      <c r="R7" s="129"/>
      <c r="S7" s="129"/>
      <c r="T7" s="129"/>
      <c r="U7" s="129"/>
      <c r="V7" s="129"/>
      <c r="W7" s="129"/>
      <c r="X7" s="129"/>
      <c r="Y7" s="129"/>
      <c r="Z7" s="129"/>
    </row>
    <row r="8" spans="1:26">
      <c r="A8" s="424" t="s">
        <v>345</v>
      </c>
      <c r="B8" s="275"/>
      <c r="C8" s="406">
        <f>Balanza!G796</f>
        <v>0</v>
      </c>
      <c r="D8" s="406">
        <f>Balanza!G984</f>
        <v>0</v>
      </c>
      <c r="E8" s="406">
        <f t="shared" ref="E8:E14" si="0">C8+D8</f>
        <v>0</v>
      </c>
      <c r="F8" s="406">
        <f>Balanza!F1078</f>
        <v>0</v>
      </c>
      <c r="G8" s="406">
        <f>Balanza!H1172</f>
        <v>0</v>
      </c>
      <c r="H8" s="406">
        <f t="shared" ref="H8:H14" si="1">G8-C8</f>
        <v>0</v>
      </c>
      <c r="I8" s="152"/>
      <c r="J8" s="152"/>
      <c r="K8" s="152"/>
      <c r="L8" s="152"/>
      <c r="M8" s="152"/>
      <c r="N8" s="152"/>
      <c r="O8" s="152"/>
      <c r="P8" s="152"/>
      <c r="Q8" s="152"/>
      <c r="R8" s="152"/>
      <c r="S8" s="152"/>
      <c r="T8" s="152"/>
      <c r="U8" s="152"/>
      <c r="V8" s="152"/>
      <c r="W8" s="152"/>
      <c r="X8" s="152"/>
      <c r="Y8" s="152"/>
      <c r="Z8" s="152"/>
    </row>
    <row r="9" spans="1:26">
      <c r="A9" s="425" t="s">
        <v>515</v>
      </c>
      <c r="B9" s="275"/>
      <c r="C9" s="406">
        <f>Balanza!G806</f>
        <v>0</v>
      </c>
      <c r="D9" s="406">
        <f>Balanza!G994</f>
        <v>0</v>
      </c>
      <c r="E9" s="406">
        <f t="shared" si="0"/>
        <v>0</v>
      </c>
      <c r="F9" s="406">
        <f>Balanza!F1088</f>
        <v>0</v>
      </c>
      <c r="G9" s="406">
        <f>Balanza!H1182</f>
        <v>0</v>
      </c>
      <c r="H9" s="406">
        <f t="shared" si="1"/>
        <v>0</v>
      </c>
      <c r="I9" s="152"/>
      <c r="J9" s="152"/>
      <c r="K9" s="152"/>
      <c r="L9" s="152"/>
      <c r="M9" s="152"/>
      <c r="N9" s="152"/>
      <c r="O9" s="152"/>
      <c r="P9" s="152"/>
      <c r="Q9" s="152"/>
      <c r="R9" s="152"/>
      <c r="S9" s="152"/>
      <c r="T9" s="152"/>
      <c r="U9" s="152"/>
      <c r="V9" s="152"/>
      <c r="W9" s="152"/>
      <c r="X9" s="152"/>
      <c r="Y9" s="152"/>
      <c r="Z9" s="152"/>
    </row>
    <row r="10" spans="1:26">
      <c r="A10" s="425" t="s">
        <v>516</v>
      </c>
      <c r="B10" s="275"/>
      <c r="C10" s="406">
        <f>Balanza!G812</f>
        <v>0</v>
      </c>
      <c r="D10" s="406">
        <f>Balanza!G1000</f>
        <v>0</v>
      </c>
      <c r="E10" s="406">
        <f t="shared" si="0"/>
        <v>0</v>
      </c>
      <c r="F10" s="406">
        <f>Balanza!F1094</f>
        <v>0</v>
      </c>
      <c r="G10" s="406">
        <f>Balanza!H1188</f>
        <v>0</v>
      </c>
      <c r="H10" s="406">
        <f t="shared" si="1"/>
        <v>0</v>
      </c>
      <c r="I10" s="152"/>
      <c r="J10" s="152"/>
      <c r="K10" s="152"/>
      <c r="L10" s="152"/>
      <c r="M10" s="152"/>
      <c r="N10" s="152"/>
      <c r="O10" s="152"/>
      <c r="P10" s="152"/>
      <c r="Q10" s="152"/>
      <c r="R10" s="152"/>
      <c r="S10" s="152"/>
      <c r="T10" s="152"/>
      <c r="U10" s="152"/>
      <c r="V10" s="152"/>
      <c r="W10" s="152"/>
      <c r="X10" s="152"/>
      <c r="Y10" s="152"/>
      <c r="Z10" s="152"/>
    </row>
    <row r="11" spans="1:26">
      <c r="A11" s="425" t="s">
        <v>348</v>
      </c>
      <c r="B11" s="275"/>
      <c r="C11" s="406">
        <f>Balanza!G815</f>
        <v>0</v>
      </c>
      <c r="D11" s="406">
        <f>Balanza!G1003</f>
        <v>0</v>
      </c>
      <c r="E11" s="406">
        <f t="shared" si="0"/>
        <v>0</v>
      </c>
      <c r="F11" s="406">
        <f>Balanza!F1097</f>
        <v>0</v>
      </c>
      <c r="G11" s="406">
        <f>Balanza!H1191</f>
        <v>0</v>
      </c>
      <c r="H11" s="406">
        <f t="shared" si="1"/>
        <v>0</v>
      </c>
      <c r="I11" s="152"/>
      <c r="J11" s="152"/>
      <c r="K11" s="152"/>
      <c r="L11" s="152"/>
      <c r="M11" s="152"/>
      <c r="N11" s="152"/>
      <c r="O11" s="152"/>
      <c r="P11" s="152"/>
      <c r="Q11" s="152"/>
      <c r="R11" s="152"/>
      <c r="S11" s="152"/>
      <c r="T11" s="152"/>
      <c r="U11" s="152"/>
      <c r="V11" s="152"/>
      <c r="W11" s="152"/>
      <c r="X11" s="152"/>
      <c r="Y11" s="152"/>
      <c r="Z11" s="152"/>
    </row>
    <row r="12" spans="1:26">
      <c r="A12" s="425" t="s">
        <v>349</v>
      </c>
      <c r="B12" s="275"/>
      <c r="C12" s="406">
        <f>Balanza!G822</f>
        <v>0</v>
      </c>
      <c r="D12" s="406">
        <f>Balanza!G1010</f>
        <v>0</v>
      </c>
      <c r="E12" s="406">
        <f t="shared" si="0"/>
        <v>0</v>
      </c>
      <c r="F12" s="406">
        <f>Balanza!F1104</f>
        <v>0</v>
      </c>
      <c r="G12" s="406">
        <f>Balanza!H1198</f>
        <v>0</v>
      </c>
      <c r="H12" s="406">
        <f t="shared" si="1"/>
        <v>0</v>
      </c>
      <c r="I12" s="152"/>
      <c r="J12" s="152"/>
      <c r="K12" s="152"/>
      <c r="L12" s="152"/>
      <c r="M12" s="152"/>
      <c r="N12" s="152"/>
      <c r="O12" s="152"/>
      <c r="P12" s="152"/>
      <c r="Q12" s="152"/>
      <c r="R12" s="152"/>
      <c r="S12" s="152"/>
      <c r="T12" s="152"/>
      <c r="U12" s="152"/>
      <c r="V12" s="152"/>
      <c r="W12" s="152"/>
      <c r="X12" s="152"/>
      <c r="Y12" s="152"/>
      <c r="Z12" s="152"/>
    </row>
    <row r="13" spans="1:26">
      <c r="A13" s="425" t="s">
        <v>350</v>
      </c>
      <c r="B13" s="275"/>
      <c r="C13" s="406">
        <f>Balanza!G826</f>
        <v>0</v>
      </c>
      <c r="D13" s="406">
        <f>Balanza!G1014</f>
        <v>0</v>
      </c>
      <c r="E13" s="406">
        <f t="shared" si="0"/>
        <v>0</v>
      </c>
      <c r="F13" s="406">
        <f>Balanza!F1108</f>
        <v>0</v>
      </c>
      <c r="G13" s="406">
        <f>Balanza!H1202</f>
        <v>0</v>
      </c>
      <c r="H13" s="406">
        <f t="shared" si="1"/>
        <v>0</v>
      </c>
      <c r="I13" s="152"/>
      <c r="J13" s="152"/>
      <c r="K13" s="152"/>
      <c r="L13" s="152"/>
      <c r="M13" s="152"/>
      <c r="N13" s="152"/>
      <c r="O13" s="152"/>
      <c r="P13" s="152"/>
      <c r="Q13" s="152"/>
      <c r="R13" s="152"/>
      <c r="S13" s="152"/>
      <c r="T13" s="152"/>
      <c r="U13" s="152"/>
      <c r="V13" s="152"/>
      <c r="W13" s="152"/>
      <c r="X13" s="152"/>
      <c r="Y13" s="152"/>
      <c r="Z13" s="152"/>
    </row>
    <row r="14" spans="1:26">
      <c r="A14" s="425" t="s">
        <v>517</v>
      </c>
      <c r="B14" s="275"/>
      <c r="C14" s="406">
        <f>Balanza!G831</f>
        <v>0</v>
      </c>
      <c r="D14" s="406">
        <f>Balanza!G1019</f>
        <v>0</v>
      </c>
      <c r="E14" s="406">
        <f t="shared" si="0"/>
        <v>0</v>
      </c>
      <c r="F14" s="406">
        <f>Balanza!F1113</f>
        <v>0</v>
      </c>
      <c r="G14" s="406">
        <f>Balanza!H1207</f>
        <v>0</v>
      </c>
      <c r="H14" s="406">
        <f t="shared" si="1"/>
        <v>0</v>
      </c>
      <c r="I14" s="152"/>
      <c r="J14" s="152"/>
      <c r="K14" s="152"/>
      <c r="L14" s="152"/>
      <c r="M14" s="152"/>
      <c r="N14" s="152"/>
      <c r="O14" s="152"/>
      <c r="P14" s="152"/>
      <c r="Q14" s="152"/>
      <c r="R14" s="152"/>
      <c r="S14" s="152"/>
      <c r="T14" s="152"/>
      <c r="U14" s="152"/>
      <c r="V14" s="152"/>
      <c r="W14" s="152"/>
      <c r="X14" s="152"/>
      <c r="Y14" s="152"/>
      <c r="Z14" s="152"/>
    </row>
    <row r="15" spans="1:26">
      <c r="A15" s="425" t="s">
        <v>494</v>
      </c>
      <c r="B15" s="275"/>
      <c r="C15" s="406">
        <f t="shared" ref="C15:H15" si="2">SUM(C16:C26)</f>
        <v>0</v>
      </c>
      <c r="D15" s="406">
        <f t="shared" si="2"/>
        <v>0</v>
      </c>
      <c r="E15" s="406">
        <f t="shared" si="2"/>
        <v>0</v>
      </c>
      <c r="F15" s="406">
        <f t="shared" si="2"/>
        <v>0</v>
      </c>
      <c r="G15" s="406">
        <f t="shared" si="2"/>
        <v>0</v>
      </c>
      <c r="H15" s="406">
        <f t="shared" si="2"/>
        <v>0</v>
      </c>
      <c r="I15" s="152"/>
      <c r="J15" s="152"/>
      <c r="K15" s="152"/>
      <c r="L15" s="152"/>
      <c r="M15" s="152"/>
      <c r="N15" s="152"/>
      <c r="O15" s="152"/>
      <c r="P15" s="152"/>
      <c r="Q15" s="152"/>
      <c r="R15" s="152"/>
      <c r="S15" s="152"/>
      <c r="T15" s="152"/>
      <c r="U15" s="152"/>
      <c r="V15" s="152"/>
      <c r="W15" s="152"/>
      <c r="X15" s="152"/>
      <c r="Y15" s="152"/>
      <c r="Z15" s="152"/>
    </row>
    <row r="16" spans="1:26">
      <c r="A16" s="426"/>
      <c r="B16" s="427" t="s">
        <v>518</v>
      </c>
      <c r="C16" s="133">
        <f>Balanza!G843</f>
        <v>0</v>
      </c>
      <c r="D16" s="133">
        <f>Balanza!G1031</f>
        <v>0</v>
      </c>
      <c r="E16" s="406">
        <f t="shared" ref="E16:E26" si="3">C16+D16</f>
        <v>0</v>
      </c>
      <c r="F16" s="133">
        <f>Balanza!F1125</f>
        <v>0</v>
      </c>
      <c r="G16" s="133">
        <f>Balanza!H1219</f>
        <v>0</v>
      </c>
      <c r="H16" s="406">
        <f t="shared" ref="H16:H26" si="4">G16-C16</f>
        <v>0</v>
      </c>
      <c r="I16" s="152"/>
      <c r="J16" s="152"/>
      <c r="K16" s="152"/>
      <c r="L16" s="152"/>
      <c r="M16" s="152"/>
      <c r="N16" s="152"/>
      <c r="O16" s="152"/>
      <c r="P16" s="152"/>
      <c r="Q16" s="152"/>
      <c r="R16" s="152"/>
      <c r="S16" s="152"/>
      <c r="T16" s="152"/>
      <c r="U16" s="152"/>
      <c r="V16" s="152"/>
      <c r="W16" s="152"/>
      <c r="X16" s="152"/>
      <c r="Y16" s="152"/>
      <c r="Z16" s="152"/>
    </row>
    <row r="17" spans="1:26">
      <c r="A17" s="428"/>
      <c r="B17" s="427" t="s">
        <v>519</v>
      </c>
      <c r="C17" s="133">
        <f>Balanza!G844</f>
        <v>0</v>
      </c>
      <c r="D17" s="133">
        <f>Balanza!G1032</f>
        <v>0</v>
      </c>
      <c r="E17" s="406">
        <f t="shared" si="3"/>
        <v>0</v>
      </c>
      <c r="F17" s="133">
        <f>Balanza!F1126</f>
        <v>0</v>
      </c>
      <c r="G17" s="133">
        <f>Balanza!H1220</f>
        <v>0</v>
      </c>
      <c r="H17" s="406">
        <f t="shared" si="4"/>
        <v>0</v>
      </c>
      <c r="I17" s="152"/>
      <c r="J17" s="152"/>
      <c r="K17" s="152"/>
      <c r="L17" s="152"/>
      <c r="M17" s="152"/>
      <c r="N17" s="152"/>
      <c r="O17" s="152"/>
      <c r="P17" s="152"/>
      <c r="Q17" s="152"/>
      <c r="R17" s="152"/>
      <c r="S17" s="152"/>
      <c r="T17" s="152"/>
      <c r="U17" s="152"/>
      <c r="V17" s="152"/>
      <c r="W17" s="152"/>
      <c r="X17" s="152"/>
      <c r="Y17" s="152"/>
      <c r="Z17" s="152"/>
    </row>
    <row r="18" spans="1:26">
      <c r="A18" s="428"/>
      <c r="B18" s="427" t="s">
        <v>520</v>
      </c>
      <c r="C18" s="133">
        <f>Balanza!G845</f>
        <v>0</v>
      </c>
      <c r="D18" s="133">
        <f>Balanza!G1033</f>
        <v>0</v>
      </c>
      <c r="E18" s="406">
        <f t="shared" si="3"/>
        <v>0</v>
      </c>
      <c r="F18" s="133">
        <f>Balanza!F1127</f>
        <v>0</v>
      </c>
      <c r="G18" s="133">
        <f>Balanza!H1221</f>
        <v>0</v>
      </c>
      <c r="H18" s="406">
        <f t="shared" si="4"/>
        <v>0</v>
      </c>
      <c r="I18" s="152"/>
      <c r="J18" s="152"/>
      <c r="K18" s="152"/>
      <c r="L18" s="152"/>
      <c r="M18" s="152"/>
      <c r="N18" s="152"/>
      <c r="O18" s="152"/>
      <c r="P18" s="152"/>
      <c r="Q18" s="152"/>
      <c r="R18" s="152"/>
      <c r="S18" s="152"/>
      <c r="T18" s="152"/>
      <c r="U18" s="152"/>
      <c r="V18" s="152"/>
      <c r="W18" s="152"/>
      <c r="X18" s="152"/>
      <c r="Y18" s="152"/>
      <c r="Z18" s="152"/>
    </row>
    <row r="19" spans="1:26">
      <c r="A19" s="428"/>
      <c r="B19" s="427" t="s">
        <v>521</v>
      </c>
      <c r="C19" s="133">
        <f>Balanza!G846</f>
        <v>0</v>
      </c>
      <c r="D19" s="133">
        <f>Balanza!G1034</f>
        <v>0</v>
      </c>
      <c r="E19" s="406">
        <f t="shared" si="3"/>
        <v>0</v>
      </c>
      <c r="F19" s="133">
        <f>Balanza!F1128</f>
        <v>0</v>
      </c>
      <c r="G19" s="133">
        <f>Balanza!H1222</f>
        <v>0</v>
      </c>
      <c r="H19" s="406">
        <f t="shared" si="4"/>
        <v>0</v>
      </c>
      <c r="I19" s="152"/>
      <c r="J19" s="152"/>
      <c r="K19" s="152"/>
      <c r="L19" s="152"/>
      <c r="M19" s="152"/>
      <c r="N19" s="152"/>
      <c r="O19" s="152"/>
      <c r="P19" s="152"/>
      <c r="Q19" s="152"/>
      <c r="R19" s="152"/>
      <c r="S19" s="152"/>
      <c r="T19" s="152"/>
      <c r="U19" s="152"/>
      <c r="V19" s="152"/>
      <c r="W19" s="152"/>
      <c r="X19" s="152"/>
      <c r="Y19" s="152"/>
      <c r="Z19" s="152"/>
    </row>
    <row r="20" spans="1:26">
      <c r="A20" s="428"/>
      <c r="B20" s="427" t="s">
        <v>522</v>
      </c>
      <c r="C20" s="133">
        <f>Balanza!G847</f>
        <v>0</v>
      </c>
      <c r="D20" s="133">
        <f>Balanza!G1035</f>
        <v>0</v>
      </c>
      <c r="E20" s="406">
        <f t="shared" si="3"/>
        <v>0</v>
      </c>
      <c r="F20" s="133">
        <f>Balanza!F1129</f>
        <v>0</v>
      </c>
      <c r="G20" s="133">
        <f>Balanza!H1223</f>
        <v>0</v>
      </c>
      <c r="H20" s="406">
        <f t="shared" si="4"/>
        <v>0</v>
      </c>
      <c r="I20" s="152"/>
      <c r="J20" s="152"/>
      <c r="K20" s="152"/>
      <c r="L20" s="152"/>
      <c r="M20" s="152"/>
      <c r="N20" s="152"/>
      <c r="O20" s="152"/>
      <c r="P20" s="152"/>
      <c r="Q20" s="152"/>
      <c r="R20" s="152"/>
      <c r="S20" s="152"/>
      <c r="T20" s="152"/>
      <c r="U20" s="152"/>
      <c r="V20" s="152"/>
      <c r="W20" s="152"/>
      <c r="X20" s="152"/>
      <c r="Y20" s="152"/>
      <c r="Z20" s="152"/>
    </row>
    <row r="21" spans="1:26" ht="15.75" customHeight="1">
      <c r="A21" s="428"/>
      <c r="B21" s="427" t="s">
        <v>523</v>
      </c>
      <c r="C21" s="133">
        <f>Balanza!G848</f>
        <v>0</v>
      </c>
      <c r="D21" s="133">
        <f>Balanza!G1036</f>
        <v>0</v>
      </c>
      <c r="E21" s="406">
        <f t="shared" si="3"/>
        <v>0</v>
      </c>
      <c r="F21" s="133">
        <f>Balanza!F1130</f>
        <v>0</v>
      </c>
      <c r="G21" s="133">
        <f>Balanza!H1224</f>
        <v>0</v>
      </c>
      <c r="H21" s="406">
        <f t="shared" si="4"/>
        <v>0</v>
      </c>
      <c r="I21" s="152"/>
      <c r="J21" s="152"/>
      <c r="K21" s="152"/>
      <c r="L21" s="152"/>
      <c r="M21" s="152"/>
      <c r="N21" s="152"/>
      <c r="O21" s="152"/>
      <c r="P21" s="152"/>
      <c r="Q21" s="152"/>
      <c r="R21" s="152"/>
      <c r="S21" s="152"/>
      <c r="T21" s="152"/>
      <c r="U21" s="152"/>
      <c r="V21" s="152"/>
      <c r="W21" s="152"/>
      <c r="X21" s="152"/>
      <c r="Y21" s="152"/>
      <c r="Z21" s="152"/>
    </row>
    <row r="22" spans="1:26" ht="15.75" customHeight="1">
      <c r="A22" s="428"/>
      <c r="B22" s="427" t="s">
        <v>524</v>
      </c>
      <c r="C22" s="133">
        <f>Balanza!G849</f>
        <v>0</v>
      </c>
      <c r="D22" s="133">
        <f>Balanza!G1037</f>
        <v>0</v>
      </c>
      <c r="E22" s="406">
        <f t="shared" si="3"/>
        <v>0</v>
      </c>
      <c r="F22" s="133">
        <f>Balanza!F1131</f>
        <v>0</v>
      </c>
      <c r="G22" s="133">
        <f>Balanza!H1225</f>
        <v>0</v>
      </c>
      <c r="H22" s="406">
        <f t="shared" si="4"/>
        <v>0</v>
      </c>
      <c r="I22" s="152"/>
      <c r="J22" s="152"/>
      <c r="K22" s="152"/>
      <c r="L22" s="152"/>
      <c r="M22" s="152"/>
      <c r="N22" s="152"/>
      <c r="O22" s="152"/>
      <c r="P22" s="152"/>
      <c r="Q22" s="152"/>
      <c r="R22" s="152"/>
      <c r="S22" s="152"/>
      <c r="T22" s="152"/>
      <c r="U22" s="152"/>
      <c r="V22" s="152"/>
      <c r="W22" s="152"/>
      <c r="X22" s="152"/>
      <c r="Y22" s="152"/>
      <c r="Z22" s="152"/>
    </row>
    <row r="23" spans="1:26" ht="15.75" customHeight="1">
      <c r="A23" s="428"/>
      <c r="B23" s="427" t="s">
        <v>525</v>
      </c>
      <c r="C23" s="133">
        <f>Balanza!G850</f>
        <v>0</v>
      </c>
      <c r="D23" s="133">
        <f>Balanza!G1038</f>
        <v>0</v>
      </c>
      <c r="E23" s="406">
        <f t="shared" si="3"/>
        <v>0</v>
      </c>
      <c r="F23" s="133">
        <f>Balanza!F1132</f>
        <v>0</v>
      </c>
      <c r="G23" s="133">
        <f>Balanza!H1226</f>
        <v>0</v>
      </c>
      <c r="H23" s="406">
        <f t="shared" si="4"/>
        <v>0</v>
      </c>
      <c r="I23" s="152"/>
      <c r="J23" s="152"/>
      <c r="K23" s="152"/>
      <c r="L23" s="152"/>
      <c r="M23" s="152"/>
      <c r="N23" s="152"/>
      <c r="O23" s="152"/>
      <c r="P23" s="152"/>
      <c r="Q23" s="152"/>
      <c r="R23" s="152"/>
      <c r="S23" s="152"/>
      <c r="T23" s="152"/>
      <c r="U23" s="152"/>
      <c r="V23" s="152"/>
      <c r="W23" s="152"/>
      <c r="X23" s="152"/>
      <c r="Y23" s="152"/>
      <c r="Z23" s="152"/>
    </row>
    <row r="24" spans="1:26" ht="15.75" customHeight="1">
      <c r="A24" s="428"/>
      <c r="B24" s="427" t="s">
        <v>526</v>
      </c>
      <c r="C24" s="133">
        <f>Balanza!G851</f>
        <v>0</v>
      </c>
      <c r="D24" s="133">
        <f>Balanza!G1039</f>
        <v>0</v>
      </c>
      <c r="E24" s="406">
        <f t="shared" si="3"/>
        <v>0</v>
      </c>
      <c r="F24" s="133">
        <f>Balanza!F1133</f>
        <v>0</v>
      </c>
      <c r="G24" s="133">
        <f>Balanza!H1227</f>
        <v>0</v>
      </c>
      <c r="H24" s="406">
        <f t="shared" si="4"/>
        <v>0</v>
      </c>
      <c r="I24" s="152"/>
      <c r="J24" s="152"/>
      <c r="K24" s="152"/>
      <c r="L24" s="152"/>
      <c r="M24" s="152"/>
      <c r="N24" s="152"/>
      <c r="O24" s="152"/>
      <c r="P24" s="152"/>
      <c r="Q24" s="152"/>
      <c r="R24" s="152"/>
      <c r="S24" s="152"/>
      <c r="T24" s="152"/>
      <c r="U24" s="152"/>
      <c r="V24" s="152"/>
      <c r="W24" s="152"/>
      <c r="X24" s="152"/>
      <c r="Y24" s="152"/>
      <c r="Z24" s="152"/>
    </row>
    <row r="25" spans="1:26" ht="15.75" customHeight="1">
      <c r="A25" s="428"/>
      <c r="B25" s="427" t="s">
        <v>527</v>
      </c>
      <c r="C25" s="133">
        <f>Balanza!G852</f>
        <v>0</v>
      </c>
      <c r="D25" s="133">
        <f>Balanza!G1040</f>
        <v>0</v>
      </c>
      <c r="E25" s="406">
        <f t="shared" si="3"/>
        <v>0</v>
      </c>
      <c r="F25" s="133">
        <f>Balanza!F1134</f>
        <v>0</v>
      </c>
      <c r="G25" s="133">
        <f>Balanza!H1228</f>
        <v>0</v>
      </c>
      <c r="H25" s="406">
        <f t="shared" si="4"/>
        <v>0</v>
      </c>
      <c r="I25" s="152"/>
      <c r="J25" s="152"/>
      <c r="K25" s="152"/>
      <c r="L25" s="152"/>
      <c r="M25" s="152"/>
      <c r="N25" s="152"/>
      <c r="O25" s="152"/>
      <c r="P25" s="152"/>
      <c r="Q25" s="152"/>
      <c r="R25" s="152"/>
      <c r="S25" s="152"/>
      <c r="T25" s="152"/>
      <c r="U25" s="152"/>
      <c r="V25" s="152"/>
      <c r="W25" s="152"/>
      <c r="X25" s="152"/>
      <c r="Y25" s="152"/>
      <c r="Z25" s="152"/>
    </row>
    <row r="26" spans="1:26" ht="15.75" customHeight="1">
      <c r="A26" s="428"/>
      <c r="B26" s="349" t="s">
        <v>528</v>
      </c>
      <c r="C26" s="133">
        <f>Balanza!G853</f>
        <v>0</v>
      </c>
      <c r="D26" s="133">
        <f>Balanza!G1041</f>
        <v>0</v>
      </c>
      <c r="E26" s="406">
        <f t="shared" si="3"/>
        <v>0</v>
      </c>
      <c r="F26" s="133">
        <f>Balanza!F1135</f>
        <v>0</v>
      </c>
      <c r="G26" s="133">
        <f>Balanza!H1229</f>
        <v>0</v>
      </c>
      <c r="H26" s="406">
        <f t="shared" si="4"/>
        <v>0</v>
      </c>
      <c r="I26" s="152"/>
      <c r="J26" s="152"/>
      <c r="K26" s="152"/>
      <c r="L26" s="152"/>
      <c r="M26" s="152"/>
      <c r="N26" s="152"/>
      <c r="O26" s="152"/>
      <c r="P26" s="152"/>
      <c r="Q26" s="152"/>
      <c r="R26" s="152"/>
      <c r="S26" s="152"/>
      <c r="T26" s="152"/>
      <c r="U26" s="152"/>
      <c r="V26" s="152"/>
      <c r="W26" s="152"/>
      <c r="X26" s="152"/>
      <c r="Y26" s="152"/>
      <c r="Z26" s="152"/>
    </row>
    <row r="27" spans="1:26" ht="15.75" customHeight="1">
      <c r="A27" s="424" t="s">
        <v>495</v>
      </c>
      <c r="B27" s="275"/>
      <c r="C27" s="406">
        <f t="shared" ref="C27:H27" si="5">SUM(C28:C32)</f>
        <v>0</v>
      </c>
      <c r="D27" s="406">
        <f t="shared" si="5"/>
        <v>0</v>
      </c>
      <c r="E27" s="406">
        <f t="shared" si="5"/>
        <v>0</v>
      </c>
      <c r="F27" s="406">
        <f t="shared" si="5"/>
        <v>0</v>
      </c>
      <c r="G27" s="406">
        <f t="shared" si="5"/>
        <v>0</v>
      </c>
      <c r="H27" s="406">
        <f t="shared" si="5"/>
        <v>0</v>
      </c>
      <c r="I27" s="152"/>
      <c r="J27" s="152"/>
      <c r="K27" s="152"/>
      <c r="L27" s="152"/>
      <c r="M27" s="152"/>
      <c r="N27" s="152"/>
      <c r="O27" s="152"/>
      <c r="P27" s="152"/>
      <c r="Q27" s="152"/>
      <c r="R27" s="152"/>
      <c r="S27" s="152"/>
      <c r="T27" s="152"/>
      <c r="U27" s="152"/>
      <c r="V27" s="152"/>
      <c r="W27" s="152"/>
      <c r="X27" s="152"/>
      <c r="Y27" s="152"/>
      <c r="Z27" s="152"/>
    </row>
    <row r="28" spans="1:26" ht="15.75" customHeight="1">
      <c r="A28" s="426"/>
      <c r="B28" s="394" t="s">
        <v>529</v>
      </c>
      <c r="C28" s="133">
        <f>Balanza!G865</f>
        <v>0</v>
      </c>
      <c r="D28" s="133">
        <f>Balanza!G1053</f>
        <v>0</v>
      </c>
      <c r="E28" s="406">
        <f t="shared" ref="E28:E33" si="6">C28+D28</f>
        <v>0</v>
      </c>
      <c r="F28" s="133">
        <f>Balanza!F1147</f>
        <v>0</v>
      </c>
      <c r="G28" s="133">
        <f>Balanza!H1241</f>
        <v>0</v>
      </c>
      <c r="H28" s="406">
        <f t="shared" ref="H28:H32" si="7">G28-C28</f>
        <v>0</v>
      </c>
      <c r="I28" s="152"/>
      <c r="J28" s="152"/>
      <c r="K28" s="152"/>
      <c r="L28" s="152"/>
      <c r="M28" s="152"/>
      <c r="N28" s="152"/>
      <c r="O28" s="152"/>
      <c r="P28" s="152"/>
      <c r="Q28" s="152"/>
      <c r="R28" s="152"/>
      <c r="S28" s="152"/>
      <c r="T28" s="152"/>
      <c r="U28" s="152"/>
      <c r="V28" s="152"/>
      <c r="W28" s="152"/>
      <c r="X28" s="152"/>
      <c r="Y28" s="152"/>
      <c r="Z28" s="152"/>
    </row>
    <row r="29" spans="1:26" ht="15.75" customHeight="1">
      <c r="A29" s="428"/>
      <c r="B29" s="394" t="s">
        <v>530</v>
      </c>
      <c r="C29" s="133">
        <f>Balanza!G866</f>
        <v>0</v>
      </c>
      <c r="D29" s="133">
        <f>Balanza!G1054</f>
        <v>0</v>
      </c>
      <c r="E29" s="406">
        <f t="shared" si="6"/>
        <v>0</v>
      </c>
      <c r="F29" s="133">
        <f>Balanza!F1148</f>
        <v>0</v>
      </c>
      <c r="G29" s="133">
        <f>Balanza!H1242</f>
        <v>0</v>
      </c>
      <c r="H29" s="406">
        <f t="shared" si="7"/>
        <v>0</v>
      </c>
      <c r="I29" s="152"/>
      <c r="J29" s="152"/>
      <c r="K29" s="152"/>
      <c r="L29" s="152"/>
      <c r="M29" s="152"/>
      <c r="N29" s="152"/>
      <c r="O29" s="152"/>
      <c r="P29" s="152"/>
      <c r="Q29" s="152"/>
      <c r="R29" s="152"/>
      <c r="S29" s="152"/>
      <c r="T29" s="152"/>
      <c r="U29" s="152"/>
      <c r="V29" s="152"/>
      <c r="W29" s="152"/>
      <c r="X29" s="152"/>
      <c r="Y29" s="152"/>
      <c r="Z29" s="152"/>
    </row>
    <row r="30" spans="1:26" ht="15.75" customHeight="1">
      <c r="A30" s="428"/>
      <c r="B30" s="394" t="s">
        <v>531</v>
      </c>
      <c r="C30" s="133">
        <f>Balanza!G867</f>
        <v>0</v>
      </c>
      <c r="D30" s="133">
        <f>Balanza!G1055</f>
        <v>0</v>
      </c>
      <c r="E30" s="406">
        <f t="shared" si="6"/>
        <v>0</v>
      </c>
      <c r="F30" s="133">
        <f>Balanza!F1149</f>
        <v>0</v>
      </c>
      <c r="G30" s="133">
        <f>Balanza!H1243</f>
        <v>0</v>
      </c>
      <c r="H30" s="406">
        <f t="shared" si="7"/>
        <v>0</v>
      </c>
      <c r="I30" s="152"/>
      <c r="J30" s="152"/>
      <c r="K30" s="152"/>
      <c r="L30" s="152"/>
      <c r="M30" s="152"/>
      <c r="N30" s="152"/>
      <c r="O30" s="152"/>
      <c r="P30" s="152"/>
      <c r="Q30" s="152"/>
      <c r="R30" s="152"/>
      <c r="S30" s="152"/>
      <c r="T30" s="152"/>
      <c r="U30" s="152"/>
      <c r="V30" s="152"/>
      <c r="W30" s="152"/>
      <c r="X30" s="152"/>
      <c r="Y30" s="152"/>
      <c r="Z30" s="152"/>
    </row>
    <row r="31" spans="1:26" ht="15.75" customHeight="1">
      <c r="A31" s="428"/>
      <c r="B31" s="394" t="s">
        <v>532</v>
      </c>
      <c r="C31" s="133">
        <f>Balanza!G868</f>
        <v>0</v>
      </c>
      <c r="D31" s="133">
        <f>Balanza!G1056</f>
        <v>0</v>
      </c>
      <c r="E31" s="406">
        <f t="shared" si="6"/>
        <v>0</v>
      </c>
      <c r="F31" s="133">
        <f>Balanza!F1150</f>
        <v>0</v>
      </c>
      <c r="G31" s="133">
        <f>Balanza!H1244</f>
        <v>0</v>
      </c>
      <c r="H31" s="406">
        <f t="shared" si="7"/>
        <v>0</v>
      </c>
      <c r="I31" s="152"/>
      <c r="J31" s="152"/>
      <c r="K31" s="152"/>
      <c r="L31" s="152"/>
      <c r="M31" s="152"/>
      <c r="N31" s="152"/>
      <c r="O31" s="152"/>
      <c r="P31" s="152"/>
      <c r="Q31" s="152"/>
      <c r="R31" s="152"/>
      <c r="S31" s="152"/>
      <c r="T31" s="152"/>
      <c r="U31" s="152"/>
      <c r="V31" s="152"/>
      <c r="W31" s="152"/>
      <c r="X31" s="152"/>
      <c r="Y31" s="152"/>
      <c r="Z31" s="152"/>
    </row>
    <row r="32" spans="1:26" ht="15.75" customHeight="1">
      <c r="A32" s="428"/>
      <c r="B32" s="394" t="s">
        <v>533</v>
      </c>
      <c r="C32" s="133">
        <f>Balanza!G869</f>
        <v>0</v>
      </c>
      <c r="D32" s="133">
        <f>Balanza!G1057</f>
        <v>0</v>
      </c>
      <c r="E32" s="406">
        <f t="shared" si="6"/>
        <v>0</v>
      </c>
      <c r="F32" s="133">
        <f>Balanza!F1151</f>
        <v>0</v>
      </c>
      <c r="G32" s="133">
        <f>Balanza!H1245</f>
        <v>0</v>
      </c>
      <c r="H32" s="406">
        <f t="shared" si="7"/>
        <v>0</v>
      </c>
      <c r="I32" s="152"/>
      <c r="J32" s="152"/>
      <c r="K32" s="152"/>
      <c r="L32" s="152"/>
      <c r="M32" s="152"/>
      <c r="N32" s="152"/>
      <c r="O32" s="152"/>
      <c r="P32" s="152"/>
      <c r="Q32" s="152"/>
      <c r="R32" s="152"/>
      <c r="S32" s="152"/>
      <c r="T32" s="152"/>
      <c r="U32" s="152"/>
      <c r="V32" s="152"/>
      <c r="W32" s="152"/>
      <c r="X32" s="152"/>
      <c r="Y32" s="152"/>
      <c r="Z32" s="152"/>
    </row>
    <row r="33" spans="1:26" ht="15.75" customHeight="1">
      <c r="A33" s="429" t="s">
        <v>5755</v>
      </c>
      <c r="B33" s="229"/>
      <c r="C33" s="406">
        <f>Balanza!G874+Balanza!G882</f>
        <v>0</v>
      </c>
      <c r="D33" s="406">
        <f>Balanza!G1062+Balanza!G1070</f>
        <v>0</v>
      </c>
      <c r="E33" s="406">
        <f t="shared" si="6"/>
        <v>0</v>
      </c>
      <c r="F33" s="406">
        <f>Balanza!F1156+Balanza!F1164</f>
        <v>0</v>
      </c>
      <c r="G33" s="406">
        <f>Balanza!H1250+Balanza!H1258</f>
        <v>0</v>
      </c>
      <c r="H33" s="406">
        <f>C33-G33</f>
        <v>0</v>
      </c>
      <c r="I33" s="152"/>
      <c r="J33" s="152"/>
      <c r="K33" s="152"/>
      <c r="L33" s="152"/>
      <c r="M33" s="152"/>
      <c r="N33" s="152"/>
      <c r="O33" s="152"/>
      <c r="P33" s="152"/>
      <c r="Q33" s="152"/>
      <c r="R33" s="152"/>
      <c r="S33" s="152"/>
      <c r="T33" s="152"/>
      <c r="U33" s="152"/>
      <c r="V33" s="152"/>
      <c r="W33" s="152"/>
      <c r="X33" s="152"/>
      <c r="Y33" s="152"/>
      <c r="Z33" s="152"/>
    </row>
    <row r="34" spans="1:26" ht="15.75" customHeight="1">
      <c r="A34" s="268" t="s">
        <v>370</v>
      </c>
      <c r="B34" s="229"/>
      <c r="C34" s="406">
        <f t="shared" ref="C34:G34" si="8">C35</f>
        <v>0</v>
      </c>
      <c r="D34" s="406">
        <f t="shared" si="8"/>
        <v>0</v>
      </c>
      <c r="E34" s="406">
        <f t="shared" si="8"/>
        <v>0</v>
      </c>
      <c r="F34" s="406">
        <f t="shared" si="8"/>
        <v>0</v>
      </c>
      <c r="G34" s="406">
        <f t="shared" si="8"/>
        <v>0</v>
      </c>
      <c r="H34" s="406">
        <f t="shared" ref="H34:H35" si="9">G34-C34</f>
        <v>0</v>
      </c>
      <c r="I34" s="152"/>
      <c r="J34" s="152"/>
      <c r="K34" s="152"/>
      <c r="L34" s="152"/>
      <c r="M34" s="152"/>
      <c r="N34" s="152"/>
      <c r="O34" s="152"/>
      <c r="P34" s="152"/>
      <c r="Q34" s="152"/>
      <c r="R34" s="152"/>
      <c r="S34" s="152"/>
      <c r="T34" s="152"/>
      <c r="U34" s="152"/>
      <c r="V34" s="152"/>
      <c r="W34" s="152"/>
      <c r="X34" s="152"/>
      <c r="Y34" s="152"/>
      <c r="Z34" s="152"/>
    </row>
    <row r="35" spans="1:26" ht="15.75" customHeight="1">
      <c r="A35" s="426"/>
      <c r="B35" s="394" t="s">
        <v>535</v>
      </c>
      <c r="C35" s="133">
        <f>Balanza!G858+Balanza!G877</f>
        <v>0</v>
      </c>
      <c r="D35" s="133">
        <f>Balanza!G1046+Balanza!G1065</f>
        <v>0</v>
      </c>
      <c r="E35" s="406">
        <f>C35+D35</f>
        <v>0</v>
      </c>
      <c r="F35" s="133">
        <f>Balanza!F1140+Balanza!F1159</f>
        <v>0</v>
      </c>
      <c r="G35" s="133">
        <f>Balanza!H1234+Balanza!H1253</f>
        <v>0</v>
      </c>
      <c r="H35" s="406">
        <f t="shared" si="9"/>
        <v>0</v>
      </c>
      <c r="I35" s="152"/>
      <c r="J35" s="152"/>
      <c r="K35" s="152"/>
      <c r="L35" s="152"/>
      <c r="M35" s="152"/>
      <c r="N35" s="152"/>
      <c r="O35" s="152"/>
      <c r="P35" s="152"/>
      <c r="Q35" s="152"/>
      <c r="R35" s="152"/>
      <c r="S35" s="152"/>
      <c r="T35" s="152"/>
      <c r="U35" s="152"/>
      <c r="V35" s="152"/>
      <c r="W35" s="152"/>
      <c r="X35" s="152"/>
      <c r="Y35" s="152"/>
      <c r="Z35" s="152"/>
    </row>
    <row r="36" spans="1:26" ht="15.75" customHeight="1">
      <c r="A36" s="429" t="s">
        <v>536</v>
      </c>
      <c r="B36" s="229"/>
      <c r="C36" s="406">
        <f t="shared" ref="C36:H36" si="10">SUM(C37:C38)</f>
        <v>0</v>
      </c>
      <c r="D36" s="406">
        <f t="shared" si="10"/>
        <v>0</v>
      </c>
      <c r="E36" s="406">
        <f t="shared" si="10"/>
        <v>0</v>
      </c>
      <c r="F36" s="406">
        <f t="shared" si="10"/>
        <v>0</v>
      </c>
      <c r="G36" s="406">
        <f t="shared" si="10"/>
        <v>0</v>
      </c>
      <c r="H36" s="406">
        <f t="shared" si="10"/>
        <v>0</v>
      </c>
      <c r="I36" s="152"/>
      <c r="J36" s="152"/>
      <c r="K36" s="152"/>
      <c r="L36" s="152"/>
      <c r="M36" s="152"/>
      <c r="N36" s="152"/>
      <c r="O36" s="152"/>
      <c r="P36" s="152"/>
      <c r="Q36" s="152"/>
      <c r="R36" s="152"/>
      <c r="S36" s="152"/>
      <c r="T36" s="152"/>
      <c r="U36" s="152"/>
      <c r="V36" s="152"/>
      <c r="W36" s="152"/>
      <c r="X36" s="152"/>
      <c r="Y36" s="152"/>
      <c r="Z36" s="152"/>
    </row>
    <row r="37" spans="1:26" ht="15.75" customHeight="1">
      <c r="A37" s="426"/>
      <c r="B37" s="394" t="s">
        <v>537</v>
      </c>
      <c r="C37" s="133">
        <f>Balanza!G854</f>
        <v>0</v>
      </c>
      <c r="D37" s="133">
        <f>Balanza!G1042</f>
        <v>0</v>
      </c>
      <c r="E37" s="406">
        <f t="shared" ref="E37:E38" si="11">C37+D37</f>
        <v>0</v>
      </c>
      <c r="F37" s="133">
        <f>Balanza!F1136</f>
        <v>0</v>
      </c>
      <c r="G37" s="133">
        <f>Balanza!H1230</f>
        <v>0</v>
      </c>
      <c r="H37" s="406">
        <f t="shared" ref="H37:H38" si="12">G37-C37</f>
        <v>0</v>
      </c>
      <c r="I37" s="152"/>
      <c r="J37" s="152"/>
      <c r="K37" s="152"/>
      <c r="L37" s="152"/>
      <c r="M37" s="152"/>
      <c r="N37" s="152"/>
      <c r="O37" s="152"/>
      <c r="P37" s="152"/>
      <c r="Q37" s="152"/>
      <c r="R37" s="152"/>
      <c r="S37" s="152"/>
      <c r="T37" s="152"/>
      <c r="U37" s="152"/>
      <c r="V37" s="152"/>
      <c r="W37" s="152"/>
      <c r="X37" s="152"/>
      <c r="Y37" s="152"/>
      <c r="Z37" s="152"/>
    </row>
    <row r="38" spans="1:26" ht="15.75" customHeight="1">
      <c r="A38" s="428"/>
      <c r="B38" s="394" t="s">
        <v>536</v>
      </c>
      <c r="C38" s="194">
        <f>Balanza!G880</f>
        <v>0</v>
      </c>
      <c r="D38" s="194">
        <f>Balanza!G1068</f>
        <v>0</v>
      </c>
      <c r="E38" s="430">
        <f t="shared" si="11"/>
        <v>0</v>
      </c>
      <c r="F38" s="194">
        <f>Balanza!F1162</f>
        <v>0</v>
      </c>
      <c r="G38" s="194">
        <f>Balanza!H1256</f>
        <v>0</v>
      </c>
      <c r="H38" s="406">
        <f t="shared" si="12"/>
        <v>0</v>
      </c>
      <c r="I38" s="152"/>
      <c r="J38" s="152"/>
      <c r="K38" s="152"/>
      <c r="L38" s="152"/>
      <c r="M38" s="152"/>
      <c r="N38" s="152"/>
      <c r="O38" s="152"/>
      <c r="P38" s="152"/>
      <c r="Q38" s="152"/>
      <c r="R38" s="152"/>
      <c r="S38" s="152"/>
      <c r="T38" s="152"/>
      <c r="U38" s="152"/>
      <c r="V38" s="152"/>
      <c r="W38" s="152"/>
      <c r="X38" s="152"/>
      <c r="Y38" s="152"/>
      <c r="Z38" s="152"/>
    </row>
    <row r="39" spans="1:26" ht="15.75" customHeight="1">
      <c r="A39" s="431"/>
      <c r="B39" s="432" t="s">
        <v>538</v>
      </c>
      <c r="C39" s="433">
        <f t="shared" ref="C39:H39" si="13">C8+C9+C10+C11+C12+C13+C14+C15+C27+C33+C34+C36</f>
        <v>0</v>
      </c>
      <c r="D39" s="433">
        <f t="shared" si="13"/>
        <v>0</v>
      </c>
      <c r="E39" s="433">
        <f t="shared" si="13"/>
        <v>0</v>
      </c>
      <c r="F39" s="433">
        <f t="shared" si="13"/>
        <v>0</v>
      </c>
      <c r="G39" s="433">
        <f t="shared" si="13"/>
        <v>0</v>
      </c>
      <c r="H39" s="663">
        <f t="shared" si="13"/>
        <v>0</v>
      </c>
      <c r="I39" s="129"/>
      <c r="J39" s="129"/>
      <c r="K39" s="129"/>
      <c r="L39" s="129"/>
      <c r="M39" s="129"/>
      <c r="N39" s="129"/>
      <c r="O39" s="129"/>
      <c r="P39" s="129"/>
      <c r="Q39" s="129"/>
      <c r="R39" s="129"/>
      <c r="S39" s="129"/>
      <c r="T39" s="129"/>
      <c r="U39" s="129"/>
      <c r="V39" s="129"/>
      <c r="W39" s="129"/>
      <c r="X39" s="129"/>
      <c r="Y39" s="129"/>
      <c r="Z39" s="129"/>
    </row>
    <row r="40" spans="1:26" ht="15.75" customHeight="1">
      <c r="A40" s="129"/>
      <c r="B40" s="420"/>
      <c r="C40" s="434"/>
      <c r="D40" s="434"/>
      <c r="E40" s="664" t="s">
        <v>5756</v>
      </c>
      <c r="F40" s="505"/>
      <c r="G40" s="505"/>
      <c r="H40" s="653"/>
      <c r="I40" s="129"/>
      <c r="J40" s="129"/>
      <c r="K40" s="129"/>
      <c r="L40" s="129"/>
      <c r="M40" s="129"/>
      <c r="N40" s="129"/>
      <c r="O40" s="129"/>
      <c r="P40" s="129"/>
      <c r="Q40" s="129"/>
      <c r="R40" s="129"/>
      <c r="S40" s="129"/>
      <c r="T40" s="129"/>
      <c r="U40" s="129"/>
      <c r="V40" s="129"/>
      <c r="W40" s="129"/>
      <c r="X40" s="129"/>
      <c r="Y40" s="129"/>
      <c r="Z40" s="129"/>
    </row>
    <row r="41" spans="1:26" ht="15.75" customHeight="1">
      <c r="A41" s="435" t="s">
        <v>539</v>
      </c>
      <c r="B41" s="420"/>
      <c r="C41" s="434"/>
      <c r="D41" s="434"/>
      <c r="E41" s="434"/>
      <c r="F41" s="434"/>
      <c r="G41" s="434"/>
      <c r="H41" s="434"/>
      <c r="I41" s="129"/>
      <c r="J41" s="129"/>
      <c r="K41" s="129"/>
      <c r="L41" s="129"/>
      <c r="M41" s="129"/>
      <c r="N41" s="129"/>
      <c r="O41" s="129"/>
      <c r="P41" s="129"/>
      <c r="Q41" s="129"/>
      <c r="R41" s="129"/>
      <c r="S41" s="129"/>
      <c r="T41" s="129"/>
      <c r="U41" s="129"/>
      <c r="V41" s="129"/>
      <c r="W41" s="129"/>
      <c r="X41" s="129"/>
      <c r="Y41" s="129"/>
      <c r="Z41" s="129"/>
    </row>
    <row r="42" spans="1:26" ht="15.75" customHeight="1">
      <c r="A42" s="268" t="s">
        <v>323</v>
      </c>
      <c r="B42" s="229"/>
      <c r="C42" s="406">
        <f t="shared" ref="C42:H42" si="14">SUM(C43:C50)</f>
        <v>0</v>
      </c>
      <c r="D42" s="406">
        <f t="shared" si="14"/>
        <v>0</v>
      </c>
      <c r="E42" s="406">
        <f t="shared" si="14"/>
        <v>0</v>
      </c>
      <c r="F42" s="406">
        <f t="shared" si="14"/>
        <v>0</v>
      </c>
      <c r="G42" s="406">
        <f t="shared" si="14"/>
        <v>0</v>
      </c>
      <c r="H42" s="406">
        <f t="shared" si="14"/>
        <v>0</v>
      </c>
      <c r="I42" s="129"/>
      <c r="J42" s="129"/>
      <c r="K42" s="129"/>
      <c r="L42" s="129"/>
      <c r="M42" s="129"/>
      <c r="N42" s="129"/>
      <c r="O42" s="129"/>
      <c r="P42" s="129"/>
      <c r="Q42" s="129"/>
      <c r="R42" s="129"/>
      <c r="S42" s="129"/>
      <c r="T42" s="129"/>
      <c r="U42" s="129"/>
      <c r="V42" s="129"/>
      <c r="W42" s="129"/>
      <c r="X42" s="129"/>
      <c r="Y42" s="129"/>
      <c r="Z42" s="129"/>
    </row>
    <row r="43" spans="1:26" ht="15.75" customHeight="1">
      <c r="A43" s="426"/>
      <c r="B43" s="394" t="s">
        <v>540</v>
      </c>
      <c r="C43" s="133">
        <v>0</v>
      </c>
      <c r="D43" s="133">
        <v>0</v>
      </c>
      <c r="E43" s="406">
        <f t="shared" ref="E43:E50" si="15">C43+D43</f>
        <v>0</v>
      </c>
      <c r="F43" s="133">
        <v>0</v>
      </c>
      <c r="G43" s="133">
        <v>0</v>
      </c>
      <c r="H43" s="406">
        <f t="shared" ref="H43:H50" si="16">G43-C43</f>
        <v>0</v>
      </c>
      <c r="I43" s="129"/>
      <c r="J43" s="129"/>
      <c r="K43" s="129"/>
      <c r="L43" s="129"/>
      <c r="M43" s="129"/>
      <c r="N43" s="129"/>
      <c r="O43" s="129"/>
      <c r="P43" s="129"/>
      <c r="Q43" s="129"/>
      <c r="R43" s="129"/>
      <c r="S43" s="129"/>
      <c r="T43" s="129"/>
      <c r="U43" s="129"/>
      <c r="V43" s="129"/>
      <c r="W43" s="129"/>
      <c r="X43" s="129"/>
      <c r="Y43" s="129"/>
      <c r="Z43" s="129"/>
    </row>
    <row r="44" spans="1:26" ht="15.75" customHeight="1">
      <c r="A44" s="428"/>
      <c r="B44" s="394" t="s">
        <v>541</v>
      </c>
      <c r="C44" s="133">
        <v>0</v>
      </c>
      <c r="D44" s="133">
        <v>0</v>
      </c>
      <c r="E44" s="406">
        <f t="shared" si="15"/>
        <v>0</v>
      </c>
      <c r="F44" s="133">
        <v>0</v>
      </c>
      <c r="G44" s="133">
        <v>0</v>
      </c>
      <c r="H44" s="406">
        <f t="shared" si="16"/>
        <v>0</v>
      </c>
      <c r="I44" s="129"/>
      <c r="J44" s="129"/>
      <c r="K44" s="129"/>
      <c r="L44" s="129"/>
      <c r="M44" s="129"/>
      <c r="N44" s="129"/>
      <c r="O44" s="129"/>
      <c r="P44" s="129"/>
      <c r="Q44" s="129"/>
      <c r="R44" s="129"/>
      <c r="S44" s="129"/>
      <c r="T44" s="129"/>
      <c r="U44" s="129"/>
      <c r="V44" s="129"/>
      <c r="W44" s="129"/>
      <c r="X44" s="129"/>
      <c r="Y44" s="129"/>
      <c r="Z44" s="129"/>
    </row>
    <row r="45" spans="1:26" ht="15.75" customHeight="1">
      <c r="A45" s="428"/>
      <c r="B45" s="394" t="s">
        <v>542</v>
      </c>
      <c r="C45" s="133">
        <f>Balanza!G856</f>
        <v>0</v>
      </c>
      <c r="D45" s="133">
        <f>Balanza!G1044</f>
        <v>0</v>
      </c>
      <c r="E45" s="406">
        <f t="shared" si="15"/>
        <v>0</v>
      </c>
      <c r="F45" s="133">
        <f>Balanza!F1138</f>
        <v>0</v>
      </c>
      <c r="G45" s="133">
        <f>Balanza!H1232</f>
        <v>0</v>
      </c>
      <c r="H45" s="406">
        <f t="shared" si="16"/>
        <v>0</v>
      </c>
      <c r="I45" s="129"/>
      <c r="J45" s="129"/>
      <c r="K45" s="129"/>
      <c r="L45" s="129"/>
      <c r="M45" s="129"/>
      <c r="N45" s="129"/>
      <c r="O45" s="129"/>
      <c r="P45" s="129"/>
      <c r="Q45" s="129"/>
      <c r="R45" s="129"/>
      <c r="S45" s="129"/>
      <c r="T45" s="129"/>
      <c r="U45" s="129"/>
      <c r="V45" s="129"/>
      <c r="W45" s="129"/>
      <c r="X45" s="129"/>
      <c r="Y45" s="129"/>
      <c r="Z45" s="129"/>
    </row>
    <row r="46" spans="1:26" ht="15.75" customHeight="1">
      <c r="A46" s="428"/>
      <c r="B46" s="394" t="s">
        <v>543</v>
      </c>
      <c r="C46" s="133">
        <f>Balanza!G857</f>
        <v>0</v>
      </c>
      <c r="D46" s="133">
        <f>Balanza!G1045</f>
        <v>0</v>
      </c>
      <c r="E46" s="406">
        <f t="shared" si="15"/>
        <v>0</v>
      </c>
      <c r="F46" s="133">
        <f>Balanza!F1139</f>
        <v>0</v>
      </c>
      <c r="G46" s="133">
        <f>Balanza!H1233</f>
        <v>0</v>
      </c>
      <c r="H46" s="406">
        <f t="shared" si="16"/>
        <v>0</v>
      </c>
      <c r="I46" s="129"/>
      <c r="J46" s="129"/>
      <c r="K46" s="129"/>
      <c r="L46" s="129"/>
      <c r="M46" s="129"/>
      <c r="N46" s="129"/>
      <c r="O46" s="129"/>
      <c r="P46" s="129"/>
      <c r="Q46" s="129"/>
      <c r="R46" s="129"/>
      <c r="S46" s="129"/>
      <c r="T46" s="129"/>
      <c r="U46" s="129"/>
      <c r="V46" s="129"/>
      <c r="W46" s="129"/>
      <c r="X46" s="129"/>
      <c r="Y46" s="129"/>
      <c r="Z46" s="129"/>
    </row>
    <row r="47" spans="1:26" ht="15.75" customHeight="1">
      <c r="A47" s="428"/>
      <c r="B47" s="394" t="s">
        <v>544</v>
      </c>
      <c r="C47" s="133">
        <v>0</v>
      </c>
      <c r="D47" s="133">
        <v>0</v>
      </c>
      <c r="E47" s="406">
        <f t="shared" si="15"/>
        <v>0</v>
      </c>
      <c r="F47" s="133">
        <v>0</v>
      </c>
      <c r="G47" s="133">
        <v>0</v>
      </c>
      <c r="H47" s="406">
        <f t="shared" si="16"/>
        <v>0</v>
      </c>
      <c r="I47" s="129"/>
      <c r="J47" s="129"/>
      <c r="K47" s="129"/>
      <c r="L47" s="129"/>
      <c r="M47" s="129"/>
      <c r="N47" s="129"/>
      <c r="O47" s="129"/>
      <c r="P47" s="129"/>
      <c r="Q47" s="129"/>
      <c r="R47" s="129"/>
      <c r="S47" s="129"/>
      <c r="T47" s="129"/>
      <c r="U47" s="129"/>
      <c r="V47" s="129"/>
      <c r="W47" s="129"/>
      <c r="X47" s="129"/>
      <c r="Y47" s="129"/>
      <c r="Z47" s="129"/>
    </row>
    <row r="48" spans="1:26" ht="15.75" customHeight="1">
      <c r="A48" s="428"/>
      <c r="B48" s="394" t="s">
        <v>545</v>
      </c>
      <c r="C48" s="133">
        <v>0</v>
      </c>
      <c r="D48" s="133">
        <v>0</v>
      </c>
      <c r="E48" s="406">
        <f t="shared" si="15"/>
        <v>0</v>
      </c>
      <c r="F48" s="133">
        <v>0</v>
      </c>
      <c r="G48" s="133">
        <v>0</v>
      </c>
      <c r="H48" s="406">
        <f t="shared" si="16"/>
        <v>0</v>
      </c>
      <c r="I48" s="129"/>
      <c r="J48" s="129"/>
      <c r="K48" s="129"/>
      <c r="L48" s="129"/>
      <c r="M48" s="129"/>
      <c r="N48" s="129"/>
      <c r="O48" s="129"/>
      <c r="P48" s="129"/>
      <c r="Q48" s="129"/>
      <c r="R48" s="129"/>
      <c r="S48" s="129"/>
      <c r="T48" s="129"/>
      <c r="U48" s="129"/>
      <c r="V48" s="129"/>
      <c r="W48" s="129"/>
      <c r="X48" s="129"/>
      <c r="Y48" s="129"/>
      <c r="Z48" s="129"/>
    </row>
    <row r="49" spans="1:26" ht="15.75" customHeight="1">
      <c r="A49" s="428"/>
      <c r="B49" s="394" t="s">
        <v>546</v>
      </c>
      <c r="C49" s="133">
        <v>0</v>
      </c>
      <c r="D49" s="133">
        <v>0</v>
      </c>
      <c r="E49" s="406">
        <f t="shared" si="15"/>
        <v>0</v>
      </c>
      <c r="F49" s="133">
        <v>0</v>
      </c>
      <c r="G49" s="133">
        <v>0</v>
      </c>
      <c r="H49" s="406">
        <f t="shared" si="16"/>
        <v>0</v>
      </c>
      <c r="I49" s="129"/>
      <c r="J49" s="129"/>
      <c r="K49" s="129"/>
      <c r="L49" s="129"/>
      <c r="M49" s="129"/>
      <c r="N49" s="129"/>
      <c r="O49" s="129"/>
      <c r="P49" s="129"/>
      <c r="Q49" s="129"/>
      <c r="R49" s="129"/>
      <c r="S49" s="129"/>
      <c r="T49" s="129"/>
      <c r="U49" s="129"/>
      <c r="V49" s="129"/>
      <c r="W49" s="129"/>
      <c r="X49" s="129"/>
      <c r="Y49" s="129"/>
      <c r="Z49" s="129"/>
    </row>
    <row r="50" spans="1:26" ht="15.75" customHeight="1">
      <c r="A50" s="428"/>
      <c r="B50" s="394" t="s">
        <v>547</v>
      </c>
      <c r="C50" s="133">
        <v>0</v>
      </c>
      <c r="D50" s="133">
        <v>0</v>
      </c>
      <c r="E50" s="406">
        <f t="shared" si="15"/>
        <v>0</v>
      </c>
      <c r="F50" s="133">
        <v>0</v>
      </c>
      <c r="G50" s="133">
        <v>0</v>
      </c>
      <c r="H50" s="406">
        <f t="shared" si="16"/>
        <v>0</v>
      </c>
      <c r="I50" s="129"/>
      <c r="J50" s="129"/>
      <c r="K50" s="129"/>
      <c r="L50" s="129"/>
      <c r="M50" s="129"/>
      <c r="N50" s="129"/>
      <c r="O50" s="129"/>
      <c r="P50" s="129"/>
      <c r="Q50" s="129"/>
      <c r="R50" s="129"/>
      <c r="S50" s="129"/>
      <c r="T50" s="129"/>
      <c r="U50" s="129"/>
      <c r="V50" s="129"/>
      <c r="W50" s="129"/>
      <c r="X50" s="129"/>
      <c r="Y50" s="129"/>
      <c r="Z50" s="129"/>
    </row>
    <row r="51" spans="1:26" ht="15.75" customHeight="1">
      <c r="A51" s="268" t="s">
        <v>370</v>
      </c>
      <c r="B51" s="229"/>
      <c r="C51" s="406">
        <f t="shared" ref="C51:H51" si="17">SUM(C52:C55)</f>
        <v>0</v>
      </c>
      <c r="D51" s="406">
        <f t="shared" si="17"/>
        <v>0</v>
      </c>
      <c r="E51" s="406">
        <f t="shared" si="17"/>
        <v>0</v>
      </c>
      <c r="F51" s="406">
        <f t="shared" si="17"/>
        <v>0</v>
      </c>
      <c r="G51" s="406">
        <f t="shared" si="17"/>
        <v>0</v>
      </c>
      <c r="H51" s="406">
        <f t="shared" si="17"/>
        <v>0</v>
      </c>
      <c r="I51" s="129"/>
      <c r="J51" s="129"/>
      <c r="K51" s="129"/>
      <c r="L51" s="129"/>
      <c r="M51" s="129"/>
      <c r="N51" s="129"/>
      <c r="O51" s="129"/>
      <c r="P51" s="129"/>
      <c r="Q51" s="129"/>
      <c r="R51" s="129"/>
      <c r="S51" s="129"/>
      <c r="T51" s="129"/>
      <c r="U51" s="129"/>
      <c r="V51" s="129"/>
      <c r="W51" s="129"/>
      <c r="X51" s="129"/>
      <c r="Y51" s="129"/>
      <c r="Z51" s="129"/>
    </row>
    <row r="52" spans="1:26" ht="15.75" customHeight="1">
      <c r="A52" s="426"/>
      <c r="B52" s="394" t="s">
        <v>548</v>
      </c>
      <c r="C52" s="133">
        <f>Balanza!G860</f>
        <v>0</v>
      </c>
      <c r="D52" s="133">
        <f>Balanza!G1048</f>
        <v>0</v>
      </c>
      <c r="E52" s="406">
        <f t="shared" ref="E52:E55" si="18">C52+D52</f>
        <v>0</v>
      </c>
      <c r="F52" s="133">
        <f>Balanza!F1142</f>
        <v>0</v>
      </c>
      <c r="G52" s="133">
        <f>Balanza!H1236</f>
        <v>0</v>
      </c>
      <c r="H52" s="406">
        <f t="shared" ref="H52:H55" si="19">G52-C52</f>
        <v>0</v>
      </c>
      <c r="I52" s="129"/>
      <c r="J52" s="129"/>
      <c r="K52" s="129"/>
      <c r="L52" s="129"/>
      <c r="M52" s="129"/>
      <c r="N52" s="129"/>
      <c r="O52" s="129"/>
      <c r="P52" s="129"/>
      <c r="Q52" s="129"/>
      <c r="R52" s="129"/>
      <c r="S52" s="129"/>
      <c r="T52" s="129"/>
      <c r="U52" s="129"/>
      <c r="V52" s="129"/>
      <c r="W52" s="129"/>
      <c r="X52" s="129"/>
      <c r="Y52" s="129"/>
      <c r="Z52" s="129"/>
    </row>
    <row r="53" spans="1:26" ht="15.75" customHeight="1">
      <c r="A53" s="428"/>
      <c r="B53" s="394" t="s">
        <v>549</v>
      </c>
      <c r="C53" s="133">
        <f>Balanza!G861</f>
        <v>0</v>
      </c>
      <c r="D53" s="133">
        <f>Balanza!G1049</f>
        <v>0</v>
      </c>
      <c r="E53" s="406">
        <f t="shared" si="18"/>
        <v>0</v>
      </c>
      <c r="F53" s="133">
        <f>Balanza!F1143</f>
        <v>0</v>
      </c>
      <c r="G53" s="133">
        <f>Balanza!H1237</f>
        <v>0</v>
      </c>
      <c r="H53" s="406">
        <f t="shared" si="19"/>
        <v>0</v>
      </c>
      <c r="I53" s="129"/>
      <c r="J53" s="129"/>
      <c r="K53" s="129"/>
      <c r="L53" s="129"/>
      <c r="M53" s="129"/>
      <c r="N53" s="129"/>
      <c r="O53" s="129"/>
      <c r="P53" s="129"/>
      <c r="Q53" s="129"/>
      <c r="R53" s="129"/>
      <c r="S53" s="129"/>
      <c r="T53" s="129"/>
      <c r="U53" s="129"/>
      <c r="V53" s="129"/>
      <c r="W53" s="129"/>
      <c r="X53" s="129"/>
      <c r="Y53" s="129"/>
      <c r="Z53" s="129"/>
    </row>
    <row r="54" spans="1:26" ht="15.75" customHeight="1">
      <c r="A54" s="428"/>
      <c r="B54" s="394" t="s">
        <v>550</v>
      </c>
      <c r="C54" s="133">
        <f>Balanza!G862</f>
        <v>0</v>
      </c>
      <c r="D54" s="133">
        <f>Balanza!G1050</f>
        <v>0</v>
      </c>
      <c r="E54" s="406">
        <f t="shared" si="18"/>
        <v>0</v>
      </c>
      <c r="F54" s="133">
        <f>Balanza!F1144</f>
        <v>0</v>
      </c>
      <c r="G54" s="133">
        <f>Balanza!H1238</f>
        <v>0</v>
      </c>
      <c r="H54" s="406">
        <f t="shared" si="19"/>
        <v>0</v>
      </c>
      <c r="I54" s="129"/>
      <c r="J54" s="129"/>
      <c r="K54" s="129"/>
      <c r="L54" s="129"/>
      <c r="M54" s="129"/>
      <c r="N54" s="129"/>
      <c r="O54" s="129"/>
      <c r="P54" s="129"/>
      <c r="Q54" s="129"/>
      <c r="R54" s="129"/>
      <c r="S54" s="129"/>
      <c r="T54" s="129"/>
      <c r="U54" s="129"/>
      <c r="V54" s="129"/>
      <c r="W54" s="129"/>
      <c r="X54" s="129"/>
      <c r="Y54" s="129"/>
      <c r="Z54" s="129"/>
    </row>
    <row r="55" spans="1:26" ht="15.75" customHeight="1">
      <c r="A55" s="428"/>
      <c r="B55" s="394" t="s">
        <v>535</v>
      </c>
      <c r="C55" s="133">
        <f>Balanza!G863</f>
        <v>0</v>
      </c>
      <c r="D55" s="133">
        <f>Balanza!G1051</f>
        <v>0</v>
      </c>
      <c r="E55" s="406">
        <f t="shared" si="18"/>
        <v>0</v>
      </c>
      <c r="F55" s="133">
        <f>Balanza!F1145</f>
        <v>0</v>
      </c>
      <c r="G55" s="133">
        <f>Balanza!H1239</f>
        <v>0</v>
      </c>
      <c r="H55" s="406">
        <f t="shared" si="19"/>
        <v>0</v>
      </c>
      <c r="I55" s="129"/>
      <c r="J55" s="129"/>
      <c r="K55" s="129"/>
      <c r="L55" s="129"/>
      <c r="M55" s="129"/>
      <c r="N55" s="129"/>
      <c r="O55" s="129"/>
      <c r="P55" s="129"/>
      <c r="Q55" s="129"/>
      <c r="R55" s="129"/>
      <c r="S55" s="129"/>
      <c r="T55" s="129"/>
      <c r="U55" s="129"/>
      <c r="V55" s="129"/>
      <c r="W55" s="129"/>
      <c r="X55" s="129"/>
      <c r="Y55" s="129"/>
      <c r="Z55" s="129"/>
    </row>
    <row r="56" spans="1:26" ht="15.75" customHeight="1">
      <c r="A56" s="268" t="s">
        <v>496</v>
      </c>
      <c r="B56" s="229"/>
      <c r="C56" s="406">
        <f t="shared" ref="C56:H56" si="20">C57+C58</f>
        <v>0</v>
      </c>
      <c r="D56" s="406">
        <f t="shared" si="20"/>
        <v>0</v>
      </c>
      <c r="E56" s="406">
        <f t="shared" si="20"/>
        <v>0</v>
      </c>
      <c r="F56" s="406">
        <f t="shared" si="20"/>
        <v>0</v>
      </c>
      <c r="G56" s="406">
        <f t="shared" si="20"/>
        <v>0</v>
      </c>
      <c r="H56" s="406">
        <f t="shared" si="20"/>
        <v>0</v>
      </c>
      <c r="I56" s="129"/>
      <c r="J56" s="129"/>
      <c r="K56" s="129"/>
      <c r="L56" s="129"/>
      <c r="M56" s="129"/>
      <c r="N56" s="129"/>
      <c r="O56" s="129"/>
      <c r="P56" s="129"/>
      <c r="Q56" s="129"/>
      <c r="R56" s="129"/>
      <c r="S56" s="129"/>
      <c r="T56" s="129"/>
      <c r="U56" s="129"/>
      <c r="V56" s="129"/>
      <c r="W56" s="129"/>
      <c r="X56" s="129"/>
      <c r="Y56" s="129"/>
      <c r="Z56" s="129"/>
    </row>
    <row r="57" spans="1:26" ht="15.75" customHeight="1">
      <c r="A57" s="428"/>
      <c r="B57" s="394" t="s">
        <v>551</v>
      </c>
      <c r="C57" s="133">
        <f>Balanza!G871</f>
        <v>0</v>
      </c>
      <c r="D57" s="133">
        <f>Balanza!G1059</f>
        <v>0</v>
      </c>
      <c r="E57" s="406">
        <f t="shared" ref="E57:E60" si="21">C57+D57</f>
        <v>0</v>
      </c>
      <c r="F57" s="133">
        <f>Balanza!F1153</f>
        <v>0</v>
      </c>
      <c r="G57" s="133">
        <f>Balanza!H1247</f>
        <v>0</v>
      </c>
      <c r="H57" s="406">
        <f t="shared" ref="H57:H60" si="22">G57-C57</f>
        <v>0</v>
      </c>
      <c r="I57" s="129"/>
      <c r="J57" s="129"/>
      <c r="K57" s="129"/>
      <c r="L57" s="129"/>
      <c r="M57" s="129"/>
      <c r="N57" s="129"/>
      <c r="O57" s="129"/>
      <c r="P57" s="129"/>
      <c r="Q57" s="129"/>
      <c r="R57" s="129"/>
      <c r="S57" s="129"/>
      <c r="T57" s="129"/>
      <c r="U57" s="129"/>
      <c r="V57" s="129"/>
      <c r="W57" s="129"/>
      <c r="X57" s="129"/>
      <c r="Y57" s="129"/>
      <c r="Z57" s="129"/>
    </row>
    <row r="58" spans="1:26" ht="15.75" customHeight="1">
      <c r="A58" s="428"/>
      <c r="B58" s="394" t="s">
        <v>552</v>
      </c>
      <c r="C58" s="133">
        <f>Balanza!G872</f>
        <v>0</v>
      </c>
      <c r="D58" s="133">
        <f>Balanza!G1060</f>
        <v>0</v>
      </c>
      <c r="E58" s="406">
        <f t="shared" si="21"/>
        <v>0</v>
      </c>
      <c r="F58" s="133">
        <f>Balanza!F1154</f>
        <v>0</v>
      </c>
      <c r="G58" s="133">
        <f>Balanza!H1248</f>
        <v>0</v>
      </c>
      <c r="H58" s="406">
        <f t="shared" si="22"/>
        <v>0</v>
      </c>
      <c r="I58" s="129"/>
      <c r="J58" s="129"/>
      <c r="K58" s="129"/>
      <c r="L58" s="129"/>
      <c r="M58" s="129"/>
      <c r="N58" s="129"/>
      <c r="O58" s="129"/>
      <c r="P58" s="129"/>
      <c r="Q58" s="129"/>
      <c r="R58" s="129"/>
      <c r="S58" s="129"/>
      <c r="T58" s="129"/>
      <c r="U58" s="129"/>
      <c r="V58" s="129"/>
      <c r="W58" s="129"/>
      <c r="X58" s="129"/>
      <c r="Y58" s="129"/>
      <c r="Z58" s="129"/>
    </row>
    <row r="59" spans="1:26" ht="15.75" customHeight="1">
      <c r="A59" s="268" t="s">
        <v>553</v>
      </c>
      <c r="B59" s="229"/>
      <c r="C59" s="133">
        <f>Balanza!G875+Balanza!G878</f>
        <v>0</v>
      </c>
      <c r="D59" s="133">
        <f>Balanza!G1063+Balanza!G1066</f>
        <v>0</v>
      </c>
      <c r="E59" s="406">
        <f t="shared" si="21"/>
        <v>0</v>
      </c>
      <c r="F59" s="133">
        <f>Balanza!F1157+Balanza!F1160</f>
        <v>0</v>
      </c>
      <c r="G59" s="133">
        <f>Balanza!H1251+Balanza!H1254</f>
        <v>0</v>
      </c>
      <c r="H59" s="406">
        <f t="shared" si="22"/>
        <v>0</v>
      </c>
      <c r="I59" s="129"/>
      <c r="J59" s="129"/>
      <c r="K59" s="129"/>
      <c r="L59" s="129"/>
      <c r="M59" s="129"/>
      <c r="N59" s="129"/>
      <c r="O59" s="129"/>
      <c r="P59" s="129"/>
      <c r="Q59" s="129"/>
      <c r="R59" s="129"/>
      <c r="S59" s="129"/>
      <c r="T59" s="129"/>
      <c r="U59" s="129"/>
      <c r="V59" s="129"/>
      <c r="W59" s="129"/>
      <c r="X59" s="129"/>
      <c r="Y59" s="129"/>
      <c r="Z59" s="129"/>
    </row>
    <row r="60" spans="1:26" ht="15.75" customHeight="1">
      <c r="A60" s="268" t="s">
        <v>554</v>
      </c>
      <c r="B60" s="229"/>
      <c r="C60" s="235">
        <v>0</v>
      </c>
      <c r="D60" s="235">
        <v>0</v>
      </c>
      <c r="E60" s="436">
        <f t="shared" si="21"/>
        <v>0</v>
      </c>
      <c r="F60" s="235">
        <v>0</v>
      </c>
      <c r="G60" s="235">
        <v>0</v>
      </c>
      <c r="H60" s="436">
        <f t="shared" si="22"/>
        <v>0</v>
      </c>
      <c r="I60" s="129"/>
      <c r="J60" s="129"/>
      <c r="K60" s="129"/>
      <c r="L60" s="129"/>
      <c r="M60" s="129"/>
      <c r="N60" s="129"/>
      <c r="O60" s="129"/>
      <c r="P60" s="129"/>
      <c r="Q60" s="129"/>
      <c r="R60" s="129"/>
      <c r="S60" s="129"/>
      <c r="T60" s="129"/>
      <c r="U60" s="129"/>
      <c r="V60" s="129"/>
      <c r="W60" s="129"/>
      <c r="X60" s="129"/>
      <c r="Y60" s="129"/>
      <c r="Z60" s="129"/>
    </row>
    <row r="61" spans="1:26" ht="15.75" customHeight="1">
      <c r="A61" s="437"/>
      <c r="B61" s="438" t="s">
        <v>555</v>
      </c>
      <c r="C61" s="439">
        <f t="shared" ref="C61:H61" si="23">C42+C51+C56+C59+C60</f>
        <v>0</v>
      </c>
      <c r="D61" s="439">
        <f t="shared" si="23"/>
        <v>0</v>
      </c>
      <c r="E61" s="439">
        <f t="shared" si="23"/>
        <v>0</v>
      </c>
      <c r="F61" s="439">
        <f t="shared" si="23"/>
        <v>0</v>
      </c>
      <c r="G61" s="439">
        <f t="shared" si="23"/>
        <v>0</v>
      </c>
      <c r="H61" s="439">
        <f t="shared" si="23"/>
        <v>0</v>
      </c>
      <c r="I61" s="129"/>
      <c r="J61" s="129"/>
      <c r="K61" s="129"/>
      <c r="L61" s="129"/>
      <c r="M61" s="129"/>
      <c r="N61" s="129"/>
      <c r="O61" s="129"/>
      <c r="P61" s="129"/>
      <c r="Q61" s="129"/>
      <c r="R61" s="129"/>
      <c r="S61" s="129"/>
      <c r="T61" s="129"/>
      <c r="U61" s="129"/>
      <c r="V61" s="129"/>
      <c r="W61" s="129"/>
      <c r="X61" s="129"/>
      <c r="Y61" s="129"/>
      <c r="Z61" s="129"/>
    </row>
    <row r="62" spans="1:26" ht="15.75" customHeight="1">
      <c r="A62" s="440" t="s">
        <v>556</v>
      </c>
      <c r="B62" s="229"/>
      <c r="C62" s="406"/>
      <c r="D62" s="406"/>
      <c r="E62" s="406"/>
      <c r="F62" s="406"/>
      <c r="G62" s="406"/>
      <c r="H62" s="406"/>
      <c r="I62" s="129"/>
      <c r="J62" s="129"/>
      <c r="K62" s="129"/>
      <c r="L62" s="129"/>
      <c r="M62" s="129"/>
      <c r="N62" s="129"/>
      <c r="O62" s="129"/>
      <c r="P62" s="129"/>
      <c r="Q62" s="129"/>
      <c r="R62" s="129"/>
      <c r="S62" s="129"/>
      <c r="T62" s="129"/>
      <c r="U62" s="129"/>
      <c r="V62" s="129"/>
      <c r="W62" s="129"/>
      <c r="X62" s="129"/>
      <c r="Y62" s="129"/>
      <c r="Z62" s="129"/>
    </row>
    <row r="63" spans="1:26" ht="15.75" customHeight="1">
      <c r="A63" s="437"/>
      <c r="B63" s="394" t="s">
        <v>503</v>
      </c>
      <c r="C63" s="235">
        <f t="shared" ref="C63:D63" si="24">C68</f>
        <v>0</v>
      </c>
      <c r="D63" s="235">
        <f t="shared" si="24"/>
        <v>0</v>
      </c>
      <c r="E63" s="436">
        <f>C63+D63</f>
        <v>0</v>
      </c>
      <c r="F63" s="235">
        <f t="shared" ref="F63:G63" si="25">F68</f>
        <v>0</v>
      </c>
      <c r="G63" s="235">
        <f t="shared" si="25"/>
        <v>0</v>
      </c>
      <c r="H63" s="436">
        <f>G63-C63</f>
        <v>0</v>
      </c>
      <c r="I63" s="129"/>
      <c r="J63" s="129"/>
      <c r="K63" s="129"/>
      <c r="L63" s="129"/>
      <c r="M63" s="129"/>
      <c r="N63" s="129"/>
      <c r="O63" s="129"/>
      <c r="P63" s="129"/>
      <c r="Q63" s="129"/>
      <c r="R63" s="129"/>
      <c r="S63" s="129"/>
      <c r="T63" s="129"/>
      <c r="U63" s="129"/>
      <c r="V63" s="129"/>
      <c r="W63" s="129"/>
      <c r="X63" s="129"/>
      <c r="Y63" s="129"/>
      <c r="Z63" s="129"/>
    </row>
    <row r="64" spans="1:26" ht="15.75" customHeight="1">
      <c r="A64" s="441"/>
      <c r="B64" s="438" t="s">
        <v>557</v>
      </c>
      <c r="C64" s="442">
        <f t="shared" ref="C64:H64" si="26">C39+C61+C63</f>
        <v>0</v>
      </c>
      <c r="D64" s="442">
        <f t="shared" si="26"/>
        <v>0</v>
      </c>
      <c r="E64" s="442">
        <f t="shared" si="26"/>
        <v>0</v>
      </c>
      <c r="F64" s="442">
        <f t="shared" si="26"/>
        <v>0</v>
      </c>
      <c r="G64" s="442">
        <f t="shared" si="26"/>
        <v>0</v>
      </c>
      <c r="H64" s="442">
        <f t="shared" si="26"/>
        <v>0</v>
      </c>
      <c r="I64" s="129"/>
      <c r="J64" s="129"/>
      <c r="K64" s="129"/>
      <c r="L64" s="129"/>
      <c r="M64" s="129"/>
      <c r="N64" s="129"/>
      <c r="O64" s="129"/>
      <c r="P64" s="129"/>
      <c r="Q64" s="129"/>
      <c r="R64" s="129"/>
      <c r="S64" s="129"/>
      <c r="T64" s="129"/>
      <c r="U64" s="129"/>
      <c r="V64" s="129"/>
      <c r="W64" s="129"/>
      <c r="X64" s="129"/>
      <c r="Y64" s="129"/>
      <c r="Z64" s="129"/>
    </row>
    <row r="65" spans="1:26" ht="15.75" customHeight="1">
      <c r="A65" s="443" t="s">
        <v>558</v>
      </c>
      <c r="B65" s="278"/>
      <c r="C65" s="444"/>
      <c r="D65" s="444"/>
      <c r="E65" s="406"/>
      <c r="F65" s="444"/>
      <c r="G65" s="444"/>
      <c r="H65" s="445"/>
      <c r="I65" s="129"/>
      <c r="J65" s="129"/>
      <c r="K65" s="129"/>
      <c r="L65" s="129"/>
      <c r="M65" s="129"/>
      <c r="N65" s="129"/>
      <c r="O65" s="129"/>
      <c r="P65" s="129"/>
      <c r="Q65" s="129"/>
      <c r="R65" s="129"/>
      <c r="S65" s="129"/>
      <c r="T65" s="129"/>
      <c r="U65" s="129"/>
      <c r="V65" s="129"/>
      <c r="W65" s="129"/>
      <c r="X65" s="129"/>
      <c r="Y65" s="129"/>
      <c r="Z65" s="129"/>
    </row>
    <row r="66" spans="1:26" ht="15.75" customHeight="1">
      <c r="A66" s="158"/>
      <c r="B66" s="394" t="s">
        <v>559</v>
      </c>
      <c r="C66" s="133">
        <f>Balanza!G887</f>
        <v>0</v>
      </c>
      <c r="D66" s="133">
        <f>Balanza!G1075</f>
        <v>0</v>
      </c>
      <c r="E66" s="406">
        <f t="shared" ref="E66:E68" si="27">C66+D66</f>
        <v>0</v>
      </c>
      <c r="F66" s="133">
        <f>Balanza!F1169</f>
        <v>0</v>
      </c>
      <c r="G66" s="133">
        <f>Balanza!H1263</f>
        <v>0</v>
      </c>
      <c r="H66" s="406">
        <f t="shared" ref="H66:H68" si="28">G66-C66</f>
        <v>0</v>
      </c>
      <c r="I66" s="129"/>
      <c r="J66" s="129"/>
      <c r="K66" s="129"/>
      <c r="L66" s="129"/>
      <c r="M66" s="129"/>
      <c r="N66" s="129"/>
      <c r="O66" s="129"/>
      <c r="P66" s="129"/>
      <c r="Q66" s="129"/>
      <c r="R66" s="129"/>
      <c r="S66" s="129"/>
      <c r="T66" s="129"/>
      <c r="U66" s="129"/>
      <c r="V66" s="129"/>
      <c r="W66" s="129"/>
      <c r="X66" s="129"/>
      <c r="Y66" s="129"/>
      <c r="Z66" s="129"/>
    </row>
    <row r="67" spans="1:26" ht="15.75" customHeight="1">
      <c r="A67" s="158"/>
      <c r="B67" s="394" t="s">
        <v>560</v>
      </c>
      <c r="C67" s="133">
        <f>Balanza!G888</f>
        <v>0</v>
      </c>
      <c r="D67" s="133">
        <f>Balanza!G1076</f>
        <v>0</v>
      </c>
      <c r="E67" s="430">
        <f t="shared" si="27"/>
        <v>0</v>
      </c>
      <c r="F67" s="133">
        <f>Balanza!F1170</f>
        <v>0</v>
      </c>
      <c r="G67" s="133">
        <f>Balanza!H1264</f>
        <v>0</v>
      </c>
      <c r="H67" s="430">
        <f t="shared" si="28"/>
        <v>0</v>
      </c>
      <c r="I67" s="129"/>
      <c r="J67" s="129"/>
      <c r="K67" s="129"/>
      <c r="L67" s="129"/>
      <c r="M67" s="129"/>
      <c r="N67" s="129"/>
      <c r="O67" s="129"/>
      <c r="P67" s="129"/>
      <c r="Q67" s="129"/>
      <c r="R67" s="129"/>
      <c r="S67" s="129"/>
      <c r="T67" s="129"/>
      <c r="U67" s="129"/>
      <c r="V67" s="129"/>
      <c r="W67" s="129"/>
      <c r="X67" s="129"/>
      <c r="Y67" s="129"/>
      <c r="Z67" s="129"/>
    </row>
    <row r="68" spans="1:26" ht="15.75" customHeight="1">
      <c r="A68" s="157"/>
      <c r="B68" s="438" t="s">
        <v>503</v>
      </c>
      <c r="C68" s="241">
        <f t="shared" ref="C68:D68" si="29">SUM(C66:C67)</f>
        <v>0</v>
      </c>
      <c r="D68" s="241">
        <f t="shared" si="29"/>
        <v>0</v>
      </c>
      <c r="E68" s="241">
        <f t="shared" si="27"/>
        <v>0</v>
      </c>
      <c r="F68" s="241">
        <f t="shared" ref="F68:G68" si="30">SUM(F66:F67)</f>
        <v>0</v>
      </c>
      <c r="G68" s="241">
        <f t="shared" si="30"/>
        <v>0</v>
      </c>
      <c r="H68" s="241">
        <f t="shared" si="28"/>
        <v>0</v>
      </c>
      <c r="I68" s="129"/>
      <c r="J68" s="129"/>
      <c r="K68" s="129"/>
      <c r="L68" s="129"/>
      <c r="M68" s="129"/>
      <c r="N68" s="129"/>
      <c r="O68" s="129"/>
      <c r="P68" s="129"/>
      <c r="Q68" s="129"/>
      <c r="R68" s="129"/>
      <c r="S68" s="129"/>
      <c r="T68" s="129"/>
      <c r="U68" s="129"/>
      <c r="V68" s="129"/>
      <c r="W68" s="129"/>
      <c r="X68" s="129"/>
      <c r="Y68" s="129"/>
      <c r="Z68" s="129"/>
    </row>
    <row r="69" spans="1:26" ht="15.75" customHeight="1">
      <c r="A69" s="3"/>
      <c r="B69" s="158"/>
      <c r="C69" s="446"/>
      <c r="D69" s="446"/>
      <c r="E69" s="446"/>
      <c r="F69" s="446"/>
      <c r="G69" s="446"/>
      <c r="H69" s="447"/>
      <c r="I69" s="129"/>
      <c r="J69" s="129"/>
      <c r="K69" s="129"/>
      <c r="L69" s="129"/>
      <c r="M69" s="129"/>
      <c r="N69" s="129"/>
      <c r="O69" s="129"/>
      <c r="P69" s="129"/>
      <c r="Q69" s="129"/>
      <c r="R69" s="129"/>
      <c r="S69" s="129"/>
      <c r="T69" s="129"/>
      <c r="U69" s="129"/>
      <c r="V69" s="129"/>
      <c r="W69" s="129"/>
      <c r="X69" s="129"/>
      <c r="Y69" s="129"/>
      <c r="Z69" s="129"/>
    </row>
    <row r="70" spans="1:26" ht="18.75" customHeight="1">
      <c r="A70" s="665" t="s">
        <v>4897</v>
      </c>
      <c r="B70" s="505"/>
      <c r="C70" s="505"/>
      <c r="D70" s="505"/>
      <c r="E70" s="505"/>
      <c r="F70" s="505"/>
      <c r="G70" s="505"/>
      <c r="H70" s="505"/>
      <c r="I70" s="129"/>
      <c r="J70" s="129"/>
      <c r="K70" s="129"/>
      <c r="L70" s="129"/>
      <c r="M70" s="129"/>
      <c r="N70" s="129"/>
      <c r="O70" s="129"/>
      <c r="P70" s="129"/>
      <c r="Q70" s="129"/>
      <c r="R70" s="129"/>
      <c r="S70" s="129"/>
      <c r="T70" s="129"/>
      <c r="U70" s="129"/>
      <c r="V70" s="129"/>
      <c r="W70" s="129"/>
      <c r="X70" s="129"/>
      <c r="Y70" s="129"/>
      <c r="Z70" s="129"/>
    </row>
    <row r="71" spans="1:26" ht="15.75" customHeight="1">
      <c r="A71" s="505"/>
      <c r="B71" s="505"/>
      <c r="C71" s="505"/>
      <c r="D71" s="505"/>
      <c r="E71" s="505"/>
      <c r="F71" s="505"/>
      <c r="G71" s="505"/>
      <c r="H71" s="505"/>
      <c r="I71" s="129"/>
      <c r="J71" s="129"/>
      <c r="K71" s="129"/>
      <c r="L71" s="129"/>
      <c r="M71" s="129"/>
      <c r="N71" s="129"/>
      <c r="O71" s="129"/>
      <c r="P71" s="129"/>
      <c r="Q71" s="129"/>
      <c r="R71" s="129"/>
      <c r="S71" s="129"/>
      <c r="T71" s="129"/>
      <c r="U71" s="129"/>
      <c r="V71" s="129"/>
      <c r="W71" s="129"/>
      <c r="X71" s="129"/>
      <c r="Y71" s="129"/>
      <c r="Z71" s="129"/>
    </row>
    <row r="72" spans="1:26" ht="15.75" customHeight="1">
      <c r="A72" s="1"/>
      <c r="B72" s="1"/>
      <c r="C72" s="446"/>
      <c r="D72" s="446"/>
      <c r="E72" s="446"/>
      <c r="F72" s="446"/>
      <c r="G72" s="446"/>
      <c r="H72" s="447"/>
      <c r="I72" s="129"/>
      <c r="J72" s="129"/>
      <c r="K72" s="129"/>
      <c r="L72" s="129"/>
      <c r="M72" s="129"/>
      <c r="N72" s="129"/>
      <c r="O72" s="129"/>
      <c r="P72" s="129"/>
      <c r="Q72" s="129"/>
      <c r="R72" s="129"/>
      <c r="S72" s="129"/>
      <c r="T72" s="129"/>
      <c r="U72" s="129"/>
      <c r="V72" s="129"/>
      <c r="W72" s="129"/>
      <c r="X72" s="129"/>
      <c r="Y72" s="129"/>
      <c r="Z72" s="129"/>
    </row>
    <row r="73" spans="1:26" ht="15.75" customHeight="1">
      <c r="A73" s="129"/>
      <c r="B73" s="448"/>
      <c r="C73" s="449"/>
      <c r="D73" s="447"/>
      <c r="E73" s="450"/>
      <c r="F73" s="449"/>
      <c r="G73" s="449"/>
      <c r="H73" s="450"/>
      <c r="I73" s="129"/>
      <c r="J73" s="129"/>
      <c r="K73" s="129"/>
      <c r="L73" s="129"/>
      <c r="M73" s="129"/>
      <c r="N73" s="129"/>
      <c r="O73" s="129"/>
      <c r="P73" s="129"/>
      <c r="Q73" s="129"/>
      <c r="R73" s="129"/>
      <c r="S73" s="129"/>
      <c r="T73" s="129"/>
      <c r="U73" s="129"/>
      <c r="V73" s="129"/>
      <c r="W73" s="129"/>
      <c r="X73" s="129"/>
      <c r="Y73" s="129"/>
      <c r="Z73" s="129"/>
    </row>
    <row r="74" spans="1:26" ht="15.75" customHeight="1">
      <c r="A74" s="129"/>
      <c r="B74" s="595" t="str">
        <f>Validacion!A7</f>
        <v>LIC. JOSÉ MIGUEL GOMEZ LOPEZ</v>
      </c>
      <c r="C74" s="574"/>
      <c r="D74" s="451"/>
      <c r="E74" s="595" t="str">
        <f>Validacion!A9</f>
        <v>LIC. BERTHA MARCELA GONGORA JIMENEZ</v>
      </c>
      <c r="F74" s="574"/>
      <c r="G74" s="574"/>
      <c r="H74" s="574"/>
      <c r="I74" s="129"/>
      <c r="J74" s="129"/>
      <c r="K74" s="129"/>
      <c r="L74" s="129"/>
      <c r="M74" s="129"/>
      <c r="N74" s="129"/>
      <c r="O74" s="129"/>
      <c r="P74" s="129"/>
      <c r="Q74" s="129"/>
      <c r="R74" s="129"/>
      <c r="S74" s="129"/>
      <c r="T74" s="129"/>
      <c r="U74" s="129"/>
      <c r="V74" s="129"/>
      <c r="W74" s="129"/>
      <c r="X74" s="129"/>
      <c r="Y74" s="129"/>
      <c r="Z74" s="129"/>
    </row>
    <row r="75" spans="1:26" ht="15.75" customHeight="1">
      <c r="A75" s="129"/>
      <c r="B75" s="505"/>
      <c r="C75" s="505"/>
      <c r="D75" s="451"/>
      <c r="E75" s="505"/>
      <c r="F75" s="505"/>
      <c r="G75" s="505"/>
      <c r="H75" s="505"/>
      <c r="I75" s="129"/>
      <c r="J75" s="129"/>
      <c r="K75" s="129"/>
      <c r="L75" s="129"/>
      <c r="M75" s="129"/>
      <c r="N75" s="129"/>
      <c r="O75" s="129"/>
      <c r="P75" s="129"/>
      <c r="Q75" s="129"/>
      <c r="R75" s="129"/>
      <c r="S75" s="129"/>
      <c r="T75" s="129"/>
      <c r="U75" s="129"/>
      <c r="V75" s="129"/>
      <c r="W75" s="129"/>
      <c r="X75" s="129"/>
      <c r="Y75" s="129"/>
      <c r="Z75" s="129"/>
    </row>
    <row r="76" spans="1:26" ht="15.75" customHeight="1">
      <c r="A76" s="129"/>
      <c r="B76" s="579" t="s">
        <v>4898</v>
      </c>
      <c r="C76" s="505"/>
      <c r="D76" s="451"/>
      <c r="E76" s="651" t="s">
        <v>5037</v>
      </c>
      <c r="F76" s="505"/>
      <c r="G76" s="505"/>
      <c r="H76" s="505"/>
      <c r="I76" s="129"/>
      <c r="J76" s="129"/>
      <c r="K76" s="129"/>
      <c r="L76" s="129"/>
      <c r="M76" s="129"/>
      <c r="N76" s="129"/>
      <c r="O76" s="129"/>
      <c r="P76" s="129"/>
      <c r="Q76" s="129"/>
      <c r="R76" s="129"/>
      <c r="S76" s="129"/>
      <c r="T76" s="129"/>
      <c r="U76" s="129"/>
      <c r="V76" s="129"/>
      <c r="W76" s="129"/>
      <c r="X76" s="129"/>
      <c r="Y76" s="129"/>
      <c r="Z76" s="129"/>
    </row>
    <row r="77" spans="1:26" ht="15.75" customHeight="1">
      <c r="A77" s="129"/>
      <c r="B77" s="505"/>
      <c r="C77" s="505"/>
      <c r="D77" s="451"/>
      <c r="E77" s="505"/>
      <c r="F77" s="505"/>
      <c r="G77" s="505"/>
      <c r="H77" s="505"/>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447"/>
      <c r="D78" s="447"/>
      <c r="E78" s="447"/>
      <c r="F78" s="447"/>
      <c r="G78" s="447"/>
      <c r="H78" s="447"/>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447"/>
      <c r="D79" s="447"/>
      <c r="E79" s="447"/>
      <c r="F79" s="447"/>
      <c r="G79" s="447"/>
      <c r="H79" s="447"/>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447"/>
      <c r="D80" s="447"/>
      <c r="E80" s="447"/>
      <c r="F80" s="447"/>
      <c r="G80" s="447"/>
      <c r="H80" s="447"/>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447"/>
      <c r="D81" s="447"/>
      <c r="E81" s="447"/>
      <c r="F81" s="447"/>
      <c r="G81" s="447"/>
      <c r="H81" s="447"/>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447"/>
      <c r="D82" s="447"/>
      <c r="E82" s="447"/>
      <c r="F82" s="447"/>
      <c r="G82" s="447"/>
      <c r="H82" s="447"/>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447"/>
      <c r="D83" s="447"/>
      <c r="E83" s="447"/>
      <c r="F83" s="447"/>
      <c r="G83" s="447"/>
      <c r="H83" s="447"/>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447"/>
      <c r="D84" s="447"/>
      <c r="E84" s="447"/>
      <c r="F84" s="447"/>
      <c r="G84" s="447"/>
      <c r="H84" s="447"/>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447"/>
      <c r="D85" s="447"/>
      <c r="E85" s="447"/>
      <c r="F85" s="447"/>
      <c r="G85" s="447"/>
      <c r="H85" s="447"/>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447"/>
      <c r="D86" s="447"/>
      <c r="E86" s="447"/>
      <c r="F86" s="447"/>
      <c r="G86" s="447"/>
      <c r="H86" s="447"/>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447"/>
      <c r="D87" s="447"/>
      <c r="E87" s="447"/>
      <c r="F87" s="447"/>
      <c r="G87" s="447"/>
      <c r="H87" s="447"/>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447"/>
      <c r="D88" s="447"/>
      <c r="E88" s="447"/>
      <c r="F88" s="447"/>
      <c r="G88" s="447"/>
      <c r="H88" s="447"/>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447"/>
      <c r="D89" s="447"/>
      <c r="E89" s="447"/>
      <c r="F89" s="447"/>
      <c r="G89" s="447"/>
      <c r="H89" s="447"/>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447"/>
      <c r="D90" s="447"/>
      <c r="E90" s="447"/>
      <c r="F90" s="447"/>
      <c r="G90" s="447"/>
      <c r="H90" s="447"/>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447"/>
      <c r="D91" s="447"/>
      <c r="E91" s="447"/>
      <c r="F91" s="447"/>
      <c r="G91" s="447"/>
      <c r="H91" s="447"/>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447"/>
      <c r="D92" s="447"/>
      <c r="E92" s="447"/>
      <c r="F92" s="447"/>
      <c r="G92" s="447"/>
      <c r="H92" s="447"/>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447"/>
      <c r="D93" s="447"/>
      <c r="E93" s="447"/>
      <c r="F93" s="447"/>
      <c r="G93" s="447"/>
      <c r="H93" s="447"/>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447"/>
      <c r="D94" s="447"/>
      <c r="E94" s="447"/>
      <c r="F94" s="447"/>
      <c r="G94" s="447"/>
      <c r="H94" s="447"/>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447"/>
      <c r="D95" s="447"/>
      <c r="E95" s="447"/>
      <c r="F95" s="447"/>
      <c r="G95" s="447"/>
      <c r="H95" s="447"/>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447"/>
      <c r="D96" s="447"/>
      <c r="E96" s="447"/>
      <c r="F96" s="447"/>
      <c r="G96" s="447"/>
      <c r="H96" s="447"/>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447"/>
      <c r="D97" s="447"/>
      <c r="E97" s="447"/>
      <c r="F97" s="447"/>
      <c r="G97" s="447"/>
      <c r="H97" s="447"/>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447"/>
      <c r="D98" s="447"/>
      <c r="E98" s="447"/>
      <c r="F98" s="447"/>
      <c r="G98" s="447"/>
      <c r="H98" s="447"/>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447"/>
      <c r="D99" s="447"/>
      <c r="E99" s="447"/>
      <c r="F99" s="447"/>
      <c r="G99" s="447"/>
      <c r="H99" s="447"/>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447"/>
      <c r="D100" s="447"/>
      <c r="E100" s="447"/>
      <c r="F100" s="447"/>
      <c r="G100" s="447"/>
      <c r="H100" s="447"/>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447"/>
      <c r="D101" s="447"/>
      <c r="E101" s="447"/>
      <c r="F101" s="447"/>
      <c r="G101" s="447"/>
      <c r="H101" s="447"/>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447"/>
      <c r="D102" s="447"/>
      <c r="E102" s="447"/>
      <c r="F102" s="447"/>
      <c r="G102" s="447"/>
      <c r="H102" s="447"/>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447"/>
      <c r="D103" s="447"/>
      <c r="E103" s="447"/>
      <c r="F103" s="447"/>
      <c r="G103" s="447"/>
      <c r="H103" s="447"/>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447"/>
      <c r="D104" s="447"/>
      <c r="E104" s="447"/>
      <c r="F104" s="447"/>
      <c r="G104" s="447"/>
      <c r="H104" s="447"/>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447"/>
      <c r="D105" s="447"/>
      <c r="E105" s="447"/>
      <c r="F105" s="447"/>
      <c r="G105" s="447"/>
      <c r="H105" s="447"/>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447"/>
      <c r="D106" s="447"/>
      <c r="E106" s="447"/>
      <c r="F106" s="447"/>
      <c r="G106" s="447"/>
      <c r="H106" s="447"/>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447"/>
      <c r="D107" s="447"/>
      <c r="E107" s="447"/>
      <c r="F107" s="447"/>
      <c r="G107" s="447"/>
      <c r="H107" s="447"/>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447"/>
      <c r="D108" s="447"/>
      <c r="E108" s="447"/>
      <c r="F108" s="447"/>
      <c r="G108" s="447"/>
      <c r="H108" s="447"/>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447"/>
      <c r="D109" s="447"/>
      <c r="E109" s="447"/>
      <c r="F109" s="447"/>
      <c r="G109" s="447"/>
      <c r="H109" s="447"/>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447"/>
      <c r="D110" s="447"/>
      <c r="E110" s="447"/>
      <c r="F110" s="447"/>
      <c r="G110" s="447"/>
      <c r="H110" s="447"/>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447"/>
      <c r="D111" s="447"/>
      <c r="E111" s="447"/>
      <c r="F111" s="447"/>
      <c r="G111" s="447"/>
      <c r="H111" s="447"/>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447"/>
      <c r="D112" s="447"/>
      <c r="E112" s="447"/>
      <c r="F112" s="447"/>
      <c r="G112" s="447"/>
      <c r="H112" s="447"/>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447"/>
      <c r="D113" s="447"/>
      <c r="E113" s="447"/>
      <c r="F113" s="447"/>
      <c r="G113" s="447"/>
      <c r="H113" s="447"/>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447"/>
      <c r="D114" s="447"/>
      <c r="E114" s="447"/>
      <c r="F114" s="447"/>
      <c r="G114" s="447"/>
      <c r="H114" s="447"/>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447"/>
      <c r="D115" s="447"/>
      <c r="E115" s="447"/>
      <c r="F115" s="447"/>
      <c r="G115" s="447"/>
      <c r="H115" s="447"/>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447"/>
      <c r="D116" s="447"/>
      <c r="E116" s="447"/>
      <c r="F116" s="447"/>
      <c r="G116" s="447"/>
      <c r="H116" s="447"/>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447"/>
      <c r="D117" s="447"/>
      <c r="E117" s="447"/>
      <c r="F117" s="447"/>
      <c r="G117" s="447"/>
      <c r="H117" s="447"/>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447"/>
      <c r="D118" s="447"/>
      <c r="E118" s="447"/>
      <c r="F118" s="447"/>
      <c r="G118" s="447"/>
      <c r="H118" s="447"/>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447"/>
      <c r="D119" s="447"/>
      <c r="E119" s="447"/>
      <c r="F119" s="447"/>
      <c r="G119" s="447"/>
      <c r="H119" s="447"/>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447"/>
      <c r="D120" s="447"/>
      <c r="E120" s="447"/>
      <c r="F120" s="447"/>
      <c r="G120" s="447"/>
      <c r="H120" s="447"/>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447"/>
      <c r="D121" s="447"/>
      <c r="E121" s="447"/>
      <c r="F121" s="447"/>
      <c r="G121" s="447"/>
      <c r="H121" s="447"/>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447"/>
      <c r="D122" s="447"/>
      <c r="E122" s="447"/>
      <c r="F122" s="447"/>
      <c r="G122" s="447"/>
      <c r="H122" s="447"/>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447"/>
      <c r="D123" s="447"/>
      <c r="E123" s="447"/>
      <c r="F123" s="447"/>
      <c r="G123" s="447"/>
      <c r="H123" s="447"/>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447"/>
      <c r="D124" s="447"/>
      <c r="E124" s="447"/>
      <c r="F124" s="447"/>
      <c r="G124" s="447"/>
      <c r="H124" s="447"/>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447"/>
      <c r="D125" s="447"/>
      <c r="E125" s="447"/>
      <c r="F125" s="447"/>
      <c r="G125" s="447"/>
      <c r="H125" s="447"/>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447"/>
      <c r="D126" s="447"/>
      <c r="E126" s="447"/>
      <c r="F126" s="447"/>
      <c r="G126" s="447"/>
      <c r="H126" s="447"/>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447"/>
      <c r="D127" s="447"/>
      <c r="E127" s="447"/>
      <c r="F127" s="447"/>
      <c r="G127" s="447"/>
      <c r="H127" s="447"/>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447"/>
      <c r="D128" s="447"/>
      <c r="E128" s="447"/>
      <c r="F128" s="447"/>
      <c r="G128" s="447"/>
      <c r="H128" s="447"/>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447"/>
      <c r="D129" s="447"/>
      <c r="E129" s="447"/>
      <c r="F129" s="447"/>
      <c r="G129" s="447"/>
      <c r="H129" s="447"/>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447"/>
      <c r="D130" s="447"/>
      <c r="E130" s="447"/>
      <c r="F130" s="447"/>
      <c r="G130" s="447"/>
      <c r="H130" s="447"/>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447"/>
      <c r="D131" s="447"/>
      <c r="E131" s="447"/>
      <c r="F131" s="447"/>
      <c r="G131" s="447"/>
      <c r="H131" s="447"/>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447"/>
      <c r="D132" s="447"/>
      <c r="E132" s="447"/>
      <c r="F132" s="447"/>
      <c r="G132" s="447"/>
      <c r="H132" s="447"/>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447"/>
      <c r="D133" s="447"/>
      <c r="E133" s="447"/>
      <c r="F133" s="447"/>
      <c r="G133" s="447"/>
      <c r="H133" s="447"/>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447"/>
      <c r="D134" s="447"/>
      <c r="E134" s="447"/>
      <c r="F134" s="447"/>
      <c r="G134" s="447"/>
      <c r="H134" s="447"/>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447"/>
      <c r="D135" s="447"/>
      <c r="E135" s="447"/>
      <c r="F135" s="447"/>
      <c r="G135" s="447"/>
      <c r="H135" s="447"/>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447"/>
      <c r="D136" s="447"/>
      <c r="E136" s="447"/>
      <c r="F136" s="447"/>
      <c r="G136" s="447"/>
      <c r="H136" s="447"/>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447"/>
      <c r="D137" s="447"/>
      <c r="E137" s="447"/>
      <c r="F137" s="447"/>
      <c r="G137" s="447"/>
      <c r="H137" s="447"/>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447"/>
      <c r="D138" s="447"/>
      <c r="E138" s="447"/>
      <c r="F138" s="447"/>
      <c r="G138" s="447"/>
      <c r="H138" s="447"/>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447"/>
      <c r="D139" s="447"/>
      <c r="E139" s="447"/>
      <c r="F139" s="447"/>
      <c r="G139" s="447"/>
      <c r="H139" s="447"/>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447"/>
      <c r="D140" s="447"/>
      <c r="E140" s="447"/>
      <c r="F140" s="447"/>
      <c r="G140" s="447"/>
      <c r="H140" s="447"/>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447"/>
      <c r="D141" s="447"/>
      <c r="E141" s="447"/>
      <c r="F141" s="447"/>
      <c r="G141" s="447"/>
      <c r="H141" s="447"/>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447"/>
      <c r="D142" s="447"/>
      <c r="E142" s="447"/>
      <c r="F142" s="447"/>
      <c r="G142" s="447"/>
      <c r="H142" s="447"/>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447"/>
      <c r="D143" s="447"/>
      <c r="E143" s="447"/>
      <c r="F143" s="447"/>
      <c r="G143" s="447"/>
      <c r="H143" s="447"/>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447"/>
      <c r="D144" s="447"/>
      <c r="E144" s="447"/>
      <c r="F144" s="447"/>
      <c r="G144" s="447"/>
      <c r="H144" s="447"/>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447"/>
      <c r="D145" s="447"/>
      <c r="E145" s="447"/>
      <c r="F145" s="447"/>
      <c r="G145" s="447"/>
      <c r="H145" s="447"/>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447"/>
      <c r="D146" s="447"/>
      <c r="E146" s="447"/>
      <c r="F146" s="447"/>
      <c r="G146" s="447"/>
      <c r="H146" s="447"/>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447"/>
      <c r="D147" s="447"/>
      <c r="E147" s="447"/>
      <c r="F147" s="447"/>
      <c r="G147" s="447"/>
      <c r="H147" s="447"/>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447"/>
      <c r="D148" s="447"/>
      <c r="E148" s="447"/>
      <c r="F148" s="447"/>
      <c r="G148" s="447"/>
      <c r="H148" s="447"/>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447"/>
      <c r="D149" s="447"/>
      <c r="E149" s="447"/>
      <c r="F149" s="447"/>
      <c r="G149" s="447"/>
      <c r="H149" s="447"/>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447"/>
      <c r="D150" s="447"/>
      <c r="E150" s="447"/>
      <c r="F150" s="447"/>
      <c r="G150" s="447"/>
      <c r="H150" s="447"/>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447"/>
      <c r="D151" s="447"/>
      <c r="E151" s="447"/>
      <c r="F151" s="447"/>
      <c r="G151" s="447"/>
      <c r="H151" s="447"/>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447"/>
      <c r="D152" s="447"/>
      <c r="E152" s="447"/>
      <c r="F152" s="447"/>
      <c r="G152" s="447"/>
      <c r="H152" s="447"/>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447"/>
      <c r="D153" s="447"/>
      <c r="E153" s="447"/>
      <c r="F153" s="447"/>
      <c r="G153" s="447"/>
      <c r="H153" s="447"/>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447"/>
      <c r="D154" s="447"/>
      <c r="E154" s="447"/>
      <c r="F154" s="447"/>
      <c r="G154" s="447"/>
      <c r="H154" s="447"/>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447"/>
      <c r="D155" s="447"/>
      <c r="E155" s="447"/>
      <c r="F155" s="447"/>
      <c r="G155" s="447"/>
      <c r="H155" s="447"/>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447"/>
      <c r="D156" s="447"/>
      <c r="E156" s="447"/>
      <c r="F156" s="447"/>
      <c r="G156" s="447"/>
      <c r="H156" s="447"/>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447"/>
      <c r="D157" s="447"/>
      <c r="E157" s="447"/>
      <c r="F157" s="447"/>
      <c r="G157" s="447"/>
      <c r="H157" s="447"/>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447"/>
      <c r="D158" s="447"/>
      <c r="E158" s="447"/>
      <c r="F158" s="447"/>
      <c r="G158" s="447"/>
      <c r="H158" s="447"/>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447"/>
      <c r="D159" s="447"/>
      <c r="E159" s="447"/>
      <c r="F159" s="447"/>
      <c r="G159" s="447"/>
      <c r="H159" s="447"/>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447"/>
      <c r="D160" s="447"/>
      <c r="E160" s="447"/>
      <c r="F160" s="447"/>
      <c r="G160" s="447"/>
      <c r="H160" s="447"/>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447"/>
      <c r="D161" s="447"/>
      <c r="E161" s="447"/>
      <c r="F161" s="447"/>
      <c r="G161" s="447"/>
      <c r="H161" s="447"/>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447"/>
      <c r="D162" s="447"/>
      <c r="E162" s="447"/>
      <c r="F162" s="447"/>
      <c r="G162" s="447"/>
      <c r="H162" s="447"/>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447"/>
      <c r="D163" s="447"/>
      <c r="E163" s="447"/>
      <c r="F163" s="447"/>
      <c r="G163" s="447"/>
      <c r="H163" s="447"/>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447"/>
      <c r="D164" s="447"/>
      <c r="E164" s="447"/>
      <c r="F164" s="447"/>
      <c r="G164" s="447"/>
      <c r="H164" s="447"/>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447"/>
      <c r="D165" s="447"/>
      <c r="E165" s="447"/>
      <c r="F165" s="447"/>
      <c r="G165" s="447"/>
      <c r="H165" s="447"/>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447"/>
      <c r="D166" s="447"/>
      <c r="E166" s="447"/>
      <c r="F166" s="447"/>
      <c r="G166" s="447"/>
      <c r="H166" s="447"/>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447"/>
      <c r="D167" s="447"/>
      <c r="E167" s="447"/>
      <c r="F167" s="447"/>
      <c r="G167" s="447"/>
      <c r="H167" s="447"/>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447"/>
      <c r="D168" s="447"/>
      <c r="E168" s="447"/>
      <c r="F168" s="447"/>
      <c r="G168" s="447"/>
      <c r="H168" s="447"/>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447"/>
      <c r="D169" s="447"/>
      <c r="E169" s="447"/>
      <c r="F169" s="447"/>
      <c r="G169" s="447"/>
      <c r="H169" s="447"/>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447"/>
      <c r="D170" s="447"/>
      <c r="E170" s="447"/>
      <c r="F170" s="447"/>
      <c r="G170" s="447"/>
      <c r="H170" s="447"/>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447"/>
      <c r="D171" s="447"/>
      <c r="E171" s="447"/>
      <c r="F171" s="447"/>
      <c r="G171" s="447"/>
      <c r="H171" s="447"/>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447"/>
      <c r="D172" s="447"/>
      <c r="E172" s="447"/>
      <c r="F172" s="447"/>
      <c r="G172" s="447"/>
      <c r="H172" s="447"/>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447"/>
      <c r="D173" s="447"/>
      <c r="E173" s="447"/>
      <c r="F173" s="447"/>
      <c r="G173" s="447"/>
      <c r="H173" s="447"/>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447"/>
      <c r="D174" s="447"/>
      <c r="E174" s="447"/>
      <c r="F174" s="447"/>
      <c r="G174" s="447"/>
      <c r="H174" s="447"/>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447"/>
      <c r="D175" s="447"/>
      <c r="E175" s="447"/>
      <c r="F175" s="447"/>
      <c r="G175" s="447"/>
      <c r="H175" s="447"/>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447"/>
      <c r="D176" s="447"/>
      <c r="E176" s="447"/>
      <c r="F176" s="447"/>
      <c r="G176" s="447"/>
      <c r="H176" s="447"/>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447"/>
      <c r="D177" s="447"/>
      <c r="E177" s="447"/>
      <c r="F177" s="447"/>
      <c r="G177" s="447"/>
      <c r="H177" s="447"/>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447"/>
      <c r="D178" s="447"/>
      <c r="E178" s="447"/>
      <c r="F178" s="447"/>
      <c r="G178" s="447"/>
      <c r="H178" s="447"/>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447"/>
      <c r="D179" s="447"/>
      <c r="E179" s="447"/>
      <c r="F179" s="447"/>
      <c r="G179" s="447"/>
      <c r="H179" s="447"/>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447"/>
      <c r="D180" s="447"/>
      <c r="E180" s="447"/>
      <c r="F180" s="447"/>
      <c r="G180" s="447"/>
      <c r="H180" s="447"/>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447"/>
      <c r="D181" s="447"/>
      <c r="E181" s="447"/>
      <c r="F181" s="447"/>
      <c r="G181" s="447"/>
      <c r="H181" s="447"/>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447"/>
      <c r="D182" s="447"/>
      <c r="E182" s="447"/>
      <c r="F182" s="447"/>
      <c r="G182" s="447"/>
      <c r="H182" s="447"/>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447"/>
      <c r="D183" s="447"/>
      <c r="E183" s="447"/>
      <c r="F183" s="447"/>
      <c r="G183" s="447"/>
      <c r="H183" s="447"/>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447"/>
      <c r="D184" s="447"/>
      <c r="E184" s="447"/>
      <c r="F184" s="447"/>
      <c r="G184" s="447"/>
      <c r="H184" s="447"/>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447"/>
      <c r="D185" s="447"/>
      <c r="E185" s="447"/>
      <c r="F185" s="447"/>
      <c r="G185" s="447"/>
      <c r="H185" s="447"/>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447"/>
      <c r="D186" s="447"/>
      <c r="E186" s="447"/>
      <c r="F186" s="447"/>
      <c r="G186" s="447"/>
      <c r="H186" s="447"/>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447"/>
      <c r="D187" s="447"/>
      <c r="E187" s="447"/>
      <c r="F187" s="447"/>
      <c r="G187" s="447"/>
      <c r="H187" s="447"/>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447"/>
      <c r="D188" s="447"/>
      <c r="E188" s="447"/>
      <c r="F188" s="447"/>
      <c r="G188" s="447"/>
      <c r="H188" s="447"/>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447"/>
      <c r="D189" s="447"/>
      <c r="E189" s="447"/>
      <c r="F189" s="447"/>
      <c r="G189" s="447"/>
      <c r="H189" s="447"/>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447"/>
      <c r="D190" s="447"/>
      <c r="E190" s="447"/>
      <c r="F190" s="447"/>
      <c r="G190" s="447"/>
      <c r="H190" s="447"/>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447"/>
      <c r="D191" s="447"/>
      <c r="E191" s="447"/>
      <c r="F191" s="447"/>
      <c r="G191" s="447"/>
      <c r="H191" s="447"/>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447"/>
      <c r="D192" s="447"/>
      <c r="E192" s="447"/>
      <c r="F192" s="447"/>
      <c r="G192" s="447"/>
      <c r="H192" s="447"/>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447"/>
      <c r="D193" s="447"/>
      <c r="E193" s="447"/>
      <c r="F193" s="447"/>
      <c r="G193" s="447"/>
      <c r="H193" s="447"/>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447"/>
      <c r="D194" s="447"/>
      <c r="E194" s="447"/>
      <c r="F194" s="447"/>
      <c r="G194" s="447"/>
      <c r="H194" s="447"/>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447"/>
      <c r="D195" s="447"/>
      <c r="E195" s="447"/>
      <c r="F195" s="447"/>
      <c r="G195" s="447"/>
      <c r="H195" s="447"/>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447"/>
      <c r="D196" s="447"/>
      <c r="E196" s="447"/>
      <c r="F196" s="447"/>
      <c r="G196" s="447"/>
      <c r="H196" s="447"/>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447"/>
      <c r="D197" s="447"/>
      <c r="E197" s="447"/>
      <c r="F197" s="447"/>
      <c r="G197" s="447"/>
      <c r="H197" s="447"/>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447"/>
      <c r="D198" s="447"/>
      <c r="E198" s="447"/>
      <c r="F198" s="447"/>
      <c r="G198" s="447"/>
      <c r="H198" s="447"/>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447"/>
      <c r="D199" s="447"/>
      <c r="E199" s="447"/>
      <c r="F199" s="447"/>
      <c r="G199" s="447"/>
      <c r="H199" s="447"/>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447"/>
      <c r="D200" s="447"/>
      <c r="E200" s="447"/>
      <c r="F200" s="447"/>
      <c r="G200" s="447"/>
      <c r="H200" s="447"/>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447"/>
      <c r="D201" s="447"/>
      <c r="E201" s="447"/>
      <c r="F201" s="447"/>
      <c r="G201" s="447"/>
      <c r="H201" s="447"/>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447"/>
      <c r="D202" s="447"/>
      <c r="E202" s="447"/>
      <c r="F202" s="447"/>
      <c r="G202" s="447"/>
      <c r="H202" s="447"/>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447"/>
      <c r="D203" s="447"/>
      <c r="E203" s="447"/>
      <c r="F203" s="447"/>
      <c r="G203" s="447"/>
      <c r="H203" s="447"/>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447"/>
      <c r="D204" s="447"/>
      <c r="E204" s="447"/>
      <c r="F204" s="447"/>
      <c r="G204" s="447"/>
      <c r="H204" s="447"/>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447"/>
      <c r="D205" s="447"/>
      <c r="E205" s="447"/>
      <c r="F205" s="447"/>
      <c r="G205" s="447"/>
      <c r="H205" s="447"/>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447"/>
      <c r="D206" s="447"/>
      <c r="E206" s="447"/>
      <c r="F206" s="447"/>
      <c r="G206" s="447"/>
      <c r="H206" s="447"/>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447"/>
      <c r="D207" s="447"/>
      <c r="E207" s="447"/>
      <c r="F207" s="447"/>
      <c r="G207" s="447"/>
      <c r="H207" s="447"/>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447"/>
      <c r="D208" s="447"/>
      <c r="E208" s="447"/>
      <c r="F208" s="447"/>
      <c r="G208" s="447"/>
      <c r="H208" s="447"/>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447"/>
      <c r="D209" s="447"/>
      <c r="E209" s="447"/>
      <c r="F209" s="447"/>
      <c r="G209" s="447"/>
      <c r="H209" s="447"/>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447"/>
      <c r="D210" s="447"/>
      <c r="E210" s="447"/>
      <c r="F210" s="447"/>
      <c r="G210" s="447"/>
      <c r="H210" s="447"/>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447"/>
      <c r="D211" s="447"/>
      <c r="E211" s="447"/>
      <c r="F211" s="447"/>
      <c r="G211" s="447"/>
      <c r="H211" s="447"/>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447"/>
      <c r="D212" s="447"/>
      <c r="E212" s="447"/>
      <c r="F212" s="447"/>
      <c r="G212" s="447"/>
      <c r="H212" s="447"/>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447"/>
      <c r="D213" s="447"/>
      <c r="E213" s="447"/>
      <c r="F213" s="447"/>
      <c r="G213" s="447"/>
      <c r="H213" s="447"/>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447"/>
      <c r="D214" s="447"/>
      <c r="E214" s="447"/>
      <c r="F214" s="447"/>
      <c r="G214" s="447"/>
      <c r="H214" s="447"/>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447"/>
      <c r="D215" s="447"/>
      <c r="E215" s="447"/>
      <c r="F215" s="447"/>
      <c r="G215" s="447"/>
      <c r="H215" s="447"/>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447"/>
      <c r="D216" s="447"/>
      <c r="E216" s="447"/>
      <c r="F216" s="447"/>
      <c r="G216" s="447"/>
      <c r="H216" s="447"/>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447"/>
      <c r="D217" s="447"/>
      <c r="E217" s="447"/>
      <c r="F217" s="447"/>
      <c r="G217" s="447"/>
      <c r="H217" s="447"/>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447"/>
      <c r="D218" s="447"/>
      <c r="E218" s="447"/>
      <c r="F218" s="447"/>
      <c r="G218" s="447"/>
      <c r="H218" s="447"/>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447"/>
      <c r="D219" s="447"/>
      <c r="E219" s="447"/>
      <c r="F219" s="447"/>
      <c r="G219" s="447"/>
      <c r="H219" s="447"/>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447"/>
      <c r="D220" s="447"/>
      <c r="E220" s="447"/>
      <c r="F220" s="447"/>
      <c r="G220" s="447"/>
      <c r="H220" s="447"/>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447"/>
      <c r="D221" s="447"/>
      <c r="E221" s="447"/>
      <c r="F221" s="447"/>
      <c r="G221" s="447"/>
      <c r="H221" s="447"/>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447"/>
      <c r="D222" s="447"/>
      <c r="E222" s="447"/>
      <c r="F222" s="447"/>
      <c r="G222" s="447"/>
      <c r="H222" s="447"/>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447"/>
      <c r="D223" s="447"/>
      <c r="E223" s="447"/>
      <c r="F223" s="447"/>
      <c r="G223" s="447"/>
      <c r="H223" s="447"/>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447"/>
      <c r="D224" s="447"/>
      <c r="E224" s="447"/>
      <c r="F224" s="447"/>
      <c r="G224" s="447"/>
      <c r="H224" s="447"/>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447"/>
      <c r="D225" s="447"/>
      <c r="E225" s="447"/>
      <c r="F225" s="447"/>
      <c r="G225" s="447"/>
      <c r="H225" s="447"/>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447"/>
      <c r="D226" s="447"/>
      <c r="E226" s="447"/>
      <c r="F226" s="447"/>
      <c r="G226" s="447"/>
      <c r="H226" s="447"/>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447"/>
      <c r="D227" s="447"/>
      <c r="E227" s="447"/>
      <c r="F227" s="447"/>
      <c r="G227" s="447"/>
      <c r="H227" s="447"/>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447"/>
      <c r="D228" s="447"/>
      <c r="E228" s="447"/>
      <c r="F228" s="447"/>
      <c r="G228" s="447"/>
      <c r="H228" s="447"/>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447"/>
      <c r="D229" s="447"/>
      <c r="E229" s="447"/>
      <c r="F229" s="447"/>
      <c r="G229" s="447"/>
      <c r="H229" s="447"/>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447"/>
      <c r="D230" s="447"/>
      <c r="E230" s="447"/>
      <c r="F230" s="447"/>
      <c r="G230" s="447"/>
      <c r="H230" s="447"/>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447"/>
      <c r="D231" s="447"/>
      <c r="E231" s="447"/>
      <c r="F231" s="447"/>
      <c r="G231" s="447"/>
      <c r="H231" s="447"/>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447"/>
      <c r="D232" s="447"/>
      <c r="E232" s="447"/>
      <c r="F232" s="447"/>
      <c r="G232" s="447"/>
      <c r="H232" s="447"/>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447"/>
      <c r="D233" s="447"/>
      <c r="E233" s="447"/>
      <c r="F233" s="447"/>
      <c r="G233" s="447"/>
      <c r="H233" s="447"/>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447"/>
      <c r="D234" s="447"/>
      <c r="E234" s="447"/>
      <c r="F234" s="447"/>
      <c r="G234" s="447"/>
      <c r="H234" s="447"/>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447"/>
      <c r="D235" s="447"/>
      <c r="E235" s="447"/>
      <c r="F235" s="447"/>
      <c r="G235" s="447"/>
      <c r="H235" s="447"/>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447"/>
      <c r="D236" s="447"/>
      <c r="E236" s="447"/>
      <c r="F236" s="447"/>
      <c r="G236" s="447"/>
      <c r="H236" s="447"/>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447"/>
      <c r="D237" s="447"/>
      <c r="E237" s="447"/>
      <c r="F237" s="447"/>
      <c r="G237" s="447"/>
      <c r="H237" s="447"/>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447"/>
      <c r="D238" s="447"/>
      <c r="E238" s="447"/>
      <c r="F238" s="447"/>
      <c r="G238" s="447"/>
      <c r="H238" s="447"/>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447"/>
      <c r="D239" s="447"/>
      <c r="E239" s="447"/>
      <c r="F239" s="447"/>
      <c r="G239" s="447"/>
      <c r="H239" s="447"/>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447"/>
      <c r="D240" s="447"/>
      <c r="E240" s="447"/>
      <c r="F240" s="447"/>
      <c r="G240" s="447"/>
      <c r="H240" s="447"/>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447"/>
      <c r="D241" s="447"/>
      <c r="E241" s="447"/>
      <c r="F241" s="447"/>
      <c r="G241" s="447"/>
      <c r="H241" s="447"/>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447"/>
      <c r="D242" s="447"/>
      <c r="E242" s="447"/>
      <c r="F242" s="447"/>
      <c r="G242" s="447"/>
      <c r="H242" s="447"/>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447"/>
      <c r="D243" s="447"/>
      <c r="E243" s="447"/>
      <c r="F243" s="447"/>
      <c r="G243" s="447"/>
      <c r="H243" s="447"/>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447"/>
      <c r="D244" s="447"/>
      <c r="E244" s="447"/>
      <c r="F244" s="447"/>
      <c r="G244" s="447"/>
      <c r="H244" s="447"/>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447"/>
      <c r="D245" s="447"/>
      <c r="E245" s="447"/>
      <c r="F245" s="447"/>
      <c r="G245" s="447"/>
      <c r="H245" s="447"/>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447"/>
      <c r="D246" s="447"/>
      <c r="E246" s="447"/>
      <c r="F246" s="447"/>
      <c r="G246" s="447"/>
      <c r="H246" s="447"/>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447"/>
      <c r="D247" s="447"/>
      <c r="E247" s="447"/>
      <c r="F247" s="447"/>
      <c r="G247" s="447"/>
      <c r="H247" s="447"/>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447"/>
      <c r="D248" s="447"/>
      <c r="E248" s="447"/>
      <c r="F248" s="447"/>
      <c r="G248" s="447"/>
      <c r="H248" s="447"/>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447"/>
      <c r="D249" s="447"/>
      <c r="E249" s="447"/>
      <c r="F249" s="447"/>
      <c r="G249" s="447"/>
      <c r="H249" s="447"/>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447"/>
      <c r="D250" s="447"/>
      <c r="E250" s="447"/>
      <c r="F250" s="447"/>
      <c r="G250" s="447"/>
      <c r="H250" s="447"/>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447"/>
      <c r="D251" s="447"/>
      <c r="E251" s="447"/>
      <c r="F251" s="447"/>
      <c r="G251" s="447"/>
      <c r="H251" s="447"/>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447"/>
      <c r="D252" s="447"/>
      <c r="E252" s="447"/>
      <c r="F252" s="447"/>
      <c r="G252" s="447"/>
      <c r="H252" s="447"/>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447"/>
      <c r="D253" s="447"/>
      <c r="E253" s="447"/>
      <c r="F253" s="447"/>
      <c r="G253" s="447"/>
      <c r="H253" s="447"/>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447"/>
      <c r="D254" s="447"/>
      <c r="E254" s="447"/>
      <c r="F254" s="447"/>
      <c r="G254" s="447"/>
      <c r="H254" s="447"/>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447"/>
      <c r="D255" s="447"/>
      <c r="E255" s="447"/>
      <c r="F255" s="447"/>
      <c r="G255" s="447"/>
      <c r="H255" s="447"/>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447"/>
      <c r="D256" s="447"/>
      <c r="E256" s="447"/>
      <c r="F256" s="447"/>
      <c r="G256" s="447"/>
      <c r="H256" s="447"/>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447"/>
      <c r="D257" s="447"/>
      <c r="E257" s="447"/>
      <c r="F257" s="447"/>
      <c r="G257" s="447"/>
      <c r="H257" s="447"/>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447"/>
      <c r="D258" s="447"/>
      <c r="E258" s="447"/>
      <c r="F258" s="447"/>
      <c r="G258" s="447"/>
      <c r="H258" s="447"/>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447"/>
      <c r="D259" s="447"/>
      <c r="E259" s="447"/>
      <c r="F259" s="447"/>
      <c r="G259" s="447"/>
      <c r="H259" s="447"/>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447"/>
      <c r="D260" s="447"/>
      <c r="E260" s="447"/>
      <c r="F260" s="447"/>
      <c r="G260" s="447"/>
      <c r="H260" s="447"/>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447"/>
      <c r="D261" s="447"/>
      <c r="E261" s="447"/>
      <c r="F261" s="447"/>
      <c r="G261" s="447"/>
      <c r="H261" s="447"/>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447"/>
      <c r="D262" s="447"/>
      <c r="E262" s="447"/>
      <c r="F262" s="447"/>
      <c r="G262" s="447"/>
      <c r="H262" s="447"/>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447"/>
      <c r="D263" s="447"/>
      <c r="E263" s="447"/>
      <c r="F263" s="447"/>
      <c r="G263" s="447"/>
      <c r="H263" s="447"/>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447"/>
      <c r="D264" s="447"/>
      <c r="E264" s="447"/>
      <c r="F264" s="447"/>
      <c r="G264" s="447"/>
      <c r="H264" s="447"/>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447"/>
      <c r="D265" s="447"/>
      <c r="E265" s="447"/>
      <c r="F265" s="447"/>
      <c r="G265" s="447"/>
      <c r="H265" s="447"/>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447"/>
      <c r="D266" s="447"/>
      <c r="E266" s="447"/>
      <c r="F266" s="447"/>
      <c r="G266" s="447"/>
      <c r="H266" s="447"/>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447"/>
      <c r="D267" s="447"/>
      <c r="E267" s="447"/>
      <c r="F267" s="447"/>
      <c r="G267" s="447"/>
      <c r="H267" s="447"/>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447"/>
      <c r="D268" s="447"/>
      <c r="E268" s="447"/>
      <c r="F268" s="447"/>
      <c r="G268" s="447"/>
      <c r="H268" s="447"/>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447"/>
      <c r="D269" s="447"/>
      <c r="E269" s="447"/>
      <c r="F269" s="447"/>
      <c r="G269" s="447"/>
      <c r="H269" s="447"/>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447"/>
      <c r="D270" s="447"/>
      <c r="E270" s="447"/>
      <c r="F270" s="447"/>
      <c r="G270" s="447"/>
      <c r="H270" s="447"/>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447"/>
      <c r="D271" s="447"/>
      <c r="E271" s="447"/>
      <c r="F271" s="447"/>
      <c r="G271" s="447"/>
      <c r="H271" s="447"/>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447"/>
      <c r="D272" s="447"/>
      <c r="E272" s="447"/>
      <c r="F272" s="447"/>
      <c r="G272" s="447"/>
      <c r="H272" s="447"/>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447"/>
      <c r="D273" s="447"/>
      <c r="E273" s="447"/>
      <c r="F273" s="447"/>
      <c r="G273" s="447"/>
      <c r="H273" s="447"/>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447"/>
      <c r="D274" s="447"/>
      <c r="E274" s="447"/>
      <c r="F274" s="447"/>
      <c r="G274" s="447"/>
      <c r="H274" s="447"/>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447"/>
      <c r="D275" s="447"/>
      <c r="E275" s="447"/>
      <c r="F275" s="447"/>
      <c r="G275" s="447"/>
      <c r="H275" s="447"/>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447"/>
      <c r="D276" s="447"/>
      <c r="E276" s="447"/>
      <c r="F276" s="447"/>
      <c r="G276" s="447"/>
      <c r="H276" s="447"/>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447"/>
      <c r="D277" s="447"/>
      <c r="E277" s="447"/>
      <c r="F277" s="447"/>
      <c r="G277" s="447"/>
      <c r="H277" s="447"/>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447"/>
      <c r="D278" s="447"/>
      <c r="E278" s="447"/>
      <c r="F278" s="447"/>
      <c r="G278" s="447"/>
      <c r="H278" s="447"/>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447"/>
      <c r="D279" s="447"/>
      <c r="E279" s="447"/>
      <c r="F279" s="447"/>
      <c r="G279" s="447"/>
      <c r="H279" s="447"/>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447"/>
      <c r="D280" s="447"/>
      <c r="E280" s="447"/>
      <c r="F280" s="447"/>
      <c r="G280" s="447"/>
      <c r="H280" s="447"/>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447"/>
      <c r="D281" s="447"/>
      <c r="E281" s="447"/>
      <c r="F281" s="447"/>
      <c r="G281" s="447"/>
      <c r="H281" s="447"/>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447"/>
      <c r="D282" s="447"/>
      <c r="E282" s="447"/>
      <c r="F282" s="447"/>
      <c r="G282" s="447"/>
      <c r="H282" s="447"/>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447"/>
      <c r="D283" s="447"/>
      <c r="E283" s="447"/>
      <c r="F283" s="447"/>
      <c r="G283" s="447"/>
      <c r="H283" s="447"/>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447"/>
      <c r="D284" s="447"/>
      <c r="E284" s="447"/>
      <c r="F284" s="447"/>
      <c r="G284" s="447"/>
      <c r="H284" s="447"/>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447"/>
      <c r="D285" s="447"/>
      <c r="E285" s="447"/>
      <c r="F285" s="447"/>
      <c r="G285" s="447"/>
      <c r="H285" s="447"/>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447"/>
      <c r="D286" s="447"/>
      <c r="E286" s="447"/>
      <c r="F286" s="447"/>
      <c r="G286" s="447"/>
      <c r="H286" s="447"/>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447"/>
      <c r="D287" s="447"/>
      <c r="E287" s="447"/>
      <c r="F287" s="447"/>
      <c r="G287" s="447"/>
      <c r="H287" s="447"/>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447"/>
      <c r="D288" s="447"/>
      <c r="E288" s="447"/>
      <c r="F288" s="447"/>
      <c r="G288" s="447"/>
      <c r="H288" s="447"/>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447"/>
      <c r="D289" s="447"/>
      <c r="E289" s="447"/>
      <c r="F289" s="447"/>
      <c r="G289" s="447"/>
      <c r="H289" s="447"/>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447"/>
      <c r="D290" s="447"/>
      <c r="E290" s="447"/>
      <c r="F290" s="447"/>
      <c r="G290" s="447"/>
      <c r="H290" s="447"/>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447"/>
      <c r="D291" s="447"/>
      <c r="E291" s="447"/>
      <c r="F291" s="447"/>
      <c r="G291" s="447"/>
      <c r="H291" s="447"/>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447"/>
      <c r="D292" s="447"/>
      <c r="E292" s="447"/>
      <c r="F292" s="447"/>
      <c r="G292" s="447"/>
      <c r="H292" s="447"/>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447"/>
      <c r="D293" s="447"/>
      <c r="E293" s="447"/>
      <c r="F293" s="447"/>
      <c r="G293" s="447"/>
      <c r="H293" s="447"/>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447"/>
      <c r="D294" s="447"/>
      <c r="E294" s="447"/>
      <c r="F294" s="447"/>
      <c r="G294" s="447"/>
      <c r="H294" s="447"/>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447"/>
      <c r="D295" s="447"/>
      <c r="E295" s="447"/>
      <c r="F295" s="447"/>
      <c r="G295" s="447"/>
      <c r="H295" s="447"/>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447"/>
      <c r="D296" s="447"/>
      <c r="E296" s="447"/>
      <c r="F296" s="447"/>
      <c r="G296" s="447"/>
      <c r="H296" s="447"/>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447"/>
      <c r="D297" s="447"/>
      <c r="E297" s="447"/>
      <c r="F297" s="447"/>
      <c r="G297" s="447"/>
      <c r="H297" s="447"/>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447"/>
      <c r="D298" s="447"/>
      <c r="E298" s="447"/>
      <c r="F298" s="447"/>
      <c r="G298" s="447"/>
      <c r="H298" s="447"/>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447"/>
      <c r="D299" s="447"/>
      <c r="E299" s="447"/>
      <c r="F299" s="447"/>
      <c r="G299" s="447"/>
      <c r="H299" s="447"/>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447"/>
      <c r="D300" s="447"/>
      <c r="E300" s="447"/>
      <c r="F300" s="447"/>
      <c r="G300" s="447"/>
      <c r="H300" s="447"/>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447"/>
      <c r="D301" s="447"/>
      <c r="E301" s="447"/>
      <c r="F301" s="447"/>
      <c r="G301" s="447"/>
      <c r="H301" s="447"/>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447"/>
      <c r="D302" s="447"/>
      <c r="E302" s="447"/>
      <c r="F302" s="447"/>
      <c r="G302" s="447"/>
      <c r="H302" s="447"/>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447"/>
      <c r="D303" s="447"/>
      <c r="E303" s="447"/>
      <c r="F303" s="447"/>
      <c r="G303" s="447"/>
      <c r="H303" s="447"/>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447"/>
      <c r="D304" s="447"/>
      <c r="E304" s="447"/>
      <c r="F304" s="447"/>
      <c r="G304" s="447"/>
      <c r="H304" s="447"/>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447"/>
      <c r="D305" s="447"/>
      <c r="E305" s="447"/>
      <c r="F305" s="447"/>
      <c r="G305" s="447"/>
      <c r="H305" s="447"/>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447"/>
      <c r="D306" s="447"/>
      <c r="E306" s="447"/>
      <c r="F306" s="447"/>
      <c r="G306" s="447"/>
      <c r="H306" s="447"/>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447"/>
      <c r="D307" s="447"/>
      <c r="E307" s="447"/>
      <c r="F307" s="447"/>
      <c r="G307" s="447"/>
      <c r="H307" s="447"/>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447"/>
      <c r="D308" s="447"/>
      <c r="E308" s="447"/>
      <c r="F308" s="447"/>
      <c r="G308" s="447"/>
      <c r="H308" s="447"/>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447"/>
      <c r="D309" s="447"/>
      <c r="E309" s="447"/>
      <c r="F309" s="447"/>
      <c r="G309" s="447"/>
      <c r="H309" s="447"/>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447"/>
      <c r="D310" s="447"/>
      <c r="E310" s="447"/>
      <c r="F310" s="447"/>
      <c r="G310" s="447"/>
      <c r="H310" s="447"/>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447"/>
      <c r="D311" s="447"/>
      <c r="E311" s="447"/>
      <c r="F311" s="447"/>
      <c r="G311" s="447"/>
      <c r="H311" s="447"/>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447"/>
      <c r="D312" s="447"/>
      <c r="E312" s="447"/>
      <c r="F312" s="447"/>
      <c r="G312" s="447"/>
      <c r="H312" s="447"/>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447"/>
      <c r="D313" s="447"/>
      <c r="E313" s="447"/>
      <c r="F313" s="447"/>
      <c r="G313" s="447"/>
      <c r="H313" s="447"/>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447"/>
      <c r="D314" s="447"/>
      <c r="E314" s="447"/>
      <c r="F314" s="447"/>
      <c r="G314" s="447"/>
      <c r="H314" s="447"/>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447"/>
      <c r="D315" s="447"/>
      <c r="E315" s="447"/>
      <c r="F315" s="447"/>
      <c r="G315" s="447"/>
      <c r="H315" s="447"/>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447"/>
      <c r="D316" s="447"/>
      <c r="E316" s="447"/>
      <c r="F316" s="447"/>
      <c r="G316" s="447"/>
      <c r="H316" s="447"/>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447"/>
      <c r="D317" s="447"/>
      <c r="E317" s="447"/>
      <c r="F317" s="447"/>
      <c r="G317" s="447"/>
      <c r="H317" s="447"/>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447"/>
      <c r="D318" s="447"/>
      <c r="E318" s="447"/>
      <c r="F318" s="447"/>
      <c r="G318" s="447"/>
      <c r="H318" s="447"/>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447"/>
      <c r="D319" s="447"/>
      <c r="E319" s="447"/>
      <c r="F319" s="447"/>
      <c r="G319" s="447"/>
      <c r="H319" s="447"/>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447"/>
      <c r="D320" s="447"/>
      <c r="E320" s="447"/>
      <c r="F320" s="447"/>
      <c r="G320" s="447"/>
      <c r="H320" s="447"/>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447"/>
      <c r="D321" s="447"/>
      <c r="E321" s="447"/>
      <c r="F321" s="447"/>
      <c r="G321" s="447"/>
      <c r="H321" s="447"/>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447"/>
      <c r="D322" s="447"/>
      <c r="E322" s="447"/>
      <c r="F322" s="447"/>
      <c r="G322" s="447"/>
      <c r="H322" s="447"/>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447"/>
      <c r="D323" s="447"/>
      <c r="E323" s="447"/>
      <c r="F323" s="447"/>
      <c r="G323" s="447"/>
      <c r="H323" s="447"/>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447"/>
      <c r="D324" s="447"/>
      <c r="E324" s="447"/>
      <c r="F324" s="447"/>
      <c r="G324" s="447"/>
      <c r="H324" s="447"/>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447"/>
      <c r="D325" s="447"/>
      <c r="E325" s="447"/>
      <c r="F325" s="447"/>
      <c r="G325" s="447"/>
      <c r="H325" s="447"/>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447"/>
      <c r="D326" s="447"/>
      <c r="E326" s="447"/>
      <c r="F326" s="447"/>
      <c r="G326" s="447"/>
      <c r="H326" s="447"/>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447"/>
      <c r="D327" s="447"/>
      <c r="E327" s="447"/>
      <c r="F327" s="447"/>
      <c r="G327" s="447"/>
      <c r="H327" s="447"/>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447"/>
      <c r="D328" s="447"/>
      <c r="E328" s="447"/>
      <c r="F328" s="447"/>
      <c r="G328" s="447"/>
      <c r="H328" s="447"/>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447"/>
      <c r="D329" s="447"/>
      <c r="E329" s="447"/>
      <c r="F329" s="447"/>
      <c r="G329" s="447"/>
      <c r="H329" s="447"/>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447"/>
      <c r="D330" s="447"/>
      <c r="E330" s="447"/>
      <c r="F330" s="447"/>
      <c r="G330" s="447"/>
      <c r="H330" s="447"/>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447"/>
      <c r="D331" s="447"/>
      <c r="E331" s="447"/>
      <c r="F331" s="447"/>
      <c r="G331" s="447"/>
      <c r="H331" s="447"/>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447"/>
      <c r="D332" s="447"/>
      <c r="E332" s="447"/>
      <c r="F332" s="447"/>
      <c r="G332" s="447"/>
      <c r="H332" s="447"/>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447"/>
      <c r="D333" s="447"/>
      <c r="E333" s="447"/>
      <c r="F333" s="447"/>
      <c r="G333" s="447"/>
      <c r="H333" s="447"/>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447"/>
      <c r="D334" s="447"/>
      <c r="E334" s="447"/>
      <c r="F334" s="447"/>
      <c r="G334" s="447"/>
      <c r="H334" s="447"/>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447"/>
      <c r="D335" s="447"/>
      <c r="E335" s="447"/>
      <c r="F335" s="447"/>
      <c r="G335" s="447"/>
      <c r="H335" s="447"/>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447"/>
      <c r="D336" s="447"/>
      <c r="E336" s="447"/>
      <c r="F336" s="447"/>
      <c r="G336" s="447"/>
      <c r="H336" s="447"/>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447"/>
      <c r="D337" s="447"/>
      <c r="E337" s="447"/>
      <c r="F337" s="447"/>
      <c r="G337" s="447"/>
      <c r="H337" s="447"/>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447"/>
      <c r="D338" s="447"/>
      <c r="E338" s="447"/>
      <c r="F338" s="447"/>
      <c r="G338" s="447"/>
      <c r="H338" s="447"/>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447"/>
      <c r="D339" s="447"/>
      <c r="E339" s="447"/>
      <c r="F339" s="447"/>
      <c r="G339" s="447"/>
      <c r="H339" s="447"/>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447"/>
      <c r="D340" s="447"/>
      <c r="E340" s="447"/>
      <c r="F340" s="447"/>
      <c r="G340" s="447"/>
      <c r="H340" s="447"/>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447"/>
      <c r="D341" s="447"/>
      <c r="E341" s="447"/>
      <c r="F341" s="447"/>
      <c r="G341" s="447"/>
      <c r="H341" s="447"/>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447"/>
      <c r="D342" s="447"/>
      <c r="E342" s="447"/>
      <c r="F342" s="447"/>
      <c r="G342" s="447"/>
      <c r="H342" s="447"/>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447"/>
      <c r="D343" s="447"/>
      <c r="E343" s="447"/>
      <c r="F343" s="447"/>
      <c r="G343" s="447"/>
      <c r="H343" s="447"/>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447"/>
      <c r="D344" s="447"/>
      <c r="E344" s="447"/>
      <c r="F344" s="447"/>
      <c r="G344" s="447"/>
      <c r="H344" s="447"/>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447"/>
      <c r="D345" s="447"/>
      <c r="E345" s="447"/>
      <c r="F345" s="447"/>
      <c r="G345" s="447"/>
      <c r="H345" s="447"/>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447"/>
      <c r="D346" s="447"/>
      <c r="E346" s="447"/>
      <c r="F346" s="447"/>
      <c r="G346" s="447"/>
      <c r="H346" s="447"/>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447"/>
      <c r="D347" s="447"/>
      <c r="E347" s="447"/>
      <c r="F347" s="447"/>
      <c r="G347" s="447"/>
      <c r="H347" s="447"/>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447"/>
      <c r="D348" s="447"/>
      <c r="E348" s="447"/>
      <c r="F348" s="447"/>
      <c r="G348" s="447"/>
      <c r="H348" s="447"/>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447"/>
      <c r="D349" s="447"/>
      <c r="E349" s="447"/>
      <c r="F349" s="447"/>
      <c r="G349" s="447"/>
      <c r="H349" s="447"/>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447"/>
      <c r="D350" s="447"/>
      <c r="E350" s="447"/>
      <c r="F350" s="447"/>
      <c r="G350" s="447"/>
      <c r="H350" s="447"/>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447"/>
      <c r="D351" s="447"/>
      <c r="E351" s="447"/>
      <c r="F351" s="447"/>
      <c r="G351" s="447"/>
      <c r="H351" s="447"/>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447"/>
      <c r="D352" s="447"/>
      <c r="E352" s="447"/>
      <c r="F352" s="447"/>
      <c r="G352" s="447"/>
      <c r="H352" s="447"/>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447"/>
      <c r="D353" s="447"/>
      <c r="E353" s="447"/>
      <c r="F353" s="447"/>
      <c r="G353" s="447"/>
      <c r="H353" s="447"/>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447"/>
      <c r="D354" s="447"/>
      <c r="E354" s="447"/>
      <c r="F354" s="447"/>
      <c r="G354" s="447"/>
      <c r="H354" s="447"/>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447"/>
      <c r="D355" s="447"/>
      <c r="E355" s="447"/>
      <c r="F355" s="447"/>
      <c r="G355" s="447"/>
      <c r="H355" s="447"/>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447"/>
      <c r="D356" s="447"/>
      <c r="E356" s="447"/>
      <c r="F356" s="447"/>
      <c r="G356" s="447"/>
      <c r="H356" s="447"/>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447"/>
      <c r="D357" s="447"/>
      <c r="E357" s="447"/>
      <c r="F357" s="447"/>
      <c r="G357" s="447"/>
      <c r="H357" s="447"/>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447"/>
      <c r="D358" s="447"/>
      <c r="E358" s="447"/>
      <c r="F358" s="447"/>
      <c r="G358" s="447"/>
      <c r="H358" s="447"/>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447"/>
      <c r="D359" s="447"/>
      <c r="E359" s="447"/>
      <c r="F359" s="447"/>
      <c r="G359" s="447"/>
      <c r="H359" s="447"/>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447"/>
      <c r="D360" s="447"/>
      <c r="E360" s="447"/>
      <c r="F360" s="447"/>
      <c r="G360" s="447"/>
      <c r="H360" s="447"/>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447"/>
      <c r="D361" s="447"/>
      <c r="E361" s="447"/>
      <c r="F361" s="447"/>
      <c r="G361" s="447"/>
      <c r="H361" s="447"/>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447"/>
      <c r="D362" s="447"/>
      <c r="E362" s="447"/>
      <c r="F362" s="447"/>
      <c r="G362" s="447"/>
      <c r="H362" s="447"/>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447"/>
      <c r="D363" s="447"/>
      <c r="E363" s="447"/>
      <c r="F363" s="447"/>
      <c r="G363" s="447"/>
      <c r="H363" s="447"/>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447"/>
      <c r="D364" s="447"/>
      <c r="E364" s="447"/>
      <c r="F364" s="447"/>
      <c r="G364" s="447"/>
      <c r="H364" s="447"/>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447"/>
      <c r="D365" s="447"/>
      <c r="E365" s="447"/>
      <c r="F365" s="447"/>
      <c r="G365" s="447"/>
      <c r="H365" s="447"/>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447"/>
      <c r="D366" s="447"/>
      <c r="E366" s="447"/>
      <c r="F366" s="447"/>
      <c r="G366" s="447"/>
      <c r="H366" s="447"/>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447"/>
      <c r="D367" s="447"/>
      <c r="E367" s="447"/>
      <c r="F367" s="447"/>
      <c r="G367" s="447"/>
      <c r="H367" s="447"/>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447"/>
      <c r="D368" s="447"/>
      <c r="E368" s="447"/>
      <c r="F368" s="447"/>
      <c r="G368" s="447"/>
      <c r="H368" s="447"/>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447"/>
      <c r="D369" s="447"/>
      <c r="E369" s="447"/>
      <c r="F369" s="447"/>
      <c r="G369" s="447"/>
      <c r="H369" s="447"/>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447"/>
      <c r="D370" s="447"/>
      <c r="E370" s="447"/>
      <c r="F370" s="447"/>
      <c r="G370" s="447"/>
      <c r="H370" s="447"/>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447"/>
      <c r="D371" s="447"/>
      <c r="E371" s="447"/>
      <c r="F371" s="447"/>
      <c r="G371" s="447"/>
      <c r="H371" s="447"/>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447"/>
      <c r="D372" s="447"/>
      <c r="E372" s="447"/>
      <c r="F372" s="447"/>
      <c r="G372" s="447"/>
      <c r="H372" s="447"/>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447"/>
      <c r="D373" s="447"/>
      <c r="E373" s="447"/>
      <c r="F373" s="447"/>
      <c r="G373" s="447"/>
      <c r="H373" s="447"/>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447"/>
      <c r="D374" s="447"/>
      <c r="E374" s="447"/>
      <c r="F374" s="447"/>
      <c r="G374" s="447"/>
      <c r="H374" s="447"/>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447"/>
      <c r="D375" s="447"/>
      <c r="E375" s="447"/>
      <c r="F375" s="447"/>
      <c r="G375" s="447"/>
      <c r="H375" s="447"/>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447"/>
      <c r="D376" s="447"/>
      <c r="E376" s="447"/>
      <c r="F376" s="447"/>
      <c r="G376" s="447"/>
      <c r="H376" s="447"/>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447"/>
      <c r="D377" s="447"/>
      <c r="E377" s="447"/>
      <c r="F377" s="447"/>
      <c r="G377" s="447"/>
      <c r="H377" s="447"/>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447"/>
      <c r="D378" s="447"/>
      <c r="E378" s="447"/>
      <c r="F378" s="447"/>
      <c r="G378" s="447"/>
      <c r="H378" s="447"/>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447"/>
      <c r="D379" s="447"/>
      <c r="E379" s="447"/>
      <c r="F379" s="447"/>
      <c r="G379" s="447"/>
      <c r="H379" s="447"/>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447"/>
      <c r="D380" s="447"/>
      <c r="E380" s="447"/>
      <c r="F380" s="447"/>
      <c r="G380" s="447"/>
      <c r="H380" s="447"/>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447"/>
      <c r="D381" s="447"/>
      <c r="E381" s="447"/>
      <c r="F381" s="447"/>
      <c r="G381" s="447"/>
      <c r="H381" s="447"/>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447"/>
      <c r="D382" s="447"/>
      <c r="E382" s="447"/>
      <c r="F382" s="447"/>
      <c r="G382" s="447"/>
      <c r="H382" s="447"/>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447"/>
      <c r="D383" s="447"/>
      <c r="E383" s="447"/>
      <c r="F383" s="447"/>
      <c r="G383" s="447"/>
      <c r="H383" s="447"/>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447"/>
      <c r="D384" s="447"/>
      <c r="E384" s="447"/>
      <c r="F384" s="447"/>
      <c r="G384" s="447"/>
      <c r="H384" s="447"/>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447"/>
      <c r="D385" s="447"/>
      <c r="E385" s="447"/>
      <c r="F385" s="447"/>
      <c r="G385" s="447"/>
      <c r="H385" s="447"/>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447"/>
      <c r="D386" s="447"/>
      <c r="E386" s="447"/>
      <c r="F386" s="447"/>
      <c r="G386" s="447"/>
      <c r="H386" s="447"/>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447"/>
      <c r="D387" s="447"/>
      <c r="E387" s="447"/>
      <c r="F387" s="447"/>
      <c r="G387" s="447"/>
      <c r="H387" s="447"/>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447"/>
      <c r="D388" s="447"/>
      <c r="E388" s="447"/>
      <c r="F388" s="447"/>
      <c r="G388" s="447"/>
      <c r="H388" s="447"/>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447"/>
      <c r="D389" s="447"/>
      <c r="E389" s="447"/>
      <c r="F389" s="447"/>
      <c r="G389" s="447"/>
      <c r="H389" s="447"/>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447"/>
      <c r="D390" s="447"/>
      <c r="E390" s="447"/>
      <c r="F390" s="447"/>
      <c r="G390" s="447"/>
      <c r="H390" s="447"/>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447"/>
      <c r="D391" s="447"/>
      <c r="E391" s="447"/>
      <c r="F391" s="447"/>
      <c r="G391" s="447"/>
      <c r="H391" s="447"/>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447"/>
      <c r="D392" s="447"/>
      <c r="E392" s="447"/>
      <c r="F392" s="447"/>
      <c r="G392" s="447"/>
      <c r="H392" s="447"/>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447"/>
      <c r="D393" s="447"/>
      <c r="E393" s="447"/>
      <c r="F393" s="447"/>
      <c r="G393" s="447"/>
      <c r="H393" s="447"/>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447"/>
      <c r="D394" s="447"/>
      <c r="E394" s="447"/>
      <c r="F394" s="447"/>
      <c r="G394" s="447"/>
      <c r="H394" s="447"/>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447"/>
      <c r="D395" s="447"/>
      <c r="E395" s="447"/>
      <c r="F395" s="447"/>
      <c r="G395" s="447"/>
      <c r="H395" s="447"/>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447"/>
      <c r="D396" s="447"/>
      <c r="E396" s="447"/>
      <c r="F396" s="447"/>
      <c r="G396" s="447"/>
      <c r="H396" s="447"/>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447"/>
      <c r="D397" s="447"/>
      <c r="E397" s="447"/>
      <c r="F397" s="447"/>
      <c r="G397" s="447"/>
      <c r="H397" s="447"/>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447"/>
      <c r="D398" s="447"/>
      <c r="E398" s="447"/>
      <c r="F398" s="447"/>
      <c r="G398" s="447"/>
      <c r="H398" s="447"/>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447"/>
      <c r="D399" s="447"/>
      <c r="E399" s="447"/>
      <c r="F399" s="447"/>
      <c r="G399" s="447"/>
      <c r="H399" s="447"/>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447"/>
      <c r="D400" s="447"/>
      <c r="E400" s="447"/>
      <c r="F400" s="447"/>
      <c r="G400" s="447"/>
      <c r="H400" s="447"/>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447"/>
      <c r="D401" s="447"/>
      <c r="E401" s="447"/>
      <c r="F401" s="447"/>
      <c r="G401" s="447"/>
      <c r="H401" s="447"/>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447"/>
      <c r="D402" s="447"/>
      <c r="E402" s="447"/>
      <c r="F402" s="447"/>
      <c r="G402" s="447"/>
      <c r="H402" s="447"/>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447"/>
      <c r="D403" s="447"/>
      <c r="E403" s="447"/>
      <c r="F403" s="447"/>
      <c r="G403" s="447"/>
      <c r="H403" s="447"/>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447"/>
      <c r="D404" s="447"/>
      <c r="E404" s="447"/>
      <c r="F404" s="447"/>
      <c r="G404" s="447"/>
      <c r="H404" s="447"/>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447"/>
      <c r="D405" s="447"/>
      <c r="E405" s="447"/>
      <c r="F405" s="447"/>
      <c r="G405" s="447"/>
      <c r="H405" s="447"/>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447"/>
      <c r="D406" s="447"/>
      <c r="E406" s="447"/>
      <c r="F406" s="447"/>
      <c r="G406" s="447"/>
      <c r="H406" s="447"/>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447"/>
      <c r="D407" s="447"/>
      <c r="E407" s="447"/>
      <c r="F407" s="447"/>
      <c r="G407" s="447"/>
      <c r="H407" s="447"/>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447"/>
      <c r="D408" s="447"/>
      <c r="E408" s="447"/>
      <c r="F408" s="447"/>
      <c r="G408" s="447"/>
      <c r="H408" s="447"/>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447"/>
      <c r="D409" s="447"/>
      <c r="E409" s="447"/>
      <c r="F409" s="447"/>
      <c r="G409" s="447"/>
      <c r="H409" s="447"/>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447"/>
      <c r="D410" s="447"/>
      <c r="E410" s="447"/>
      <c r="F410" s="447"/>
      <c r="G410" s="447"/>
      <c r="H410" s="447"/>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447"/>
      <c r="D411" s="447"/>
      <c r="E411" s="447"/>
      <c r="F411" s="447"/>
      <c r="G411" s="447"/>
      <c r="H411" s="447"/>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447"/>
      <c r="D412" s="447"/>
      <c r="E412" s="447"/>
      <c r="F412" s="447"/>
      <c r="G412" s="447"/>
      <c r="H412" s="447"/>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447"/>
      <c r="D413" s="447"/>
      <c r="E413" s="447"/>
      <c r="F413" s="447"/>
      <c r="G413" s="447"/>
      <c r="H413" s="447"/>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447"/>
      <c r="D414" s="447"/>
      <c r="E414" s="447"/>
      <c r="F414" s="447"/>
      <c r="G414" s="447"/>
      <c r="H414" s="447"/>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447"/>
      <c r="D415" s="447"/>
      <c r="E415" s="447"/>
      <c r="F415" s="447"/>
      <c r="G415" s="447"/>
      <c r="H415" s="447"/>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447"/>
      <c r="D416" s="447"/>
      <c r="E416" s="447"/>
      <c r="F416" s="447"/>
      <c r="G416" s="447"/>
      <c r="H416" s="447"/>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447"/>
      <c r="D417" s="447"/>
      <c r="E417" s="447"/>
      <c r="F417" s="447"/>
      <c r="G417" s="447"/>
      <c r="H417" s="447"/>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447"/>
      <c r="D418" s="447"/>
      <c r="E418" s="447"/>
      <c r="F418" s="447"/>
      <c r="G418" s="447"/>
      <c r="H418" s="447"/>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447"/>
      <c r="D419" s="447"/>
      <c r="E419" s="447"/>
      <c r="F419" s="447"/>
      <c r="G419" s="447"/>
      <c r="H419" s="447"/>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447"/>
      <c r="D420" s="447"/>
      <c r="E420" s="447"/>
      <c r="F420" s="447"/>
      <c r="G420" s="447"/>
      <c r="H420" s="447"/>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447"/>
      <c r="D421" s="447"/>
      <c r="E421" s="447"/>
      <c r="F421" s="447"/>
      <c r="G421" s="447"/>
      <c r="H421" s="447"/>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447"/>
      <c r="D422" s="447"/>
      <c r="E422" s="447"/>
      <c r="F422" s="447"/>
      <c r="G422" s="447"/>
      <c r="H422" s="447"/>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447"/>
      <c r="D423" s="447"/>
      <c r="E423" s="447"/>
      <c r="F423" s="447"/>
      <c r="G423" s="447"/>
      <c r="H423" s="447"/>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447"/>
      <c r="D424" s="447"/>
      <c r="E424" s="447"/>
      <c r="F424" s="447"/>
      <c r="G424" s="447"/>
      <c r="H424" s="447"/>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447"/>
      <c r="D425" s="447"/>
      <c r="E425" s="447"/>
      <c r="F425" s="447"/>
      <c r="G425" s="447"/>
      <c r="H425" s="447"/>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447"/>
      <c r="D426" s="447"/>
      <c r="E426" s="447"/>
      <c r="F426" s="447"/>
      <c r="G426" s="447"/>
      <c r="H426" s="447"/>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447"/>
      <c r="D427" s="447"/>
      <c r="E427" s="447"/>
      <c r="F427" s="447"/>
      <c r="G427" s="447"/>
      <c r="H427" s="447"/>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447"/>
      <c r="D428" s="447"/>
      <c r="E428" s="447"/>
      <c r="F428" s="447"/>
      <c r="G428" s="447"/>
      <c r="H428" s="447"/>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447"/>
      <c r="D429" s="447"/>
      <c r="E429" s="447"/>
      <c r="F429" s="447"/>
      <c r="G429" s="447"/>
      <c r="H429" s="447"/>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447"/>
      <c r="D430" s="447"/>
      <c r="E430" s="447"/>
      <c r="F430" s="447"/>
      <c r="G430" s="447"/>
      <c r="H430" s="447"/>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447"/>
      <c r="D431" s="447"/>
      <c r="E431" s="447"/>
      <c r="F431" s="447"/>
      <c r="G431" s="447"/>
      <c r="H431" s="447"/>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447"/>
      <c r="D432" s="447"/>
      <c r="E432" s="447"/>
      <c r="F432" s="447"/>
      <c r="G432" s="447"/>
      <c r="H432" s="447"/>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447"/>
      <c r="D433" s="447"/>
      <c r="E433" s="447"/>
      <c r="F433" s="447"/>
      <c r="G433" s="447"/>
      <c r="H433" s="447"/>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447"/>
      <c r="D434" s="447"/>
      <c r="E434" s="447"/>
      <c r="F434" s="447"/>
      <c r="G434" s="447"/>
      <c r="H434" s="447"/>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447"/>
      <c r="D435" s="447"/>
      <c r="E435" s="447"/>
      <c r="F435" s="447"/>
      <c r="G435" s="447"/>
      <c r="H435" s="447"/>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447"/>
      <c r="D436" s="447"/>
      <c r="E436" s="447"/>
      <c r="F436" s="447"/>
      <c r="G436" s="447"/>
      <c r="H436" s="447"/>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447"/>
      <c r="D437" s="447"/>
      <c r="E437" s="447"/>
      <c r="F437" s="447"/>
      <c r="G437" s="447"/>
      <c r="H437" s="447"/>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447"/>
      <c r="D438" s="447"/>
      <c r="E438" s="447"/>
      <c r="F438" s="447"/>
      <c r="G438" s="447"/>
      <c r="H438" s="447"/>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447"/>
      <c r="D439" s="447"/>
      <c r="E439" s="447"/>
      <c r="F439" s="447"/>
      <c r="G439" s="447"/>
      <c r="H439" s="447"/>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447"/>
      <c r="D440" s="447"/>
      <c r="E440" s="447"/>
      <c r="F440" s="447"/>
      <c r="G440" s="447"/>
      <c r="H440" s="447"/>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447"/>
      <c r="D441" s="447"/>
      <c r="E441" s="447"/>
      <c r="F441" s="447"/>
      <c r="G441" s="447"/>
      <c r="H441" s="447"/>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447"/>
      <c r="D442" s="447"/>
      <c r="E442" s="447"/>
      <c r="F442" s="447"/>
      <c r="G442" s="447"/>
      <c r="H442" s="447"/>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447"/>
      <c r="D443" s="447"/>
      <c r="E443" s="447"/>
      <c r="F443" s="447"/>
      <c r="G443" s="447"/>
      <c r="H443" s="447"/>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447"/>
      <c r="D444" s="447"/>
      <c r="E444" s="447"/>
      <c r="F444" s="447"/>
      <c r="G444" s="447"/>
      <c r="H444" s="447"/>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447"/>
      <c r="D445" s="447"/>
      <c r="E445" s="447"/>
      <c r="F445" s="447"/>
      <c r="G445" s="447"/>
      <c r="H445" s="447"/>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447"/>
      <c r="D446" s="447"/>
      <c r="E446" s="447"/>
      <c r="F446" s="447"/>
      <c r="G446" s="447"/>
      <c r="H446" s="447"/>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447"/>
      <c r="D447" s="447"/>
      <c r="E447" s="447"/>
      <c r="F447" s="447"/>
      <c r="G447" s="447"/>
      <c r="H447" s="447"/>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447"/>
      <c r="D448" s="447"/>
      <c r="E448" s="447"/>
      <c r="F448" s="447"/>
      <c r="G448" s="447"/>
      <c r="H448" s="447"/>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447"/>
      <c r="D449" s="447"/>
      <c r="E449" s="447"/>
      <c r="F449" s="447"/>
      <c r="G449" s="447"/>
      <c r="H449" s="447"/>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447"/>
      <c r="D450" s="447"/>
      <c r="E450" s="447"/>
      <c r="F450" s="447"/>
      <c r="G450" s="447"/>
      <c r="H450" s="447"/>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447"/>
      <c r="D451" s="447"/>
      <c r="E451" s="447"/>
      <c r="F451" s="447"/>
      <c r="G451" s="447"/>
      <c r="H451" s="447"/>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447"/>
      <c r="D452" s="447"/>
      <c r="E452" s="447"/>
      <c r="F452" s="447"/>
      <c r="G452" s="447"/>
      <c r="H452" s="447"/>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447"/>
      <c r="D453" s="447"/>
      <c r="E453" s="447"/>
      <c r="F453" s="447"/>
      <c r="G453" s="447"/>
      <c r="H453" s="447"/>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447"/>
      <c r="D454" s="447"/>
      <c r="E454" s="447"/>
      <c r="F454" s="447"/>
      <c r="G454" s="447"/>
      <c r="H454" s="447"/>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447"/>
      <c r="D455" s="447"/>
      <c r="E455" s="447"/>
      <c r="F455" s="447"/>
      <c r="G455" s="447"/>
      <c r="H455" s="447"/>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447"/>
      <c r="D456" s="447"/>
      <c r="E456" s="447"/>
      <c r="F456" s="447"/>
      <c r="G456" s="447"/>
      <c r="H456" s="447"/>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447"/>
      <c r="D457" s="447"/>
      <c r="E457" s="447"/>
      <c r="F457" s="447"/>
      <c r="G457" s="447"/>
      <c r="H457" s="447"/>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447"/>
      <c r="D458" s="447"/>
      <c r="E458" s="447"/>
      <c r="F458" s="447"/>
      <c r="G458" s="447"/>
      <c r="H458" s="447"/>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447"/>
      <c r="D459" s="447"/>
      <c r="E459" s="447"/>
      <c r="F459" s="447"/>
      <c r="G459" s="447"/>
      <c r="H459" s="447"/>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447"/>
      <c r="D460" s="447"/>
      <c r="E460" s="447"/>
      <c r="F460" s="447"/>
      <c r="G460" s="447"/>
      <c r="H460" s="447"/>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447"/>
      <c r="D461" s="447"/>
      <c r="E461" s="447"/>
      <c r="F461" s="447"/>
      <c r="G461" s="447"/>
      <c r="H461" s="447"/>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447"/>
      <c r="D462" s="447"/>
      <c r="E462" s="447"/>
      <c r="F462" s="447"/>
      <c r="G462" s="447"/>
      <c r="H462" s="447"/>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447"/>
      <c r="D463" s="447"/>
      <c r="E463" s="447"/>
      <c r="F463" s="447"/>
      <c r="G463" s="447"/>
      <c r="H463" s="447"/>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447"/>
      <c r="D464" s="447"/>
      <c r="E464" s="447"/>
      <c r="F464" s="447"/>
      <c r="G464" s="447"/>
      <c r="H464" s="447"/>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447"/>
      <c r="D465" s="447"/>
      <c r="E465" s="447"/>
      <c r="F465" s="447"/>
      <c r="G465" s="447"/>
      <c r="H465" s="447"/>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447"/>
      <c r="D466" s="447"/>
      <c r="E466" s="447"/>
      <c r="F466" s="447"/>
      <c r="G466" s="447"/>
      <c r="H466" s="447"/>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447"/>
      <c r="D467" s="447"/>
      <c r="E467" s="447"/>
      <c r="F467" s="447"/>
      <c r="G467" s="447"/>
      <c r="H467" s="447"/>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447"/>
      <c r="D468" s="447"/>
      <c r="E468" s="447"/>
      <c r="F468" s="447"/>
      <c r="G468" s="447"/>
      <c r="H468" s="447"/>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447"/>
      <c r="D469" s="447"/>
      <c r="E469" s="447"/>
      <c r="F469" s="447"/>
      <c r="G469" s="447"/>
      <c r="H469" s="447"/>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447"/>
      <c r="D470" s="447"/>
      <c r="E470" s="447"/>
      <c r="F470" s="447"/>
      <c r="G470" s="447"/>
      <c r="H470" s="447"/>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447"/>
      <c r="D471" s="447"/>
      <c r="E471" s="447"/>
      <c r="F471" s="447"/>
      <c r="G471" s="447"/>
      <c r="H471" s="447"/>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447"/>
      <c r="D472" s="447"/>
      <c r="E472" s="447"/>
      <c r="F472" s="447"/>
      <c r="G472" s="447"/>
      <c r="H472" s="447"/>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447"/>
      <c r="D473" s="447"/>
      <c r="E473" s="447"/>
      <c r="F473" s="447"/>
      <c r="G473" s="447"/>
      <c r="H473" s="447"/>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447"/>
      <c r="D474" s="447"/>
      <c r="E474" s="447"/>
      <c r="F474" s="447"/>
      <c r="G474" s="447"/>
      <c r="H474" s="447"/>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447"/>
      <c r="D475" s="447"/>
      <c r="E475" s="447"/>
      <c r="F475" s="447"/>
      <c r="G475" s="447"/>
      <c r="H475" s="447"/>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447"/>
      <c r="D476" s="447"/>
      <c r="E476" s="447"/>
      <c r="F476" s="447"/>
      <c r="G476" s="447"/>
      <c r="H476" s="447"/>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447"/>
      <c r="D477" s="447"/>
      <c r="E477" s="447"/>
      <c r="F477" s="447"/>
      <c r="G477" s="447"/>
      <c r="H477" s="447"/>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447"/>
      <c r="D478" s="447"/>
      <c r="E478" s="447"/>
      <c r="F478" s="447"/>
      <c r="G478" s="447"/>
      <c r="H478" s="447"/>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447"/>
      <c r="D479" s="447"/>
      <c r="E479" s="447"/>
      <c r="F479" s="447"/>
      <c r="G479" s="447"/>
      <c r="H479" s="447"/>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447"/>
      <c r="D480" s="447"/>
      <c r="E480" s="447"/>
      <c r="F480" s="447"/>
      <c r="G480" s="447"/>
      <c r="H480" s="447"/>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447"/>
      <c r="D481" s="447"/>
      <c r="E481" s="447"/>
      <c r="F481" s="447"/>
      <c r="G481" s="447"/>
      <c r="H481" s="447"/>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447"/>
      <c r="D482" s="447"/>
      <c r="E482" s="447"/>
      <c r="F482" s="447"/>
      <c r="G482" s="447"/>
      <c r="H482" s="447"/>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447"/>
      <c r="D483" s="447"/>
      <c r="E483" s="447"/>
      <c r="F483" s="447"/>
      <c r="G483" s="447"/>
      <c r="H483" s="447"/>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447"/>
      <c r="D484" s="447"/>
      <c r="E484" s="447"/>
      <c r="F484" s="447"/>
      <c r="G484" s="447"/>
      <c r="H484" s="447"/>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447"/>
      <c r="D485" s="447"/>
      <c r="E485" s="447"/>
      <c r="F485" s="447"/>
      <c r="G485" s="447"/>
      <c r="H485" s="447"/>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447"/>
      <c r="D486" s="447"/>
      <c r="E486" s="447"/>
      <c r="F486" s="447"/>
      <c r="G486" s="447"/>
      <c r="H486" s="447"/>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447"/>
      <c r="D487" s="447"/>
      <c r="E487" s="447"/>
      <c r="F487" s="447"/>
      <c r="G487" s="447"/>
      <c r="H487" s="447"/>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447"/>
      <c r="D488" s="447"/>
      <c r="E488" s="447"/>
      <c r="F488" s="447"/>
      <c r="G488" s="447"/>
      <c r="H488" s="447"/>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447"/>
      <c r="D489" s="447"/>
      <c r="E489" s="447"/>
      <c r="F489" s="447"/>
      <c r="G489" s="447"/>
      <c r="H489" s="447"/>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447"/>
      <c r="D490" s="447"/>
      <c r="E490" s="447"/>
      <c r="F490" s="447"/>
      <c r="G490" s="447"/>
      <c r="H490" s="447"/>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447"/>
      <c r="D491" s="447"/>
      <c r="E491" s="447"/>
      <c r="F491" s="447"/>
      <c r="G491" s="447"/>
      <c r="H491" s="447"/>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447"/>
      <c r="D492" s="447"/>
      <c r="E492" s="447"/>
      <c r="F492" s="447"/>
      <c r="G492" s="447"/>
      <c r="H492" s="447"/>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447"/>
      <c r="D493" s="447"/>
      <c r="E493" s="447"/>
      <c r="F493" s="447"/>
      <c r="G493" s="447"/>
      <c r="H493" s="447"/>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447"/>
      <c r="D494" s="447"/>
      <c r="E494" s="447"/>
      <c r="F494" s="447"/>
      <c r="G494" s="447"/>
      <c r="H494" s="447"/>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447"/>
      <c r="D495" s="447"/>
      <c r="E495" s="447"/>
      <c r="F495" s="447"/>
      <c r="G495" s="447"/>
      <c r="H495" s="447"/>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447"/>
      <c r="D496" s="447"/>
      <c r="E496" s="447"/>
      <c r="F496" s="447"/>
      <c r="G496" s="447"/>
      <c r="H496" s="447"/>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447"/>
      <c r="D497" s="447"/>
      <c r="E497" s="447"/>
      <c r="F497" s="447"/>
      <c r="G497" s="447"/>
      <c r="H497" s="447"/>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447"/>
      <c r="D498" s="447"/>
      <c r="E498" s="447"/>
      <c r="F498" s="447"/>
      <c r="G498" s="447"/>
      <c r="H498" s="447"/>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447"/>
      <c r="D499" s="447"/>
      <c r="E499" s="447"/>
      <c r="F499" s="447"/>
      <c r="G499" s="447"/>
      <c r="H499" s="447"/>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447"/>
      <c r="D500" s="447"/>
      <c r="E500" s="447"/>
      <c r="F500" s="447"/>
      <c r="G500" s="447"/>
      <c r="H500" s="447"/>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447"/>
      <c r="D501" s="447"/>
      <c r="E501" s="447"/>
      <c r="F501" s="447"/>
      <c r="G501" s="447"/>
      <c r="H501" s="447"/>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447"/>
      <c r="D502" s="447"/>
      <c r="E502" s="447"/>
      <c r="F502" s="447"/>
      <c r="G502" s="447"/>
      <c r="H502" s="447"/>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447"/>
      <c r="D503" s="447"/>
      <c r="E503" s="447"/>
      <c r="F503" s="447"/>
      <c r="G503" s="447"/>
      <c r="H503" s="447"/>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447"/>
      <c r="D504" s="447"/>
      <c r="E504" s="447"/>
      <c r="F504" s="447"/>
      <c r="G504" s="447"/>
      <c r="H504" s="447"/>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447"/>
      <c r="D505" s="447"/>
      <c r="E505" s="447"/>
      <c r="F505" s="447"/>
      <c r="G505" s="447"/>
      <c r="H505" s="447"/>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447"/>
      <c r="D506" s="447"/>
      <c r="E506" s="447"/>
      <c r="F506" s="447"/>
      <c r="G506" s="447"/>
      <c r="H506" s="447"/>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447"/>
      <c r="D507" s="447"/>
      <c r="E507" s="447"/>
      <c r="F507" s="447"/>
      <c r="G507" s="447"/>
      <c r="H507" s="447"/>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447"/>
      <c r="D508" s="447"/>
      <c r="E508" s="447"/>
      <c r="F508" s="447"/>
      <c r="G508" s="447"/>
      <c r="H508" s="447"/>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447"/>
      <c r="D509" s="447"/>
      <c r="E509" s="447"/>
      <c r="F509" s="447"/>
      <c r="G509" s="447"/>
      <c r="H509" s="447"/>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447"/>
      <c r="D510" s="447"/>
      <c r="E510" s="447"/>
      <c r="F510" s="447"/>
      <c r="G510" s="447"/>
      <c r="H510" s="447"/>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447"/>
      <c r="D511" s="447"/>
      <c r="E511" s="447"/>
      <c r="F511" s="447"/>
      <c r="G511" s="447"/>
      <c r="H511" s="447"/>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447"/>
      <c r="D512" s="447"/>
      <c r="E512" s="447"/>
      <c r="F512" s="447"/>
      <c r="G512" s="447"/>
      <c r="H512" s="447"/>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447"/>
      <c r="D513" s="447"/>
      <c r="E513" s="447"/>
      <c r="F513" s="447"/>
      <c r="G513" s="447"/>
      <c r="H513" s="447"/>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447"/>
      <c r="D514" s="447"/>
      <c r="E514" s="447"/>
      <c r="F514" s="447"/>
      <c r="G514" s="447"/>
      <c r="H514" s="447"/>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447"/>
      <c r="D515" s="447"/>
      <c r="E515" s="447"/>
      <c r="F515" s="447"/>
      <c r="G515" s="447"/>
      <c r="H515" s="447"/>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447"/>
      <c r="D516" s="447"/>
      <c r="E516" s="447"/>
      <c r="F516" s="447"/>
      <c r="G516" s="447"/>
      <c r="H516" s="447"/>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447"/>
      <c r="D517" s="447"/>
      <c r="E517" s="447"/>
      <c r="F517" s="447"/>
      <c r="G517" s="447"/>
      <c r="H517" s="447"/>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447"/>
      <c r="D518" s="447"/>
      <c r="E518" s="447"/>
      <c r="F518" s="447"/>
      <c r="G518" s="447"/>
      <c r="H518" s="447"/>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447"/>
      <c r="D519" s="447"/>
      <c r="E519" s="447"/>
      <c r="F519" s="447"/>
      <c r="G519" s="447"/>
      <c r="H519" s="447"/>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447"/>
      <c r="D520" s="447"/>
      <c r="E520" s="447"/>
      <c r="F520" s="447"/>
      <c r="G520" s="447"/>
      <c r="H520" s="447"/>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447"/>
      <c r="D521" s="447"/>
      <c r="E521" s="447"/>
      <c r="F521" s="447"/>
      <c r="G521" s="447"/>
      <c r="H521" s="447"/>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447"/>
      <c r="D522" s="447"/>
      <c r="E522" s="447"/>
      <c r="F522" s="447"/>
      <c r="G522" s="447"/>
      <c r="H522" s="447"/>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447"/>
      <c r="D523" s="447"/>
      <c r="E523" s="447"/>
      <c r="F523" s="447"/>
      <c r="G523" s="447"/>
      <c r="H523" s="447"/>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447"/>
      <c r="D524" s="447"/>
      <c r="E524" s="447"/>
      <c r="F524" s="447"/>
      <c r="G524" s="447"/>
      <c r="H524" s="447"/>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447"/>
      <c r="D525" s="447"/>
      <c r="E525" s="447"/>
      <c r="F525" s="447"/>
      <c r="G525" s="447"/>
      <c r="H525" s="447"/>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447"/>
      <c r="D526" s="447"/>
      <c r="E526" s="447"/>
      <c r="F526" s="447"/>
      <c r="G526" s="447"/>
      <c r="H526" s="447"/>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447"/>
      <c r="D527" s="447"/>
      <c r="E527" s="447"/>
      <c r="F527" s="447"/>
      <c r="G527" s="447"/>
      <c r="H527" s="447"/>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447"/>
      <c r="D528" s="447"/>
      <c r="E528" s="447"/>
      <c r="F528" s="447"/>
      <c r="G528" s="447"/>
      <c r="H528" s="447"/>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447"/>
      <c r="D529" s="447"/>
      <c r="E529" s="447"/>
      <c r="F529" s="447"/>
      <c r="G529" s="447"/>
      <c r="H529" s="447"/>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447"/>
      <c r="D530" s="447"/>
      <c r="E530" s="447"/>
      <c r="F530" s="447"/>
      <c r="G530" s="447"/>
      <c r="H530" s="447"/>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447"/>
      <c r="D531" s="447"/>
      <c r="E531" s="447"/>
      <c r="F531" s="447"/>
      <c r="G531" s="447"/>
      <c r="H531" s="447"/>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447"/>
      <c r="D532" s="447"/>
      <c r="E532" s="447"/>
      <c r="F532" s="447"/>
      <c r="G532" s="447"/>
      <c r="H532" s="447"/>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447"/>
      <c r="D533" s="447"/>
      <c r="E533" s="447"/>
      <c r="F533" s="447"/>
      <c r="G533" s="447"/>
      <c r="H533" s="447"/>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447"/>
      <c r="D534" s="447"/>
      <c r="E534" s="447"/>
      <c r="F534" s="447"/>
      <c r="G534" s="447"/>
      <c r="H534" s="447"/>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447"/>
      <c r="D535" s="447"/>
      <c r="E535" s="447"/>
      <c r="F535" s="447"/>
      <c r="G535" s="447"/>
      <c r="H535" s="447"/>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447"/>
      <c r="D536" s="447"/>
      <c r="E536" s="447"/>
      <c r="F536" s="447"/>
      <c r="G536" s="447"/>
      <c r="H536" s="447"/>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447"/>
      <c r="D537" s="447"/>
      <c r="E537" s="447"/>
      <c r="F537" s="447"/>
      <c r="G537" s="447"/>
      <c r="H537" s="447"/>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447"/>
      <c r="D538" s="447"/>
      <c r="E538" s="447"/>
      <c r="F538" s="447"/>
      <c r="G538" s="447"/>
      <c r="H538" s="447"/>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447"/>
      <c r="D539" s="447"/>
      <c r="E539" s="447"/>
      <c r="F539" s="447"/>
      <c r="G539" s="447"/>
      <c r="H539" s="447"/>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447"/>
      <c r="D540" s="447"/>
      <c r="E540" s="447"/>
      <c r="F540" s="447"/>
      <c r="G540" s="447"/>
      <c r="H540" s="447"/>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447"/>
      <c r="D541" s="447"/>
      <c r="E541" s="447"/>
      <c r="F541" s="447"/>
      <c r="G541" s="447"/>
      <c r="H541" s="447"/>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447"/>
      <c r="D542" s="447"/>
      <c r="E542" s="447"/>
      <c r="F542" s="447"/>
      <c r="G542" s="447"/>
      <c r="H542" s="447"/>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447"/>
      <c r="D543" s="447"/>
      <c r="E543" s="447"/>
      <c r="F543" s="447"/>
      <c r="G543" s="447"/>
      <c r="H543" s="447"/>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447"/>
      <c r="D544" s="447"/>
      <c r="E544" s="447"/>
      <c r="F544" s="447"/>
      <c r="G544" s="447"/>
      <c r="H544" s="447"/>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447"/>
      <c r="D545" s="447"/>
      <c r="E545" s="447"/>
      <c r="F545" s="447"/>
      <c r="G545" s="447"/>
      <c r="H545" s="447"/>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447"/>
      <c r="D546" s="447"/>
      <c r="E546" s="447"/>
      <c r="F546" s="447"/>
      <c r="G546" s="447"/>
      <c r="H546" s="447"/>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447"/>
      <c r="D547" s="447"/>
      <c r="E547" s="447"/>
      <c r="F547" s="447"/>
      <c r="G547" s="447"/>
      <c r="H547" s="447"/>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447"/>
      <c r="D548" s="447"/>
      <c r="E548" s="447"/>
      <c r="F548" s="447"/>
      <c r="G548" s="447"/>
      <c r="H548" s="447"/>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447"/>
      <c r="D549" s="447"/>
      <c r="E549" s="447"/>
      <c r="F549" s="447"/>
      <c r="G549" s="447"/>
      <c r="H549" s="447"/>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447"/>
      <c r="D550" s="447"/>
      <c r="E550" s="447"/>
      <c r="F550" s="447"/>
      <c r="G550" s="447"/>
      <c r="H550" s="447"/>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447"/>
      <c r="D551" s="447"/>
      <c r="E551" s="447"/>
      <c r="F551" s="447"/>
      <c r="G551" s="447"/>
      <c r="H551" s="447"/>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447"/>
      <c r="D552" s="447"/>
      <c r="E552" s="447"/>
      <c r="F552" s="447"/>
      <c r="G552" s="447"/>
      <c r="H552" s="447"/>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447"/>
      <c r="D553" s="447"/>
      <c r="E553" s="447"/>
      <c r="F553" s="447"/>
      <c r="G553" s="447"/>
      <c r="H553" s="447"/>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447"/>
      <c r="D554" s="447"/>
      <c r="E554" s="447"/>
      <c r="F554" s="447"/>
      <c r="G554" s="447"/>
      <c r="H554" s="447"/>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447"/>
      <c r="D555" s="447"/>
      <c r="E555" s="447"/>
      <c r="F555" s="447"/>
      <c r="G555" s="447"/>
      <c r="H555" s="447"/>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447"/>
      <c r="D556" s="447"/>
      <c r="E556" s="447"/>
      <c r="F556" s="447"/>
      <c r="G556" s="447"/>
      <c r="H556" s="447"/>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447"/>
      <c r="D557" s="447"/>
      <c r="E557" s="447"/>
      <c r="F557" s="447"/>
      <c r="G557" s="447"/>
      <c r="H557" s="447"/>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447"/>
      <c r="D558" s="447"/>
      <c r="E558" s="447"/>
      <c r="F558" s="447"/>
      <c r="G558" s="447"/>
      <c r="H558" s="447"/>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447"/>
      <c r="D559" s="447"/>
      <c r="E559" s="447"/>
      <c r="F559" s="447"/>
      <c r="G559" s="447"/>
      <c r="H559" s="447"/>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447"/>
      <c r="D560" s="447"/>
      <c r="E560" s="447"/>
      <c r="F560" s="447"/>
      <c r="G560" s="447"/>
      <c r="H560" s="447"/>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447"/>
      <c r="D561" s="447"/>
      <c r="E561" s="447"/>
      <c r="F561" s="447"/>
      <c r="G561" s="447"/>
      <c r="H561" s="447"/>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447"/>
      <c r="D562" s="447"/>
      <c r="E562" s="447"/>
      <c r="F562" s="447"/>
      <c r="G562" s="447"/>
      <c r="H562" s="447"/>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447"/>
      <c r="D563" s="447"/>
      <c r="E563" s="447"/>
      <c r="F563" s="447"/>
      <c r="G563" s="447"/>
      <c r="H563" s="447"/>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447"/>
      <c r="D564" s="447"/>
      <c r="E564" s="447"/>
      <c r="F564" s="447"/>
      <c r="G564" s="447"/>
      <c r="H564" s="447"/>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447"/>
      <c r="D565" s="447"/>
      <c r="E565" s="447"/>
      <c r="F565" s="447"/>
      <c r="G565" s="447"/>
      <c r="H565" s="447"/>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447"/>
      <c r="D566" s="447"/>
      <c r="E566" s="447"/>
      <c r="F566" s="447"/>
      <c r="G566" s="447"/>
      <c r="H566" s="447"/>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447"/>
      <c r="D567" s="447"/>
      <c r="E567" s="447"/>
      <c r="F567" s="447"/>
      <c r="G567" s="447"/>
      <c r="H567" s="447"/>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447"/>
      <c r="D568" s="447"/>
      <c r="E568" s="447"/>
      <c r="F568" s="447"/>
      <c r="G568" s="447"/>
      <c r="H568" s="447"/>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447"/>
      <c r="D569" s="447"/>
      <c r="E569" s="447"/>
      <c r="F569" s="447"/>
      <c r="G569" s="447"/>
      <c r="H569" s="447"/>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447"/>
      <c r="D570" s="447"/>
      <c r="E570" s="447"/>
      <c r="F570" s="447"/>
      <c r="G570" s="447"/>
      <c r="H570" s="447"/>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447"/>
      <c r="D571" s="447"/>
      <c r="E571" s="447"/>
      <c r="F571" s="447"/>
      <c r="G571" s="447"/>
      <c r="H571" s="447"/>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447"/>
      <c r="D572" s="447"/>
      <c r="E572" s="447"/>
      <c r="F572" s="447"/>
      <c r="G572" s="447"/>
      <c r="H572" s="447"/>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447"/>
      <c r="D573" s="447"/>
      <c r="E573" s="447"/>
      <c r="F573" s="447"/>
      <c r="G573" s="447"/>
      <c r="H573" s="447"/>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447"/>
      <c r="D574" s="447"/>
      <c r="E574" s="447"/>
      <c r="F574" s="447"/>
      <c r="G574" s="447"/>
      <c r="H574" s="447"/>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447"/>
      <c r="D575" s="447"/>
      <c r="E575" s="447"/>
      <c r="F575" s="447"/>
      <c r="G575" s="447"/>
      <c r="H575" s="447"/>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447"/>
      <c r="D576" s="447"/>
      <c r="E576" s="447"/>
      <c r="F576" s="447"/>
      <c r="G576" s="447"/>
      <c r="H576" s="447"/>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447"/>
      <c r="D577" s="447"/>
      <c r="E577" s="447"/>
      <c r="F577" s="447"/>
      <c r="G577" s="447"/>
      <c r="H577" s="447"/>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447"/>
      <c r="D578" s="447"/>
      <c r="E578" s="447"/>
      <c r="F578" s="447"/>
      <c r="G578" s="447"/>
      <c r="H578" s="447"/>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447"/>
      <c r="D579" s="447"/>
      <c r="E579" s="447"/>
      <c r="F579" s="447"/>
      <c r="G579" s="447"/>
      <c r="H579" s="447"/>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447"/>
      <c r="D580" s="447"/>
      <c r="E580" s="447"/>
      <c r="F580" s="447"/>
      <c r="G580" s="447"/>
      <c r="H580" s="447"/>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447"/>
      <c r="D581" s="447"/>
      <c r="E581" s="447"/>
      <c r="F581" s="447"/>
      <c r="G581" s="447"/>
      <c r="H581" s="447"/>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447"/>
      <c r="D582" s="447"/>
      <c r="E582" s="447"/>
      <c r="F582" s="447"/>
      <c r="G582" s="447"/>
      <c r="H582" s="447"/>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447"/>
      <c r="D583" s="447"/>
      <c r="E583" s="447"/>
      <c r="F583" s="447"/>
      <c r="G583" s="447"/>
      <c r="H583" s="447"/>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447"/>
      <c r="D584" s="447"/>
      <c r="E584" s="447"/>
      <c r="F584" s="447"/>
      <c r="G584" s="447"/>
      <c r="H584" s="447"/>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447"/>
      <c r="D585" s="447"/>
      <c r="E585" s="447"/>
      <c r="F585" s="447"/>
      <c r="G585" s="447"/>
      <c r="H585" s="447"/>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447"/>
      <c r="D586" s="447"/>
      <c r="E586" s="447"/>
      <c r="F586" s="447"/>
      <c r="G586" s="447"/>
      <c r="H586" s="447"/>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447"/>
      <c r="D587" s="447"/>
      <c r="E587" s="447"/>
      <c r="F587" s="447"/>
      <c r="G587" s="447"/>
      <c r="H587" s="447"/>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447"/>
      <c r="D588" s="447"/>
      <c r="E588" s="447"/>
      <c r="F588" s="447"/>
      <c r="G588" s="447"/>
      <c r="H588" s="447"/>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447"/>
      <c r="D589" s="447"/>
      <c r="E589" s="447"/>
      <c r="F589" s="447"/>
      <c r="G589" s="447"/>
      <c r="H589" s="447"/>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447"/>
      <c r="D590" s="447"/>
      <c r="E590" s="447"/>
      <c r="F590" s="447"/>
      <c r="G590" s="447"/>
      <c r="H590" s="447"/>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447"/>
      <c r="D591" s="447"/>
      <c r="E591" s="447"/>
      <c r="F591" s="447"/>
      <c r="G591" s="447"/>
      <c r="H591" s="447"/>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447"/>
      <c r="D592" s="447"/>
      <c r="E592" s="447"/>
      <c r="F592" s="447"/>
      <c r="G592" s="447"/>
      <c r="H592" s="447"/>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447"/>
      <c r="D593" s="447"/>
      <c r="E593" s="447"/>
      <c r="F593" s="447"/>
      <c r="G593" s="447"/>
      <c r="H593" s="447"/>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447"/>
      <c r="D594" s="447"/>
      <c r="E594" s="447"/>
      <c r="F594" s="447"/>
      <c r="G594" s="447"/>
      <c r="H594" s="447"/>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447"/>
      <c r="D595" s="447"/>
      <c r="E595" s="447"/>
      <c r="F595" s="447"/>
      <c r="G595" s="447"/>
      <c r="H595" s="447"/>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447"/>
      <c r="D596" s="447"/>
      <c r="E596" s="447"/>
      <c r="F596" s="447"/>
      <c r="G596" s="447"/>
      <c r="H596" s="447"/>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447"/>
      <c r="D597" s="447"/>
      <c r="E597" s="447"/>
      <c r="F597" s="447"/>
      <c r="G597" s="447"/>
      <c r="H597" s="447"/>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447"/>
      <c r="D598" s="447"/>
      <c r="E598" s="447"/>
      <c r="F598" s="447"/>
      <c r="G598" s="447"/>
      <c r="H598" s="447"/>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447"/>
      <c r="D599" s="447"/>
      <c r="E599" s="447"/>
      <c r="F599" s="447"/>
      <c r="G599" s="447"/>
      <c r="H599" s="447"/>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447"/>
      <c r="D600" s="447"/>
      <c r="E600" s="447"/>
      <c r="F600" s="447"/>
      <c r="G600" s="447"/>
      <c r="H600" s="447"/>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447"/>
      <c r="D601" s="447"/>
      <c r="E601" s="447"/>
      <c r="F601" s="447"/>
      <c r="G601" s="447"/>
      <c r="H601" s="447"/>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447"/>
      <c r="D602" s="447"/>
      <c r="E602" s="447"/>
      <c r="F602" s="447"/>
      <c r="G602" s="447"/>
      <c r="H602" s="447"/>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447"/>
      <c r="D603" s="447"/>
      <c r="E603" s="447"/>
      <c r="F603" s="447"/>
      <c r="G603" s="447"/>
      <c r="H603" s="447"/>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447"/>
      <c r="D604" s="447"/>
      <c r="E604" s="447"/>
      <c r="F604" s="447"/>
      <c r="G604" s="447"/>
      <c r="H604" s="447"/>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447"/>
      <c r="D605" s="447"/>
      <c r="E605" s="447"/>
      <c r="F605" s="447"/>
      <c r="G605" s="447"/>
      <c r="H605" s="447"/>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447"/>
      <c r="D606" s="447"/>
      <c r="E606" s="447"/>
      <c r="F606" s="447"/>
      <c r="G606" s="447"/>
      <c r="H606" s="447"/>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447"/>
      <c r="D607" s="447"/>
      <c r="E607" s="447"/>
      <c r="F607" s="447"/>
      <c r="G607" s="447"/>
      <c r="H607" s="447"/>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447"/>
      <c r="D608" s="447"/>
      <c r="E608" s="447"/>
      <c r="F608" s="447"/>
      <c r="G608" s="447"/>
      <c r="H608" s="447"/>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447"/>
      <c r="D609" s="447"/>
      <c r="E609" s="447"/>
      <c r="F609" s="447"/>
      <c r="G609" s="447"/>
      <c r="H609" s="447"/>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447"/>
      <c r="D610" s="447"/>
      <c r="E610" s="447"/>
      <c r="F610" s="447"/>
      <c r="G610" s="447"/>
      <c r="H610" s="447"/>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447"/>
      <c r="D611" s="447"/>
      <c r="E611" s="447"/>
      <c r="F611" s="447"/>
      <c r="G611" s="447"/>
      <c r="H611" s="447"/>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447"/>
      <c r="D612" s="447"/>
      <c r="E612" s="447"/>
      <c r="F612" s="447"/>
      <c r="G612" s="447"/>
      <c r="H612" s="447"/>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447"/>
      <c r="D613" s="447"/>
      <c r="E613" s="447"/>
      <c r="F613" s="447"/>
      <c r="G613" s="447"/>
      <c r="H613" s="447"/>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447"/>
      <c r="D614" s="447"/>
      <c r="E614" s="447"/>
      <c r="F614" s="447"/>
      <c r="G614" s="447"/>
      <c r="H614" s="447"/>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447"/>
      <c r="D615" s="447"/>
      <c r="E615" s="447"/>
      <c r="F615" s="447"/>
      <c r="G615" s="447"/>
      <c r="H615" s="447"/>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447"/>
      <c r="D616" s="447"/>
      <c r="E616" s="447"/>
      <c r="F616" s="447"/>
      <c r="G616" s="447"/>
      <c r="H616" s="447"/>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447"/>
      <c r="D617" s="447"/>
      <c r="E617" s="447"/>
      <c r="F617" s="447"/>
      <c r="G617" s="447"/>
      <c r="H617" s="447"/>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447"/>
      <c r="D618" s="447"/>
      <c r="E618" s="447"/>
      <c r="F618" s="447"/>
      <c r="G618" s="447"/>
      <c r="H618" s="447"/>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447"/>
      <c r="D619" s="447"/>
      <c r="E619" s="447"/>
      <c r="F619" s="447"/>
      <c r="G619" s="447"/>
      <c r="H619" s="447"/>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447"/>
      <c r="D620" s="447"/>
      <c r="E620" s="447"/>
      <c r="F620" s="447"/>
      <c r="G620" s="447"/>
      <c r="H620" s="447"/>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447"/>
      <c r="D621" s="447"/>
      <c r="E621" s="447"/>
      <c r="F621" s="447"/>
      <c r="G621" s="447"/>
      <c r="H621" s="447"/>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447"/>
      <c r="D622" s="447"/>
      <c r="E622" s="447"/>
      <c r="F622" s="447"/>
      <c r="G622" s="447"/>
      <c r="H622" s="447"/>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447"/>
      <c r="D623" s="447"/>
      <c r="E623" s="447"/>
      <c r="F623" s="447"/>
      <c r="G623" s="447"/>
      <c r="H623" s="447"/>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447"/>
      <c r="D624" s="447"/>
      <c r="E624" s="447"/>
      <c r="F624" s="447"/>
      <c r="G624" s="447"/>
      <c r="H624" s="447"/>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447"/>
      <c r="D625" s="447"/>
      <c r="E625" s="447"/>
      <c r="F625" s="447"/>
      <c r="G625" s="447"/>
      <c r="H625" s="447"/>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447"/>
      <c r="D626" s="447"/>
      <c r="E626" s="447"/>
      <c r="F626" s="447"/>
      <c r="G626" s="447"/>
      <c r="H626" s="447"/>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447"/>
      <c r="D627" s="447"/>
      <c r="E627" s="447"/>
      <c r="F627" s="447"/>
      <c r="G627" s="447"/>
      <c r="H627" s="447"/>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447"/>
      <c r="D628" s="447"/>
      <c r="E628" s="447"/>
      <c r="F628" s="447"/>
      <c r="G628" s="447"/>
      <c r="H628" s="447"/>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447"/>
      <c r="D629" s="447"/>
      <c r="E629" s="447"/>
      <c r="F629" s="447"/>
      <c r="G629" s="447"/>
      <c r="H629" s="447"/>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447"/>
      <c r="D630" s="447"/>
      <c r="E630" s="447"/>
      <c r="F630" s="447"/>
      <c r="G630" s="447"/>
      <c r="H630" s="447"/>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447"/>
      <c r="D631" s="447"/>
      <c r="E631" s="447"/>
      <c r="F631" s="447"/>
      <c r="G631" s="447"/>
      <c r="H631" s="447"/>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447"/>
      <c r="D632" s="447"/>
      <c r="E632" s="447"/>
      <c r="F632" s="447"/>
      <c r="G632" s="447"/>
      <c r="H632" s="447"/>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447"/>
      <c r="D633" s="447"/>
      <c r="E633" s="447"/>
      <c r="F633" s="447"/>
      <c r="G633" s="447"/>
      <c r="H633" s="447"/>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447"/>
      <c r="D634" s="447"/>
      <c r="E634" s="447"/>
      <c r="F634" s="447"/>
      <c r="G634" s="447"/>
      <c r="H634" s="447"/>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447"/>
      <c r="D635" s="447"/>
      <c r="E635" s="447"/>
      <c r="F635" s="447"/>
      <c r="G635" s="447"/>
      <c r="H635" s="447"/>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447"/>
      <c r="D636" s="447"/>
      <c r="E636" s="447"/>
      <c r="F636" s="447"/>
      <c r="G636" s="447"/>
      <c r="H636" s="447"/>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447"/>
      <c r="D637" s="447"/>
      <c r="E637" s="447"/>
      <c r="F637" s="447"/>
      <c r="G637" s="447"/>
      <c r="H637" s="447"/>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447"/>
      <c r="D638" s="447"/>
      <c r="E638" s="447"/>
      <c r="F638" s="447"/>
      <c r="G638" s="447"/>
      <c r="H638" s="447"/>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447"/>
      <c r="D639" s="447"/>
      <c r="E639" s="447"/>
      <c r="F639" s="447"/>
      <c r="G639" s="447"/>
      <c r="H639" s="447"/>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447"/>
      <c r="D640" s="447"/>
      <c r="E640" s="447"/>
      <c r="F640" s="447"/>
      <c r="G640" s="447"/>
      <c r="H640" s="447"/>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447"/>
      <c r="D641" s="447"/>
      <c r="E641" s="447"/>
      <c r="F641" s="447"/>
      <c r="G641" s="447"/>
      <c r="H641" s="447"/>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447"/>
      <c r="D642" s="447"/>
      <c r="E642" s="447"/>
      <c r="F642" s="447"/>
      <c r="G642" s="447"/>
      <c r="H642" s="447"/>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447"/>
      <c r="D643" s="447"/>
      <c r="E643" s="447"/>
      <c r="F643" s="447"/>
      <c r="G643" s="447"/>
      <c r="H643" s="447"/>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447"/>
      <c r="D644" s="447"/>
      <c r="E644" s="447"/>
      <c r="F644" s="447"/>
      <c r="G644" s="447"/>
      <c r="H644" s="447"/>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447"/>
      <c r="D645" s="447"/>
      <c r="E645" s="447"/>
      <c r="F645" s="447"/>
      <c r="G645" s="447"/>
      <c r="H645" s="447"/>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447"/>
      <c r="D646" s="447"/>
      <c r="E646" s="447"/>
      <c r="F646" s="447"/>
      <c r="G646" s="447"/>
      <c r="H646" s="447"/>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447"/>
      <c r="D647" s="447"/>
      <c r="E647" s="447"/>
      <c r="F647" s="447"/>
      <c r="G647" s="447"/>
      <c r="H647" s="447"/>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447"/>
      <c r="D648" s="447"/>
      <c r="E648" s="447"/>
      <c r="F648" s="447"/>
      <c r="G648" s="447"/>
      <c r="H648" s="447"/>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447"/>
      <c r="D649" s="447"/>
      <c r="E649" s="447"/>
      <c r="F649" s="447"/>
      <c r="G649" s="447"/>
      <c r="H649" s="447"/>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447"/>
      <c r="D650" s="447"/>
      <c r="E650" s="447"/>
      <c r="F650" s="447"/>
      <c r="G650" s="447"/>
      <c r="H650" s="447"/>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447"/>
      <c r="D651" s="447"/>
      <c r="E651" s="447"/>
      <c r="F651" s="447"/>
      <c r="G651" s="447"/>
      <c r="H651" s="447"/>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447"/>
      <c r="D652" s="447"/>
      <c r="E652" s="447"/>
      <c r="F652" s="447"/>
      <c r="G652" s="447"/>
      <c r="H652" s="447"/>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447"/>
      <c r="D653" s="447"/>
      <c r="E653" s="447"/>
      <c r="F653" s="447"/>
      <c r="G653" s="447"/>
      <c r="H653" s="447"/>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447"/>
      <c r="D654" s="447"/>
      <c r="E654" s="447"/>
      <c r="F654" s="447"/>
      <c r="G654" s="447"/>
      <c r="H654" s="447"/>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447"/>
      <c r="D655" s="447"/>
      <c r="E655" s="447"/>
      <c r="F655" s="447"/>
      <c r="G655" s="447"/>
      <c r="H655" s="447"/>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447"/>
      <c r="D656" s="447"/>
      <c r="E656" s="447"/>
      <c r="F656" s="447"/>
      <c r="G656" s="447"/>
      <c r="H656" s="447"/>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447"/>
      <c r="D657" s="447"/>
      <c r="E657" s="447"/>
      <c r="F657" s="447"/>
      <c r="G657" s="447"/>
      <c r="H657" s="447"/>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447"/>
      <c r="D658" s="447"/>
      <c r="E658" s="447"/>
      <c r="F658" s="447"/>
      <c r="G658" s="447"/>
      <c r="H658" s="447"/>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447"/>
      <c r="D659" s="447"/>
      <c r="E659" s="447"/>
      <c r="F659" s="447"/>
      <c r="G659" s="447"/>
      <c r="H659" s="447"/>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447"/>
      <c r="D660" s="447"/>
      <c r="E660" s="447"/>
      <c r="F660" s="447"/>
      <c r="G660" s="447"/>
      <c r="H660" s="447"/>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447"/>
      <c r="D661" s="447"/>
      <c r="E661" s="447"/>
      <c r="F661" s="447"/>
      <c r="G661" s="447"/>
      <c r="H661" s="447"/>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447"/>
      <c r="D662" s="447"/>
      <c r="E662" s="447"/>
      <c r="F662" s="447"/>
      <c r="G662" s="447"/>
      <c r="H662" s="447"/>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447"/>
      <c r="D663" s="447"/>
      <c r="E663" s="447"/>
      <c r="F663" s="447"/>
      <c r="G663" s="447"/>
      <c r="H663" s="447"/>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447"/>
      <c r="D664" s="447"/>
      <c r="E664" s="447"/>
      <c r="F664" s="447"/>
      <c r="G664" s="447"/>
      <c r="H664" s="447"/>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447"/>
      <c r="D665" s="447"/>
      <c r="E665" s="447"/>
      <c r="F665" s="447"/>
      <c r="G665" s="447"/>
      <c r="H665" s="447"/>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447"/>
      <c r="D666" s="447"/>
      <c r="E666" s="447"/>
      <c r="F666" s="447"/>
      <c r="G666" s="447"/>
      <c r="H666" s="447"/>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447"/>
      <c r="D667" s="447"/>
      <c r="E667" s="447"/>
      <c r="F667" s="447"/>
      <c r="G667" s="447"/>
      <c r="H667" s="447"/>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447"/>
      <c r="D668" s="447"/>
      <c r="E668" s="447"/>
      <c r="F668" s="447"/>
      <c r="G668" s="447"/>
      <c r="H668" s="447"/>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447"/>
      <c r="D669" s="447"/>
      <c r="E669" s="447"/>
      <c r="F669" s="447"/>
      <c r="G669" s="447"/>
      <c r="H669" s="447"/>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447"/>
      <c r="D670" s="447"/>
      <c r="E670" s="447"/>
      <c r="F670" s="447"/>
      <c r="G670" s="447"/>
      <c r="H670" s="447"/>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447"/>
      <c r="D671" s="447"/>
      <c r="E671" s="447"/>
      <c r="F671" s="447"/>
      <c r="G671" s="447"/>
      <c r="H671" s="447"/>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447"/>
      <c r="D672" s="447"/>
      <c r="E672" s="447"/>
      <c r="F672" s="447"/>
      <c r="G672" s="447"/>
      <c r="H672" s="447"/>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447"/>
      <c r="D673" s="447"/>
      <c r="E673" s="447"/>
      <c r="F673" s="447"/>
      <c r="G673" s="447"/>
      <c r="H673" s="447"/>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447"/>
      <c r="D674" s="447"/>
      <c r="E674" s="447"/>
      <c r="F674" s="447"/>
      <c r="G674" s="447"/>
      <c r="H674" s="447"/>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447"/>
      <c r="D675" s="447"/>
      <c r="E675" s="447"/>
      <c r="F675" s="447"/>
      <c r="G675" s="447"/>
      <c r="H675" s="447"/>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447"/>
      <c r="D676" s="447"/>
      <c r="E676" s="447"/>
      <c r="F676" s="447"/>
      <c r="G676" s="447"/>
      <c r="H676" s="447"/>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447"/>
      <c r="D677" s="447"/>
      <c r="E677" s="447"/>
      <c r="F677" s="447"/>
      <c r="G677" s="447"/>
      <c r="H677" s="447"/>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447"/>
      <c r="D678" s="447"/>
      <c r="E678" s="447"/>
      <c r="F678" s="447"/>
      <c r="G678" s="447"/>
      <c r="H678" s="447"/>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447"/>
      <c r="D679" s="447"/>
      <c r="E679" s="447"/>
      <c r="F679" s="447"/>
      <c r="G679" s="447"/>
      <c r="H679" s="447"/>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447"/>
      <c r="D680" s="447"/>
      <c r="E680" s="447"/>
      <c r="F680" s="447"/>
      <c r="G680" s="447"/>
      <c r="H680" s="447"/>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447"/>
      <c r="D681" s="447"/>
      <c r="E681" s="447"/>
      <c r="F681" s="447"/>
      <c r="G681" s="447"/>
      <c r="H681" s="447"/>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447"/>
      <c r="D682" s="447"/>
      <c r="E682" s="447"/>
      <c r="F682" s="447"/>
      <c r="G682" s="447"/>
      <c r="H682" s="447"/>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447"/>
      <c r="D683" s="447"/>
      <c r="E683" s="447"/>
      <c r="F683" s="447"/>
      <c r="G683" s="447"/>
      <c r="H683" s="447"/>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447"/>
      <c r="D684" s="447"/>
      <c r="E684" s="447"/>
      <c r="F684" s="447"/>
      <c r="G684" s="447"/>
      <c r="H684" s="447"/>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447"/>
      <c r="D685" s="447"/>
      <c r="E685" s="447"/>
      <c r="F685" s="447"/>
      <c r="G685" s="447"/>
      <c r="H685" s="447"/>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447"/>
      <c r="D686" s="447"/>
      <c r="E686" s="447"/>
      <c r="F686" s="447"/>
      <c r="G686" s="447"/>
      <c r="H686" s="447"/>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447"/>
      <c r="D687" s="447"/>
      <c r="E687" s="447"/>
      <c r="F687" s="447"/>
      <c r="G687" s="447"/>
      <c r="H687" s="447"/>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447"/>
      <c r="D688" s="447"/>
      <c r="E688" s="447"/>
      <c r="F688" s="447"/>
      <c r="G688" s="447"/>
      <c r="H688" s="447"/>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447"/>
      <c r="D689" s="447"/>
      <c r="E689" s="447"/>
      <c r="F689" s="447"/>
      <c r="G689" s="447"/>
      <c r="H689" s="447"/>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447"/>
      <c r="D690" s="447"/>
      <c r="E690" s="447"/>
      <c r="F690" s="447"/>
      <c r="G690" s="447"/>
      <c r="H690" s="447"/>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447"/>
      <c r="D691" s="447"/>
      <c r="E691" s="447"/>
      <c r="F691" s="447"/>
      <c r="G691" s="447"/>
      <c r="H691" s="447"/>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447"/>
      <c r="D692" s="447"/>
      <c r="E692" s="447"/>
      <c r="F692" s="447"/>
      <c r="G692" s="447"/>
      <c r="H692" s="447"/>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447"/>
      <c r="D693" s="447"/>
      <c r="E693" s="447"/>
      <c r="F693" s="447"/>
      <c r="G693" s="447"/>
      <c r="H693" s="447"/>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447"/>
      <c r="D694" s="447"/>
      <c r="E694" s="447"/>
      <c r="F694" s="447"/>
      <c r="G694" s="447"/>
      <c r="H694" s="447"/>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447"/>
      <c r="D695" s="447"/>
      <c r="E695" s="447"/>
      <c r="F695" s="447"/>
      <c r="G695" s="447"/>
      <c r="H695" s="447"/>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447"/>
      <c r="D696" s="447"/>
      <c r="E696" s="447"/>
      <c r="F696" s="447"/>
      <c r="G696" s="447"/>
      <c r="H696" s="447"/>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447"/>
      <c r="D697" s="447"/>
      <c r="E697" s="447"/>
      <c r="F697" s="447"/>
      <c r="G697" s="447"/>
      <c r="H697" s="447"/>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447"/>
      <c r="D698" s="447"/>
      <c r="E698" s="447"/>
      <c r="F698" s="447"/>
      <c r="G698" s="447"/>
      <c r="H698" s="447"/>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447"/>
      <c r="D699" s="447"/>
      <c r="E699" s="447"/>
      <c r="F699" s="447"/>
      <c r="G699" s="447"/>
      <c r="H699" s="447"/>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447"/>
      <c r="D700" s="447"/>
      <c r="E700" s="447"/>
      <c r="F700" s="447"/>
      <c r="G700" s="447"/>
      <c r="H700" s="447"/>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447"/>
      <c r="D701" s="447"/>
      <c r="E701" s="447"/>
      <c r="F701" s="447"/>
      <c r="G701" s="447"/>
      <c r="H701" s="447"/>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447"/>
      <c r="D702" s="447"/>
      <c r="E702" s="447"/>
      <c r="F702" s="447"/>
      <c r="G702" s="447"/>
      <c r="H702" s="447"/>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447"/>
      <c r="D703" s="447"/>
      <c r="E703" s="447"/>
      <c r="F703" s="447"/>
      <c r="G703" s="447"/>
      <c r="H703" s="447"/>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447"/>
      <c r="D704" s="447"/>
      <c r="E704" s="447"/>
      <c r="F704" s="447"/>
      <c r="G704" s="447"/>
      <c r="H704" s="447"/>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447"/>
      <c r="D705" s="447"/>
      <c r="E705" s="447"/>
      <c r="F705" s="447"/>
      <c r="G705" s="447"/>
      <c r="H705" s="447"/>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447"/>
      <c r="D706" s="447"/>
      <c r="E706" s="447"/>
      <c r="F706" s="447"/>
      <c r="G706" s="447"/>
      <c r="H706" s="447"/>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447"/>
      <c r="D707" s="447"/>
      <c r="E707" s="447"/>
      <c r="F707" s="447"/>
      <c r="G707" s="447"/>
      <c r="H707" s="447"/>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447"/>
      <c r="D708" s="447"/>
      <c r="E708" s="447"/>
      <c r="F708" s="447"/>
      <c r="G708" s="447"/>
      <c r="H708" s="447"/>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447"/>
      <c r="D709" s="447"/>
      <c r="E709" s="447"/>
      <c r="F709" s="447"/>
      <c r="G709" s="447"/>
      <c r="H709" s="447"/>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447"/>
      <c r="D710" s="447"/>
      <c r="E710" s="447"/>
      <c r="F710" s="447"/>
      <c r="G710" s="447"/>
      <c r="H710" s="447"/>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447"/>
      <c r="D711" s="447"/>
      <c r="E711" s="447"/>
      <c r="F711" s="447"/>
      <c r="G711" s="447"/>
      <c r="H711" s="447"/>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447"/>
      <c r="D712" s="447"/>
      <c r="E712" s="447"/>
      <c r="F712" s="447"/>
      <c r="G712" s="447"/>
      <c r="H712" s="447"/>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447"/>
      <c r="D713" s="447"/>
      <c r="E713" s="447"/>
      <c r="F713" s="447"/>
      <c r="G713" s="447"/>
      <c r="H713" s="447"/>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447"/>
      <c r="D714" s="447"/>
      <c r="E714" s="447"/>
      <c r="F714" s="447"/>
      <c r="G714" s="447"/>
      <c r="H714" s="447"/>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447"/>
      <c r="D715" s="447"/>
      <c r="E715" s="447"/>
      <c r="F715" s="447"/>
      <c r="G715" s="447"/>
      <c r="H715" s="447"/>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447"/>
      <c r="D716" s="447"/>
      <c r="E716" s="447"/>
      <c r="F716" s="447"/>
      <c r="G716" s="447"/>
      <c r="H716" s="447"/>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447"/>
      <c r="D717" s="447"/>
      <c r="E717" s="447"/>
      <c r="F717" s="447"/>
      <c r="G717" s="447"/>
      <c r="H717" s="447"/>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447"/>
      <c r="D718" s="447"/>
      <c r="E718" s="447"/>
      <c r="F718" s="447"/>
      <c r="G718" s="447"/>
      <c r="H718" s="447"/>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447"/>
      <c r="D719" s="447"/>
      <c r="E719" s="447"/>
      <c r="F719" s="447"/>
      <c r="G719" s="447"/>
      <c r="H719" s="447"/>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447"/>
      <c r="D720" s="447"/>
      <c r="E720" s="447"/>
      <c r="F720" s="447"/>
      <c r="G720" s="447"/>
      <c r="H720" s="447"/>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447"/>
      <c r="D721" s="447"/>
      <c r="E721" s="447"/>
      <c r="F721" s="447"/>
      <c r="G721" s="447"/>
      <c r="H721" s="447"/>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447"/>
      <c r="D722" s="447"/>
      <c r="E722" s="447"/>
      <c r="F722" s="447"/>
      <c r="G722" s="447"/>
      <c r="H722" s="447"/>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447"/>
      <c r="D723" s="447"/>
      <c r="E723" s="447"/>
      <c r="F723" s="447"/>
      <c r="G723" s="447"/>
      <c r="H723" s="447"/>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447"/>
      <c r="D724" s="447"/>
      <c r="E724" s="447"/>
      <c r="F724" s="447"/>
      <c r="G724" s="447"/>
      <c r="H724" s="447"/>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447"/>
      <c r="D725" s="447"/>
      <c r="E725" s="447"/>
      <c r="F725" s="447"/>
      <c r="G725" s="447"/>
      <c r="H725" s="447"/>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447"/>
      <c r="D726" s="447"/>
      <c r="E726" s="447"/>
      <c r="F726" s="447"/>
      <c r="G726" s="447"/>
      <c r="H726" s="447"/>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447"/>
      <c r="D727" s="447"/>
      <c r="E727" s="447"/>
      <c r="F727" s="447"/>
      <c r="G727" s="447"/>
      <c r="H727" s="447"/>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447"/>
      <c r="D728" s="447"/>
      <c r="E728" s="447"/>
      <c r="F728" s="447"/>
      <c r="G728" s="447"/>
      <c r="H728" s="447"/>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447"/>
      <c r="D729" s="447"/>
      <c r="E729" s="447"/>
      <c r="F729" s="447"/>
      <c r="G729" s="447"/>
      <c r="H729" s="447"/>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447"/>
      <c r="D730" s="447"/>
      <c r="E730" s="447"/>
      <c r="F730" s="447"/>
      <c r="G730" s="447"/>
      <c r="H730" s="447"/>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447"/>
      <c r="D731" s="447"/>
      <c r="E731" s="447"/>
      <c r="F731" s="447"/>
      <c r="G731" s="447"/>
      <c r="H731" s="447"/>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447"/>
      <c r="D732" s="447"/>
      <c r="E732" s="447"/>
      <c r="F732" s="447"/>
      <c r="G732" s="447"/>
      <c r="H732" s="447"/>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447"/>
      <c r="D733" s="447"/>
      <c r="E733" s="447"/>
      <c r="F733" s="447"/>
      <c r="G733" s="447"/>
      <c r="H733" s="447"/>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447"/>
      <c r="D734" s="447"/>
      <c r="E734" s="447"/>
      <c r="F734" s="447"/>
      <c r="G734" s="447"/>
      <c r="H734" s="447"/>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447"/>
      <c r="D735" s="447"/>
      <c r="E735" s="447"/>
      <c r="F735" s="447"/>
      <c r="G735" s="447"/>
      <c r="H735" s="447"/>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447"/>
      <c r="D736" s="447"/>
      <c r="E736" s="447"/>
      <c r="F736" s="447"/>
      <c r="G736" s="447"/>
      <c r="H736" s="447"/>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447"/>
      <c r="D737" s="447"/>
      <c r="E737" s="447"/>
      <c r="F737" s="447"/>
      <c r="G737" s="447"/>
      <c r="H737" s="447"/>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447"/>
      <c r="D738" s="447"/>
      <c r="E738" s="447"/>
      <c r="F738" s="447"/>
      <c r="G738" s="447"/>
      <c r="H738" s="447"/>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447"/>
      <c r="D739" s="447"/>
      <c r="E739" s="447"/>
      <c r="F739" s="447"/>
      <c r="G739" s="447"/>
      <c r="H739" s="447"/>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447"/>
      <c r="D740" s="447"/>
      <c r="E740" s="447"/>
      <c r="F740" s="447"/>
      <c r="G740" s="447"/>
      <c r="H740" s="447"/>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447"/>
      <c r="D741" s="447"/>
      <c r="E741" s="447"/>
      <c r="F741" s="447"/>
      <c r="G741" s="447"/>
      <c r="H741" s="447"/>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447"/>
      <c r="D742" s="447"/>
      <c r="E742" s="447"/>
      <c r="F742" s="447"/>
      <c r="G742" s="447"/>
      <c r="H742" s="447"/>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447"/>
      <c r="D743" s="447"/>
      <c r="E743" s="447"/>
      <c r="F743" s="447"/>
      <c r="G743" s="447"/>
      <c r="H743" s="447"/>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447"/>
      <c r="D744" s="447"/>
      <c r="E744" s="447"/>
      <c r="F744" s="447"/>
      <c r="G744" s="447"/>
      <c r="H744" s="447"/>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447"/>
      <c r="D745" s="447"/>
      <c r="E745" s="447"/>
      <c r="F745" s="447"/>
      <c r="G745" s="447"/>
      <c r="H745" s="447"/>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447"/>
      <c r="D746" s="447"/>
      <c r="E746" s="447"/>
      <c r="F746" s="447"/>
      <c r="G746" s="447"/>
      <c r="H746" s="447"/>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447"/>
      <c r="D747" s="447"/>
      <c r="E747" s="447"/>
      <c r="F747" s="447"/>
      <c r="G747" s="447"/>
      <c r="H747" s="447"/>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447"/>
      <c r="D748" s="447"/>
      <c r="E748" s="447"/>
      <c r="F748" s="447"/>
      <c r="G748" s="447"/>
      <c r="H748" s="447"/>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447"/>
      <c r="D749" s="447"/>
      <c r="E749" s="447"/>
      <c r="F749" s="447"/>
      <c r="G749" s="447"/>
      <c r="H749" s="447"/>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447"/>
      <c r="D750" s="447"/>
      <c r="E750" s="447"/>
      <c r="F750" s="447"/>
      <c r="G750" s="447"/>
      <c r="H750" s="447"/>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447"/>
      <c r="D751" s="447"/>
      <c r="E751" s="447"/>
      <c r="F751" s="447"/>
      <c r="G751" s="447"/>
      <c r="H751" s="447"/>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447"/>
      <c r="D752" s="447"/>
      <c r="E752" s="447"/>
      <c r="F752" s="447"/>
      <c r="G752" s="447"/>
      <c r="H752" s="447"/>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447"/>
      <c r="D753" s="447"/>
      <c r="E753" s="447"/>
      <c r="F753" s="447"/>
      <c r="G753" s="447"/>
      <c r="H753" s="447"/>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447"/>
      <c r="D754" s="447"/>
      <c r="E754" s="447"/>
      <c r="F754" s="447"/>
      <c r="G754" s="447"/>
      <c r="H754" s="447"/>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447"/>
      <c r="D755" s="447"/>
      <c r="E755" s="447"/>
      <c r="F755" s="447"/>
      <c r="G755" s="447"/>
      <c r="H755" s="447"/>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447"/>
      <c r="D756" s="447"/>
      <c r="E756" s="447"/>
      <c r="F756" s="447"/>
      <c r="G756" s="447"/>
      <c r="H756" s="447"/>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447"/>
      <c r="D757" s="447"/>
      <c r="E757" s="447"/>
      <c r="F757" s="447"/>
      <c r="G757" s="447"/>
      <c r="H757" s="447"/>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447"/>
      <c r="D758" s="447"/>
      <c r="E758" s="447"/>
      <c r="F758" s="447"/>
      <c r="G758" s="447"/>
      <c r="H758" s="447"/>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447"/>
      <c r="D759" s="447"/>
      <c r="E759" s="447"/>
      <c r="F759" s="447"/>
      <c r="G759" s="447"/>
      <c r="H759" s="447"/>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447"/>
      <c r="D760" s="447"/>
      <c r="E760" s="447"/>
      <c r="F760" s="447"/>
      <c r="G760" s="447"/>
      <c r="H760" s="447"/>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447"/>
      <c r="D761" s="447"/>
      <c r="E761" s="447"/>
      <c r="F761" s="447"/>
      <c r="G761" s="447"/>
      <c r="H761" s="447"/>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447"/>
      <c r="D762" s="447"/>
      <c r="E762" s="447"/>
      <c r="F762" s="447"/>
      <c r="G762" s="447"/>
      <c r="H762" s="447"/>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447"/>
      <c r="D763" s="447"/>
      <c r="E763" s="447"/>
      <c r="F763" s="447"/>
      <c r="G763" s="447"/>
      <c r="H763" s="447"/>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447"/>
      <c r="D764" s="447"/>
      <c r="E764" s="447"/>
      <c r="F764" s="447"/>
      <c r="G764" s="447"/>
      <c r="H764" s="447"/>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447"/>
      <c r="D765" s="447"/>
      <c r="E765" s="447"/>
      <c r="F765" s="447"/>
      <c r="G765" s="447"/>
      <c r="H765" s="447"/>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447"/>
      <c r="D766" s="447"/>
      <c r="E766" s="447"/>
      <c r="F766" s="447"/>
      <c r="G766" s="447"/>
      <c r="H766" s="447"/>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447"/>
      <c r="D767" s="447"/>
      <c r="E767" s="447"/>
      <c r="F767" s="447"/>
      <c r="G767" s="447"/>
      <c r="H767" s="447"/>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447"/>
      <c r="D768" s="447"/>
      <c r="E768" s="447"/>
      <c r="F768" s="447"/>
      <c r="G768" s="447"/>
      <c r="H768" s="447"/>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447"/>
      <c r="D769" s="447"/>
      <c r="E769" s="447"/>
      <c r="F769" s="447"/>
      <c r="G769" s="447"/>
      <c r="H769" s="447"/>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447"/>
      <c r="D770" s="447"/>
      <c r="E770" s="447"/>
      <c r="F770" s="447"/>
      <c r="G770" s="447"/>
      <c r="H770" s="447"/>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447"/>
      <c r="D771" s="447"/>
      <c r="E771" s="447"/>
      <c r="F771" s="447"/>
      <c r="G771" s="447"/>
      <c r="H771" s="447"/>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447"/>
      <c r="D772" s="447"/>
      <c r="E772" s="447"/>
      <c r="F772" s="447"/>
      <c r="G772" s="447"/>
      <c r="H772" s="447"/>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447"/>
      <c r="D773" s="447"/>
      <c r="E773" s="447"/>
      <c r="F773" s="447"/>
      <c r="G773" s="447"/>
      <c r="H773" s="447"/>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447"/>
      <c r="D774" s="447"/>
      <c r="E774" s="447"/>
      <c r="F774" s="447"/>
      <c r="G774" s="447"/>
      <c r="H774" s="447"/>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447"/>
      <c r="D775" s="447"/>
      <c r="E775" s="447"/>
      <c r="F775" s="447"/>
      <c r="G775" s="447"/>
      <c r="H775" s="447"/>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447"/>
      <c r="D776" s="447"/>
      <c r="E776" s="447"/>
      <c r="F776" s="447"/>
      <c r="G776" s="447"/>
      <c r="H776" s="447"/>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447"/>
      <c r="D777" s="447"/>
      <c r="E777" s="447"/>
      <c r="F777" s="447"/>
      <c r="G777" s="447"/>
      <c r="H777" s="447"/>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447"/>
      <c r="D778" s="447"/>
      <c r="E778" s="447"/>
      <c r="F778" s="447"/>
      <c r="G778" s="447"/>
      <c r="H778" s="447"/>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447"/>
      <c r="D779" s="447"/>
      <c r="E779" s="447"/>
      <c r="F779" s="447"/>
      <c r="G779" s="447"/>
      <c r="H779" s="447"/>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447"/>
      <c r="D780" s="447"/>
      <c r="E780" s="447"/>
      <c r="F780" s="447"/>
      <c r="G780" s="447"/>
      <c r="H780" s="447"/>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447"/>
      <c r="D781" s="447"/>
      <c r="E781" s="447"/>
      <c r="F781" s="447"/>
      <c r="G781" s="447"/>
      <c r="H781" s="447"/>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447"/>
      <c r="D782" s="447"/>
      <c r="E782" s="447"/>
      <c r="F782" s="447"/>
      <c r="G782" s="447"/>
      <c r="H782" s="447"/>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447"/>
      <c r="D783" s="447"/>
      <c r="E783" s="447"/>
      <c r="F783" s="447"/>
      <c r="G783" s="447"/>
      <c r="H783" s="447"/>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447"/>
      <c r="D784" s="447"/>
      <c r="E784" s="447"/>
      <c r="F784" s="447"/>
      <c r="G784" s="447"/>
      <c r="H784" s="447"/>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447"/>
      <c r="D785" s="447"/>
      <c r="E785" s="447"/>
      <c r="F785" s="447"/>
      <c r="G785" s="447"/>
      <c r="H785" s="447"/>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447"/>
      <c r="D786" s="447"/>
      <c r="E786" s="447"/>
      <c r="F786" s="447"/>
      <c r="G786" s="447"/>
      <c r="H786" s="447"/>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447"/>
      <c r="D787" s="447"/>
      <c r="E787" s="447"/>
      <c r="F787" s="447"/>
      <c r="G787" s="447"/>
      <c r="H787" s="447"/>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447"/>
      <c r="D788" s="447"/>
      <c r="E788" s="447"/>
      <c r="F788" s="447"/>
      <c r="G788" s="447"/>
      <c r="H788" s="447"/>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447"/>
      <c r="D789" s="447"/>
      <c r="E789" s="447"/>
      <c r="F789" s="447"/>
      <c r="G789" s="447"/>
      <c r="H789" s="447"/>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447"/>
      <c r="D790" s="447"/>
      <c r="E790" s="447"/>
      <c r="F790" s="447"/>
      <c r="G790" s="447"/>
      <c r="H790" s="447"/>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447"/>
      <c r="D791" s="447"/>
      <c r="E791" s="447"/>
      <c r="F791" s="447"/>
      <c r="G791" s="447"/>
      <c r="H791" s="447"/>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447"/>
      <c r="D792" s="447"/>
      <c r="E792" s="447"/>
      <c r="F792" s="447"/>
      <c r="G792" s="447"/>
      <c r="H792" s="447"/>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447"/>
      <c r="D793" s="447"/>
      <c r="E793" s="447"/>
      <c r="F793" s="447"/>
      <c r="G793" s="447"/>
      <c r="H793" s="447"/>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447"/>
      <c r="D794" s="447"/>
      <c r="E794" s="447"/>
      <c r="F794" s="447"/>
      <c r="G794" s="447"/>
      <c r="H794" s="447"/>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447"/>
      <c r="D795" s="447"/>
      <c r="E795" s="447"/>
      <c r="F795" s="447"/>
      <c r="G795" s="447"/>
      <c r="H795" s="447"/>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447"/>
      <c r="D796" s="447"/>
      <c r="E796" s="447"/>
      <c r="F796" s="447"/>
      <c r="G796" s="447"/>
      <c r="H796" s="447"/>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447"/>
      <c r="D797" s="447"/>
      <c r="E797" s="447"/>
      <c r="F797" s="447"/>
      <c r="G797" s="447"/>
      <c r="H797" s="447"/>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447"/>
      <c r="D798" s="447"/>
      <c r="E798" s="447"/>
      <c r="F798" s="447"/>
      <c r="G798" s="447"/>
      <c r="H798" s="447"/>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447"/>
      <c r="D799" s="447"/>
      <c r="E799" s="447"/>
      <c r="F799" s="447"/>
      <c r="G799" s="447"/>
      <c r="H799" s="447"/>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447"/>
      <c r="D800" s="447"/>
      <c r="E800" s="447"/>
      <c r="F800" s="447"/>
      <c r="G800" s="447"/>
      <c r="H800" s="447"/>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447"/>
      <c r="D801" s="447"/>
      <c r="E801" s="447"/>
      <c r="F801" s="447"/>
      <c r="G801" s="447"/>
      <c r="H801" s="447"/>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447"/>
      <c r="D802" s="447"/>
      <c r="E802" s="447"/>
      <c r="F802" s="447"/>
      <c r="G802" s="447"/>
      <c r="H802" s="447"/>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447"/>
      <c r="D803" s="447"/>
      <c r="E803" s="447"/>
      <c r="F803" s="447"/>
      <c r="G803" s="447"/>
      <c r="H803" s="447"/>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447"/>
      <c r="D804" s="447"/>
      <c r="E804" s="447"/>
      <c r="F804" s="447"/>
      <c r="G804" s="447"/>
      <c r="H804" s="447"/>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447"/>
      <c r="D805" s="447"/>
      <c r="E805" s="447"/>
      <c r="F805" s="447"/>
      <c r="G805" s="447"/>
      <c r="H805" s="447"/>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447"/>
      <c r="D806" s="447"/>
      <c r="E806" s="447"/>
      <c r="F806" s="447"/>
      <c r="G806" s="447"/>
      <c r="H806" s="447"/>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447"/>
      <c r="D807" s="447"/>
      <c r="E807" s="447"/>
      <c r="F807" s="447"/>
      <c r="G807" s="447"/>
      <c r="H807" s="447"/>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447"/>
      <c r="D808" s="447"/>
      <c r="E808" s="447"/>
      <c r="F808" s="447"/>
      <c r="G808" s="447"/>
      <c r="H808" s="447"/>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447"/>
      <c r="D809" s="447"/>
      <c r="E809" s="447"/>
      <c r="F809" s="447"/>
      <c r="G809" s="447"/>
      <c r="H809" s="447"/>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447"/>
      <c r="D810" s="447"/>
      <c r="E810" s="447"/>
      <c r="F810" s="447"/>
      <c r="G810" s="447"/>
      <c r="H810" s="447"/>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447"/>
      <c r="D811" s="447"/>
      <c r="E811" s="447"/>
      <c r="F811" s="447"/>
      <c r="G811" s="447"/>
      <c r="H811" s="447"/>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447"/>
      <c r="D812" s="447"/>
      <c r="E812" s="447"/>
      <c r="F812" s="447"/>
      <c r="G812" s="447"/>
      <c r="H812" s="447"/>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447"/>
      <c r="D813" s="447"/>
      <c r="E813" s="447"/>
      <c r="F813" s="447"/>
      <c r="G813" s="447"/>
      <c r="H813" s="447"/>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447"/>
      <c r="D814" s="447"/>
      <c r="E814" s="447"/>
      <c r="F814" s="447"/>
      <c r="G814" s="447"/>
      <c r="H814" s="447"/>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447"/>
      <c r="D815" s="447"/>
      <c r="E815" s="447"/>
      <c r="F815" s="447"/>
      <c r="G815" s="447"/>
      <c r="H815" s="447"/>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447"/>
      <c r="D816" s="447"/>
      <c r="E816" s="447"/>
      <c r="F816" s="447"/>
      <c r="G816" s="447"/>
      <c r="H816" s="447"/>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447"/>
      <c r="D817" s="447"/>
      <c r="E817" s="447"/>
      <c r="F817" s="447"/>
      <c r="G817" s="447"/>
      <c r="H817" s="447"/>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447"/>
      <c r="D818" s="447"/>
      <c r="E818" s="447"/>
      <c r="F818" s="447"/>
      <c r="G818" s="447"/>
      <c r="H818" s="447"/>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447"/>
      <c r="D819" s="447"/>
      <c r="E819" s="447"/>
      <c r="F819" s="447"/>
      <c r="G819" s="447"/>
      <c r="H819" s="447"/>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447"/>
      <c r="D820" s="447"/>
      <c r="E820" s="447"/>
      <c r="F820" s="447"/>
      <c r="G820" s="447"/>
      <c r="H820" s="447"/>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447"/>
      <c r="D821" s="447"/>
      <c r="E821" s="447"/>
      <c r="F821" s="447"/>
      <c r="G821" s="447"/>
      <c r="H821" s="447"/>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447"/>
      <c r="D822" s="447"/>
      <c r="E822" s="447"/>
      <c r="F822" s="447"/>
      <c r="G822" s="447"/>
      <c r="H822" s="447"/>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447"/>
      <c r="D823" s="447"/>
      <c r="E823" s="447"/>
      <c r="F823" s="447"/>
      <c r="G823" s="447"/>
      <c r="H823" s="447"/>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447"/>
      <c r="D824" s="447"/>
      <c r="E824" s="447"/>
      <c r="F824" s="447"/>
      <c r="G824" s="447"/>
      <c r="H824" s="447"/>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447"/>
      <c r="D825" s="447"/>
      <c r="E825" s="447"/>
      <c r="F825" s="447"/>
      <c r="G825" s="447"/>
      <c r="H825" s="447"/>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447"/>
      <c r="D826" s="447"/>
      <c r="E826" s="447"/>
      <c r="F826" s="447"/>
      <c r="G826" s="447"/>
      <c r="H826" s="447"/>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447"/>
      <c r="D827" s="447"/>
      <c r="E827" s="447"/>
      <c r="F827" s="447"/>
      <c r="G827" s="447"/>
      <c r="H827" s="447"/>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447"/>
      <c r="D828" s="447"/>
      <c r="E828" s="447"/>
      <c r="F828" s="447"/>
      <c r="G828" s="447"/>
      <c r="H828" s="447"/>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447"/>
      <c r="D829" s="447"/>
      <c r="E829" s="447"/>
      <c r="F829" s="447"/>
      <c r="G829" s="447"/>
      <c r="H829" s="447"/>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447"/>
      <c r="D830" s="447"/>
      <c r="E830" s="447"/>
      <c r="F830" s="447"/>
      <c r="G830" s="447"/>
      <c r="H830" s="447"/>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447"/>
      <c r="D831" s="447"/>
      <c r="E831" s="447"/>
      <c r="F831" s="447"/>
      <c r="G831" s="447"/>
      <c r="H831" s="447"/>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447"/>
      <c r="D832" s="447"/>
      <c r="E832" s="447"/>
      <c r="F832" s="447"/>
      <c r="G832" s="447"/>
      <c r="H832" s="447"/>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447"/>
      <c r="D833" s="447"/>
      <c r="E833" s="447"/>
      <c r="F833" s="447"/>
      <c r="G833" s="447"/>
      <c r="H833" s="447"/>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447"/>
      <c r="D834" s="447"/>
      <c r="E834" s="447"/>
      <c r="F834" s="447"/>
      <c r="G834" s="447"/>
      <c r="H834" s="447"/>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447"/>
      <c r="D835" s="447"/>
      <c r="E835" s="447"/>
      <c r="F835" s="447"/>
      <c r="G835" s="447"/>
      <c r="H835" s="447"/>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447"/>
      <c r="D836" s="447"/>
      <c r="E836" s="447"/>
      <c r="F836" s="447"/>
      <c r="G836" s="447"/>
      <c r="H836" s="447"/>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447"/>
      <c r="D837" s="447"/>
      <c r="E837" s="447"/>
      <c r="F837" s="447"/>
      <c r="G837" s="447"/>
      <c r="H837" s="447"/>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447"/>
      <c r="D838" s="447"/>
      <c r="E838" s="447"/>
      <c r="F838" s="447"/>
      <c r="G838" s="447"/>
      <c r="H838" s="447"/>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447"/>
      <c r="D839" s="447"/>
      <c r="E839" s="447"/>
      <c r="F839" s="447"/>
      <c r="G839" s="447"/>
      <c r="H839" s="447"/>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447"/>
      <c r="D840" s="447"/>
      <c r="E840" s="447"/>
      <c r="F840" s="447"/>
      <c r="G840" s="447"/>
      <c r="H840" s="447"/>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447"/>
      <c r="D841" s="447"/>
      <c r="E841" s="447"/>
      <c r="F841" s="447"/>
      <c r="G841" s="447"/>
      <c r="H841" s="447"/>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447"/>
      <c r="D842" s="447"/>
      <c r="E842" s="447"/>
      <c r="F842" s="447"/>
      <c r="G842" s="447"/>
      <c r="H842" s="447"/>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447"/>
      <c r="D843" s="447"/>
      <c r="E843" s="447"/>
      <c r="F843" s="447"/>
      <c r="G843" s="447"/>
      <c r="H843" s="447"/>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447"/>
      <c r="D844" s="447"/>
      <c r="E844" s="447"/>
      <c r="F844" s="447"/>
      <c r="G844" s="447"/>
      <c r="H844" s="447"/>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447"/>
      <c r="D845" s="447"/>
      <c r="E845" s="447"/>
      <c r="F845" s="447"/>
      <c r="G845" s="447"/>
      <c r="H845" s="447"/>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447"/>
      <c r="D846" s="447"/>
      <c r="E846" s="447"/>
      <c r="F846" s="447"/>
      <c r="G846" s="447"/>
      <c r="H846" s="447"/>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447"/>
      <c r="D847" s="447"/>
      <c r="E847" s="447"/>
      <c r="F847" s="447"/>
      <c r="G847" s="447"/>
      <c r="H847" s="447"/>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447"/>
      <c r="D848" s="447"/>
      <c r="E848" s="447"/>
      <c r="F848" s="447"/>
      <c r="G848" s="447"/>
      <c r="H848" s="447"/>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447"/>
      <c r="D849" s="447"/>
      <c r="E849" s="447"/>
      <c r="F849" s="447"/>
      <c r="G849" s="447"/>
      <c r="H849" s="447"/>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447"/>
      <c r="D850" s="447"/>
      <c r="E850" s="447"/>
      <c r="F850" s="447"/>
      <c r="G850" s="447"/>
      <c r="H850" s="447"/>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447"/>
      <c r="D851" s="447"/>
      <c r="E851" s="447"/>
      <c r="F851" s="447"/>
      <c r="G851" s="447"/>
      <c r="H851" s="447"/>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447"/>
      <c r="D852" s="447"/>
      <c r="E852" s="447"/>
      <c r="F852" s="447"/>
      <c r="G852" s="447"/>
      <c r="H852" s="447"/>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447"/>
      <c r="D853" s="447"/>
      <c r="E853" s="447"/>
      <c r="F853" s="447"/>
      <c r="G853" s="447"/>
      <c r="H853" s="447"/>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447"/>
      <c r="D854" s="447"/>
      <c r="E854" s="447"/>
      <c r="F854" s="447"/>
      <c r="G854" s="447"/>
      <c r="H854" s="447"/>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447"/>
      <c r="D855" s="447"/>
      <c r="E855" s="447"/>
      <c r="F855" s="447"/>
      <c r="G855" s="447"/>
      <c r="H855" s="447"/>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447"/>
      <c r="D856" s="447"/>
      <c r="E856" s="447"/>
      <c r="F856" s="447"/>
      <c r="G856" s="447"/>
      <c r="H856" s="447"/>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447"/>
      <c r="D857" s="447"/>
      <c r="E857" s="447"/>
      <c r="F857" s="447"/>
      <c r="G857" s="447"/>
      <c r="H857" s="447"/>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447"/>
      <c r="D858" s="447"/>
      <c r="E858" s="447"/>
      <c r="F858" s="447"/>
      <c r="G858" s="447"/>
      <c r="H858" s="447"/>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447"/>
      <c r="D859" s="447"/>
      <c r="E859" s="447"/>
      <c r="F859" s="447"/>
      <c r="G859" s="447"/>
      <c r="H859" s="447"/>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447"/>
      <c r="D860" s="447"/>
      <c r="E860" s="447"/>
      <c r="F860" s="447"/>
      <c r="G860" s="447"/>
      <c r="H860" s="447"/>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447"/>
      <c r="D861" s="447"/>
      <c r="E861" s="447"/>
      <c r="F861" s="447"/>
      <c r="G861" s="447"/>
      <c r="H861" s="447"/>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447"/>
      <c r="D862" s="447"/>
      <c r="E862" s="447"/>
      <c r="F862" s="447"/>
      <c r="G862" s="447"/>
      <c r="H862" s="447"/>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447"/>
      <c r="D863" s="447"/>
      <c r="E863" s="447"/>
      <c r="F863" s="447"/>
      <c r="G863" s="447"/>
      <c r="H863" s="447"/>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447"/>
      <c r="D864" s="447"/>
      <c r="E864" s="447"/>
      <c r="F864" s="447"/>
      <c r="G864" s="447"/>
      <c r="H864" s="447"/>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447"/>
      <c r="D865" s="447"/>
      <c r="E865" s="447"/>
      <c r="F865" s="447"/>
      <c r="G865" s="447"/>
      <c r="H865" s="447"/>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447"/>
      <c r="D866" s="447"/>
      <c r="E866" s="447"/>
      <c r="F866" s="447"/>
      <c r="G866" s="447"/>
      <c r="H866" s="447"/>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447"/>
      <c r="D867" s="447"/>
      <c r="E867" s="447"/>
      <c r="F867" s="447"/>
      <c r="G867" s="447"/>
      <c r="H867" s="447"/>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447"/>
      <c r="D868" s="447"/>
      <c r="E868" s="447"/>
      <c r="F868" s="447"/>
      <c r="G868" s="447"/>
      <c r="H868" s="447"/>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447"/>
      <c r="D869" s="447"/>
      <c r="E869" s="447"/>
      <c r="F869" s="447"/>
      <c r="G869" s="447"/>
      <c r="H869" s="447"/>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447"/>
      <c r="D870" s="447"/>
      <c r="E870" s="447"/>
      <c r="F870" s="447"/>
      <c r="G870" s="447"/>
      <c r="H870" s="447"/>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447"/>
      <c r="D871" s="447"/>
      <c r="E871" s="447"/>
      <c r="F871" s="447"/>
      <c r="G871" s="447"/>
      <c r="H871" s="447"/>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447"/>
      <c r="D872" s="447"/>
      <c r="E872" s="447"/>
      <c r="F872" s="447"/>
      <c r="G872" s="447"/>
      <c r="H872" s="447"/>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447"/>
      <c r="D873" s="447"/>
      <c r="E873" s="447"/>
      <c r="F873" s="447"/>
      <c r="G873" s="447"/>
      <c r="H873" s="447"/>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447"/>
      <c r="D874" s="447"/>
      <c r="E874" s="447"/>
      <c r="F874" s="447"/>
      <c r="G874" s="447"/>
      <c r="H874" s="447"/>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447"/>
      <c r="D875" s="447"/>
      <c r="E875" s="447"/>
      <c r="F875" s="447"/>
      <c r="G875" s="447"/>
      <c r="H875" s="447"/>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447"/>
      <c r="D876" s="447"/>
      <c r="E876" s="447"/>
      <c r="F876" s="447"/>
      <c r="G876" s="447"/>
      <c r="H876" s="447"/>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447"/>
      <c r="D877" s="447"/>
      <c r="E877" s="447"/>
      <c r="F877" s="447"/>
      <c r="G877" s="447"/>
      <c r="H877" s="447"/>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447"/>
      <c r="D878" s="447"/>
      <c r="E878" s="447"/>
      <c r="F878" s="447"/>
      <c r="G878" s="447"/>
      <c r="H878" s="447"/>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447"/>
      <c r="D879" s="447"/>
      <c r="E879" s="447"/>
      <c r="F879" s="447"/>
      <c r="G879" s="447"/>
      <c r="H879" s="447"/>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447"/>
      <c r="D880" s="447"/>
      <c r="E880" s="447"/>
      <c r="F880" s="447"/>
      <c r="G880" s="447"/>
      <c r="H880" s="447"/>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447"/>
      <c r="D881" s="447"/>
      <c r="E881" s="447"/>
      <c r="F881" s="447"/>
      <c r="G881" s="447"/>
      <c r="H881" s="447"/>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447"/>
      <c r="D882" s="447"/>
      <c r="E882" s="447"/>
      <c r="F882" s="447"/>
      <c r="G882" s="447"/>
      <c r="H882" s="447"/>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447"/>
      <c r="D883" s="447"/>
      <c r="E883" s="447"/>
      <c r="F883" s="447"/>
      <c r="G883" s="447"/>
      <c r="H883" s="447"/>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447"/>
      <c r="D884" s="447"/>
      <c r="E884" s="447"/>
      <c r="F884" s="447"/>
      <c r="G884" s="447"/>
      <c r="H884" s="447"/>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447"/>
      <c r="D885" s="447"/>
      <c r="E885" s="447"/>
      <c r="F885" s="447"/>
      <c r="G885" s="447"/>
      <c r="H885" s="447"/>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447"/>
      <c r="D886" s="447"/>
      <c r="E886" s="447"/>
      <c r="F886" s="447"/>
      <c r="G886" s="447"/>
      <c r="H886" s="447"/>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447"/>
      <c r="D887" s="447"/>
      <c r="E887" s="447"/>
      <c r="F887" s="447"/>
      <c r="G887" s="447"/>
      <c r="H887" s="447"/>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447"/>
      <c r="D888" s="447"/>
      <c r="E888" s="447"/>
      <c r="F888" s="447"/>
      <c r="G888" s="447"/>
      <c r="H888" s="447"/>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447"/>
      <c r="D889" s="447"/>
      <c r="E889" s="447"/>
      <c r="F889" s="447"/>
      <c r="G889" s="447"/>
      <c r="H889" s="447"/>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447"/>
      <c r="D890" s="447"/>
      <c r="E890" s="447"/>
      <c r="F890" s="447"/>
      <c r="G890" s="447"/>
      <c r="H890" s="447"/>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447"/>
      <c r="D891" s="447"/>
      <c r="E891" s="447"/>
      <c r="F891" s="447"/>
      <c r="G891" s="447"/>
      <c r="H891" s="447"/>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447"/>
      <c r="D892" s="447"/>
      <c r="E892" s="447"/>
      <c r="F892" s="447"/>
      <c r="G892" s="447"/>
      <c r="H892" s="447"/>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447"/>
      <c r="D893" s="447"/>
      <c r="E893" s="447"/>
      <c r="F893" s="447"/>
      <c r="G893" s="447"/>
      <c r="H893" s="447"/>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447"/>
      <c r="D894" s="447"/>
      <c r="E894" s="447"/>
      <c r="F894" s="447"/>
      <c r="G894" s="447"/>
      <c r="H894" s="447"/>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447"/>
      <c r="D895" s="447"/>
      <c r="E895" s="447"/>
      <c r="F895" s="447"/>
      <c r="G895" s="447"/>
      <c r="H895" s="447"/>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447"/>
      <c r="D896" s="447"/>
      <c r="E896" s="447"/>
      <c r="F896" s="447"/>
      <c r="G896" s="447"/>
      <c r="H896" s="447"/>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447"/>
      <c r="D897" s="447"/>
      <c r="E897" s="447"/>
      <c r="F897" s="447"/>
      <c r="G897" s="447"/>
      <c r="H897" s="447"/>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447"/>
      <c r="D898" s="447"/>
      <c r="E898" s="447"/>
      <c r="F898" s="447"/>
      <c r="G898" s="447"/>
      <c r="H898" s="447"/>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447"/>
      <c r="D899" s="447"/>
      <c r="E899" s="447"/>
      <c r="F899" s="447"/>
      <c r="G899" s="447"/>
      <c r="H899" s="447"/>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447"/>
      <c r="D900" s="447"/>
      <c r="E900" s="447"/>
      <c r="F900" s="447"/>
      <c r="G900" s="447"/>
      <c r="H900" s="447"/>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447"/>
      <c r="D901" s="447"/>
      <c r="E901" s="447"/>
      <c r="F901" s="447"/>
      <c r="G901" s="447"/>
      <c r="H901" s="447"/>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447"/>
      <c r="D902" s="447"/>
      <c r="E902" s="447"/>
      <c r="F902" s="447"/>
      <c r="G902" s="447"/>
      <c r="H902" s="447"/>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447"/>
      <c r="D903" s="447"/>
      <c r="E903" s="447"/>
      <c r="F903" s="447"/>
      <c r="G903" s="447"/>
      <c r="H903" s="447"/>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447"/>
      <c r="D904" s="447"/>
      <c r="E904" s="447"/>
      <c r="F904" s="447"/>
      <c r="G904" s="447"/>
      <c r="H904" s="447"/>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447"/>
      <c r="D905" s="447"/>
      <c r="E905" s="447"/>
      <c r="F905" s="447"/>
      <c r="G905" s="447"/>
      <c r="H905" s="447"/>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447"/>
      <c r="D906" s="447"/>
      <c r="E906" s="447"/>
      <c r="F906" s="447"/>
      <c r="G906" s="447"/>
      <c r="H906" s="447"/>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447"/>
      <c r="D907" s="447"/>
      <c r="E907" s="447"/>
      <c r="F907" s="447"/>
      <c r="G907" s="447"/>
      <c r="H907" s="447"/>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447"/>
      <c r="D908" s="447"/>
      <c r="E908" s="447"/>
      <c r="F908" s="447"/>
      <c r="G908" s="447"/>
      <c r="H908" s="447"/>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447"/>
      <c r="D909" s="447"/>
      <c r="E909" s="447"/>
      <c r="F909" s="447"/>
      <c r="G909" s="447"/>
      <c r="H909" s="447"/>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447"/>
      <c r="D910" s="447"/>
      <c r="E910" s="447"/>
      <c r="F910" s="447"/>
      <c r="G910" s="447"/>
      <c r="H910" s="447"/>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447"/>
      <c r="D911" s="447"/>
      <c r="E911" s="447"/>
      <c r="F911" s="447"/>
      <c r="G911" s="447"/>
      <c r="H911" s="447"/>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447"/>
      <c r="D912" s="447"/>
      <c r="E912" s="447"/>
      <c r="F912" s="447"/>
      <c r="G912" s="447"/>
      <c r="H912" s="447"/>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447"/>
      <c r="D913" s="447"/>
      <c r="E913" s="447"/>
      <c r="F913" s="447"/>
      <c r="G913" s="447"/>
      <c r="H913" s="447"/>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447"/>
      <c r="D914" s="447"/>
      <c r="E914" s="447"/>
      <c r="F914" s="447"/>
      <c r="G914" s="447"/>
      <c r="H914" s="447"/>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447"/>
      <c r="D915" s="447"/>
      <c r="E915" s="447"/>
      <c r="F915" s="447"/>
      <c r="G915" s="447"/>
      <c r="H915" s="447"/>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447"/>
      <c r="D916" s="447"/>
      <c r="E916" s="447"/>
      <c r="F916" s="447"/>
      <c r="G916" s="447"/>
      <c r="H916" s="447"/>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447"/>
      <c r="D917" s="447"/>
      <c r="E917" s="447"/>
      <c r="F917" s="447"/>
      <c r="G917" s="447"/>
      <c r="H917" s="447"/>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447"/>
      <c r="D918" s="447"/>
      <c r="E918" s="447"/>
      <c r="F918" s="447"/>
      <c r="G918" s="447"/>
      <c r="H918" s="447"/>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447"/>
      <c r="D919" s="447"/>
      <c r="E919" s="447"/>
      <c r="F919" s="447"/>
      <c r="G919" s="447"/>
      <c r="H919" s="447"/>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447"/>
      <c r="D920" s="447"/>
      <c r="E920" s="447"/>
      <c r="F920" s="447"/>
      <c r="G920" s="447"/>
      <c r="H920" s="447"/>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447"/>
      <c r="D921" s="447"/>
      <c r="E921" s="447"/>
      <c r="F921" s="447"/>
      <c r="G921" s="447"/>
      <c r="H921" s="447"/>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447"/>
      <c r="D922" s="447"/>
      <c r="E922" s="447"/>
      <c r="F922" s="447"/>
      <c r="G922" s="447"/>
      <c r="H922" s="447"/>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447"/>
      <c r="D923" s="447"/>
      <c r="E923" s="447"/>
      <c r="F923" s="447"/>
      <c r="G923" s="447"/>
      <c r="H923" s="447"/>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447"/>
      <c r="D924" s="447"/>
      <c r="E924" s="447"/>
      <c r="F924" s="447"/>
      <c r="G924" s="447"/>
      <c r="H924" s="447"/>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447"/>
      <c r="D925" s="447"/>
      <c r="E925" s="447"/>
      <c r="F925" s="447"/>
      <c r="G925" s="447"/>
      <c r="H925" s="447"/>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447"/>
      <c r="D926" s="447"/>
      <c r="E926" s="447"/>
      <c r="F926" s="447"/>
      <c r="G926" s="447"/>
      <c r="H926" s="447"/>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447"/>
      <c r="D927" s="447"/>
      <c r="E927" s="447"/>
      <c r="F927" s="447"/>
      <c r="G927" s="447"/>
      <c r="H927" s="447"/>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447"/>
      <c r="D928" s="447"/>
      <c r="E928" s="447"/>
      <c r="F928" s="447"/>
      <c r="G928" s="447"/>
      <c r="H928" s="447"/>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447"/>
      <c r="D929" s="447"/>
      <c r="E929" s="447"/>
      <c r="F929" s="447"/>
      <c r="G929" s="447"/>
      <c r="H929" s="447"/>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447"/>
      <c r="D930" s="447"/>
      <c r="E930" s="447"/>
      <c r="F930" s="447"/>
      <c r="G930" s="447"/>
      <c r="H930" s="447"/>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447"/>
      <c r="D931" s="447"/>
      <c r="E931" s="447"/>
      <c r="F931" s="447"/>
      <c r="G931" s="447"/>
      <c r="H931" s="447"/>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447"/>
      <c r="D932" s="447"/>
      <c r="E932" s="447"/>
      <c r="F932" s="447"/>
      <c r="G932" s="447"/>
      <c r="H932" s="447"/>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447"/>
      <c r="D933" s="447"/>
      <c r="E933" s="447"/>
      <c r="F933" s="447"/>
      <c r="G933" s="447"/>
      <c r="H933" s="447"/>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447"/>
      <c r="D934" s="447"/>
      <c r="E934" s="447"/>
      <c r="F934" s="447"/>
      <c r="G934" s="447"/>
      <c r="H934" s="447"/>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447"/>
      <c r="D935" s="447"/>
      <c r="E935" s="447"/>
      <c r="F935" s="447"/>
      <c r="G935" s="447"/>
      <c r="H935" s="447"/>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447"/>
      <c r="D936" s="447"/>
      <c r="E936" s="447"/>
      <c r="F936" s="447"/>
      <c r="G936" s="447"/>
      <c r="H936" s="447"/>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447"/>
      <c r="D937" s="447"/>
      <c r="E937" s="447"/>
      <c r="F937" s="447"/>
      <c r="G937" s="447"/>
      <c r="H937" s="447"/>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447"/>
      <c r="D938" s="447"/>
      <c r="E938" s="447"/>
      <c r="F938" s="447"/>
      <c r="G938" s="447"/>
      <c r="H938" s="447"/>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447"/>
      <c r="D939" s="447"/>
      <c r="E939" s="447"/>
      <c r="F939" s="447"/>
      <c r="G939" s="447"/>
      <c r="H939" s="447"/>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447"/>
      <c r="D940" s="447"/>
      <c r="E940" s="447"/>
      <c r="F940" s="447"/>
      <c r="G940" s="447"/>
      <c r="H940" s="447"/>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447"/>
      <c r="D941" s="447"/>
      <c r="E941" s="447"/>
      <c r="F941" s="447"/>
      <c r="G941" s="447"/>
      <c r="H941" s="447"/>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447"/>
      <c r="D942" s="447"/>
      <c r="E942" s="447"/>
      <c r="F942" s="447"/>
      <c r="G942" s="447"/>
      <c r="H942" s="447"/>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447"/>
      <c r="D943" s="447"/>
      <c r="E943" s="447"/>
      <c r="F943" s="447"/>
      <c r="G943" s="447"/>
      <c r="H943" s="447"/>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447"/>
      <c r="D944" s="447"/>
      <c r="E944" s="447"/>
      <c r="F944" s="447"/>
      <c r="G944" s="447"/>
      <c r="H944" s="447"/>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447"/>
      <c r="D945" s="447"/>
      <c r="E945" s="447"/>
      <c r="F945" s="447"/>
      <c r="G945" s="447"/>
      <c r="H945" s="447"/>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447"/>
      <c r="D946" s="447"/>
      <c r="E946" s="447"/>
      <c r="F946" s="447"/>
      <c r="G946" s="447"/>
      <c r="H946" s="447"/>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447"/>
      <c r="D947" s="447"/>
      <c r="E947" s="447"/>
      <c r="F947" s="447"/>
      <c r="G947" s="447"/>
      <c r="H947" s="447"/>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447"/>
      <c r="D948" s="447"/>
      <c r="E948" s="447"/>
      <c r="F948" s="447"/>
      <c r="G948" s="447"/>
      <c r="H948" s="447"/>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447"/>
      <c r="D949" s="447"/>
      <c r="E949" s="447"/>
      <c r="F949" s="447"/>
      <c r="G949" s="447"/>
      <c r="H949" s="447"/>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447"/>
      <c r="D950" s="447"/>
      <c r="E950" s="447"/>
      <c r="F950" s="447"/>
      <c r="G950" s="447"/>
      <c r="H950" s="447"/>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447"/>
      <c r="D951" s="447"/>
      <c r="E951" s="447"/>
      <c r="F951" s="447"/>
      <c r="G951" s="447"/>
      <c r="H951" s="447"/>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447"/>
      <c r="D952" s="447"/>
      <c r="E952" s="447"/>
      <c r="F952" s="447"/>
      <c r="G952" s="447"/>
      <c r="H952" s="447"/>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447"/>
      <c r="D953" s="447"/>
      <c r="E953" s="447"/>
      <c r="F953" s="447"/>
      <c r="G953" s="447"/>
      <c r="H953" s="447"/>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447"/>
      <c r="D954" s="447"/>
      <c r="E954" s="447"/>
      <c r="F954" s="447"/>
      <c r="G954" s="447"/>
      <c r="H954" s="447"/>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447"/>
      <c r="D955" s="447"/>
      <c r="E955" s="447"/>
      <c r="F955" s="447"/>
      <c r="G955" s="447"/>
      <c r="H955" s="447"/>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447"/>
      <c r="D956" s="447"/>
      <c r="E956" s="447"/>
      <c r="F956" s="447"/>
      <c r="G956" s="447"/>
      <c r="H956" s="447"/>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447"/>
      <c r="D957" s="447"/>
      <c r="E957" s="447"/>
      <c r="F957" s="447"/>
      <c r="G957" s="447"/>
      <c r="H957" s="447"/>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447"/>
      <c r="D958" s="447"/>
      <c r="E958" s="447"/>
      <c r="F958" s="447"/>
      <c r="G958" s="447"/>
      <c r="H958" s="447"/>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447"/>
      <c r="D959" s="447"/>
      <c r="E959" s="447"/>
      <c r="F959" s="447"/>
      <c r="G959" s="447"/>
      <c r="H959" s="447"/>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447"/>
      <c r="D960" s="447"/>
      <c r="E960" s="447"/>
      <c r="F960" s="447"/>
      <c r="G960" s="447"/>
      <c r="H960" s="447"/>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447"/>
      <c r="D961" s="447"/>
      <c r="E961" s="447"/>
      <c r="F961" s="447"/>
      <c r="G961" s="447"/>
      <c r="H961" s="447"/>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447"/>
      <c r="D962" s="447"/>
      <c r="E962" s="447"/>
      <c r="F962" s="447"/>
      <c r="G962" s="447"/>
      <c r="H962" s="447"/>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447"/>
      <c r="D963" s="447"/>
      <c r="E963" s="447"/>
      <c r="F963" s="447"/>
      <c r="G963" s="447"/>
      <c r="H963" s="447"/>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447"/>
      <c r="D964" s="447"/>
      <c r="E964" s="447"/>
      <c r="F964" s="447"/>
      <c r="G964" s="447"/>
      <c r="H964" s="447"/>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447"/>
      <c r="D965" s="447"/>
      <c r="E965" s="447"/>
      <c r="F965" s="447"/>
      <c r="G965" s="447"/>
      <c r="H965" s="447"/>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447"/>
      <c r="D966" s="447"/>
      <c r="E966" s="447"/>
      <c r="F966" s="447"/>
      <c r="G966" s="447"/>
      <c r="H966" s="447"/>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447"/>
      <c r="D967" s="447"/>
      <c r="E967" s="447"/>
      <c r="F967" s="447"/>
      <c r="G967" s="447"/>
      <c r="H967" s="447"/>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447"/>
      <c r="D968" s="447"/>
      <c r="E968" s="447"/>
      <c r="F968" s="447"/>
      <c r="G968" s="447"/>
      <c r="H968" s="447"/>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447"/>
      <c r="D969" s="447"/>
      <c r="E969" s="447"/>
      <c r="F969" s="447"/>
      <c r="G969" s="447"/>
      <c r="H969" s="447"/>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447"/>
      <c r="D970" s="447"/>
      <c r="E970" s="447"/>
      <c r="F970" s="447"/>
      <c r="G970" s="447"/>
      <c r="H970" s="447"/>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447"/>
      <c r="D971" s="447"/>
      <c r="E971" s="447"/>
      <c r="F971" s="447"/>
      <c r="G971" s="447"/>
      <c r="H971" s="447"/>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447"/>
      <c r="D972" s="447"/>
      <c r="E972" s="447"/>
      <c r="F972" s="447"/>
      <c r="G972" s="447"/>
      <c r="H972" s="447"/>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447"/>
      <c r="D973" s="447"/>
      <c r="E973" s="447"/>
      <c r="F973" s="447"/>
      <c r="G973" s="447"/>
      <c r="H973" s="447"/>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447"/>
      <c r="D974" s="447"/>
      <c r="E974" s="447"/>
      <c r="F974" s="447"/>
      <c r="G974" s="447"/>
      <c r="H974" s="447"/>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447"/>
      <c r="D975" s="447"/>
      <c r="E975" s="447"/>
      <c r="F975" s="447"/>
      <c r="G975" s="447"/>
      <c r="H975" s="447"/>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447"/>
      <c r="D976" s="447"/>
      <c r="E976" s="447"/>
      <c r="F976" s="447"/>
      <c r="G976" s="447"/>
      <c r="H976" s="447"/>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447"/>
      <c r="D977" s="447"/>
      <c r="E977" s="447"/>
      <c r="F977" s="447"/>
      <c r="G977" s="447"/>
      <c r="H977" s="447"/>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447"/>
      <c r="D978" s="447"/>
      <c r="E978" s="447"/>
      <c r="F978" s="447"/>
      <c r="G978" s="447"/>
      <c r="H978" s="447"/>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447"/>
      <c r="D979" s="447"/>
      <c r="E979" s="447"/>
      <c r="F979" s="447"/>
      <c r="G979" s="447"/>
      <c r="H979" s="447"/>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447"/>
      <c r="D980" s="447"/>
      <c r="E980" s="447"/>
      <c r="F980" s="447"/>
      <c r="G980" s="447"/>
      <c r="H980" s="447"/>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447"/>
      <c r="D981" s="447"/>
      <c r="E981" s="447"/>
      <c r="F981" s="447"/>
      <c r="G981" s="447"/>
      <c r="H981" s="447"/>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447"/>
      <c r="D982" s="447"/>
      <c r="E982" s="447"/>
      <c r="F982" s="447"/>
      <c r="G982" s="447"/>
      <c r="H982" s="447"/>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447"/>
      <c r="D983" s="447"/>
      <c r="E983" s="447"/>
      <c r="F983" s="447"/>
      <c r="G983" s="447"/>
      <c r="H983" s="447"/>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447"/>
      <c r="D984" s="447"/>
      <c r="E984" s="447"/>
      <c r="F984" s="447"/>
      <c r="G984" s="447"/>
      <c r="H984" s="447"/>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447"/>
      <c r="D985" s="447"/>
      <c r="E985" s="447"/>
      <c r="F985" s="447"/>
      <c r="G985" s="447"/>
      <c r="H985" s="447"/>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447"/>
      <c r="D986" s="447"/>
      <c r="E986" s="447"/>
      <c r="F986" s="447"/>
      <c r="G986" s="447"/>
      <c r="H986" s="447"/>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447"/>
      <c r="D987" s="447"/>
      <c r="E987" s="447"/>
      <c r="F987" s="447"/>
      <c r="G987" s="447"/>
      <c r="H987" s="447"/>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447"/>
      <c r="D988" s="447"/>
      <c r="E988" s="447"/>
      <c r="F988" s="447"/>
      <c r="G988" s="447"/>
      <c r="H988" s="447"/>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447"/>
      <c r="D989" s="447"/>
      <c r="E989" s="447"/>
      <c r="F989" s="447"/>
      <c r="G989" s="447"/>
      <c r="H989" s="447"/>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447"/>
      <c r="D990" s="447"/>
      <c r="E990" s="447"/>
      <c r="F990" s="447"/>
      <c r="G990" s="447"/>
      <c r="H990" s="447"/>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447"/>
      <c r="D991" s="447"/>
      <c r="E991" s="447"/>
      <c r="F991" s="447"/>
      <c r="G991" s="447"/>
      <c r="H991" s="447"/>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447"/>
      <c r="D992" s="447"/>
      <c r="E992" s="447"/>
      <c r="F992" s="447"/>
      <c r="G992" s="447"/>
      <c r="H992" s="447"/>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447"/>
      <c r="D993" s="447"/>
      <c r="E993" s="447"/>
      <c r="F993" s="447"/>
      <c r="G993" s="447"/>
      <c r="H993" s="447"/>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447"/>
      <c r="D994" s="447"/>
      <c r="E994" s="447"/>
      <c r="F994" s="447"/>
      <c r="G994" s="447"/>
      <c r="H994" s="447"/>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447"/>
      <c r="D995" s="447"/>
      <c r="E995" s="447"/>
      <c r="F995" s="447"/>
      <c r="G995" s="447"/>
      <c r="H995" s="447"/>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447"/>
      <c r="D996" s="447"/>
      <c r="E996" s="447"/>
      <c r="F996" s="447"/>
      <c r="G996" s="447"/>
      <c r="H996" s="447"/>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447"/>
      <c r="D997" s="447"/>
      <c r="E997" s="447"/>
      <c r="F997" s="447"/>
      <c r="G997" s="447"/>
      <c r="H997" s="447"/>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447"/>
      <c r="D998" s="447"/>
      <c r="E998" s="447"/>
      <c r="F998" s="447"/>
      <c r="G998" s="447"/>
      <c r="H998" s="447"/>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447"/>
      <c r="D999" s="447"/>
      <c r="E999" s="447"/>
      <c r="F999" s="447"/>
      <c r="G999" s="447"/>
      <c r="H999" s="447"/>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447"/>
      <c r="D1000" s="447"/>
      <c r="E1000" s="447"/>
      <c r="F1000" s="447"/>
      <c r="G1000" s="447"/>
      <c r="H1000" s="447"/>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68"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668" t="s">
        <v>5757</v>
      </c>
      <c r="B2" s="505"/>
      <c r="C2" s="505"/>
      <c r="D2" s="505"/>
      <c r="E2" s="505"/>
      <c r="F2" s="505"/>
      <c r="G2" s="505"/>
      <c r="H2" s="505"/>
      <c r="I2" s="222"/>
      <c r="J2" s="129"/>
      <c r="K2" s="129"/>
      <c r="L2" s="129"/>
      <c r="M2" s="129"/>
      <c r="N2" s="129"/>
      <c r="O2" s="129"/>
      <c r="P2" s="129"/>
      <c r="Q2" s="129"/>
      <c r="R2" s="129"/>
      <c r="S2" s="129"/>
      <c r="T2" s="129"/>
      <c r="U2" s="129"/>
      <c r="V2" s="129"/>
      <c r="W2" s="129"/>
      <c r="X2" s="129"/>
      <c r="Y2" s="129"/>
      <c r="Z2" s="129"/>
    </row>
    <row r="3" spans="1:26" ht="18.75" customHeight="1">
      <c r="A3" s="668" t="s">
        <v>5758</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8.75">
      <c r="A4" s="557" t="e">
        <f>'F6'!A3</f>
        <v>#REF!</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15.75">
      <c r="A5" s="669"/>
      <c r="B5" s="505"/>
      <c r="C5" s="505"/>
      <c r="D5" s="505"/>
      <c r="E5" s="505"/>
      <c r="F5" s="505"/>
      <c r="G5" s="505"/>
      <c r="H5" s="505"/>
      <c r="I5" s="129"/>
      <c r="J5" s="129"/>
      <c r="K5" s="129"/>
      <c r="L5" s="129"/>
      <c r="M5" s="129"/>
      <c r="N5" s="129"/>
      <c r="O5" s="129"/>
      <c r="P5" s="129"/>
      <c r="Q5" s="129"/>
      <c r="R5" s="129"/>
      <c r="S5" s="129"/>
      <c r="T5" s="129"/>
      <c r="U5" s="129"/>
      <c r="V5" s="129"/>
      <c r="W5" s="129"/>
      <c r="X5" s="129"/>
      <c r="Y5" s="129"/>
      <c r="Z5" s="129"/>
    </row>
    <row r="6" spans="1:26" ht="15.75">
      <c r="A6" s="590" t="s">
        <v>779</v>
      </c>
      <c r="B6" s="574"/>
      <c r="C6" s="588" t="s">
        <v>5029</v>
      </c>
      <c r="D6" s="574"/>
      <c r="E6" s="574"/>
      <c r="F6" s="574"/>
      <c r="G6" s="574"/>
      <c r="H6" s="584" t="s">
        <v>5030</v>
      </c>
      <c r="I6" s="129"/>
      <c r="J6" s="129"/>
      <c r="K6" s="129"/>
      <c r="L6" s="129"/>
      <c r="M6" s="129"/>
      <c r="N6" s="129"/>
      <c r="O6" s="129"/>
      <c r="P6" s="129"/>
      <c r="Q6" s="129"/>
      <c r="R6" s="129"/>
      <c r="S6" s="129"/>
      <c r="T6" s="129"/>
      <c r="U6" s="129"/>
      <c r="V6" s="129"/>
      <c r="W6" s="129"/>
      <c r="X6" s="129"/>
      <c r="Y6" s="129"/>
      <c r="Z6" s="129"/>
    </row>
    <row r="7" spans="1:26" ht="24">
      <c r="A7" s="560"/>
      <c r="B7" s="560"/>
      <c r="C7" s="186" t="s">
        <v>5031</v>
      </c>
      <c r="D7" s="186" t="s">
        <v>5032</v>
      </c>
      <c r="E7" s="186" t="s">
        <v>5033</v>
      </c>
      <c r="F7" s="186" t="s">
        <v>5034</v>
      </c>
      <c r="G7" s="186" t="s">
        <v>5035</v>
      </c>
      <c r="H7" s="560"/>
      <c r="I7" s="129"/>
      <c r="J7" s="129"/>
      <c r="K7" s="129"/>
      <c r="L7" s="129"/>
      <c r="M7" s="129"/>
      <c r="N7" s="129"/>
      <c r="O7" s="129"/>
      <c r="P7" s="129"/>
      <c r="Q7" s="129"/>
      <c r="R7" s="129"/>
      <c r="S7" s="129"/>
      <c r="T7" s="129"/>
      <c r="U7" s="129"/>
      <c r="V7" s="129"/>
      <c r="W7" s="129"/>
      <c r="X7" s="129"/>
      <c r="Y7" s="129"/>
      <c r="Z7" s="129"/>
    </row>
    <row r="8" spans="1:26">
      <c r="A8" s="452" t="s">
        <v>356</v>
      </c>
      <c r="B8" s="452"/>
      <c r="C8" s="453">
        <f t="shared" ref="C8:D8" si="0">SUM(C9:C15)</f>
        <v>0</v>
      </c>
      <c r="D8" s="453">
        <f t="shared" si="0"/>
        <v>0</v>
      </c>
      <c r="E8" s="453">
        <f t="shared" ref="E8:E79" si="1">C8+D8</f>
        <v>0</v>
      </c>
      <c r="F8" s="453">
        <f t="shared" ref="F8:G8" si="2">SUM(F9:F15)</f>
        <v>0</v>
      </c>
      <c r="G8" s="453">
        <f t="shared" si="2"/>
        <v>0</v>
      </c>
      <c r="H8" s="453">
        <f t="shared" ref="H8:H79" si="3">E8-F8</f>
        <v>0</v>
      </c>
      <c r="I8" s="129"/>
      <c r="J8" s="129"/>
      <c r="K8" s="129"/>
      <c r="L8" s="129"/>
      <c r="M8" s="129"/>
      <c r="N8" s="129"/>
      <c r="O8" s="129"/>
      <c r="P8" s="129"/>
      <c r="Q8" s="129"/>
      <c r="R8" s="129"/>
      <c r="S8" s="129"/>
      <c r="T8" s="129"/>
      <c r="U8" s="129"/>
      <c r="V8" s="129"/>
      <c r="W8" s="129"/>
      <c r="X8" s="129"/>
      <c r="Y8" s="129"/>
      <c r="Z8" s="129"/>
    </row>
    <row r="9" spans="1:26" ht="15.75">
      <c r="A9" s="128"/>
      <c r="B9" s="393" t="s">
        <v>562</v>
      </c>
      <c r="C9" s="133">
        <f>SUM(Balanza!H1268:H1269)</f>
        <v>0</v>
      </c>
      <c r="D9" s="133">
        <f>SUM(Balanza!H1540:H1541)</f>
        <v>0</v>
      </c>
      <c r="E9" s="119">
        <f t="shared" si="1"/>
        <v>0</v>
      </c>
      <c r="F9" s="133">
        <f>SUM(Balanza!E1812:E1813)</f>
        <v>0</v>
      </c>
      <c r="G9" s="133">
        <f>SUM(Balanza!G2084:G2085)</f>
        <v>0</v>
      </c>
      <c r="H9" s="119">
        <f t="shared" si="3"/>
        <v>0</v>
      </c>
      <c r="I9" s="129"/>
      <c r="J9" s="174"/>
      <c r="K9" s="174"/>
      <c r="L9" s="174"/>
      <c r="M9" s="174"/>
      <c r="N9" s="174"/>
      <c r="O9" s="174"/>
      <c r="P9" s="174"/>
      <c r="Q9" s="174"/>
      <c r="R9" s="174"/>
      <c r="S9" s="174"/>
      <c r="T9" s="174"/>
      <c r="U9" s="174"/>
      <c r="V9" s="174"/>
      <c r="W9" s="174"/>
      <c r="X9" s="174"/>
      <c r="Y9" s="174"/>
      <c r="Z9" s="174"/>
    </row>
    <row r="10" spans="1:26" ht="15.75">
      <c r="A10" s="129"/>
      <c r="B10" s="393" t="s">
        <v>563</v>
      </c>
      <c r="C10" s="133">
        <f>SUM(Balanza!H1270:H1271)</f>
        <v>0</v>
      </c>
      <c r="D10" s="133">
        <f>SUM(Balanza!H1542:H1543)</f>
        <v>0</v>
      </c>
      <c r="E10" s="119">
        <f t="shared" si="1"/>
        <v>0</v>
      </c>
      <c r="F10" s="133">
        <f>SUM(Balanza!E1814:E1815)</f>
        <v>0</v>
      </c>
      <c r="G10" s="133">
        <f>SUM(Balanza!G2086:G2087)</f>
        <v>0</v>
      </c>
      <c r="H10" s="119">
        <f t="shared" si="3"/>
        <v>0</v>
      </c>
      <c r="I10" s="129"/>
      <c r="J10" s="174"/>
      <c r="K10" s="174"/>
      <c r="L10" s="174"/>
      <c r="M10" s="174"/>
      <c r="N10" s="174"/>
      <c r="O10" s="174"/>
      <c r="P10" s="174"/>
      <c r="Q10" s="174"/>
      <c r="R10" s="174"/>
      <c r="S10" s="174"/>
      <c r="T10" s="174"/>
      <c r="U10" s="174"/>
      <c r="V10" s="174"/>
      <c r="W10" s="174"/>
      <c r="X10" s="174"/>
      <c r="Y10" s="174"/>
      <c r="Z10" s="174"/>
    </row>
    <row r="11" spans="1:26" ht="15.75">
      <c r="A11" s="129"/>
      <c r="B11" s="393" t="s">
        <v>564</v>
      </c>
      <c r="C11" s="133">
        <f>SUM(Balanza!H1272:H1273)</f>
        <v>0</v>
      </c>
      <c r="D11" s="133">
        <f>SUM(Balanza!H1544:H1545)</f>
        <v>0</v>
      </c>
      <c r="E11" s="119">
        <f t="shared" si="1"/>
        <v>0</v>
      </c>
      <c r="F11" s="133">
        <f>SUM(Balanza!E1816:E1817)</f>
        <v>0</v>
      </c>
      <c r="G11" s="133">
        <f>SUM(Balanza!G2088:G2089)</f>
        <v>0</v>
      </c>
      <c r="H11" s="119">
        <f t="shared" si="3"/>
        <v>0</v>
      </c>
      <c r="I11" s="129"/>
      <c r="J11" s="174"/>
      <c r="K11" s="174"/>
      <c r="L11" s="174"/>
      <c r="M11" s="174"/>
      <c r="N11" s="174"/>
      <c r="O11" s="174"/>
      <c r="P11" s="174"/>
      <c r="Q11" s="174"/>
      <c r="R11" s="174"/>
      <c r="S11" s="174"/>
      <c r="T11" s="174"/>
      <c r="U11" s="174"/>
      <c r="V11" s="174"/>
      <c r="W11" s="174"/>
      <c r="X11" s="174"/>
      <c r="Y11" s="174"/>
      <c r="Z11" s="174"/>
    </row>
    <row r="12" spans="1:26" ht="15.75">
      <c r="A12" s="129"/>
      <c r="B12" s="393" t="s">
        <v>565</v>
      </c>
      <c r="C12" s="133">
        <f>SUM(Balanza!H1274:H1275)</f>
        <v>0</v>
      </c>
      <c r="D12" s="133">
        <f>SUM(Balanza!H1546:H1547)</f>
        <v>0</v>
      </c>
      <c r="E12" s="119">
        <f t="shared" si="1"/>
        <v>0</v>
      </c>
      <c r="F12" s="133">
        <f>SUM(Balanza!E1818:E1819)</f>
        <v>0</v>
      </c>
      <c r="G12" s="133">
        <f>SUM(Balanza!G2090:G2091)</f>
        <v>0</v>
      </c>
      <c r="H12" s="119">
        <f t="shared" si="3"/>
        <v>0</v>
      </c>
      <c r="I12" s="129"/>
      <c r="J12" s="174"/>
      <c r="K12" s="174"/>
      <c r="L12" s="174"/>
      <c r="M12" s="174"/>
      <c r="N12" s="174"/>
      <c r="O12" s="174"/>
      <c r="P12" s="174"/>
      <c r="Q12" s="174"/>
      <c r="R12" s="174"/>
      <c r="S12" s="174"/>
      <c r="T12" s="174"/>
      <c r="U12" s="174"/>
      <c r="V12" s="174"/>
      <c r="W12" s="174"/>
      <c r="X12" s="174"/>
      <c r="Y12" s="174"/>
      <c r="Z12" s="174"/>
    </row>
    <row r="13" spans="1:26" ht="15.75">
      <c r="A13" s="129"/>
      <c r="B13" s="393" t="s">
        <v>566</v>
      </c>
      <c r="C13" s="133">
        <f>SUM(Balanza!H1276:H1277)</f>
        <v>0</v>
      </c>
      <c r="D13" s="133">
        <f>SUM(Balanza!H1548:H1549)</f>
        <v>0</v>
      </c>
      <c r="E13" s="119">
        <f t="shared" si="1"/>
        <v>0</v>
      </c>
      <c r="F13" s="133">
        <f>SUM(Balanza!E1820:E1821)</f>
        <v>0</v>
      </c>
      <c r="G13" s="133">
        <f>SUM(Balanza!G2092:G2093)</f>
        <v>0</v>
      </c>
      <c r="H13" s="119">
        <f t="shared" si="3"/>
        <v>0</v>
      </c>
      <c r="I13" s="129"/>
      <c r="J13" s="174"/>
      <c r="K13" s="174"/>
      <c r="L13" s="174"/>
      <c r="M13" s="174"/>
      <c r="N13" s="174"/>
      <c r="O13" s="174"/>
      <c r="P13" s="174"/>
      <c r="Q13" s="174"/>
      <c r="R13" s="174"/>
      <c r="S13" s="174"/>
      <c r="T13" s="174"/>
      <c r="U13" s="174"/>
      <c r="V13" s="174"/>
      <c r="W13" s="174"/>
      <c r="X13" s="174"/>
      <c r="Y13" s="174"/>
      <c r="Z13" s="174"/>
    </row>
    <row r="14" spans="1:26" ht="15.75">
      <c r="A14" s="129"/>
      <c r="B14" s="393" t="s">
        <v>567</v>
      </c>
      <c r="C14" s="133">
        <f>SUM(Balanza!H1278:H1279)</f>
        <v>0</v>
      </c>
      <c r="D14" s="133">
        <f>SUM(Balanza!H1550:H1551)</f>
        <v>0</v>
      </c>
      <c r="E14" s="119">
        <f t="shared" si="1"/>
        <v>0</v>
      </c>
      <c r="F14" s="133">
        <f>SUM(Balanza!E1822:E1823)</f>
        <v>0</v>
      </c>
      <c r="G14" s="133">
        <f>SUM(Balanza!G2094:G2095)</f>
        <v>0</v>
      </c>
      <c r="H14" s="119">
        <f t="shared" si="3"/>
        <v>0</v>
      </c>
      <c r="I14" s="129"/>
      <c r="J14" s="174"/>
      <c r="K14" s="174"/>
      <c r="L14" s="174"/>
      <c r="M14" s="174"/>
      <c r="N14" s="174"/>
      <c r="O14" s="174"/>
      <c r="P14" s="174"/>
      <c r="Q14" s="174"/>
      <c r="R14" s="174"/>
      <c r="S14" s="174"/>
      <c r="T14" s="174"/>
      <c r="U14" s="174"/>
      <c r="V14" s="174"/>
      <c r="W14" s="174"/>
      <c r="X14" s="174"/>
      <c r="Y14" s="174"/>
      <c r="Z14" s="174"/>
    </row>
    <row r="15" spans="1:26" ht="15.75">
      <c r="A15" s="129"/>
      <c r="B15" s="454" t="s">
        <v>568</v>
      </c>
      <c r="C15" s="194">
        <f>SUM(Balanza!H1280:H1281)</f>
        <v>0</v>
      </c>
      <c r="D15" s="194">
        <f>SUM(Balanza!H1552:H1553)</f>
        <v>0</v>
      </c>
      <c r="E15" s="455">
        <f t="shared" si="1"/>
        <v>0</v>
      </c>
      <c r="F15" s="194">
        <f>SUM(Balanza!E1824:E1825)</f>
        <v>0</v>
      </c>
      <c r="G15" s="194">
        <f>SUM(Balanza!G2096:G2097)</f>
        <v>0</v>
      </c>
      <c r="H15" s="455">
        <f t="shared" si="3"/>
        <v>0</v>
      </c>
      <c r="I15" s="129"/>
      <c r="J15" s="174"/>
      <c r="K15" s="174"/>
      <c r="L15" s="174"/>
      <c r="M15" s="174"/>
      <c r="N15" s="174"/>
      <c r="O15" s="174"/>
      <c r="P15" s="174"/>
      <c r="Q15" s="174"/>
      <c r="R15" s="174"/>
      <c r="S15" s="174"/>
      <c r="T15" s="174"/>
      <c r="U15" s="174"/>
      <c r="V15" s="174"/>
      <c r="W15" s="174"/>
      <c r="X15" s="174"/>
      <c r="Y15" s="174"/>
      <c r="Z15" s="174"/>
    </row>
    <row r="16" spans="1:26">
      <c r="A16" s="424" t="s">
        <v>357</v>
      </c>
      <c r="B16" s="425"/>
      <c r="C16" s="456">
        <f t="shared" ref="C16:D16" si="4">SUM(C17:C25)</f>
        <v>0</v>
      </c>
      <c r="D16" s="456">
        <f t="shared" si="4"/>
        <v>0</v>
      </c>
      <c r="E16" s="456">
        <f t="shared" si="1"/>
        <v>0</v>
      </c>
      <c r="F16" s="456">
        <f t="shared" ref="F16:G16" si="5">SUM(F17:F25)</f>
        <v>0</v>
      </c>
      <c r="G16" s="456">
        <f t="shared" si="5"/>
        <v>0</v>
      </c>
      <c r="H16" s="456">
        <f t="shared" si="3"/>
        <v>0</v>
      </c>
      <c r="I16" s="129"/>
      <c r="J16" s="129"/>
      <c r="K16" s="129"/>
      <c r="L16" s="129"/>
      <c r="M16" s="129"/>
      <c r="N16" s="129"/>
      <c r="O16" s="129"/>
      <c r="P16" s="129"/>
      <c r="Q16" s="129"/>
      <c r="R16" s="129"/>
      <c r="S16" s="129"/>
      <c r="T16" s="129"/>
      <c r="U16" s="129"/>
      <c r="V16" s="129"/>
      <c r="W16" s="129"/>
      <c r="X16" s="129"/>
      <c r="Y16" s="129"/>
      <c r="Z16" s="129"/>
    </row>
    <row r="17" spans="1:26" ht="15.75">
      <c r="A17" s="152"/>
      <c r="B17" s="457" t="s">
        <v>569</v>
      </c>
      <c r="C17" s="357">
        <f>SUM(Balanza!H1283:H1284)</f>
        <v>0</v>
      </c>
      <c r="D17" s="357">
        <f>SUM(Balanza!H1555:H1556)</f>
        <v>0</v>
      </c>
      <c r="E17" s="458">
        <f t="shared" si="1"/>
        <v>0</v>
      </c>
      <c r="F17" s="357">
        <f>SUM(Balanza!E1827:E1828)</f>
        <v>0</v>
      </c>
      <c r="G17" s="357">
        <f>SUM(Balanza!G2099:G2100)</f>
        <v>0</v>
      </c>
      <c r="H17" s="458">
        <f t="shared" si="3"/>
        <v>0</v>
      </c>
      <c r="I17" s="129"/>
      <c r="J17" s="174"/>
      <c r="K17" s="174"/>
      <c r="L17" s="174"/>
      <c r="M17" s="174"/>
      <c r="N17" s="174"/>
      <c r="O17" s="174"/>
      <c r="P17" s="174"/>
      <c r="Q17" s="174"/>
      <c r="R17" s="174"/>
      <c r="S17" s="174"/>
      <c r="T17" s="174"/>
      <c r="U17" s="174"/>
      <c r="V17" s="174"/>
      <c r="W17" s="174"/>
      <c r="X17" s="174"/>
      <c r="Y17" s="174"/>
      <c r="Z17" s="174"/>
    </row>
    <row r="18" spans="1:26" ht="15.75">
      <c r="A18" s="152"/>
      <c r="B18" s="393" t="s">
        <v>570</v>
      </c>
      <c r="C18" s="133">
        <f>SUM(Balanza!H1285:H1286)</f>
        <v>0</v>
      </c>
      <c r="D18" s="133">
        <f>SUM(Balanza!H1557:H1558)</f>
        <v>0</v>
      </c>
      <c r="E18" s="119">
        <f t="shared" si="1"/>
        <v>0</v>
      </c>
      <c r="F18" s="133">
        <f>SUM(Balanza!E1829:E1830)</f>
        <v>0</v>
      </c>
      <c r="G18" s="133">
        <f>SUM(Balanza!G2101:G2102)</f>
        <v>0</v>
      </c>
      <c r="H18" s="119">
        <f t="shared" si="3"/>
        <v>0</v>
      </c>
      <c r="I18" s="129"/>
      <c r="J18" s="174"/>
      <c r="K18" s="174"/>
      <c r="L18" s="174"/>
      <c r="M18" s="174"/>
      <c r="N18" s="174"/>
      <c r="O18" s="174"/>
      <c r="P18" s="174"/>
      <c r="Q18" s="174"/>
      <c r="R18" s="174"/>
      <c r="S18" s="174"/>
      <c r="T18" s="174"/>
      <c r="U18" s="174"/>
      <c r="V18" s="174"/>
      <c r="W18" s="174"/>
      <c r="X18" s="174"/>
      <c r="Y18" s="174"/>
      <c r="Z18" s="174"/>
    </row>
    <row r="19" spans="1:26" ht="15.75">
      <c r="A19" s="152"/>
      <c r="B19" s="393" t="s">
        <v>571</v>
      </c>
      <c r="C19" s="133">
        <f>SUM(Balanza!H1287:H1288)</f>
        <v>0</v>
      </c>
      <c r="D19" s="133">
        <f>SUM(Balanza!H1559:H1560)</f>
        <v>0</v>
      </c>
      <c r="E19" s="119">
        <f t="shared" si="1"/>
        <v>0</v>
      </c>
      <c r="F19" s="133">
        <f>SUM(Balanza!E1831:E1832)</f>
        <v>0</v>
      </c>
      <c r="G19" s="133">
        <f>SUM(Balanza!G2103:G2104)</f>
        <v>0</v>
      </c>
      <c r="H19" s="119">
        <f t="shared" si="3"/>
        <v>0</v>
      </c>
      <c r="I19" s="129"/>
      <c r="J19" s="174"/>
      <c r="K19" s="174"/>
      <c r="L19" s="174"/>
      <c r="M19" s="174"/>
      <c r="N19" s="174"/>
      <c r="O19" s="174"/>
      <c r="P19" s="174"/>
      <c r="Q19" s="174"/>
      <c r="R19" s="174"/>
      <c r="S19" s="174"/>
      <c r="T19" s="174"/>
      <c r="U19" s="174"/>
      <c r="V19" s="174"/>
      <c r="W19" s="174"/>
      <c r="X19" s="174"/>
      <c r="Y19" s="174"/>
      <c r="Z19" s="174"/>
    </row>
    <row r="20" spans="1:26" ht="15.75">
      <c r="A20" s="152"/>
      <c r="B20" s="393" t="s">
        <v>572</v>
      </c>
      <c r="C20" s="133">
        <f>SUM(Balanza!H1289:H1290)</f>
        <v>0</v>
      </c>
      <c r="D20" s="133">
        <f>SUM(Balanza!H1561:H1562)</f>
        <v>0</v>
      </c>
      <c r="E20" s="119">
        <f t="shared" si="1"/>
        <v>0</v>
      </c>
      <c r="F20" s="133">
        <f>SUM(Balanza!E1833:E1834)</f>
        <v>0</v>
      </c>
      <c r="G20" s="133">
        <f>SUM(Balanza!G2105:G2106)</f>
        <v>0</v>
      </c>
      <c r="H20" s="119">
        <f t="shared" si="3"/>
        <v>0</v>
      </c>
      <c r="I20" s="129"/>
      <c r="J20" s="174"/>
      <c r="K20" s="174"/>
      <c r="L20" s="174"/>
      <c r="M20" s="174"/>
      <c r="N20" s="174"/>
      <c r="O20" s="174"/>
      <c r="P20" s="174"/>
      <c r="Q20" s="174"/>
      <c r="R20" s="174"/>
      <c r="S20" s="174"/>
      <c r="T20" s="174"/>
      <c r="U20" s="174"/>
      <c r="V20" s="174"/>
      <c r="W20" s="174"/>
      <c r="X20" s="174"/>
      <c r="Y20" s="174"/>
      <c r="Z20" s="174"/>
    </row>
    <row r="21" spans="1:26" ht="15.75" customHeight="1">
      <c r="A21" s="152"/>
      <c r="B21" s="393" t="s">
        <v>573</v>
      </c>
      <c r="C21" s="133">
        <f>SUM(Balanza!H1291:H1292)</f>
        <v>0</v>
      </c>
      <c r="D21" s="133">
        <f>SUM(Balanza!H1563:H1564)</f>
        <v>0</v>
      </c>
      <c r="E21" s="119">
        <f t="shared" si="1"/>
        <v>0</v>
      </c>
      <c r="F21" s="133">
        <f>SUM(Balanza!E1835:E1836)</f>
        <v>0</v>
      </c>
      <c r="G21" s="133">
        <f>SUM(Balanza!G2107:G2108)</f>
        <v>0</v>
      </c>
      <c r="H21" s="119">
        <f t="shared" si="3"/>
        <v>0</v>
      </c>
      <c r="I21" s="129"/>
      <c r="J21" s="174"/>
      <c r="K21" s="174"/>
      <c r="L21" s="174"/>
      <c r="M21" s="174"/>
      <c r="N21" s="174"/>
      <c r="O21" s="174"/>
      <c r="P21" s="174"/>
      <c r="Q21" s="174"/>
      <c r="R21" s="174"/>
      <c r="S21" s="174"/>
      <c r="T21" s="174"/>
      <c r="U21" s="174"/>
      <c r="V21" s="174"/>
      <c r="W21" s="174"/>
      <c r="X21" s="174"/>
      <c r="Y21" s="174"/>
      <c r="Z21" s="174"/>
    </row>
    <row r="22" spans="1:26" ht="15.75" customHeight="1">
      <c r="A22" s="152"/>
      <c r="B22" s="393" t="s">
        <v>574</v>
      </c>
      <c r="C22" s="133">
        <f>SUM(Balanza!H1293:H1294)</f>
        <v>0</v>
      </c>
      <c r="D22" s="133">
        <f>SUM(Balanza!H1565:H1566)</f>
        <v>0</v>
      </c>
      <c r="E22" s="119">
        <f t="shared" si="1"/>
        <v>0</v>
      </c>
      <c r="F22" s="133">
        <f>SUM(Balanza!E1837:E1838)</f>
        <v>0</v>
      </c>
      <c r="G22" s="133">
        <f>SUM(Balanza!G2109:G2110)</f>
        <v>0</v>
      </c>
      <c r="H22" s="119">
        <f t="shared" si="3"/>
        <v>0</v>
      </c>
      <c r="I22" s="129"/>
      <c r="J22" s="174"/>
      <c r="K22" s="174"/>
      <c r="L22" s="174"/>
      <c r="M22" s="174"/>
      <c r="N22" s="174"/>
      <c r="O22" s="174"/>
      <c r="P22" s="174"/>
      <c r="Q22" s="174"/>
      <c r="R22" s="174"/>
      <c r="S22" s="174"/>
      <c r="T22" s="174"/>
      <c r="U22" s="174"/>
      <c r="V22" s="174"/>
      <c r="W22" s="174"/>
      <c r="X22" s="174"/>
      <c r="Y22" s="174"/>
      <c r="Z22" s="174"/>
    </row>
    <row r="23" spans="1:26" ht="15.75" customHeight="1">
      <c r="A23" s="152"/>
      <c r="B23" s="393" t="s">
        <v>575</v>
      </c>
      <c r="C23" s="133">
        <f>SUM(Balanza!H1295:H1296)</f>
        <v>0</v>
      </c>
      <c r="D23" s="133">
        <f>SUM(Balanza!H1567:H1568)</f>
        <v>0</v>
      </c>
      <c r="E23" s="119">
        <f t="shared" si="1"/>
        <v>0</v>
      </c>
      <c r="F23" s="133">
        <f>SUM(Balanza!E1839:E1840)</f>
        <v>0</v>
      </c>
      <c r="G23" s="133">
        <f>SUM(Balanza!G2111:G2112)</f>
        <v>0</v>
      </c>
      <c r="H23" s="119">
        <f t="shared" si="3"/>
        <v>0</v>
      </c>
      <c r="I23" s="129"/>
      <c r="J23" s="174"/>
      <c r="K23" s="174"/>
      <c r="L23" s="174"/>
      <c r="M23" s="174"/>
      <c r="N23" s="174"/>
      <c r="O23" s="174"/>
      <c r="P23" s="174"/>
      <c r="Q23" s="174"/>
      <c r="R23" s="174"/>
      <c r="S23" s="174"/>
      <c r="T23" s="174"/>
      <c r="U23" s="174"/>
      <c r="V23" s="174"/>
      <c r="W23" s="174"/>
      <c r="X23" s="174"/>
      <c r="Y23" s="174"/>
      <c r="Z23" s="174"/>
    </row>
    <row r="24" spans="1:26" ht="15.75" customHeight="1">
      <c r="A24" s="152"/>
      <c r="B24" s="393" t="s">
        <v>576</v>
      </c>
      <c r="C24" s="133">
        <f>SUM(Balanza!H1297:H1298)</f>
        <v>0</v>
      </c>
      <c r="D24" s="133">
        <f>SUM(Balanza!H1569:H1570)</f>
        <v>0</v>
      </c>
      <c r="E24" s="119">
        <f t="shared" si="1"/>
        <v>0</v>
      </c>
      <c r="F24" s="133">
        <f>SUM(Balanza!E1841:E1842)</f>
        <v>0</v>
      </c>
      <c r="G24" s="133">
        <f>SUM(Balanza!G2113:G2114)</f>
        <v>0</v>
      </c>
      <c r="H24" s="119">
        <f t="shared" si="3"/>
        <v>0</v>
      </c>
      <c r="I24" s="129"/>
      <c r="J24" s="174"/>
      <c r="K24" s="174"/>
      <c r="L24" s="174"/>
      <c r="M24" s="174"/>
      <c r="N24" s="174"/>
      <c r="O24" s="174"/>
      <c r="P24" s="174"/>
      <c r="Q24" s="174"/>
      <c r="R24" s="174"/>
      <c r="S24" s="174"/>
      <c r="T24" s="174"/>
      <c r="U24" s="174"/>
      <c r="V24" s="174"/>
      <c r="W24" s="174"/>
      <c r="X24" s="174"/>
      <c r="Y24" s="174"/>
      <c r="Z24" s="174"/>
    </row>
    <row r="25" spans="1:26" ht="15.75" customHeight="1">
      <c r="A25" s="152"/>
      <c r="B25" s="454" t="s">
        <v>577</v>
      </c>
      <c r="C25" s="194">
        <f>SUM(Balanza!H1299:H1300)</f>
        <v>0</v>
      </c>
      <c r="D25" s="194">
        <f>SUM(Balanza!H1571:H1572)</f>
        <v>0</v>
      </c>
      <c r="E25" s="455">
        <f t="shared" si="1"/>
        <v>0</v>
      </c>
      <c r="F25" s="194">
        <f>SUM(Balanza!E1843:E1844)</f>
        <v>0</v>
      </c>
      <c r="G25" s="194">
        <f>SUM(Balanza!G2115:G2116)</f>
        <v>0</v>
      </c>
      <c r="H25" s="455">
        <f t="shared" si="3"/>
        <v>0</v>
      </c>
      <c r="I25" s="129"/>
      <c r="J25" s="174"/>
      <c r="K25" s="174"/>
      <c r="L25" s="174"/>
      <c r="M25" s="174"/>
      <c r="N25" s="174"/>
      <c r="O25" s="174"/>
      <c r="P25" s="174"/>
      <c r="Q25" s="174"/>
      <c r="R25" s="174"/>
      <c r="S25" s="174"/>
      <c r="T25" s="174"/>
      <c r="U25" s="174"/>
      <c r="V25" s="174"/>
      <c r="W25" s="174"/>
      <c r="X25" s="174"/>
      <c r="Y25" s="174"/>
      <c r="Z25" s="174"/>
    </row>
    <row r="26" spans="1:26" ht="15.75" customHeight="1">
      <c r="A26" s="424" t="s">
        <v>358</v>
      </c>
      <c r="B26" s="425"/>
      <c r="C26" s="456">
        <f t="shared" ref="C26:D26" si="6">SUM(C27:C35)</f>
        <v>0</v>
      </c>
      <c r="D26" s="456">
        <f t="shared" si="6"/>
        <v>0</v>
      </c>
      <c r="E26" s="456">
        <f t="shared" si="1"/>
        <v>0</v>
      </c>
      <c r="F26" s="456">
        <f t="shared" ref="F26:G26" si="7">SUM(F27:F35)</f>
        <v>0</v>
      </c>
      <c r="G26" s="456">
        <f t="shared" si="7"/>
        <v>0</v>
      </c>
      <c r="H26" s="456">
        <f t="shared" si="3"/>
        <v>0</v>
      </c>
      <c r="I26" s="129"/>
      <c r="J26" s="129"/>
      <c r="K26" s="129"/>
      <c r="L26" s="129"/>
      <c r="M26" s="129"/>
      <c r="N26" s="129"/>
      <c r="O26" s="129"/>
      <c r="P26" s="129"/>
      <c r="Q26" s="129"/>
      <c r="R26" s="129"/>
      <c r="S26" s="129"/>
      <c r="T26" s="129"/>
      <c r="U26" s="129"/>
      <c r="V26" s="129"/>
      <c r="W26" s="129"/>
      <c r="X26" s="129"/>
      <c r="Y26" s="129"/>
      <c r="Z26" s="129"/>
    </row>
    <row r="27" spans="1:26" ht="15.75" customHeight="1">
      <c r="A27" s="129"/>
      <c r="B27" s="459" t="s">
        <v>578</v>
      </c>
      <c r="C27" s="357">
        <f>SUM(Balanza!H1302:H1303)</f>
        <v>0</v>
      </c>
      <c r="D27" s="357">
        <f>SUM(Balanza!H1574:H1575)</f>
        <v>0</v>
      </c>
      <c r="E27" s="458">
        <f t="shared" si="1"/>
        <v>0</v>
      </c>
      <c r="F27" s="357">
        <f>SUM(Balanza!E1846:E1847)</f>
        <v>0</v>
      </c>
      <c r="G27" s="357">
        <f>SUM(Balanza!G2118:G2119)</f>
        <v>0</v>
      </c>
      <c r="H27" s="458">
        <f t="shared" si="3"/>
        <v>0</v>
      </c>
      <c r="I27" s="129"/>
      <c r="J27" s="174"/>
      <c r="K27" s="174"/>
      <c r="L27" s="174"/>
      <c r="M27" s="174"/>
      <c r="N27" s="174"/>
      <c r="O27" s="174"/>
      <c r="P27" s="174"/>
      <c r="Q27" s="174"/>
      <c r="R27" s="174"/>
      <c r="S27" s="174"/>
      <c r="T27" s="174"/>
      <c r="U27" s="174"/>
      <c r="V27" s="174"/>
      <c r="W27" s="174"/>
      <c r="X27" s="174"/>
      <c r="Y27" s="174"/>
      <c r="Z27" s="174"/>
    </row>
    <row r="28" spans="1:26" ht="15.75" customHeight="1">
      <c r="A28" s="129"/>
      <c r="B28" s="393" t="s">
        <v>579</v>
      </c>
      <c r="C28" s="133">
        <f>SUM(Balanza!H1304:H1305)</f>
        <v>0</v>
      </c>
      <c r="D28" s="133">
        <f>SUM(Balanza!H1576:H1577)</f>
        <v>0</v>
      </c>
      <c r="E28" s="119">
        <f t="shared" si="1"/>
        <v>0</v>
      </c>
      <c r="F28" s="133">
        <f>SUM(Balanza!E1848:E1849)</f>
        <v>0</v>
      </c>
      <c r="G28" s="133">
        <f>SUM(Balanza!G2120:G2121)</f>
        <v>0</v>
      </c>
      <c r="H28" s="119">
        <f t="shared" si="3"/>
        <v>0</v>
      </c>
      <c r="I28" s="129"/>
      <c r="J28" s="174"/>
      <c r="K28" s="174"/>
      <c r="L28" s="174"/>
      <c r="M28" s="174"/>
      <c r="N28" s="174"/>
      <c r="O28" s="174"/>
      <c r="P28" s="174"/>
      <c r="Q28" s="174"/>
      <c r="R28" s="174"/>
      <c r="S28" s="174"/>
      <c r="T28" s="174"/>
      <c r="U28" s="174"/>
      <c r="V28" s="174"/>
      <c r="W28" s="174"/>
      <c r="X28" s="174"/>
      <c r="Y28" s="174"/>
      <c r="Z28" s="174"/>
    </row>
    <row r="29" spans="1:26" ht="15.75" customHeight="1">
      <c r="A29" s="129"/>
      <c r="B29" s="393" t="s">
        <v>580</v>
      </c>
      <c r="C29" s="133">
        <f>SUM(Balanza!H1306:H1307)</f>
        <v>0</v>
      </c>
      <c r="D29" s="133">
        <f>SUM(Balanza!H1578:H1579)</f>
        <v>0</v>
      </c>
      <c r="E29" s="119">
        <f t="shared" si="1"/>
        <v>0</v>
      </c>
      <c r="F29" s="133">
        <f>SUM(Balanza!E1850:E1851)</f>
        <v>0</v>
      </c>
      <c r="G29" s="133">
        <f>SUM(Balanza!G2122:G2123)</f>
        <v>0</v>
      </c>
      <c r="H29" s="119">
        <f t="shared" si="3"/>
        <v>0</v>
      </c>
      <c r="I29" s="129"/>
      <c r="J29" s="174"/>
      <c r="K29" s="174"/>
      <c r="L29" s="174"/>
      <c r="M29" s="174"/>
      <c r="N29" s="174"/>
      <c r="O29" s="174"/>
      <c r="P29" s="174"/>
      <c r="Q29" s="174"/>
      <c r="R29" s="174"/>
      <c r="S29" s="174"/>
      <c r="T29" s="174"/>
      <c r="U29" s="174"/>
      <c r="V29" s="174"/>
      <c r="W29" s="174"/>
      <c r="X29" s="174"/>
      <c r="Y29" s="174"/>
      <c r="Z29" s="174"/>
    </row>
    <row r="30" spans="1:26" ht="15.75" customHeight="1">
      <c r="A30" s="129"/>
      <c r="B30" s="393" t="s">
        <v>581</v>
      </c>
      <c r="C30" s="133">
        <f>SUM(Balanza!H1308:H1309)</f>
        <v>0</v>
      </c>
      <c r="D30" s="133">
        <f>SUM(Balanza!H1580:H1581)</f>
        <v>0</v>
      </c>
      <c r="E30" s="119">
        <f t="shared" si="1"/>
        <v>0</v>
      </c>
      <c r="F30" s="133">
        <f>SUM(Balanza!E1852:E1853)</f>
        <v>0</v>
      </c>
      <c r="G30" s="133">
        <f>SUM(Balanza!G2124:G2125)</f>
        <v>0</v>
      </c>
      <c r="H30" s="119">
        <f t="shared" si="3"/>
        <v>0</v>
      </c>
      <c r="I30" s="129"/>
      <c r="J30" s="174"/>
      <c r="K30" s="174"/>
      <c r="L30" s="174"/>
      <c r="M30" s="174"/>
      <c r="N30" s="174"/>
      <c r="O30" s="174"/>
      <c r="P30" s="174"/>
      <c r="Q30" s="174"/>
      <c r="R30" s="174"/>
      <c r="S30" s="174"/>
      <c r="T30" s="174"/>
      <c r="U30" s="174"/>
      <c r="V30" s="174"/>
      <c r="W30" s="174"/>
      <c r="X30" s="174"/>
      <c r="Y30" s="174"/>
      <c r="Z30" s="174"/>
    </row>
    <row r="31" spans="1:26" ht="15.75" customHeight="1">
      <c r="A31" s="129"/>
      <c r="B31" s="393" t="s">
        <v>582</v>
      </c>
      <c r="C31" s="133">
        <f>SUM(Balanza!H1310:H1311)</f>
        <v>0</v>
      </c>
      <c r="D31" s="133">
        <f>SUM(Balanza!H1582:H1583)</f>
        <v>0</v>
      </c>
      <c r="E31" s="119">
        <f t="shared" si="1"/>
        <v>0</v>
      </c>
      <c r="F31" s="133">
        <f>SUM(Balanza!E1854:E1855)</f>
        <v>0</v>
      </c>
      <c r="G31" s="133">
        <f>SUM(Balanza!G2126:G2127)</f>
        <v>0</v>
      </c>
      <c r="H31" s="119">
        <f t="shared" si="3"/>
        <v>0</v>
      </c>
      <c r="I31" s="129"/>
      <c r="J31" s="174"/>
      <c r="K31" s="174"/>
      <c r="L31" s="174"/>
      <c r="M31" s="174"/>
      <c r="N31" s="174"/>
      <c r="O31" s="174"/>
      <c r="P31" s="174"/>
      <c r="Q31" s="174"/>
      <c r="R31" s="174"/>
      <c r="S31" s="174"/>
      <c r="T31" s="174"/>
      <c r="U31" s="174"/>
      <c r="V31" s="174"/>
      <c r="W31" s="174"/>
      <c r="X31" s="174"/>
      <c r="Y31" s="174"/>
      <c r="Z31" s="174"/>
    </row>
    <row r="32" spans="1:26" ht="15.75" customHeight="1">
      <c r="A32" s="129"/>
      <c r="B32" s="393" t="s">
        <v>583</v>
      </c>
      <c r="C32" s="133">
        <f>SUM(Balanza!H1312:H1313)</f>
        <v>0</v>
      </c>
      <c r="D32" s="133">
        <f>SUM(Balanza!H1584:H1585)</f>
        <v>0</v>
      </c>
      <c r="E32" s="119">
        <f t="shared" si="1"/>
        <v>0</v>
      </c>
      <c r="F32" s="133">
        <f>SUM(Balanza!E1856:E1857)</f>
        <v>0</v>
      </c>
      <c r="G32" s="133">
        <f>SUM(Balanza!G2128:G2129)</f>
        <v>0</v>
      </c>
      <c r="H32" s="119">
        <f t="shared" si="3"/>
        <v>0</v>
      </c>
      <c r="I32" s="129"/>
      <c r="J32" s="174"/>
      <c r="K32" s="174"/>
      <c r="L32" s="174"/>
      <c r="M32" s="174"/>
      <c r="N32" s="174"/>
      <c r="O32" s="174"/>
      <c r="P32" s="174"/>
      <c r="Q32" s="174"/>
      <c r="R32" s="174"/>
      <c r="S32" s="174"/>
      <c r="T32" s="174"/>
      <c r="U32" s="174"/>
      <c r="V32" s="174"/>
      <c r="W32" s="174"/>
      <c r="X32" s="174"/>
      <c r="Y32" s="174"/>
      <c r="Z32" s="174"/>
    </row>
    <row r="33" spans="1:26" ht="15.75" customHeight="1">
      <c r="A33" s="129"/>
      <c r="B33" s="393" t="s">
        <v>584</v>
      </c>
      <c r="C33" s="133">
        <f>SUM(Balanza!H1314:H1315)</f>
        <v>0</v>
      </c>
      <c r="D33" s="133">
        <f>SUM(Balanza!H1586:H1587)</f>
        <v>0</v>
      </c>
      <c r="E33" s="119">
        <f t="shared" si="1"/>
        <v>0</v>
      </c>
      <c r="F33" s="133">
        <f>SUM(Balanza!E1858:E1859)</f>
        <v>0</v>
      </c>
      <c r="G33" s="133">
        <f>SUM(Balanza!G2130:G2131)</f>
        <v>0</v>
      </c>
      <c r="H33" s="119">
        <f t="shared" si="3"/>
        <v>0</v>
      </c>
      <c r="I33" s="129"/>
      <c r="J33" s="174"/>
      <c r="K33" s="174"/>
      <c r="L33" s="174"/>
      <c r="M33" s="174"/>
      <c r="N33" s="174"/>
      <c r="O33" s="174"/>
      <c r="P33" s="174"/>
      <c r="Q33" s="174"/>
      <c r="R33" s="174"/>
      <c r="S33" s="174"/>
      <c r="T33" s="174"/>
      <c r="U33" s="174"/>
      <c r="V33" s="174"/>
      <c r="W33" s="174"/>
      <c r="X33" s="174"/>
      <c r="Y33" s="174"/>
      <c r="Z33" s="174"/>
    </row>
    <row r="34" spans="1:26" ht="15.75" customHeight="1">
      <c r="A34" s="129"/>
      <c r="B34" s="393" t="s">
        <v>585</v>
      </c>
      <c r="C34" s="133">
        <f>SUM(Balanza!H1316:H1317)</f>
        <v>0</v>
      </c>
      <c r="D34" s="133">
        <f>SUM(Balanza!H1588:H1589)</f>
        <v>0</v>
      </c>
      <c r="E34" s="119">
        <f t="shared" si="1"/>
        <v>0</v>
      </c>
      <c r="F34" s="133">
        <f>SUM(Balanza!E1860:E1861)</f>
        <v>0</v>
      </c>
      <c r="G34" s="133">
        <f>SUM(Balanza!G2132:G2133)</f>
        <v>0</v>
      </c>
      <c r="H34" s="119">
        <f t="shared" si="3"/>
        <v>0</v>
      </c>
      <c r="I34" s="129"/>
      <c r="J34" s="174"/>
      <c r="K34" s="174"/>
      <c r="L34" s="174"/>
      <c r="M34" s="174"/>
      <c r="N34" s="174"/>
      <c r="O34" s="174"/>
      <c r="P34" s="174"/>
      <c r="Q34" s="174"/>
      <c r="R34" s="174"/>
      <c r="S34" s="174"/>
      <c r="T34" s="174"/>
      <c r="U34" s="174"/>
      <c r="V34" s="174"/>
      <c r="W34" s="174"/>
      <c r="X34" s="174"/>
      <c r="Y34" s="174"/>
      <c r="Z34" s="174"/>
    </row>
    <row r="35" spans="1:26" ht="15.75" customHeight="1">
      <c r="A35" s="129"/>
      <c r="B35" s="454" t="s">
        <v>586</v>
      </c>
      <c r="C35" s="194">
        <f>SUM(Balanza!H1318:H1319)</f>
        <v>0</v>
      </c>
      <c r="D35" s="194">
        <f>SUM(Balanza!H1590:H1591)</f>
        <v>0</v>
      </c>
      <c r="E35" s="455">
        <f t="shared" si="1"/>
        <v>0</v>
      </c>
      <c r="F35" s="194">
        <f>SUM(Balanza!E1862:E1863)</f>
        <v>0</v>
      </c>
      <c r="G35" s="194">
        <f>SUM(Balanza!G2134:G2135)</f>
        <v>0</v>
      </c>
      <c r="H35" s="455">
        <f t="shared" si="3"/>
        <v>0</v>
      </c>
      <c r="I35" s="129"/>
      <c r="J35" s="174"/>
      <c r="K35" s="174"/>
      <c r="L35" s="174"/>
      <c r="M35" s="174"/>
      <c r="N35" s="174"/>
      <c r="O35" s="174"/>
      <c r="P35" s="174"/>
      <c r="Q35" s="174"/>
      <c r="R35" s="174"/>
      <c r="S35" s="174"/>
      <c r="T35" s="174"/>
      <c r="U35" s="174"/>
      <c r="V35" s="174"/>
      <c r="W35" s="174"/>
      <c r="X35" s="174"/>
      <c r="Y35" s="174"/>
      <c r="Z35" s="174"/>
    </row>
    <row r="36" spans="1:26" ht="15.75" customHeight="1">
      <c r="A36" s="424" t="s">
        <v>587</v>
      </c>
      <c r="B36" s="425"/>
      <c r="C36" s="456">
        <f t="shared" ref="C36:D36" si="8">SUM(C37:C45)</f>
        <v>0</v>
      </c>
      <c r="D36" s="456">
        <f t="shared" si="8"/>
        <v>0</v>
      </c>
      <c r="E36" s="456">
        <f t="shared" si="1"/>
        <v>0</v>
      </c>
      <c r="F36" s="456">
        <f t="shared" ref="F36:G36" si="9">SUM(F37:F45)</f>
        <v>0</v>
      </c>
      <c r="G36" s="456">
        <f t="shared" si="9"/>
        <v>0</v>
      </c>
      <c r="H36" s="456">
        <f t="shared" si="3"/>
        <v>0</v>
      </c>
      <c r="I36" s="129"/>
      <c r="J36" s="129"/>
      <c r="K36" s="129"/>
      <c r="L36" s="129"/>
      <c r="M36" s="129"/>
      <c r="N36" s="129"/>
      <c r="O36" s="129"/>
      <c r="P36" s="129"/>
      <c r="Q36" s="129"/>
      <c r="R36" s="129"/>
      <c r="S36" s="129"/>
      <c r="T36" s="129"/>
      <c r="U36" s="129"/>
      <c r="V36" s="129"/>
      <c r="W36" s="129"/>
      <c r="X36" s="129"/>
      <c r="Y36" s="129"/>
      <c r="Z36" s="129"/>
    </row>
    <row r="37" spans="1:26" ht="15.75" customHeight="1">
      <c r="A37" s="129"/>
      <c r="B37" s="459" t="s">
        <v>359</v>
      </c>
      <c r="C37" s="357">
        <f>SUM(Balanza!H1321:H1322)</f>
        <v>0</v>
      </c>
      <c r="D37" s="357">
        <f>SUM(Balanza!H1593:H1594)</f>
        <v>0</v>
      </c>
      <c r="E37" s="458">
        <f t="shared" si="1"/>
        <v>0</v>
      </c>
      <c r="F37" s="357">
        <f>SUM(Balanza!E1865:E1866)</f>
        <v>0</v>
      </c>
      <c r="G37" s="357">
        <f>SUM(Balanza!G2137:G2138)</f>
        <v>0</v>
      </c>
      <c r="H37" s="458">
        <f t="shared" si="3"/>
        <v>0</v>
      </c>
      <c r="I37" s="129"/>
      <c r="J37" s="174"/>
      <c r="K37" s="174"/>
      <c r="L37" s="174"/>
      <c r="M37" s="174"/>
      <c r="N37" s="174"/>
      <c r="O37" s="174"/>
      <c r="P37" s="174"/>
      <c r="Q37" s="174"/>
      <c r="R37" s="174"/>
      <c r="S37" s="174"/>
      <c r="T37" s="174"/>
      <c r="U37" s="174"/>
      <c r="V37" s="174"/>
      <c r="W37" s="174"/>
      <c r="X37" s="174"/>
      <c r="Y37" s="174"/>
      <c r="Z37" s="174"/>
    </row>
    <row r="38" spans="1:26" ht="15.75" customHeight="1">
      <c r="A38" s="129"/>
      <c r="B38" s="393" t="s">
        <v>360</v>
      </c>
      <c r="C38" s="133">
        <f>SUM(Balanza!H1323:H1324)</f>
        <v>0</v>
      </c>
      <c r="D38" s="133">
        <f>SUM(Balanza!H1595:H1596)</f>
        <v>0</v>
      </c>
      <c r="E38" s="119">
        <f t="shared" si="1"/>
        <v>0</v>
      </c>
      <c r="F38" s="133">
        <f>SUM(Balanza!E1867:E1868)</f>
        <v>0</v>
      </c>
      <c r="G38" s="133">
        <f>SUM(Balanza!G2139:G2140)</f>
        <v>0</v>
      </c>
      <c r="H38" s="119">
        <f t="shared" si="3"/>
        <v>0</v>
      </c>
      <c r="I38" s="129"/>
      <c r="J38" s="174"/>
      <c r="K38" s="174"/>
      <c r="L38" s="174"/>
      <c r="M38" s="174"/>
      <c r="N38" s="174"/>
      <c r="O38" s="174"/>
      <c r="P38" s="174"/>
      <c r="Q38" s="174"/>
      <c r="R38" s="174"/>
      <c r="S38" s="174"/>
      <c r="T38" s="174"/>
      <c r="U38" s="174"/>
      <c r="V38" s="174"/>
      <c r="W38" s="174"/>
      <c r="X38" s="174"/>
      <c r="Y38" s="174"/>
      <c r="Z38" s="174"/>
    </row>
    <row r="39" spans="1:26" ht="15.75" customHeight="1">
      <c r="A39" s="129"/>
      <c r="B39" s="393" t="s">
        <v>499</v>
      </c>
      <c r="C39" s="133">
        <f>SUM(Balanza!H1325:H1326)</f>
        <v>0</v>
      </c>
      <c r="D39" s="133">
        <f>SUM(Balanza!H1597:H1598)</f>
        <v>0</v>
      </c>
      <c r="E39" s="119">
        <f t="shared" si="1"/>
        <v>0</v>
      </c>
      <c r="F39" s="133">
        <f>SUM(Balanza!E1869:E1870)</f>
        <v>0</v>
      </c>
      <c r="G39" s="133">
        <f>SUM(Balanza!G2141:G2142)</f>
        <v>0</v>
      </c>
      <c r="H39" s="119">
        <f t="shared" si="3"/>
        <v>0</v>
      </c>
      <c r="I39" s="129"/>
      <c r="J39" s="174"/>
      <c r="K39" s="174"/>
      <c r="L39" s="174"/>
      <c r="M39" s="174"/>
      <c r="N39" s="174"/>
      <c r="O39" s="174"/>
      <c r="P39" s="174"/>
      <c r="Q39" s="174"/>
      <c r="R39" s="174"/>
      <c r="S39" s="174"/>
      <c r="T39" s="174"/>
      <c r="U39" s="174"/>
      <c r="V39" s="174"/>
      <c r="W39" s="174"/>
      <c r="X39" s="174"/>
      <c r="Y39" s="174"/>
      <c r="Z39" s="174"/>
    </row>
    <row r="40" spans="1:26" ht="15.75" customHeight="1">
      <c r="A40" s="129"/>
      <c r="B40" s="393" t="s">
        <v>362</v>
      </c>
      <c r="C40" s="133">
        <f>SUM(Balanza!H1327:H1328)</f>
        <v>0</v>
      </c>
      <c r="D40" s="133">
        <f>SUM(Balanza!H1599:H1600)</f>
        <v>0</v>
      </c>
      <c r="E40" s="119">
        <f t="shared" si="1"/>
        <v>0</v>
      </c>
      <c r="F40" s="133">
        <f>SUM(Balanza!E1871:E1872)</f>
        <v>0</v>
      </c>
      <c r="G40" s="133">
        <f>SUM(Balanza!G2143:G2144)</f>
        <v>0</v>
      </c>
      <c r="H40" s="119">
        <f t="shared" si="3"/>
        <v>0</v>
      </c>
      <c r="I40" s="129"/>
      <c r="J40" s="174"/>
      <c r="K40" s="174"/>
      <c r="L40" s="174"/>
      <c r="M40" s="174"/>
      <c r="N40" s="174"/>
      <c r="O40" s="174"/>
      <c r="P40" s="174"/>
      <c r="Q40" s="174"/>
      <c r="R40" s="174"/>
      <c r="S40" s="174"/>
      <c r="T40" s="174"/>
      <c r="U40" s="174"/>
      <c r="V40" s="174"/>
      <c r="W40" s="174"/>
      <c r="X40" s="174"/>
      <c r="Y40" s="174"/>
      <c r="Z40" s="174"/>
    </row>
    <row r="41" spans="1:26" ht="15.75" customHeight="1">
      <c r="A41" s="129"/>
      <c r="B41" s="393" t="s">
        <v>363</v>
      </c>
      <c r="C41" s="133">
        <f>SUM(Balanza!H1329:H1330)</f>
        <v>0</v>
      </c>
      <c r="D41" s="133">
        <f>SUM(Balanza!H1601:H1602)</f>
        <v>0</v>
      </c>
      <c r="E41" s="119">
        <f t="shared" si="1"/>
        <v>0</v>
      </c>
      <c r="F41" s="133">
        <f>SUM(Balanza!E1873:E1874)</f>
        <v>0</v>
      </c>
      <c r="G41" s="133">
        <f>SUM(Balanza!G2145:G2146)</f>
        <v>0</v>
      </c>
      <c r="H41" s="119">
        <f t="shared" si="3"/>
        <v>0</v>
      </c>
      <c r="I41" s="129"/>
      <c r="J41" s="174"/>
      <c r="K41" s="174"/>
      <c r="L41" s="174"/>
      <c r="M41" s="174"/>
      <c r="N41" s="174"/>
      <c r="O41" s="174"/>
      <c r="P41" s="174"/>
      <c r="Q41" s="174"/>
      <c r="R41" s="174"/>
      <c r="S41" s="174"/>
      <c r="T41" s="174"/>
      <c r="U41" s="174"/>
      <c r="V41" s="174"/>
      <c r="W41" s="174"/>
      <c r="X41" s="174"/>
      <c r="Y41" s="174"/>
      <c r="Z41" s="174"/>
    </row>
    <row r="42" spans="1:26" ht="15.75" customHeight="1">
      <c r="A42" s="129"/>
      <c r="B42" s="385" t="s">
        <v>588</v>
      </c>
      <c r="C42" s="133">
        <f>SUM(Balanza!H1331:H1332)</f>
        <v>0</v>
      </c>
      <c r="D42" s="133">
        <f>SUM(Balanza!H1603:H1604)</f>
        <v>0</v>
      </c>
      <c r="E42" s="119">
        <f t="shared" si="1"/>
        <v>0</v>
      </c>
      <c r="F42" s="133">
        <f>SUM(Balanza!E1875:E1876)</f>
        <v>0</v>
      </c>
      <c r="G42" s="133">
        <f>SUM(Balanza!G2147:G2148)</f>
        <v>0</v>
      </c>
      <c r="H42" s="119">
        <f t="shared" si="3"/>
        <v>0</v>
      </c>
      <c r="I42" s="129"/>
      <c r="J42" s="174"/>
      <c r="K42" s="174"/>
      <c r="L42" s="174"/>
      <c r="M42" s="174"/>
      <c r="N42" s="174"/>
      <c r="O42" s="174"/>
      <c r="P42" s="174"/>
      <c r="Q42" s="174"/>
      <c r="R42" s="174"/>
      <c r="S42" s="174"/>
      <c r="T42" s="174"/>
      <c r="U42" s="174"/>
      <c r="V42" s="174"/>
      <c r="W42" s="174"/>
      <c r="X42" s="174"/>
      <c r="Y42" s="174"/>
      <c r="Z42" s="174"/>
    </row>
    <row r="43" spans="1:26" ht="15.75" customHeight="1">
      <c r="A43" s="129"/>
      <c r="B43" s="393" t="s">
        <v>589</v>
      </c>
      <c r="C43" s="133">
        <f>SUM(Balanza!H1333:H1334)</f>
        <v>0</v>
      </c>
      <c r="D43" s="133">
        <f>SUM(Balanza!H1605:H1606)</f>
        <v>0</v>
      </c>
      <c r="E43" s="119">
        <f t="shared" si="1"/>
        <v>0</v>
      </c>
      <c r="F43" s="133">
        <f>SUM(Balanza!E1877:E1878)</f>
        <v>0</v>
      </c>
      <c r="G43" s="133">
        <f>SUM(Balanza!G2149:G2150)</f>
        <v>0</v>
      </c>
      <c r="H43" s="119">
        <f t="shared" si="3"/>
        <v>0</v>
      </c>
      <c r="I43" s="129"/>
      <c r="J43" s="174"/>
      <c r="K43" s="174"/>
      <c r="L43" s="174"/>
      <c r="M43" s="174"/>
      <c r="N43" s="174"/>
      <c r="O43" s="174"/>
      <c r="P43" s="174"/>
      <c r="Q43" s="174"/>
      <c r="R43" s="174"/>
      <c r="S43" s="174"/>
      <c r="T43" s="174"/>
      <c r="U43" s="174"/>
      <c r="V43" s="174"/>
      <c r="W43" s="174"/>
      <c r="X43" s="174"/>
      <c r="Y43" s="174"/>
      <c r="Z43" s="174"/>
    </row>
    <row r="44" spans="1:26" ht="15.75" customHeight="1">
      <c r="A44" s="129"/>
      <c r="B44" s="393" t="s">
        <v>366</v>
      </c>
      <c r="C44" s="133">
        <f>SUM(Balanza!H1335:H1336)</f>
        <v>0</v>
      </c>
      <c r="D44" s="133">
        <f>SUM(Balanza!H1607:H1608)</f>
        <v>0</v>
      </c>
      <c r="E44" s="119">
        <f t="shared" si="1"/>
        <v>0</v>
      </c>
      <c r="F44" s="133">
        <f>SUM(Balanza!E1879:E1880)</f>
        <v>0</v>
      </c>
      <c r="G44" s="133">
        <f>SUM(Balanza!G2151:G2152)</f>
        <v>0</v>
      </c>
      <c r="H44" s="119">
        <f t="shared" si="3"/>
        <v>0</v>
      </c>
      <c r="I44" s="129"/>
      <c r="J44" s="174"/>
      <c r="K44" s="174"/>
      <c r="L44" s="174"/>
      <c r="M44" s="174"/>
      <c r="N44" s="174"/>
      <c r="O44" s="174"/>
      <c r="P44" s="174"/>
      <c r="Q44" s="174"/>
      <c r="R44" s="174"/>
      <c r="S44" s="174"/>
      <c r="T44" s="174"/>
      <c r="U44" s="174"/>
      <c r="V44" s="174"/>
      <c r="W44" s="174"/>
      <c r="X44" s="174"/>
      <c r="Y44" s="174"/>
      <c r="Z44" s="174"/>
    </row>
    <row r="45" spans="1:26" ht="15.75" customHeight="1">
      <c r="A45" s="129"/>
      <c r="B45" s="454" t="s">
        <v>367</v>
      </c>
      <c r="C45" s="194">
        <f>SUM(Balanza!H1337:H1338)</f>
        <v>0</v>
      </c>
      <c r="D45" s="194">
        <f>SUM(Balanza!H1609:H1610)</f>
        <v>0</v>
      </c>
      <c r="E45" s="455">
        <f t="shared" si="1"/>
        <v>0</v>
      </c>
      <c r="F45" s="194">
        <f>SUM(Balanza!E1881:E1882)</f>
        <v>0</v>
      </c>
      <c r="G45" s="194">
        <f>SUM(Balanza!G2153:G2154)</f>
        <v>0</v>
      </c>
      <c r="H45" s="455">
        <f t="shared" si="3"/>
        <v>0</v>
      </c>
      <c r="I45" s="129"/>
      <c r="J45" s="174"/>
      <c r="K45" s="174"/>
      <c r="L45" s="174"/>
      <c r="M45" s="174"/>
      <c r="N45" s="174"/>
      <c r="O45" s="174"/>
      <c r="P45" s="174"/>
      <c r="Q45" s="174"/>
      <c r="R45" s="174"/>
      <c r="S45" s="174"/>
      <c r="T45" s="174"/>
      <c r="U45" s="174"/>
      <c r="V45" s="174"/>
      <c r="W45" s="174"/>
      <c r="X45" s="174"/>
      <c r="Y45" s="174"/>
      <c r="Z45" s="174"/>
    </row>
    <row r="46" spans="1:26" ht="15.75" customHeight="1">
      <c r="A46" s="424" t="s">
        <v>590</v>
      </c>
      <c r="B46" s="425"/>
      <c r="C46" s="456">
        <f t="shared" ref="C46:D46" si="10">SUM(C47:C55)</f>
        <v>0</v>
      </c>
      <c r="D46" s="456">
        <f t="shared" si="10"/>
        <v>0</v>
      </c>
      <c r="E46" s="456">
        <f t="shared" si="1"/>
        <v>0</v>
      </c>
      <c r="F46" s="456">
        <f t="shared" ref="F46:G46" si="11">SUM(F47:F55)</f>
        <v>0</v>
      </c>
      <c r="G46" s="456">
        <f t="shared" si="11"/>
        <v>0</v>
      </c>
      <c r="H46" s="456">
        <f t="shared" si="3"/>
        <v>0</v>
      </c>
      <c r="I46" s="129"/>
      <c r="J46" s="129"/>
      <c r="K46" s="129"/>
      <c r="L46" s="129"/>
      <c r="M46" s="129"/>
      <c r="N46" s="129"/>
      <c r="O46" s="129"/>
      <c r="P46" s="129"/>
      <c r="Q46" s="129"/>
      <c r="R46" s="129"/>
      <c r="S46" s="129"/>
      <c r="T46" s="129"/>
      <c r="U46" s="129"/>
      <c r="V46" s="129"/>
      <c r="W46" s="129"/>
      <c r="X46" s="129"/>
      <c r="Y46" s="129"/>
      <c r="Z46" s="129"/>
    </row>
    <row r="47" spans="1:26" ht="15.75" customHeight="1">
      <c r="A47" s="129"/>
      <c r="B47" s="459" t="s">
        <v>591</v>
      </c>
      <c r="C47" s="357">
        <f>SUM(Balanza!H1340:H1341)</f>
        <v>0</v>
      </c>
      <c r="D47" s="357">
        <f>SUM(Balanza!H1612:H1613)</f>
        <v>0</v>
      </c>
      <c r="E47" s="458">
        <f t="shared" si="1"/>
        <v>0</v>
      </c>
      <c r="F47" s="357">
        <f>SUM(Balanza!E1884:E1885)</f>
        <v>0</v>
      </c>
      <c r="G47" s="357">
        <f>SUM(Balanza!G2156:G2157)</f>
        <v>0</v>
      </c>
      <c r="H47" s="458">
        <f t="shared" si="3"/>
        <v>0</v>
      </c>
      <c r="I47" s="129"/>
      <c r="J47" s="174"/>
      <c r="K47" s="174"/>
      <c r="L47" s="174"/>
      <c r="M47" s="174"/>
      <c r="N47" s="174"/>
      <c r="O47" s="174"/>
      <c r="P47" s="174"/>
      <c r="Q47" s="174"/>
      <c r="R47" s="174"/>
      <c r="S47" s="174"/>
      <c r="T47" s="174"/>
      <c r="U47" s="174"/>
      <c r="V47" s="174"/>
      <c r="W47" s="174"/>
      <c r="X47" s="174"/>
      <c r="Y47" s="174"/>
      <c r="Z47" s="174"/>
    </row>
    <row r="48" spans="1:26" ht="15.75" customHeight="1">
      <c r="A48" s="129"/>
      <c r="B48" s="393" t="s">
        <v>592</v>
      </c>
      <c r="C48" s="133">
        <f>SUM(Balanza!H1342:H1343)</f>
        <v>0</v>
      </c>
      <c r="D48" s="133">
        <f>SUM(Balanza!H1614:H1615)</f>
        <v>0</v>
      </c>
      <c r="E48" s="119">
        <f t="shared" si="1"/>
        <v>0</v>
      </c>
      <c r="F48" s="133">
        <f>SUM(Balanza!E1886:E1887)</f>
        <v>0</v>
      </c>
      <c r="G48" s="133">
        <f>SUM(Balanza!G2158:G2159)</f>
        <v>0</v>
      </c>
      <c r="H48" s="119">
        <f t="shared" si="3"/>
        <v>0</v>
      </c>
      <c r="I48" s="129"/>
      <c r="J48" s="174"/>
      <c r="K48" s="174"/>
      <c r="L48" s="174"/>
      <c r="M48" s="174"/>
      <c r="N48" s="174"/>
      <c r="O48" s="174"/>
      <c r="P48" s="174"/>
      <c r="Q48" s="174"/>
      <c r="R48" s="174"/>
      <c r="S48" s="174"/>
      <c r="T48" s="174"/>
      <c r="U48" s="174"/>
      <c r="V48" s="174"/>
      <c r="W48" s="174"/>
      <c r="X48" s="174"/>
      <c r="Y48" s="174"/>
      <c r="Z48" s="174"/>
    </row>
    <row r="49" spans="1:26" ht="15.75" customHeight="1">
      <c r="A49" s="129"/>
      <c r="B49" s="393" t="s">
        <v>593</v>
      </c>
      <c r="C49" s="133">
        <f>SUM(Balanza!H1344:H1345)</f>
        <v>0</v>
      </c>
      <c r="D49" s="133">
        <f>SUM(Balanza!H1616:H1617)</f>
        <v>0</v>
      </c>
      <c r="E49" s="119">
        <f t="shared" si="1"/>
        <v>0</v>
      </c>
      <c r="F49" s="133">
        <f>SUM(Balanza!E1888:E1889)</f>
        <v>0</v>
      </c>
      <c r="G49" s="133">
        <f>SUM(Balanza!G2160:G2161)</f>
        <v>0</v>
      </c>
      <c r="H49" s="119">
        <f t="shared" si="3"/>
        <v>0</v>
      </c>
      <c r="I49" s="129"/>
      <c r="J49" s="174"/>
      <c r="K49" s="174"/>
      <c r="L49" s="174"/>
      <c r="M49" s="174"/>
      <c r="N49" s="174"/>
      <c r="O49" s="174"/>
      <c r="P49" s="174"/>
      <c r="Q49" s="174"/>
      <c r="R49" s="174"/>
      <c r="S49" s="174"/>
      <c r="T49" s="174"/>
      <c r="U49" s="174"/>
      <c r="V49" s="174"/>
      <c r="W49" s="174"/>
      <c r="X49" s="174"/>
      <c r="Y49" s="174"/>
      <c r="Z49" s="174"/>
    </row>
    <row r="50" spans="1:26" ht="15.75" customHeight="1">
      <c r="A50" s="129"/>
      <c r="B50" s="393" t="s">
        <v>594</v>
      </c>
      <c r="C50" s="133">
        <f>SUM(Balanza!H1346:H1347)</f>
        <v>0</v>
      </c>
      <c r="D50" s="133">
        <f>SUM(Balanza!H1618:H1619)</f>
        <v>0</v>
      </c>
      <c r="E50" s="119">
        <f t="shared" si="1"/>
        <v>0</v>
      </c>
      <c r="F50" s="133">
        <f>SUM(Balanza!E1890:E1891)</f>
        <v>0</v>
      </c>
      <c r="G50" s="133">
        <f>SUM(Balanza!G2162:G2163)</f>
        <v>0</v>
      </c>
      <c r="H50" s="119">
        <f t="shared" si="3"/>
        <v>0</v>
      </c>
      <c r="I50" s="129"/>
      <c r="J50" s="174"/>
      <c r="K50" s="174"/>
      <c r="L50" s="174"/>
      <c r="M50" s="174"/>
      <c r="N50" s="174"/>
      <c r="O50" s="174"/>
      <c r="P50" s="174"/>
      <c r="Q50" s="174"/>
      <c r="R50" s="174"/>
      <c r="S50" s="174"/>
      <c r="T50" s="174"/>
      <c r="U50" s="174"/>
      <c r="V50" s="174"/>
      <c r="W50" s="174"/>
      <c r="X50" s="174"/>
      <c r="Y50" s="174"/>
      <c r="Z50" s="174"/>
    </row>
    <row r="51" spans="1:26" ht="15.75" customHeight="1">
      <c r="A51" s="129"/>
      <c r="B51" s="393" t="s">
        <v>595</v>
      </c>
      <c r="C51" s="133">
        <f>SUM(Balanza!H1348:H1349)</f>
        <v>0</v>
      </c>
      <c r="D51" s="133">
        <f>SUM(Balanza!H1620:H1621)</f>
        <v>0</v>
      </c>
      <c r="E51" s="119">
        <f t="shared" si="1"/>
        <v>0</v>
      </c>
      <c r="F51" s="133">
        <f>SUM(Balanza!E1892:E1893)</f>
        <v>0</v>
      </c>
      <c r="G51" s="133">
        <f>SUM(Balanza!G2164:G2165)</f>
        <v>0</v>
      </c>
      <c r="H51" s="119">
        <f t="shared" si="3"/>
        <v>0</v>
      </c>
      <c r="I51" s="129"/>
      <c r="J51" s="174"/>
      <c r="K51" s="174"/>
      <c r="L51" s="174"/>
      <c r="M51" s="174"/>
      <c r="N51" s="174"/>
      <c r="O51" s="174"/>
      <c r="P51" s="174"/>
      <c r="Q51" s="174"/>
      <c r="R51" s="174"/>
      <c r="S51" s="174"/>
      <c r="T51" s="174"/>
      <c r="U51" s="174"/>
      <c r="V51" s="174"/>
      <c r="W51" s="174"/>
      <c r="X51" s="174"/>
      <c r="Y51" s="174"/>
      <c r="Z51" s="174"/>
    </row>
    <row r="52" spans="1:26" ht="15.75" customHeight="1">
      <c r="A52" s="129"/>
      <c r="B52" s="393" t="s">
        <v>596</v>
      </c>
      <c r="C52" s="133">
        <f>SUM(Balanza!H1350:H1351)</f>
        <v>0</v>
      </c>
      <c r="D52" s="133">
        <f>SUM(Balanza!H1622:H1623)</f>
        <v>0</v>
      </c>
      <c r="E52" s="119">
        <f t="shared" si="1"/>
        <v>0</v>
      </c>
      <c r="F52" s="133">
        <f>SUM(Balanza!E1894:E1895)</f>
        <v>0</v>
      </c>
      <c r="G52" s="133">
        <f>SUM(Balanza!G2166:G2167)</f>
        <v>0</v>
      </c>
      <c r="H52" s="119">
        <f t="shared" si="3"/>
        <v>0</v>
      </c>
      <c r="I52" s="129"/>
      <c r="J52" s="174"/>
      <c r="K52" s="174"/>
      <c r="L52" s="174"/>
      <c r="M52" s="174"/>
      <c r="N52" s="174"/>
      <c r="O52" s="174"/>
      <c r="P52" s="174"/>
      <c r="Q52" s="174"/>
      <c r="R52" s="174"/>
      <c r="S52" s="174"/>
      <c r="T52" s="174"/>
      <c r="U52" s="174"/>
      <c r="V52" s="174"/>
      <c r="W52" s="174"/>
      <c r="X52" s="174"/>
      <c r="Y52" s="174"/>
      <c r="Z52" s="174"/>
    </row>
    <row r="53" spans="1:26" ht="15.75" customHeight="1">
      <c r="A53" s="129"/>
      <c r="B53" s="393" t="s">
        <v>597</v>
      </c>
      <c r="C53" s="133">
        <f>SUM(Balanza!H1352:H1353)</f>
        <v>0</v>
      </c>
      <c r="D53" s="133">
        <f>SUM(Balanza!H1624:H1625)</f>
        <v>0</v>
      </c>
      <c r="E53" s="119">
        <f t="shared" si="1"/>
        <v>0</v>
      </c>
      <c r="F53" s="133">
        <f>SUM(Balanza!E1896:E1897)</f>
        <v>0</v>
      </c>
      <c r="G53" s="133">
        <f>SUM(Balanza!G2168:G2169)</f>
        <v>0</v>
      </c>
      <c r="H53" s="119">
        <f t="shared" si="3"/>
        <v>0</v>
      </c>
      <c r="I53" s="129"/>
      <c r="J53" s="174"/>
      <c r="K53" s="174"/>
      <c r="L53" s="174"/>
      <c r="M53" s="174"/>
      <c r="N53" s="174"/>
      <c r="O53" s="174"/>
      <c r="P53" s="174"/>
      <c r="Q53" s="174"/>
      <c r="R53" s="174"/>
      <c r="S53" s="174"/>
      <c r="T53" s="174"/>
      <c r="U53" s="174"/>
      <c r="V53" s="174"/>
      <c r="W53" s="174"/>
      <c r="X53" s="174"/>
      <c r="Y53" s="174"/>
      <c r="Z53" s="174"/>
    </row>
    <row r="54" spans="1:26" ht="15.75" customHeight="1">
      <c r="A54" s="129"/>
      <c r="B54" s="393" t="s">
        <v>598</v>
      </c>
      <c r="C54" s="133">
        <f>SUM(Balanza!H1354:H1355)</f>
        <v>0</v>
      </c>
      <c r="D54" s="133">
        <f>SUM(Balanza!H1626:H1627)</f>
        <v>0</v>
      </c>
      <c r="E54" s="119">
        <f t="shared" si="1"/>
        <v>0</v>
      </c>
      <c r="F54" s="133">
        <f>SUM(Balanza!E1898:E1899)</f>
        <v>0</v>
      </c>
      <c r="G54" s="133">
        <f>SUM(Balanza!G2170:G2171)</f>
        <v>0</v>
      </c>
      <c r="H54" s="119">
        <f t="shared" si="3"/>
        <v>0</v>
      </c>
      <c r="I54" s="129"/>
      <c r="J54" s="174"/>
      <c r="K54" s="174"/>
      <c r="L54" s="174"/>
      <c r="M54" s="174"/>
      <c r="N54" s="174"/>
      <c r="O54" s="174"/>
      <c r="P54" s="174"/>
      <c r="Q54" s="174"/>
      <c r="R54" s="174"/>
      <c r="S54" s="174"/>
      <c r="T54" s="174"/>
      <c r="U54" s="174"/>
      <c r="V54" s="174"/>
      <c r="W54" s="174"/>
      <c r="X54" s="174"/>
      <c r="Y54" s="174"/>
      <c r="Z54" s="174"/>
    </row>
    <row r="55" spans="1:26" ht="15.75" customHeight="1">
      <c r="A55" s="129"/>
      <c r="B55" s="454" t="s">
        <v>450</v>
      </c>
      <c r="C55" s="194">
        <f>SUM(Balanza!H1356:H1357)</f>
        <v>0</v>
      </c>
      <c r="D55" s="194">
        <f>SUM(Balanza!H1628:H1629)</f>
        <v>0</v>
      </c>
      <c r="E55" s="455">
        <f t="shared" si="1"/>
        <v>0</v>
      </c>
      <c r="F55" s="194">
        <f>SUM(Balanza!E1900:E1901)</f>
        <v>0</v>
      </c>
      <c r="G55" s="194">
        <f>SUM(Balanza!G2172:G2173)</f>
        <v>0</v>
      </c>
      <c r="H55" s="455">
        <f t="shared" si="3"/>
        <v>0</v>
      </c>
      <c r="I55" s="129"/>
      <c r="J55" s="174"/>
      <c r="K55" s="174"/>
      <c r="L55" s="174"/>
      <c r="M55" s="174"/>
      <c r="N55" s="174"/>
      <c r="O55" s="174"/>
      <c r="P55" s="174"/>
      <c r="Q55" s="174"/>
      <c r="R55" s="174"/>
      <c r="S55" s="174"/>
      <c r="T55" s="174"/>
      <c r="U55" s="174"/>
      <c r="V55" s="174"/>
      <c r="W55" s="174"/>
      <c r="X55" s="174"/>
      <c r="Y55" s="174"/>
      <c r="Z55" s="174"/>
    </row>
    <row r="56" spans="1:26" ht="15.75" customHeight="1">
      <c r="A56" s="424" t="s">
        <v>599</v>
      </c>
      <c r="B56" s="425"/>
      <c r="C56" s="456">
        <f t="shared" ref="C56:D56" si="12">SUM(C57:C59)</f>
        <v>0</v>
      </c>
      <c r="D56" s="456">
        <f t="shared" si="12"/>
        <v>0</v>
      </c>
      <c r="E56" s="456">
        <f t="shared" si="1"/>
        <v>0</v>
      </c>
      <c r="F56" s="456">
        <f t="shared" ref="F56:G56" si="13">SUM(F57:F59)</f>
        <v>0</v>
      </c>
      <c r="G56" s="456">
        <f t="shared" si="13"/>
        <v>0</v>
      </c>
      <c r="H56" s="456">
        <f t="shared" si="3"/>
        <v>0</v>
      </c>
      <c r="I56" s="129"/>
      <c r="J56" s="129"/>
      <c r="K56" s="129"/>
      <c r="L56" s="129"/>
      <c r="M56" s="129"/>
      <c r="N56" s="129"/>
      <c r="O56" s="129"/>
      <c r="P56" s="129"/>
      <c r="Q56" s="129"/>
      <c r="R56" s="129"/>
      <c r="S56" s="129"/>
      <c r="T56" s="129"/>
      <c r="U56" s="129"/>
      <c r="V56" s="129"/>
      <c r="W56" s="129"/>
      <c r="X56" s="129"/>
      <c r="Y56" s="129"/>
      <c r="Z56" s="129"/>
    </row>
    <row r="57" spans="1:26" ht="15.75" customHeight="1">
      <c r="A57" s="129"/>
      <c r="B57" s="459" t="s">
        <v>600</v>
      </c>
      <c r="C57" s="357">
        <f>SUM(Balanza!H1359:H1360)</f>
        <v>0</v>
      </c>
      <c r="D57" s="357">
        <f>SUM(Balanza!H1631:H1632)</f>
        <v>0</v>
      </c>
      <c r="E57" s="458">
        <f t="shared" si="1"/>
        <v>0</v>
      </c>
      <c r="F57" s="357">
        <f>SUM(Balanza!E1903:E1904)</f>
        <v>0</v>
      </c>
      <c r="G57" s="357">
        <f>SUM(Balanza!G2175:G2176)</f>
        <v>0</v>
      </c>
      <c r="H57" s="458">
        <f t="shared" si="3"/>
        <v>0</v>
      </c>
      <c r="I57" s="129"/>
      <c r="J57" s="174"/>
      <c r="K57" s="174"/>
      <c r="L57" s="174"/>
      <c r="M57" s="174"/>
      <c r="N57" s="174"/>
      <c r="O57" s="174"/>
      <c r="P57" s="174"/>
      <c r="Q57" s="174"/>
      <c r="R57" s="174"/>
      <c r="S57" s="174"/>
      <c r="T57" s="174"/>
      <c r="U57" s="174"/>
      <c r="V57" s="174"/>
      <c r="W57" s="174"/>
      <c r="X57" s="174"/>
      <c r="Y57" s="174"/>
      <c r="Z57" s="174"/>
    </row>
    <row r="58" spans="1:26" ht="15.75" customHeight="1">
      <c r="A58" s="129"/>
      <c r="B58" s="393" t="s">
        <v>601</v>
      </c>
      <c r="C58" s="133">
        <f>SUM(Balanza!H1361:H1362)</f>
        <v>0</v>
      </c>
      <c r="D58" s="133">
        <f>SUM(Balanza!H1633:H1634)</f>
        <v>0</v>
      </c>
      <c r="E58" s="119">
        <f t="shared" si="1"/>
        <v>0</v>
      </c>
      <c r="F58" s="133">
        <f>SUM(Balanza!E1905:E1906)</f>
        <v>0</v>
      </c>
      <c r="G58" s="133">
        <f>SUM(Balanza!G2177:G2178)</f>
        <v>0</v>
      </c>
      <c r="H58" s="119">
        <f t="shared" si="3"/>
        <v>0</v>
      </c>
      <c r="I58" s="129"/>
      <c r="J58" s="174"/>
      <c r="K58" s="174"/>
      <c r="L58" s="174"/>
      <c r="M58" s="174"/>
      <c r="N58" s="174"/>
      <c r="O58" s="174"/>
      <c r="P58" s="174"/>
      <c r="Q58" s="174"/>
      <c r="R58" s="174"/>
      <c r="S58" s="174"/>
      <c r="T58" s="174"/>
      <c r="U58" s="174"/>
      <c r="V58" s="174"/>
      <c r="W58" s="174"/>
      <c r="X58" s="174"/>
      <c r="Y58" s="174"/>
      <c r="Z58" s="174"/>
    </row>
    <row r="59" spans="1:26" ht="15.75" customHeight="1">
      <c r="A59" s="129"/>
      <c r="B59" s="454" t="s">
        <v>602</v>
      </c>
      <c r="C59" s="194">
        <f>SUM(Balanza!H1363:H1364)</f>
        <v>0</v>
      </c>
      <c r="D59" s="194">
        <f>SUM(Balanza!H1635:H1636)</f>
        <v>0</v>
      </c>
      <c r="E59" s="455">
        <f t="shared" si="1"/>
        <v>0</v>
      </c>
      <c r="F59" s="194">
        <f>SUM(Balanza!E1907:E1908)</f>
        <v>0</v>
      </c>
      <c r="G59" s="194">
        <f>SUM(Balanza!G2179:G2180)</f>
        <v>0</v>
      </c>
      <c r="H59" s="455">
        <f t="shared" si="3"/>
        <v>0</v>
      </c>
      <c r="I59" s="129"/>
      <c r="J59" s="174"/>
      <c r="K59" s="174"/>
      <c r="L59" s="174"/>
      <c r="M59" s="174"/>
      <c r="N59" s="174"/>
      <c r="O59" s="174"/>
      <c r="P59" s="174"/>
      <c r="Q59" s="174"/>
      <c r="R59" s="174"/>
      <c r="S59" s="174"/>
      <c r="T59" s="174"/>
      <c r="U59" s="174"/>
      <c r="V59" s="174"/>
      <c r="W59" s="174"/>
      <c r="X59" s="174"/>
      <c r="Y59" s="174"/>
      <c r="Z59" s="174"/>
    </row>
    <row r="60" spans="1:26" ht="15.75" customHeight="1">
      <c r="A60" s="424" t="s">
        <v>603</v>
      </c>
      <c r="B60" s="425"/>
      <c r="C60" s="456">
        <f t="shared" ref="C60:D60" si="14">SUM(C61:C67)</f>
        <v>0</v>
      </c>
      <c r="D60" s="456">
        <f t="shared" si="14"/>
        <v>0</v>
      </c>
      <c r="E60" s="456">
        <f t="shared" si="1"/>
        <v>0</v>
      </c>
      <c r="F60" s="456">
        <f t="shared" ref="F60:G60" si="15">SUM(F61:F67)</f>
        <v>0</v>
      </c>
      <c r="G60" s="456">
        <f t="shared" si="15"/>
        <v>0</v>
      </c>
      <c r="H60" s="456">
        <f t="shared" si="3"/>
        <v>0</v>
      </c>
      <c r="I60" s="129"/>
      <c r="J60" s="129"/>
      <c r="K60" s="129"/>
      <c r="L60" s="129"/>
      <c r="M60" s="129"/>
      <c r="N60" s="129"/>
      <c r="O60" s="129"/>
      <c r="P60" s="129"/>
      <c r="Q60" s="129"/>
      <c r="R60" s="129"/>
      <c r="S60" s="129"/>
      <c r="T60" s="129"/>
      <c r="U60" s="129"/>
      <c r="V60" s="129"/>
      <c r="W60" s="129"/>
      <c r="X60" s="129"/>
      <c r="Y60" s="129"/>
      <c r="Z60" s="129"/>
    </row>
    <row r="61" spans="1:26" ht="15.75" customHeight="1">
      <c r="A61" s="129"/>
      <c r="B61" s="459" t="s">
        <v>604</v>
      </c>
      <c r="C61" s="357">
        <f>SUM(Balanza!H1366:H1367)</f>
        <v>0</v>
      </c>
      <c r="D61" s="357">
        <f>SUM(Balanza!H1638:H1639)</f>
        <v>0</v>
      </c>
      <c r="E61" s="458">
        <f t="shared" si="1"/>
        <v>0</v>
      </c>
      <c r="F61" s="357">
        <f>SUM(Balanza!E1910:E1911)</f>
        <v>0</v>
      </c>
      <c r="G61" s="357">
        <f>SUM(Balanza!G2182:G2183)</f>
        <v>0</v>
      </c>
      <c r="H61" s="458">
        <f t="shared" si="3"/>
        <v>0</v>
      </c>
      <c r="I61" s="129"/>
      <c r="J61" s="174"/>
      <c r="K61" s="174"/>
      <c r="L61" s="174"/>
      <c r="M61" s="174"/>
      <c r="N61" s="174"/>
      <c r="O61" s="174"/>
      <c r="P61" s="174"/>
      <c r="Q61" s="174"/>
      <c r="R61" s="174"/>
      <c r="S61" s="174"/>
      <c r="T61" s="174"/>
      <c r="U61" s="174"/>
      <c r="V61" s="174"/>
      <c r="W61" s="174"/>
      <c r="X61" s="174"/>
      <c r="Y61" s="174"/>
      <c r="Z61" s="174"/>
    </row>
    <row r="62" spans="1:26" ht="15.75" customHeight="1">
      <c r="A62" s="129"/>
      <c r="B62" s="393" t="s">
        <v>605</v>
      </c>
      <c r="C62" s="133">
        <f>SUM(Balanza!H1368:H1369)</f>
        <v>0</v>
      </c>
      <c r="D62" s="133">
        <f>SUM(Balanza!H1640:H1641)</f>
        <v>0</v>
      </c>
      <c r="E62" s="119">
        <f t="shared" si="1"/>
        <v>0</v>
      </c>
      <c r="F62" s="133">
        <f>SUM(Balanza!E1912:E1913)</f>
        <v>0</v>
      </c>
      <c r="G62" s="133">
        <f>SUM(Balanza!G2184:G2185)</f>
        <v>0</v>
      </c>
      <c r="H62" s="119">
        <f t="shared" si="3"/>
        <v>0</v>
      </c>
      <c r="I62" s="129"/>
      <c r="J62" s="174"/>
      <c r="K62" s="174"/>
      <c r="L62" s="174"/>
      <c r="M62" s="174"/>
      <c r="N62" s="174"/>
      <c r="O62" s="174"/>
      <c r="P62" s="174"/>
      <c r="Q62" s="174"/>
      <c r="R62" s="174"/>
      <c r="S62" s="174"/>
      <c r="T62" s="174"/>
      <c r="U62" s="174"/>
      <c r="V62" s="174"/>
      <c r="W62" s="174"/>
      <c r="X62" s="174"/>
      <c r="Y62" s="174"/>
      <c r="Z62" s="174"/>
    </row>
    <row r="63" spans="1:26" ht="15.75" customHeight="1">
      <c r="A63" s="129"/>
      <c r="B63" s="393" t="s">
        <v>606</v>
      </c>
      <c r="C63" s="133">
        <f>SUM(Balanza!H1370:H1371)</f>
        <v>0</v>
      </c>
      <c r="D63" s="133">
        <f>SUM(Balanza!H1642:H1643)</f>
        <v>0</v>
      </c>
      <c r="E63" s="119">
        <f t="shared" si="1"/>
        <v>0</v>
      </c>
      <c r="F63" s="133">
        <f>SUM(Balanza!E1914:E1915)</f>
        <v>0</v>
      </c>
      <c r="G63" s="133">
        <f>SUM(Balanza!G2186:G2187)</f>
        <v>0</v>
      </c>
      <c r="H63" s="119">
        <f t="shared" si="3"/>
        <v>0</v>
      </c>
      <c r="I63" s="129"/>
      <c r="J63" s="174"/>
      <c r="K63" s="174"/>
      <c r="L63" s="174"/>
      <c r="M63" s="174"/>
      <c r="N63" s="174"/>
      <c r="O63" s="174"/>
      <c r="P63" s="174"/>
      <c r="Q63" s="174"/>
      <c r="R63" s="174"/>
      <c r="S63" s="174"/>
      <c r="T63" s="174"/>
      <c r="U63" s="174"/>
      <c r="V63" s="174"/>
      <c r="W63" s="174"/>
      <c r="X63" s="174"/>
      <c r="Y63" s="174"/>
      <c r="Z63" s="174"/>
    </row>
    <row r="64" spans="1:26" ht="15.75" customHeight="1">
      <c r="A64" s="129"/>
      <c r="B64" s="393" t="s">
        <v>607</v>
      </c>
      <c r="C64" s="133">
        <f>SUM(Balanza!H1372:H1373)</f>
        <v>0</v>
      </c>
      <c r="D64" s="133">
        <f>SUM(Balanza!H1644:H1645)</f>
        <v>0</v>
      </c>
      <c r="E64" s="119">
        <f t="shared" si="1"/>
        <v>0</v>
      </c>
      <c r="F64" s="133">
        <f>SUM(Balanza!E1916:E1917)</f>
        <v>0</v>
      </c>
      <c r="G64" s="133">
        <f>SUM(Balanza!G2188:G2189)</f>
        <v>0</v>
      </c>
      <c r="H64" s="119">
        <f t="shared" si="3"/>
        <v>0</v>
      </c>
      <c r="I64" s="129"/>
      <c r="J64" s="174"/>
      <c r="K64" s="174"/>
      <c r="L64" s="174"/>
      <c r="M64" s="174"/>
      <c r="N64" s="174"/>
      <c r="O64" s="174"/>
      <c r="P64" s="174"/>
      <c r="Q64" s="174"/>
      <c r="R64" s="174"/>
      <c r="S64" s="174"/>
      <c r="T64" s="174"/>
      <c r="U64" s="174"/>
      <c r="V64" s="174"/>
      <c r="W64" s="174"/>
      <c r="X64" s="174"/>
      <c r="Y64" s="174"/>
      <c r="Z64" s="174"/>
    </row>
    <row r="65" spans="1:26" ht="15.75" customHeight="1">
      <c r="A65" s="129"/>
      <c r="B65" s="393" t="s">
        <v>608</v>
      </c>
      <c r="C65" s="133">
        <f>SUM(Balanza!H1374:H1375)</f>
        <v>0</v>
      </c>
      <c r="D65" s="133">
        <f>SUM(Balanza!H1646:H1647)</f>
        <v>0</v>
      </c>
      <c r="E65" s="119">
        <f t="shared" si="1"/>
        <v>0</v>
      </c>
      <c r="F65" s="133">
        <f>SUM(Balanza!E1918:E1919)</f>
        <v>0</v>
      </c>
      <c r="G65" s="133">
        <f>SUM(Balanza!G2190:G2191)</f>
        <v>0</v>
      </c>
      <c r="H65" s="119">
        <f t="shared" si="3"/>
        <v>0</v>
      </c>
      <c r="I65" s="129"/>
      <c r="J65" s="174"/>
      <c r="K65" s="174"/>
      <c r="L65" s="174"/>
      <c r="M65" s="174"/>
      <c r="N65" s="174"/>
      <c r="O65" s="174"/>
      <c r="P65" s="174"/>
      <c r="Q65" s="174"/>
      <c r="R65" s="174"/>
      <c r="S65" s="174"/>
      <c r="T65" s="174"/>
      <c r="U65" s="174"/>
      <c r="V65" s="174"/>
      <c r="W65" s="174"/>
      <c r="X65" s="174"/>
      <c r="Y65" s="174"/>
      <c r="Z65" s="174"/>
    </row>
    <row r="66" spans="1:26" ht="15.75" customHeight="1">
      <c r="A66" s="129"/>
      <c r="B66" s="393" t="s">
        <v>609</v>
      </c>
      <c r="C66" s="133">
        <f>SUM(Balanza!H1376:H1377)</f>
        <v>0</v>
      </c>
      <c r="D66" s="133">
        <f>SUM(Balanza!H1648:H1649)</f>
        <v>0</v>
      </c>
      <c r="E66" s="119">
        <f t="shared" si="1"/>
        <v>0</v>
      </c>
      <c r="F66" s="133">
        <f>SUM(Balanza!E1920:E1921)</f>
        <v>0</v>
      </c>
      <c r="G66" s="133">
        <f>SUM(Balanza!G2192:G2193)</f>
        <v>0</v>
      </c>
      <c r="H66" s="119">
        <f t="shared" si="3"/>
        <v>0</v>
      </c>
      <c r="I66" s="129"/>
      <c r="J66" s="174"/>
      <c r="K66" s="174"/>
      <c r="L66" s="174"/>
      <c r="M66" s="174"/>
      <c r="N66" s="174"/>
      <c r="O66" s="174"/>
      <c r="P66" s="174"/>
      <c r="Q66" s="174"/>
      <c r="R66" s="174"/>
      <c r="S66" s="174"/>
      <c r="T66" s="174"/>
      <c r="U66" s="174"/>
      <c r="V66" s="174"/>
      <c r="W66" s="174"/>
      <c r="X66" s="174"/>
      <c r="Y66" s="174"/>
      <c r="Z66" s="174"/>
    </row>
    <row r="67" spans="1:26" ht="15.75" customHeight="1">
      <c r="A67" s="129"/>
      <c r="B67" s="454" t="s">
        <v>610</v>
      </c>
      <c r="C67" s="194">
        <f>SUM(Balanza!H1378:H1379)</f>
        <v>0</v>
      </c>
      <c r="D67" s="194">
        <f>SUM(Balanza!H1650:H1651)</f>
        <v>0</v>
      </c>
      <c r="E67" s="455">
        <f t="shared" si="1"/>
        <v>0</v>
      </c>
      <c r="F67" s="194">
        <f>SUM(Balanza!E1922:E1923)</f>
        <v>0</v>
      </c>
      <c r="G67" s="194">
        <f>SUM(Balanza!G2194:G2195)</f>
        <v>0</v>
      </c>
      <c r="H67" s="455">
        <f t="shared" si="3"/>
        <v>0</v>
      </c>
      <c r="I67" s="129"/>
      <c r="J67" s="174"/>
      <c r="K67" s="174"/>
      <c r="L67" s="174"/>
      <c r="M67" s="174"/>
      <c r="N67" s="174"/>
      <c r="O67" s="174"/>
      <c r="P67" s="174"/>
      <c r="Q67" s="174"/>
      <c r="R67" s="174"/>
      <c r="S67" s="174"/>
      <c r="T67" s="174"/>
      <c r="U67" s="174"/>
      <c r="V67" s="174"/>
      <c r="W67" s="174"/>
      <c r="X67" s="174"/>
      <c r="Y67" s="174"/>
      <c r="Z67" s="174"/>
    </row>
    <row r="68" spans="1:26" ht="15.75" customHeight="1">
      <c r="A68" s="424" t="s">
        <v>611</v>
      </c>
      <c r="B68" s="425"/>
      <c r="C68" s="456">
        <f t="shared" ref="C68:D68" si="16">SUM(C69:C71)</f>
        <v>0</v>
      </c>
      <c r="D68" s="456">
        <f t="shared" si="16"/>
        <v>0</v>
      </c>
      <c r="E68" s="456">
        <f t="shared" si="1"/>
        <v>0</v>
      </c>
      <c r="F68" s="456">
        <f t="shared" ref="F68:G68" si="17">SUM(F69:F71)</f>
        <v>0</v>
      </c>
      <c r="G68" s="456">
        <f t="shared" si="17"/>
        <v>0</v>
      </c>
      <c r="H68" s="456">
        <f t="shared" si="3"/>
        <v>0</v>
      </c>
      <c r="I68" s="129"/>
      <c r="J68" s="129"/>
      <c r="K68" s="129"/>
      <c r="L68" s="129"/>
      <c r="M68" s="129"/>
      <c r="N68" s="129"/>
      <c r="O68" s="129"/>
      <c r="P68" s="129"/>
      <c r="Q68" s="129"/>
      <c r="R68" s="129"/>
      <c r="S68" s="129"/>
      <c r="T68" s="129"/>
      <c r="U68" s="129"/>
      <c r="V68" s="129"/>
      <c r="W68" s="129"/>
      <c r="X68" s="129"/>
      <c r="Y68" s="129"/>
      <c r="Z68" s="129"/>
    </row>
    <row r="69" spans="1:26" ht="15.75" customHeight="1">
      <c r="A69" s="152"/>
      <c r="B69" s="361" t="s">
        <v>494</v>
      </c>
      <c r="C69" s="357">
        <f>SUM(Balanza!H1381:H1382)</f>
        <v>0</v>
      </c>
      <c r="D69" s="357">
        <f>SUM(Balanza!H1653:H1654)</f>
        <v>0</v>
      </c>
      <c r="E69" s="458">
        <f t="shared" si="1"/>
        <v>0</v>
      </c>
      <c r="F69" s="357">
        <f>SUM(Balanza!E1925:E1926)</f>
        <v>0</v>
      </c>
      <c r="G69" s="357">
        <f>SUM(Balanza!G2197:G2198)</f>
        <v>0</v>
      </c>
      <c r="H69" s="458">
        <f t="shared" si="3"/>
        <v>0</v>
      </c>
      <c r="I69" s="129"/>
      <c r="J69" s="129"/>
      <c r="K69" s="129"/>
      <c r="L69" s="129"/>
      <c r="M69" s="129"/>
      <c r="N69" s="129"/>
      <c r="O69" s="129"/>
      <c r="P69" s="129"/>
      <c r="Q69" s="129"/>
      <c r="R69" s="129"/>
      <c r="S69" s="129"/>
      <c r="T69" s="129"/>
      <c r="U69" s="129"/>
      <c r="V69" s="129"/>
      <c r="W69" s="129"/>
      <c r="X69" s="129"/>
      <c r="Y69" s="129"/>
      <c r="Z69" s="129"/>
    </row>
    <row r="70" spans="1:26" ht="15.75" customHeight="1">
      <c r="A70" s="152"/>
      <c r="B70" s="349" t="s">
        <v>323</v>
      </c>
      <c r="C70" s="133">
        <f>SUM(Balanza!H1383:H1384)</f>
        <v>0</v>
      </c>
      <c r="D70" s="133">
        <f>SUM(Balanza!H1655:H1656)</f>
        <v>0</v>
      </c>
      <c r="E70" s="119">
        <f t="shared" si="1"/>
        <v>0</v>
      </c>
      <c r="F70" s="133">
        <f>SUM(Balanza!E1927:E1928)</f>
        <v>0</v>
      </c>
      <c r="G70" s="133">
        <f>SUM(Balanza!G2199:G2200)</f>
        <v>0</v>
      </c>
      <c r="H70" s="119">
        <f t="shared" si="3"/>
        <v>0</v>
      </c>
      <c r="I70" s="129"/>
      <c r="J70" s="129"/>
      <c r="K70" s="129"/>
      <c r="L70" s="129"/>
      <c r="M70" s="129"/>
      <c r="N70" s="129"/>
      <c r="O70" s="129"/>
      <c r="P70" s="129"/>
      <c r="Q70" s="129"/>
      <c r="R70" s="129"/>
      <c r="S70" s="129"/>
      <c r="T70" s="129"/>
      <c r="U70" s="129"/>
      <c r="V70" s="129"/>
      <c r="W70" s="129"/>
      <c r="X70" s="129"/>
      <c r="Y70" s="129"/>
      <c r="Z70" s="129"/>
    </row>
    <row r="71" spans="1:26" ht="15.75" customHeight="1">
      <c r="A71" s="152"/>
      <c r="B71" s="128" t="s">
        <v>370</v>
      </c>
      <c r="C71" s="194">
        <f>SUM(Balanza!H1385:H1386)</f>
        <v>0</v>
      </c>
      <c r="D71" s="194">
        <f>SUM(Balanza!H1657:H1658)</f>
        <v>0</v>
      </c>
      <c r="E71" s="455">
        <f t="shared" si="1"/>
        <v>0</v>
      </c>
      <c r="F71" s="194">
        <f>SUM(Balanza!E1929:E1930)</f>
        <v>0</v>
      </c>
      <c r="G71" s="194">
        <f>SUM(Balanza!G2201:G2202)</f>
        <v>0</v>
      </c>
      <c r="H71" s="455">
        <f t="shared" si="3"/>
        <v>0</v>
      </c>
      <c r="I71" s="129"/>
      <c r="J71" s="129"/>
      <c r="K71" s="129"/>
      <c r="L71" s="129"/>
      <c r="M71" s="129"/>
      <c r="N71" s="129"/>
      <c r="O71" s="129"/>
      <c r="P71" s="129"/>
      <c r="Q71" s="129"/>
      <c r="R71" s="129"/>
      <c r="S71" s="129"/>
      <c r="T71" s="129"/>
      <c r="U71" s="129"/>
      <c r="V71" s="129"/>
      <c r="W71" s="129"/>
      <c r="X71" s="129"/>
      <c r="Y71" s="129"/>
      <c r="Z71" s="129"/>
    </row>
    <row r="72" spans="1:26" ht="15.75" customHeight="1">
      <c r="A72" s="424" t="s">
        <v>612</v>
      </c>
      <c r="B72" s="425"/>
      <c r="C72" s="456">
        <f t="shared" ref="C72:D72" si="18">SUM(C73:C79)</f>
        <v>0</v>
      </c>
      <c r="D72" s="456">
        <f t="shared" si="18"/>
        <v>0</v>
      </c>
      <c r="E72" s="456">
        <f t="shared" si="1"/>
        <v>0</v>
      </c>
      <c r="F72" s="456">
        <f t="shared" ref="F72:G72" si="19">SUM(F73:F79)</f>
        <v>0</v>
      </c>
      <c r="G72" s="456">
        <f t="shared" si="19"/>
        <v>0</v>
      </c>
      <c r="H72" s="456">
        <f t="shared" si="3"/>
        <v>0</v>
      </c>
      <c r="I72" s="129"/>
      <c r="J72" s="129"/>
      <c r="K72" s="129"/>
      <c r="L72" s="129"/>
      <c r="M72" s="129"/>
      <c r="N72" s="129"/>
      <c r="O72" s="129"/>
      <c r="P72" s="129"/>
      <c r="Q72" s="129"/>
      <c r="R72" s="129"/>
      <c r="S72" s="129"/>
      <c r="T72" s="129"/>
      <c r="U72" s="129"/>
      <c r="V72" s="129"/>
      <c r="W72" s="129"/>
      <c r="X72" s="129"/>
      <c r="Y72" s="129"/>
      <c r="Z72" s="129"/>
    </row>
    <row r="73" spans="1:26" ht="15.75" customHeight="1">
      <c r="A73" s="129"/>
      <c r="B73" s="459" t="s">
        <v>613</v>
      </c>
      <c r="C73" s="357">
        <f>SUM(Balanza!H1388:H1389)</f>
        <v>0</v>
      </c>
      <c r="D73" s="357">
        <f>SUM(Balanza!H1660:H1661)</f>
        <v>0</v>
      </c>
      <c r="E73" s="458">
        <f t="shared" si="1"/>
        <v>0</v>
      </c>
      <c r="F73" s="357">
        <f>SUM(Balanza!E1932:E1933)</f>
        <v>0</v>
      </c>
      <c r="G73" s="357">
        <f>SUM(Balanza!G2204:G2205)</f>
        <v>0</v>
      </c>
      <c r="H73" s="458">
        <f t="shared" si="3"/>
        <v>0</v>
      </c>
      <c r="I73" s="129"/>
      <c r="J73" s="174"/>
      <c r="K73" s="174"/>
      <c r="L73" s="174"/>
      <c r="M73" s="174"/>
      <c r="N73" s="174"/>
      <c r="O73" s="174"/>
      <c r="P73" s="174"/>
      <c r="Q73" s="174"/>
      <c r="R73" s="174"/>
      <c r="S73" s="174"/>
      <c r="T73" s="174"/>
      <c r="U73" s="174"/>
      <c r="V73" s="174"/>
      <c r="W73" s="174"/>
      <c r="X73" s="174"/>
      <c r="Y73" s="174"/>
      <c r="Z73" s="174"/>
    </row>
    <row r="74" spans="1:26" ht="15.75" customHeight="1">
      <c r="A74" s="129"/>
      <c r="B74" s="393" t="s">
        <v>614</v>
      </c>
      <c r="C74" s="133">
        <f>SUM(Balanza!H1390:H1391)</f>
        <v>0</v>
      </c>
      <c r="D74" s="133">
        <f>SUM(Balanza!H1662:H1663)</f>
        <v>0</v>
      </c>
      <c r="E74" s="119">
        <f t="shared" si="1"/>
        <v>0</v>
      </c>
      <c r="F74" s="133">
        <f>SUM(Balanza!E1934:E1935)</f>
        <v>0</v>
      </c>
      <c r="G74" s="133">
        <f>SUM(Balanza!G2206:G2207)</f>
        <v>0</v>
      </c>
      <c r="H74" s="119">
        <f t="shared" si="3"/>
        <v>0</v>
      </c>
      <c r="I74" s="129"/>
      <c r="J74" s="174"/>
      <c r="K74" s="174"/>
      <c r="L74" s="174"/>
      <c r="M74" s="174"/>
      <c r="N74" s="174"/>
      <c r="O74" s="174"/>
      <c r="P74" s="174"/>
      <c r="Q74" s="174"/>
      <c r="R74" s="174"/>
      <c r="S74" s="174"/>
      <c r="T74" s="174"/>
      <c r="U74" s="174"/>
      <c r="V74" s="174"/>
      <c r="W74" s="174"/>
      <c r="X74" s="174"/>
      <c r="Y74" s="174"/>
      <c r="Z74" s="174"/>
    </row>
    <row r="75" spans="1:26" ht="15.75" customHeight="1">
      <c r="A75" s="129"/>
      <c r="B75" s="393" t="s">
        <v>615</v>
      </c>
      <c r="C75" s="133">
        <f>SUM(Balanza!H1392:H1393)</f>
        <v>0</v>
      </c>
      <c r="D75" s="133">
        <f>SUM(Balanza!H1664:H1665)</f>
        <v>0</v>
      </c>
      <c r="E75" s="119">
        <f t="shared" si="1"/>
        <v>0</v>
      </c>
      <c r="F75" s="133">
        <f>SUM(Balanza!E1936:E1937)</f>
        <v>0</v>
      </c>
      <c r="G75" s="133">
        <f>SUM(Balanza!G2208:G2209)</f>
        <v>0</v>
      </c>
      <c r="H75" s="119">
        <f t="shared" si="3"/>
        <v>0</v>
      </c>
      <c r="I75" s="129"/>
      <c r="J75" s="174"/>
      <c r="K75" s="174"/>
      <c r="L75" s="174"/>
      <c r="M75" s="174"/>
      <c r="N75" s="174"/>
      <c r="O75" s="174"/>
      <c r="P75" s="174"/>
      <c r="Q75" s="174"/>
      <c r="R75" s="174"/>
      <c r="S75" s="174"/>
      <c r="T75" s="174"/>
      <c r="U75" s="174"/>
      <c r="V75" s="174"/>
      <c r="W75" s="174"/>
      <c r="X75" s="174"/>
      <c r="Y75" s="174"/>
      <c r="Z75" s="174"/>
    </row>
    <row r="76" spans="1:26" ht="15.75" customHeight="1">
      <c r="A76" s="129"/>
      <c r="B76" s="393" t="s">
        <v>616</v>
      </c>
      <c r="C76" s="133">
        <f>SUM(Balanza!H1394:H1395)</f>
        <v>0</v>
      </c>
      <c r="D76" s="133">
        <f>SUM(Balanza!H1666:H1667)</f>
        <v>0</v>
      </c>
      <c r="E76" s="119">
        <f t="shared" si="1"/>
        <v>0</v>
      </c>
      <c r="F76" s="133">
        <f>SUM(Balanza!E1938:E1939)</f>
        <v>0</v>
      </c>
      <c r="G76" s="133">
        <f>SUM(Balanza!G2210:G2211)</f>
        <v>0</v>
      </c>
      <c r="H76" s="119">
        <f t="shared" si="3"/>
        <v>0</v>
      </c>
      <c r="I76" s="129"/>
      <c r="J76" s="174"/>
      <c r="K76" s="174"/>
      <c r="L76" s="174"/>
      <c r="M76" s="174"/>
      <c r="N76" s="174"/>
      <c r="O76" s="174"/>
      <c r="P76" s="174"/>
      <c r="Q76" s="174"/>
      <c r="R76" s="174"/>
      <c r="S76" s="174"/>
      <c r="T76" s="174"/>
      <c r="U76" s="174"/>
      <c r="V76" s="174"/>
      <c r="W76" s="174"/>
      <c r="X76" s="174"/>
      <c r="Y76" s="174"/>
      <c r="Z76" s="174"/>
    </row>
    <row r="77" spans="1:26" ht="15.75" customHeight="1">
      <c r="A77" s="129"/>
      <c r="B77" s="393" t="s">
        <v>617</v>
      </c>
      <c r="C77" s="133">
        <f>SUM(Balanza!H1396:H1397)</f>
        <v>0</v>
      </c>
      <c r="D77" s="133">
        <f>SUM(Balanza!H1668:H1669)</f>
        <v>0</v>
      </c>
      <c r="E77" s="119">
        <f t="shared" si="1"/>
        <v>0</v>
      </c>
      <c r="F77" s="133">
        <f>SUM(Balanza!E1940:E1941)</f>
        <v>0</v>
      </c>
      <c r="G77" s="133">
        <f>SUM(Balanza!G2212:G2213)</f>
        <v>0</v>
      </c>
      <c r="H77" s="119">
        <f t="shared" si="3"/>
        <v>0</v>
      </c>
      <c r="I77" s="129"/>
      <c r="J77" s="174"/>
      <c r="K77" s="174"/>
      <c r="L77" s="174"/>
      <c r="M77" s="174"/>
      <c r="N77" s="174"/>
      <c r="O77" s="174"/>
      <c r="P77" s="174"/>
      <c r="Q77" s="174"/>
      <c r="R77" s="174"/>
      <c r="S77" s="174"/>
      <c r="T77" s="174"/>
      <c r="U77" s="174"/>
      <c r="V77" s="174"/>
      <c r="W77" s="174"/>
      <c r="X77" s="174"/>
      <c r="Y77" s="174"/>
      <c r="Z77" s="174"/>
    </row>
    <row r="78" spans="1:26" ht="15.75" customHeight="1">
      <c r="A78" s="129"/>
      <c r="B78" s="393" t="s">
        <v>618</v>
      </c>
      <c r="C78" s="133">
        <f>SUM(Balanza!H1398:H1399)</f>
        <v>0</v>
      </c>
      <c r="D78" s="133">
        <f>SUM(Balanza!H1670:H1671)</f>
        <v>0</v>
      </c>
      <c r="E78" s="119">
        <f t="shared" si="1"/>
        <v>0</v>
      </c>
      <c r="F78" s="133">
        <f>SUM(Balanza!E1942:E1943)</f>
        <v>0</v>
      </c>
      <c r="G78" s="133">
        <f>SUM(Balanza!G2214:G2215)</f>
        <v>0</v>
      </c>
      <c r="H78" s="119">
        <f t="shared" si="3"/>
        <v>0</v>
      </c>
      <c r="I78" s="129"/>
      <c r="J78" s="174"/>
      <c r="K78" s="174"/>
      <c r="L78" s="174"/>
      <c r="M78" s="174"/>
      <c r="N78" s="174"/>
      <c r="O78" s="174"/>
      <c r="P78" s="174"/>
      <c r="Q78" s="174"/>
      <c r="R78" s="174"/>
      <c r="S78" s="174"/>
      <c r="T78" s="174"/>
      <c r="U78" s="174"/>
      <c r="V78" s="174"/>
      <c r="W78" s="174"/>
      <c r="X78" s="174"/>
      <c r="Y78" s="174"/>
      <c r="Z78" s="174"/>
    </row>
    <row r="79" spans="1:26" ht="15.75" customHeight="1">
      <c r="A79" s="129"/>
      <c r="B79" s="393" t="s">
        <v>619</v>
      </c>
      <c r="C79" s="194">
        <f>SUM(Balanza!H1400:H1401)</f>
        <v>0</v>
      </c>
      <c r="D79" s="194">
        <f>SUM(Balanza!H1672:H1673)</f>
        <v>0</v>
      </c>
      <c r="E79" s="455">
        <f t="shared" si="1"/>
        <v>0</v>
      </c>
      <c r="F79" s="194">
        <f>SUM(Balanza!E1944:E1945)</f>
        <v>0</v>
      </c>
      <c r="G79" s="194">
        <f>SUM(Balanza!G2216:G2217)</f>
        <v>0</v>
      </c>
      <c r="H79" s="455">
        <f t="shared" si="3"/>
        <v>0</v>
      </c>
      <c r="I79" s="129"/>
      <c r="J79" s="174"/>
      <c r="K79" s="174"/>
      <c r="L79" s="174"/>
      <c r="M79" s="174"/>
      <c r="N79" s="174"/>
      <c r="O79" s="174"/>
      <c r="P79" s="174"/>
      <c r="Q79" s="174"/>
      <c r="R79" s="174"/>
      <c r="S79" s="174"/>
      <c r="T79" s="174"/>
      <c r="U79" s="174"/>
      <c r="V79" s="174"/>
      <c r="W79" s="174"/>
      <c r="X79" s="174"/>
      <c r="Y79" s="174"/>
      <c r="Z79" s="174"/>
    </row>
    <row r="80" spans="1:26" ht="15.75" customHeight="1">
      <c r="A80" s="129"/>
      <c r="B80" s="161" t="s">
        <v>620</v>
      </c>
      <c r="C80" s="460">
        <f t="shared" ref="C80:H80" si="20">C8+C16+C26+C36+C46+C56+C60+C68+C72</f>
        <v>0</v>
      </c>
      <c r="D80" s="460">
        <f t="shared" si="20"/>
        <v>0</v>
      </c>
      <c r="E80" s="460">
        <f t="shared" si="20"/>
        <v>0</v>
      </c>
      <c r="F80" s="460">
        <f t="shared" si="20"/>
        <v>0</v>
      </c>
      <c r="G80" s="460">
        <f t="shared" si="20"/>
        <v>0</v>
      </c>
      <c r="H80" s="460">
        <f t="shared" si="20"/>
        <v>0</v>
      </c>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246"/>
      <c r="D81" s="246"/>
      <c r="E81" s="246"/>
      <c r="F81" s="246"/>
      <c r="G81" s="246"/>
      <c r="H81" s="246"/>
      <c r="I81" s="129"/>
      <c r="J81" s="129"/>
      <c r="K81" s="129"/>
      <c r="L81" s="129"/>
      <c r="M81" s="129"/>
      <c r="N81" s="129"/>
      <c r="O81" s="129"/>
      <c r="P81" s="129"/>
      <c r="Q81" s="129"/>
      <c r="R81" s="129"/>
      <c r="S81" s="129"/>
      <c r="T81" s="129"/>
      <c r="U81" s="129"/>
      <c r="V81" s="129"/>
      <c r="W81" s="129"/>
      <c r="X81" s="129"/>
      <c r="Y81" s="129"/>
      <c r="Z81" s="129"/>
    </row>
    <row r="82" spans="1:26" ht="15.75" customHeight="1">
      <c r="A82" s="129"/>
      <c r="B82" s="397" t="s">
        <v>4897</v>
      </c>
      <c r="C82" s="246"/>
      <c r="D82" s="246"/>
      <c r="E82" s="246"/>
      <c r="F82" s="246"/>
      <c r="G82" s="246"/>
      <c r="H82" s="246"/>
      <c r="I82" s="129"/>
      <c r="J82" s="129"/>
      <c r="K82" s="129"/>
      <c r="L82" s="129"/>
      <c r="M82" s="129"/>
      <c r="N82" s="129"/>
      <c r="O82" s="129"/>
      <c r="P82" s="129"/>
      <c r="Q82" s="129"/>
      <c r="R82" s="129"/>
      <c r="S82" s="129"/>
      <c r="T82" s="129"/>
      <c r="U82" s="129"/>
      <c r="V82" s="129"/>
      <c r="W82" s="129"/>
      <c r="X82" s="129"/>
      <c r="Y82" s="129"/>
      <c r="Z82" s="129"/>
    </row>
    <row r="83" spans="1:26" ht="15.75" customHeight="1">
      <c r="A83" s="129"/>
      <c r="B83" s="416"/>
      <c r="C83" s="246"/>
      <c r="D83" s="461"/>
      <c r="E83" s="461"/>
      <c r="F83" s="461"/>
      <c r="G83" s="461"/>
      <c r="H83" s="246"/>
      <c r="I83" s="129"/>
      <c r="J83" s="129"/>
      <c r="K83" s="129"/>
      <c r="L83" s="129"/>
      <c r="M83" s="129"/>
      <c r="N83" s="129"/>
      <c r="O83" s="129"/>
      <c r="P83" s="129"/>
      <c r="Q83" s="129"/>
      <c r="R83" s="129"/>
      <c r="S83" s="129"/>
      <c r="T83" s="129"/>
      <c r="U83" s="129"/>
      <c r="V83" s="129"/>
      <c r="W83" s="129"/>
      <c r="X83" s="129"/>
      <c r="Y83" s="129"/>
      <c r="Z83" s="129"/>
    </row>
    <row r="84" spans="1:26" ht="15.75" customHeight="1">
      <c r="A84" s="129"/>
      <c r="B84" s="626" t="str">
        <f>Validacion!A7</f>
        <v>LIC. JOSÉ MIGUEL GOMEZ LOPEZ</v>
      </c>
      <c r="C84" s="246"/>
      <c r="D84" s="589" t="str">
        <f>Validacion!A9</f>
        <v>LIC. BERTHA MARCELA GONGORA JIMENEZ</v>
      </c>
      <c r="E84" s="505"/>
      <c r="F84" s="505"/>
      <c r="G84" s="505"/>
      <c r="H84" s="246"/>
      <c r="I84" s="129"/>
      <c r="J84" s="129"/>
      <c r="K84" s="129"/>
      <c r="L84" s="129"/>
      <c r="M84" s="129"/>
      <c r="N84" s="129"/>
      <c r="O84" s="129"/>
      <c r="P84" s="129"/>
      <c r="Q84" s="129"/>
      <c r="R84" s="129"/>
      <c r="S84" s="129"/>
      <c r="T84" s="129"/>
      <c r="U84" s="129"/>
      <c r="V84" s="129"/>
      <c r="W84" s="129"/>
      <c r="X84" s="129"/>
      <c r="Y84" s="129"/>
      <c r="Z84" s="129"/>
    </row>
    <row r="85" spans="1:26" ht="15.75" customHeight="1">
      <c r="A85" s="129"/>
      <c r="B85" s="505"/>
      <c r="C85" s="246"/>
      <c r="D85" s="505"/>
      <c r="E85" s="505"/>
      <c r="F85" s="505"/>
      <c r="G85" s="505"/>
      <c r="H85" s="246"/>
      <c r="I85" s="129"/>
      <c r="J85" s="129"/>
      <c r="K85" s="129"/>
      <c r="L85" s="129"/>
      <c r="M85" s="129"/>
      <c r="N85" s="129"/>
      <c r="O85" s="129"/>
      <c r="P85" s="129"/>
      <c r="Q85" s="129"/>
      <c r="R85" s="129"/>
      <c r="S85" s="129"/>
      <c r="T85" s="129"/>
      <c r="U85" s="129"/>
      <c r="V85" s="129"/>
      <c r="W85" s="129"/>
      <c r="X85" s="129"/>
      <c r="Y85" s="129"/>
      <c r="Z85" s="129"/>
    </row>
    <row r="86" spans="1:26" ht="15.75" customHeight="1">
      <c r="A86" s="129"/>
      <c r="B86" s="579" t="s">
        <v>5036</v>
      </c>
      <c r="C86" s="246"/>
      <c r="D86" s="641" t="s">
        <v>5037</v>
      </c>
      <c r="E86" s="505"/>
      <c r="F86" s="505"/>
      <c r="G86" s="505"/>
      <c r="H86" s="246"/>
      <c r="I86" s="129"/>
      <c r="J86" s="129"/>
      <c r="K86" s="129"/>
      <c r="L86" s="129"/>
      <c r="M86" s="129"/>
      <c r="N86" s="129"/>
      <c r="O86" s="129"/>
      <c r="P86" s="129"/>
      <c r="Q86" s="129"/>
      <c r="R86" s="129"/>
      <c r="S86" s="129"/>
      <c r="T86" s="129"/>
      <c r="U86" s="129"/>
      <c r="V86" s="129"/>
      <c r="W86" s="129"/>
      <c r="X86" s="129"/>
      <c r="Y86" s="129"/>
      <c r="Z86" s="129"/>
    </row>
    <row r="87" spans="1:26" ht="15.75" customHeight="1">
      <c r="A87" s="129"/>
      <c r="B87" s="505"/>
      <c r="C87" s="246"/>
      <c r="D87" s="505"/>
      <c r="E87" s="505"/>
      <c r="F87" s="505"/>
      <c r="G87" s="505"/>
      <c r="H87" s="246"/>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246"/>
      <c r="D88" s="246"/>
      <c r="E88" s="246"/>
      <c r="F88" s="246"/>
      <c r="G88" s="246"/>
      <c r="H88" s="246"/>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246"/>
      <c r="D89" s="246"/>
      <c r="E89" s="246"/>
      <c r="F89" s="246"/>
      <c r="G89" s="246"/>
      <c r="H89" s="246"/>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246"/>
      <c r="D90" s="246"/>
      <c r="E90" s="246"/>
      <c r="F90" s="246"/>
      <c r="G90" s="246"/>
      <c r="H90" s="246"/>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246"/>
      <c r="D91" s="246"/>
      <c r="E91" s="246"/>
      <c r="F91" s="246"/>
      <c r="G91" s="246"/>
      <c r="H91" s="246"/>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246"/>
      <c r="D92" s="246"/>
      <c r="E92" s="246"/>
      <c r="F92" s="246"/>
      <c r="G92" s="246"/>
      <c r="H92" s="246"/>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246"/>
      <c r="D93" s="246"/>
      <c r="E93" s="246"/>
      <c r="F93" s="246"/>
      <c r="G93" s="246"/>
      <c r="H93" s="246"/>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246"/>
      <c r="D94" s="246"/>
      <c r="E94" s="246"/>
      <c r="F94" s="246"/>
      <c r="G94" s="246"/>
      <c r="H94" s="246"/>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246"/>
      <c r="D95" s="246"/>
      <c r="E95" s="246"/>
      <c r="F95" s="246"/>
      <c r="G95" s="246"/>
      <c r="H95" s="246"/>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246"/>
      <c r="D96" s="246"/>
      <c r="E96" s="246"/>
      <c r="F96" s="246"/>
      <c r="G96" s="246"/>
      <c r="H96" s="246"/>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246"/>
      <c r="D97" s="246"/>
      <c r="E97" s="246"/>
      <c r="F97" s="246"/>
      <c r="G97" s="246"/>
      <c r="H97" s="246"/>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246"/>
      <c r="D98" s="246"/>
      <c r="E98" s="246"/>
      <c r="F98" s="246"/>
      <c r="G98" s="246"/>
      <c r="H98" s="246"/>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246"/>
      <c r="D99" s="246"/>
      <c r="E99" s="246"/>
      <c r="F99" s="246"/>
      <c r="G99" s="246"/>
      <c r="H99" s="246"/>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246"/>
      <c r="D100" s="246"/>
      <c r="E100" s="246"/>
      <c r="F100" s="246"/>
      <c r="G100" s="246"/>
      <c r="H100" s="246"/>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246"/>
      <c r="D101" s="246"/>
      <c r="E101" s="246"/>
      <c r="F101" s="246"/>
      <c r="G101" s="246"/>
      <c r="H101" s="246"/>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246"/>
      <c r="D102" s="246"/>
      <c r="E102" s="246"/>
      <c r="F102" s="246"/>
      <c r="G102" s="246"/>
      <c r="H102" s="246"/>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246"/>
      <c r="D103" s="246"/>
      <c r="E103" s="246"/>
      <c r="F103" s="246"/>
      <c r="G103" s="246"/>
      <c r="H103" s="246"/>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246"/>
      <c r="D104" s="246"/>
      <c r="E104" s="246"/>
      <c r="F104" s="246"/>
      <c r="G104" s="246"/>
      <c r="H104" s="246"/>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246"/>
      <c r="D105" s="246"/>
      <c r="E105" s="246"/>
      <c r="F105" s="246"/>
      <c r="G105" s="246"/>
      <c r="H105" s="246"/>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246"/>
      <c r="D106" s="246"/>
      <c r="E106" s="246"/>
      <c r="F106" s="246"/>
      <c r="G106" s="246"/>
      <c r="H106" s="246"/>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246"/>
      <c r="D107" s="246"/>
      <c r="E107" s="246"/>
      <c r="F107" s="246"/>
      <c r="G107" s="246"/>
      <c r="H107" s="246"/>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246"/>
      <c r="D108" s="246"/>
      <c r="E108" s="246"/>
      <c r="F108" s="246"/>
      <c r="G108" s="246"/>
      <c r="H108" s="246"/>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246"/>
      <c r="D109" s="246"/>
      <c r="E109" s="246"/>
      <c r="F109" s="246"/>
      <c r="G109" s="246"/>
      <c r="H109" s="246"/>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246"/>
      <c r="D110" s="246"/>
      <c r="E110" s="246"/>
      <c r="F110" s="246"/>
      <c r="G110" s="246"/>
      <c r="H110" s="246"/>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246"/>
      <c r="D111" s="246"/>
      <c r="E111" s="246"/>
      <c r="F111" s="246"/>
      <c r="G111" s="246"/>
      <c r="H111" s="246"/>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246"/>
      <c r="D112" s="246"/>
      <c r="E112" s="246"/>
      <c r="F112" s="246"/>
      <c r="G112" s="246"/>
      <c r="H112" s="246"/>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246"/>
      <c r="D113" s="246"/>
      <c r="E113" s="246"/>
      <c r="F113" s="246"/>
      <c r="G113" s="246"/>
      <c r="H113" s="246"/>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246"/>
      <c r="D114" s="246"/>
      <c r="E114" s="246"/>
      <c r="F114" s="246"/>
      <c r="G114" s="246"/>
      <c r="H114" s="246"/>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246"/>
      <c r="D115" s="246"/>
      <c r="E115" s="246"/>
      <c r="F115" s="246"/>
      <c r="G115" s="246"/>
      <c r="H115" s="246"/>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246"/>
      <c r="D116" s="246"/>
      <c r="E116" s="246"/>
      <c r="F116" s="246"/>
      <c r="G116" s="246"/>
      <c r="H116" s="246"/>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246"/>
      <c r="D117" s="246"/>
      <c r="E117" s="246"/>
      <c r="F117" s="246"/>
      <c r="G117" s="246"/>
      <c r="H117" s="246"/>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246"/>
      <c r="D118" s="246"/>
      <c r="E118" s="246"/>
      <c r="F118" s="246"/>
      <c r="G118" s="246"/>
      <c r="H118" s="246"/>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246"/>
      <c r="D119" s="246"/>
      <c r="E119" s="246"/>
      <c r="F119" s="246"/>
      <c r="G119" s="246"/>
      <c r="H119" s="246"/>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246"/>
      <c r="D120" s="246"/>
      <c r="E120" s="246"/>
      <c r="F120" s="246"/>
      <c r="G120" s="246"/>
      <c r="H120" s="246"/>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246"/>
      <c r="D121" s="246"/>
      <c r="E121" s="246"/>
      <c r="F121" s="246"/>
      <c r="G121" s="246"/>
      <c r="H121" s="246"/>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246"/>
      <c r="D122" s="246"/>
      <c r="E122" s="246"/>
      <c r="F122" s="246"/>
      <c r="G122" s="246"/>
      <c r="H122" s="246"/>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246"/>
      <c r="D123" s="246"/>
      <c r="E123" s="246"/>
      <c r="F123" s="246"/>
      <c r="G123" s="246"/>
      <c r="H123" s="246"/>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246"/>
      <c r="D124" s="246"/>
      <c r="E124" s="246"/>
      <c r="F124" s="246"/>
      <c r="G124" s="246"/>
      <c r="H124" s="246"/>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246"/>
      <c r="D125" s="246"/>
      <c r="E125" s="246"/>
      <c r="F125" s="246"/>
      <c r="G125" s="246"/>
      <c r="H125" s="246"/>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246"/>
      <c r="D126" s="246"/>
      <c r="E126" s="246"/>
      <c r="F126" s="246"/>
      <c r="G126" s="246"/>
      <c r="H126" s="246"/>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246"/>
      <c r="D127" s="246"/>
      <c r="E127" s="246"/>
      <c r="F127" s="246"/>
      <c r="G127" s="246"/>
      <c r="H127" s="246"/>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246"/>
      <c r="D128" s="246"/>
      <c r="E128" s="246"/>
      <c r="F128" s="246"/>
      <c r="G128" s="246"/>
      <c r="H128" s="246"/>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246"/>
      <c r="D129" s="246"/>
      <c r="E129" s="246"/>
      <c r="F129" s="246"/>
      <c r="G129" s="246"/>
      <c r="H129" s="246"/>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246"/>
      <c r="D130" s="246"/>
      <c r="E130" s="246"/>
      <c r="F130" s="246"/>
      <c r="G130" s="246"/>
      <c r="H130" s="246"/>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246"/>
      <c r="D131" s="246"/>
      <c r="E131" s="246"/>
      <c r="F131" s="246"/>
      <c r="G131" s="246"/>
      <c r="H131" s="246"/>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246"/>
      <c r="D132" s="246"/>
      <c r="E132" s="246"/>
      <c r="F132" s="246"/>
      <c r="G132" s="246"/>
      <c r="H132" s="246"/>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246"/>
      <c r="D133" s="246"/>
      <c r="E133" s="246"/>
      <c r="F133" s="246"/>
      <c r="G133" s="246"/>
      <c r="H133" s="246"/>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246"/>
      <c r="D134" s="246"/>
      <c r="E134" s="246"/>
      <c r="F134" s="246"/>
      <c r="G134" s="246"/>
      <c r="H134" s="246"/>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246"/>
      <c r="D135" s="246"/>
      <c r="E135" s="246"/>
      <c r="F135" s="246"/>
      <c r="G135" s="246"/>
      <c r="H135" s="246"/>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246"/>
      <c r="D136" s="246"/>
      <c r="E136" s="246"/>
      <c r="F136" s="246"/>
      <c r="G136" s="246"/>
      <c r="H136" s="246"/>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246"/>
      <c r="D137" s="246"/>
      <c r="E137" s="246"/>
      <c r="F137" s="246"/>
      <c r="G137" s="246"/>
      <c r="H137" s="246"/>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246"/>
      <c r="D138" s="246"/>
      <c r="E138" s="246"/>
      <c r="F138" s="246"/>
      <c r="G138" s="246"/>
      <c r="H138" s="246"/>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246"/>
      <c r="D139" s="246"/>
      <c r="E139" s="246"/>
      <c r="F139" s="246"/>
      <c r="G139" s="246"/>
      <c r="H139" s="246"/>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246"/>
      <c r="D140" s="246"/>
      <c r="E140" s="246"/>
      <c r="F140" s="246"/>
      <c r="G140" s="246"/>
      <c r="H140" s="246"/>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246"/>
      <c r="D141" s="246"/>
      <c r="E141" s="246"/>
      <c r="F141" s="246"/>
      <c r="G141" s="246"/>
      <c r="H141" s="246"/>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246"/>
      <c r="D142" s="246"/>
      <c r="E142" s="246"/>
      <c r="F142" s="246"/>
      <c r="G142" s="246"/>
      <c r="H142" s="246"/>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246"/>
      <c r="D143" s="246"/>
      <c r="E143" s="246"/>
      <c r="F143" s="246"/>
      <c r="G143" s="246"/>
      <c r="H143" s="246"/>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246"/>
      <c r="D144" s="246"/>
      <c r="E144" s="246"/>
      <c r="F144" s="246"/>
      <c r="G144" s="246"/>
      <c r="H144" s="246"/>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246"/>
      <c r="D145" s="246"/>
      <c r="E145" s="246"/>
      <c r="F145" s="246"/>
      <c r="G145" s="246"/>
      <c r="H145" s="246"/>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246"/>
      <c r="D146" s="246"/>
      <c r="E146" s="246"/>
      <c r="F146" s="246"/>
      <c r="G146" s="246"/>
      <c r="H146" s="246"/>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246"/>
      <c r="D147" s="246"/>
      <c r="E147" s="246"/>
      <c r="F147" s="246"/>
      <c r="G147" s="246"/>
      <c r="H147" s="246"/>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246"/>
      <c r="D148" s="246"/>
      <c r="E148" s="246"/>
      <c r="F148" s="246"/>
      <c r="G148" s="246"/>
      <c r="H148" s="246"/>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246"/>
      <c r="D149" s="246"/>
      <c r="E149" s="246"/>
      <c r="F149" s="246"/>
      <c r="G149" s="246"/>
      <c r="H149" s="246"/>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246"/>
      <c r="D150" s="246"/>
      <c r="E150" s="246"/>
      <c r="F150" s="246"/>
      <c r="G150" s="246"/>
      <c r="H150" s="246"/>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246"/>
      <c r="D151" s="246"/>
      <c r="E151" s="246"/>
      <c r="F151" s="246"/>
      <c r="G151" s="246"/>
      <c r="H151" s="246"/>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246"/>
      <c r="D152" s="246"/>
      <c r="E152" s="246"/>
      <c r="F152" s="246"/>
      <c r="G152" s="246"/>
      <c r="H152" s="246"/>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246"/>
      <c r="D153" s="246"/>
      <c r="E153" s="246"/>
      <c r="F153" s="246"/>
      <c r="G153" s="246"/>
      <c r="H153" s="246"/>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246"/>
      <c r="D154" s="246"/>
      <c r="E154" s="246"/>
      <c r="F154" s="246"/>
      <c r="G154" s="246"/>
      <c r="H154" s="246"/>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246"/>
      <c r="D155" s="246"/>
      <c r="E155" s="246"/>
      <c r="F155" s="246"/>
      <c r="G155" s="246"/>
      <c r="H155" s="246"/>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246"/>
      <c r="D156" s="246"/>
      <c r="E156" s="246"/>
      <c r="F156" s="246"/>
      <c r="G156" s="246"/>
      <c r="H156" s="246"/>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246"/>
      <c r="D157" s="246"/>
      <c r="E157" s="246"/>
      <c r="F157" s="246"/>
      <c r="G157" s="246"/>
      <c r="H157" s="246"/>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246"/>
      <c r="D158" s="246"/>
      <c r="E158" s="246"/>
      <c r="F158" s="246"/>
      <c r="G158" s="246"/>
      <c r="H158" s="246"/>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246"/>
      <c r="D159" s="246"/>
      <c r="E159" s="246"/>
      <c r="F159" s="246"/>
      <c r="G159" s="246"/>
      <c r="H159" s="246"/>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246"/>
      <c r="D160" s="246"/>
      <c r="E160" s="246"/>
      <c r="F160" s="246"/>
      <c r="G160" s="246"/>
      <c r="H160" s="246"/>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246"/>
      <c r="D161" s="246"/>
      <c r="E161" s="246"/>
      <c r="F161" s="246"/>
      <c r="G161" s="246"/>
      <c r="H161" s="246"/>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246"/>
      <c r="D162" s="246"/>
      <c r="E162" s="246"/>
      <c r="F162" s="246"/>
      <c r="G162" s="246"/>
      <c r="H162" s="246"/>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246"/>
      <c r="D163" s="246"/>
      <c r="E163" s="246"/>
      <c r="F163" s="246"/>
      <c r="G163" s="246"/>
      <c r="H163" s="246"/>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246"/>
      <c r="D164" s="246"/>
      <c r="E164" s="246"/>
      <c r="F164" s="246"/>
      <c r="G164" s="246"/>
      <c r="H164" s="246"/>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246"/>
      <c r="D165" s="246"/>
      <c r="E165" s="246"/>
      <c r="F165" s="246"/>
      <c r="G165" s="246"/>
      <c r="H165" s="246"/>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246"/>
      <c r="D166" s="246"/>
      <c r="E166" s="246"/>
      <c r="F166" s="246"/>
      <c r="G166" s="246"/>
      <c r="H166" s="246"/>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246"/>
      <c r="D167" s="246"/>
      <c r="E167" s="246"/>
      <c r="F167" s="246"/>
      <c r="G167" s="246"/>
      <c r="H167" s="246"/>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246"/>
      <c r="D168" s="246"/>
      <c r="E168" s="246"/>
      <c r="F168" s="246"/>
      <c r="G168" s="246"/>
      <c r="H168" s="246"/>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246"/>
      <c r="D169" s="246"/>
      <c r="E169" s="246"/>
      <c r="F169" s="246"/>
      <c r="G169" s="246"/>
      <c r="H169" s="246"/>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246"/>
      <c r="D170" s="246"/>
      <c r="E170" s="246"/>
      <c r="F170" s="246"/>
      <c r="G170" s="246"/>
      <c r="H170" s="246"/>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246"/>
      <c r="D171" s="246"/>
      <c r="E171" s="246"/>
      <c r="F171" s="246"/>
      <c r="G171" s="246"/>
      <c r="H171" s="246"/>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246"/>
      <c r="D172" s="246"/>
      <c r="E172" s="246"/>
      <c r="F172" s="246"/>
      <c r="G172" s="246"/>
      <c r="H172" s="246"/>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246"/>
      <c r="D173" s="246"/>
      <c r="E173" s="246"/>
      <c r="F173" s="246"/>
      <c r="G173" s="246"/>
      <c r="H173" s="246"/>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246"/>
      <c r="D174" s="246"/>
      <c r="E174" s="246"/>
      <c r="F174" s="246"/>
      <c r="G174" s="246"/>
      <c r="H174" s="246"/>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246"/>
      <c r="D175" s="246"/>
      <c r="E175" s="246"/>
      <c r="F175" s="246"/>
      <c r="G175" s="246"/>
      <c r="H175" s="246"/>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246"/>
      <c r="D176" s="246"/>
      <c r="E176" s="246"/>
      <c r="F176" s="246"/>
      <c r="G176" s="246"/>
      <c r="H176" s="246"/>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246"/>
      <c r="D177" s="246"/>
      <c r="E177" s="246"/>
      <c r="F177" s="246"/>
      <c r="G177" s="246"/>
      <c r="H177" s="246"/>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246"/>
      <c r="D178" s="246"/>
      <c r="E178" s="246"/>
      <c r="F178" s="246"/>
      <c r="G178" s="246"/>
      <c r="H178" s="246"/>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246"/>
      <c r="D179" s="246"/>
      <c r="E179" s="246"/>
      <c r="F179" s="246"/>
      <c r="G179" s="246"/>
      <c r="H179" s="246"/>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246"/>
      <c r="D180" s="246"/>
      <c r="E180" s="246"/>
      <c r="F180" s="246"/>
      <c r="G180" s="246"/>
      <c r="H180" s="246"/>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246"/>
      <c r="D181" s="246"/>
      <c r="E181" s="246"/>
      <c r="F181" s="246"/>
      <c r="G181" s="246"/>
      <c r="H181" s="246"/>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246"/>
      <c r="D182" s="246"/>
      <c r="E182" s="246"/>
      <c r="F182" s="246"/>
      <c r="G182" s="246"/>
      <c r="H182" s="246"/>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246"/>
      <c r="D183" s="246"/>
      <c r="E183" s="246"/>
      <c r="F183" s="246"/>
      <c r="G183" s="246"/>
      <c r="H183" s="246"/>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246"/>
      <c r="D184" s="246"/>
      <c r="E184" s="246"/>
      <c r="F184" s="246"/>
      <c r="G184" s="246"/>
      <c r="H184" s="246"/>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246"/>
      <c r="D185" s="246"/>
      <c r="E185" s="246"/>
      <c r="F185" s="246"/>
      <c r="G185" s="246"/>
      <c r="H185" s="246"/>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246"/>
      <c r="D186" s="246"/>
      <c r="E186" s="246"/>
      <c r="F186" s="246"/>
      <c r="G186" s="246"/>
      <c r="H186" s="246"/>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246"/>
      <c r="D187" s="246"/>
      <c r="E187" s="246"/>
      <c r="F187" s="246"/>
      <c r="G187" s="246"/>
      <c r="H187" s="246"/>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246"/>
      <c r="D188" s="246"/>
      <c r="E188" s="246"/>
      <c r="F188" s="246"/>
      <c r="G188" s="246"/>
      <c r="H188" s="246"/>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246"/>
      <c r="D189" s="246"/>
      <c r="E189" s="246"/>
      <c r="F189" s="246"/>
      <c r="G189" s="246"/>
      <c r="H189" s="246"/>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246"/>
      <c r="D190" s="246"/>
      <c r="E190" s="246"/>
      <c r="F190" s="246"/>
      <c r="G190" s="246"/>
      <c r="H190" s="246"/>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246"/>
      <c r="D191" s="246"/>
      <c r="E191" s="246"/>
      <c r="F191" s="246"/>
      <c r="G191" s="246"/>
      <c r="H191" s="246"/>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246"/>
      <c r="D192" s="246"/>
      <c r="E192" s="246"/>
      <c r="F192" s="246"/>
      <c r="G192" s="246"/>
      <c r="H192" s="246"/>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246"/>
      <c r="D193" s="246"/>
      <c r="E193" s="246"/>
      <c r="F193" s="246"/>
      <c r="G193" s="246"/>
      <c r="H193" s="246"/>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246"/>
      <c r="D194" s="246"/>
      <c r="E194" s="246"/>
      <c r="F194" s="246"/>
      <c r="G194" s="246"/>
      <c r="H194" s="246"/>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246"/>
      <c r="D195" s="246"/>
      <c r="E195" s="246"/>
      <c r="F195" s="246"/>
      <c r="G195" s="246"/>
      <c r="H195" s="246"/>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246"/>
      <c r="D196" s="246"/>
      <c r="E196" s="246"/>
      <c r="F196" s="246"/>
      <c r="G196" s="246"/>
      <c r="H196" s="246"/>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246"/>
      <c r="D197" s="246"/>
      <c r="E197" s="246"/>
      <c r="F197" s="246"/>
      <c r="G197" s="246"/>
      <c r="H197" s="246"/>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246"/>
      <c r="D198" s="246"/>
      <c r="E198" s="246"/>
      <c r="F198" s="246"/>
      <c r="G198" s="246"/>
      <c r="H198" s="246"/>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246"/>
      <c r="D199" s="246"/>
      <c r="E199" s="246"/>
      <c r="F199" s="246"/>
      <c r="G199" s="246"/>
      <c r="H199" s="246"/>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246"/>
      <c r="D200" s="246"/>
      <c r="E200" s="246"/>
      <c r="F200" s="246"/>
      <c r="G200" s="246"/>
      <c r="H200" s="246"/>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246"/>
      <c r="D201" s="246"/>
      <c r="E201" s="246"/>
      <c r="F201" s="246"/>
      <c r="G201" s="246"/>
      <c r="H201" s="246"/>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246"/>
      <c r="D202" s="246"/>
      <c r="E202" s="246"/>
      <c r="F202" s="246"/>
      <c r="G202" s="246"/>
      <c r="H202" s="246"/>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246"/>
      <c r="D203" s="246"/>
      <c r="E203" s="246"/>
      <c r="F203" s="246"/>
      <c r="G203" s="246"/>
      <c r="H203" s="246"/>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246"/>
      <c r="D204" s="246"/>
      <c r="E204" s="246"/>
      <c r="F204" s="246"/>
      <c r="G204" s="246"/>
      <c r="H204" s="246"/>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246"/>
      <c r="D205" s="246"/>
      <c r="E205" s="246"/>
      <c r="F205" s="246"/>
      <c r="G205" s="246"/>
      <c r="H205" s="246"/>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246"/>
      <c r="D206" s="246"/>
      <c r="E206" s="246"/>
      <c r="F206" s="246"/>
      <c r="G206" s="246"/>
      <c r="H206" s="246"/>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246"/>
      <c r="D207" s="246"/>
      <c r="E207" s="246"/>
      <c r="F207" s="246"/>
      <c r="G207" s="246"/>
      <c r="H207" s="246"/>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246"/>
      <c r="D208" s="246"/>
      <c r="E208" s="246"/>
      <c r="F208" s="246"/>
      <c r="G208" s="246"/>
      <c r="H208" s="246"/>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246"/>
      <c r="D209" s="246"/>
      <c r="E209" s="246"/>
      <c r="F209" s="246"/>
      <c r="G209" s="246"/>
      <c r="H209" s="246"/>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246"/>
      <c r="D210" s="246"/>
      <c r="E210" s="246"/>
      <c r="F210" s="246"/>
      <c r="G210" s="246"/>
      <c r="H210" s="246"/>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246"/>
      <c r="D211" s="246"/>
      <c r="E211" s="246"/>
      <c r="F211" s="246"/>
      <c r="G211" s="246"/>
      <c r="H211" s="246"/>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246"/>
      <c r="D212" s="246"/>
      <c r="E212" s="246"/>
      <c r="F212" s="246"/>
      <c r="G212" s="246"/>
      <c r="H212" s="246"/>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246"/>
      <c r="D213" s="246"/>
      <c r="E213" s="246"/>
      <c r="F213" s="246"/>
      <c r="G213" s="246"/>
      <c r="H213" s="246"/>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246"/>
      <c r="D214" s="246"/>
      <c r="E214" s="246"/>
      <c r="F214" s="246"/>
      <c r="G214" s="246"/>
      <c r="H214" s="246"/>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246"/>
      <c r="D215" s="246"/>
      <c r="E215" s="246"/>
      <c r="F215" s="246"/>
      <c r="G215" s="246"/>
      <c r="H215" s="246"/>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246"/>
      <c r="D216" s="246"/>
      <c r="E216" s="246"/>
      <c r="F216" s="246"/>
      <c r="G216" s="246"/>
      <c r="H216" s="246"/>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246"/>
      <c r="D217" s="246"/>
      <c r="E217" s="246"/>
      <c r="F217" s="246"/>
      <c r="G217" s="246"/>
      <c r="H217" s="246"/>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246"/>
      <c r="D218" s="246"/>
      <c r="E218" s="246"/>
      <c r="F218" s="246"/>
      <c r="G218" s="246"/>
      <c r="H218" s="246"/>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246"/>
      <c r="D219" s="246"/>
      <c r="E219" s="246"/>
      <c r="F219" s="246"/>
      <c r="G219" s="246"/>
      <c r="H219" s="246"/>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246"/>
      <c r="D220" s="246"/>
      <c r="E220" s="246"/>
      <c r="F220" s="246"/>
      <c r="G220" s="246"/>
      <c r="H220" s="246"/>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246"/>
      <c r="D221" s="246"/>
      <c r="E221" s="246"/>
      <c r="F221" s="246"/>
      <c r="G221" s="246"/>
      <c r="H221" s="246"/>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246"/>
      <c r="D222" s="246"/>
      <c r="E222" s="246"/>
      <c r="F222" s="246"/>
      <c r="G222" s="246"/>
      <c r="H222" s="246"/>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246"/>
      <c r="D223" s="246"/>
      <c r="E223" s="246"/>
      <c r="F223" s="246"/>
      <c r="G223" s="246"/>
      <c r="H223" s="246"/>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246"/>
      <c r="D224" s="246"/>
      <c r="E224" s="246"/>
      <c r="F224" s="246"/>
      <c r="G224" s="246"/>
      <c r="H224" s="246"/>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246"/>
      <c r="D225" s="246"/>
      <c r="E225" s="246"/>
      <c r="F225" s="246"/>
      <c r="G225" s="246"/>
      <c r="H225" s="246"/>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246"/>
      <c r="D226" s="246"/>
      <c r="E226" s="246"/>
      <c r="F226" s="246"/>
      <c r="G226" s="246"/>
      <c r="H226" s="246"/>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246"/>
      <c r="D227" s="246"/>
      <c r="E227" s="246"/>
      <c r="F227" s="246"/>
      <c r="G227" s="246"/>
      <c r="H227" s="246"/>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246"/>
      <c r="D228" s="246"/>
      <c r="E228" s="246"/>
      <c r="F228" s="246"/>
      <c r="G228" s="246"/>
      <c r="H228" s="246"/>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246"/>
      <c r="D229" s="246"/>
      <c r="E229" s="246"/>
      <c r="F229" s="246"/>
      <c r="G229" s="246"/>
      <c r="H229" s="246"/>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246"/>
      <c r="D230" s="246"/>
      <c r="E230" s="246"/>
      <c r="F230" s="246"/>
      <c r="G230" s="246"/>
      <c r="H230" s="246"/>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246"/>
      <c r="D231" s="246"/>
      <c r="E231" s="246"/>
      <c r="F231" s="246"/>
      <c r="G231" s="246"/>
      <c r="H231" s="246"/>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246"/>
      <c r="D232" s="246"/>
      <c r="E232" s="246"/>
      <c r="F232" s="246"/>
      <c r="G232" s="246"/>
      <c r="H232" s="246"/>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246"/>
      <c r="D233" s="246"/>
      <c r="E233" s="246"/>
      <c r="F233" s="246"/>
      <c r="G233" s="246"/>
      <c r="H233" s="246"/>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246"/>
      <c r="D234" s="246"/>
      <c r="E234" s="246"/>
      <c r="F234" s="246"/>
      <c r="G234" s="246"/>
      <c r="H234" s="246"/>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246"/>
      <c r="D235" s="246"/>
      <c r="E235" s="246"/>
      <c r="F235" s="246"/>
      <c r="G235" s="246"/>
      <c r="H235" s="246"/>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246"/>
      <c r="D236" s="246"/>
      <c r="E236" s="246"/>
      <c r="F236" s="246"/>
      <c r="G236" s="246"/>
      <c r="H236" s="246"/>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246"/>
      <c r="D237" s="246"/>
      <c r="E237" s="246"/>
      <c r="F237" s="246"/>
      <c r="G237" s="246"/>
      <c r="H237" s="246"/>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246"/>
      <c r="D238" s="246"/>
      <c r="E238" s="246"/>
      <c r="F238" s="246"/>
      <c r="G238" s="246"/>
      <c r="H238" s="246"/>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246"/>
      <c r="D239" s="246"/>
      <c r="E239" s="246"/>
      <c r="F239" s="246"/>
      <c r="G239" s="246"/>
      <c r="H239" s="246"/>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246"/>
      <c r="D240" s="246"/>
      <c r="E240" s="246"/>
      <c r="F240" s="246"/>
      <c r="G240" s="246"/>
      <c r="H240" s="246"/>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246"/>
      <c r="D241" s="246"/>
      <c r="E241" s="246"/>
      <c r="F241" s="246"/>
      <c r="G241" s="246"/>
      <c r="H241" s="246"/>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246"/>
      <c r="D242" s="246"/>
      <c r="E242" s="246"/>
      <c r="F242" s="246"/>
      <c r="G242" s="246"/>
      <c r="H242" s="246"/>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246"/>
      <c r="D243" s="246"/>
      <c r="E243" s="246"/>
      <c r="F243" s="246"/>
      <c r="G243" s="246"/>
      <c r="H243" s="246"/>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246"/>
      <c r="D244" s="246"/>
      <c r="E244" s="246"/>
      <c r="F244" s="246"/>
      <c r="G244" s="246"/>
      <c r="H244" s="246"/>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246"/>
      <c r="D245" s="246"/>
      <c r="E245" s="246"/>
      <c r="F245" s="246"/>
      <c r="G245" s="246"/>
      <c r="H245" s="246"/>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246"/>
      <c r="D246" s="246"/>
      <c r="E246" s="246"/>
      <c r="F246" s="246"/>
      <c r="G246" s="246"/>
      <c r="H246" s="246"/>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246"/>
      <c r="D247" s="246"/>
      <c r="E247" s="246"/>
      <c r="F247" s="246"/>
      <c r="G247" s="246"/>
      <c r="H247" s="246"/>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246"/>
      <c r="D248" s="246"/>
      <c r="E248" s="246"/>
      <c r="F248" s="246"/>
      <c r="G248" s="246"/>
      <c r="H248" s="246"/>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246"/>
      <c r="D249" s="246"/>
      <c r="E249" s="246"/>
      <c r="F249" s="246"/>
      <c r="G249" s="246"/>
      <c r="H249" s="246"/>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246"/>
      <c r="D250" s="246"/>
      <c r="E250" s="246"/>
      <c r="F250" s="246"/>
      <c r="G250" s="246"/>
      <c r="H250" s="246"/>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246"/>
      <c r="D251" s="246"/>
      <c r="E251" s="246"/>
      <c r="F251" s="246"/>
      <c r="G251" s="246"/>
      <c r="H251" s="246"/>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246"/>
      <c r="D252" s="246"/>
      <c r="E252" s="246"/>
      <c r="F252" s="246"/>
      <c r="G252" s="246"/>
      <c r="H252" s="246"/>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246"/>
      <c r="D253" s="246"/>
      <c r="E253" s="246"/>
      <c r="F253" s="246"/>
      <c r="G253" s="246"/>
      <c r="H253" s="246"/>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246"/>
      <c r="D254" s="246"/>
      <c r="E254" s="246"/>
      <c r="F254" s="246"/>
      <c r="G254" s="246"/>
      <c r="H254" s="246"/>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246"/>
      <c r="D255" s="246"/>
      <c r="E255" s="246"/>
      <c r="F255" s="246"/>
      <c r="G255" s="246"/>
      <c r="H255" s="246"/>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246"/>
      <c r="D256" s="246"/>
      <c r="E256" s="246"/>
      <c r="F256" s="246"/>
      <c r="G256" s="246"/>
      <c r="H256" s="246"/>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246"/>
      <c r="D257" s="246"/>
      <c r="E257" s="246"/>
      <c r="F257" s="246"/>
      <c r="G257" s="246"/>
      <c r="H257" s="246"/>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246"/>
      <c r="D258" s="246"/>
      <c r="E258" s="246"/>
      <c r="F258" s="246"/>
      <c r="G258" s="246"/>
      <c r="H258" s="246"/>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246"/>
      <c r="D259" s="246"/>
      <c r="E259" s="246"/>
      <c r="F259" s="246"/>
      <c r="G259" s="246"/>
      <c r="H259" s="246"/>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246"/>
      <c r="D260" s="246"/>
      <c r="E260" s="246"/>
      <c r="F260" s="246"/>
      <c r="G260" s="246"/>
      <c r="H260" s="246"/>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246"/>
      <c r="D261" s="246"/>
      <c r="E261" s="246"/>
      <c r="F261" s="246"/>
      <c r="G261" s="246"/>
      <c r="H261" s="246"/>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246"/>
      <c r="D262" s="246"/>
      <c r="E262" s="246"/>
      <c r="F262" s="246"/>
      <c r="G262" s="246"/>
      <c r="H262" s="246"/>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246"/>
      <c r="D263" s="246"/>
      <c r="E263" s="246"/>
      <c r="F263" s="246"/>
      <c r="G263" s="246"/>
      <c r="H263" s="246"/>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246"/>
      <c r="D264" s="246"/>
      <c r="E264" s="246"/>
      <c r="F264" s="246"/>
      <c r="G264" s="246"/>
      <c r="H264" s="246"/>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246"/>
      <c r="D265" s="246"/>
      <c r="E265" s="246"/>
      <c r="F265" s="246"/>
      <c r="G265" s="246"/>
      <c r="H265" s="246"/>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246"/>
      <c r="D266" s="246"/>
      <c r="E266" s="246"/>
      <c r="F266" s="246"/>
      <c r="G266" s="246"/>
      <c r="H266" s="246"/>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246"/>
      <c r="D267" s="246"/>
      <c r="E267" s="246"/>
      <c r="F267" s="246"/>
      <c r="G267" s="246"/>
      <c r="H267" s="246"/>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246"/>
      <c r="D268" s="246"/>
      <c r="E268" s="246"/>
      <c r="F268" s="246"/>
      <c r="G268" s="246"/>
      <c r="H268" s="246"/>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246"/>
      <c r="D269" s="246"/>
      <c r="E269" s="246"/>
      <c r="F269" s="246"/>
      <c r="G269" s="246"/>
      <c r="H269" s="246"/>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246"/>
      <c r="D270" s="246"/>
      <c r="E270" s="246"/>
      <c r="F270" s="246"/>
      <c r="G270" s="246"/>
      <c r="H270" s="246"/>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246"/>
      <c r="D271" s="246"/>
      <c r="E271" s="246"/>
      <c r="F271" s="246"/>
      <c r="G271" s="246"/>
      <c r="H271" s="246"/>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246"/>
      <c r="D272" s="246"/>
      <c r="E272" s="246"/>
      <c r="F272" s="246"/>
      <c r="G272" s="246"/>
      <c r="H272" s="246"/>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246"/>
      <c r="D273" s="246"/>
      <c r="E273" s="246"/>
      <c r="F273" s="246"/>
      <c r="G273" s="246"/>
      <c r="H273" s="246"/>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246"/>
      <c r="D274" s="246"/>
      <c r="E274" s="246"/>
      <c r="F274" s="246"/>
      <c r="G274" s="246"/>
      <c r="H274" s="246"/>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246"/>
      <c r="D275" s="246"/>
      <c r="E275" s="246"/>
      <c r="F275" s="246"/>
      <c r="G275" s="246"/>
      <c r="H275" s="246"/>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246"/>
      <c r="D276" s="246"/>
      <c r="E276" s="246"/>
      <c r="F276" s="246"/>
      <c r="G276" s="246"/>
      <c r="H276" s="246"/>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246"/>
      <c r="D277" s="246"/>
      <c r="E277" s="246"/>
      <c r="F277" s="246"/>
      <c r="G277" s="246"/>
      <c r="H277" s="246"/>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246"/>
      <c r="D278" s="246"/>
      <c r="E278" s="246"/>
      <c r="F278" s="246"/>
      <c r="G278" s="246"/>
      <c r="H278" s="246"/>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246"/>
      <c r="D279" s="246"/>
      <c r="E279" s="246"/>
      <c r="F279" s="246"/>
      <c r="G279" s="246"/>
      <c r="H279" s="246"/>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246"/>
      <c r="D280" s="246"/>
      <c r="E280" s="246"/>
      <c r="F280" s="246"/>
      <c r="G280" s="246"/>
      <c r="H280" s="246"/>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246"/>
      <c r="D281" s="246"/>
      <c r="E281" s="246"/>
      <c r="F281" s="246"/>
      <c r="G281" s="246"/>
      <c r="H281" s="246"/>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246"/>
      <c r="D282" s="246"/>
      <c r="E282" s="246"/>
      <c r="F282" s="246"/>
      <c r="G282" s="246"/>
      <c r="H282" s="246"/>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246"/>
      <c r="D283" s="246"/>
      <c r="E283" s="246"/>
      <c r="F283" s="246"/>
      <c r="G283" s="246"/>
      <c r="H283" s="246"/>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246"/>
      <c r="D284" s="246"/>
      <c r="E284" s="246"/>
      <c r="F284" s="246"/>
      <c r="G284" s="246"/>
      <c r="H284" s="246"/>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246"/>
      <c r="D285" s="246"/>
      <c r="E285" s="246"/>
      <c r="F285" s="246"/>
      <c r="G285" s="246"/>
      <c r="H285" s="246"/>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246"/>
      <c r="D286" s="246"/>
      <c r="E286" s="246"/>
      <c r="F286" s="246"/>
      <c r="G286" s="246"/>
      <c r="H286" s="246"/>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246"/>
      <c r="D287" s="246"/>
      <c r="E287" s="246"/>
      <c r="F287" s="246"/>
      <c r="G287" s="246"/>
      <c r="H287" s="246"/>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246"/>
      <c r="D288" s="246"/>
      <c r="E288" s="246"/>
      <c r="F288" s="246"/>
      <c r="G288" s="246"/>
      <c r="H288" s="246"/>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246"/>
      <c r="D289" s="246"/>
      <c r="E289" s="246"/>
      <c r="F289" s="246"/>
      <c r="G289" s="246"/>
      <c r="H289" s="246"/>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246"/>
      <c r="D290" s="246"/>
      <c r="E290" s="246"/>
      <c r="F290" s="246"/>
      <c r="G290" s="246"/>
      <c r="H290" s="246"/>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246"/>
      <c r="D291" s="246"/>
      <c r="E291" s="246"/>
      <c r="F291" s="246"/>
      <c r="G291" s="246"/>
      <c r="H291" s="246"/>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246"/>
      <c r="D292" s="246"/>
      <c r="E292" s="246"/>
      <c r="F292" s="246"/>
      <c r="G292" s="246"/>
      <c r="H292" s="246"/>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246"/>
      <c r="D293" s="246"/>
      <c r="E293" s="246"/>
      <c r="F293" s="246"/>
      <c r="G293" s="246"/>
      <c r="H293" s="246"/>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246"/>
      <c r="D294" s="246"/>
      <c r="E294" s="246"/>
      <c r="F294" s="246"/>
      <c r="G294" s="246"/>
      <c r="H294" s="246"/>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246"/>
      <c r="D295" s="246"/>
      <c r="E295" s="246"/>
      <c r="F295" s="246"/>
      <c r="G295" s="246"/>
      <c r="H295" s="246"/>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246"/>
      <c r="D296" s="246"/>
      <c r="E296" s="246"/>
      <c r="F296" s="246"/>
      <c r="G296" s="246"/>
      <c r="H296" s="246"/>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246"/>
      <c r="D297" s="246"/>
      <c r="E297" s="246"/>
      <c r="F297" s="246"/>
      <c r="G297" s="246"/>
      <c r="H297" s="246"/>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246"/>
      <c r="D298" s="246"/>
      <c r="E298" s="246"/>
      <c r="F298" s="246"/>
      <c r="G298" s="246"/>
      <c r="H298" s="246"/>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246"/>
      <c r="D299" s="246"/>
      <c r="E299" s="246"/>
      <c r="F299" s="246"/>
      <c r="G299" s="246"/>
      <c r="H299" s="246"/>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246"/>
      <c r="D300" s="246"/>
      <c r="E300" s="246"/>
      <c r="F300" s="246"/>
      <c r="G300" s="246"/>
      <c r="H300" s="246"/>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246"/>
      <c r="D301" s="246"/>
      <c r="E301" s="246"/>
      <c r="F301" s="246"/>
      <c r="G301" s="246"/>
      <c r="H301" s="246"/>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246"/>
      <c r="D302" s="246"/>
      <c r="E302" s="246"/>
      <c r="F302" s="246"/>
      <c r="G302" s="246"/>
      <c r="H302" s="246"/>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246"/>
      <c r="D303" s="246"/>
      <c r="E303" s="246"/>
      <c r="F303" s="246"/>
      <c r="G303" s="246"/>
      <c r="H303" s="246"/>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246"/>
      <c r="D304" s="246"/>
      <c r="E304" s="246"/>
      <c r="F304" s="246"/>
      <c r="G304" s="246"/>
      <c r="H304" s="246"/>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246"/>
      <c r="D305" s="246"/>
      <c r="E305" s="246"/>
      <c r="F305" s="246"/>
      <c r="G305" s="246"/>
      <c r="H305" s="246"/>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246"/>
      <c r="D306" s="246"/>
      <c r="E306" s="246"/>
      <c r="F306" s="246"/>
      <c r="G306" s="246"/>
      <c r="H306" s="246"/>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246"/>
      <c r="D307" s="246"/>
      <c r="E307" s="246"/>
      <c r="F307" s="246"/>
      <c r="G307" s="246"/>
      <c r="H307" s="246"/>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246"/>
      <c r="D308" s="246"/>
      <c r="E308" s="246"/>
      <c r="F308" s="246"/>
      <c r="G308" s="246"/>
      <c r="H308" s="246"/>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246"/>
      <c r="D309" s="246"/>
      <c r="E309" s="246"/>
      <c r="F309" s="246"/>
      <c r="G309" s="246"/>
      <c r="H309" s="246"/>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246"/>
      <c r="D310" s="246"/>
      <c r="E310" s="246"/>
      <c r="F310" s="246"/>
      <c r="G310" s="246"/>
      <c r="H310" s="246"/>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246"/>
      <c r="D311" s="246"/>
      <c r="E311" s="246"/>
      <c r="F311" s="246"/>
      <c r="G311" s="246"/>
      <c r="H311" s="246"/>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246"/>
      <c r="D312" s="246"/>
      <c r="E312" s="246"/>
      <c r="F312" s="246"/>
      <c r="G312" s="246"/>
      <c r="H312" s="246"/>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246"/>
      <c r="D313" s="246"/>
      <c r="E313" s="246"/>
      <c r="F313" s="246"/>
      <c r="G313" s="246"/>
      <c r="H313" s="246"/>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246"/>
      <c r="D314" s="246"/>
      <c r="E314" s="246"/>
      <c r="F314" s="246"/>
      <c r="G314" s="246"/>
      <c r="H314" s="246"/>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246"/>
      <c r="D315" s="246"/>
      <c r="E315" s="246"/>
      <c r="F315" s="246"/>
      <c r="G315" s="246"/>
      <c r="H315" s="246"/>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246"/>
      <c r="D316" s="246"/>
      <c r="E316" s="246"/>
      <c r="F316" s="246"/>
      <c r="G316" s="246"/>
      <c r="H316" s="246"/>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246"/>
      <c r="D317" s="246"/>
      <c r="E317" s="246"/>
      <c r="F317" s="246"/>
      <c r="G317" s="246"/>
      <c r="H317" s="246"/>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246"/>
      <c r="D318" s="246"/>
      <c r="E318" s="246"/>
      <c r="F318" s="246"/>
      <c r="G318" s="246"/>
      <c r="H318" s="246"/>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246"/>
      <c r="D319" s="246"/>
      <c r="E319" s="246"/>
      <c r="F319" s="246"/>
      <c r="G319" s="246"/>
      <c r="H319" s="246"/>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246"/>
      <c r="D320" s="246"/>
      <c r="E320" s="246"/>
      <c r="F320" s="246"/>
      <c r="G320" s="246"/>
      <c r="H320" s="246"/>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246"/>
      <c r="D321" s="246"/>
      <c r="E321" s="246"/>
      <c r="F321" s="246"/>
      <c r="G321" s="246"/>
      <c r="H321" s="246"/>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246"/>
      <c r="D322" s="246"/>
      <c r="E322" s="246"/>
      <c r="F322" s="246"/>
      <c r="G322" s="246"/>
      <c r="H322" s="246"/>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246"/>
      <c r="D323" s="246"/>
      <c r="E323" s="246"/>
      <c r="F323" s="246"/>
      <c r="G323" s="246"/>
      <c r="H323" s="246"/>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246"/>
      <c r="D324" s="246"/>
      <c r="E324" s="246"/>
      <c r="F324" s="246"/>
      <c r="G324" s="246"/>
      <c r="H324" s="246"/>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246"/>
      <c r="D325" s="246"/>
      <c r="E325" s="246"/>
      <c r="F325" s="246"/>
      <c r="G325" s="246"/>
      <c r="H325" s="246"/>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246"/>
      <c r="D326" s="246"/>
      <c r="E326" s="246"/>
      <c r="F326" s="246"/>
      <c r="G326" s="246"/>
      <c r="H326" s="246"/>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246"/>
      <c r="D327" s="246"/>
      <c r="E327" s="246"/>
      <c r="F327" s="246"/>
      <c r="G327" s="246"/>
      <c r="H327" s="246"/>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246"/>
      <c r="D328" s="246"/>
      <c r="E328" s="246"/>
      <c r="F328" s="246"/>
      <c r="G328" s="246"/>
      <c r="H328" s="246"/>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246"/>
      <c r="D329" s="246"/>
      <c r="E329" s="246"/>
      <c r="F329" s="246"/>
      <c r="G329" s="246"/>
      <c r="H329" s="246"/>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246"/>
      <c r="D330" s="246"/>
      <c r="E330" s="246"/>
      <c r="F330" s="246"/>
      <c r="G330" s="246"/>
      <c r="H330" s="246"/>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246"/>
      <c r="D331" s="246"/>
      <c r="E331" s="246"/>
      <c r="F331" s="246"/>
      <c r="G331" s="246"/>
      <c r="H331" s="246"/>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246"/>
      <c r="D332" s="246"/>
      <c r="E332" s="246"/>
      <c r="F332" s="246"/>
      <c r="G332" s="246"/>
      <c r="H332" s="246"/>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246"/>
      <c r="D333" s="246"/>
      <c r="E333" s="246"/>
      <c r="F333" s="246"/>
      <c r="G333" s="246"/>
      <c r="H333" s="246"/>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246"/>
      <c r="D334" s="246"/>
      <c r="E334" s="246"/>
      <c r="F334" s="246"/>
      <c r="G334" s="246"/>
      <c r="H334" s="246"/>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246"/>
      <c r="D335" s="246"/>
      <c r="E335" s="246"/>
      <c r="F335" s="246"/>
      <c r="G335" s="246"/>
      <c r="H335" s="246"/>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246"/>
      <c r="D336" s="246"/>
      <c r="E336" s="246"/>
      <c r="F336" s="246"/>
      <c r="G336" s="246"/>
      <c r="H336" s="246"/>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246"/>
      <c r="D337" s="246"/>
      <c r="E337" s="246"/>
      <c r="F337" s="246"/>
      <c r="G337" s="246"/>
      <c r="H337" s="246"/>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246"/>
      <c r="D338" s="246"/>
      <c r="E338" s="246"/>
      <c r="F338" s="246"/>
      <c r="G338" s="246"/>
      <c r="H338" s="246"/>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246"/>
      <c r="D339" s="246"/>
      <c r="E339" s="246"/>
      <c r="F339" s="246"/>
      <c r="G339" s="246"/>
      <c r="H339" s="246"/>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246"/>
      <c r="D340" s="246"/>
      <c r="E340" s="246"/>
      <c r="F340" s="246"/>
      <c r="G340" s="246"/>
      <c r="H340" s="246"/>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246"/>
      <c r="D341" s="246"/>
      <c r="E341" s="246"/>
      <c r="F341" s="246"/>
      <c r="G341" s="246"/>
      <c r="H341" s="246"/>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246"/>
      <c r="D342" s="246"/>
      <c r="E342" s="246"/>
      <c r="F342" s="246"/>
      <c r="G342" s="246"/>
      <c r="H342" s="246"/>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246"/>
      <c r="D343" s="246"/>
      <c r="E343" s="246"/>
      <c r="F343" s="246"/>
      <c r="G343" s="246"/>
      <c r="H343" s="246"/>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246"/>
      <c r="D344" s="246"/>
      <c r="E344" s="246"/>
      <c r="F344" s="246"/>
      <c r="G344" s="246"/>
      <c r="H344" s="246"/>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246"/>
      <c r="D345" s="246"/>
      <c r="E345" s="246"/>
      <c r="F345" s="246"/>
      <c r="G345" s="246"/>
      <c r="H345" s="246"/>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246"/>
      <c r="D346" s="246"/>
      <c r="E346" s="246"/>
      <c r="F346" s="246"/>
      <c r="G346" s="246"/>
      <c r="H346" s="246"/>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246"/>
      <c r="D347" s="246"/>
      <c r="E347" s="246"/>
      <c r="F347" s="246"/>
      <c r="G347" s="246"/>
      <c r="H347" s="246"/>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246"/>
      <c r="D348" s="246"/>
      <c r="E348" s="246"/>
      <c r="F348" s="246"/>
      <c r="G348" s="246"/>
      <c r="H348" s="246"/>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246"/>
      <c r="D349" s="246"/>
      <c r="E349" s="246"/>
      <c r="F349" s="246"/>
      <c r="G349" s="246"/>
      <c r="H349" s="246"/>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246"/>
      <c r="D350" s="246"/>
      <c r="E350" s="246"/>
      <c r="F350" s="246"/>
      <c r="G350" s="246"/>
      <c r="H350" s="246"/>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246"/>
      <c r="D351" s="246"/>
      <c r="E351" s="246"/>
      <c r="F351" s="246"/>
      <c r="G351" s="246"/>
      <c r="H351" s="246"/>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246"/>
      <c r="D352" s="246"/>
      <c r="E352" s="246"/>
      <c r="F352" s="246"/>
      <c r="G352" s="246"/>
      <c r="H352" s="246"/>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246"/>
      <c r="D353" s="246"/>
      <c r="E353" s="246"/>
      <c r="F353" s="246"/>
      <c r="G353" s="246"/>
      <c r="H353" s="246"/>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246"/>
      <c r="D354" s="246"/>
      <c r="E354" s="246"/>
      <c r="F354" s="246"/>
      <c r="G354" s="246"/>
      <c r="H354" s="246"/>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246"/>
      <c r="D355" s="246"/>
      <c r="E355" s="246"/>
      <c r="F355" s="246"/>
      <c r="G355" s="246"/>
      <c r="H355" s="246"/>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246"/>
      <c r="D356" s="246"/>
      <c r="E356" s="246"/>
      <c r="F356" s="246"/>
      <c r="G356" s="246"/>
      <c r="H356" s="246"/>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246"/>
      <c r="D357" s="246"/>
      <c r="E357" s="246"/>
      <c r="F357" s="246"/>
      <c r="G357" s="246"/>
      <c r="H357" s="246"/>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246"/>
      <c r="D358" s="246"/>
      <c r="E358" s="246"/>
      <c r="F358" s="246"/>
      <c r="G358" s="246"/>
      <c r="H358" s="246"/>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246"/>
      <c r="D359" s="246"/>
      <c r="E359" s="246"/>
      <c r="F359" s="246"/>
      <c r="G359" s="246"/>
      <c r="H359" s="246"/>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246"/>
      <c r="D360" s="246"/>
      <c r="E360" s="246"/>
      <c r="F360" s="246"/>
      <c r="G360" s="246"/>
      <c r="H360" s="246"/>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246"/>
      <c r="D361" s="246"/>
      <c r="E361" s="246"/>
      <c r="F361" s="246"/>
      <c r="G361" s="246"/>
      <c r="H361" s="246"/>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246"/>
      <c r="D362" s="246"/>
      <c r="E362" s="246"/>
      <c r="F362" s="246"/>
      <c r="G362" s="246"/>
      <c r="H362" s="246"/>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246"/>
      <c r="D363" s="246"/>
      <c r="E363" s="246"/>
      <c r="F363" s="246"/>
      <c r="G363" s="246"/>
      <c r="H363" s="246"/>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246"/>
      <c r="D364" s="246"/>
      <c r="E364" s="246"/>
      <c r="F364" s="246"/>
      <c r="G364" s="246"/>
      <c r="H364" s="246"/>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246"/>
      <c r="D365" s="246"/>
      <c r="E365" s="246"/>
      <c r="F365" s="246"/>
      <c r="G365" s="246"/>
      <c r="H365" s="246"/>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246"/>
      <c r="D366" s="246"/>
      <c r="E366" s="246"/>
      <c r="F366" s="246"/>
      <c r="G366" s="246"/>
      <c r="H366" s="246"/>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246"/>
      <c r="D367" s="246"/>
      <c r="E367" s="246"/>
      <c r="F367" s="246"/>
      <c r="G367" s="246"/>
      <c r="H367" s="246"/>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246"/>
      <c r="D368" s="246"/>
      <c r="E368" s="246"/>
      <c r="F368" s="246"/>
      <c r="G368" s="246"/>
      <c r="H368" s="246"/>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246"/>
      <c r="D369" s="246"/>
      <c r="E369" s="246"/>
      <c r="F369" s="246"/>
      <c r="G369" s="246"/>
      <c r="H369" s="246"/>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246"/>
      <c r="D370" s="246"/>
      <c r="E370" s="246"/>
      <c r="F370" s="246"/>
      <c r="G370" s="246"/>
      <c r="H370" s="246"/>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246"/>
      <c r="D371" s="246"/>
      <c r="E371" s="246"/>
      <c r="F371" s="246"/>
      <c r="G371" s="246"/>
      <c r="H371" s="246"/>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246"/>
      <c r="D372" s="246"/>
      <c r="E372" s="246"/>
      <c r="F372" s="246"/>
      <c r="G372" s="246"/>
      <c r="H372" s="246"/>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246"/>
      <c r="D373" s="246"/>
      <c r="E373" s="246"/>
      <c r="F373" s="246"/>
      <c r="G373" s="246"/>
      <c r="H373" s="246"/>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246"/>
      <c r="D374" s="246"/>
      <c r="E374" s="246"/>
      <c r="F374" s="246"/>
      <c r="G374" s="246"/>
      <c r="H374" s="246"/>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246"/>
      <c r="D375" s="246"/>
      <c r="E375" s="246"/>
      <c r="F375" s="246"/>
      <c r="G375" s="246"/>
      <c r="H375" s="246"/>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246"/>
      <c r="D376" s="246"/>
      <c r="E376" s="246"/>
      <c r="F376" s="246"/>
      <c r="G376" s="246"/>
      <c r="H376" s="246"/>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246"/>
      <c r="D377" s="246"/>
      <c r="E377" s="246"/>
      <c r="F377" s="246"/>
      <c r="G377" s="246"/>
      <c r="H377" s="246"/>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246"/>
      <c r="D378" s="246"/>
      <c r="E378" s="246"/>
      <c r="F378" s="246"/>
      <c r="G378" s="246"/>
      <c r="H378" s="246"/>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246"/>
      <c r="D379" s="246"/>
      <c r="E379" s="246"/>
      <c r="F379" s="246"/>
      <c r="G379" s="246"/>
      <c r="H379" s="246"/>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246"/>
      <c r="D380" s="246"/>
      <c r="E380" s="246"/>
      <c r="F380" s="246"/>
      <c r="G380" s="246"/>
      <c r="H380" s="246"/>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246"/>
      <c r="D381" s="246"/>
      <c r="E381" s="246"/>
      <c r="F381" s="246"/>
      <c r="G381" s="246"/>
      <c r="H381" s="246"/>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246"/>
      <c r="D382" s="246"/>
      <c r="E382" s="246"/>
      <c r="F382" s="246"/>
      <c r="G382" s="246"/>
      <c r="H382" s="246"/>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246"/>
      <c r="D383" s="246"/>
      <c r="E383" s="246"/>
      <c r="F383" s="246"/>
      <c r="G383" s="246"/>
      <c r="H383" s="246"/>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246"/>
      <c r="D384" s="246"/>
      <c r="E384" s="246"/>
      <c r="F384" s="246"/>
      <c r="G384" s="246"/>
      <c r="H384" s="246"/>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246"/>
      <c r="D385" s="246"/>
      <c r="E385" s="246"/>
      <c r="F385" s="246"/>
      <c r="G385" s="246"/>
      <c r="H385" s="246"/>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246"/>
      <c r="D386" s="246"/>
      <c r="E386" s="246"/>
      <c r="F386" s="246"/>
      <c r="G386" s="246"/>
      <c r="H386" s="246"/>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246"/>
      <c r="D387" s="246"/>
      <c r="E387" s="246"/>
      <c r="F387" s="246"/>
      <c r="G387" s="246"/>
      <c r="H387" s="246"/>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246"/>
      <c r="D388" s="246"/>
      <c r="E388" s="246"/>
      <c r="F388" s="246"/>
      <c r="G388" s="246"/>
      <c r="H388" s="246"/>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246"/>
      <c r="D389" s="246"/>
      <c r="E389" s="246"/>
      <c r="F389" s="246"/>
      <c r="G389" s="246"/>
      <c r="H389" s="246"/>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246"/>
      <c r="D390" s="246"/>
      <c r="E390" s="246"/>
      <c r="F390" s="246"/>
      <c r="G390" s="246"/>
      <c r="H390" s="246"/>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246"/>
      <c r="D391" s="246"/>
      <c r="E391" s="246"/>
      <c r="F391" s="246"/>
      <c r="G391" s="246"/>
      <c r="H391" s="246"/>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246"/>
      <c r="D392" s="246"/>
      <c r="E392" s="246"/>
      <c r="F392" s="246"/>
      <c r="G392" s="246"/>
      <c r="H392" s="246"/>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246"/>
      <c r="D393" s="246"/>
      <c r="E393" s="246"/>
      <c r="F393" s="246"/>
      <c r="G393" s="246"/>
      <c r="H393" s="246"/>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246"/>
      <c r="D394" s="246"/>
      <c r="E394" s="246"/>
      <c r="F394" s="246"/>
      <c r="G394" s="246"/>
      <c r="H394" s="246"/>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246"/>
      <c r="D395" s="246"/>
      <c r="E395" s="246"/>
      <c r="F395" s="246"/>
      <c r="G395" s="246"/>
      <c r="H395" s="246"/>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246"/>
      <c r="D396" s="246"/>
      <c r="E396" s="246"/>
      <c r="F396" s="246"/>
      <c r="G396" s="246"/>
      <c r="H396" s="246"/>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246"/>
      <c r="D397" s="246"/>
      <c r="E397" s="246"/>
      <c r="F397" s="246"/>
      <c r="G397" s="246"/>
      <c r="H397" s="246"/>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246"/>
      <c r="D398" s="246"/>
      <c r="E398" s="246"/>
      <c r="F398" s="246"/>
      <c r="G398" s="246"/>
      <c r="H398" s="246"/>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246"/>
      <c r="D399" s="246"/>
      <c r="E399" s="246"/>
      <c r="F399" s="246"/>
      <c r="G399" s="246"/>
      <c r="H399" s="246"/>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246"/>
      <c r="D400" s="246"/>
      <c r="E400" s="246"/>
      <c r="F400" s="246"/>
      <c r="G400" s="246"/>
      <c r="H400" s="246"/>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246"/>
      <c r="D401" s="246"/>
      <c r="E401" s="246"/>
      <c r="F401" s="246"/>
      <c r="G401" s="246"/>
      <c r="H401" s="246"/>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246"/>
      <c r="D402" s="246"/>
      <c r="E402" s="246"/>
      <c r="F402" s="246"/>
      <c r="G402" s="246"/>
      <c r="H402" s="246"/>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246"/>
      <c r="D403" s="246"/>
      <c r="E403" s="246"/>
      <c r="F403" s="246"/>
      <c r="G403" s="246"/>
      <c r="H403" s="246"/>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246"/>
      <c r="D404" s="246"/>
      <c r="E404" s="246"/>
      <c r="F404" s="246"/>
      <c r="G404" s="246"/>
      <c r="H404" s="246"/>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246"/>
      <c r="D405" s="246"/>
      <c r="E405" s="246"/>
      <c r="F405" s="246"/>
      <c r="G405" s="246"/>
      <c r="H405" s="246"/>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246"/>
      <c r="D406" s="246"/>
      <c r="E406" s="246"/>
      <c r="F406" s="246"/>
      <c r="G406" s="246"/>
      <c r="H406" s="246"/>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246"/>
      <c r="D407" s="246"/>
      <c r="E407" s="246"/>
      <c r="F407" s="246"/>
      <c r="G407" s="246"/>
      <c r="H407" s="246"/>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246"/>
      <c r="D408" s="246"/>
      <c r="E408" s="246"/>
      <c r="F408" s="246"/>
      <c r="G408" s="246"/>
      <c r="H408" s="246"/>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246"/>
      <c r="D409" s="246"/>
      <c r="E409" s="246"/>
      <c r="F409" s="246"/>
      <c r="G409" s="246"/>
      <c r="H409" s="246"/>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246"/>
      <c r="D410" s="246"/>
      <c r="E410" s="246"/>
      <c r="F410" s="246"/>
      <c r="G410" s="246"/>
      <c r="H410" s="246"/>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246"/>
      <c r="D411" s="246"/>
      <c r="E411" s="246"/>
      <c r="F411" s="246"/>
      <c r="G411" s="246"/>
      <c r="H411" s="246"/>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246"/>
      <c r="D412" s="246"/>
      <c r="E412" s="246"/>
      <c r="F412" s="246"/>
      <c r="G412" s="246"/>
      <c r="H412" s="246"/>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246"/>
      <c r="D413" s="246"/>
      <c r="E413" s="246"/>
      <c r="F413" s="246"/>
      <c r="G413" s="246"/>
      <c r="H413" s="246"/>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246"/>
      <c r="D414" s="246"/>
      <c r="E414" s="246"/>
      <c r="F414" s="246"/>
      <c r="G414" s="246"/>
      <c r="H414" s="246"/>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246"/>
      <c r="D415" s="246"/>
      <c r="E415" s="246"/>
      <c r="F415" s="246"/>
      <c r="G415" s="246"/>
      <c r="H415" s="246"/>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246"/>
      <c r="D416" s="246"/>
      <c r="E416" s="246"/>
      <c r="F416" s="246"/>
      <c r="G416" s="246"/>
      <c r="H416" s="246"/>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246"/>
      <c r="D417" s="246"/>
      <c r="E417" s="246"/>
      <c r="F417" s="246"/>
      <c r="G417" s="246"/>
      <c r="H417" s="246"/>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246"/>
      <c r="D418" s="246"/>
      <c r="E418" s="246"/>
      <c r="F418" s="246"/>
      <c r="G418" s="246"/>
      <c r="H418" s="246"/>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246"/>
      <c r="D419" s="246"/>
      <c r="E419" s="246"/>
      <c r="F419" s="246"/>
      <c r="G419" s="246"/>
      <c r="H419" s="246"/>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246"/>
      <c r="D420" s="246"/>
      <c r="E420" s="246"/>
      <c r="F420" s="246"/>
      <c r="G420" s="246"/>
      <c r="H420" s="246"/>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246"/>
      <c r="D421" s="246"/>
      <c r="E421" s="246"/>
      <c r="F421" s="246"/>
      <c r="G421" s="246"/>
      <c r="H421" s="246"/>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246"/>
      <c r="D422" s="246"/>
      <c r="E422" s="246"/>
      <c r="F422" s="246"/>
      <c r="G422" s="246"/>
      <c r="H422" s="246"/>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246"/>
      <c r="D423" s="246"/>
      <c r="E423" s="246"/>
      <c r="F423" s="246"/>
      <c r="G423" s="246"/>
      <c r="H423" s="246"/>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246"/>
      <c r="D424" s="246"/>
      <c r="E424" s="246"/>
      <c r="F424" s="246"/>
      <c r="G424" s="246"/>
      <c r="H424" s="246"/>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246"/>
      <c r="D425" s="246"/>
      <c r="E425" s="246"/>
      <c r="F425" s="246"/>
      <c r="G425" s="246"/>
      <c r="H425" s="246"/>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246"/>
      <c r="D426" s="246"/>
      <c r="E426" s="246"/>
      <c r="F426" s="246"/>
      <c r="G426" s="246"/>
      <c r="H426" s="246"/>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246"/>
      <c r="D427" s="246"/>
      <c r="E427" s="246"/>
      <c r="F427" s="246"/>
      <c r="G427" s="246"/>
      <c r="H427" s="246"/>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246"/>
      <c r="D428" s="246"/>
      <c r="E428" s="246"/>
      <c r="F428" s="246"/>
      <c r="G428" s="246"/>
      <c r="H428" s="246"/>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246"/>
      <c r="D429" s="246"/>
      <c r="E429" s="246"/>
      <c r="F429" s="246"/>
      <c r="G429" s="246"/>
      <c r="H429" s="246"/>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246"/>
      <c r="D430" s="246"/>
      <c r="E430" s="246"/>
      <c r="F430" s="246"/>
      <c r="G430" s="246"/>
      <c r="H430" s="246"/>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246"/>
      <c r="D431" s="246"/>
      <c r="E431" s="246"/>
      <c r="F431" s="246"/>
      <c r="G431" s="246"/>
      <c r="H431" s="246"/>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246"/>
      <c r="D432" s="246"/>
      <c r="E432" s="246"/>
      <c r="F432" s="246"/>
      <c r="G432" s="246"/>
      <c r="H432" s="246"/>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246"/>
      <c r="D433" s="246"/>
      <c r="E433" s="246"/>
      <c r="F433" s="246"/>
      <c r="G433" s="246"/>
      <c r="H433" s="246"/>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246"/>
      <c r="D434" s="246"/>
      <c r="E434" s="246"/>
      <c r="F434" s="246"/>
      <c r="G434" s="246"/>
      <c r="H434" s="246"/>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246"/>
      <c r="D435" s="246"/>
      <c r="E435" s="246"/>
      <c r="F435" s="246"/>
      <c r="G435" s="246"/>
      <c r="H435" s="246"/>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246"/>
      <c r="D436" s="246"/>
      <c r="E436" s="246"/>
      <c r="F436" s="246"/>
      <c r="G436" s="246"/>
      <c r="H436" s="246"/>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246"/>
      <c r="D437" s="246"/>
      <c r="E437" s="246"/>
      <c r="F437" s="246"/>
      <c r="G437" s="246"/>
      <c r="H437" s="246"/>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246"/>
      <c r="D438" s="246"/>
      <c r="E438" s="246"/>
      <c r="F438" s="246"/>
      <c r="G438" s="246"/>
      <c r="H438" s="246"/>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246"/>
      <c r="D439" s="246"/>
      <c r="E439" s="246"/>
      <c r="F439" s="246"/>
      <c r="G439" s="246"/>
      <c r="H439" s="246"/>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246"/>
      <c r="D440" s="246"/>
      <c r="E440" s="246"/>
      <c r="F440" s="246"/>
      <c r="G440" s="246"/>
      <c r="H440" s="246"/>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246"/>
      <c r="D441" s="246"/>
      <c r="E441" s="246"/>
      <c r="F441" s="246"/>
      <c r="G441" s="246"/>
      <c r="H441" s="246"/>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246"/>
      <c r="D442" s="246"/>
      <c r="E442" s="246"/>
      <c r="F442" s="246"/>
      <c r="G442" s="246"/>
      <c r="H442" s="246"/>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246"/>
      <c r="D443" s="246"/>
      <c r="E443" s="246"/>
      <c r="F443" s="246"/>
      <c r="G443" s="246"/>
      <c r="H443" s="246"/>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246"/>
      <c r="D444" s="246"/>
      <c r="E444" s="246"/>
      <c r="F444" s="246"/>
      <c r="G444" s="246"/>
      <c r="H444" s="246"/>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246"/>
      <c r="D445" s="246"/>
      <c r="E445" s="246"/>
      <c r="F445" s="246"/>
      <c r="G445" s="246"/>
      <c r="H445" s="246"/>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246"/>
      <c r="D446" s="246"/>
      <c r="E446" s="246"/>
      <c r="F446" s="246"/>
      <c r="G446" s="246"/>
      <c r="H446" s="246"/>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246"/>
      <c r="D447" s="246"/>
      <c r="E447" s="246"/>
      <c r="F447" s="246"/>
      <c r="G447" s="246"/>
      <c r="H447" s="246"/>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246"/>
      <c r="D448" s="246"/>
      <c r="E448" s="246"/>
      <c r="F448" s="246"/>
      <c r="G448" s="246"/>
      <c r="H448" s="246"/>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246"/>
      <c r="D449" s="246"/>
      <c r="E449" s="246"/>
      <c r="F449" s="246"/>
      <c r="G449" s="246"/>
      <c r="H449" s="246"/>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246"/>
      <c r="D450" s="246"/>
      <c r="E450" s="246"/>
      <c r="F450" s="246"/>
      <c r="G450" s="246"/>
      <c r="H450" s="246"/>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246"/>
      <c r="D451" s="246"/>
      <c r="E451" s="246"/>
      <c r="F451" s="246"/>
      <c r="G451" s="246"/>
      <c r="H451" s="246"/>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246"/>
      <c r="D452" s="246"/>
      <c r="E452" s="246"/>
      <c r="F452" s="246"/>
      <c r="G452" s="246"/>
      <c r="H452" s="246"/>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246"/>
      <c r="D453" s="246"/>
      <c r="E453" s="246"/>
      <c r="F453" s="246"/>
      <c r="G453" s="246"/>
      <c r="H453" s="246"/>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246"/>
      <c r="D454" s="246"/>
      <c r="E454" s="246"/>
      <c r="F454" s="246"/>
      <c r="G454" s="246"/>
      <c r="H454" s="246"/>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246"/>
      <c r="D455" s="246"/>
      <c r="E455" s="246"/>
      <c r="F455" s="246"/>
      <c r="G455" s="246"/>
      <c r="H455" s="246"/>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246"/>
      <c r="D456" s="246"/>
      <c r="E456" s="246"/>
      <c r="F456" s="246"/>
      <c r="G456" s="246"/>
      <c r="H456" s="246"/>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246"/>
      <c r="D457" s="246"/>
      <c r="E457" s="246"/>
      <c r="F457" s="246"/>
      <c r="G457" s="246"/>
      <c r="H457" s="246"/>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246"/>
      <c r="D458" s="246"/>
      <c r="E458" s="246"/>
      <c r="F458" s="246"/>
      <c r="G458" s="246"/>
      <c r="H458" s="246"/>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246"/>
      <c r="D459" s="246"/>
      <c r="E459" s="246"/>
      <c r="F459" s="246"/>
      <c r="G459" s="246"/>
      <c r="H459" s="246"/>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246"/>
      <c r="D460" s="246"/>
      <c r="E460" s="246"/>
      <c r="F460" s="246"/>
      <c r="G460" s="246"/>
      <c r="H460" s="246"/>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246"/>
      <c r="D461" s="246"/>
      <c r="E461" s="246"/>
      <c r="F461" s="246"/>
      <c r="G461" s="246"/>
      <c r="H461" s="246"/>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246"/>
      <c r="D462" s="246"/>
      <c r="E462" s="246"/>
      <c r="F462" s="246"/>
      <c r="G462" s="246"/>
      <c r="H462" s="246"/>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246"/>
      <c r="D463" s="246"/>
      <c r="E463" s="246"/>
      <c r="F463" s="246"/>
      <c r="G463" s="246"/>
      <c r="H463" s="246"/>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246"/>
      <c r="D464" s="246"/>
      <c r="E464" s="246"/>
      <c r="F464" s="246"/>
      <c r="G464" s="246"/>
      <c r="H464" s="246"/>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246"/>
      <c r="D465" s="246"/>
      <c r="E465" s="246"/>
      <c r="F465" s="246"/>
      <c r="G465" s="246"/>
      <c r="H465" s="246"/>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246"/>
      <c r="D466" s="246"/>
      <c r="E466" s="246"/>
      <c r="F466" s="246"/>
      <c r="G466" s="246"/>
      <c r="H466" s="246"/>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246"/>
      <c r="D467" s="246"/>
      <c r="E467" s="246"/>
      <c r="F467" s="246"/>
      <c r="G467" s="246"/>
      <c r="H467" s="246"/>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246"/>
      <c r="D468" s="246"/>
      <c r="E468" s="246"/>
      <c r="F468" s="246"/>
      <c r="G468" s="246"/>
      <c r="H468" s="246"/>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246"/>
      <c r="D469" s="246"/>
      <c r="E469" s="246"/>
      <c r="F469" s="246"/>
      <c r="G469" s="246"/>
      <c r="H469" s="246"/>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246"/>
      <c r="D470" s="246"/>
      <c r="E470" s="246"/>
      <c r="F470" s="246"/>
      <c r="G470" s="246"/>
      <c r="H470" s="246"/>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246"/>
      <c r="D471" s="246"/>
      <c r="E471" s="246"/>
      <c r="F471" s="246"/>
      <c r="G471" s="246"/>
      <c r="H471" s="246"/>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246"/>
      <c r="D472" s="246"/>
      <c r="E472" s="246"/>
      <c r="F472" s="246"/>
      <c r="G472" s="246"/>
      <c r="H472" s="246"/>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246"/>
      <c r="D473" s="246"/>
      <c r="E473" s="246"/>
      <c r="F473" s="246"/>
      <c r="G473" s="246"/>
      <c r="H473" s="246"/>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246"/>
      <c r="D474" s="246"/>
      <c r="E474" s="246"/>
      <c r="F474" s="246"/>
      <c r="G474" s="246"/>
      <c r="H474" s="246"/>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246"/>
      <c r="D475" s="246"/>
      <c r="E475" s="246"/>
      <c r="F475" s="246"/>
      <c r="G475" s="246"/>
      <c r="H475" s="246"/>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246"/>
      <c r="D476" s="246"/>
      <c r="E476" s="246"/>
      <c r="F476" s="246"/>
      <c r="G476" s="246"/>
      <c r="H476" s="246"/>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246"/>
      <c r="D477" s="246"/>
      <c r="E477" s="246"/>
      <c r="F477" s="246"/>
      <c r="G477" s="246"/>
      <c r="H477" s="246"/>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246"/>
      <c r="D478" s="246"/>
      <c r="E478" s="246"/>
      <c r="F478" s="246"/>
      <c r="G478" s="246"/>
      <c r="H478" s="246"/>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246"/>
      <c r="D479" s="246"/>
      <c r="E479" s="246"/>
      <c r="F479" s="246"/>
      <c r="G479" s="246"/>
      <c r="H479" s="246"/>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246"/>
      <c r="D480" s="246"/>
      <c r="E480" s="246"/>
      <c r="F480" s="246"/>
      <c r="G480" s="246"/>
      <c r="H480" s="246"/>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246"/>
      <c r="D481" s="246"/>
      <c r="E481" s="246"/>
      <c r="F481" s="246"/>
      <c r="G481" s="246"/>
      <c r="H481" s="246"/>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246"/>
      <c r="D482" s="246"/>
      <c r="E482" s="246"/>
      <c r="F482" s="246"/>
      <c r="G482" s="246"/>
      <c r="H482" s="246"/>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246"/>
      <c r="D483" s="246"/>
      <c r="E483" s="246"/>
      <c r="F483" s="246"/>
      <c r="G483" s="246"/>
      <c r="H483" s="246"/>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246"/>
      <c r="D484" s="246"/>
      <c r="E484" s="246"/>
      <c r="F484" s="246"/>
      <c r="G484" s="246"/>
      <c r="H484" s="246"/>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246"/>
      <c r="D485" s="246"/>
      <c r="E485" s="246"/>
      <c r="F485" s="246"/>
      <c r="G485" s="246"/>
      <c r="H485" s="246"/>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246"/>
      <c r="D486" s="246"/>
      <c r="E486" s="246"/>
      <c r="F486" s="246"/>
      <c r="G486" s="246"/>
      <c r="H486" s="246"/>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246"/>
      <c r="D487" s="246"/>
      <c r="E487" s="246"/>
      <c r="F487" s="246"/>
      <c r="G487" s="246"/>
      <c r="H487" s="246"/>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246"/>
      <c r="D488" s="246"/>
      <c r="E488" s="246"/>
      <c r="F488" s="246"/>
      <c r="G488" s="246"/>
      <c r="H488" s="246"/>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246"/>
      <c r="D489" s="246"/>
      <c r="E489" s="246"/>
      <c r="F489" s="246"/>
      <c r="G489" s="246"/>
      <c r="H489" s="246"/>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246"/>
      <c r="D490" s="246"/>
      <c r="E490" s="246"/>
      <c r="F490" s="246"/>
      <c r="G490" s="246"/>
      <c r="H490" s="246"/>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246"/>
      <c r="D491" s="246"/>
      <c r="E491" s="246"/>
      <c r="F491" s="246"/>
      <c r="G491" s="246"/>
      <c r="H491" s="246"/>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246"/>
      <c r="D492" s="246"/>
      <c r="E492" s="246"/>
      <c r="F492" s="246"/>
      <c r="G492" s="246"/>
      <c r="H492" s="246"/>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246"/>
      <c r="D493" s="246"/>
      <c r="E493" s="246"/>
      <c r="F493" s="246"/>
      <c r="G493" s="246"/>
      <c r="H493" s="246"/>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246"/>
      <c r="D494" s="246"/>
      <c r="E494" s="246"/>
      <c r="F494" s="246"/>
      <c r="G494" s="246"/>
      <c r="H494" s="246"/>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246"/>
      <c r="D495" s="246"/>
      <c r="E495" s="246"/>
      <c r="F495" s="246"/>
      <c r="G495" s="246"/>
      <c r="H495" s="246"/>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246"/>
      <c r="D496" s="246"/>
      <c r="E496" s="246"/>
      <c r="F496" s="246"/>
      <c r="G496" s="246"/>
      <c r="H496" s="246"/>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246"/>
      <c r="D497" s="246"/>
      <c r="E497" s="246"/>
      <c r="F497" s="246"/>
      <c r="G497" s="246"/>
      <c r="H497" s="246"/>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246"/>
      <c r="D498" s="246"/>
      <c r="E498" s="246"/>
      <c r="F498" s="246"/>
      <c r="G498" s="246"/>
      <c r="H498" s="246"/>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246"/>
      <c r="D499" s="246"/>
      <c r="E499" s="246"/>
      <c r="F499" s="246"/>
      <c r="G499" s="246"/>
      <c r="H499" s="246"/>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246"/>
      <c r="D500" s="246"/>
      <c r="E500" s="246"/>
      <c r="F500" s="246"/>
      <c r="G500" s="246"/>
      <c r="H500" s="246"/>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246"/>
      <c r="D501" s="246"/>
      <c r="E501" s="246"/>
      <c r="F501" s="246"/>
      <c r="G501" s="246"/>
      <c r="H501" s="246"/>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246"/>
      <c r="D502" s="246"/>
      <c r="E502" s="246"/>
      <c r="F502" s="246"/>
      <c r="G502" s="246"/>
      <c r="H502" s="246"/>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246"/>
      <c r="D503" s="246"/>
      <c r="E503" s="246"/>
      <c r="F503" s="246"/>
      <c r="G503" s="246"/>
      <c r="H503" s="246"/>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246"/>
      <c r="D504" s="246"/>
      <c r="E504" s="246"/>
      <c r="F504" s="246"/>
      <c r="G504" s="246"/>
      <c r="H504" s="246"/>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246"/>
      <c r="D505" s="246"/>
      <c r="E505" s="246"/>
      <c r="F505" s="246"/>
      <c r="G505" s="246"/>
      <c r="H505" s="246"/>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246"/>
      <c r="D506" s="246"/>
      <c r="E506" s="246"/>
      <c r="F506" s="246"/>
      <c r="G506" s="246"/>
      <c r="H506" s="246"/>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246"/>
      <c r="D507" s="246"/>
      <c r="E507" s="246"/>
      <c r="F507" s="246"/>
      <c r="G507" s="246"/>
      <c r="H507" s="246"/>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246"/>
      <c r="D508" s="246"/>
      <c r="E508" s="246"/>
      <c r="F508" s="246"/>
      <c r="G508" s="246"/>
      <c r="H508" s="246"/>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246"/>
      <c r="D509" s="246"/>
      <c r="E509" s="246"/>
      <c r="F509" s="246"/>
      <c r="G509" s="246"/>
      <c r="H509" s="246"/>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246"/>
      <c r="D510" s="246"/>
      <c r="E510" s="246"/>
      <c r="F510" s="246"/>
      <c r="G510" s="246"/>
      <c r="H510" s="246"/>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246"/>
      <c r="D511" s="246"/>
      <c r="E511" s="246"/>
      <c r="F511" s="246"/>
      <c r="G511" s="246"/>
      <c r="H511" s="246"/>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246"/>
      <c r="D512" s="246"/>
      <c r="E512" s="246"/>
      <c r="F512" s="246"/>
      <c r="G512" s="246"/>
      <c r="H512" s="246"/>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246"/>
      <c r="D513" s="246"/>
      <c r="E513" s="246"/>
      <c r="F513" s="246"/>
      <c r="G513" s="246"/>
      <c r="H513" s="246"/>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246"/>
      <c r="D514" s="246"/>
      <c r="E514" s="246"/>
      <c r="F514" s="246"/>
      <c r="G514" s="246"/>
      <c r="H514" s="246"/>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246"/>
      <c r="D515" s="246"/>
      <c r="E515" s="246"/>
      <c r="F515" s="246"/>
      <c r="G515" s="246"/>
      <c r="H515" s="246"/>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246"/>
      <c r="D516" s="246"/>
      <c r="E516" s="246"/>
      <c r="F516" s="246"/>
      <c r="G516" s="246"/>
      <c r="H516" s="246"/>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246"/>
      <c r="D517" s="246"/>
      <c r="E517" s="246"/>
      <c r="F517" s="246"/>
      <c r="G517" s="246"/>
      <c r="H517" s="246"/>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246"/>
      <c r="D518" s="246"/>
      <c r="E518" s="246"/>
      <c r="F518" s="246"/>
      <c r="G518" s="246"/>
      <c r="H518" s="246"/>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246"/>
      <c r="D519" s="246"/>
      <c r="E519" s="246"/>
      <c r="F519" s="246"/>
      <c r="G519" s="246"/>
      <c r="H519" s="246"/>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246"/>
      <c r="D520" s="246"/>
      <c r="E520" s="246"/>
      <c r="F520" s="246"/>
      <c r="G520" s="246"/>
      <c r="H520" s="246"/>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246"/>
      <c r="D521" s="246"/>
      <c r="E521" s="246"/>
      <c r="F521" s="246"/>
      <c r="G521" s="246"/>
      <c r="H521" s="246"/>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246"/>
      <c r="D522" s="246"/>
      <c r="E522" s="246"/>
      <c r="F522" s="246"/>
      <c r="G522" s="246"/>
      <c r="H522" s="246"/>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246"/>
      <c r="D523" s="246"/>
      <c r="E523" s="246"/>
      <c r="F523" s="246"/>
      <c r="G523" s="246"/>
      <c r="H523" s="246"/>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246"/>
      <c r="D524" s="246"/>
      <c r="E524" s="246"/>
      <c r="F524" s="246"/>
      <c r="G524" s="246"/>
      <c r="H524" s="246"/>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246"/>
      <c r="D525" s="246"/>
      <c r="E525" s="246"/>
      <c r="F525" s="246"/>
      <c r="G525" s="246"/>
      <c r="H525" s="246"/>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246"/>
      <c r="D526" s="246"/>
      <c r="E526" s="246"/>
      <c r="F526" s="246"/>
      <c r="G526" s="246"/>
      <c r="H526" s="246"/>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246"/>
      <c r="D527" s="246"/>
      <c r="E527" s="246"/>
      <c r="F527" s="246"/>
      <c r="G527" s="246"/>
      <c r="H527" s="246"/>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246"/>
      <c r="D528" s="246"/>
      <c r="E528" s="246"/>
      <c r="F528" s="246"/>
      <c r="G528" s="246"/>
      <c r="H528" s="246"/>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246"/>
      <c r="D529" s="246"/>
      <c r="E529" s="246"/>
      <c r="F529" s="246"/>
      <c r="G529" s="246"/>
      <c r="H529" s="246"/>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246"/>
      <c r="D530" s="246"/>
      <c r="E530" s="246"/>
      <c r="F530" s="246"/>
      <c r="G530" s="246"/>
      <c r="H530" s="246"/>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246"/>
      <c r="D531" s="246"/>
      <c r="E531" s="246"/>
      <c r="F531" s="246"/>
      <c r="G531" s="246"/>
      <c r="H531" s="246"/>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246"/>
      <c r="D532" s="246"/>
      <c r="E532" s="246"/>
      <c r="F532" s="246"/>
      <c r="G532" s="246"/>
      <c r="H532" s="246"/>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246"/>
      <c r="D533" s="246"/>
      <c r="E533" s="246"/>
      <c r="F533" s="246"/>
      <c r="G533" s="246"/>
      <c r="H533" s="246"/>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246"/>
      <c r="D534" s="246"/>
      <c r="E534" s="246"/>
      <c r="F534" s="246"/>
      <c r="G534" s="246"/>
      <c r="H534" s="246"/>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246"/>
      <c r="D535" s="246"/>
      <c r="E535" s="246"/>
      <c r="F535" s="246"/>
      <c r="G535" s="246"/>
      <c r="H535" s="246"/>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246"/>
      <c r="D536" s="246"/>
      <c r="E536" s="246"/>
      <c r="F536" s="246"/>
      <c r="G536" s="246"/>
      <c r="H536" s="246"/>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246"/>
      <c r="D537" s="246"/>
      <c r="E537" s="246"/>
      <c r="F537" s="246"/>
      <c r="G537" s="246"/>
      <c r="H537" s="246"/>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246"/>
      <c r="D538" s="246"/>
      <c r="E538" s="246"/>
      <c r="F538" s="246"/>
      <c r="G538" s="246"/>
      <c r="H538" s="246"/>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246"/>
      <c r="D539" s="246"/>
      <c r="E539" s="246"/>
      <c r="F539" s="246"/>
      <c r="G539" s="246"/>
      <c r="H539" s="246"/>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246"/>
      <c r="D540" s="246"/>
      <c r="E540" s="246"/>
      <c r="F540" s="246"/>
      <c r="G540" s="246"/>
      <c r="H540" s="246"/>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246"/>
      <c r="D541" s="246"/>
      <c r="E541" s="246"/>
      <c r="F541" s="246"/>
      <c r="G541" s="246"/>
      <c r="H541" s="246"/>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246"/>
      <c r="D542" s="246"/>
      <c r="E542" s="246"/>
      <c r="F542" s="246"/>
      <c r="G542" s="246"/>
      <c r="H542" s="246"/>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246"/>
      <c r="D543" s="246"/>
      <c r="E543" s="246"/>
      <c r="F543" s="246"/>
      <c r="G543" s="246"/>
      <c r="H543" s="246"/>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246"/>
      <c r="D544" s="246"/>
      <c r="E544" s="246"/>
      <c r="F544" s="246"/>
      <c r="G544" s="246"/>
      <c r="H544" s="246"/>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246"/>
      <c r="D545" s="246"/>
      <c r="E545" s="246"/>
      <c r="F545" s="246"/>
      <c r="G545" s="246"/>
      <c r="H545" s="246"/>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246"/>
      <c r="D546" s="246"/>
      <c r="E546" s="246"/>
      <c r="F546" s="246"/>
      <c r="G546" s="246"/>
      <c r="H546" s="246"/>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246"/>
      <c r="D547" s="246"/>
      <c r="E547" s="246"/>
      <c r="F547" s="246"/>
      <c r="G547" s="246"/>
      <c r="H547" s="246"/>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246"/>
      <c r="D548" s="246"/>
      <c r="E548" s="246"/>
      <c r="F548" s="246"/>
      <c r="G548" s="246"/>
      <c r="H548" s="246"/>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246"/>
      <c r="D549" s="246"/>
      <c r="E549" s="246"/>
      <c r="F549" s="246"/>
      <c r="G549" s="246"/>
      <c r="H549" s="246"/>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246"/>
      <c r="D550" s="246"/>
      <c r="E550" s="246"/>
      <c r="F550" s="246"/>
      <c r="G550" s="246"/>
      <c r="H550" s="246"/>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246"/>
      <c r="D551" s="246"/>
      <c r="E551" s="246"/>
      <c r="F551" s="246"/>
      <c r="G551" s="246"/>
      <c r="H551" s="246"/>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246"/>
      <c r="D552" s="246"/>
      <c r="E552" s="246"/>
      <c r="F552" s="246"/>
      <c r="G552" s="246"/>
      <c r="H552" s="246"/>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246"/>
      <c r="D553" s="246"/>
      <c r="E553" s="246"/>
      <c r="F553" s="246"/>
      <c r="G553" s="246"/>
      <c r="H553" s="246"/>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246"/>
      <c r="D554" s="246"/>
      <c r="E554" s="246"/>
      <c r="F554" s="246"/>
      <c r="G554" s="246"/>
      <c r="H554" s="246"/>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246"/>
      <c r="D555" s="246"/>
      <c r="E555" s="246"/>
      <c r="F555" s="246"/>
      <c r="G555" s="246"/>
      <c r="H555" s="246"/>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246"/>
      <c r="D556" s="246"/>
      <c r="E556" s="246"/>
      <c r="F556" s="246"/>
      <c r="G556" s="246"/>
      <c r="H556" s="246"/>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246"/>
      <c r="D557" s="246"/>
      <c r="E557" s="246"/>
      <c r="F557" s="246"/>
      <c r="G557" s="246"/>
      <c r="H557" s="246"/>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246"/>
      <c r="D558" s="246"/>
      <c r="E558" s="246"/>
      <c r="F558" s="246"/>
      <c r="G558" s="246"/>
      <c r="H558" s="246"/>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246"/>
      <c r="D559" s="246"/>
      <c r="E559" s="246"/>
      <c r="F559" s="246"/>
      <c r="G559" s="246"/>
      <c r="H559" s="246"/>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246"/>
      <c r="D560" s="246"/>
      <c r="E560" s="246"/>
      <c r="F560" s="246"/>
      <c r="G560" s="246"/>
      <c r="H560" s="246"/>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246"/>
      <c r="D561" s="246"/>
      <c r="E561" s="246"/>
      <c r="F561" s="246"/>
      <c r="G561" s="246"/>
      <c r="H561" s="246"/>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246"/>
      <c r="D562" s="246"/>
      <c r="E562" s="246"/>
      <c r="F562" s="246"/>
      <c r="G562" s="246"/>
      <c r="H562" s="246"/>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246"/>
      <c r="D563" s="246"/>
      <c r="E563" s="246"/>
      <c r="F563" s="246"/>
      <c r="G563" s="246"/>
      <c r="H563" s="246"/>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246"/>
      <c r="D564" s="246"/>
      <c r="E564" s="246"/>
      <c r="F564" s="246"/>
      <c r="G564" s="246"/>
      <c r="H564" s="246"/>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246"/>
      <c r="D565" s="246"/>
      <c r="E565" s="246"/>
      <c r="F565" s="246"/>
      <c r="G565" s="246"/>
      <c r="H565" s="246"/>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246"/>
      <c r="D566" s="246"/>
      <c r="E566" s="246"/>
      <c r="F566" s="246"/>
      <c r="G566" s="246"/>
      <c r="H566" s="246"/>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246"/>
      <c r="D567" s="246"/>
      <c r="E567" s="246"/>
      <c r="F567" s="246"/>
      <c r="G567" s="246"/>
      <c r="H567" s="246"/>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246"/>
      <c r="D568" s="246"/>
      <c r="E568" s="246"/>
      <c r="F568" s="246"/>
      <c r="G568" s="246"/>
      <c r="H568" s="246"/>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246"/>
      <c r="D569" s="246"/>
      <c r="E569" s="246"/>
      <c r="F569" s="246"/>
      <c r="G569" s="246"/>
      <c r="H569" s="246"/>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246"/>
      <c r="D570" s="246"/>
      <c r="E570" s="246"/>
      <c r="F570" s="246"/>
      <c r="G570" s="246"/>
      <c r="H570" s="246"/>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246"/>
      <c r="D571" s="246"/>
      <c r="E571" s="246"/>
      <c r="F571" s="246"/>
      <c r="G571" s="246"/>
      <c r="H571" s="246"/>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246"/>
      <c r="D572" s="246"/>
      <c r="E572" s="246"/>
      <c r="F572" s="246"/>
      <c r="G572" s="246"/>
      <c r="H572" s="246"/>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246"/>
      <c r="D573" s="246"/>
      <c r="E573" s="246"/>
      <c r="F573" s="246"/>
      <c r="G573" s="246"/>
      <c r="H573" s="246"/>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246"/>
      <c r="D574" s="246"/>
      <c r="E574" s="246"/>
      <c r="F574" s="246"/>
      <c r="G574" s="246"/>
      <c r="H574" s="246"/>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246"/>
      <c r="D575" s="246"/>
      <c r="E575" s="246"/>
      <c r="F575" s="246"/>
      <c r="G575" s="246"/>
      <c r="H575" s="246"/>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246"/>
      <c r="D576" s="246"/>
      <c r="E576" s="246"/>
      <c r="F576" s="246"/>
      <c r="G576" s="246"/>
      <c r="H576" s="246"/>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246"/>
      <c r="D577" s="246"/>
      <c r="E577" s="246"/>
      <c r="F577" s="246"/>
      <c r="G577" s="246"/>
      <c r="H577" s="246"/>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246"/>
      <c r="D578" s="246"/>
      <c r="E578" s="246"/>
      <c r="F578" s="246"/>
      <c r="G578" s="246"/>
      <c r="H578" s="246"/>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246"/>
      <c r="D579" s="246"/>
      <c r="E579" s="246"/>
      <c r="F579" s="246"/>
      <c r="G579" s="246"/>
      <c r="H579" s="246"/>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246"/>
      <c r="D580" s="246"/>
      <c r="E580" s="246"/>
      <c r="F580" s="246"/>
      <c r="G580" s="246"/>
      <c r="H580" s="246"/>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246"/>
      <c r="D581" s="246"/>
      <c r="E581" s="246"/>
      <c r="F581" s="246"/>
      <c r="G581" s="246"/>
      <c r="H581" s="246"/>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246"/>
      <c r="D582" s="246"/>
      <c r="E582" s="246"/>
      <c r="F582" s="246"/>
      <c r="G582" s="246"/>
      <c r="H582" s="246"/>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246"/>
      <c r="D583" s="246"/>
      <c r="E583" s="246"/>
      <c r="F583" s="246"/>
      <c r="G583" s="246"/>
      <c r="H583" s="246"/>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246"/>
      <c r="D584" s="246"/>
      <c r="E584" s="246"/>
      <c r="F584" s="246"/>
      <c r="G584" s="246"/>
      <c r="H584" s="246"/>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246"/>
      <c r="D585" s="246"/>
      <c r="E585" s="246"/>
      <c r="F585" s="246"/>
      <c r="G585" s="246"/>
      <c r="H585" s="246"/>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246"/>
      <c r="D586" s="246"/>
      <c r="E586" s="246"/>
      <c r="F586" s="246"/>
      <c r="G586" s="246"/>
      <c r="H586" s="246"/>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246"/>
      <c r="D587" s="246"/>
      <c r="E587" s="246"/>
      <c r="F587" s="246"/>
      <c r="G587" s="246"/>
      <c r="H587" s="246"/>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246"/>
      <c r="D588" s="246"/>
      <c r="E588" s="246"/>
      <c r="F588" s="246"/>
      <c r="G588" s="246"/>
      <c r="H588" s="246"/>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246"/>
      <c r="D589" s="246"/>
      <c r="E589" s="246"/>
      <c r="F589" s="246"/>
      <c r="G589" s="246"/>
      <c r="H589" s="246"/>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246"/>
      <c r="D590" s="246"/>
      <c r="E590" s="246"/>
      <c r="F590" s="246"/>
      <c r="G590" s="246"/>
      <c r="H590" s="246"/>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246"/>
      <c r="D591" s="246"/>
      <c r="E591" s="246"/>
      <c r="F591" s="246"/>
      <c r="G591" s="246"/>
      <c r="H591" s="246"/>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246"/>
      <c r="D592" s="246"/>
      <c r="E592" s="246"/>
      <c r="F592" s="246"/>
      <c r="G592" s="246"/>
      <c r="H592" s="246"/>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246"/>
      <c r="D593" s="246"/>
      <c r="E593" s="246"/>
      <c r="F593" s="246"/>
      <c r="G593" s="246"/>
      <c r="H593" s="246"/>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246"/>
      <c r="D594" s="246"/>
      <c r="E594" s="246"/>
      <c r="F594" s="246"/>
      <c r="G594" s="246"/>
      <c r="H594" s="246"/>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246"/>
      <c r="D595" s="246"/>
      <c r="E595" s="246"/>
      <c r="F595" s="246"/>
      <c r="G595" s="246"/>
      <c r="H595" s="246"/>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246"/>
      <c r="D596" s="246"/>
      <c r="E596" s="246"/>
      <c r="F596" s="246"/>
      <c r="G596" s="246"/>
      <c r="H596" s="246"/>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246"/>
      <c r="D597" s="246"/>
      <c r="E597" s="246"/>
      <c r="F597" s="246"/>
      <c r="G597" s="246"/>
      <c r="H597" s="246"/>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246"/>
      <c r="D598" s="246"/>
      <c r="E598" s="246"/>
      <c r="F598" s="246"/>
      <c r="G598" s="246"/>
      <c r="H598" s="246"/>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246"/>
      <c r="D599" s="246"/>
      <c r="E599" s="246"/>
      <c r="F599" s="246"/>
      <c r="G599" s="246"/>
      <c r="H599" s="246"/>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246"/>
      <c r="D600" s="246"/>
      <c r="E600" s="246"/>
      <c r="F600" s="246"/>
      <c r="G600" s="246"/>
      <c r="H600" s="246"/>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246"/>
      <c r="D601" s="246"/>
      <c r="E601" s="246"/>
      <c r="F601" s="246"/>
      <c r="G601" s="246"/>
      <c r="H601" s="246"/>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246"/>
      <c r="D602" s="246"/>
      <c r="E602" s="246"/>
      <c r="F602" s="246"/>
      <c r="G602" s="246"/>
      <c r="H602" s="246"/>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246"/>
      <c r="D603" s="246"/>
      <c r="E603" s="246"/>
      <c r="F603" s="246"/>
      <c r="G603" s="246"/>
      <c r="H603" s="246"/>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246"/>
      <c r="D604" s="246"/>
      <c r="E604" s="246"/>
      <c r="F604" s="246"/>
      <c r="G604" s="246"/>
      <c r="H604" s="246"/>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246"/>
      <c r="D605" s="246"/>
      <c r="E605" s="246"/>
      <c r="F605" s="246"/>
      <c r="G605" s="246"/>
      <c r="H605" s="246"/>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246"/>
      <c r="D606" s="246"/>
      <c r="E606" s="246"/>
      <c r="F606" s="246"/>
      <c r="G606" s="246"/>
      <c r="H606" s="246"/>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246"/>
      <c r="D607" s="246"/>
      <c r="E607" s="246"/>
      <c r="F607" s="246"/>
      <c r="G607" s="246"/>
      <c r="H607" s="246"/>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246"/>
      <c r="D608" s="246"/>
      <c r="E608" s="246"/>
      <c r="F608" s="246"/>
      <c r="G608" s="246"/>
      <c r="H608" s="246"/>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246"/>
      <c r="D609" s="246"/>
      <c r="E609" s="246"/>
      <c r="F609" s="246"/>
      <c r="G609" s="246"/>
      <c r="H609" s="246"/>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246"/>
      <c r="D610" s="246"/>
      <c r="E610" s="246"/>
      <c r="F610" s="246"/>
      <c r="G610" s="246"/>
      <c r="H610" s="246"/>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246"/>
      <c r="D611" s="246"/>
      <c r="E611" s="246"/>
      <c r="F611" s="246"/>
      <c r="G611" s="246"/>
      <c r="H611" s="246"/>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246"/>
      <c r="D612" s="246"/>
      <c r="E612" s="246"/>
      <c r="F612" s="246"/>
      <c r="G612" s="246"/>
      <c r="H612" s="246"/>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246"/>
      <c r="D613" s="246"/>
      <c r="E613" s="246"/>
      <c r="F613" s="246"/>
      <c r="G613" s="246"/>
      <c r="H613" s="246"/>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246"/>
      <c r="D614" s="246"/>
      <c r="E614" s="246"/>
      <c r="F614" s="246"/>
      <c r="G614" s="246"/>
      <c r="H614" s="246"/>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246"/>
      <c r="D615" s="246"/>
      <c r="E615" s="246"/>
      <c r="F615" s="246"/>
      <c r="G615" s="246"/>
      <c r="H615" s="246"/>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246"/>
      <c r="D616" s="246"/>
      <c r="E616" s="246"/>
      <c r="F616" s="246"/>
      <c r="G616" s="246"/>
      <c r="H616" s="246"/>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246"/>
      <c r="D617" s="246"/>
      <c r="E617" s="246"/>
      <c r="F617" s="246"/>
      <c r="G617" s="246"/>
      <c r="H617" s="246"/>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246"/>
      <c r="D618" s="246"/>
      <c r="E618" s="246"/>
      <c r="F618" s="246"/>
      <c r="G618" s="246"/>
      <c r="H618" s="246"/>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246"/>
      <c r="D619" s="246"/>
      <c r="E619" s="246"/>
      <c r="F619" s="246"/>
      <c r="G619" s="246"/>
      <c r="H619" s="246"/>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246"/>
      <c r="D620" s="246"/>
      <c r="E620" s="246"/>
      <c r="F620" s="246"/>
      <c r="G620" s="246"/>
      <c r="H620" s="246"/>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246"/>
      <c r="D621" s="246"/>
      <c r="E621" s="246"/>
      <c r="F621" s="246"/>
      <c r="G621" s="246"/>
      <c r="H621" s="246"/>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246"/>
      <c r="D622" s="246"/>
      <c r="E622" s="246"/>
      <c r="F622" s="246"/>
      <c r="G622" s="246"/>
      <c r="H622" s="246"/>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246"/>
      <c r="D623" s="246"/>
      <c r="E623" s="246"/>
      <c r="F623" s="246"/>
      <c r="G623" s="246"/>
      <c r="H623" s="246"/>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246"/>
      <c r="D624" s="246"/>
      <c r="E624" s="246"/>
      <c r="F624" s="246"/>
      <c r="G624" s="246"/>
      <c r="H624" s="246"/>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246"/>
      <c r="D625" s="246"/>
      <c r="E625" s="246"/>
      <c r="F625" s="246"/>
      <c r="G625" s="246"/>
      <c r="H625" s="246"/>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246"/>
      <c r="D626" s="246"/>
      <c r="E626" s="246"/>
      <c r="F626" s="246"/>
      <c r="G626" s="246"/>
      <c r="H626" s="246"/>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246"/>
      <c r="D627" s="246"/>
      <c r="E627" s="246"/>
      <c r="F627" s="246"/>
      <c r="G627" s="246"/>
      <c r="H627" s="246"/>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246"/>
      <c r="D628" s="246"/>
      <c r="E628" s="246"/>
      <c r="F628" s="246"/>
      <c r="G628" s="246"/>
      <c r="H628" s="246"/>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246"/>
      <c r="D629" s="246"/>
      <c r="E629" s="246"/>
      <c r="F629" s="246"/>
      <c r="G629" s="246"/>
      <c r="H629" s="246"/>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246"/>
      <c r="D630" s="246"/>
      <c r="E630" s="246"/>
      <c r="F630" s="246"/>
      <c r="G630" s="246"/>
      <c r="H630" s="246"/>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246"/>
      <c r="D631" s="246"/>
      <c r="E631" s="246"/>
      <c r="F631" s="246"/>
      <c r="G631" s="246"/>
      <c r="H631" s="246"/>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246"/>
      <c r="D632" s="246"/>
      <c r="E632" s="246"/>
      <c r="F632" s="246"/>
      <c r="G632" s="246"/>
      <c r="H632" s="246"/>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246"/>
      <c r="D633" s="246"/>
      <c r="E633" s="246"/>
      <c r="F633" s="246"/>
      <c r="G633" s="246"/>
      <c r="H633" s="246"/>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246"/>
      <c r="D634" s="246"/>
      <c r="E634" s="246"/>
      <c r="F634" s="246"/>
      <c r="G634" s="246"/>
      <c r="H634" s="246"/>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246"/>
      <c r="D635" s="246"/>
      <c r="E635" s="246"/>
      <c r="F635" s="246"/>
      <c r="G635" s="246"/>
      <c r="H635" s="246"/>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246"/>
      <c r="D636" s="246"/>
      <c r="E636" s="246"/>
      <c r="F636" s="246"/>
      <c r="G636" s="246"/>
      <c r="H636" s="246"/>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246"/>
      <c r="D637" s="246"/>
      <c r="E637" s="246"/>
      <c r="F637" s="246"/>
      <c r="G637" s="246"/>
      <c r="H637" s="246"/>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246"/>
      <c r="D638" s="246"/>
      <c r="E638" s="246"/>
      <c r="F638" s="246"/>
      <c r="G638" s="246"/>
      <c r="H638" s="246"/>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246"/>
      <c r="D639" s="246"/>
      <c r="E639" s="246"/>
      <c r="F639" s="246"/>
      <c r="G639" s="246"/>
      <c r="H639" s="246"/>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246"/>
      <c r="D640" s="246"/>
      <c r="E640" s="246"/>
      <c r="F640" s="246"/>
      <c r="G640" s="246"/>
      <c r="H640" s="246"/>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246"/>
      <c r="D641" s="246"/>
      <c r="E641" s="246"/>
      <c r="F641" s="246"/>
      <c r="G641" s="246"/>
      <c r="H641" s="246"/>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246"/>
      <c r="D642" s="246"/>
      <c r="E642" s="246"/>
      <c r="F642" s="246"/>
      <c r="G642" s="246"/>
      <c r="H642" s="246"/>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246"/>
      <c r="D643" s="246"/>
      <c r="E643" s="246"/>
      <c r="F643" s="246"/>
      <c r="G643" s="246"/>
      <c r="H643" s="246"/>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246"/>
      <c r="D644" s="246"/>
      <c r="E644" s="246"/>
      <c r="F644" s="246"/>
      <c r="G644" s="246"/>
      <c r="H644" s="246"/>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246"/>
      <c r="D645" s="246"/>
      <c r="E645" s="246"/>
      <c r="F645" s="246"/>
      <c r="G645" s="246"/>
      <c r="H645" s="246"/>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246"/>
      <c r="D646" s="246"/>
      <c r="E646" s="246"/>
      <c r="F646" s="246"/>
      <c r="G646" s="246"/>
      <c r="H646" s="246"/>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246"/>
      <c r="D647" s="246"/>
      <c r="E647" s="246"/>
      <c r="F647" s="246"/>
      <c r="G647" s="246"/>
      <c r="H647" s="246"/>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246"/>
      <c r="D648" s="246"/>
      <c r="E648" s="246"/>
      <c r="F648" s="246"/>
      <c r="G648" s="246"/>
      <c r="H648" s="246"/>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246"/>
      <c r="D649" s="246"/>
      <c r="E649" s="246"/>
      <c r="F649" s="246"/>
      <c r="G649" s="246"/>
      <c r="H649" s="246"/>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246"/>
      <c r="D650" s="246"/>
      <c r="E650" s="246"/>
      <c r="F650" s="246"/>
      <c r="G650" s="246"/>
      <c r="H650" s="246"/>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246"/>
      <c r="D651" s="246"/>
      <c r="E651" s="246"/>
      <c r="F651" s="246"/>
      <c r="G651" s="246"/>
      <c r="H651" s="246"/>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246"/>
      <c r="D652" s="246"/>
      <c r="E652" s="246"/>
      <c r="F652" s="246"/>
      <c r="G652" s="246"/>
      <c r="H652" s="246"/>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246"/>
      <c r="D653" s="246"/>
      <c r="E653" s="246"/>
      <c r="F653" s="246"/>
      <c r="G653" s="246"/>
      <c r="H653" s="246"/>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246"/>
      <c r="D654" s="246"/>
      <c r="E654" s="246"/>
      <c r="F654" s="246"/>
      <c r="G654" s="246"/>
      <c r="H654" s="246"/>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246"/>
      <c r="D655" s="246"/>
      <c r="E655" s="246"/>
      <c r="F655" s="246"/>
      <c r="G655" s="246"/>
      <c r="H655" s="246"/>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246"/>
      <c r="D656" s="246"/>
      <c r="E656" s="246"/>
      <c r="F656" s="246"/>
      <c r="G656" s="246"/>
      <c r="H656" s="246"/>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246"/>
      <c r="D657" s="246"/>
      <c r="E657" s="246"/>
      <c r="F657" s="246"/>
      <c r="G657" s="246"/>
      <c r="H657" s="246"/>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246"/>
      <c r="D658" s="246"/>
      <c r="E658" s="246"/>
      <c r="F658" s="246"/>
      <c r="G658" s="246"/>
      <c r="H658" s="246"/>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246"/>
      <c r="D659" s="246"/>
      <c r="E659" s="246"/>
      <c r="F659" s="246"/>
      <c r="G659" s="246"/>
      <c r="H659" s="246"/>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246"/>
      <c r="D660" s="246"/>
      <c r="E660" s="246"/>
      <c r="F660" s="246"/>
      <c r="G660" s="246"/>
      <c r="H660" s="246"/>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246"/>
      <c r="D661" s="246"/>
      <c r="E661" s="246"/>
      <c r="F661" s="246"/>
      <c r="G661" s="246"/>
      <c r="H661" s="246"/>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246"/>
      <c r="D662" s="246"/>
      <c r="E662" s="246"/>
      <c r="F662" s="246"/>
      <c r="G662" s="246"/>
      <c r="H662" s="246"/>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246"/>
      <c r="D663" s="246"/>
      <c r="E663" s="246"/>
      <c r="F663" s="246"/>
      <c r="G663" s="246"/>
      <c r="H663" s="246"/>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246"/>
      <c r="D664" s="246"/>
      <c r="E664" s="246"/>
      <c r="F664" s="246"/>
      <c r="G664" s="246"/>
      <c r="H664" s="246"/>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246"/>
      <c r="D665" s="246"/>
      <c r="E665" s="246"/>
      <c r="F665" s="246"/>
      <c r="G665" s="246"/>
      <c r="H665" s="246"/>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246"/>
      <c r="D666" s="246"/>
      <c r="E666" s="246"/>
      <c r="F666" s="246"/>
      <c r="G666" s="246"/>
      <c r="H666" s="246"/>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246"/>
      <c r="D667" s="246"/>
      <c r="E667" s="246"/>
      <c r="F667" s="246"/>
      <c r="G667" s="246"/>
      <c r="H667" s="246"/>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246"/>
      <c r="D668" s="246"/>
      <c r="E668" s="246"/>
      <c r="F668" s="246"/>
      <c r="G668" s="246"/>
      <c r="H668" s="246"/>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246"/>
      <c r="D669" s="246"/>
      <c r="E669" s="246"/>
      <c r="F669" s="246"/>
      <c r="G669" s="246"/>
      <c r="H669" s="246"/>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246"/>
      <c r="D670" s="246"/>
      <c r="E670" s="246"/>
      <c r="F670" s="246"/>
      <c r="G670" s="246"/>
      <c r="H670" s="246"/>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246"/>
      <c r="D671" s="246"/>
      <c r="E671" s="246"/>
      <c r="F671" s="246"/>
      <c r="G671" s="246"/>
      <c r="H671" s="246"/>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246"/>
      <c r="D672" s="246"/>
      <c r="E672" s="246"/>
      <c r="F672" s="246"/>
      <c r="G672" s="246"/>
      <c r="H672" s="246"/>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246"/>
      <c r="D673" s="246"/>
      <c r="E673" s="246"/>
      <c r="F673" s="246"/>
      <c r="G673" s="246"/>
      <c r="H673" s="246"/>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246"/>
      <c r="D674" s="246"/>
      <c r="E674" s="246"/>
      <c r="F674" s="246"/>
      <c r="G674" s="246"/>
      <c r="H674" s="246"/>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246"/>
      <c r="D675" s="246"/>
      <c r="E675" s="246"/>
      <c r="F675" s="246"/>
      <c r="G675" s="246"/>
      <c r="H675" s="246"/>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246"/>
      <c r="D676" s="246"/>
      <c r="E676" s="246"/>
      <c r="F676" s="246"/>
      <c r="G676" s="246"/>
      <c r="H676" s="246"/>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246"/>
      <c r="D677" s="246"/>
      <c r="E677" s="246"/>
      <c r="F677" s="246"/>
      <c r="G677" s="246"/>
      <c r="H677" s="246"/>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246"/>
      <c r="D678" s="246"/>
      <c r="E678" s="246"/>
      <c r="F678" s="246"/>
      <c r="G678" s="246"/>
      <c r="H678" s="246"/>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246"/>
      <c r="D679" s="246"/>
      <c r="E679" s="246"/>
      <c r="F679" s="246"/>
      <c r="G679" s="246"/>
      <c r="H679" s="246"/>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246"/>
      <c r="D680" s="246"/>
      <c r="E680" s="246"/>
      <c r="F680" s="246"/>
      <c r="G680" s="246"/>
      <c r="H680" s="246"/>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246"/>
      <c r="D681" s="246"/>
      <c r="E681" s="246"/>
      <c r="F681" s="246"/>
      <c r="G681" s="246"/>
      <c r="H681" s="246"/>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246"/>
      <c r="D682" s="246"/>
      <c r="E682" s="246"/>
      <c r="F682" s="246"/>
      <c r="G682" s="246"/>
      <c r="H682" s="246"/>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246"/>
      <c r="D683" s="246"/>
      <c r="E683" s="246"/>
      <c r="F683" s="246"/>
      <c r="G683" s="246"/>
      <c r="H683" s="246"/>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246"/>
      <c r="D684" s="246"/>
      <c r="E684" s="246"/>
      <c r="F684" s="246"/>
      <c r="G684" s="246"/>
      <c r="H684" s="246"/>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246"/>
      <c r="D685" s="246"/>
      <c r="E685" s="246"/>
      <c r="F685" s="246"/>
      <c r="G685" s="246"/>
      <c r="H685" s="246"/>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246"/>
      <c r="D686" s="246"/>
      <c r="E686" s="246"/>
      <c r="F686" s="246"/>
      <c r="G686" s="246"/>
      <c r="H686" s="246"/>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246"/>
      <c r="D687" s="246"/>
      <c r="E687" s="246"/>
      <c r="F687" s="246"/>
      <c r="G687" s="246"/>
      <c r="H687" s="246"/>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246"/>
      <c r="D688" s="246"/>
      <c r="E688" s="246"/>
      <c r="F688" s="246"/>
      <c r="G688" s="246"/>
      <c r="H688" s="246"/>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246"/>
      <c r="D689" s="246"/>
      <c r="E689" s="246"/>
      <c r="F689" s="246"/>
      <c r="G689" s="246"/>
      <c r="H689" s="246"/>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246"/>
      <c r="D690" s="246"/>
      <c r="E690" s="246"/>
      <c r="F690" s="246"/>
      <c r="G690" s="246"/>
      <c r="H690" s="246"/>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246"/>
      <c r="D691" s="246"/>
      <c r="E691" s="246"/>
      <c r="F691" s="246"/>
      <c r="G691" s="246"/>
      <c r="H691" s="246"/>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246"/>
      <c r="D692" s="246"/>
      <c r="E692" s="246"/>
      <c r="F692" s="246"/>
      <c r="G692" s="246"/>
      <c r="H692" s="246"/>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246"/>
      <c r="D693" s="246"/>
      <c r="E693" s="246"/>
      <c r="F693" s="246"/>
      <c r="G693" s="246"/>
      <c r="H693" s="246"/>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246"/>
      <c r="D694" s="246"/>
      <c r="E694" s="246"/>
      <c r="F694" s="246"/>
      <c r="G694" s="246"/>
      <c r="H694" s="246"/>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246"/>
      <c r="D695" s="246"/>
      <c r="E695" s="246"/>
      <c r="F695" s="246"/>
      <c r="G695" s="246"/>
      <c r="H695" s="246"/>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246"/>
      <c r="D696" s="246"/>
      <c r="E696" s="246"/>
      <c r="F696" s="246"/>
      <c r="G696" s="246"/>
      <c r="H696" s="246"/>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246"/>
      <c r="D697" s="246"/>
      <c r="E697" s="246"/>
      <c r="F697" s="246"/>
      <c r="G697" s="246"/>
      <c r="H697" s="246"/>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246"/>
      <c r="D698" s="246"/>
      <c r="E698" s="246"/>
      <c r="F698" s="246"/>
      <c r="G698" s="246"/>
      <c r="H698" s="246"/>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246"/>
      <c r="D699" s="246"/>
      <c r="E699" s="246"/>
      <c r="F699" s="246"/>
      <c r="G699" s="246"/>
      <c r="H699" s="246"/>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246"/>
      <c r="D700" s="246"/>
      <c r="E700" s="246"/>
      <c r="F700" s="246"/>
      <c r="G700" s="246"/>
      <c r="H700" s="246"/>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246"/>
      <c r="D701" s="246"/>
      <c r="E701" s="246"/>
      <c r="F701" s="246"/>
      <c r="G701" s="246"/>
      <c r="H701" s="246"/>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246"/>
      <c r="D702" s="246"/>
      <c r="E702" s="246"/>
      <c r="F702" s="246"/>
      <c r="G702" s="246"/>
      <c r="H702" s="246"/>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246"/>
      <c r="D703" s="246"/>
      <c r="E703" s="246"/>
      <c r="F703" s="246"/>
      <c r="G703" s="246"/>
      <c r="H703" s="246"/>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246"/>
      <c r="D704" s="246"/>
      <c r="E704" s="246"/>
      <c r="F704" s="246"/>
      <c r="G704" s="246"/>
      <c r="H704" s="246"/>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246"/>
      <c r="D705" s="246"/>
      <c r="E705" s="246"/>
      <c r="F705" s="246"/>
      <c r="G705" s="246"/>
      <c r="H705" s="246"/>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246"/>
      <c r="D706" s="246"/>
      <c r="E706" s="246"/>
      <c r="F706" s="246"/>
      <c r="G706" s="246"/>
      <c r="H706" s="246"/>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246"/>
      <c r="D707" s="246"/>
      <c r="E707" s="246"/>
      <c r="F707" s="246"/>
      <c r="G707" s="246"/>
      <c r="H707" s="246"/>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246"/>
      <c r="D708" s="246"/>
      <c r="E708" s="246"/>
      <c r="F708" s="246"/>
      <c r="G708" s="246"/>
      <c r="H708" s="246"/>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246"/>
      <c r="D709" s="246"/>
      <c r="E709" s="246"/>
      <c r="F709" s="246"/>
      <c r="G709" s="246"/>
      <c r="H709" s="246"/>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246"/>
      <c r="D710" s="246"/>
      <c r="E710" s="246"/>
      <c r="F710" s="246"/>
      <c r="G710" s="246"/>
      <c r="H710" s="246"/>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246"/>
      <c r="D711" s="246"/>
      <c r="E711" s="246"/>
      <c r="F711" s="246"/>
      <c r="G711" s="246"/>
      <c r="H711" s="246"/>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246"/>
      <c r="D712" s="246"/>
      <c r="E712" s="246"/>
      <c r="F712" s="246"/>
      <c r="G712" s="246"/>
      <c r="H712" s="246"/>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246"/>
      <c r="D713" s="246"/>
      <c r="E713" s="246"/>
      <c r="F713" s="246"/>
      <c r="G713" s="246"/>
      <c r="H713" s="246"/>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246"/>
      <c r="D714" s="246"/>
      <c r="E714" s="246"/>
      <c r="F714" s="246"/>
      <c r="G714" s="246"/>
      <c r="H714" s="246"/>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246"/>
      <c r="D715" s="246"/>
      <c r="E715" s="246"/>
      <c r="F715" s="246"/>
      <c r="G715" s="246"/>
      <c r="H715" s="246"/>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246"/>
      <c r="D716" s="246"/>
      <c r="E716" s="246"/>
      <c r="F716" s="246"/>
      <c r="G716" s="246"/>
      <c r="H716" s="246"/>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246"/>
      <c r="D717" s="246"/>
      <c r="E717" s="246"/>
      <c r="F717" s="246"/>
      <c r="G717" s="246"/>
      <c r="H717" s="246"/>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246"/>
      <c r="D718" s="246"/>
      <c r="E718" s="246"/>
      <c r="F718" s="246"/>
      <c r="G718" s="246"/>
      <c r="H718" s="246"/>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246"/>
      <c r="D719" s="246"/>
      <c r="E719" s="246"/>
      <c r="F719" s="246"/>
      <c r="G719" s="246"/>
      <c r="H719" s="246"/>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246"/>
      <c r="D720" s="246"/>
      <c r="E720" s="246"/>
      <c r="F720" s="246"/>
      <c r="G720" s="246"/>
      <c r="H720" s="246"/>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246"/>
      <c r="D721" s="246"/>
      <c r="E721" s="246"/>
      <c r="F721" s="246"/>
      <c r="G721" s="246"/>
      <c r="H721" s="246"/>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246"/>
      <c r="D722" s="246"/>
      <c r="E722" s="246"/>
      <c r="F722" s="246"/>
      <c r="G722" s="246"/>
      <c r="H722" s="246"/>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246"/>
      <c r="D723" s="246"/>
      <c r="E723" s="246"/>
      <c r="F723" s="246"/>
      <c r="G723" s="246"/>
      <c r="H723" s="246"/>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246"/>
      <c r="D724" s="246"/>
      <c r="E724" s="246"/>
      <c r="F724" s="246"/>
      <c r="G724" s="246"/>
      <c r="H724" s="246"/>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246"/>
      <c r="D725" s="246"/>
      <c r="E725" s="246"/>
      <c r="F725" s="246"/>
      <c r="G725" s="246"/>
      <c r="H725" s="246"/>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246"/>
      <c r="D726" s="246"/>
      <c r="E726" s="246"/>
      <c r="F726" s="246"/>
      <c r="G726" s="246"/>
      <c r="H726" s="246"/>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246"/>
      <c r="D727" s="246"/>
      <c r="E727" s="246"/>
      <c r="F727" s="246"/>
      <c r="G727" s="246"/>
      <c r="H727" s="246"/>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246"/>
      <c r="D728" s="246"/>
      <c r="E728" s="246"/>
      <c r="F728" s="246"/>
      <c r="G728" s="246"/>
      <c r="H728" s="246"/>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246"/>
      <c r="D729" s="246"/>
      <c r="E729" s="246"/>
      <c r="F729" s="246"/>
      <c r="G729" s="246"/>
      <c r="H729" s="246"/>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246"/>
      <c r="D730" s="246"/>
      <c r="E730" s="246"/>
      <c r="F730" s="246"/>
      <c r="G730" s="246"/>
      <c r="H730" s="246"/>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246"/>
      <c r="D731" s="246"/>
      <c r="E731" s="246"/>
      <c r="F731" s="246"/>
      <c r="G731" s="246"/>
      <c r="H731" s="246"/>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246"/>
      <c r="D732" s="246"/>
      <c r="E732" s="246"/>
      <c r="F732" s="246"/>
      <c r="G732" s="246"/>
      <c r="H732" s="246"/>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246"/>
      <c r="D733" s="246"/>
      <c r="E733" s="246"/>
      <c r="F733" s="246"/>
      <c r="G733" s="246"/>
      <c r="H733" s="246"/>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246"/>
      <c r="D734" s="246"/>
      <c r="E734" s="246"/>
      <c r="F734" s="246"/>
      <c r="G734" s="246"/>
      <c r="H734" s="246"/>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246"/>
      <c r="D735" s="246"/>
      <c r="E735" s="246"/>
      <c r="F735" s="246"/>
      <c r="G735" s="246"/>
      <c r="H735" s="246"/>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246"/>
      <c r="D736" s="246"/>
      <c r="E736" s="246"/>
      <c r="F736" s="246"/>
      <c r="G736" s="246"/>
      <c r="H736" s="246"/>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246"/>
      <c r="D737" s="246"/>
      <c r="E737" s="246"/>
      <c r="F737" s="246"/>
      <c r="G737" s="246"/>
      <c r="H737" s="246"/>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246"/>
      <c r="D738" s="246"/>
      <c r="E738" s="246"/>
      <c r="F738" s="246"/>
      <c r="G738" s="246"/>
      <c r="H738" s="246"/>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246"/>
      <c r="D739" s="246"/>
      <c r="E739" s="246"/>
      <c r="F739" s="246"/>
      <c r="G739" s="246"/>
      <c r="H739" s="246"/>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246"/>
      <c r="D740" s="246"/>
      <c r="E740" s="246"/>
      <c r="F740" s="246"/>
      <c r="G740" s="246"/>
      <c r="H740" s="246"/>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246"/>
      <c r="D741" s="246"/>
      <c r="E741" s="246"/>
      <c r="F741" s="246"/>
      <c r="G741" s="246"/>
      <c r="H741" s="246"/>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246"/>
      <c r="D742" s="246"/>
      <c r="E742" s="246"/>
      <c r="F742" s="246"/>
      <c r="G742" s="246"/>
      <c r="H742" s="246"/>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246"/>
      <c r="D743" s="246"/>
      <c r="E743" s="246"/>
      <c r="F743" s="246"/>
      <c r="G743" s="246"/>
      <c r="H743" s="246"/>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246"/>
      <c r="D744" s="246"/>
      <c r="E744" s="246"/>
      <c r="F744" s="246"/>
      <c r="G744" s="246"/>
      <c r="H744" s="246"/>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246"/>
      <c r="D745" s="246"/>
      <c r="E745" s="246"/>
      <c r="F745" s="246"/>
      <c r="G745" s="246"/>
      <c r="H745" s="246"/>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246"/>
      <c r="D746" s="246"/>
      <c r="E746" s="246"/>
      <c r="F746" s="246"/>
      <c r="G746" s="246"/>
      <c r="H746" s="246"/>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246"/>
      <c r="D747" s="246"/>
      <c r="E747" s="246"/>
      <c r="F747" s="246"/>
      <c r="G747" s="246"/>
      <c r="H747" s="246"/>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246"/>
      <c r="D748" s="246"/>
      <c r="E748" s="246"/>
      <c r="F748" s="246"/>
      <c r="G748" s="246"/>
      <c r="H748" s="246"/>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246"/>
      <c r="D749" s="246"/>
      <c r="E749" s="246"/>
      <c r="F749" s="246"/>
      <c r="G749" s="246"/>
      <c r="H749" s="246"/>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246"/>
      <c r="D750" s="246"/>
      <c r="E750" s="246"/>
      <c r="F750" s="246"/>
      <c r="G750" s="246"/>
      <c r="H750" s="246"/>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246"/>
      <c r="D751" s="246"/>
      <c r="E751" s="246"/>
      <c r="F751" s="246"/>
      <c r="G751" s="246"/>
      <c r="H751" s="246"/>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246"/>
      <c r="D752" s="246"/>
      <c r="E752" s="246"/>
      <c r="F752" s="246"/>
      <c r="G752" s="246"/>
      <c r="H752" s="246"/>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246"/>
      <c r="D753" s="246"/>
      <c r="E753" s="246"/>
      <c r="F753" s="246"/>
      <c r="G753" s="246"/>
      <c r="H753" s="246"/>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246"/>
      <c r="D754" s="246"/>
      <c r="E754" s="246"/>
      <c r="F754" s="246"/>
      <c r="G754" s="246"/>
      <c r="H754" s="246"/>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246"/>
      <c r="D755" s="246"/>
      <c r="E755" s="246"/>
      <c r="F755" s="246"/>
      <c r="G755" s="246"/>
      <c r="H755" s="246"/>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246"/>
      <c r="D756" s="246"/>
      <c r="E756" s="246"/>
      <c r="F756" s="246"/>
      <c r="G756" s="246"/>
      <c r="H756" s="246"/>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246"/>
      <c r="D757" s="246"/>
      <c r="E757" s="246"/>
      <c r="F757" s="246"/>
      <c r="G757" s="246"/>
      <c r="H757" s="246"/>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246"/>
      <c r="D758" s="246"/>
      <c r="E758" s="246"/>
      <c r="F758" s="246"/>
      <c r="G758" s="246"/>
      <c r="H758" s="246"/>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246"/>
      <c r="D759" s="246"/>
      <c r="E759" s="246"/>
      <c r="F759" s="246"/>
      <c r="G759" s="246"/>
      <c r="H759" s="246"/>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246"/>
      <c r="D760" s="246"/>
      <c r="E760" s="246"/>
      <c r="F760" s="246"/>
      <c r="G760" s="246"/>
      <c r="H760" s="246"/>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246"/>
      <c r="D761" s="246"/>
      <c r="E761" s="246"/>
      <c r="F761" s="246"/>
      <c r="G761" s="246"/>
      <c r="H761" s="246"/>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246"/>
      <c r="D762" s="246"/>
      <c r="E762" s="246"/>
      <c r="F762" s="246"/>
      <c r="G762" s="246"/>
      <c r="H762" s="246"/>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246"/>
      <c r="D763" s="246"/>
      <c r="E763" s="246"/>
      <c r="F763" s="246"/>
      <c r="G763" s="246"/>
      <c r="H763" s="246"/>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246"/>
      <c r="D764" s="246"/>
      <c r="E764" s="246"/>
      <c r="F764" s="246"/>
      <c r="G764" s="246"/>
      <c r="H764" s="246"/>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246"/>
      <c r="D765" s="246"/>
      <c r="E765" s="246"/>
      <c r="F765" s="246"/>
      <c r="G765" s="246"/>
      <c r="H765" s="246"/>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246"/>
      <c r="D766" s="246"/>
      <c r="E766" s="246"/>
      <c r="F766" s="246"/>
      <c r="G766" s="246"/>
      <c r="H766" s="246"/>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246"/>
      <c r="D767" s="246"/>
      <c r="E767" s="246"/>
      <c r="F767" s="246"/>
      <c r="G767" s="246"/>
      <c r="H767" s="246"/>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246"/>
      <c r="D768" s="246"/>
      <c r="E768" s="246"/>
      <c r="F768" s="246"/>
      <c r="G768" s="246"/>
      <c r="H768" s="246"/>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246"/>
      <c r="D769" s="246"/>
      <c r="E769" s="246"/>
      <c r="F769" s="246"/>
      <c r="G769" s="246"/>
      <c r="H769" s="246"/>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246"/>
      <c r="D770" s="246"/>
      <c r="E770" s="246"/>
      <c r="F770" s="246"/>
      <c r="G770" s="246"/>
      <c r="H770" s="246"/>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246"/>
      <c r="D771" s="246"/>
      <c r="E771" s="246"/>
      <c r="F771" s="246"/>
      <c r="G771" s="246"/>
      <c r="H771" s="246"/>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246"/>
      <c r="D772" s="246"/>
      <c r="E772" s="246"/>
      <c r="F772" s="246"/>
      <c r="G772" s="246"/>
      <c r="H772" s="246"/>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246"/>
      <c r="D773" s="246"/>
      <c r="E773" s="246"/>
      <c r="F773" s="246"/>
      <c r="G773" s="246"/>
      <c r="H773" s="246"/>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246"/>
      <c r="D774" s="246"/>
      <c r="E774" s="246"/>
      <c r="F774" s="246"/>
      <c r="G774" s="246"/>
      <c r="H774" s="246"/>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246"/>
      <c r="D775" s="246"/>
      <c r="E775" s="246"/>
      <c r="F775" s="246"/>
      <c r="G775" s="246"/>
      <c r="H775" s="246"/>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246"/>
      <c r="D776" s="246"/>
      <c r="E776" s="246"/>
      <c r="F776" s="246"/>
      <c r="G776" s="246"/>
      <c r="H776" s="246"/>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246"/>
      <c r="D777" s="246"/>
      <c r="E777" s="246"/>
      <c r="F777" s="246"/>
      <c r="G777" s="246"/>
      <c r="H777" s="246"/>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246"/>
      <c r="D778" s="246"/>
      <c r="E778" s="246"/>
      <c r="F778" s="246"/>
      <c r="G778" s="246"/>
      <c r="H778" s="246"/>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246"/>
      <c r="D779" s="246"/>
      <c r="E779" s="246"/>
      <c r="F779" s="246"/>
      <c r="G779" s="246"/>
      <c r="H779" s="246"/>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246"/>
      <c r="D780" s="246"/>
      <c r="E780" s="246"/>
      <c r="F780" s="246"/>
      <c r="G780" s="246"/>
      <c r="H780" s="246"/>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246"/>
      <c r="D781" s="246"/>
      <c r="E781" s="246"/>
      <c r="F781" s="246"/>
      <c r="G781" s="246"/>
      <c r="H781" s="246"/>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246"/>
      <c r="D782" s="246"/>
      <c r="E782" s="246"/>
      <c r="F782" s="246"/>
      <c r="G782" s="246"/>
      <c r="H782" s="246"/>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246"/>
      <c r="D783" s="246"/>
      <c r="E783" s="246"/>
      <c r="F783" s="246"/>
      <c r="G783" s="246"/>
      <c r="H783" s="246"/>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246"/>
      <c r="D784" s="246"/>
      <c r="E784" s="246"/>
      <c r="F784" s="246"/>
      <c r="G784" s="246"/>
      <c r="H784" s="246"/>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246"/>
      <c r="D785" s="246"/>
      <c r="E785" s="246"/>
      <c r="F785" s="246"/>
      <c r="G785" s="246"/>
      <c r="H785" s="246"/>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246"/>
      <c r="D786" s="246"/>
      <c r="E786" s="246"/>
      <c r="F786" s="246"/>
      <c r="G786" s="246"/>
      <c r="H786" s="246"/>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246"/>
      <c r="D787" s="246"/>
      <c r="E787" s="246"/>
      <c r="F787" s="246"/>
      <c r="G787" s="246"/>
      <c r="H787" s="246"/>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246"/>
      <c r="D788" s="246"/>
      <c r="E788" s="246"/>
      <c r="F788" s="246"/>
      <c r="G788" s="246"/>
      <c r="H788" s="246"/>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246"/>
      <c r="D789" s="246"/>
      <c r="E789" s="246"/>
      <c r="F789" s="246"/>
      <c r="G789" s="246"/>
      <c r="H789" s="246"/>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246"/>
      <c r="D790" s="246"/>
      <c r="E790" s="246"/>
      <c r="F790" s="246"/>
      <c r="G790" s="246"/>
      <c r="H790" s="246"/>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246"/>
      <c r="D791" s="246"/>
      <c r="E791" s="246"/>
      <c r="F791" s="246"/>
      <c r="G791" s="246"/>
      <c r="H791" s="246"/>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246"/>
      <c r="D792" s="246"/>
      <c r="E792" s="246"/>
      <c r="F792" s="246"/>
      <c r="G792" s="246"/>
      <c r="H792" s="246"/>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246"/>
      <c r="D793" s="246"/>
      <c r="E793" s="246"/>
      <c r="F793" s="246"/>
      <c r="G793" s="246"/>
      <c r="H793" s="246"/>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246"/>
      <c r="D794" s="246"/>
      <c r="E794" s="246"/>
      <c r="F794" s="246"/>
      <c r="G794" s="246"/>
      <c r="H794" s="246"/>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246"/>
      <c r="D795" s="246"/>
      <c r="E795" s="246"/>
      <c r="F795" s="246"/>
      <c r="G795" s="246"/>
      <c r="H795" s="246"/>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246"/>
      <c r="D796" s="246"/>
      <c r="E796" s="246"/>
      <c r="F796" s="246"/>
      <c r="G796" s="246"/>
      <c r="H796" s="246"/>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246"/>
      <c r="D797" s="246"/>
      <c r="E797" s="246"/>
      <c r="F797" s="246"/>
      <c r="G797" s="246"/>
      <c r="H797" s="246"/>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246"/>
      <c r="D798" s="246"/>
      <c r="E798" s="246"/>
      <c r="F798" s="246"/>
      <c r="G798" s="246"/>
      <c r="H798" s="246"/>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246"/>
      <c r="D799" s="246"/>
      <c r="E799" s="246"/>
      <c r="F799" s="246"/>
      <c r="G799" s="246"/>
      <c r="H799" s="246"/>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246"/>
      <c r="D800" s="246"/>
      <c r="E800" s="246"/>
      <c r="F800" s="246"/>
      <c r="G800" s="246"/>
      <c r="H800" s="246"/>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246"/>
      <c r="D801" s="246"/>
      <c r="E801" s="246"/>
      <c r="F801" s="246"/>
      <c r="G801" s="246"/>
      <c r="H801" s="246"/>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246"/>
      <c r="D802" s="246"/>
      <c r="E802" s="246"/>
      <c r="F802" s="246"/>
      <c r="G802" s="246"/>
      <c r="H802" s="246"/>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246"/>
      <c r="D803" s="246"/>
      <c r="E803" s="246"/>
      <c r="F803" s="246"/>
      <c r="G803" s="246"/>
      <c r="H803" s="246"/>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246"/>
      <c r="D804" s="246"/>
      <c r="E804" s="246"/>
      <c r="F804" s="246"/>
      <c r="G804" s="246"/>
      <c r="H804" s="246"/>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246"/>
      <c r="D805" s="246"/>
      <c r="E805" s="246"/>
      <c r="F805" s="246"/>
      <c r="G805" s="246"/>
      <c r="H805" s="246"/>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246"/>
      <c r="D806" s="246"/>
      <c r="E806" s="246"/>
      <c r="F806" s="246"/>
      <c r="G806" s="246"/>
      <c r="H806" s="246"/>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246"/>
      <c r="D807" s="246"/>
      <c r="E807" s="246"/>
      <c r="F807" s="246"/>
      <c r="G807" s="246"/>
      <c r="H807" s="246"/>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246"/>
      <c r="D808" s="246"/>
      <c r="E808" s="246"/>
      <c r="F808" s="246"/>
      <c r="G808" s="246"/>
      <c r="H808" s="246"/>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246"/>
      <c r="D809" s="246"/>
      <c r="E809" s="246"/>
      <c r="F809" s="246"/>
      <c r="G809" s="246"/>
      <c r="H809" s="246"/>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246"/>
      <c r="D810" s="246"/>
      <c r="E810" s="246"/>
      <c r="F810" s="246"/>
      <c r="G810" s="246"/>
      <c r="H810" s="246"/>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246"/>
      <c r="D811" s="246"/>
      <c r="E811" s="246"/>
      <c r="F811" s="246"/>
      <c r="G811" s="246"/>
      <c r="H811" s="246"/>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246"/>
      <c r="D812" s="246"/>
      <c r="E812" s="246"/>
      <c r="F812" s="246"/>
      <c r="G812" s="246"/>
      <c r="H812" s="246"/>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246"/>
      <c r="D813" s="246"/>
      <c r="E813" s="246"/>
      <c r="F813" s="246"/>
      <c r="G813" s="246"/>
      <c r="H813" s="246"/>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246"/>
      <c r="D814" s="246"/>
      <c r="E814" s="246"/>
      <c r="F814" s="246"/>
      <c r="G814" s="246"/>
      <c r="H814" s="246"/>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246"/>
      <c r="D815" s="246"/>
      <c r="E815" s="246"/>
      <c r="F815" s="246"/>
      <c r="G815" s="246"/>
      <c r="H815" s="246"/>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246"/>
      <c r="D816" s="246"/>
      <c r="E816" s="246"/>
      <c r="F816" s="246"/>
      <c r="G816" s="246"/>
      <c r="H816" s="246"/>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246"/>
      <c r="D817" s="246"/>
      <c r="E817" s="246"/>
      <c r="F817" s="246"/>
      <c r="G817" s="246"/>
      <c r="H817" s="246"/>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246"/>
      <c r="D818" s="246"/>
      <c r="E818" s="246"/>
      <c r="F818" s="246"/>
      <c r="G818" s="246"/>
      <c r="H818" s="246"/>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246"/>
      <c r="D819" s="246"/>
      <c r="E819" s="246"/>
      <c r="F819" s="246"/>
      <c r="G819" s="246"/>
      <c r="H819" s="246"/>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246"/>
      <c r="D820" s="246"/>
      <c r="E820" s="246"/>
      <c r="F820" s="246"/>
      <c r="G820" s="246"/>
      <c r="H820" s="246"/>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246"/>
      <c r="D821" s="246"/>
      <c r="E821" s="246"/>
      <c r="F821" s="246"/>
      <c r="G821" s="246"/>
      <c r="H821" s="246"/>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246"/>
      <c r="D822" s="246"/>
      <c r="E822" s="246"/>
      <c r="F822" s="246"/>
      <c r="G822" s="246"/>
      <c r="H822" s="246"/>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246"/>
      <c r="D823" s="246"/>
      <c r="E823" s="246"/>
      <c r="F823" s="246"/>
      <c r="G823" s="246"/>
      <c r="H823" s="246"/>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246"/>
      <c r="D824" s="246"/>
      <c r="E824" s="246"/>
      <c r="F824" s="246"/>
      <c r="G824" s="246"/>
      <c r="H824" s="246"/>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246"/>
      <c r="D825" s="246"/>
      <c r="E825" s="246"/>
      <c r="F825" s="246"/>
      <c r="G825" s="246"/>
      <c r="H825" s="246"/>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246"/>
      <c r="D826" s="246"/>
      <c r="E826" s="246"/>
      <c r="F826" s="246"/>
      <c r="G826" s="246"/>
      <c r="H826" s="246"/>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246"/>
      <c r="D827" s="246"/>
      <c r="E827" s="246"/>
      <c r="F827" s="246"/>
      <c r="G827" s="246"/>
      <c r="H827" s="246"/>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246"/>
      <c r="D828" s="246"/>
      <c r="E828" s="246"/>
      <c r="F828" s="246"/>
      <c r="G828" s="246"/>
      <c r="H828" s="246"/>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246"/>
      <c r="D829" s="246"/>
      <c r="E829" s="246"/>
      <c r="F829" s="246"/>
      <c r="G829" s="246"/>
      <c r="H829" s="246"/>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246"/>
      <c r="D830" s="246"/>
      <c r="E830" s="246"/>
      <c r="F830" s="246"/>
      <c r="G830" s="246"/>
      <c r="H830" s="246"/>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246"/>
      <c r="D831" s="246"/>
      <c r="E831" s="246"/>
      <c r="F831" s="246"/>
      <c r="G831" s="246"/>
      <c r="H831" s="246"/>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246"/>
      <c r="D832" s="246"/>
      <c r="E832" s="246"/>
      <c r="F832" s="246"/>
      <c r="G832" s="246"/>
      <c r="H832" s="246"/>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246"/>
      <c r="D833" s="246"/>
      <c r="E833" s="246"/>
      <c r="F833" s="246"/>
      <c r="G833" s="246"/>
      <c r="H833" s="246"/>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246"/>
      <c r="D834" s="246"/>
      <c r="E834" s="246"/>
      <c r="F834" s="246"/>
      <c r="G834" s="246"/>
      <c r="H834" s="246"/>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246"/>
      <c r="D835" s="246"/>
      <c r="E835" s="246"/>
      <c r="F835" s="246"/>
      <c r="G835" s="246"/>
      <c r="H835" s="246"/>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246"/>
      <c r="D836" s="246"/>
      <c r="E836" s="246"/>
      <c r="F836" s="246"/>
      <c r="G836" s="246"/>
      <c r="H836" s="246"/>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246"/>
      <c r="D837" s="246"/>
      <c r="E837" s="246"/>
      <c r="F837" s="246"/>
      <c r="G837" s="246"/>
      <c r="H837" s="246"/>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246"/>
      <c r="D838" s="246"/>
      <c r="E838" s="246"/>
      <c r="F838" s="246"/>
      <c r="G838" s="246"/>
      <c r="H838" s="246"/>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246"/>
      <c r="D839" s="246"/>
      <c r="E839" s="246"/>
      <c r="F839" s="246"/>
      <c r="G839" s="246"/>
      <c r="H839" s="246"/>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246"/>
      <c r="D840" s="246"/>
      <c r="E840" s="246"/>
      <c r="F840" s="246"/>
      <c r="G840" s="246"/>
      <c r="H840" s="246"/>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246"/>
      <c r="D841" s="246"/>
      <c r="E841" s="246"/>
      <c r="F841" s="246"/>
      <c r="G841" s="246"/>
      <c r="H841" s="246"/>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246"/>
      <c r="D842" s="246"/>
      <c r="E842" s="246"/>
      <c r="F842" s="246"/>
      <c r="G842" s="246"/>
      <c r="H842" s="246"/>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246"/>
      <c r="D843" s="246"/>
      <c r="E843" s="246"/>
      <c r="F843" s="246"/>
      <c r="G843" s="246"/>
      <c r="H843" s="246"/>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246"/>
      <c r="D844" s="246"/>
      <c r="E844" s="246"/>
      <c r="F844" s="246"/>
      <c r="G844" s="246"/>
      <c r="H844" s="246"/>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246"/>
      <c r="D845" s="246"/>
      <c r="E845" s="246"/>
      <c r="F845" s="246"/>
      <c r="G845" s="246"/>
      <c r="H845" s="246"/>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246"/>
      <c r="D846" s="246"/>
      <c r="E846" s="246"/>
      <c r="F846" s="246"/>
      <c r="G846" s="246"/>
      <c r="H846" s="246"/>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246"/>
      <c r="D847" s="246"/>
      <c r="E847" s="246"/>
      <c r="F847" s="246"/>
      <c r="G847" s="246"/>
      <c r="H847" s="246"/>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246"/>
      <c r="D848" s="246"/>
      <c r="E848" s="246"/>
      <c r="F848" s="246"/>
      <c r="G848" s="246"/>
      <c r="H848" s="246"/>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246"/>
      <c r="D849" s="246"/>
      <c r="E849" s="246"/>
      <c r="F849" s="246"/>
      <c r="G849" s="246"/>
      <c r="H849" s="246"/>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246"/>
      <c r="D850" s="246"/>
      <c r="E850" s="246"/>
      <c r="F850" s="246"/>
      <c r="G850" s="246"/>
      <c r="H850" s="246"/>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246"/>
      <c r="D851" s="246"/>
      <c r="E851" s="246"/>
      <c r="F851" s="246"/>
      <c r="G851" s="246"/>
      <c r="H851" s="246"/>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246"/>
      <c r="D852" s="246"/>
      <c r="E852" s="246"/>
      <c r="F852" s="246"/>
      <c r="G852" s="246"/>
      <c r="H852" s="246"/>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246"/>
      <c r="D853" s="246"/>
      <c r="E853" s="246"/>
      <c r="F853" s="246"/>
      <c r="G853" s="246"/>
      <c r="H853" s="246"/>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246"/>
      <c r="D854" s="246"/>
      <c r="E854" s="246"/>
      <c r="F854" s="246"/>
      <c r="G854" s="246"/>
      <c r="H854" s="246"/>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246"/>
      <c r="D855" s="246"/>
      <c r="E855" s="246"/>
      <c r="F855" s="246"/>
      <c r="G855" s="246"/>
      <c r="H855" s="246"/>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246"/>
      <c r="D856" s="246"/>
      <c r="E856" s="246"/>
      <c r="F856" s="246"/>
      <c r="G856" s="246"/>
      <c r="H856" s="246"/>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246"/>
      <c r="D857" s="246"/>
      <c r="E857" s="246"/>
      <c r="F857" s="246"/>
      <c r="G857" s="246"/>
      <c r="H857" s="246"/>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246"/>
      <c r="D858" s="246"/>
      <c r="E858" s="246"/>
      <c r="F858" s="246"/>
      <c r="G858" s="246"/>
      <c r="H858" s="246"/>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246"/>
      <c r="D859" s="246"/>
      <c r="E859" s="246"/>
      <c r="F859" s="246"/>
      <c r="G859" s="246"/>
      <c r="H859" s="246"/>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246"/>
      <c r="D860" s="246"/>
      <c r="E860" s="246"/>
      <c r="F860" s="246"/>
      <c r="G860" s="246"/>
      <c r="H860" s="246"/>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246"/>
      <c r="D861" s="246"/>
      <c r="E861" s="246"/>
      <c r="F861" s="246"/>
      <c r="G861" s="246"/>
      <c r="H861" s="246"/>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246"/>
      <c r="D862" s="246"/>
      <c r="E862" s="246"/>
      <c r="F862" s="246"/>
      <c r="G862" s="246"/>
      <c r="H862" s="246"/>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246"/>
      <c r="D863" s="246"/>
      <c r="E863" s="246"/>
      <c r="F863" s="246"/>
      <c r="G863" s="246"/>
      <c r="H863" s="246"/>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246"/>
      <c r="D864" s="246"/>
      <c r="E864" s="246"/>
      <c r="F864" s="246"/>
      <c r="G864" s="246"/>
      <c r="H864" s="246"/>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246"/>
      <c r="D865" s="246"/>
      <c r="E865" s="246"/>
      <c r="F865" s="246"/>
      <c r="G865" s="246"/>
      <c r="H865" s="246"/>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246"/>
      <c r="D866" s="246"/>
      <c r="E866" s="246"/>
      <c r="F866" s="246"/>
      <c r="G866" s="246"/>
      <c r="H866" s="246"/>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246"/>
      <c r="D867" s="246"/>
      <c r="E867" s="246"/>
      <c r="F867" s="246"/>
      <c r="G867" s="246"/>
      <c r="H867" s="246"/>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246"/>
      <c r="D868" s="246"/>
      <c r="E868" s="246"/>
      <c r="F868" s="246"/>
      <c r="G868" s="246"/>
      <c r="H868" s="246"/>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246"/>
      <c r="D869" s="246"/>
      <c r="E869" s="246"/>
      <c r="F869" s="246"/>
      <c r="G869" s="246"/>
      <c r="H869" s="246"/>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246"/>
      <c r="D870" s="246"/>
      <c r="E870" s="246"/>
      <c r="F870" s="246"/>
      <c r="G870" s="246"/>
      <c r="H870" s="246"/>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246"/>
      <c r="D871" s="246"/>
      <c r="E871" s="246"/>
      <c r="F871" s="246"/>
      <c r="G871" s="246"/>
      <c r="H871" s="246"/>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246"/>
      <c r="D872" s="246"/>
      <c r="E872" s="246"/>
      <c r="F872" s="246"/>
      <c r="G872" s="246"/>
      <c r="H872" s="246"/>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246"/>
      <c r="D873" s="246"/>
      <c r="E873" s="246"/>
      <c r="F873" s="246"/>
      <c r="G873" s="246"/>
      <c r="H873" s="246"/>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246"/>
      <c r="D874" s="246"/>
      <c r="E874" s="246"/>
      <c r="F874" s="246"/>
      <c r="G874" s="246"/>
      <c r="H874" s="246"/>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246"/>
      <c r="D875" s="246"/>
      <c r="E875" s="246"/>
      <c r="F875" s="246"/>
      <c r="G875" s="246"/>
      <c r="H875" s="246"/>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246"/>
      <c r="D876" s="246"/>
      <c r="E876" s="246"/>
      <c r="F876" s="246"/>
      <c r="G876" s="246"/>
      <c r="H876" s="246"/>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246"/>
      <c r="D877" s="246"/>
      <c r="E877" s="246"/>
      <c r="F877" s="246"/>
      <c r="G877" s="246"/>
      <c r="H877" s="246"/>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246"/>
      <c r="D878" s="246"/>
      <c r="E878" s="246"/>
      <c r="F878" s="246"/>
      <c r="G878" s="246"/>
      <c r="H878" s="246"/>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246"/>
      <c r="D879" s="246"/>
      <c r="E879" s="246"/>
      <c r="F879" s="246"/>
      <c r="G879" s="246"/>
      <c r="H879" s="246"/>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246"/>
      <c r="D880" s="246"/>
      <c r="E880" s="246"/>
      <c r="F880" s="246"/>
      <c r="G880" s="246"/>
      <c r="H880" s="246"/>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246"/>
      <c r="D881" s="246"/>
      <c r="E881" s="246"/>
      <c r="F881" s="246"/>
      <c r="G881" s="246"/>
      <c r="H881" s="246"/>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246"/>
      <c r="D882" s="246"/>
      <c r="E882" s="246"/>
      <c r="F882" s="246"/>
      <c r="G882" s="246"/>
      <c r="H882" s="246"/>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246"/>
      <c r="D883" s="246"/>
      <c r="E883" s="246"/>
      <c r="F883" s="246"/>
      <c r="G883" s="246"/>
      <c r="H883" s="246"/>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246"/>
      <c r="D884" s="246"/>
      <c r="E884" s="246"/>
      <c r="F884" s="246"/>
      <c r="G884" s="246"/>
      <c r="H884" s="246"/>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246"/>
      <c r="D885" s="246"/>
      <c r="E885" s="246"/>
      <c r="F885" s="246"/>
      <c r="G885" s="246"/>
      <c r="H885" s="246"/>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246"/>
      <c r="D886" s="246"/>
      <c r="E886" s="246"/>
      <c r="F886" s="246"/>
      <c r="G886" s="246"/>
      <c r="H886" s="246"/>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246"/>
      <c r="D887" s="246"/>
      <c r="E887" s="246"/>
      <c r="F887" s="246"/>
      <c r="G887" s="246"/>
      <c r="H887" s="246"/>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246"/>
      <c r="D888" s="246"/>
      <c r="E888" s="246"/>
      <c r="F888" s="246"/>
      <c r="G888" s="246"/>
      <c r="H888" s="246"/>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246"/>
      <c r="D889" s="246"/>
      <c r="E889" s="246"/>
      <c r="F889" s="246"/>
      <c r="G889" s="246"/>
      <c r="H889" s="246"/>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246"/>
      <c r="D890" s="246"/>
      <c r="E890" s="246"/>
      <c r="F890" s="246"/>
      <c r="G890" s="246"/>
      <c r="H890" s="246"/>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246"/>
      <c r="D891" s="246"/>
      <c r="E891" s="246"/>
      <c r="F891" s="246"/>
      <c r="G891" s="246"/>
      <c r="H891" s="246"/>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246"/>
      <c r="D892" s="246"/>
      <c r="E892" s="246"/>
      <c r="F892" s="246"/>
      <c r="G892" s="246"/>
      <c r="H892" s="246"/>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246"/>
      <c r="D893" s="246"/>
      <c r="E893" s="246"/>
      <c r="F893" s="246"/>
      <c r="G893" s="246"/>
      <c r="H893" s="246"/>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246"/>
      <c r="D894" s="246"/>
      <c r="E894" s="246"/>
      <c r="F894" s="246"/>
      <c r="G894" s="246"/>
      <c r="H894" s="246"/>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246"/>
      <c r="D895" s="246"/>
      <c r="E895" s="246"/>
      <c r="F895" s="246"/>
      <c r="G895" s="246"/>
      <c r="H895" s="246"/>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246"/>
      <c r="D896" s="246"/>
      <c r="E896" s="246"/>
      <c r="F896" s="246"/>
      <c r="G896" s="246"/>
      <c r="H896" s="246"/>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246"/>
      <c r="D897" s="246"/>
      <c r="E897" s="246"/>
      <c r="F897" s="246"/>
      <c r="G897" s="246"/>
      <c r="H897" s="246"/>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246"/>
      <c r="D898" s="246"/>
      <c r="E898" s="246"/>
      <c r="F898" s="246"/>
      <c r="G898" s="246"/>
      <c r="H898" s="246"/>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246"/>
      <c r="D899" s="246"/>
      <c r="E899" s="246"/>
      <c r="F899" s="246"/>
      <c r="G899" s="246"/>
      <c r="H899" s="246"/>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246"/>
      <c r="D900" s="246"/>
      <c r="E900" s="246"/>
      <c r="F900" s="246"/>
      <c r="G900" s="246"/>
      <c r="H900" s="246"/>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246"/>
      <c r="D901" s="246"/>
      <c r="E901" s="246"/>
      <c r="F901" s="246"/>
      <c r="G901" s="246"/>
      <c r="H901" s="246"/>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246"/>
      <c r="D902" s="246"/>
      <c r="E902" s="246"/>
      <c r="F902" s="246"/>
      <c r="G902" s="246"/>
      <c r="H902" s="246"/>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246"/>
      <c r="D903" s="246"/>
      <c r="E903" s="246"/>
      <c r="F903" s="246"/>
      <c r="G903" s="246"/>
      <c r="H903" s="246"/>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246"/>
      <c r="D904" s="246"/>
      <c r="E904" s="246"/>
      <c r="F904" s="246"/>
      <c r="G904" s="246"/>
      <c r="H904" s="246"/>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246"/>
      <c r="D905" s="246"/>
      <c r="E905" s="246"/>
      <c r="F905" s="246"/>
      <c r="G905" s="246"/>
      <c r="H905" s="246"/>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246"/>
      <c r="D906" s="246"/>
      <c r="E906" s="246"/>
      <c r="F906" s="246"/>
      <c r="G906" s="246"/>
      <c r="H906" s="246"/>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246"/>
      <c r="D907" s="246"/>
      <c r="E907" s="246"/>
      <c r="F907" s="246"/>
      <c r="G907" s="246"/>
      <c r="H907" s="246"/>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246"/>
      <c r="D908" s="246"/>
      <c r="E908" s="246"/>
      <c r="F908" s="246"/>
      <c r="G908" s="246"/>
      <c r="H908" s="246"/>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246"/>
      <c r="D909" s="246"/>
      <c r="E909" s="246"/>
      <c r="F909" s="246"/>
      <c r="G909" s="246"/>
      <c r="H909" s="246"/>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246"/>
      <c r="D910" s="246"/>
      <c r="E910" s="246"/>
      <c r="F910" s="246"/>
      <c r="G910" s="246"/>
      <c r="H910" s="246"/>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246"/>
      <c r="D911" s="246"/>
      <c r="E911" s="246"/>
      <c r="F911" s="246"/>
      <c r="G911" s="246"/>
      <c r="H911" s="246"/>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246"/>
      <c r="D912" s="246"/>
      <c r="E912" s="246"/>
      <c r="F912" s="246"/>
      <c r="G912" s="246"/>
      <c r="H912" s="246"/>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246"/>
      <c r="D913" s="246"/>
      <c r="E913" s="246"/>
      <c r="F913" s="246"/>
      <c r="G913" s="246"/>
      <c r="H913" s="246"/>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246"/>
      <c r="D914" s="246"/>
      <c r="E914" s="246"/>
      <c r="F914" s="246"/>
      <c r="G914" s="246"/>
      <c r="H914" s="246"/>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246"/>
      <c r="D915" s="246"/>
      <c r="E915" s="246"/>
      <c r="F915" s="246"/>
      <c r="G915" s="246"/>
      <c r="H915" s="246"/>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246"/>
      <c r="D916" s="246"/>
      <c r="E916" s="246"/>
      <c r="F916" s="246"/>
      <c r="G916" s="246"/>
      <c r="H916" s="246"/>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246"/>
      <c r="D917" s="246"/>
      <c r="E917" s="246"/>
      <c r="F917" s="246"/>
      <c r="G917" s="246"/>
      <c r="H917" s="246"/>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246"/>
      <c r="D918" s="246"/>
      <c r="E918" s="246"/>
      <c r="F918" s="246"/>
      <c r="G918" s="246"/>
      <c r="H918" s="246"/>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246"/>
      <c r="D919" s="246"/>
      <c r="E919" s="246"/>
      <c r="F919" s="246"/>
      <c r="G919" s="246"/>
      <c r="H919" s="246"/>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246"/>
      <c r="D920" s="246"/>
      <c r="E920" s="246"/>
      <c r="F920" s="246"/>
      <c r="G920" s="246"/>
      <c r="H920" s="246"/>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246"/>
      <c r="D921" s="246"/>
      <c r="E921" s="246"/>
      <c r="F921" s="246"/>
      <c r="G921" s="246"/>
      <c r="H921" s="246"/>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246"/>
      <c r="D922" s="246"/>
      <c r="E922" s="246"/>
      <c r="F922" s="246"/>
      <c r="G922" s="246"/>
      <c r="H922" s="246"/>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246"/>
      <c r="D923" s="246"/>
      <c r="E923" s="246"/>
      <c r="F923" s="246"/>
      <c r="G923" s="246"/>
      <c r="H923" s="246"/>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246"/>
      <c r="D924" s="246"/>
      <c r="E924" s="246"/>
      <c r="F924" s="246"/>
      <c r="G924" s="246"/>
      <c r="H924" s="246"/>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246"/>
      <c r="D925" s="246"/>
      <c r="E925" s="246"/>
      <c r="F925" s="246"/>
      <c r="G925" s="246"/>
      <c r="H925" s="246"/>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246"/>
      <c r="D926" s="246"/>
      <c r="E926" s="246"/>
      <c r="F926" s="246"/>
      <c r="G926" s="246"/>
      <c r="H926" s="246"/>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246"/>
      <c r="D927" s="246"/>
      <c r="E927" s="246"/>
      <c r="F927" s="246"/>
      <c r="G927" s="246"/>
      <c r="H927" s="246"/>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246"/>
      <c r="D928" s="246"/>
      <c r="E928" s="246"/>
      <c r="F928" s="246"/>
      <c r="G928" s="246"/>
      <c r="H928" s="246"/>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246"/>
      <c r="D929" s="246"/>
      <c r="E929" s="246"/>
      <c r="F929" s="246"/>
      <c r="G929" s="246"/>
      <c r="H929" s="246"/>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246"/>
      <c r="D930" s="246"/>
      <c r="E930" s="246"/>
      <c r="F930" s="246"/>
      <c r="G930" s="246"/>
      <c r="H930" s="246"/>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246"/>
      <c r="D931" s="246"/>
      <c r="E931" s="246"/>
      <c r="F931" s="246"/>
      <c r="G931" s="246"/>
      <c r="H931" s="246"/>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246"/>
      <c r="D932" s="246"/>
      <c r="E932" s="246"/>
      <c r="F932" s="246"/>
      <c r="G932" s="246"/>
      <c r="H932" s="246"/>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246"/>
      <c r="D933" s="246"/>
      <c r="E933" s="246"/>
      <c r="F933" s="246"/>
      <c r="G933" s="246"/>
      <c r="H933" s="246"/>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246"/>
      <c r="D934" s="246"/>
      <c r="E934" s="246"/>
      <c r="F934" s="246"/>
      <c r="G934" s="246"/>
      <c r="H934" s="246"/>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246"/>
      <c r="D935" s="246"/>
      <c r="E935" s="246"/>
      <c r="F935" s="246"/>
      <c r="G935" s="246"/>
      <c r="H935" s="246"/>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246"/>
      <c r="D936" s="246"/>
      <c r="E936" s="246"/>
      <c r="F936" s="246"/>
      <c r="G936" s="246"/>
      <c r="H936" s="246"/>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246"/>
      <c r="D937" s="246"/>
      <c r="E937" s="246"/>
      <c r="F937" s="246"/>
      <c r="G937" s="246"/>
      <c r="H937" s="246"/>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246"/>
      <c r="D938" s="246"/>
      <c r="E938" s="246"/>
      <c r="F938" s="246"/>
      <c r="G938" s="246"/>
      <c r="H938" s="246"/>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246"/>
      <c r="D939" s="246"/>
      <c r="E939" s="246"/>
      <c r="F939" s="246"/>
      <c r="G939" s="246"/>
      <c r="H939" s="246"/>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246"/>
      <c r="D940" s="246"/>
      <c r="E940" s="246"/>
      <c r="F940" s="246"/>
      <c r="G940" s="246"/>
      <c r="H940" s="246"/>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246"/>
      <c r="D941" s="246"/>
      <c r="E941" s="246"/>
      <c r="F941" s="246"/>
      <c r="G941" s="246"/>
      <c r="H941" s="246"/>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246"/>
      <c r="D942" s="246"/>
      <c r="E942" s="246"/>
      <c r="F942" s="246"/>
      <c r="G942" s="246"/>
      <c r="H942" s="246"/>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246"/>
      <c r="D943" s="246"/>
      <c r="E943" s="246"/>
      <c r="F943" s="246"/>
      <c r="G943" s="246"/>
      <c r="H943" s="246"/>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246"/>
      <c r="D944" s="246"/>
      <c r="E944" s="246"/>
      <c r="F944" s="246"/>
      <c r="G944" s="246"/>
      <c r="H944" s="246"/>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246"/>
      <c r="D945" s="246"/>
      <c r="E945" s="246"/>
      <c r="F945" s="246"/>
      <c r="G945" s="246"/>
      <c r="H945" s="246"/>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246"/>
      <c r="D946" s="246"/>
      <c r="E946" s="246"/>
      <c r="F946" s="246"/>
      <c r="G946" s="246"/>
      <c r="H946" s="246"/>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246"/>
      <c r="D947" s="246"/>
      <c r="E947" s="246"/>
      <c r="F947" s="246"/>
      <c r="G947" s="246"/>
      <c r="H947" s="246"/>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246"/>
      <c r="D948" s="246"/>
      <c r="E948" s="246"/>
      <c r="F948" s="246"/>
      <c r="G948" s="246"/>
      <c r="H948" s="246"/>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246"/>
      <c r="D949" s="246"/>
      <c r="E949" s="246"/>
      <c r="F949" s="246"/>
      <c r="G949" s="246"/>
      <c r="H949" s="246"/>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246"/>
      <c r="D950" s="246"/>
      <c r="E950" s="246"/>
      <c r="F950" s="246"/>
      <c r="G950" s="246"/>
      <c r="H950" s="246"/>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246"/>
      <c r="D951" s="246"/>
      <c r="E951" s="246"/>
      <c r="F951" s="246"/>
      <c r="G951" s="246"/>
      <c r="H951" s="246"/>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246"/>
      <c r="D952" s="246"/>
      <c r="E952" s="246"/>
      <c r="F952" s="246"/>
      <c r="G952" s="246"/>
      <c r="H952" s="246"/>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246"/>
      <c r="D953" s="246"/>
      <c r="E953" s="246"/>
      <c r="F953" s="246"/>
      <c r="G953" s="246"/>
      <c r="H953" s="246"/>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246"/>
      <c r="D954" s="246"/>
      <c r="E954" s="246"/>
      <c r="F954" s="246"/>
      <c r="G954" s="246"/>
      <c r="H954" s="246"/>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246"/>
      <c r="D955" s="246"/>
      <c r="E955" s="246"/>
      <c r="F955" s="246"/>
      <c r="G955" s="246"/>
      <c r="H955" s="246"/>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246"/>
      <c r="D956" s="246"/>
      <c r="E956" s="246"/>
      <c r="F956" s="246"/>
      <c r="G956" s="246"/>
      <c r="H956" s="246"/>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246"/>
      <c r="D957" s="246"/>
      <c r="E957" s="246"/>
      <c r="F957" s="246"/>
      <c r="G957" s="246"/>
      <c r="H957" s="246"/>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246"/>
      <c r="D958" s="246"/>
      <c r="E958" s="246"/>
      <c r="F958" s="246"/>
      <c r="G958" s="246"/>
      <c r="H958" s="246"/>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246"/>
      <c r="D959" s="246"/>
      <c r="E959" s="246"/>
      <c r="F959" s="246"/>
      <c r="G959" s="246"/>
      <c r="H959" s="246"/>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246"/>
      <c r="D960" s="246"/>
      <c r="E960" s="246"/>
      <c r="F960" s="246"/>
      <c r="G960" s="246"/>
      <c r="H960" s="246"/>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246"/>
      <c r="D961" s="246"/>
      <c r="E961" s="246"/>
      <c r="F961" s="246"/>
      <c r="G961" s="246"/>
      <c r="H961" s="246"/>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246"/>
      <c r="D962" s="246"/>
      <c r="E962" s="246"/>
      <c r="F962" s="246"/>
      <c r="G962" s="246"/>
      <c r="H962" s="246"/>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246"/>
      <c r="D963" s="246"/>
      <c r="E963" s="246"/>
      <c r="F963" s="246"/>
      <c r="G963" s="246"/>
      <c r="H963" s="246"/>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246"/>
      <c r="D964" s="246"/>
      <c r="E964" s="246"/>
      <c r="F964" s="246"/>
      <c r="G964" s="246"/>
      <c r="H964" s="246"/>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246"/>
      <c r="D965" s="246"/>
      <c r="E965" s="246"/>
      <c r="F965" s="246"/>
      <c r="G965" s="246"/>
      <c r="H965" s="246"/>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246"/>
      <c r="D966" s="246"/>
      <c r="E966" s="246"/>
      <c r="F966" s="246"/>
      <c r="G966" s="246"/>
      <c r="H966" s="246"/>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246"/>
      <c r="D967" s="246"/>
      <c r="E967" s="246"/>
      <c r="F967" s="246"/>
      <c r="G967" s="246"/>
      <c r="H967" s="246"/>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246"/>
      <c r="D968" s="246"/>
      <c r="E968" s="246"/>
      <c r="F968" s="246"/>
      <c r="G968" s="246"/>
      <c r="H968" s="246"/>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246"/>
      <c r="D969" s="246"/>
      <c r="E969" s="246"/>
      <c r="F969" s="246"/>
      <c r="G969" s="246"/>
      <c r="H969" s="246"/>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246"/>
      <c r="D970" s="246"/>
      <c r="E970" s="246"/>
      <c r="F970" s="246"/>
      <c r="G970" s="246"/>
      <c r="H970" s="246"/>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246"/>
      <c r="D971" s="246"/>
      <c r="E971" s="246"/>
      <c r="F971" s="246"/>
      <c r="G971" s="246"/>
      <c r="H971" s="246"/>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246"/>
      <c r="D972" s="246"/>
      <c r="E972" s="246"/>
      <c r="F972" s="246"/>
      <c r="G972" s="246"/>
      <c r="H972" s="246"/>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246"/>
      <c r="D973" s="246"/>
      <c r="E973" s="246"/>
      <c r="F973" s="246"/>
      <c r="G973" s="246"/>
      <c r="H973" s="246"/>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246"/>
      <c r="D974" s="246"/>
      <c r="E974" s="246"/>
      <c r="F974" s="246"/>
      <c r="G974" s="246"/>
      <c r="H974" s="246"/>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246"/>
      <c r="D975" s="246"/>
      <c r="E975" s="246"/>
      <c r="F975" s="246"/>
      <c r="G975" s="246"/>
      <c r="H975" s="246"/>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246"/>
      <c r="D976" s="246"/>
      <c r="E976" s="246"/>
      <c r="F976" s="246"/>
      <c r="G976" s="246"/>
      <c r="H976" s="246"/>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246"/>
      <c r="D977" s="246"/>
      <c r="E977" s="246"/>
      <c r="F977" s="246"/>
      <c r="G977" s="246"/>
      <c r="H977" s="246"/>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246"/>
      <c r="D978" s="246"/>
      <c r="E978" s="246"/>
      <c r="F978" s="246"/>
      <c r="G978" s="246"/>
      <c r="H978" s="246"/>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246"/>
      <c r="D979" s="246"/>
      <c r="E979" s="246"/>
      <c r="F979" s="246"/>
      <c r="G979" s="246"/>
      <c r="H979" s="246"/>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246"/>
      <c r="D980" s="246"/>
      <c r="E980" s="246"/>
      <c r="F980" s="246"/>
      <c r="G980" s="246"/>
      <c r="H980" s="246"/>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246"/>
      <c r="D981" s="246"/>
      <c r="E981" s="246"/>
      <c r="F981" s="246"/>
      <c r="G981" s="246"/>
      <c r="H981" s="246"/>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246"/>
      <c r="D982" s="246"/>
      <c r="E982" s="246"/>
      <c r="F982" s="246"/>
      <c r="G982" s="246"/>
      <c r="H982" s="246"/>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246"/>
      <c r="D983" s="246"/>
      <c r="E983" s="246"/>
      <c r="F983" s="246"/>
      <c r="G983" s="246"/>
      <c r="H983" s="246"/>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246"/>
      <c r="D984" s="246"/>
      <c r="E984" s="246"/>
      <c r="F984" s="246"/>
      <c r="G984" s="246"/>
      <c r="H984" s="246"/>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246"/>
      <c r="D985" s="246"/>
      <c r="E985" s="246"/>
      <c r="F985" s="246"/>
      <c r="G985" s="246"/>
      <c r="H985" s="246"/>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246"/>
      <c r="D986" s="246"/>
      <c r="E986" s="246"/>
      <c r="F986" s="246"/>
      <c r="G986" s="246"/>
      <c r="H986" s="246"/>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246"/>
      <c r="D987" s="246"/>
      <c r="E987" s="246"/>
      <c r="F987" s="246"/>
      <c r="G987" s="246"/>
      <c r="H987" s="246"/>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246"/>
      <c r="D988" s="246"/>
      <c r="E988" s="246"/>
      <c r="F988" s="246"/>
      <c r="G988" s="246"/>
      <c r="H988" s="246"/>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246"/>
      <c r="D989" s="246"/>
      <c r="E989" s="246"/>
      <c r="F989" s="246"/>
      <c r="G989" s="246"/>
      <c r="H989" s="246"/>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246"/>
      <c r="D990" s="246"/>
      <c r="E990" s="246"/>
      <c r="F990" s="246"/>
      <c r="G990" s="246"/>
      <c r="H990" s="246"/>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246"/>
      <c r="D991" s="246"/>
      <c r="E991" s="246"/>
      <c r="F991" s="246"/>
      <c r="G991" s="246"/>
      <c r="H991" s="246"/>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246"/>
      <c r="D992" s="246"/>
      <c r="E992" s="246"/>
      <c r="F992" s="246"/>
      <c r="G992" s="246"/>
      <c r="H992" s="246"/>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246"/>
      <c r="D993" s="246"/>
      <c r="E993" s="246"/>
      <c r="F993" s="246"/>
      <c r="G993" s="246"/>
      <c r="H993" s="246"/>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246"/>
      <c r="D994" s="246"/>
      <c r="E994" s="246"/>
      <c r="F994" s="246"/>
      <c r="G994" s="246"/>
      <c r="H994" s="246"/>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246"/>
      <c r="D995" s="246"/>
      <c r="E995" s="246"/>
      <c r="F995" s="246"/>
      <c r="G995" s="246"/>
      <c r="H995" s="246"/>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246"/>
      <c r="D996" s="246"/>
      <c r="E996" s="246"/>
      <c r="F996" s="246"/>
      <c r="G996" s="246"/>
      <c r="H996" s="246"/>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246"/>
      <c r="D997" s="246"/>
      <c r="E997" s="246"/>
      <c r="F997" s="246"/>
      <c r="G997" s="246"/>
      <c r="H997" s="246"/>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246"/>
      <c r="D998" s="246"/>
      <c r="E998" s="246"/>
      <c r="F998" s="246"/>
      <c r="G998" s="246"/>
      <c r="H998" s="246"/>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246"/>
      <c r="D999" s="246"/>
      <c r="E999" s="246"/>
      <c r="F999" s="246"/>
      <c r="G999" s="246"/>
      <c r="H999" s="246"/>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246"/>
      <c r="D1000" s="246"/>
      <c r="E1000" s="246"/>
      <c r="F1000" s="246"/>
      <c r="G1000" s="246"/>
      <c r="H1000" s="246"/>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2">
    <mergeCell ref="H6:H7"/>
    <mergeCell ref="A1:H1"/>
    <mergeCell ref="A2:H2"/>
    <mergeCell ref="A3:I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2"/>
      <c r="B1" s="674">
        <f>Validacion!B2</f>
        <v>0</v>
      </c>
      <c r="C1" s="505"/>
      <c r="D1" s="505"/>
      <c r="E1" s="505"/>
      <c r="F1" s="505"/>
      <c r="G1" s="505"/>
      <c r="H1" s="505"/>
      <c r="I1" s="505"/>
      <c r="J1" s="462"/>
      <c r="K1" s="129"/>
      <c r="L1" s="129"/>
      <c r="M1" s="129"/>
      <c r="N1" s="129"/>
      <c r="O1" s="129"/>
      <c r="P1" s="129"/>
      <c r="Q1" s="129"/>
      <c r="R1" s="129"/>
      <c r="S1" s="129"/>
      <c r="T1" s="129"/>
      <c r="U1" s="129"/>
      <c r="V1" s="129"/>
      <c r="W1" s="129"/>
      <c r="X1" s="129"/>
      <c r="Y1" s="129"/>
      <c r="Z1" s="129"/>
    </row>
    <row r="2" spans="1:26" ht="37.5" customHeight="1">
      <c r="A2" s="129"/>
      <c r="B2" s="668" t="s">
        <v>5759</v>
      </c>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129"/>
      <c r="B3" s="557" t="e">
        <f>'F6'!A3</f>
        <v>#REF!</v>
      </c>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c r="A4" s="129"/>
      <c r="B4" s="675" t="s">
        <v>4900</v>
      </c>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15.75">
      <c r="A5" s="463"/>
      <c r="B5" s="590" t="s">
        <v>779</v>
      </c>
      <c r="C5" s="574"/>
      <c r="D5" s="676" t="s">
        <v>5029</v>
      </c>
      <c r="E5" s="597"/>
      <c r="F5" s="597"/>
      <c r="G5" s="597"/>
      <c r="H5" s="597"/>
      <c r="I5" s="584" t="s">
        <v>5030</v>
      </c>
      <c r="J5" s="129"/>
      <c r="K5" s="129"/>
      <c r="L5" s="129"/>
      <c r="M5" s="129"/>
      <c r="N5" s="129"/>
      <c r="O5" s="129"/>
      <c r="P5" s="129"/>
      <c r="Q5" s="129"/>
      <c r="R5" s="129"/>
      <c r="S5" s="129"/>
      <c r="T5" s="129"/>
      <c r="U5" s="129"/>
      <c r="V5" s="129"/>
      <c r="W5" s="129"/>
      <c r="X5" s="129"/>
      <c r="Y5" s="129"/>
      <c r="Z5" s="129"/>
    </row>
    <row r="6" spans="1:26" ht="24">
      <c r="A6" s="156"/>
      <c r="B6" s="560"/>
      <c r="C6" s="560"/>
      <c r="D6" s="464" t="s">
        <v>5031</v>
      </c>
      <c r="E6" s="464" t="s">
        <v>5760</v>
      </c>
      <c r="F6" s="464" t="s">
        <v>5048</v>
      </c>
      <c r="G6" s="464" t="s">
        <v>5034</v>
      </c>
      <c r="H6" s="464" t="s">
        <v>5035</v>
      </c>
      <c r="I6" s="560"/>
      <c r="J6" s="129"/>
      <c r="K6" s="129"/>
      <c r="L6" s="129"/>
      <c r="M6" s="129"/>
      <c r="N6" s="129"/>
      <c r="O6" s="129"/>
      <c r="P6" s="129"/>
      <c r="Q6" s="129"/>
      <c r="R6" s="129"/>
      <c r="S6" s="129"/>
      <c r="T6" s="129"/>
      <c r="U6" s="129"/>
      <c r="V6" s="129"/>
      <c r="W6" s="129"/>
      <c r="X6" s="129"/>
      <c r="Y6" s="129"/>
      <c r="Z6" s="129"/>
    </row>
    <row r="7" spans="1:26">
      <c r="A7" s="1" t="s">
        <v>5039</v>
      </c>
      <c r="B7" s="465" t="s">
        <v>622</v>
      </c>
      <c r="C7" s="424"/>
      <c r="D7" s="424"/>
      <c r="E7" s="424"/>
      <c r="F7" s="424"/>
      <c r="G7" s="424"/>
      <c r="H7" s="424"/>
      <c r="I7" s="424"/>
      <c r="J7" s="129"/>
      <c r="K7" s="129"/>
      <c r="L7" s="129"/>
      <c r="M7" s="129"/>
      <c r="N7" s="129"/>
      <c r="O7" s="129"/>
      <c r="P7" s="129"/>
      <c r="Q7" s="129"/>
      <c r="R7" s="129"/>
      <c r="S7" s="129"/>
      <c r="T7" s="129"/>
      <c r="U7" s="129"/>
      <c r="V7" s="129"/>
      <c r="W7" s="129"/>
      <c r="X7" s="129"/>
      <c r="Y7" s="129"/>
      <c r="Z7" s="129"/>
    </row>
    <row r="8" spans="1:26">
      <c r="A8" s="383"/>
      <c r="B8" s="161" t="s">
        <v>5049</v>
      </c>
      <c r="C8" s="268" t="s">
        <v>356</v>
      </c>
      <c r="D8" s="456">
        <f t="shared" ref="D8:E8" si="0">SUM(D9:D15)</f>
        <v>0</v>
      </c>
      <c r="E8" s="456">
        <f t="shared" si="0"/>
        <v>0</v>
      </c>
      <c r="F8" s="456">
        <f t="shared" ref="F8:F80" si="1">D8+E8</f>
        <v>0</v>
      </c>
      <c r="G8" s="456">
        <f t="shared" ref="G8:H8" si="2">SUM(G9:G15)</f>
        <v>0</v>
      </c>
      <c r="H8" s="456">
        <f t="shared" si="2"/>
        <v>0</v>
      </c>
      <c r="I8" s="456">
        <f t="shared" ref="I8:I80" si="3">F8-G8</f>
        <v>0</v>
      </c>
      <c r="J8" s="129"/>
      <c r="K8" s="129"/>
      <c r="L8" s="129"/>
      <c r="M8" s="129"/>
      <c r="N8" s="129"/>
      <c r="O8" s="129"/>
      <c r="P8" s="129"/>
      <c r="Q8" s="129"/>
      <c r="R8" s="129"/>
      <c r="S8" s="129"/>
      <c r="T8" s="129"/>
      <c r="U8" s="129"/>
      <c r="V8" s="129"/>
      <c r="W8" s="129"/>
      <c r="X8" s="129"/>
      <c r="Y8" s="129"/>
      <c r="Z8" s="129"/>
    </row>
    <row r="9" spans="1:26">
      <c r="A9" s="129"/>
      <c r="B9" s="466"/>
      <c r="C9" s="393" t="s">
        <v>562</v>
      </c>
      <c r="D9" s="133">
        <f>Balanza!H1268</f>
        <v>0</v>
      </c>
      <c r="E9" s="133">
        <f>Balanza!H1540</f>
        <v>0</v>
      </c>
      <c r="F9" s="119">
        <f t="shared" si="1"/>
        <v>0</v>
      </c>
      <c r="G9" s="133">
        <f>Balanza!E1812</f>
        <v>0</v>
      </c>
      <c r="H9" s="133">
        <f>Balanza!G2084</f>
        <v>0</v>
      </c>
      <c r="I9" s="119">
        <f t="shared" si="3"/>
        <v>0</v>
      </c>
      <c r="J9" s="129"/>
      <c r="K9" s="129"/>
      <c r="L9" s="129"/>
      <c r="M9" s="129"/>
      <c r="N9" s="129"/>
      <c r="O9" s="129"/>
      <c r="P9" s="129"/>
      <c r="Q9" s="129"/>
      <c r="R9" s="129"/>
      <c r="S9" s="129"/>
      <c r="T9" s="129"/>
      <c r="U9" s="129"/>
      <c r="V9" s="129"/>
      <c r="W9" s="129"/>
      <c r="X9" s="129"/>
      <c r="Y9" s="129"/>
      <c r="Z9" s="129"/>
    </row>
    <row r="10" spans="1:26">
      <c r="A10" s="129"/>
      <c r="B10" s="3"/>
      <c r="C10" s="393" t="s">
        <v>563</v>
      </c>
      <c r="D10" s="133">
        <f>Balanza!H1270</f>
        <v>0</v>
      </c>
      <c r="E10" s="133">
        <f>Balanza!H1542</f>
        <v>0</v>
      </c>
      <c r="F10" s="119">
        <f t="shared" si="1"/>
        <v>0</v>
      </c>
      <c r="G10" s="133">
        <f>Balanza!E1814</f>
        <v>0</v>
      </c>
      <c r="H10" s="133">
        <f>Balanza!G2086</f>
        <v>0</v>
      </c>
      <c r="I10" s="119">
        <f t="shared" si="3"/>
        <v>0</v>
      </c>
      <c r="J10" s="129"/>
      <c r="K10" s="129"/>
      <c r="L10" s="129"/>
      <c r="M10" s="129"/>
      <c r="N10" s="129"/>
      <c r="O10" s="129"/>
      <c r="P10" s="129"/>
      <c r="Q10" s="129"/>
      <c r="R10" s="129"/>
      <c r="S10" s="129"/>
      <c r="T10" s="129"/>
      <c r="U10" s="129"/>
      <c r="V10" s="129"/>
      <c r="W10" s="129"/>
      <c r="X10" s="129"/>
      <c r="Y10" s="129"/>
      <c r="Z10" s="129"/>
    </row>
    <row r="11" spans="1:26">
      <c r="A11" s="129"/>
      <c r="B11" s="3"/>
      <c r="C11" s="393" t="s">
        <v>564</v>
      </c>
      <c r="D11" s="133">
        <f>Balanza!H1272</f>
        <v>0</v>
      </c>
      <c r="E11" s="133">
        <f>Balanza!H1544</f>
        <v>0</v>
      </c>
      <c r="F11" s="119">
        <f t="shared" si="1"/>
        <v>0</v>
      </c>
      <c r="G11" s="133">
        <f>Balanza!E1816</f>
        <v>0</v>
      </c>
      <c r="H11" s="133">
        <f>Balanza!G2088</f>
        <v>0</v>
      </c>
      <c r="I11" s="119">
        <f t="shared" si="3"/>
        <v>0</v>
      </c>
      <c r="J11" s="129"/>
      <c r="K11" s="129"/>
      <c r="L11" s="129"/>
      <c r="M11" s="129"/>
      <c r="N11" s="129"/>
      <c r="O11" s="129"/>
      <c r="P11" s="129"/>
      <c r="Q11" s="129"/>
      <c r="R11" s="129"/>
      <c r="S11" s="129"/>
      <c r="T11" s="129"/>
      <c r="U11" s="129"/>
      <c r="V11" s="129"/>
      <c r="W11" s="129"/>
      <c r="X11" s="129"/>
      <c r="Y11" s="129"/>
      <c r="Z11" s="129"/>
    </row>
    <row r="12" spans="1:26">
      <c r="A12" s="129"/>
      <c r="B12" s="3"/>
      <c r="C12" s="393" t="s">
        <v>565</v>
      </c>
      <c r="D12" s="133">
        <f>Balanza!H1274</f>
        <v>0</v>
      </c>
      <c r="E12" s="133">
        <f>Balanza!H1546</f>
        <v>0</v>
      </c>
      <c r="F12" s="119">
        <f t="shared" si="1"/>
        <v>0</v>
      </c>
      <c r="G12" s="133">
        <f>Balanza!E1818</f>
        <v>0</v>
      </c>
      <c r="H12" s="133">
        <f>Balanza!G2090</f>
        <v>0</v>
      </c>
      <c r="I12" s="119">
        <f t="shared" si="3"/>
        <v>0</v>
      </c>
      <c r="J12" s="129"/>
      <c r="K12" s="129"/>
      <c r="L12" s="129"/>
      <c r="M12" s="129"/>
      <c r="N12" s="129"/>
      <c r="O12" s="129"/>
      <c r="P12" s="129"/>
      <c r="Q12" s="129"/>
      <c r="R12" s="129"/>
      <c r="S12" s="129"/>
      <c r="T12" s="129"/>
      <c r="U12" s="129"/>
      <c r="V12" s="129"/>
      <c r="W12" s="129"/>
      <c r="X12" s="129"/>
      <c r="Y12" s="129"/>
      <c r="Z12" s="129"/>
    </row>
    <row r="13" spans="1:26">
      <c r="A13" s="129"/>
      <c r="B13" s="3"/>
      <c r="C13" s="393" t="s">
        <v>566</v>
      </c>
      <c r="D13" s="133">
        <f>Balanza!H1276</f>
        <v>0</v>
      </c>
      <c r="E13" s="133">
        <f>Balanza!H1548</f>
        <v>0</v>
      </c>
      <c r="F13" s="119">
        <f t="shared" si="1"/>
        <v>0</v>
      </c>
      <c r="G13" s="133">
        <f>Balanza!E1820</f>
        <v>0</v>
      </c>
      <c r="H13" s="133">
        <f>Balanza!G2092</f>
        <v>0</v>
      </c>
      <c r="I13" s="119">
        <f t="shared" si="3"/>
        <v>0</v>
      </c>
      <c r="J13" s="129"/>
      <c r="K13" s="129"/>
      <c r="L13" s="129"/>
      <c r="M13" s="129"/>
      <c r="N13" s="129"/>
      <c r="O13" s="129"/>
      <c r="P13" s="129"/>
      <c r="Q13" s="129"/>
      <c r="R13" s="129"/>
      <c r="S13" s="129"/>
      <c r="T13" s="129"/>
      <c r="U13" s="129"/>
      <c r="V13" s="129"/>
      <c r="W13" s="129"/>
      <c r="X13" s="129"/>
      <c r="Y13" s="129"/>
      <c r="Z13" s="129"/>
    </row>
    <row r="14" spans="1:26">
      <c r="A14" s="129"/>
      <c r="B14" s="3"/>
      <c r="C14" s="393" t="s">
        <v>567</v>
      </c>
      <c r="D14" s="133">
        <f>Balanza!H1278</f>
        <v>0</v>
      </c>
      <c r="E14" s="133">
        <f>Balanza!H1550</f>
        <v>0</v>
      </c>
      <c r="F14" s="119">
        <f t="shared" si="1"/>
        <v>0</v>
      </c>
      <c r="G14" s="133">
        <f>Balanza!E1822</f>
        <v>0</v>
      </c>
      <c r="H14" s="133">
        <f>Balanza!G2094</f>
        <v>0</v>
      </c>
      <c r="I14" s="119">
        <f t="shared" si="3"/>
        <v>0</v>
      </c>
      <c r="J14" s="129"/>
      <c r="K14" s="129"/>
      <c r="L14" s="129"/>
      <c r="M14" s="129"/>
      <c r="N14" s="129"/>
      <c r="O14" s="129"/>
      <c r="P14" s="129"/>
      <c r="Q14" s="129"/>
      <c r="R14" s="129"/>
      <c r="S14" s="129"/>
      <c r="T14" s="129"/>
      <c r="U14" s="129"/>
      <c r="V14" s="129"/>
      <c r="W14" s="129"/>
      <c r="X14" s="129"/>
      <c r="Y14" s="129"/>
      <c r="Z14" s="129"/>
    </row>
    <row r="15" spans="1:26">
      <c r="A15" s="129"/>
      <c r="B15" s="3"/>
      <c r="C15" s="393" t="s">
        <v>568</v>
      </c>
      <c r="D15" s="133">
        <f>Balanza!H1280</f>
        <v>0</v>
      </c>
      <c r="E15" s="133">
        <f>Balanza!H1552</f>
        <v>0</v>
      </c>
      <c r="F15" s="119">
        <f t="shared" si="1"/>
        <v>0</v>
      </c>
      <c r="G15" s="133">
        <f>Balanza!E1824</f>
        <v>0</v>
      </c>
      <c r="H15" s="133">
        <f>Balanza!G2096</f>
        <v>0</v>
      </c>
      <c r="I15" s="119">
        <f t="shared" si="3"/>
        <v>0</v>
      </c>
      <c r="J15" s="129"/>
      <c r="K15" s="129"/>
      <c r="L15" s="129"/>
      <c r="M15" s="129"/>
      <c r="N15" s="129"/>
      <c r="O15" s="129"/>
      <c r="P15" s="129"/>
      <c r="Q15" s="129"/>
      <c r="R15" s="129"/>
      <c r="S15" s="129"/>
      <c r="T15" s="129"/>
      <c r="U15" s="129"/>
      <c r="V15" s="129"/>
      <c r="W15" s="129"/>
      <c r="X15" s="129"/>
      <c r="Y15" s="129"/>
      <c r="Z15" s="129"/>
    </row>
    <row r="16" spans="1:26">
      <c r="A16" s="129"/>
      <c r="B16" s="159" t="s">
        <v>5051</v>
      </c>
      <c r="C16" s="268" t="s">
        <v>357</v>
      </c>
      <c r="D16" s="456">
        <f t="shared" ref="D16:E16" si="4">SUM(D17:D25)</f>
        <v>0</v>
      </c>
      <c r="E16" s="456">
        <f t="shared" si="4"/>
        <v>0</v>
      </c>
      <c r="F16" s="456">
        <f t="shared" si="1"/>
        <v>0</v>
      </c>
      <c r="G16" s="456">
        <f t="shared" ref="G16:H16" si="5">SUM(G17:G25)</f>
        <v>0</v>
      </c>
      <c r="H16" s="456">
        <f t="shared" si="5"/>
        <v>0</v>
      </c>
      <c r="I16" s="456">
        <f t="shared" si="3"/>
        <v>0</v>
      </c>
      <c r="J16" s="129"/>
      <c r="K16" s="129"/>
      <c r="L16" s="129"/>
      <c r="M16" s="129"/>
      <c r="N16" s="129"/>
      <c r="O16" s="129"/>
      <c r="P16" s="129"/>
      <c r="Q16" s="129"/>
      <c r="R16" s="129"/>
      <c r="S16" s="129"/>
      <c r="T16" s="129"/>
      <c r="U16" s="129"/>
      <c r="V16" s="129"/>
      <c r="W16" s="129"/>
      <c r="X16" s="129"/>
      <c r="Y16" s="129"/>
      <c r="Z16" s="129"/>
    </row>
    <row r="17" spans="1:26" ht="15.75" customHeight="1">
      <c r="A17" s="129"/>
      <c r="B17" s="383"/>
      <c r="C17" s="394" t="s">
        <v>569</v>
      </c>
      <c r="D17" s="133">
        <f>Balanza!H1283</f>
        <v>0</v>
      </c>
      <c r="E17" s="133">
        <f>Balanza!H1555</f>
        <v>0</v>
      </c>
      <c r="F17" s="119">
        <f t="shared" si="1"/>
        <v>0</v>
      </c>
      <c r="G17" s="133">
        <f>Balanza!E1827</f>
        <v>0</v>
      </c>
      <c r="H17" s="133">
        <f>Balanza!G2099</f>
        <v>0</v>
      </c>
      <c r="I17" s="119">
        <f t="shared" si="3"/>
        <v>0</v>
      </c>
      <c r="J17" s="129"/>
      <c r="K17" s="129"/>
      <c r="L17" s="129"/>
      <c r="M17" s="129"/>
      <c r="N17" s="129"/>
      <c r="O17" s="129"/>
      <c r="P17" s="129"/>
      <c r="Q17" s="129"/>
      <c r="R17" s="129"/>
      <c r="S17" s="129"/>
      <c r="T17" s="129"/>
      <c r="U17" s="129"/>
      <c r="V17" s="129"/>
      <c r="W17" s="129"/>
      <c r="X17" s="129"/>
      <c r="Y17" s="129"/>
      <c r="Z17" s="129"/>
    </row>
    <row r="18" spans="1:26">
      <c r="A18" s="129"/>
      <c r="B18" s="1"/>
      <c r="C18" s="393" t="s">
        <v>570</v>
      </c>
      <c r="D18" s="133">
        <f>Balanza!H1285</f>
        <v>0</v>
      </c>
      <c r="E18" s="133">
        <f>Balanza!H1557</f>
        <v>0</v>
      </c>
      <c r="F18" s="119">
        <f t="shared" si="1"/>
        <v>0</v>
      </c>
      <c r="G18" s="133">
        <f>Balanza!E1829</f>
        <v>0</v>
      </c>
      <c r="H18" s="133">
        <f>Balanza!G2101</f>
        <v>0</v>
      </c>
      <c r="I18" s="119">
        <f t="shared" si="3"/>
        <v>0</v>
      </c>
      <c r="J18" s="129"/>
      <c r="K18" s="129"/>
      <c r="L18" s="129"/>
      <c r="M18" s="129"/>
      <c r="N18" s="129"/>
      <c r="O18" s="129"/>
      <c r="P18" s="129"/>
      <c r="Q18" s="129"/>
      <c r="R18" s="129"/>
      <c r="S18" s="129"/>
      <c r="T18" s="129"/>
      <c r="U18" s="129"/>
      <c r="V18" s="129"/>
      <c r="W18" s="129"/>
      <c r="X18" s="129"/>
      <c r="Y18" s="129"/>
      <c r="Z18" s="129"/>
    </row>
    <row r="19" spans="1:26">
      <c r="A19" s="129"/>
      <c r="B19" s="1"/>
      <c r="C19" s="393" t="s">
        <v>571</v>
      </c>
      <c r="D19" s="119">
        <f>Balanza!H1287</f>
        <v>0</v>
      </c>
      <c r="E19" s="119">
        <f>Balanza!H1559</f>
        <v>0</v>
      </c>
      <c r="F19" s="119">
        <f t="shared" si="1"/>
        <v>0</v>
      </c>
      <c r="G19" s="119">
        <f>Balanza!E1831</f>
        <v>0</v>
      </c>
      <c r="H19" s="119">
        <f>Balanza!G2103</f>
        <v>0</v>
      </c>
      <c r="I19" s="119">
        <f t="shared" si="3"/>
        <v>0</v>
      </c>
      <c r="J19" s="129"/>
      <c r="K19" s="129"/>
      <c r="L19" s="129"/>
      <c r="M19" s="129"/>
      <c r="N19" s="129"/>
      <c r="O19" s="129"/>
      <c r="P19" s="129"/>
      <c r="Q19" s="129"/>
      <c r="R19" s="129"/>
      <c r="S19" s="129"/>
      <c r="T19" s="129"/>
      <c r="U19" s="129"/>
      <c r="V19" s="129"/>
      <c r="W19" s="129"/>
      <c r="X19" s="129"/>
      <c r="Y19" s="129"/>
      <c r="Z19" s="129"/>
    </row>
    <row r="20" spans="1:26">
      <c r="A20" s="129"/>
      <c r="B20" s="1"/>
      <c r="C20" s="393" t="s">
        <v>572</v>
      </c>
      <c r="D20" s="133">
        <f>Balanza!H1289</f>
        <v>0</v>
      </c>
      <c r="E20" s="133">
        <f>Balanza!H1561</f>
        <v>0</v>
      </c>
      <c r="F20" s="119">
        <f t="shared" si="1"/>
        <v>0</v>
      </c>
      <c r="G20" s="133">
        <f>Balanza!E1833</f>
        <v>0</v>
      </c>
      <c r="H20" s="133">
        <f>Balanza!G2105</f>
        <v>0</v>
      </c>
      <c r="I20" s="119">
        <f t="shared" si="3"/>
        <v>0</v>
      </c>
      <c r="J20" s="129"/>
      <c r="K20" s="129"/>
      <c r="L20" s="129"/>
      <c r="M20" s="129"/>
      <c r="N20" s="129"/>
      <c r="O20" s="129"/>
      <c r="P20" s="129"/>
      <c r="Q20" s="129"/>
      <c r="R20" s="129"/>
      <c r="S20" s="129"/>
      <c r="T20" s="129"/>
      <c r="U20" s="129"/>
      <c r="V20" s="129"/>
      <c r="W20" s="129"/>
      <c r="X20" s="129"/>
      <c r="Y20" s="129"/>
      <c r="Z20" s="129"/>
    </row>
    <row r="21" spans="1:26" ht="15.75" customHeight="1">
      <c r="A21" s="129"/>
      <c r="B21" s="1"/>
      <c r="C21" s="393" t="s">
        <v>573</v>
      </c>
      <c r="D21" s="133">
        <f>Balanza!H1291</f>
        <v>0</v>
      </c>
      <c r="E21" s="133">
        <f>Balanza!H1563</f>
        <v>0</v>
      </c>
      <c r="F21" s="119">
        <f t="shared" si="1"/>
        <v>0</v>
      </c>
      <c r="G21" s="133">
        <f>Balanza!E1835</f>
        <v>0</v>
      </c>
      <c r="H21" s="133">
        <f>Balanza!G2107</f>
        <v>0</v>
      </c>
      <c r="I21" s="119">
        <f t="shared" si="3"/>
        <v>0</v>
      </c>
      <c r="J21" s="129"/>
      <c r="K21" s="129"/>
      <c r="L21" s="129"/>
      <c r="M21" s="129"/>
      <c r="N21" s="129"/>
      <c r="O21" s="129"/>
      <c r="P21" s="129"/>
      <c r="Q21" s="129"/>
      <c r="R21" s="129"/>
      <c r="S21" s="129"/>
      <c r="T21" s="129"/>
      <c r="U21" s="129"/>
      <c r="V21" s="129"/>
      <c r="W21" s="129"/>
      <c r="X21" s="129"/>
      <c r="Y21" s="129"/>
      <c r="Z21" s="129"/>
    </row>
    <row r="22" spans="1:26" ht="15.75" customHeight="1">
      <c r="A22" s="129"/>
      <c r="B22" s="1"/>
      <c r="C22" s="393" t="s">
        <v>574</v>
      </c>
      <c r="D22" s="133">
        <f>Balanza!H1293</f>
        <v>0</v>
      </c>
      <c r="E22" s="133">
        <f>Balanza!H1565</f>
        <v>0</v>
      </c>
      <c r="F22" s="119">
        <f t="shared" si="1"/>
        <v>0</v>
      </c>
      <c r="G22" s="133">
        <f>Balanza!E1837</f>
        <v>0</v>
      </c>
      <c r="H22" s="133">
        <f>Balanza!G2109</f>
        <v>0</v>
      </c>
      <c r="I22" s="119">
        <f t="shared" si="3"/>
        <v>0</v>
      </c>
      <c r="J22" s="129"/>
      <c r="K22" s="129"/>
      <c r="L22" s="129"/>
      <c r="M22" s="129"/>
      <c r="N22" s="129"/>
      <c r="O22" s="129"/>
      <c r="P22" s="129"/>
      <c r="Q22" s="129"/>
      <c r="R22" s="129"/>
      <c r="S22" s="129"/>
      <c r="T22" s="129"/>
      <c r="U22" s="129"/>
      <c r="V22" s="129"/>
      <c r="W22" s="129"/>
      <c r="X22" s="129"/>
      <c r="Y22" s="129"/>
      <c r="Z22" s="129"/>
    </row>
    <row r="23" spans="1:26" ht="15.75" customHeight="1">
      <c r="A23" s="129"/>
      <c r="B23" s="1"/>
      <c r="C23" s="393" t="s">
        <v>575</v>
      </c>
      <c r="D23" s="133">
        <f>Balanza!H1295</f>
        <v>0</v>
      </c>
      <c r="E23" s="133">
        <f>Balanza!H1567</f>
        <v>0</v>
      </c>
      <c r="F23" s="119">
        <f t="shared" si="1"/>
        <v>0</v>
      </c>
      <c r="G23" s="133">
        <f>Balanza!E1839</f>
        <v>0</v>
      </c>
      <c r="H23" s="133">
        <f>Balanza!G2111</f>
        <v>0</v>
      </c>
      <c r="I23" s="119">
        <f t="shared" si="3"/>
        <v>0</v>
      </c>
      <c r="J23" s="129"/>
      <c r="K23" s="129"/>
      <c r="L23" s="129"/>
      <c r="M23" s="129"/>
      <c r="N23" s="129"/>
      <c r="O23" s="129"/>
      <c r="P23" s="129"/>
      <c r="Q23" s="129"/>
      <c r="R23" s="129"/>
      <c r="S23" s="129"/>
      <c r="T23" s="129"/>
      <c r="U23" s="129"/>
      <c r="V23" s="129"/>
      <c r="W23" s="129"/>
      <c r="X23" s="129"/>
      <c r="Y23" s="129"/>
      <c r="Z23" s="129"/>
    </row>
    <row r="24" spans="1:26" ht="15.75" customHeight="1">
      <c r="A24" s="129"/>
      <c r="B24" s="1"/>
      <c r="C24" s="393" t="s">
        <v>576</v>
      </c>
      <c r="D24" s="133">
        <f>Balanza!H1297</f>
        <v>0</v>
      </c>
      <c r="E24" s="133">
        <f>Balanza!H1569</f>
        <v>0</v>
      </c>
      <c r="F24" s="119">
        <f t="shared" si="1"/>
        <v>0</v>
      </c>
      <c r="G24" s="133">
        <f>Balanza!E1841</f>
        <v>0</v>
      </c>
      <c r="H24" s="133">
        <f>Balanza!G2113</f>
        <v>0</v>
      </c>
      <c r="I24" s="119">
        <f t="shared" si="3"/>
        <v>0</v>
      </c>
      <c r="J24" s="129"/>
      <c r="K24" s="129"/>
      <c r="L24" s="129"/>
      <c r="M24" s="129"/>
      <c r="N24" s="129"/>
      <c r="O24" s="129"/>
      <c r="P24" s="129"/>
      <c r="Q24" s="129"/>
      <c r="R24" s="129"/>
      <c r="S24" s="129"/>
      <c r="T24" s="129"/>
      <c r="U24" s="129"/>
      <c r="V24" s="129"/>
      <c r="W24" s="129"/>
      <c r="X24" s="129"/>
      <c r="Y24" s="129"/>
      <c r="Z24" s="129"/>
    </row>
    <row r="25" spans="1:26" ht="15.75" customHeight="1">
      <c r="A25" s="129"/>
      <c r="B25" s="1"/>
      <c r="C25" s="393" t="s">
        <v>577</v>
      </c>
      <c r="D25" s="133">
        <f>Balanza!H1299</f>
        <v>0</v>
      </c>
      <c r="E25" s="133">
        <f>Balanza!H1571</f>
        <v>0</v>
      </c>
      <c r="F25" s="119">
        <f t="shared" si="1"/>
        <v>0</v>
      </c>
      <c r="G25" s="133">
        <f>Balanza!E1843</f>
        <v>0</v>
      </c>
      <c r="H25" s="133">
        <f>Balanza!G2115</f>
        <v>0</v>
      </c>
      <c r="I25" s="119">
        <f t="shared" si="3"/>
        <v>0</v>
      </c>
      <c r="J25" s="129"/>
      <c r="K25" s="129"/>
      <c r="L25" s="129"/>
      <c r="M25" s="129"/>
      <c r="N25" s="129"/>
      <c r="O25" s="129"/>
      <c r="P25" s="129"/>
      <c r="Q25" s="129"/>
      <c r="R25" s="129"/>
      <c r="S25" s="129"/>
      <c r="T25" s="129"/>
      <c r="U25" s="129"/>
      <c r="V25" s="129"/>
      <c r="W25" s="129"/>
      <c r="X25" s="129"/>
      <c r="Y25" s="129"/>
      <c r="Z25" s="129"/>
    </row>
    <row r="26" spans="1:26" ht="15.75" customHeight="1">
      <c r="A26" s="129"/>
      <c r="B26" s="159" t="s">
        <v>5053</v>
      </c>
      <c r="C26" s="268" t="s">
        <v>358</v>
      </c>
      <c r="D26" s="456">
        <f t="shared" ref="D26:E26" si="6">SUM(D27:D35)</f>
        <v>0</v>
      </c>
      <c r="E26" s="456">
        <f t="shared" si="6"/>
        <v>0</v>
      </c>
      <c r="F26" s="456">
        <f t="shared" si="1"/>
        <v>0</v>
      </c>
      <c r="G26" s="456">
        <f t="shared" ref="G26:H26" si="7">SUM(G27:G35)</f>
        <v>0</v>
      </c>
      <c r="H26" s="456">
        <f t="shared" si="7"/>
        <v>0</v>
      </c>
      <c r="I26" s="456">
        <f t="shared" si="3"/>
        <v>0</v>
      </c>
      <c r="J26" s="129"/>
      <c r="K26" s="129"/>
      <c r="L26" s="129"/>
      <c r="M26" s="129"/>
      <c r="N26" s="129"/>
      <c r="O26" s="129"/>
      <c r="P26" s="129"/>
      <c r="Q26" s="129"/>
      <c r="R26" s="129"/>
      <c r="S26" s="129"/>
      <c r="T26" s="129"/>
      <c r="U26" s="129"/>
      <c r="V26" s="129"/>
      <c r="W26" s="129"/>
      <c r="X26" s="129"/>
      <c r="Y26" s="129"/>
      <c r="Z26" s="129"/>
    </row>
    <row r="27" spans="1:26" ht="15.75" customHeight="1">
      <c r="A27" s="129"/>
      <c r="B27" s="466"/>
      <c r="C27" s="393" t="s">
        <v>578</v>
      </c>
      <c r="D27" s="133">
        <f>Balanza!H1302</f>
        <v>0</v>
      </c>
      <c r="E27" s="133">
        <f>Balanza!H1574</f>
        <v>0</v>
      </c>
      <c r="F27" s="119">
        <f t="shared" si="1"/>
        <v>0</v>
      </c>
      <c r="G27" s="133">
        <f>Balanza!E1846</f>
        <v>0</v>
      </c>
      <c r="H27" s="133">
        <f>Balanza!G2118</f>
        <v>0</v>
      </c>
      <c r="I27" s="119">
        <f t="shared" si="3"/>
        <v>0</v>
      </c>
      <c r="J27" s="129"/>
      <c r="K27" s="129"/>
      <c r="L27" s="129"/>
      <c r="M27" s="129"/>
      <c r="N27" s="129"/>
      <c r="O27" s="129"/>
      <c r="P27" s="129"/>
      <c r="Q27" s="129"/>
      <c r="R27" s="129"/>
      <c r="S27" s="129"/>
      <c r="T27" s="129"/>
      <c r="U27" s="129"/>
      <c r="V27" s="129"/>
      <c r="W27" s="129"/>
      <c r="X27" s="129"/>
      <c r="Y27" s="129"/>
      <c r="Z27" s="129"/>
    </row>
    <row r="28" spans="1:26" ht="15.75" customHeight="1">
      <c r="A28" s="129"/>
      <c r="B28" s="3"/>
      <c r="C28" s="393" t="s">
        <v>579</v>
      </c>
      <c r="D28" s="133">
        <f>Balanza!H1304</f>
        <v>0</v>
      </c>
      <c r="E28" s="133">
        <f>Balanza!H1576</f>
        <v>0</v>
      </c>
      <c r="F28" s="119">
        <f t="shared" si="1"/>
        <v>0</v>
      </c>
      <c r="G28" s="133">
        <f>Balanza!E1848</f>
        <v>0</v>
      </c>
      <c r="H28" s="133">
        <f>Balanza!G2120</f>
        <v>0</v>
      </c>
      <c r="I28" s="119">
        <f t="shared" si="3"/>
        <v>0</v>
      </c>
      <c r="J28" s="129"/>
      <c r="K28" s="129"/>
      <c r="L28" s="129"/>
      <c r="M28" s="129"/>
      <c r="N28" s="129"/>
      <c r="O28" s="129"/>
      <c r="P28" s="129"/>
      <c r="Q28" s="129"/>
      <c r="R28" s="129"/>
      <c r="S28" s="129"/>
      <c r="T28" s="129"/>
      <c r="U28" s="129"/>
      <c r="V28" s="129"/>
      <c r="W28" s="129"/>
      <c r="X28" s="129"/>
      <c r="Y28" s="129"/>
      <c r="Z28" s="129"/>
    </row>
    <row r="29" spans="1:26" ht="15.75" customHeight="1">
      <c r="A29" s="129"/>
      <c r="B29" s="3"/>
      <c r="C29" s="393" t="s">
        <v>580</v>
      </c>
      <c r="D29" s="133">
        <f>Balanza!H1306</f>
        <v>0</v>
      </c>
      <c r="E29" s="133">
        <f>Balanza!H1578</f>
        <v>0</v>
      </c>
      <c r="F29" s="119">
        <f t="shared" si="1"/>
        <v>0</v>
      </c>
      <c r="G29" s="133">
        <f>Balanza!E1850</f>
        <v>0</v>
      </c>
      <c r="H29" s="133">
        <f>Balanza!G2122</f>
        <v>0</v>
      </c>
      <c r="I29" s="119">
        <f t="shared" si="3"/>
        <v>0</v>
      </c>
      <c r="J29" s="129"/>
      <c r="K29" s="129"/>
      <c r="L29" s="129"/>
      <c r="M29" s="129"/>
      <c r="N29" s="129"/>
      <c r="O29" s="129"/>
      <c r="P29" s="129"/>
      <c r="Q29" s="129"/>
      <c r="R29" s="129"/>
      <c r="S29" s="129"/>
      <c r="T29" s="129"/>
      <c r="U29" s="129"/>
      <c r="V29" s="129"/>
      <c r="W29" s="129"/>
      <c r="X29" s="129"/>
      <c r="Y29" s="129"/>
      <c r="Z29" s="129"/>
    </row>
    <row r="30" spans="1:26" ht="15.75" customHeight="1">
      <c r="A30" s="129"/>
      <c r="B30" s="3"/>
      <c r="C30" s="393" t="s">
        <v>581</v>
      </c>
      <c r="D30" s="133">
        <f>Balanza!H1308</f>
        <v>0</v>
      </c>
      <c r="E30" s="133">
        <f>Balanza!H1580</f>
        <v>0</v>
      </c>
      <c r="F30" s="119">
        <f t="shared" si="1"/>
        <v>0</v>
      </c>
      <c r="G30" s="133">
        <f>Balanza!E1852</f>
        <v>0</v>
      </c>
      <c r="H30" s="133">
        <f>Balanza!G2124</f>
        <v>0</v>
      </c>
      <c r="I30" s="119">
        <f t="shared" si="3"/>
        <v>0</v>
      </c>
      <c r="J30" s="129"/>
      <c r="K30" s="129"/>
      <c r="L30" s="129"/>
      <c r="M30" s="129"/>
      <c r="N30" s="129"/>
      <c r="O30" s="129"/>
      <c r="P30" s="129"/>
      <c r="Q30" s="129"/>
      <c r="R30" s="129"/>
      <c r="S30" s="129"/>
      <c r="T30" s="129"/>
      <c r="U30" s="129"/>
      <c r="V30" s="129"/>
      <c r="W30" s="129"/>
      <c r="X30" s="129"/>
      <c r="Y30" s="129"/>
      <c r="Z30" s="129"/>
    </row>
    <row r="31" spans="1:26" ht="15.75" customHeight="1">
      <c r="A31" s="129"/>
      <c r="B31" s="3"/>
      <c r="C31" s="393" t="s">
        <v>582</v>
      </c>
      <c r="D31" s="133">
        <f>Balanza!H1310</f>
        <v>0</v>
      </c>
      <c r="E31" s="133">
        <f>Balanza!H1582</f>
        <v>0</v>
      </c>
      <c r="F31" s="119">
        <f t="shared" si="1"/>
        <v>0</v>
      </c>
      <c r="G31" s="133">
        <f>Balanza!E1854</f>
        <v>0</v>
      </c>
      <c r="H31" s="133">
        <f>Balanza!G2126</f>
        <v>0</v>
      </c>
      <c r="I31" s="119">
        <f t="shared" si="3"/>
        <v>0</v>
      </c>
      <c r="J31" s="129"/>
      <c r="K31" s="129"/>
      <c r="L31" s="129"/>
      <c r="M31" s="129"/>
      <c r="N31" s="129"/>
      <c r="O31" s="129"/>
      <c r="P31" s="129"/>
      <c r="Q31" s="129"/>
      <c r="R31" s="129"/>
      <c r="S31" s="129"/>
      <c r="T31" s="129"/>
      <c r="U31" s="129"/>
      <c r="V31" s="129"/>
      <c r="W31" s="129"/>
      <c r="X31" s="129"/>
      <c r="Y31" s="129"/>
      <c r="Z31" s="129"/>
    </row>
    <row r="32" spans="1:26" ht="15.75" customHeight="1">
      <c r="A32" s="129"/>
      <c r="B32" s="3"/>
      <c r="C32" s="393" t="s">
        <v>583</v>
      </c>
      <c r="D32" s="133">
        <f>Balanza!H1312</f>
        <v>0</v>
      </c>
      <c r="E32" s="133">
        <f>Balanza!H1584</f>
        <v>0</v>
      </c>
      <c r="F32" s="119">
        <f t="shared" si="1"/>
        <v>0</v>
      </c>
      <c r="G32" s="133">
        <f>Balanza!E1856</f>
        <v>0</v>
      </c>
      <c r="H32" s="133">
        <f>Balanza!G2128</f>
        <v>0</v>
      </c>
      <c r="I32" s="119">
        <f t="shared" si="3"/>
        <v>0</v>
      </c>
      <c r="J32" s="129"/>
      <c r="K32" s="129"/>
      <c r="L32" s="129"/>
      <c r="M32" s="129"/>
      <c r="N32" s="129"/>
      <c r="O32" s="129"/>
      <c r="P32" s="129"/>
      <c r="Q32" s="129"/>
      <c r="R32" s="129"/>
      <c r="S32" s="129"/>
      <c r="T32" s="129"/>
      <c r="U32" s="129"/>
      <c r="V32" s="129"/>
      <c r="W32" s="129"/>
      <c r="X32" s="129"/>
      <c r="Y32" s="129"/>
      <c r="Z32" s="129"/>
    </row>
    <row r="33" spans="1:26" ht="15.75" customHeight="1">
      <c r="A33" s="129"/>
      <c r="B33" s="3"/>
      <c r="C33" s="393" t="s">
        <v>584</v>
      </c>
      <c r="D33" s="133">
        <f>Balanza!H1314</f>
        <v>0</v>
      </c>
      <c r="E33" s="133">
        <f>Balanza!H1586</f>
        <v>0</v>
      </c>
      <c r="F33" s="119">
        <f t="shared" si="1"/>
        <v>0</v>
      </c>
      <c r="G33" s="133">
        <f>Balanza!E1858</f>
        <v>0</v>
      </c>
      <c r="H33" s="133">
        <f>Balanza!G2130</f>
        <v>0</v>
      </c>
      <c r="I33" s="119">
        <f t="shared" si="3"/>
        <v>0</v>
      </c>
      <c r="J33" s="129"/>
      <c r="K33" s="129"/>
      <c r="L33" s="129"/>
      <c r="M33" s="129"/>
      <c r="N33" s="129"/>
      <c r="O33" s="129"/>
      <c r="P33" s="129"/>
      <c r="Q33" s="129"/>
      <c r="R33" s="129"/>
      <c r="S33" s="129"/>
      <c r="T33" s="129"/>
      <c r="U33" s="129"/>
      <c r="V33" s="129"/>
      <c r="W33" s="129"/>
      <c r="X33" s="129"/>
      <c r="Y33" s="129"/>
      <c r="Z33" s="129"/>
    </row>
    <row r="34" spans="1:26" ht="15.75" customHeight="1">
      <c r="A34" s="129"/>
      <c r="B34" s="3"/>
      <c r="C34" s="393" t="s">
        <v>585</v>
      </c>
      <c r="D34" s="133">
        <f>Balanza!H1316</f>
        <v>0</v>
      </c>
      <c r="E34" s="133">
        <f>Balanza!H1588</f>
        <v>0</v>
      </c>
      <c r="F34" s="119">
        <f t="shared" si="1"/>
        <v>0</v>
      </c>
      <c r="G34" s="133">
        <f>Balanza!E1860</f>
        <v>0</v>
      </c>
      <c r="H34" s="133">
        <f>Balanza!G2132</f>
        <v>0</v>
      </c>
      <c r="I34" s="119">
        <f t="shared" si="3"/>
        <v>0</v>
      </c>
      <c r="J34" s="129"/>
      <c r="K34" s="129"/>
      <c r="L34" s="129"/>
      <c r="M34" s="129"/>
      <c r="N34" s="129"/>
      <c r="O34" s="129"/>
      <c r="P34" s="129"/>
      <c r="Q34" s="129"/>
      <c r="R34" s="129"/>
      <c r="S34" s="129"/>
      <c r="T34" s="129"/>
      <c r="U34" s="129"/>
      <c r="V34" s="129"/>
      <c r="W34" s="129"/>
      <c r="X34" s="129"/>
      <c r="Y34" s="129"/>
      <c r="Z34" s="129"/>
    </row>
    <row r="35" spans="1:26" ht="15.75" customHeight="1">
      <c r="A35" s="129"/>
      <c r="B35" s="3"/>
      <c r="C35" s="393" t="s">
        <v>586</v>
      </c>
      <c r="D35" s="133">
        <f>Balanza!H1318</f>
        <v>0</v>
      </c>
      <c r="E35" s="133">
        <f>Balanza!H1590</f>
        <v>0</v>
      </c>
      <c r="F35" s="119">
        <f t="shared" si="1"/>
        <v>0</v>
      </c>
      <c r="G35" s="133">
        <f>Balanza!E1862</f>
        <v>0</v>
      </c>
      <c r="H35" s="133">
        <f>Balanza!G2134</f>
        <v>0</v>
      </c>
      <c r="I35" s="119">
        <f t="shared" si="3"/>
        <v>0</v>
      </c>
      <c r="J35" s="129"/>
      <c r="K35" s="129"/>
      <c r="L35" s="129"/>
      <c r="M35" s="129"/>
      <c r="N35" s="129"/>
      <c r="O35" s="129"/>
      <c r="P35" s="129"/>
      <c r="Q35" s="129"/>
      <c r="R35" s="129"/>
      <c r="S35" s="129"/>
      <c r="T35" s="129"/>
      <c r="U35" s="129"/>
      <c r="V35" s="129"/>
      <c r="W35" s="129"/>
      <c r="X35" s="129"/>
      <c r="Y35" s="129"/>
      <c r="Z35" s="129"/>
    </row>
    <row r="36" spans="1:26" ht="15.75" customHeight="1">
      <c r="A36" s="129"/>
      <c r="B36" s="159" t="s">
        <v>5055</v>
      </c>
      <c r="C36" s="268" t="s">
        <v>587</v>
      </c>
      <c r="D36" s="456">
        <f t="shared" ref="D36:E36" si="8">SUM(D37:D45)</f>
        <v>0</v>
      </c>
      <c r="E36" s="456">
        <f t="shared" si="8"/>
        <v>0</v>
      </c>
      <c r="F36" s="456">
        <f t="shared" si="1"/>
        <v>0</v>
      </c>
      <c r="G36" s="456">
        <f t="shared" ref="G36:H36" si="9">SUM(G37:G45)</f>
        <v>0</v>
      </c>
      <c r="H36" s="456">
        <f t="shared" si="9"/>
        <v>0</v>
      </c>
      <c r="I36" s="456">
        <f t="shared" si="3"/>
        <v>0</v>
      </c>
      <c r="J36" s="129"/>
      <c r="K36" s="129"/>
      <c r="L36" s="129"/>
      <c r="M36" s="129"/>
      <c r="N36" s="129"/>
      <c r="O36" s="129"/>
      <c r="P36" s="129"/>
      <c r="Q36" s="129"/>
      <c r="R36" s="129"/>
      <c r="S36" s="129"/>
      <c r="T36" s="129"/>
      <c r="U36" s="129"/>
      <c r="V36" s="129"/>
      <c r="W36" s="129"/>
      <c r="X36" s="129"/>
      <c r="Y36" s="129"/>
      <c r="Z36" s="129"/>
    </row>
    <row r="37" spans="1:26" ht="15.75" customHeight="1">
      <c r="A37" s="129"/>
      <c r="B37" s="466"/>
      <c r="C37" s="393" t="s">
        <v>359</v>
      </c>
      <c r="D37" s="133">
        <f>Balanza!H1321</f>
        <v>0</v>
      </c>
      <c r="E37" s="133">
        <f>Balanza!H1593</f>
        <v>0</v>
      </c>
      <c r="F37" s="119">
        <f t="shared" si="1"/>
        <v>0</v>
      </c>
      <c r="G37" s="133">
        <f>Balanza!E1865</f>
        <v>0</v>
      </c>
      <c r="H37" s="133">
        <f>Balanza!G2137</f>
        <v>0</v>
      </c>
      <c r="I37" s="119">
        <f t="shared" si="3"/>
        <v>0</v>
      </c>
      <c r="J37" s="129"/>
      <c r="K37" s="129"/>
      <c r="L37" s="129"/>
      <c r="M37" s="129"/>
      <c r="N37" s="129"/>
      <c r="O37" s="129"/>
      <c r="P37" s="129"/>
      <c r="Q37" s="129"/>
      <c r="R37" s="129"/>
      <c r="S37" s="129"/>
      <c r="T37" s="129"/>
      <c r="U37" s="129"/>
      <c r="V37" s="129"/>
      <c r="W37" s="129"/>
      <c r="X37" s="129"/>
      <c r="Y37" s="129"/>
      <c r="Z37" s="129"/>
    </row>
    <row r="38" spans="1:26" ht="15.75" customHeight="1">
      <c r="A38" s="129"/>
      <c r="B38" s="3"/>
      <c r="C38" s="393" t="s">
        <v>360</v>
      </c>
      <c r="D38" s="133">
        <f>Balanza!H1323</f>
        <v>0</v>
      </c>
      <c r="E38" s="133">
        <f>Balanza!H1595</f>
        <v>0</v>
      </c>
      <c r="F38" s="119">
        <f t="shared" si="1"/>
        <v>0</v>
      </c>
      <c r="G38" s="133">
        <f>Balanza!E1867</f>
        <v>0</v>
      </c>
      <c r="H38" s="133">
        <f>Balanza!G2139</f>
        <v>0</v>
      </c>
      <c r="I38" s="119">
        <f t="shared" si="3"/>
        <v>0</v>
      </c>
      <c r="J38" s="129"/>
      <c r="K38" s="129"/>
      <c r="L38" s="129"/>
      <c r="M38" s="129"/>
      <c r="N38" s="129"/>
      <c r="O38" s="129"/>
      <c r="P38" s="129"/>
      <c r="Q38" s="129"/>
      <c r="R38" s="129"/>
      <c r="S38" s="129"/>
      <c r="T38" s="129"/>
      <c r="U38" s="129"/>
      <c r="V38" s="129"/>
      <c r="W38" s="129"/>
      <c r="X38" s="129"/>
      <c r="Y38" s="129"/>
      <c r="Z38" s="129"/>
    </row>
    <row r="39" spans="1:26" ht="15.75" customHeight="1">
      <c r="A39" s="129"/>
      <c r="B39" s="3"/>
      <c r="C39" s="393" t="s">
        <v>499</v>
      </c>
      <c r="D39" s="133">
        <f>Balanza!H1325</f>
        <v>0</v>
      </c>
      <c r="E39" s="133">
        <f>Balanza!H1597</f>
        <v>0</v>
      </c>
      <c r="F39" s="119">
        <f t="shared" si="1"/>
        <v>0</v>
      </c>
      <c r="G39" s="133">
        <f>Balanza!E1869</f>
        <v>0</v>
      </c>
      <c r="H39" s="133">
        <f>Balanza!G2141</f>
        <v>0</v>
      </c>
      <c r="I39" s="119">
        <f t="shared" si="3"/>
        <v>0</v>
      </c>
      <c r="J39" s="129"/>
      <c r="K39" s="129"/>
      <c r="L39" s="129"/>
      <c r="M39" s="129"/>
      <c r="N39" s="129"/>
      <c r="O39" s="129"/>
      <c r="P39" s="129"/>
      <c r="Q39" s="129"/>
      <c r="R39" s="129"/>
      <c r="S39" s="129"/>
      <c r="T39" s="129"/>
      <c r="U39" s="129"/>
      <c r="V39" s="129"/>
      <c r="W39" s="129"/>
      <c r="X39" s="129"/>
      <c r="Y39" s="129"/>
      <c r="Z39" s="129"/>
    </row>
    <row r="40" spans="1:26" ht="15.75" customHeight="1">
      <c r="A40" s="129"/>
      <c r="B40" s="3"/>
      <c r="C40" s="393" t="s">
        <v>362</v>
      </c>
      <c r="D40" s="133">
        <f>Balanza!H1327</f>
        <v>0</v>
      </c>
      <c r="E40" s="133">
        <f>Balanza!H1599</f>
        <v>0</v>
      </c>
      <c r="F40" s="119">
        <f t="shared" si="1"/>
        <v>0</v>
      </c>
      <c r="G40" s="133">
        <f>Balanza!E1871</f>
        <v>0</v>
      </c>
      <c r="H40" s="133">
        <f>Balanza!G2143</f>
        <v>0</v>
      </c>
      <c r="I40" s="119">
        <f t="shared" si="3"/>
        <v>0</v>
      </c>
      <c r="J40" s="129"/>
      <c r="K40" s="129"/>
      <c r="L40" s="129"/>
      <c r="M40" s="129"/>
      <c r="N40" s="129"/>
      <c r="O40" s="129"/>
      <c r="P40" s="129"/>
      <c r="Q40" s="129"/>
      <c r="R40" s="129"/>
      <c r="S40" s="129"/>
      <c r="T40" s="129"/>
      <c r="U40" s="129"/>
      <c r="V40" s="129"/>
      <c r="W40" s="129"/>
      <c r="X40" s="129"/>
      <c r="Y40" s="129"/>
      <c r="Z40" s="129"/>
    </row>
    <row r="41" spans="1:26" ht="15.75" customHeight="1">
      <c r="A41" s="129"/>
      <c r="B41" s="3"/>
      <c r="C41" s="393" t="s">
        <v>363</v>
      </c>
      <c r="D41" s="133">
        <f>Balanza!H1329</f>
        <v>0</v>
      </c>
      <c r="E41" s="133">
        <f>Balanza!H1601</f>
        <v>0</v>
      </c>
      <c r="F41" s="119">
        <f t="shared" si="1"/>
        <v>0</v>
      </c>
      <c r="G41" s="133">
        <f>Balanza!E1873</f>
        <v>0</v>
      </c>
      <c r="H41" s="133">
        <f>Balanza!G2145</f>
        <v>0</v>
      </c>
      <c r="I41" s="119">
        <f t="shared" si="3"/>
        <v>0</v>
      </c>
      <c r="J41" s="129"/>
      <c r="K41" s="129"/>
      <c r="L41" s="129"/>
      <c r="M41" s="129"/>
      <c r="N41" s="129"/>
      <c r="O41" s="129"/>
      <c r="P41" s="129"/>
      <c r="Q41" s="129"/>
      <c r="R41" s="129"/>
      <c r="S41" s="129"/>
      <c r="T41" s="129"/>
      <c r="U41" s="129"/>
      <c r="V41" s="129"/>
      <c r="W41" s="129"/>
      <c r="X41" s="129"/>
      <c r="Y41" s="129"/>
      <c r="Z41" s="129"/>
    </row>
    <row r="42" spans="1:26" ht="15.75" customHeight="1">
      <c r="A42" s="129"/>
      <c r="B42" s="3"/>
      <c r="C42" s="393" t="s">
        <v>623</v>
      </c>
      <c r="D42" s="133">
        <f>Balanza!H1331</f>
        <v>0</v>
      </c>
      <c r="E42" s="133">
        <f>Balanza!H1603</f>
        <v>0</v>
      </c>
      <c r="F42" s="119">
        <f t="shared" si="1"/>
        <v>0</v>
      </c>
      <c r="G42" s="133">
        <f>Balanza!E1875</f>
        <v>0</v>
      </c>
      <c r="H42" s="133">
        <f>Balanza!G2147</f>
        <v>0</v>
      </c>
      <c r="I42" s="119">
        <f t="shared" si="3"/>
        <v>0</v>
      </c>
      <c r="J42" s="129"/>
      <c r="K42" s="129"/>
      <c r="L42" s="129"/>
      <c r="M42" s="129"/>
      <c r="N42" s="129"/>
      <c r="O42" s="129"/>
      <c r="P42" s="129"/>
      <c r="Q42" s="129"/>
      <c r="R42" s="129"/>
      <c r="S42" s="129"/>
      <c r="T42" s="129"/>
      <c r="U42" s="129"/>
      <c r="V42" s="129"/>
      <c r="W42" s="129"/>
      <c r="X42" s="129"/>
      <c r="Y42" s="129"/>
      <c r="Z42" s="129"/>
    </row>
    <row r="43" spans="1:26" ht="15.75" customHeight="1">
      <c r="A43" s="129"/>
      <c r="B43" s="3"/>
      <c r="C43" s="393" t="s">
        <v>589</v>
      </c>
      <c r="D43" s="133">
        <f>Balanza!H1333</f>
        <v>0</v>
      </c>
      <c r="E43" s="133">
        <f>Balanza!H1605</f>
        <v>0</v>
      </c>
      <c r="F43" s="119">
        <f t="shared" si="1"/>
        <v>0</v>
      </c>
      <c r="G43" s="133">
        <f>Balanza!E1877</f>
        <v>0</v>
      </c>
      <c r="H43" s="133">
        <f>Balanza!G2149</f>
        <v>0</v>
      </c>
      <c r="I43" s="119">
        <f t="shared" si="3"/>
        <v>0</v>
      </c>
      <c r="J43" s="129"/>
      <c r="K43" s="129"/>
      <c r="L43" s="129"/>
      <c r="M43" s="129"/>
      <c r="N43" s="129"/>
      <c r="O43" s="129"/>
      <c r="P43" s="129"/>
      <c r="Q43" s="129"/>
      <c r="R43" s="129"/>
      <c r="S43" s="129"/>
      <c r="T43" s="129"/>
      <c r="U43" s="129"/>
      <c r="V43" s="129"/>
      <c r="W43" s="129"/>
      <c r="X43" s="129"/>
      <c r="Y43" s="129"/>
      <c r="Z43" s="129"/>
    </row>
    <row r="44" spans="1:26" ht="15.75" customHeight="1">
      <c r="A44" s="129"/>
      <c r="B44" s="3"/>
      <c r="C44" s="393" t="s">
        <v>366</v>
      </c>
      <c r="D44" s="133">
        <f>Balanza!H1335</f>
        <v>0</v>
      </c>
      <c r="E44" s="133">
        <f>Balanza!H1607</f>
        <v>0</v>
      </c>
      <c r="F44" s="119">
        <f t="shared" si="1"/>
        <v>0</v>
      </c>
      <c r="G44" s="133">
        <f>Balanza!E1879</f>
        <v>0</v>
      </c>
      <c r="H44" s="133">
        <f>Balanza!G2151</f>
        <v>0</v>
      </c>
      <c r="I44" s="119">
        <f t="shared" si="3"/>
        <v>0</v>
      </c>
      <c r="J44" s="129"/>
      <c r="K44" s="129"/>
      <c r="L44" s="129"/>
      <c r="M44" s="129"/>
      <c r="N44" s="129"/>
      <c r="O44" s="129"/>
      <c r="P44" s="129"/>
      <c r="Q44" s="129"/>
      <c r="R44" s="129"/>
      <c r="S44" s="129"/>
      <c r="T44" s="129"/>
      <c r="U44" s="129"/>
      <c r="V44" s="129"/>
      <c r="W44" s="129"/>
      <c r="X44" s="129"/>
      <c r="Y44" s="129"/>
      <c r="Z44" s="129"/>
    </row>
    <row r="45" spans="1:26" ht="15.75" customHeight="1">
      <c r="A45" s="129"/>
      <c r="B45" s="3"/>
      <c r="C45" s="393" t="s">
        <v>367</v>
      </c>
      <c r="D45" s="133">
        <f>Balanza!H1337</f>
        <v>0</v>
      </c>
      <c r="E45" s="133">
        <f>Balanza!H1609</f>
        <v>0</v>
      </c>
      <c r="F45" s="119">
        <f t="shared" si="1"/>
        <v>0</v>
      </c>
      <c r="G45" s="133">
        <f>Balanza!E1881</f>
        <v>0</v>
      </c>
      <c r="H45" s="133">
        <f>Balanza!G2153</f>
        <v>0</v>
      </c>
      <c r="I45" s="119">
        <f t="shared" si="3"/>
        <v>0</v>
      </c>
      <c r="J45" s="129"/>
      <c r="K45" s="129"/>
      <c r="L45" s="129"/>
      <c r="M45" s="129"/>
      <c r="N45" s="129"/>
      <c r="O45" s="129"/>
      <c r="P45" s="129"/>
      <c r="Q45" s="129"/>
      <c r="R45" s="129"/>
      <c r="S45" s="129"/>
      <c r="T45" s="129"/>
      <c r="U45" s="129"/>
      <c r="V45" s="129"/>
      <c r="W45" s="129"/>
      <c r="X45" s="129"/>
      <c r="Y45" s="129"/>
      <c r="Z45" s="129"/>
    </row>
    <row r="46" spans="1:26" ht="15.75" customHeight="1">
      <c r="A46" s="129"/>
      <c r="B46" s="159" t="s">
        <v>5057</v>
      </c>
      <c r="C46" s="268" t="s">
        <v>590</v>
      </c>
      <c r="D46" s="456">
        <f t="shared" ref="D46:E46" si="10">SUM(D47:D55)</f>
        <v>0</v>
      </c>
      <c r="E46" s="456">
        <f t="shared" si="10"/>
        <v>0</v>
      </c>
      <c r="F46" s="456">
        <f t="shared" si="1"/>
        <v>0</v>
      </c>
      <c r="G46" s="456">
        <f t="shared" ref="G46:H46" si="11">SUM(G47:G55)</f>
        <v>0</v>
      </c>
      <c r="H46" s="456">
        <f t="shared" si="11"/>
        <v>0</v>
      </c>
      <c r="I46" s="456">
        <f t="shared" si="3"/>
        <v>0</v>
      </c>
      <c r="J46" s="129"/>
      <c r="K46" s="129"/>
      <c r="L46" s="129"/>
      <c r="M46" s="129"/>
      <c r="N46" s="129"/>
      <c r="O46" s="129"/>
      <c r="P46" s="129"/>
      <c r="Q46" s="129"/>
      <c r="R46" s="129"/>
      <c r="S46" s="129"/>
      <c r="T46" s="129"/>
      <c r="U46" s="129"/>
      <c r="V46" s="129"/>
      <c r="W46" s="129"/>
      <c r="X46" s="129"/>
      <c r="Y46" s="129"/>
      <c r="Z46" s="129"/>
    </row>
    <row r="47" spans="1:26" ht="15.75" customHeight="1">
      <c r="A47" s="129"/>
      <c r="B47" s="466"/>
      <c r="C47" s="393" t="s">
        <v>591</v>
      </c>
      <c r="D47" s="133">
        <f>Balanza!H1340</f>
        <v>0</v>
      </c>
      <c r="E47" s="133">
        <f>Balanza!H1612</f>
        <v>0</v>
      </c>
      <c r="F47" s="119">
        <f t="shared" si="1"/>
        <v>0</v>
      </c>
      <c r="G47" s="133">
        <f>Balanza!E1884</f>
        <v>0</v>
      </c>
      <c r="H47" s="133">
        <f>Balanza!G2156</f>
        <v>0</v>
      </c>
      <c r="I47" s="119">
        <f t="shared" si="3"/>
        <v>0</v>
      </c>
      <c r="J47" s="129"/>
      <c r="K47" s="129"/>
      <c r="L47" s="129"/>
      <c r="M47" s="129"/>
      <c r="N47" s="129"/>
      <c r="O47" s="129"/>
      <c r="P47" s="129"/>
      <c r="Q47" s="129"/>
      <c r="R47" s="129"/>
      <c r="S47" s="129"/>
      <c r="T47" s="129"/>
      <c r="U47" s="129"/>
      <c r="V47" s="129"/>
      <c r="W47" s="129"/>
      <c r="X47" s="129"/>
      <c r="Y47" s="129"/>
      <c r="Z47" s="129"/>
    </row>
    <row r="48" spans="1:26" ht="15.75" customHeight="1">
      <c r="A48" s="129"/>
      <c r="B48" s="3"/>
      <c r="C48" s="393" t="s">
        <v>592</v>
      </c>
      <c r="D48" s="133">
        <f>Balanza!H1342</f>
        <v>0</v>
      </c>
      <c r="E48" s="133">
        <f>Balanza!H1614</f>
        <v>0</v>
      </c>
      <c r="F48" s="119">
        <f t="shared" si="1"/>
        <v>0</v>
      </c>
      <c r="G48" s="133">
        <f>Balanza!E1886</f>
        <v>0</v>
      </c>
      <c r="H48" s="133">
        <f>Balanza!G2158</f>
        <v>0</v>
      </c>
      <c r="I48" s="119">
        <f t="shared" si="3"/>
        <v>0</v>
      </c>
      <c r="J48" s="129"/>
      <c r="K48" s="129"/>
      <c r="L48" s="129"/>
      <c r="M48" s="129"/>
      <c r="N48" s="129"/>
      <c r="O48" s="129"/>
      <c r="P48" s="129"/>
      <c r="Q48" s="129"/>
      <c r="R48" s="129"/>
      <c r="S48" s="129"/>
      <c r="T48" s="129"/>
      <c r="U48" s="129"/>
      <c r="V48" s="129"/>
      <c r="W48" s="129"/>
      <c r="X48" s="129"/>
      <c r="Y48" s="129"/>
      <c r="Z48" s="129"/>
    </row>
    <row r="49" spans="1:26" ht="15.75" customHeight="1">
      <c r="A49" s="129"/>
      <c r="B49" s="3"/>
      <c r="C49" s="393" t="s">
        <v>593</v>
      </c>
      <c r="D49" s="133">
        <f>Balanza!H1344</f>
        <v>0</v>
      </c>
      <c r="E49" s="133">
        <f>Balanza!H1616</f>
        <v>0</v>
      </c>
      <c r="F49" s="119">
        <f t="shared" si="1"/>
        <v>0</v>
      </c>
      <c r="G49" s="133">
        <f>Balanza!E1888</f>
        <v>0</v>
      </c>
      <c r="H49" s="133">
        <f>Balanza!G2160</f>
        <v>0</v>
      </c>
      <c r="I49" s="119">
        <f t="shared" si="3"/>
        <v>0</v>
      </c>
      <c r="J49" s="129"/>
      <c r="K49" s="129"/>
      <c r="L49" s="129"/>
      <c r="M49" s="129"/>
      <c r="N49" s="129"/>
      <c r="O49" s="129"/>
      <c r="P49" s="129"/>
      <c r="Q49" s="129"/>
      <c r="R49" s="129"/>
      <c r="S49" s="129"/>
      <c r="T49" s="129"/>
      <c r="U49" s="129"/>
      <c r="V49" s="129"/>
      <c r="W49" s="129"/>
      <c r="X49" s="129"/>
      <c r="Y49" s="129"/>
      <c r="Z49" s="129"/>
    </row>
    <row r="50" spans="1:26" ht="15.75" customHeight="1">
      <c r="A50" s="129"/>
      <c r="B50" s="3"/>
      <c r="C50" s="393" t="s">
        <v>594</v>
      </c>
      <c r="D50" s="133">
        <f>Balanza!H1346</f>
        <v>0</v>
      </c>
      <c r="E50" s="133">
        <f>Balanza!H1618</f>
        <v>0</v>
      </c>
      <c r="F50" s="119">
        <f t="shared" si="1"/>
        <v>0</v>
      </c>
      <c r="G50" s="133">
        <f>Balanza!E1890</f>
        <v>0</v>
      </c>
      <c r="H50" s="133">
        <f>Balanza!G2162</f>
        <v>0</v>
      </c>
      <c r="I50" s="119">
        <f t="shared" si="3"/>
        <v>0</v>
      </c>
      <c r="J50" s="129"/>
      <c r="K50" s="129"/>
      <c r="L50" s="129"/>
      <c r="M50" s="129"/>
      <c r="N50" s="129"/>
      <c r="O50" s="129"/>
      <c r="P50" s="129"/>
      <c r="Q50" s="129"/>
      <c r="R50" s="129"/>
      <c r="S50" s="129"/>
      <c r="T50" s="129"/>
      <c r="U50" s="129"/>
      <c r="V50" s="129"/>
      <c r="W50" s="129"/>
      <c r="X50" s="129"/>
      <c r="Y50" s="129"/>
      <c r="Z50" s="129"/>
    </row>
    <row r="51" spans="1:26" ht="15.75" customHeight="1">
      <c r="A51" s="129"/>
      <c r="B51" s="3"/>
      <c r="C51" s="393" t="s">
        <v>595</v>
      </c>
      <c r="D51" s="133">
        <f>Balanza!H1348</f>
        <v>0</v>
      </c>
      <c r="E51" s="133">
        <f>Balanza!H1620</f>
        <v>0</v>
      </c>
      <c r="F51" s="119">
        <f t="shared" si="1"/>
        <v>0</v>
      </c>
      <c r="G51" s="133">
        <f>Balanza!E1892</f>
        <v>0</v>
      </c>
      <c r="H51" s="133">
        <f>Balanza!G2164</f>
        <v>0</v>
      </c>
      <c r="I51" s="119">
        <f t="shared" si="3"/>
        <v>0</v>
      </c>
      <c r="J51" s="129"/>
      <c r="K51" s="129"/>
      <c r="L51" s="129"/>
      <c r="M51" s="129"/>
      <c r="N51" s="129"/>
      <c r="O51" s="129"/>
      <c r="P51" s="129"/>
      <c r="Q51" s="129"/>
      <c r="R51" s="129"/>
      <c r="S51" s="129"/>
      <c r="T51" s="129"/>
      <c r="U51" s="129"/>
      <c r="V51" s="129"/>
      <c r="W51" s="129"/>
      <c r="X51" s="129"/>
      <c r="Y51" s="129"/>
      <c r="Z51" s="129"/>
    </row>
    <row r="52" spans="1:26" ht="15.75" customHeight="1">
      <c r="A52" s="129"/>
      <c r="B52" s="3"/>
      <c r="C52" s="393" t="s">
        <v>596</v>
      </c>
      <c r="D52" s="133">
        <f>Balanza!H1350</f>
        <v>0</v>
      </c>
      <c r="E52" s="133">
        <f>Balanza!H1622</f>
        <v>0</v>
      </c>
      <c r="F52" s="119">
        <f t="shared" si="1"/>
        <v>0</v>
      </c>
      <c r="G52" s="133">
        <f>Balanza!E1894</f>
        <v>0</v>
      </c>
      <c r="H52" s="133">
        <f>Balanza!G2166</f>
        <v>0</v>
      </c>
      <c r="I52" s="119">
        <f t="shared" si="3"/>
        <v>0</v>
      </c>
      <c r="J52" s="129"/>
      <c r="K52" s="129"/>
      <c r="L52" s="129"/>
      <c r="M52" s="129"/>
      <c r="N52" s="129"/>
      <c r="O52" s="129"/>
      <c r="P52" s="129"/>
      <c r="Q52" s="129"/>
      <c r="R52" s="129"/>
      <c r="S52" s="129"/>
      <c r="T52" s="129"/>
      <c r="U52" s="129"/>
      <c r="V52" s="129"/>
      <c r="W52" s="129"/>
      <c r="X52" s="129"/>
      <c r="Y52" s="129"/>
      <c r="Z52" s="129"/>
    </row>
    <row r="53" spans="1:26" ht="15.75" customHeight="1">
      <c r="A53" s="129"/>
      <c r="B53" s="3"/>
      <c r="C53" s="393" t="s">
        <v>597</v>
      </c>
      <c r="D53" s="133">
        <f>Balanza!H1352</f>
        <v>0</v>
      </c>
      <c r="E53" s="133">
        <f>Balanza!H1624</f>
        <v>0</v>
      </c>
      <c r="F53" s="119">
        <f t="shared" si="1"/>
        <v>0</v>
      </c>
      <c r="G53" s="133">
        <f>Balanza!E1896</f>
        <v>0</v>
      </c>
      <c r="H53" s="133">
        <f>Balanza!G2168</f>
        <v>0</v>
      </c>
      <c r="I53" s="119">
        <f t="shared" si="3"/>
        <v>0</v>
      </c>
      <c r="J53" s="129"/>
      <c r="K53" s="129"/>
      <c r="L53" s="129"/>
      <c r="M53" s="129"/>
      <c r="N53" s="129"/>
      <c r="O53" s="129"/>
      <c r="P53" s="129"/>
      <c r="Q53" s="129"/>
      <c r="R53" s="129"/>
      <c r="S53" s="129"/>
      <c r="T53" s="129"/>
      <c r="U53" s="129"/>
      <c r="V53" s="129"/>
      <c r="W53" s="129"/>
      <c r="X53" s="129"/>
      <c r="Y53" s="129"/>
      <c r="Z53" s="129"/>
    </row>
    <row r="54" spans="1:26" ht="15.75" customHeight="1">
      <c r="A54" s="129"/>
      <c r="B54" s="3"/>
      <c r="C54" s="393" t="s">
        <v>598</v>
      </c>
      <c r="D54" s="133">
        <f>Balanza!H1354</f>
        <v>0</v>
      </c>
      <c r="E54" s="133">
        <f>Balanza!H1626</f>
        <v>0</v>
      </c>
      <c r="F54" s="119">
        <f t="shared" si="1"/>
        <v>0</v>
      </c>
      <c r="G54" s="133">
        <f>Balanza!E1898</f>
        <v>0</v>
      </c>
      <c r="H54" s="133">
        <f>Balanza!G2170</f>
        <v>0</v>
      </c>
      <c r="I54" s="119">
        <f t="shared" si="3"/>
        <v>0</v>
      </c>
      <c r="J54" s="129"/>
      <c r="K54" s="129"/>
      <c r="L54" s="129"/>
      <c r="M54" s="129"/>
      <c r="N54" s="129"/>
      <c r="O54" s="129"/>
      <c r="P54" s="129"/>
      <c r="Q54" s="129"/>
      <c r="R54" s="129"/>
      <c r="S54" s="129"/>
      <c r="T54" s="129"/>
      <c r="U54" s="129"/>
      <c r="V54" s="129"/>
      <c r="W54" s="129"/>
      <c r="X54" s="129"/>
      <c r="Y54" s="129"/>
      <c r="Z54" s="129"/>
    </row>
    <row r="55" spans="1:26" ht="15.75" customHeight="1">
      <c r="A55" s="129"/>
      <c r="B55" s="3"/>
      <c r="C55" s="393" t="s">
        <v>450</v>
      </c>
      <c r="D55" s="133">
        <f>Balanza!H1356</f>
        <v>0</v>
      </c>
      <c r="E55" s="133">
        <f>Balanza!H1628</f>
        <v>0</v>
      </c>
      <c r="F55" s="119">
        <f t="shared" si="1"/>
        <v>0</v>
      </c>
      <c r="G55" s="133">
        <f>Balanza!E1900</f>
        <v>0</v>
      </c>
      <c r="H55" s="133">
        <f>Balanza!G2172</f>
        <v>0</v>
      </c>
      <c r="I55" s="119">
        <f t="shared" si="3"/>
        <v>0</v>
      </c>
      <c r="J55" s="129"/>
      <c r="K55" s="129"/>
      <c r="L55" s="129"/>
      <c r="M55" s="129"/>
      <c r="N55" s="129"/>
      <c r="O55" s="129"/>
      <c r="P55" s="129"/>
      <c r="Q55" s="129"/>
      <c r="R55" s="129"/>
      <c r="S55" s="129"/>
      <c r="T55" s="129"/>
      <c r="U55" s="129"/>
      <c r="V55" s="129"/>
      <c r="W55" s="129"/>
      <c r="X55" s="129"/>
      <c r="Y55" s="129"/>
      <c r="Z55" s="129"/>
    </row>
    <row r="56" spans="1:26" ht="15.75" customHeight="1">
      <c r="A56" s="129"/>
      <c r="B56" s="159" t="s">
        <v>5059</v>
      </c>
      <c r="C56" s="268" t="s">
        <v>599</v>
      </c>
      <c r="D56" s="456">
        <f t="shared" ref="D56:E56" si="12">SUM(D57:D59)</f>
        <v>0</v>
      </c>
      <c r="E56" s="456">
        <f t="shared" si="12"/>
        <v>0</v>
      </c>
      <c r="F56" s="456">
        <f t="shared" si="1"/>
        <v>0</v>
      </c>
      <c r="G56" s="456">
        <f t="shared" ref="G56:H56" si="13">SUM(G57:G59)</f>
        <v>0</v>
      </c>
      <c r="H56" s="456">
        <f t="shared" si="13"/>
        <v>0</v>
      </c>
      <c r="I56" s="456">
        <f t="shared" si="3"/>
        <v>0</v>
      </c>
      <c r="J56" s="129"/>
      <c r="K56" s="129"/>
      <c r="L56" s="129"/>
      <c r="M56" s="129"/>
      <c r="N56" s="129"/>
      <c r="O56" s="129"/>
      <c r="P56" s="129"/>
      <c r="Q56" s="129"/>
      <c r="R56" s="129"/>
      <c r="S56" s="129"/>
      <c r="T56" s="129"/>
      <c r="U56" s="129"/>
      <c r="V56" s="129"/>
      <c r="W56" s="129"/>
      <c r="X56" s="129"/>
      <c r="Y56" s="129"/>
      <c r="Z56" s="129"/>
    </row>
    <row r="57" spans="1:26" ht="15.75" customHeight="1">
      <c r="A57" s="129"/>
      <c r="B57" s="466"/>
      <c r="C57" s="393" t="s">
        <v>600</v>
      </c>
      <c r="D57" s="133">
        <f>Balanza!H1359</f>
        <v>0</v>
      </c>
      <c r="E57" s="133">
        <f>Balanza!H1631</f>
        <v>0</v>
      </c>
      <c r="F57" s="119">
        <f t="shared" si="1"/>
        <v>0</v>
      </c>
      <c r="G57" s="133">
        <f>Balanza!E1903</f>
        <v>0</v>
      </c>
      <c r="H57" s="133">
        <f>Balanza!G2175</f>
        <v>0</v>
      </c>
      <c r="I57" s="119">
        <f t="shared" si="3"/>
        <v>0</v>
      </c>
      <c r="J57" s="129"/>
      <c r="K57" s="129"/>
      <c r="L57" s="129"/>
      <c r="M57" s="129"/>
      <c r="N57" s="129"/>
      <c r="O57" s="129"/>
      <c r="P57" s="129"/>
      <c r="Q57" s="129"/>
      <c r="R57" s="129"/>
      <c r="S57" s="129"/>
      <c r="T57" s="129"/>
      <c r="U57" s="129"/>
      <c r="V57" s="129"/>
      <c r="W57" s="129"/>
      <c r="X57" s="129"/>
      <c r="Y57" s="129"/>
      <c r="Z57" s="129"/>
    </row>
    <row r="58" spans="1:26" ht="15.75" customHeight="1">
      <c r="A58" s="129"/>
      <c r="B58" s="3"/>
      <c r="C58" s="393" t="s">
        <v>601</v>
      </c>
      <c r="D58" s="133">
        <f>Balanza!H1361</f>
        <v>0</v>
      </c>
      <c r="E58" s="133">
        <f>Balanza!H1633</f>
        <v>0</v>
      </c>
      <c r="F58" s="119">
        <f t="shared" si="1"/>
        <v>0</v>
      </c>
      <c r="G58" s="133">
        <f>Balanza!E1905</f>
        <v>0</v>
      </c>
      <c r="H58" s="133">
        <f>Balanza!G2177</f>
        <v>0</v>
      </c>
      <c r="I58" s="119">
        <f t="shared" si="3"/>
        <v>0</v>
      </c>
      <c r="J58" s="129"/>
      <c r="K58" s="129"/>
      <c r="L58" s="129"/>
      <c r="M58" s="129"/>
      <c r="N58" s="129"/>
      <c r="O58" s="129"/>
      <c r="P58" s="129"/>
      <c r="Q58" s="129"/>
      <c r="R58" s="129"/>
      <c r="S58" s="129"/>
      <c r="T58" s="129"/>
      <c r="U58" s="129"/>
      <c r="V58" s="129"/>
      <c r="W58" s="129"/>
      <c r="X58" s="129"/>
      <c r="Y58" s="129"/>
      <c r="Z58" s="129"/>
    </row>
    <row r="59" spans="1:26" ht="15.75" customHeight="1">
      <c r="A59" s="129"/>
      <c r="B59" s="3"/>
      <c r="C59" s="393" t="s">
        <v>602</v>
      </c>
      <c r="D59" s="133">
        <f>Balanza!H1363</f>
        <v>0</v>
      </c>
      <c r="E59" s="133">
        <f>Balanza!H1635</f>
        <v>0</v>
      </c>
      <c r="F59" s="119">
        <f t="shared" si="1"/>
        <v>0</v>
      </c>
      <c r="G59" s="133">
        <f>Balanza!E1907</f>
        <v>0</v>
      </c>
      <c r="H59" s="133">
        <f>Balanza!G2179</f>
        <v>0</v>
      </c>
      <c r="I59" s="119">
        <f t="shared" si="3"/>
        <v>0</v>
      </c>
      <c r="J59" s="129"/>
      <c r="K59" s="129"/>
      <c r="L59" s="129"/>
      <c r="M59" s="129"/>
      <c r="N59" s="129"/>
      <c r="O59" s="129"/>
      <c r="P59" s="129"/>
      <c r="Q59" s="129"/>
      <c r="R59" s="129"/>
      <c r="S59" s="129"/>
      <c r="T59" s="129"/>
      <c r="U59" s="129"/>
      <c r="V59" s="129"/>
      <c r="W59" s="129"/>
      <c r="X59" s="129"/>
      <c r="Y59" s="129"/>
      <c r="Z59" s="129"/>
    </row>
    <row r="60" spans="1:26" ht="15.75" customHeight="1">
      <c r="A60" s="129"/>
      <c r="B60" s="159" t="s">
        <v>5096</v>
      </c>
      <c r="C60" s="268" t="s">
        <v>603</v>
      </c>
      <c r="D60" s="456">
        <f t="shared" ref="D60:E60" si="14">SUM(D61:D67)</f>
        <v>0</v>
      </c>
      <c r="E60" s="456">
        <f t="shared" si="14"/>
        <v>0</v>
      </c>
      <c r="F60" s="456">
        <f t="shared" si="1"/>
        <v>0</v>
      </c>
      <c r="G60" s="456">
        <f t="shared" ref="G60:H60" si="15">SUM(G61:G67)</f>
        <v>0</v>
      </c>
      <c r="H60" s="456">
        <f t="shared" si="15"/>
        <v>0</v>
      </c>
      <c r="I60" s="456">
        <f t="shared" si="3"/>
        <v>0</v>
      </c>
      <c r="J60" s="129"/>
      <c r="K60" s="129"/>
      <c r="L60" s="129"/>
      <c r="M60" s="129"/>
      <c r="N60" s="129"/>
      <c r="O60" s="129"/>
      <c r="P60" s="129"/>
      <c r="Q60" s="129"/>
      <c r="R60" s="129"/>
      <c r="S60" s="129"/>
      <c r="T60" s="129"/>
      <c r="U60" s="129"/>
      <c r="V60" s="129"/>
      <c r="W60" s="129"/>
      <c r="X60" s="129"/>
      <c r="Y60" s="129"/>
      <c r="Z60" s="129"/>
    </row>
    <row r="61" spans="1:26" ht="15.75" customHeight="1">
      <c r="A61" s="129"/>
      <c r="B61" s="466"/>
      <c r="C61" s="393" t="s">
        <v>604</v>
      </c>
      <c r="D61" s="133">
        <f>Balanza!H1366</f>
        <v>0</v>
      </c>
      <c r="E61" s="133">
        <f>Balanza!H1638</f>
        <v>0</v>
      </c>
      <c r="F61" s="119">
        <f t="shared" si="1"/>
        <v>0</v>
      </c>
      <c r="G61" s="133">
        <f>Balanza!E1910</f>
        <v>0</v>
      </c>
      <c r="H61" s="133">
        <f>Balanza!G2182</f>
        <v>0</v>
      </c>
      <c r="I61" s="119">
        <f t="shared" si="3"/>
        <v>0</v>
      </c>
      <c r="J61" s="129"/>
      <c r="K61" s="129"/>
      <c r="L61" s="129"/>
      <c r="M61" s="129"/>
      <c r="N61" s="129"/>
      <c r="O61" s="129"/>
      <c r="P61" s="129"/>
      <c r="Q61" s="129"/>
      <c r="R61" s="129"/>
      <c r="S61" s="129"/>
      <c r="T61" s="129"/>
      <c r="U61" s="129"/>
      <c r="V61" s="129"/>
      <c r="W61" s="129"/>
      <c r="X61" s="129"/>
      <c r="Y61" s="129"/>
      <c r="Z61" s="129"/>
    </row>
    <row r="62" spans="1:26" ht="15.75" customHeight="1">
      <c r="A62" s="129"/>
      <c r="B62" s="3"/>
      <c r="C62" s="393" t="s">
        <v>605</v>
      </c>
      <c r="D62" s="133">
        <f>Balanza!H1368</f>
        <v>0</v>
      </c>
      <c r="E62" s="133">
        <f>Balanza!H1640</f>
        <v>0</v>
      </c>
      <c r="F62" s="119">
        <f t="shared" si="1"/>
        <v>0</v>
      </c>
      <c r="G62" s="133">
        <f>Balanza!E1912</f>
        <v>0</v>
      </c>
      <c r="H62" s="133">
        <f>Balanza!G2184</f>
        <v>0</v>
      </c>
      <c r="I62" s="119">
        <f t="shared" si="3"/>
        <v>0</v>
      </c>
      <c r="J62" s="129"/>
      <c r="K62" s="129"/>
      <c r="L62" s="129"/>
      <c r="M62" s="129"/>
      <c r="N62" s="129"/>
      <c r="O62" s="129"/>
      <c r="P62" s="129"/>
      <c r="Q62" s="129"/>
      <c r="R62" s="129"/>
      <c r="S62" s="129"/>
      <c r="T62" s="129"/>
      <c r="U62" s="129"/>
      <c r="V62" s="129"/>
      <c r="W62" s="129"/>
      <c r="X62" s="129"/>
      <c r="Y62" s="129"/>
      <c r="Z62" s="129"/>
    </row>
    <row r="63" spans="1:26" ht="15.75" customHeight="1">
      <c r="A63" s="129"/>
      <c r="B63" s="3"/>
      <c r="C63" s="393" t="s">
        <v>606</v>
      </c>
      <c r="D63" s="133">
        <f>Balanza!H1370</f>
        <v>0</v>
      </c>
      <c r="E63" s="133">
        <f>Balanza!H1642</f>
        <v>0</v>
      </c>
      <c r="F63" s="119">
        <f t="shared" si="1"/>
        <v>0</v>
      </c>
      <c r="G63" s="133">
        <f>Balanza!E1914</f>
        <v>0</v>
      </c>
      <c r="H63" s="133">
        <f>Balanza!G2186</f>
        <v>0</v>
      </c>
      <c r="I63" s="119">
        <f t="shared" si="3"/>
        <v>0</v>
      </c>
      <c r="J63" s="129"/>
      <c r="K63" s="129"/>
      <c r="L63" s="129"/>
      <c r="M63" s="129"/>
      <c r="N63" s="129"/>
      <c r="O63" s="129"/>
      <c r="P63" s="129"/>
      <c r="Q63" s="129"/>
      <c r="R63" s="129"/>
      <c r="S63" s="129"/>
      <c r="T63" s="129"/>
      <c r="U63" s="129"/>
      <c r="V63" s="129"/>
      <c r="W63" s="129"/>
      <c r="X63" s="129"/>
      <c r="Y63" s="129"/>
      <c r="Z63" s="129"/>
    </row>
    <row r="64" spans="1:26" ht="15.75" customHeight="1">
      <c r="A64" s="129"/>
      <c r="B64" s="3"/>
      <c r="C64" s="393" t="s">
        <v>607</v>
      </c>
      <c r="D64" s="133">
        <f>Balanza!H1372</f>
        <v>0</v>
      </c>
      <c r="E64" s="133">
        <f>Balanza!H1644</f>
        <v>0</v>
      </c>
      <c r="F64" s="119">
        <f t="shared" si="1"/>
        <v>0</v>
      </c>
      <c r="G64" s="133">
        <f>Balanza!E1916</f>
        <v>0</v>
      </c>
      <c r="H64" s="133">
        <f>Balanza!G2188</f>
        <v>0</v>
      </c>
      <c r="I64" s="119">
        <f t="shared" si="3"/>
        <v>0</v>
      </c>
      <c r="J64" s="129"/>
      <c r="K64" s="129"/>
      <c r="L64" s="129"/>
      <c r="M64" s="129"/>
      <c r="N64" s="129"/>
      <c r="O64" s="129"/>
      <c r="P64" s="129"/>
      <c r="Q64" s="129"/>
      <c r="R64" s="129"/>
      <c r="S64" s="129"/>
      <c r="T64" s="129"/>
      <c r="U64" s="129"/>
      <c r="V64" s="129"/>
      <c r="W64" s="129"/>
      <c r="X64" s="129"/>
      <c r="Y64" s="129"/>
      <c r="Z64" s="129"/>
    </row>
    <row r="65" spans="1:26" ht="15.75" customHeight="1">
      <c r="A65" s="129"/>
      <c r="B65" s="3"/>
      <c r="C65" s="393" t="s">
        <v>608</v>
      </c>
      <c r="D65" s="133">
        <f>Balanza!H1374</f>
        <v>0</v>
      </c>
      <c r="E65" s="133">
        <f>Balanza!H1646</f>
        <v>0</v>
      </c>
      <c r="F65" s="119">
        <f t="shared" si="1"/>
        <v>0</v>
      </c>
      <c r="G65" s="133">
        <f>Balanza!E1918</f>
        <v>0</v>
      </c>
      <c r="H65" s="133">
        <f>Balanza!G2190</f>
        <v>0</v>
      </c>
      <c r="I65" s="119">
        <f t="shared" si="3"/>
        <v>0</v>
      </c>
      <c r="J65" s="129"/>
      <c r="K65" s="129"/>
      <c r="L65" s="129"/>
      <c r="M65" s="129"/>
      <c r="N65" s="129"/>
      <c r="O65" s="129"/>
      <c r="P65" s="129"/>
      <c r="Q65" s="129"/>
      <c r="R65" s="129"/>
      <c r="S65" s="129"/>
      <c r="T65" s="129"/>
      <c r="U65" s="129"/>
      <c r="V65" s="129"/>
      <c r="W65" s="129"/>
      <c r="X65" s="129"/>
      <c r="Y65" s="129"/>
      <c r="Z65" s="129"/>
    </row>
    <row r="66" spans="1:26" ht="15.75" customHeight="1">
      <c r="A66" s="129"/>
      <c r="B66" s="3"/>
      <c r="C66" s="393" t="s">
        <v>609</v>
      </c>
      <c r="D66" s="133">
        <f>Balanza!H1376</f>
        <v>0</v>
      </c>
      <c r="E66" s="133">
        <f>Balanza!H1648</f>
        <v>0</v>
      </c>
      <c r="F66" s="119">
        <f t="shared" si="1"/>
        <v>0</v>
      </c>
      <c r="G66" s="133">
        <f>Balanza!E1920</f>
        <v>0</v>
      </c>
      <c r="H66" s="133">
        <f>Balanza!G2192</f>
        <v>0</v>
      </c>
      <c r="I66" s="119">
        <f t="shared" si="3"/>
        <v>0</v>
      </c>
      <c r="J66" s="129"/>
      <c r="K66" s="129"/>
      <c r="L66" s="129"/>
      <c r="M66" s="129"/>
      <c r="N66" s="129"/>
      <c r="O66" s="129"/>
      <c r="P66" s="129"/>
      <c r="Q66" s="129"/>
      <c r="R66" s="129"/>
      <c r="S66" s="129"/>
      <c r="T66" s="129"/>
      <c r="U66" s="129"/>
      <c r="V66" s="129"/>
      <c r="W66" s="129"/>
      <c r="X66" s="129"/>
      <c r="Y66" s="129"/>
      <c r="Z66" s="129"/>
    </row>
    <row r="67" spans="1:26" ht="15.75" customHeight="1">
      <c r="A67" s="129"/>
      <c r="B67" s="3"/>
      <c r="C67" s="393" t="s">
        <v>610</v>
      </c>
      <c r="D67" s="133">
        <f>Balanza!H1378</f>
        <v>0</v>
      </c>
      <c r="E67" s="133">
        <f>Balanza!H1650</f>
        <v>0</v>
      </c>
      <c r="F67" s="119">
        <f t="shared" si="1"/>
        <v>0</v>
      </c>
      <c r="G67" s="133">
        <f>Balanza!E1922</f>
        <v>0</v>
      </c>
      <c r="H67" s="133">
        <f>Balanza!G2194</f>
        <v>0</v>
      </c>
      <c r="I67" s="119">
        <f t="shared" si="3"/>
        <v>0</v>
      </c>
      <c r="J67" s="129"/>
      <c r="K67" s="129"/>
      <c r="L67" s="129"/>
      <c r="M67" s="129"/>
      <c r="N67" s="129"/>
      <c r="O67" s="129"/>
      <c r="P67" s="129"/>
      <c r="Q67" s="129"/>
      <c r="R67" s="129"/>
      <c r="S67" s="129"/>
      <c r="T67" s="129"/>
      <c r="U67" s="129"/>
      <c r="V67" s="129"/>
      <c r="W67" s="129"/>
      <c r="X67" s="129"/>
      <c r="Y67" s="129"/>
      <c r="Z67" s="129"/>
    </row>
    <row r="68" spans="1:26" ht="15.75" customHeight="1">
      <c r="A68" s="129"/>
      <c r="B68" s="159" t="s">
        <v>5761</v>
      </c>
      <c r="C68" s="268" t="s">
        <v>611</v>
      </c>
      <c r="D68" s="456">
        <f t="shared" ref="D68:E68" si="16">SUM(D69:D71)</f>
        <v>0</v>
      </c>
      <c r="E68" s="456">
        <f t="shared" si="16"/>
        <v>0</v>
      </c>
      <c r="F68" s="456">
        <f t="shared" si="1"/>
        <v>0</v>
      </c>
      <c r="G68" s="456">
        <f t="shared" ref="G68:H68" si="17">SUM(G69:G71)</f>
        <v>0</v>
      </c>
      <c r="H68" s="456">
        <f t="shared" si="17"/>
        <v>0</v>
      </c>
      <c r="I68" s="119">
        <f t="shared" si="3"/>
        <v>0</v>
      </c>
      <c r="J68" s="129"/>
      <c r="K68" s="129"/>
      <c r="L68" s="129"/>
      <c r="M68" s="129"/>
      <c r="N68" s="129"/>
      <c r="O68" s="129"/>
      <c r="P68" s="129"/>
      <c r="Q68" s="129"/>
      <c r="R68" s="129"/>
      <c r="S68" s="129"/>
      <c r="T68" s="129"/>
      <c r="U68" s="129"/>
      <c r="V68" s="129"/>
      <c r="W68" s="129"/>
      <c r="X68" s="129"/>
      <c r="Y68" s="129"/>
      <c r="Z68" s="129"/>
    </row>
    <row r="69" spans="1:26" ht="15.75" customHeight="1">
      <c r="A69" s="129"/>
      <c r="B69" s="670"/>
      <c r="C69" s="393" t="s">
        <v>494</v>
      </c>
      <c r="D69" s="119">
        <f>Balanza!H1381</f>
        <v>0</v>
      </c>
      <c r="E69" s="119">
        <f>Balanza!H1653</f>
        <v>0</v>
      </c>
      <c r="F69" s="119">
        <f t="shared" si="1"/>
        <v>0</v>
      </c>
      <c r="G69" s="119">
        <f>Balanza!E1925</f>
        <v>0</v>
      </c>
      <c r="H69" s="119">
        <f>Balanza!G2197</f>
        <v>0</v>
      </c>
      <c r="I69" s="119">
        <f t="shared" si="3"/>
        <v>0</v>
      </c>
      <c r="J69" s="129"/>
      <c r="K69" s="129"/>
      <c r="L69" s="129"/>
      <c r="M69" s="129"/>
      <c r="N69" s="129"/>
      <c r="O69" s="129"/>
      <c r="P69" s="129"/>
      <c r="Q69" s="129"/>
      <c r="R69" s="129"/>
      <c r="S69" s="129"/>
      <c r="T69" s="129"/>
      <c r="U69" s="129"/>
      <c r="V69" s="129"/>
      <c r="W69" s="129"/>
      <c r="X69" s="129"/>
      <c r="Y69" s="129"/>
      <c r="Z69" s="129"/>
    </row>
    <row r="70" spans="1:26" ht="15.75" customHeight="1">
      <c r="A70" s="129"/>
      <c r="B70" s="505"/>
      <c r="C70" s="393" t="s">
        <v>323</v>
      </c>
      <c r="D70" s="119">
        <f>Balanza!H1383</f>
        <v>0</v>
      </c>
      <c r="E70" s="119">
        <f>Balanza!H1655</f>
        <v>0</v>
      </c>
      <c r="F70" s="119">
        <f t="shared" si="1"/>
        <v>0</v>
      </c>
      <c r="G70" s="119">
        <f>Balanza!E1927</f>
        <v>0</v>
      </c>
      <c r="H70" s="119">
        <f>Balanza!G2199</f>
        <v>0</v>
      </c>
      <c r="I70" s="119">
        <f t="shared" si="3"/>
        <v>0</v>
      </c>
      <c r="J70" s="129"/>
      <c r="K70" s="129"/>
      <c r="L70" s="129"/>
      <c r="M70" s="129"/>
      <c r="N70" s="129"/>
      <c r="O70" s="129"/>
      <c r="P70" s="129"/>
      <c r="Q70" s="129"/>
      <c r="R70" s="129"/>
      <c r="S70" s="129"/>
      <c r="T70" s="129"/>
      <c r="U70" s="129"/>
      <c r="V70" s="129"/>
      <c r="W70" s="129"/>
      <c r="X70" s="129"/>
      <c r="Y70" s="129"/>
      <c r="Z70" s="129"/>
    </row>
    <row r="71" spans="1:26" ht="15.75" customHeight="1">
      <c r="A71" s="129"/>
      <c r="B71" s="505"/>
      <c r="C71" s="393" t="s">
        <v>370</v>
      </c>
      <c r="D71" s="133">
        <f>Balanza!H1385</f>
        <v>0</v>
      </c>
      <c r="E71" s="133">
        <f>Balanza!H1657</f>
        <v>0</v>
      </c>
      <c r="F71" s="119">
        <f t="shared" si="1"/>
        <v>0</v>
      </c>
      <c r="G71" s="133">
        <f>Balanza!E1929</f>
        <v>0</v>
      </c>
      <c r="H71" s="133">
        <f>Balanza!G2201</f>
        <v>0</v>
      </c>
      <c r="I71" s="119">
        <f t="shared" si="3"/>
        <v>0</v>
      </c>
      <c r="J71" s="129"/>
      <c r="K71" s="129"/>
      <c r="L71" s="129"/>
      <c r="M71" s="129"/>
      <c r="N71" s="129"/>
      <c r="O71" s="129"/>
      <c r="P71" s="129"/>
      <c r="Q71" s="129"/>
      <c r="R71" s="129"/>
      <c r="S71" s="129"/>
      <c r="T71" s="129"/>
      <c r="U71" s="129"/>
      <c r="V71" s="129"/>
      <c r="W71" s="129"/>
      <c r="X71" s="129"/>
      <c r="Y71" s="129"/>
      <c r="Z71" s="129"/>
    </row>
    <row r="72" spans="1:26" ht="15.75" customHeight="1">
      <c r="A72" s="129"/>
      <c r="B72" s="159" t="s">
        <v>5039</v>
      </c>
      <c r="C72" s="268" t="s">
        <v>612</v>
      </c>
      <c r="D72" s="456">
        <f t="shared" ref="D72:E72" si="18">SUM(D73:D79)</f>
        <v>0</v>
      </c>
      <c r="E72" s="456">
        <f t="shared" si="18"/>
        <v>0</v>
      </c>
      <c r="F72" s="456">
        <f t="shared" si="1"/>
        <v>0</v>
      </c>
      <c r="G72" s="456">
        <f t="shared" ref="G72:H72" si="19">SUM(G73:G79)</f>
        <v>0</v>
      </c>
      <c r="H72" s="456">
        <f t="shared" si="19"/>
        <v>0</v>
      </c>
      <c r="I72" s="456">
        <f t="shared" si="3"/>
        <v>0</v>
      </c>
      <c r="J72" s="129"/>
      <c r="K72" s="129"/>
      <c r="L72" s="129"/>
      <c r="M72" s="129"/>
      <c r="N72" s="129"/>
      <c r="O72" s="129"/>
      <c r="P72" s="129"/>
      <c r="Q72" s="129"/>
      <c r="R72" s="129"/>
      <c r="S72" s="129"/>
      <c r="T72" s="129"/>
      <c r="U72" s="129"/>
      <c r="V72" s="129"/>
      <c r="W72" s="129"/>
      <c r="X72" s="129"/>
      <c r="Y72" s="129"/>
      <c r="Z72" s="129"/>
    </row>
    <row r="73" spans="1:26" ht="15.75" customHeight="1">
      <c r="A73" s="129"/>
      <c r="B73" s="466"/>
      <c r="C73" s="393" t="s">
        <v>613</v>
      </c>
      <c r="D73" s="133">
        <f>Balanza!H1388</f>
        <v>0</v>
      </c>
      <c r="E73" s="133">
        <f>Balanza!H1660</f>
        <v>0</v>
      </c>
      <c r="F73" s="119">
        <f t="shared" si="1"/>
        <v>0</v>
      </c>
      <c r="G73" s="133">
        <f>Balanza!E1932</f>
        <v>0</v>
      </c>
      <c r="H73" s="133">
        <f>Balanza!G2204</f>
        <v>0</v>
      </c>
      <c r="I73" s="119">
        <f t="shared" si="3"/>
        <v>0</v>
      </c>
      <c r="J73" s="129"/>
      <c r="K73" s="129"/>
      <c r="L73" s="129"/>
      <c r="M73" s="129"/>
      <c r="N73" s="129"/>
      <c r="O73" s="129"/>
      <c r="P73" s="129"/>
      <c r="Q73" s="129"/>
      <c r="R73" s="129"/>
      <c r="S73" s="129"/>
      <c r="T73" s="129"/>
      <c r="U73" s="129"/>
      <c r="V73" s="129"/>
      <c r="W73" s="129"/>
      <c r="X73" s="129"/>
      <c r="Y73" s="129"/>
      <c r="Z73" s="129"/>
    </row>
    <row r="74" spans="1:26" ht="15.75" customHeight="1">
      <c r="A74" s="129"/>
      <c r="B74" s="3"/>
      <c r="C74" s="393" t="s">
        <v>614</v>
      </c>
      <c r="D74" s="133">
        <f>Balanza!H1390</f>
        <v>0</v>
      </c>
      <c r="E74" s="133">
        <f>Balanza!H1662</f>
        <v>0</v>
      </c>
      <c r="F74" s="119">
        <f t="shared" si="1"/>
        <v>0</v>
      </c>
      <c r="G74" s="133">
        <f>Balanza!E1934</f>
        <v>0</v>
      </c>
      <c r="H74" s="133">
        <f>Balanza!G2206</f>
        <v>0</v>
      </c>
      <c r="I74" s="119">
        <f t="shared" si="3"/>
        <v>0</v>
      </c>
      <c r="J74" s="129"/>
      <c r="K74" s="129"/>
      <c r="L74" s="129"/>
      <c r="M74" s="129"/>
      <c r="N74" s="129"/>
      <c r="O74" s="129"/>
      <c r="P74" s="129"/>
      <c r="Q74" s="129"/>
      <c r="R74" s="129"/>
      <c r="S74" s="129"/>
      <c r="T74" s="129"/>
      <c r="U74" s="129"/>
      <c r="V74" s="129"/>
      <c r="W74" s="129"/>
      <c r="X74" s="129"/>
      <c r="Y74" s="129"/>
      <c r="Z74" s="129"/>
    </row>
    <row r="75" spans="1:26" ht="15.75" customHeight="1">
      <c r="A75" s="129"/>
      <c r="B75" s="3"/>
      <c r="C75" s="393" t="s">
        <v>615</v>
      </c>
      <c r="D75" s="133">
        <f>Balanza!H1392</f>
        <v>0</v>
      </c>
      <c r="E75" s="133">
        <f>Balanza!H1664</f>
        <v>0</v>
      </c>
      <c r="F75" s="119">
        <f t="shared" si="1"/>
        <v>0</v>
      </c>
      <c r="G75" s="133">
        <f>Balanza!E1936</f>
        <v>0</v>
      </c>
      <c r="H75" s="133">
        <f>Balanza!G2208</f>
        <v>0</v>
      </c>
      <c r="I75" s="119">
        <f t="shared" si="3"/>
        <v>0</v>
      </c>
      <c r="J75" s="129"/>
      <c r="K75" s="129"/>
      <c r="L75" s="129"/>
      <c r="M75" s="129"/>
      <c r="N75" s="129"/>
      <c r="O75" s="129"/>
      <c r="P75" s="129"/>
      <c r="Q75" s="129"/>
      <c r="R75" s="129"/>
      <c r="S75" s="129"/>
      <c r="T75" s="129"/>
      <c r="U75" s="129"/>
      <c r="V75" s="129"/>
      <c r="W75" s="129"/>
      <c r="X75" s="129"/>
      <c r="Y75" s="129"/>
      <c r="Z75" s="129"/>
    </row>
    <row r="76" spans="1:26" ht="15.75" customHeight="1">
      <c r="A76" s="129"/>
      <c r="B76" s="3"/>
      <c r="C76" s="393" t="s">
        <v>616</v>
      </c>
      <c r="D76" s="133">
        <f>Balanza!H1394</f>
        <v>0</v>
      </c>
      <c r="E76" s="133">
        <f>Balanza!H1666</f>
        <v>0</v>
      </c>
      <c r="F76" s="119">
        <f t="shared" si="1"/>
        <v>0</v>
      </c>
      <c r="G76" s="133">
        <f>Balanza!E1938</f>
        <v>0</v>
      </c>
      <c r="H76" s="133">
        <f>Balanza!G2210</f>
        <v>0</v>
      </c>
      <c r="I76" s="119">
        <f t="shared" si="3"/>
        <v>0</v>
      </c>
      <c r="J76" s="129"/>
      <c r="K76" s="129"/>
      <c r="L76" s="129"/>
      <c r="M76" s="129"/>
      <c r="N76" s="129"/>
      <c r="O76" s="129"/>
      <c r="P76" s="129"/>
      <c r="Q76" s="129"/>
      <c r="R76" s="129"/>
      <c r="S76" s="129"/>
      <c r="T76" s="129"/>
      <c r="U76" s="129"/>
      <c r="V76" s="129"/>
      <c r="W76" s="129"/>
      <c r="X76" s="129"/>
      <c r="Y76" s="129"/>
      <c r="Z76" s="129"/>
    </row>
    <row r="77" spans="1:26" ht="15.75" customHeight="1">
      <c r="A77" s="129"/>
      <c r="B77" s="3"/>
      <c r="C77" s="393" t="s">
        <v>617</v>
      </c>
      <c r="D77" s="133">
        <f>Balanza!H1396</f>
        <v>0</v>
      </c>
      <c r="E77" s="133">
        <f>Balanza!H1668</f>
        <v>0</v>
      </c>
      <c r="F77" s="119">
        <f t="shared" si="1"/>
        <v>0</v>
      </c>
      <c r="G77" s="133">
        <f>Balanza!E1940</f>
        <v>0</v>
      </c>
      <c r="H77" s="133">
        <f>Balanza!G2212</f>
        <v>0</v>
      </c>
      <c r="I77" s="119">
        <f t="shared" si="3"/>
        <v>0</v>
      </c>
      <c r="J77" s="129"/>
      <c r="K77" s="129"/>
      <c r="L77" s="129"/>
      <c r="M77" s="129"/>
      <c r="N77" s="129"/>
      <c r="O77" s="129"/>
      <c r="P77" s="129"/>
      <c r="Q77" s="129"/>
      <c r="R77" s="129"/>
      <c r="S77" s="129"/>
      <c r="T77" s="129"/>
      <c r="U77" s="129"/>
      <c r="V77" s="129"/>
      <c r="W77" s="129"/>
      <c r="X77" s="129"/>
      <c r="Y77" s="129"/>
      <c r="Z77" s="129"/>
    </row>
    <row r="78" spans="1:26" ht="15.75" customHeight="1">
      <c r="A78" s="129"/>
      <c r="B78" s="3"/>
      <c r="C78" s="393" t="s">
        <v>618</v>
      </c>
      <c r="D78" s="133">
        <f>Balanza!H1398</f>
        <v>0</v>
      </c>
      <c r="E78" s="133">
        <f>Balanza!H1670</f>
        <v>0</v>
      </c>
      <c r="F78" s="119">
        <f t="shared" si="1"/>
        <v>0</v>
      </c>
      <c r="G78" s="133">
        <f>Balanza!E1942</f>
        <v>0</v>
      </c>
      <c r="H78" s="133">
        <f>Balanza!G2214</f>
        <v>0</v>
      </c>
      <c r="I78" s="119">
        <f t="shared" si="3"/>
        <v>0</v>
      </c>
      <c r="J78" s="129"/>
      <c r="K78" s="129"/>
      <c r="L78" s="129"/>
      <c r="M78" s="129"/>
      <c r="N78" s="129"/>
      <c r="O78" s="129"/>
      <c r="P78" s="129"/>
      <c r="Q78" s="129"/>
      <c r="R78" s="129"/>
      <c r="S78" s="129"/>
      <c r="T78" s="129"/>
      <c r="U78" s="129"/>
      <c r="V78" s="129"/>
      <c r="W78" s="129"/>
      <c r="X78" s="129"/>
      <c r="Y78" s="129"/>
      <c r="Z78" s="129"/>
    </row>
    <row r="79" spans="1:26" ht="15.75" customHeight="1">
      <c r="A79" s="129"/>
      <c r="B79" s="3"/>
      <c r="C79" s="349" t="s">
        <v>624</v>
      </c>
      <c r="D79" s="194">
        <f>Balanza!H1400</f>
        <v>0</v>
      </c>
      <c r="E79" s="194">
        <f>Balanza!H1672</f>
        <v>0</v>
      </c>
      <c r="F79" s="455">
        <f t="shared" si="1"/>
        <v>0</v>
      </c>
      <c r="G79" s="194">
        <f>Balanza!E1944</f>
        <v>0</v>
      </c>
      <c r="H79" s="194">
        <f>Balanza!G2216</f>
        <v>0</v>
      </c>
      <c r="I79" s="455">
        <f t="shared" si="3"/>
        <v>0</v>
      </c>
      <c r="J79" s="129"/>
      <c r="K79" s="129"/>
      <c r="L79" s="129"/>
      <c r="M79" s="129"/>
      <c r="N79" s="129"/>
      <c r="O79" s="129"/>
      <c r="P79" s="129"/>
      <c r="Q79" s="129"/>
      <c r="R79" s="129"/>
      <c r="S79" s="129"/>
      <c r="T79" s="129"/>
      <c r="U79" s="129"/>
      <c r="V79" s="129"/>
      <c r="W79" s="129"/>
      <c r="X79" s="129"/>
      <c r="Y79" s="129"/>
      <c r="Z79" s="129"/>
    </row>
    <row r="80" spans="1:26" ht="15.75" customHeight="1">
      <c r="A80" s="129"/>
      <c r="B80" s="152"/>
      <c r="C80" s="139" t="s">
        <v>625</v>
      </c>
      <c r="D80" s="467">
        <f t="shared" ref="D80:E80" si="20">D8+D16+D26+D36+D46+D56+D60+D68+D72</f>
        <v>0</v>
      </c>
      <c r="E80" s="467">
        <f t="shared" si="20"/>
        <v>0</v>
      </c>
      <c r="F80" s="467">
        <f t="shared" si="1"/>
        <v>0</v>
      </c>
      <c r="G80" s="467">
        <f t="shared" ref="G80:H80" si="21">G8+G16+G26+G36+G46+G56+G60+G68+G72</f>
        <v>0</v>
      </c>
      <c r="H80" s="467">
        <f t="shared" si="21"/>
        <v>0</v>
      </c>
      <c r="I80" s="467">
        <f t="shared" si="3"/>
        <v>0</v>
      </c>
      <c r="J80" s="129"/>
      <c r="K80" s="129"/>
      <c r="L80" s="129"/>
      <c r="M80" s="129"/>
      <c r="N80" s="129"/>
      <c r="O80" s="129"/>
      <c r="P80" s="129"/>
      <c r="Q80" s="129"/>
      <c r="R80" s="129"/>
      <c r="S80" s="129"/>
      <c r="T80" s="129"/>
      <c r="U80" s="129"/>
      <c r="V80" s="129"/>
      <c r="W80" s="129"/>
      <c r="X80" s="129"/>
      <c r="Y80" s="129"/>
      <c r="Z80" s="129"/>
    </row>
    <row r="81" spans="1:26" ht="15.75" customHeight="1">
      <c r="A81" s="1" t="s">
        <v>5044</v>
      </c>
      <c r="B81" s="671" t="s">
        <v>626</v>
      </c>
      <c r="C81" s="538"/>
      <c r="D81" s="538"/>
      <c r="E81" s="538"/>
      <c r="F81" s="538"/>
      <c r="G81" s="538"/>
      <c r="H81" s="538"/>
      <c r="I81" s="538"/>
      <c r="J81" s="129"/>
      <c r="K81" s="129"/>
      <c r="L81" s="129"/>
      <c r="M81" s="129"/>
      <c r="N81" s="129"/>
      <c r="O81" s="129"/>
      <c r="P81" s="129"/>
      <c r="Q81" s="129"/>
      <c r="R81" s="129"/>
      <c r="S81" s="129"/>
      <c r="T81" s="129"/>
      <c r="U81" s="129"/>
      <c r="V81" s="129"/>
      <c r="W81" s="129"/>
      <c r="X81" s="129"/>
      <c r="Y81" s="129"/>
      <c r="Z81" s="129"/>
    </row>
    <row r="82" spans="1:26" ht="15.75" customHeight="1">
      <c r="A82" s="383"/>
      <c r="B82" s="161" t="s">
        <v>5049</v>
      </c>
      <c r="C82" s="268" t="s">
        <v>356</v>
      </c>
      <c r="D82" s="456">
        <f t="shared" ref="D82:E82" si="22">SUM(D83:D89)</f>
        <v>0</v>
      </c>
      <c r="E82" s="456">
        <f t="shared" si="22"/>
        <v>0</v>
      </c>
      <c r="F82" s="456">
        <f t="shared" ref="F82:F155" si="23">D82+E82</f>
        <v>0</v>
      </c>
      <c r="G82" s="456">
        <f t="shared" ref="G82:H82" si="24">SUM(G83:G89)</f>
        <v>0</v>
      </c>
      <c r="H82" s="456">
        <f t="shared" si="24"/>
        <v>0</v>
      </c>
      <c r="I82" s="456">
        <f t="shared" ref="I82:I155" si="25">F82-G82</f>
        <v>0</v>
      </c>
      <c r="J82" s="129"/>
      <c r="K82" s="129"/>
      <c r="L82" s="129"/>
      <c r="M82" s="129"/>
      <c r="N82" s="129"/>
      <c r="O82" s="129"/>
      <c r="P82" s="129"/>
      <c r="Q82" s="129"/>
      <c r="R82" s="129"/>
      <c r="S82" s="129"/>
      <c r="T82" s="129"/>
      <c r="U82" s="129"/>
      <c r="V82" s="129"/>
      <c r="W82" s="129"/>
      <c r="X82" s="129"/>
      <c r="Y82" s="129"/>
      <c r="Z82" s="129"/>
    </row>
    <row r="83" spans="1:26" ht="15.75" customHeight="1">
      <c r="A83" s="129"/>
      <c r="B83" s="466"/>
      <c r="C83" s="393" t="s">
        <v>562</v>
      </c>
      <c r="D83" s="133">
        <f>Balanza!H1269</f>
        <v>0</v>
      </c>
      <c r="E83" s="133">
        <f>Balanza!H1541</f>
        <v>0</v>
      </c>
      <c r="F83" s="119">
        <f t="shared" si="23"/>
        <v>0</v>
      </c>
      <c r="G83" s="133">
        <f>Balanza!E1813</f>
        <v>0</v>
      </c>
      <c r="H83" s="133">
        <f>Balanza!G2085</f>
        <v>0</v>
      </c>
      <c r="I83" s="119">
        <f t="shared" si="25"/>
        <v>0</v>
      </c>
      <c r="J83" s="129"/>
      <c r="K83" s="129"/>
      <c r="L83" s="129"/>
      <c r="M83" s="129"/>
      <c r="N83" s="129"/>
      <c r="O83" s="129"/>
      <c r="P83" s="129"/>
      <c r="Q83" s="129"/>
      <c r="R83" s="129"/>
      <c r="S83" s="129"/>
      <c r="T83" s="129"/>
      <c r="U83" s="129"/>
      <c r="V83" s="129"/>
      <c r="W83" s="129"/>
      <c r="X83" s="129"/>
      <c r="Y83" s="129"/>
      <c r="Z83" s="129"/>
    </row>
    <row r="84" spans="1:26" ht="15.75" customHeight="1">
      <c r="A84" s="129"/>
      <c r="B84" s="3"/>
      <c r="C84" s="393" t="s">
        <v>563</v>
      </c>
      <c r="D84" s="133">
        <f>Balanza!H1271</f>
        <v>0</v>
      </c>
      <c r="E84" s="133">
        <f>Balanza!H1543</f>
        <v>0</v>
      </c>
      <c r="F84" s="119">
        <f t="shared" si="23"/>
        <v>0</v>
      </c>
      <c r="G84" s="133">
        <f>Balanza!E1815</f>
        <v>0</v>
      </c>
      <c r="H84" s="133">
        <f>Balanza!G2087</f>
        <v>0</v>
      </c>
      <c r="I84" s="119">
        <f t="shared" si="25"/>
        <v>0</v>
      </c>
      <c r="J84" s="129"/>
      <c r="K84" s="129"/>
      <c r="L84" s="129"/>
      <c r="M84" s="129"/>
      <c r="N84" s="129"/>
      <c r="O84" s="129"/>
      <c r="P84" s="129"/>
      <c r="Q84" s="129"/>
      <c r="R84" s="129"/>
      <c r="S84" s="129"/>
      <c r="T84" s="129"/>
      <c r="U84" s="129"/>
      <c r="V84" s="129"/>
      <c r="W84" s="129"/>
      <c r="X84" s="129"/>
      <c r="Y84" s="129"/>
      <c r="Z84" s="129"/>
    </row>
    <row r="85" spans="1:26" ht="15.75" customHeight="1">
      <c r="A85" s="129"/>
      <c r="B85" s="3"/>
      <c r="C85" s="393" t="s">
        <v>564</v>
      </c>
      <c r="D85" s="133">
        <f>Balanza!H1273</f>
        <v>0</v>
      </c>
      <c r="E85" s="133">
        <f>Balanza!H1545</f>
        <v>0</v>
      </c>
      <c r="F85" s="119">
        <f t="shared" si="23"/>
        <v>0</v>
      </c>
      <c r="G85" s="133">
        <f>Balanza!E1817</f>
        <v>0</v>
      </c>
      <c r="H85" s="133">
        <f>Balanza!G2089</f>
        <v>0</v>
      </c>
      <c r="I85" s="119">
        <f t="shared" si="25"/>
        <v>0</v>
      </c>
      <c r="J85" s="129"/>
      <c r="K85" s="129"/>
      <c r="L85" s="129"/>
      <c r="M85" s="129"/>
      <c r="N85" s="129"/>
      <c r="O85" s="129"/>
      <c r="P85" s="129"/>
      <c r="Q85" s="129"/>
      <c r="R85" s="129"/>
      <c r="S85" s="129"/>
      <c r="T85" s="129"/>
      <c r="U85" s="129"/>
      <c r="V85" s="129"/>
      <c r="W85" s="129"/>
      <c r="X85" s="129"/>
      <c r="Y85" s="129"/>
      <c r="Z85" s="129"/>
    </row>
    <row r="86" spans="1:26" ht="15.75" customHeight="1">
      <c r="A86" s="129"/>
      <c r="B86" s="3"/>
      <c r="C86" s="393" t="s">
        <v>565</v>
      </c>
      <c r="D86" s="133">
        <f>Balanza!H1275</f>
        <v>0</v>
      </c>
      <c r="E86" s="133">
        <f>Balanza!H1547</f>
        <v>0</v>
      </c>
      <c r="F86" s="119">
        <f t="shared" si="23"/>
        <v>0</v>
      </c>
      <c r="G86" s="133">
        <f>Balanza!E1819</f>
        <v>0</v>
      </c>
      <c r="H86" s="133">
        <f>Balanza!G2091</f>
        <v>0</v>
      </c>
      <c r="I86" s="119">
        <f t="shared" si="25"/>
        <v>0</v>
      </c>
      <c r="J86" s="129"/>
      <c r="K86" s="129"/>
      <c r="L86" s="129"/>
      <c r="M86" s="129"/>
      <c r="N86" s="129"/>
      <c r="O86" s="129"/>
      <c r="P86" s="129"/>
      <c r="Q86" s="129"/>
      <c r="R86" s="129"/>
      <c r="S86" s="129"/>
      <c r="T86" s="129"/>
      <c r="U86" s="129"/>
      <c r="V86" s="129"/>
      <c r="W86" s="129"/>
      <c r="X86" s="129"/>
      <c r="Y86" s="129"/>
      <c r="Z86" s="129"/>
    </row>
    <row r="87" spans="1:26" ht="15.75" customHeight="1">
      <c r="A87" s="129"/>
      <c r="B87" s="3"/>
      <c r="C87" s="393" t="s">
        <v>566</v>
      </c>
      <c r="D87" s="133">
        <f>Balanza!H1277</f>
        <v>0</v>
      </c>
      <c r="E87" s="133">
        <f>Balanza!H1549</f>
        <v>0</v>
      </c>
      <c r="F87" s="119">
        <f t="shared" si="23"/>
        <v>0</v>
      </c>
      <c r="G87" s="133">
        <f>Balanza!E1821</f>
        <v>0</v>
      </c>
      <c r="H87" s="133">
        <f>Balanza!G2093</f>
        <v>0</v>
      </c>
      <c r="I87" s="119">
        <f t="shared" si="25"/>
        <v>0</v>
      </c>
      <c r="J87" s="129"/>
      <c r="K87" s="129"/>
      <c r="L87" s="129"/>
      <c r="M87" s="129"/>
      <c r="N87" s="129"/>
      <c r="O87" s="129"/>
      <c r="P87" s="129"/>
      <c r="Q87" s="129"/>
      <c r="R87" s="129"/>
      <c r="S87" s="129"/>
      <c r="T87" s="129"/>
      <c r="U87" s="129"/>
      <c r="V87" s="129"/>
      <c r="W87" s="129"/>
      <c r="X87" s="129"/>
      <c r="Y87" s="129"/>
      <c r="Z87" s="129"/>
    </row>
    <row r="88" spans="1:26" ht="15.75" customHeight="1">
      <c r="A88" s="129"/>
      <c r="B88" s="3"/>
      <c r="C88" s="393" t="s">
        <v>567</v>
      </c>
      <c r="D88" s="133">
        <f>Balanza!H1279</f>
        <v>0</v>
      </c>
      <c r="E88" s="133">
        <f>Balanza!H1551</f>
        <v>0</v>
      </c>
      <c r="F88" s="119">
        <f t="shared" si="23"/>
        <v>0</v>
      </c>
      <c r="G88" s="133">
        <f>Balanza!E1823</f>
        <v>0</v>
      </c>
      <c r="H88" s="133">
        <f>Balanza!G2095</f>
        <v>0</v>
      </c>
      <c r="I88" s="119">
        <f t="shared" si="25"/>
        <v>0</v>
      </c>
      <c r="J88" s="129"/>
      <c r="K88" s="129"/>
      <c r="L88" s="129"/>
      <c r="M88" s="129"/>
      <c r="N88" s="129"/>
      <c r="O88" s="129"/>
      <c r="P88" s="129"/>
      <c r="Q88" s="129"/>
      <c r="R88" s="129"/>
      <c r="S88" s="129"/>
      <c r="T88" s="129"/>
      <c r="U88" s="129"/>
      <c r="V88" s="129"/>
      <c r="W88" s="129"/>
      <c r="X88" s="129"/>
      <c r="Y88" s="129"/>
      <c r="Z88" s="129"/>
    </row>
    <row r="89" spans="1:26" ht="15.75" customHeight="1">
      <c r="A89" s="129"/>
      <c r="B89" s="3"/>
      <c r="C89" s="393" t="s">
        <v>568</v>
      </c>
      <c r="D89" s="133">
        <f>Balanza!H1281</f>
        <v>0</v>
      </c>
      <c r="E89" s="133">
        <f>Balanza!H1553</f>
        <v>0</v>
      </c>
      <c r="F89" s="119">
        <f t="shared" si="23"/>
        <v>0</v>
      </c>
      <c r="G89" s="133">
        <f>Balanza!E1825</f>
        <v>0</v>
      </c>
      <c r="H89" s="133">
        <f>Balanza!G2097</f>
        <v>0</v>
      </c>
      <c r="I89" s="119">
        <f t="shared" si="25"/>
        <v>0</v>
      </c>
      <c r="J89" s="129"/>
      <c r="K89" s="129"/>
      <c r="L89" s="129"/>
      <c r="M89" s="129"/>
      <c r="N89" s="129"/>
      <c r="O89" s="129"/>
      <c r="P89" s="129"/>
      <c r="Q89" s="129"/>
      <c r="R89" s="129"/>
      <c r="S89" s="129"/>
      <c r="T89" s="129"/>
      <c r="U89" s="129"/>
      <c r="V89" s="129"/>
      <c r="W89" s="129"/>
      <c r="X89" s="129"/>
      <c r="Y89" s="129"/>
      <c r="Z89" s="129"/>
    </row>
    <row r="90" spans="1:26" ht="15.75" customHeight="1">
      <c r="A90" s="129"/>
      <c r="B90" s="159" t="s">
        <v>5051</v>
      </c>
      <c r="C90" s="268" t="s">
        <v>357</v>
      </c>
      <c r="D90" s="456">
        <f t="shared" ref="D90:E90" si="26">SUM(D91:D99)</f>
        <v>0</v>
      </c>
      <c r="E90" s="456">
        <f t="shared" si="26"/>
        <v>0</v>
      </c>
      <c r="F90" s="456">
        <f t="shared" si="23"/>
        <v>0</v>
      </c>
      <c r="G90" s="456">
        <f t="shared" ref="G90:H90" si="27">SUM(G91:G99)</f>
        <v>0</v>
      </c>
      <c r="H90" s="456">
        <f t="shared" si="27"/>
        <v>0</v>
      </c>
      <c r="I90" s="456">
        <f t="shared" si="25"/>
        <v>0</v>
      </c>
      <c r="J90" s="129"/>
      <c r="K90" s="129"/>
      <c r="L90" s="129"/>
      <c r="M90" s="129"/>
      <c r="N90" s="129"/>
      <c r="O90" s="129"/>
      <c r="P90" s="129"/>
      <c r="Q90" s="129"/>
      <c r="R90" s="129"/>
      <c r="S90" s="129"/>
      <c r="T90" s="129"/>
      <c r="U90" s="129"/>
      <c r="V90" s="129"/>
      <c r="W90" s="129"/>
      <c r="X90" s="129"/>
      <c r="Y90" s="129"/>
      <c r="Z90" s="129"/>
    </row>
    <row r="91" spans="1:26" ht="17.25" customHeight="1">
      <c r="A91" s="129"/>
      <c r="B91" s="383"/>
      <c r="C91" s="394" t="s">
        <v>569</v>
      </c>
      <c r="D91" s="133">
        <f>Balanza!H1284</f>
        <v>0</v>
      </c>
      <c r="E91" s="133">
        <f>Balanza!H1556</f>
        <v>0</v>
      </c>
      <c r="F91" s="119">
        <f t="shared" si="23"/>
        <v>0</v>
      </c>
      <c r="G91" s="133">
        <f>Balanza!E1828</f>
        <v>0</v>
      </c>
      <c r="H91" s="133">
        <f>Balanza!G2100</f>
        <v>0</v>
      </c>
      <c r="I91" s="119">
        <f t="shared" si="25"/>
        <v>0</v>
      </c>
      <c r="J91" s="129"/>
      <c r="K91" s="129"/>
      <c r="L91" s="129"/>
      <c r="M91" s="129"/>
      <c r="N91" s="129"/>
      <c r="O91" s="129"/>
      <c r="P91" s="129"/>
      <c r="Q91" s="129"/>
      <c r="R91" s="129"/>
      <c r="S91" s="129"/>
      <c r="T91" s="129"/>
      <c r="U91" s="129"/>
      <c r="V91" s="129"/>
      <c r="W91" s="129"/>
      <c r="X91" s="129"/>
      <c r="Y91" s="129"/>
      <c r="Z91" s="129"/>
    </row>
    <row r="92" spans="1:26" ht="15.75" customHeight="1">
      <c r="A92" s="129"/>
      <c r="B92" s="1"/>
      <c r="C92" s="393" t="s">
        <v>627</v>
      </c>
      <c r="D92" s="133">
        <f>Balanza!H1286</f>
        <v>0</v>
      </c>
      <c r="E92" s="133">
        <f>Balanza!H1558</f>
        <v>0</v>
      </c>
      <c r="F92" s="119">
        <f t="shared" si="23"/>
        <v>0</v>
      </c>
      <c r="G92" s="133">
        <f>Balanza!E1830</f>
        <v>0</v>
      </c>
      <c r="H92" s="133">
        <f>Balanza!G2102</f>
        <v>0</v>
      </c>
      <c r="I92" s="119">
        <f t="shared" si="25"/>
        <v>0</v>
      </c>
      <c r="J92" s="129"/>
      <c r="K92" s="129"/>
      <c r="L92" s="129"/>
      <c r="M92" s="129"/>
      <c r="N92" s="129"/>
      <c r="O92" s="129"/>
      <c r="P92" s="129"/>
      <c r="Q92" s="129"/>
      <c r="R92" s="129"/>
      <c r="S92" s="129"/>
      <c r="T92" s="129"/>
      <c r="U92" s="129"/>
      <c r="V92" s="129"/>
      <c r="W92" s="129"/>
      <c r="X92" s="129"/>
      <c r="Y92" s="129"/>
      <c r="Z92" s="129"/>
    </row>
    <row r="93" spans="1:26" ht="15.75" customHeight="1">
      <c r="A93" s="129"/>
      <c r="B93" s="1"/>
      <c r="C93" s="393" t="s">
        <v>571</v>
      </c>
      <c r="D93" s="119">
        <f>Balanza!H1288</f>
        <v>0</v>
      </c>
      <c r="E93" s="119">
        <f>Balanza!H1560</f>
        <v>0</v>
      </c>
      <c r="F93" s="119">
        <f t="shared" si="23"/>
        <v>0</v>
      </c>
      <c r="G93" s="119">
        <f>Balanza!E1832</f>
        <v>0</v>
      </c>
      <c r="H93" s="119">
        <f>Balanza!G2104</f>
        <v>0</v>
      </c>
      <c r="I93" s="119">
        <f t="shared" si="25"/>
        <v>0</v>
      </c>
      <c r="J93" s="129"/>
      <c r="K93" s="129"/>
      <c r="L93" s="129"/>
      <c r="M93" s="129"/>
      <c r="N93" s="129"/>
      <c r="O93" s="129"/>
      <c r="P93" s="129"/>
      <c r="Q93" s="129"/>
      <c r="R93" s="129"/>
      <c r="S93" s="129"/>
      <c r="T93" s="129"/>
      <c r="U93" s="129"/>
      <c r="V93" s="129"/>
      <c r="W93" s="129"/>
      <c r="X93" s="129"/>
      <c r="Y93" s="129"/>
      <c r="Z93" s="129"/>
    </row>
    <row r="94" spans="1:26" ht="15.75" customHeight="1">
      <c r="A94" s="129"/>
      <c r="B94" s="1"/>
      <c r="C94" s="393" t="s">
        <v>572</v>
      </c>
      <c r="D94" s="133">
        <f>Balanza!H1290</f>
        <v>0</v>
      </c>
      <c r="E94" s="133">
        <f>Balanza!H1562</f>
        <v>0</v>
      </c>
      <c r="F94" s="119">
        <f t="shared" si="23"/>
        <v>0</v>
      </c>
      <c r="G94" s="133">
        <f>Balanza!E1834</f>
        <v>0</v>
      </c>
      <c r="H94" s="133">
        <f>Balanza!G2106</f>
        <v>0</v>
      </c>
      <c r="I94" s="119">
        <f t="shared" si="25"/>
        <v>0</v>
      </c>
      <c r="J94" s="129"/>
      <c r="K94" s="129"/>
      <c r="L94" s="129"/>
      <c r="M94" s="129"/>
      <c r="N94" s="129"/>
      <c r="O94" s="129"/>
      <c r="P94" s="129"/>
      <c r="Q94" s="129"/>
      <c r="R94" s="129"/>
      <c r="S94" s="129"/>
      <c r="T94" s="129"/>
      <c r="U94" s="129"/>
      <c r="V94" s="129"/>
      <c r="W94" s="129"/>
      <c r="X94" s="129"/>
      <c r="Y94" s="129"/>
      <c r="Z94" s="129"/>
    </row>
    <row r="95" spans="1:26" ht="15.75" customHeight="1">
      <c r="A95" s="129"/>
      <c r="B95" s="1"/>
      <c r="C95" s="393" t="s">
        <v>573</v>
      </c>
      <c r="D95" s="133">
        <f>Balanza!H1292</f>
        <v>0</v>
      </c>
      <c r="E95" s="133">
        <f>Balanza!H1564</f>
        <v>0</v>
      </c>
      <c r="F95" s="119">
        <f t="shared" si="23"/>
        <v>0</v>
      </c>
      <c r="G95" s="133">
        <f>Balanza!E1836</f>
        <v>0</v>
      </c>
      <c r="H95" s="133">
        <f>Balanza!G2108</f>
        <v>0</v>
      </c>
      <c r="I95" s="119">
        <f t="shared" si="25"/>
        <v>0</v>
      </c>
      <c r="J95" s="129"/>
      <c r="K95" s="129"/>
      <c r="L95" s="129"/>
      <c r="M95" s="129"/>
      <c r="N95" s="129"/>
      <c r="O95" s="129"/>
      <c r="P95" s="129"/>
      <c r="Q95" s="129"/>
      <c r="R95" s="129"/>
      <c r="S95" s="129"/>
      <c r="T95" s="129"/>
      <c r="U95" s="129"/>
      <c r="V95" s="129"/>
      <c r="W95" s="129"/>
      <c r="X95" s="129"/>
      <c r="Y95" s="129"/>
      <c r="Z95" s="129"/>
    </row>
    <row r="96" spans="1:26" ht="15.75" customHeight="1">
      <c r="A96" s="129"/>
      <c r="B96" s="1"/>
      <c r="C96" s="393" t="s">
        <v>574</v>
      </c>
      <c r="D96" s="133">
        <f>Balanza!H1294</f>
        <v>0</v>
      </c>
      <c r="E96" s="133">
        <f>Balanza!H1566</f>
        <v>0</v>
      </c>
      <c r="F96" s="119">
        <f t="shared" si="23"/>
        <v>0</v>
      </c>
      <c r="G96" s="133">
        <f>Balanza!E1838</f>
        <v>0</v>
      </c>
      <c r="H96" s="133">
        <f>Balanza!G2110</f>
        <v>0</v>
      </c>
      <c r="I96" s="119">
        <f t="shared" si="25"/>
        <v>0</v>
      </c>
      <c r="J96" s="129"/>
      <c r="K96" s="129"/>
      <c r="L96" s="129"/>
      <c r="M96" s="129"/>
      <c r="N96" s="129"/>
      <c r="O96" s="129"/>
      <c r="P96" s="129"/>
      <c r="Q96" s="129"/>
      <c r="R96" s="129"/>
      <c r="S96" s="129"/>
      <c r="T96" s="129"/>
      <c r="U96" s="129"/>
      <c r="V96" s="129"/>
      <c r="W96" s="129"/>
      <c r="X96" s="129"/>
      <c r="Y96" s="129"/>
      <c r="Z96" s="129"/>
    </row>
    <row r="97" spans="1:26" ht="15.75" customHeight="1">
      <c r="A97" s="129"/>
      <c r="B97" s="1"/>
      <c r="C97" s="393" t="s">
        <v>575</v>
      </c>
      <c r="D97" s="133">
        <f>Balanza!H1296</f>
        <v>0</v>
      </c>
      <c r="E97" s="133">
        <f>Balanza!H1568</f>
        <v>0</v>
      </c>
      <c r="F97" s="119">
        <f t="shared" si="23"/>
        <v>0</v>
      </c>
      <c r="G97" s="133">
        <f>Balanza!E1840</f>
        <v>0</v>
      </c>
      <c r="H97" s="133">
        <f>Balanza!G2112</f>
        <v>0</v>
      </c>
      <c r="I97" s="119">
        <f t="shared" si="25"/>
        <v>0</v>
      </c>
      <c r="J97" s="129"/>
      <c r="K97" s="129"/>
      <c r="L97" s="129"/>
      <c r="M97" s="129"/>
      <c r="N97" s="129"/>
      <c r="O97" s="129"/>
      <c r="P97" s="129"/>
      <c r="Q97" s="129"/>
      <c r="R97" s="129"/>
      <c r="S97" s="129"/>
      <c r="T97" s="129"/>
      <c r="U97" s="129"/>
      <c r="V97" s="129"/>
      <c r="W97" s="129"/>
      <c r="X97" s="129"/>
      <c r="Y97" s="129"/>
      <c r="Z97" s="129"/>
    </row>
    <row r="98" spans="1:26" ht="15.75" customHeight="1">
      <c r="A98" s="129"/>
      <c r="B98" s="1"/>
      <c r="C98" s="393" t="s">
        <v>576</v>
      </c>
      <c r="D98" s="133">
        <f>Balanza!H1298</f>
        <v>0</v>
      </c>
      <c r="E98" s="133">
        <f>Balanza!H1570</f>
        <v>0</v>
      </c>
      <c r="F98" s="119">
        <f t="shared" si="23"/>
        <v>0</v>
      </c>
      <c r="G98" s="133">
        <f>Balanza!E1842</f>
        <v>0</v>
      </c>
      <c r="H98" s="133">
        <f>Balanza!G2114</f>
        <v>0</v>
      </c>
      <c r="I98" s="119">
        <f t="shared" si="25"/>
        <v>0</v>
      </c>
      <c r="J98" s="129"/>
      <c r="K98" s="129"/>
      <c r="L98" s="129"/>
      <c r="M98" s="129"/>
      <c r="N98" s="129"/>
      <c r="O98" s="129"/>
      <c r="P98" s="129"/>
      <c r="Q98" s="129"/>
      <c r="R98" s="129"/>
      <c r="S98" s="129"/>
      <c r="T98" s="129"/>
      <c r="U98" s="129"/>
      <c r="V98" s="129"/>
      <c r="W98" s="129"/>
      <c r="X98" s="129"/>
      <c r="Y98" s="129"/>
      <c r="Z98" s="129"/>
    </row>
    <row r="99" spans="1:26" ht="15.75" customHeight="1">
      <c r="A99" s="129"/>
      <c r="B99" s="1"/>
      <c r="C99" s="393" t="s">
        <v>577</v>
      </c>
      <c r="D99" s="133">
        <f>Balanza!H1300</f>
        <v>0</v>
      </c>
      <c r="E99" s="133">
        <f>Balanza!H1572</f>
        <v>0</v>
      </c>
      <c r="F99" s="119">
        <f t="shared" si="23"/>
        <v>0</v>
      </c>
      <c r="G99" s="133">
        <f>Balanza!E1844</f>
        <v>0</v>
      </c>
      <c r="H99" s="133">
        <f>Balanza!G2116</f>
        <v>0</v>
      </c>
      <c r="I99" s="119">
        <f t="shared" si="25"/>
        <v>0</v>
      </c>
      <c r="J99" s="129"/>
      <c r="K99" s="129"/>
      <c r="L99" s="129"/>
      <c r="M99" s="129"/>
      <c r="N99" s="129"/>
      <c r="O99" s="129"/>
      <c r="P99" s="129"/>
      <c r="Q99" s="129"/>
      <c r="R99" s="129"/>
      <c r="S99" s="129"/>
      <c r="T99" s="129"/>
      <c r="U99" s="129"/>
      <c r="V99" s="129"/>
      <c r="W99" s="129"/>
      <c r="X99" s="129"/>
      <c r="Y99" s="129"/>
      <c r="Z99" s="129"/>
    </row>
    <row r="100" spans="1:26" ht="15.75" customHeight="1">
      <c r="A100" s="129"/>
      <c r="B100" s="159" t="s">
        <v>5053</v>
      </c>
      <c r="C100" s="268" t="s">
        <v>358</v>
      </c>
      <c r="D100" s="456">
        <f t="shared" ref="D100:E100" si="28">SUM(D101:D109)</f>
        <v>0</v>
      </c>
      <c r="E100" s="456">
        <f t="shared" si="28"/>
        <v>0</v>
      </c>
      <c r="F100" s="456">
        <f t="shared" si="23"/>
        <v>0</v>
      </c>
      <c r="G100" s="456">
        <f t="shared" ref="G100:H100" si="29">SUM(G101:G109)</f>
        <v>0</v>
      </c>
      <c r="H100" s="456">
        <f t="shared" si="29"/>
        <v>0</v>
      </c>
      <c r="I100" s="456">
        <f t="shared" si="25"/>
        <v>0</v>
      </c>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466"/>
      <c r="C101" s="393" t="s">
        <v>578</v>
      </c>
      <c r="D101" s="133">
        <f>Balanza!H1303</f>
        <v>0</v>
      </c>
      <c r="E101" s="133">
        <f>Balanza!H1575</f>
        <v>0</v>
      </c>
      <c r="F101" s="119">
        <f t="shared" si="23"/>
        <v>0</v>
      </c>
      <c r="G101" s="133">
        <f>Balanza!E1847</f>
        <v>0</v>
      </c>
      <c r="H101" s="133">
        <f>Balanza!G2119</f>
        <v>0</v>
      </c>
      <c r="I101" s="119">
        <f t="shared" si="25"/>
        <v>0</v>
      </c>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3"/>
      <c r="C102" s="393" t="s">
        <v>579</v>
      </c>
      <c r="D102" s="133">
        <f>Balanza!H1305</f>
        <v>0</v>
      </c>
      <c r="E102" s="133">
        <f>Balanza!H1577</f>
        <v>0</v>
      </c>
      <c r="F102" s="119">
        <f t="shared" si="23"/>
        <v>0</v>
      </c>
      <c r="G102" s="133">
        <f>Balanza!E1849</f>
        <v>0</v>
      </c>
      <c r="H102" s="133">
        <f>Balanza!G2121</f>
        <v>0</v>
      </c>
      <c r="I102" s="119">
        <f t="shared" si="25"/>
        <v>0</v>
      </c>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3"/>
      <c r="C103" s="393" t="s">
        <v>580</v>
      </c>
      <c r="D103" s="133">
        <f>Balanza!H1307</f>
        <v>0</v>
      </c>
      <c r="E103" s="133">
        <f>Balanza!H1579</f>
        <v>0</v>
      </c>
      <c r="F103" s="119">
        <f t="shared" si="23"/>
        <v>0</v>
      </c>
      <c r="G103" s="133">
        <f>Balanza!E1851</f>
        <v>0</v>
      </c>
      <c r="H103" s="133">
        <f>Balanza!G2123</f>
        <v>0</v>
      </c>
      <c r="I103" s="119">
        <f t="shared" si="25"/>
        <v>0</v>
      </c>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3"/>
      <c r="C104" s="393" t="s">
        <v>581</v>
      </c>
      <c r="D104" s="133">
        <f>Balanza!H1309</f>
        <v>0</v>
      </c>
      <c r="E104" s="133">
        <f>Balanza!H1581</f>
        <v>0</v>
      </c>
      <c r="F104" s="119">
        <f t="shared" si="23"/>
        <v>0</v>
      </c>
      <c r="G104" s="133">
        <f>Balanza!E1853</f>
        <v>0</v>
      </c>
      <c r="H104" s="133">
        <f>Balanza!G2125</f>
        <v>0</v>
      </c>
      <c r="I104" s="119">
        <f t="shared" si="25"/>
        <v>0</v>
      </c>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3"/>
      <c r="C105" s="393" t="s">
        <v>582</v>
      </c>
      <c r="D105" s="133">
        <f>Balanza!H1311</f>
        <v>0</v>
      </c>
      <c r="E105" s="133">
        <f>Balanza!H1583</f>
        <v>0</v>
      </c>
      <c r="F105" s="119">
        <f t="shared" si="23"/>
        <v>0</v>
      </c>
      <c r="G105" s="133">
        <f>Balanza!E1855</f>
        <v>0</v>
      </c>
      <c r="H105" s="133">
        <f>Balanza!G2127</f>
        <v>0</v>
      </c>
      <c r="I105" s="119">
        <f t="shared" si="25"/>
        <v>0</v>
      </c>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3"/>
      <c r="C106" s="393" t="s">
        <v>583</v>
      </c>
      <c r="D106" s="133">
        <f>Balanza!H1313</f>
        <v>0</v>
      </c>
      <c r="E106" s="133">
        <f>Balanza!H1585</f>
        <v>0</v>
      </c>
      <c r="F106" s="119">
        <f t="shared" si="23"/>
        <v>0</v>
      </c>
      <c r="G106" s="133">
        <f>Balanza!E1857</f>
        <v>0</v>
      </c>
      <c r="H106" s="133">
        <f>Balanza!G2129</f>
        <v>0</v>
      </c>
      <c r="I106" s="119">
        <f t="shared" si="25"/>
        <v>0</v>
      </c>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3"/>
      <c r="C107" s="393" t="s">
        <v>584</v>
      </c>
      <c r="D107" s="133">
        <f>Balanza!H1315</f>
        <v>0</v>
      </c>
      <c r="E107" s="133">
        <f>Balanza!H1587</f>
        <v>0</v>
      </c>
      <c r="F107" s="119">
        <f t="shared" si="23"/>
        <v>0</v>
      </c>
      <c r="G107" s="133">
        <f>Balanza!E1859</f>
        <v>0</v>
      </c>
      <c r="H107" s="133">
        <f>Balanza!G2131</f>
        <v>0</v>
      </c>
      <c r="I107" s="119">
        <f t="shared" si="25"/>
        <v>0</v>
      </c>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3"/>
      <c r="C108" s="393" t="s">
        <v>585</v>
      </c>
      <c r="D108" s="133">
        <f>Balanza!H1317</f>
        <v>0</v>
      </c>
      <c r="E108" s="133">
        <f>Balanza!H1589</f>
        <v>0</v>
      </c>
      <c r="F108" s="119">
        <f t="shared" si="23"/>
        <v>0</v>
      </c>
      <c r="G108" s="133">
        <f>Balanza!E1861</f>
        <v>0</v>
      </c>
      <c r="H108" s="133">
        <f>Balanza!G2133</f>
        <v>0</v>
      </c>
      <c r="I108" s="119">
        <f t="shared" si="25"/>
        <v>0</v>
      </c>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3"/>
      <c r="C109" s="393" t="s">
        <v>586</v>
      </c>
      <c r="D109" s="133">
        <f>Balanza!H1319</f>
        <v>0</v>
      </c>
      <c r="E109" s="133">
        <f>Balanza!H1591</f>
        <v>0</v>
      </c>
      <c r="F109" s="119">
        <f t="shared" si="23"/>
        <v>0</v>
      </c>
      <c r="G109" s="133">
        <f>Balanza!E1863</f>
        <v>0</v>
      </c>
      <c r="H109" s="133">
        <f>Balanza!G2135</f>
        <v>0</v>
      </c>
      <c r="I109" s="119">
        <f t="shared" si="25"/>
        <v>0</v>
      </c>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59" t="s">
        <v>5055</v>
      </c>
      <c r="C110" s="268" t="s">
        <v>587</v>
      </c>
      <c r="D110" s="456">
        <f t="shared" ref="D110:E110" si="30">SUM(D111:D119)</f>
        <v>0</v>
      </c>
      <c r="E110" s="456">
        <f t="shared" si="30"/>
        <v>0</v>
      </c>
      <c r="F110" s="456">
        <f t="shared" si="23"/>
        <v>0</v>
      </c>
      <c r="G110" s="456">
        <f t="shared" ref="G110:H110" si="31">SUM(G111:G119)</f>
        <v>0</v>
      </c>
      <c r="H110" s="456">
        <f t="shared" si="31"/>
        <v>0</v>
      </c>
      <c r="I110" s="456">
        <f t="shared" si="25"/>
        <v>0</v>
      </c>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466"/>
      <c r="C111" s="393" t="s">
        <v>359</v>
      </c>
      <c r="D111" s="133">
        <f>Balanza!H1322</f>
        <v>0</v>
      </c>
      <c r="E111" s="133">
        <f>Balanza!H1594</f>
        <v>0</v>
      </c>
      <c r="F111" s="119">
        <f t="shared" si="23"/>
        <v>0</v>
      </c>
      <c r="G111" s="133">
        <f>Balanza!E1866</f>
        <v>0</v>
      </c>
      <c r="H111" s="133">
        <f>Balanza!G2138</f>
        <v>0</v>
      </c>
      <c r="I111" s="119">
        <f t="shared" si="25"/>
        <v>0</v>
      </c>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3"/>
      <c r="C112" s="393" t="s">
        <v>360</v>
      </c>
      <c r="D112" s="133">
        <f>Balanza!H1324</f>
        <v>0</v>
      </c>
      <c r="E112" s="133">
        <f>Balanza!H1596</f>
        <v>0</v>
      </c>
      <c r="F112" s="119">
        <f t="shared" si="23"/>
        <v>0</v>
      </c>
      <c r="G112" s="133">
        <f>Balanza!E1868</f>
        <v>0</v>
      </c>
      <c r="H112" s="133">
        <f>Balanza!G2140</f>
        <v>0</v>
      </c>
      <c r="I112" s="119">
        <f t="shared" si="25"/>
        <v>0</v>
      </c>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3"/>
      <c r="C113" s="393" t="s">
        <v>499</v>
      </c>
      <c r="D113" s="133">
        <f>Balanza!H1326</f>
        <v>0</v>
      </c>
      <c r="E113" s="133">
        <f>Balanza!H1598</f>
        <v>0</v>
      </c>
      <c r="F113" s="119">
        <f t="shared" si="23"/>
        <v>0</v>
      </c>
      <c r="G113" s="133">
        <f>Balanza!E1870</f>
        <v>0</v>
      </c>
      <c r="H113" s="133">
        <f>Balanza!G2142</f>
        <v>0</v>
      </c>
      <c r="I113" s="119">
        <f t="shared" si="25"/>
        <v>0</v>
      </c>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3"/>
      <c r="C114" s="393" t="s">
        <v>362</v>
      </c>
      <c r="D114" s="133">
        <f>Balanza!H1328</f>
        <v>0</v>
      </c>
      <c r="E114" s="133">
        <f>Balanza!H1600</f>
        <v>0</v>
      </c>
      <c r="F114" s="119">
        <f t="shared" si="23"/>
        <v>0</v>
      </c>
      <c r="G114" s="133">
        <f>Balanza!E1872</f>
        <v>0</v>
      </c>
      <c r="H114" s="133">
        <f>Balanza!G2144</f>
        <v>0</v>
      </c>
      <c r="I114" s="119">
        <f t="shared" si="25"/>
        <v>0</v>
      </c>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3"/>
      <c r="C115" s="393" t="s">
        <v>363</v>
      </c>
      <c r="D115" s="133">
        <f>Balanza!H1330</f>
        <v>0</v>
      </c>
      <c r="E115" s="133">
        <f>Balanza!H1602</f>
        <v>0</v>
      </c>
      <c r="F115" s="119">
        <f t="shared" si="23"/>
        <v>0</v>
      </c>
      <c r="G115" s="133">
        <f>Balanza!E1874</f>
        <v>0</v>
      </c>
      <c r="H115" s="133">
        <f>Balanza!G2146</f>
        <v>0</v>
      </c>
      <c r="I115" s="119">
        <f t="shared" si="25"/>
        <v>0</v>
      </c>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3"/>
      <c r="C116" s="393" t="s">
        <v>623</v>
      </c>
      <c r="D116" s="133">
        <f>Balanza!H1332</f>
        <v>0</v>
      </c>
      <c r="E116" s="133">
        <f>Balanza!H1604</f>
        <v>0</v>
      </c>
      <c r="F116" s="119">
        <f t="shared" si="23"/>
        <v>0</v>
      </c>
      <c r="G116" s="133">
        <f>Balanza!E1876</f>
        <v>0</v>
      </c>
      <c r="H116" s="133">
        <f>Balanza!G2148</f>
        <v>0</v>
      </c>
      <c r="I116" s="119">
        <f t="shared" si="25"/>
        <v>0</v>
      </c>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3"/>
      <c r="C117" s="393" t="s">
        <v>589</v>
      </c>
      <c r="D117" s="133">
        <f>Balanza!H1334</f>
        <v>0</v>
      </c>
      <c r="E117" s="133">
        <f>Balanza!H1606</f>
        <v>0</v>
      </c>
      <c r="F117" s="119">
        <f t="shared" si="23"/>
        <v>0</v>
      </c>
      <c r="G117" s="133">
        <f>Balanza!E1878</f>
        <v>0</v>
      </c>
      <c r="H117" s="133">
        <f>Balanza!G2150</f>
        <v>0</v>
      </c>
      <c r="I117" s="119">
        <f t="shared" si="25"/>
        <v>0</v>
      </c>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3"/>
      <c r="C118" s="393" t="s">
        <v>366</v>
      </c>
      <c r="D118" s="133">
        <f>Balanza!H1336</f>
        <v>0</v>
      </c>
      <c r="E118" s="133">
        <f>Balanza!H1608</f>
        <v>0</v>
      </c>
      <c r="F118" s="119">
        <f t="shared" si="23"/>
        <v>0</v>
      </c>
      <c r="G118" s="133">
        <f>Balanza!E1880</f>
        <v>0</v>
      </c>
      <c r="H118" s="133">
        <f>Balanza!G2152</f>
        <v>0</v>
      </c>
      <c r="I118" s="119">
        <f t="shared" si="25"/>
        <v>0</v>
      </c>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3"/>
      <c r="C119" s="393" t="s">
        <v>367</v>
      </c>
      <c r="D119" s="133">
        <f>Balanza!H1338</f>
        <v>0</v>
      </c>
      <c r="E119" s="133">
        <f>Balanza!H1610</f>
        <v>0</v>
      </c>
      <c r="F119" s="119">
        <f t="shared" si="23"/>
        <v>0</v>
      </c>
      <c r="G119" s="133">
        <f>Balanza!E1882</f>
        <v>0</v>
      </c>
      <c r="H119" s="133">
        <f>Balanza!G2154</f>
        <v>0</v>
      </c>
      <c r="I119" s="119">
        <f t="shared" si="25"/>
        <v>0</v>
      </c>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59" t="s">
        <v>5057</v>
      </c>
      <c r="C120" s="268" t="s">
        <v>590</v>
      </c>
      <c r="D120" s="456">
        <f t="shared" ref="D120:E120" si="32">SUM(D121:D129)</f>
        <v>0</v>
      </c>
      <c r="E120" s="456">
        <f t="shared" si="32"/>
        <v>0</v>
      </c>
      <c r="F120" s="456">
        <f t="shared" si="23"/>
        <v>0</v>
      </c>
      <c r="G120" s="456">
        <f t="shared" ref="G120:H120" si="33">SUM(G121:G129)</f>
        <v>0</v>
      </c>
      <c r="H120" s="456">
        <f t="shared" si="33"/>
        <v>0</v>
      </c>
      <c r="I120" s="456">
        <f t="shared" si="25"/>
        <v>0</v>
      </c>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466"/>
      <c r="C121" s="393" t="s">
        <v>591</v>
      </c>
      <c r="D121" s="133">
        <f>Balanza!H1341</f>
        <v>0</v>
      </c>
      <c r="E121" s="133">
        <f>Balanza!H1613</f>
        <v>0</v>
      </c>
      <c r="F121" s="119">
        <f t="shared" si="23"/>
        <v>0</v>
      </c>
      <c r="G121" s="133">
        <f>Balanza!E1885</f>
        <v>0</v>
      </c>
      <c r="H121" s="133">
        <f>Balanza!G2157</f>
        <v>0</v>
      </c>
      <c r="I121" s="119">
        <f t="shared" si="25"/>
        <v>0</v>
      </c>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3"/>
      <c r="C122" s="393" t="s">
        <v>592</v>
      </c>
      <c r="D122" s="133">
        <f>Balanza!H1343</f>
        <v>0</v>
      </c>
      <c r="E122" s="133">
        <f>Balanza!H1615</f>
        <v>0</v>
      </c>
      <c r="F122" s="119">
        <f t="shared" si="23"/>
        <v>0</v>
      </c>
      <c r="G122" s="133">
        <f>Balanza!E1887</f>
        <v>0</v>
      </c>
      <c r="H122" s="133">
        <f>Balanza!G2159</f>
        <v>0</v>
      </c>
      <c r="I122" s="119">
        <f t="shared" si="25"/>
        <v>0</v>
      </c>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3"/>
      <c r="C123" s="393" t="s">
        <v>593</v>
      </c>
      <c r="D123" s="133">
        <f>Balanza!H1345</f>
        <v>0</v>
      </c>
      <c r="E123" s="133">
        <f>Balanza!H1617</f>
        <v>0</v>
      </c>
      <c r="F123" s="119">
        <f t="shared" si="23"/>
        <v>0</v>
      </c>
      <c r="G123" s="133">
        <f>Balanza!E1889</f>
        <v>0</v>
      </c>
      <c r="H123" s="133">
        <f>Balanza!G2161</f>
        <v>0</v>
      </c>
      <c r="I123" s="119">
        <f t="shared" si="25"/>
        <v>0</v>
      </c>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3"/>
      <c r="C124" s="393" t="s">
        <v>594</v>
      </c>
      <c r="D124" s="133">
        <f>Balanza!H1347</f>
        <v>0</v>
      </c>
      <c r="E124" s="133">
        <f>Balanza!H1619</f>
        <v>0</v>
      </c>
      <c r="F124" s="119">
        <f t="shared" si="23"/>
        <v>0</v>
      </c>
      <c r="G124" s="133">
        <f>Balanza!E1891</f>
        <v>0</v>
      </c>
      <c r="H124" s="133">
        <f>Balanza!G2163</f>
        <v>0</v>
      </c>
      <c r="I124" s="119">
        <f t="shared" si="25"/>
        <v>0</v>
      </c>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3"/>
      <c r="C125" s="393" t="s">
        <v>595</v>
      </c>
      <c r="D125" s="133">
        <f>Balanza!H1349</f>
        <v>0</v>
      </c>
      <c r="E125" s="133">
        <f>Balanza!H1621</f>
        <v>0</v>
      </c>
      <c r="F125" s="119">
        <f t="shared" si="23"/>
        <v>0</v>
      </c>
      <c r="G125" s="133">
        <f>Balanza!E1893</f>
        <v>0</v>
      </c>
      <c r="H125" s="133">
        <f>Balanza!G2165</f>
        <v>0</v>
      </c>
      <c r="I125" s="119">
        <f t="shared" si="25"/>
        <v>0</v>
      </c>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3"/>
      <c r="C126" s="393" t="s">
        <v>596</v>
      </c>
      <c r="D126" s="133">
        <f>Balanza!H1351</f>
        <v>0</v>
      </c>
      <c r="E126" s="133">
        <f>Balanza!H1623</f>
        <v>0</v>
      </c>
      <c r="F126" s="119">
        <f t="shared" si="23"/>
        <v>0</v>
      </c>
      <c r="G126" s="133">
        <f>Balanza!E1895</f>
        <v>0</v>
      </c>
      <c r="H126" s="133">
        <f>Balanza!G2167</f>
        <v>0</v>
      </c>
      <c r="I126" s="119">
        <f t="shared" si="25"/>
        <v>0</v>
      </c>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3"/>
      <c r="C127" s="393" t="s">
        <v>597</v>
      </c>
      <c r="D127" s="133">
        <f>Balanza!H1353</f>
        <v>0</v>
      </c>
      <c r="E127" s="133">
        <f>Balanza!H1625</f>
        <v>0</v>
      </c>
      <c r="F127" s="119">
        <f t="shared" si="23"/>
        <v>0</v>
      </c>
      <c r="G127" s="133">
        <f>Balanza!E1897</f>
        <v>0</v>
      </c>
      <c r="H127" s="133">
        <f>Balanza!G2169</f>
        <v>0</v>
      </c>
      <c r="I127" s="119">
        <f t="shared" si="25"/>
        <v>0</v>
      </c>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3"/>
      <c r="C128" s="393" t="s">
        <v>598</v>
      </c>
      <c r="D128" s="133">
        <f>Balanza!H1355</f>
        <v>0</v>
      </c>
      <c r="E128" s="133">
        <f>Balanza!H1627</f>
        <v>0</v>
      </c>
      <c r="F128" s="119">
        <f t="shared" si="23"/>
        <v>0</v>
      </c>
      <c r="G128" s="133">
        <f>Balanza!E1899</f>
        <v>0</v>
      </c>
      <c r="H128" s="133">
        <f>Balanza!G2171</f>
        <v>0</v>
      </c>
      <c r="I128" s="119">
        <f t="shared" si="25"/>
        <v>0</v>
      </c>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3"/>
      <c r="C129" s="393" t="s">
        <v>450</v>
      </c>
      <c r="D129" s="133">
        <f>Balanza!H1357</f>
        <v>0</v>
      </c>
      <c r="E129" s="133">
        <f>Balanza!H1629</f>
        <v>0</v>
      </c>
      <c r="F129" s="119">
        <f t="shared" si="23"/>
        <v>0</v>
      </c>
      <c r="G129" s="133">
        <f>Balanza!E1901</f>
        <v>0</v>
      </c>
      <c r="H129" s="133">
        <f>Balanza!G2173</f>
        <v>0</v>
      </c>
      <c r="I129" s="119">
        <f t="shared" si="25"/>
        <v>0</v>
      </c>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59" t="s">
        <v>5059</v>
      </c>
      <c r="C130" s="268" t="s">
        <v>599</v>
      </c>
      <c r="D130" s="456">
        <f t="shared" ref="D130:E130" si="34">SUM(D131:D133)</f>
        <v>0</v>
      </c>
      <c r="E130" s="456">
        <f t="shared" si="34"/>
        <v>0</v>
      </c>
      <c r="F130" s="456">
        <f t="shared" si="23"/>
        <v>0</v>
      </c>
      <c r="G130" s="456">
        <f t="shared" ref="G130:H130" si="35">SUM(G131:G133)</f>
        <v>0</v>
      </c>
      <c r="H130" s="456">
        <f t="shared" si="35"/>
        <v>0</v>
      </c>
      <c r="I130" s="456">
        <f t="shared" si="25"/>
        <v>0</v>
      </c>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466"/>
      <c r="C131" s="393" t="s">
        <v>600</v>
      </c>
      <c r="D131" s="133">
        <f>Balanza!H1360</f>
        <v>0</v>
      </c>
      <c r="E131" s="133">
        <f>Balanza!H1632</f>
        <v>0</v>
      </c>
      <c r="F131" s="119">
        <f t="shared" si="23"/>
        <v>0</v>
      </c>
      <c r="G131" s="133">
        <f>Balanza!E1904</f>
        <v>0</v>
      </c>
      <c r="H131" s="133">
        <f>Balanza!G2176</f>
        <v>0</v>
      </c>
      <c r="I131" s="119">
        <f t="shared" si="25"/>
        <v>0</v>
      </c>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3"/>
      <c r="C132" s="393" t="s">
        <v>601</v>
      </c>
      <c r="D132" s="133">
        <f>Balanza!H1362</f>
        <v>0</v>
      </c>
      <c r="E132" s="133">
        <f>Balanza!H1634</f>
        <v>0</v>
      </c>
      <c r="F132" s="119">
        <f t="shared" si="23"/>
        <v>0</v>
      </c>
      <c r="G132" s="133">
        <f>Balanza!E1906</f>
        <v>0</v>
      </c>
      <c r="H132" s="133">
        <f>Balanza!G2178</f>
        <v>0</v>
      </c>
      <c r="I132" s="119">
        <f t="shared" si="25"/>
        <v>0</v>
      </c>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3"/>
      <c r="C133" s="393" t="s">
        <v>602</v>
      </c>
      <c r="D133" s="133">
        <f>Balanza!H1364</f>
        <v>0</v>
      </c>
      <c r="E133" s="133">
        <f>Balanza!H1636</f>
        <v>0</v>
      </c>
      <c r="F133" s="119">
        <f t="shared" si="23"/>
        <v>0</v>
      </c>
      <c r="G133" s="133">
        <f>Balanza!E1908</f>
        <v>0</v>
      </c>
      <c r="H133" s="133">
        <f>Balanza!G2180</f>
        <v>0</v>
      </c>
      <c r="I133" s="119">
        <f t="shared" si="25"/>
        <v>0</v>
      </c>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59" t="s">
        <v>5096</v>
      </c>
      <c r="C134" s="268" t="s">
        <v>603</v>
      </c>
      <c r="D134" s="456">
        <f t="shared" ref="D134:E134" si="36">SUM(D135:D141)</f>
        <v>0</v>
      </c>
      <c r="E134" s="456">
        <f t="shared" si="36"/>
        <v>0</v>
      </c>
      <c r="F134" s="456">
        <f t="shared" si="23"/>
        <v>0</v>
      </c>
      <c r="G134" s="456">
        <f t="shared" ref="G134:H134" si="37">SUM(G135:G141)</f>
        <v>0</v>
      </c>
      <c r="H134" s="456">
        <f t="shared" si="37"/>
        <v>0</v>
      </c>
      <c r="I134" s="456">
        <f t="shared" si="25"/>
        <v>0</v>
      </c>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466"/>
      <c r="C135" s="393" t="s">
        <v>604</v>
      </c>
      <c r="D135" s="133">
        <f>Balanza!H1367</f>
        <v>0</v>
      </c>
      <c r="E135" s="133">
        <f>Balanza!H1639</f>
        <v>0</v>
      </c>
      <c r="F135" s="119">
        <f t="shared" si="23"/>
        <v>0</v>
      </c>
      <c r="G135" s="133">
        <f>Balanza!E1911</f>
        <v>0</v>
      </c>
      <c r="H135" s="133">
        <f>Balanza!G2183</f>
        <v>0</v>
      </c>
      <c r="I135" s="119">
        <f t="shared" si="25"/>
        <v>0</v>
      </c>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3"/>
      <c r="C136" s="393" t="s">
        <v>605</v>
      </c>
      <c r="D136" s="133">
        <f>Balanza!H1369</f>
        <v>0</v>
      </c>
      <c r="E136" s="133">
        <f>Balanza!H1641</f>
        <v>0</v>
      </c>
      <c r="F136" s="119">
        <f t="shared" si="23"/>
        <v>0</v>
      </c>
      <c r="G136" s="133">
        <f>Balanza!E1913</f>
        <v>0</v>
      </c>
      <c r="H136" s="133">
        <f>Balanza!G2185</f>
        <v>0</v>
      </c>
      <c r="I136" s="119">
        <f t="shared" si="25"/>
        <v>0</v>
      </c>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3"/>
      <c r="C137" s="393" t="s">
        <v>606</v>
      </c>
      <c r="D137" s="133">
        <f>Balanza!H1371</f>
        <v>0</v>
      </c>
      <c r="E137" s="133">
        <f>Balanza!H1643</f>
        <v>0</v>
      </c>
      <c r="F137" s="119">
        <f t="shared" si="23"/>
        <v>0</v>
      </c>
      <c r="G137" s="133">
        <f>Balanza!E1915</f>
        <v>0</v>
      </c>
      <c r="H137" s="133">
        <f>Balanza!G2187</f>
        <v>0</v>
      </c>
      <c r="I137" s="119">
        <f t="shared" si="25"/>
        <v>0</v>
      </c>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3"/>
      <c r="C138" s="393" t="s">
        <v>607</v>
      </c>
      <c r="D138" s="133">
        <f>Balanza!H1373</f>
        <v>0</v>
      </c>
      <c r="E138" s="133">
        <f>Balanza!H1645</f>
        <v>0</v>
      </c>
      <c r="F138" s="119">
        <f t="shared" si="23"/>
        <v>0</v>
      </c>
      <c r="G138" s="133">
        <f>Balanza!E1917</f>
        <v>0</v>
      </c>
      <c r="H138" s="133">
        <f>Balanza!G2189</f>
        <v>0</v>
      </c>
      <c r="I138" s="119">
        <f t="shared" si="25"/>
        <v>0</v>
      </c>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3"/>
      <c r="C139" s="393" t="s">
        <v>608</v>
      </c>
      <c r="D139" s="133">
        <f>Balanza!H1375</f>
        <v>0</v>
      </c>
      <c r="E139" s="133">
        <f>Balanza!H1646</f>
        <v>0</v>
      </c>
      <c r="F139" s="119">
        <f t="shared" si="23"/>
        <v>0</v>
      </c>
      <c r="G139" s="133">
        <f>Balanza!E1919</f>
        <v>0</v>
      </c>
      <c r="H139" s="133">
        <f>Balanza!G2191</f>
        <v>0</v>
      </c>
      <c r="I139" s="119">
        <f t="shared" si="25"/>
        <v>0</v>
      </c>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3"/>
      <c r="C140" s="393" t="s">
        <v>609</v>
      </c>
      <c r="D140" s="133">
        <f>Balanza!H1377</f>
        <v>0</v>
      </c>
      <c r="E140" s="133">
        <f>Balanza!H1649</f>
        <v>0</v>
      </c>
      <c r="F140" s="119">
        <f t="shared" si="23"/>
        <v>0</v>
      </c>
      <c r="G140" s="133">
        <f>Balanza!E1921</f>
        <v>0</v>
      </c>
      <c r="H140" s="133">
        <f>Balanza!G2193</f>
        <v>0</v>
      </c>
      <c r="I140" s="119">
        <f t="shared" si="25"/>
        <v>0</v>
      </c>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3"/>
      <c r="C141" s="393" t="s">
        <v>610</v>
      </c>
      <c r="D141" s="133">
        <f>Balanza!H1379</f>
        <v>0</v>
      </c>
      <c r="E141" s="133">
        <f>Balanza!H1651</f>
        <v>0</v>
      </c>
      <c r="F141" s="119">
        <f t="shared" si="23"/>
        <v>0</v>
      </c>
      <c r="G141" s="133">
        <f>Balanza!E1923</f>
        <v>0</v>
      </c>
      <c r="H141" s="133">
        <f>Balanza!G2195</f>
        <v>0</v>
      </c>
      <c r="I141" s="119">
        <f t="shared" si="25"/>
        <v>0</v>
      </c>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59" t="s">
        <v>5761</v>
      </c>
      <c r="C142" s="268" t="s">
        <v>611</v>
      </c>
      <c r="D142" s="456">
        <f t="shared" ref="D142:E142" si="38">SUM(D143:D145)</f>
        <v>0</v>
      </c>
      <c r="E142" s="456">
        <f t="shared" si="38"/>
        <v>0</v>
      </c>
      <c r="F142" s="456">
        <f t="shared" si="23"/>
        <v>0</v>
      </c>
      <c r="G142" s="456">
        <f t="shared" ref="G142:H142" si="39">SUM(G143:G145)</f>
        <v>0</v>
      </c>
      <c r="H142" s="456">
        <f t="shared" si="39"/>
        <v>0</v>
      </c>
      <c r="I142" s="119">
        <f t="shared" si="25"/>
        <v>0</v>
      </c>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670"/>
      <c r="C143" s="393" t="s">
        <v>494</v>
      </c>
      <c r="D143" s="119">
        <f>Balanza!H1382</f>
        <v>0</v>
      </c>
      <c r="E143" s="119">
        <f>Balanza!H1654</f>
        <v>0</v>
      </c>
      <c r="F143" s="119">
        <f t="shared" si="23"/>
        <v>0</v>
      </c>
      <c r="G143" s="119">
        <f>Balanza!E1926</f>
        <v>0</v>
      </c>
      <c r="H143" s="119">
        <f>Balanza!G2198</f>
        <v>0</v>
      </c>
      <c r="I143" s="119">
        <f t="shared" si="25"/>
        <v>0</v>
      </c>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505"/>
      <c r="C144" s="393" t="s">
        <v>323</v>
      </c>
      <c r="D144" s="119">
        <f>Balanza!H1384</f>
        <v>0</v>
      </c>
      <c r="E144" s="119">
        <f>Balanza!H1656</f>
        <v>0</v>
      </c>
      <c r="F144" s="119">
        <f t="shared" si="23"/>
        <v>0</v>
      </c>
      <c r="G144" s="119">
        <f>Balanza!E1928</f>
        <v>0</v>
      </c>
      <c r="H144" s="119">
        <f>Balanza!G2200</f>
        <v>0</v>
      </c>
      <c r="I144" s="119">
        <f t="shared" si="25"/>
        <v>0</v>
      </c>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505"/>
      <c r="C145" s="393" t="s">
        <v>370</v>
      </c>
      <c r="D145" s="133">
        <f>Balanza!H1386</f>
        <v>0</v>
      </c>
      <c r="E145" s="133">
        <f>Balanza!H1658</f>
        <v>0</v>
      </c>
      <c r="F145" s="119">
        <f t="shared" si="23"/>
        <v>0</v>
      </c>
      <c r="G145" s="133">
        <f>Balanza!E1930</f>
        <v>0</v>
      </c>
      <c r="H145" s="133">
        <f>Balanza!G2202</f>
        <v>0</v>
      </c>
      <c r="I145" s="119">
        <f t="shared" si="25"/>
        <v>0</v>
      </c>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59" t="s">
        <v>5039</v>
      </c>
      <c r="C146" s="268" t="s">
        <v>612</v>
      </c>
      <c r="D146" s="456">
        <f t="shared" ref="D146:E146" si="40">SUM(D147:D153)</f>
        <v>0</v>
      </c>
      <c r="E146" s="456">
        <f t="shared" si="40"/>
        <v>0</v>
      </c>
      <c r="F146" s="456">
        <f t="shared" si="23"/>
        <v>0</v>
      </c>
      <c r="G146" s="456">
        <f t="shared" ref="G146:H146" si="41">SUM(G147:G153)</f>
        <v>0</v>
      </c>
      <c r="H146" s="456">
        <f t="shared" si="41"/>
        <v>0</v>
      </c>
      <c r="I146" s="456">
        <f t="shared" si="25"/>
        <v>0</v>
      </c>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466"/>
      <c r="C147" s="393" t="s">
        <v>613</v>
      </c>
      <c r="D147" s="133">
        <f>Balanza!H1389</f>
        <v>0</v>
      </c>
      <c r="E147" s="133">
        <f>Balanza!H1661</f>
        <v>0</v>
      </c>
      <c r="F147" s="119">
        <f t="shared" si="23"/>
        <v>0</v>
      </c>
      <c r="G147" s="133">
        <f>Balanza!E1933</f>
        <v>0</v>
      </c>
      <c r="H147" s="133">
        <f>Balanza!G2205</f>
        <v>0</v>
      </c>
      <c r="I147" s="119">
        <f t="shared" si="25"/>
        <v>0</v>
      </c>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3"/>
      <c r="C148" s="393" t="s">
        <v>614</v>
      </c>
      <c r="D148" s="133">
        <f>Balanza!H1391</f>
        <v>0</v>
      </c>
      <c r="E148" s="133">
        <f>Balanza!H1663</f>
        <v>0</v>
      </c>
      <c r="F148" s="119">
        <f t="shared" si="23"/>
        <v>0</v>
      </c>
      <c r="G148" s="133">
        <f>Balanza!E1935</f>
        <v>0</v>
      </c>
      <c r="H148" s="133">
        <f>Balanza!G2207</f>
        <v>0</v>
      </c>
      <c r="I148" s="119">
        <f t="shared" si="25"/>
        <v>0</v>
      </c>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3"/>
      <c r="C149" s="393" t="s">
        <v>615</v>
      </c>
      <c r="D149" s="133">
        <f>Balanza!H1393</f>
        <v>0</v>
      </c>
      <c r="E149" s="133">
        <f>Balanza!H1665</f>
        <v>0</v>
      </c>
      <c r="F149" s="119">
        <f t="shared" si="23"/>
        <v>0</v>
      </c>
      <c r="G149" s="133">
        <f>Balanza!E1937</f>
        <v>0</v>
      </c>
      <c r="H149" s="133">
        <f>Balanza!G2209</f>
        <v>0</v>
      </c>
      <c r="I149" s="119">
        <f t="shared" si="25"/>
        <v>0</v>
      </c>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3"/>
      <c r="C150" s="393" t="s">
        <v>616</v>
      </c>
      <c r="D150" s="133">
        <f>Balanza!H1395</f>
        <v>0</v>
      </c>
      <c r="E150" s="133">
        <f>Balanza!H1667</f>
        <v>0</v>
      </c>
      <c r="F150" s="119">
        <f t="shared" si="23"/>
        <v>0</v>
      </c>
      <c r="G150" s="133">
        <f>Balanza!E1939</f>
        <v>0</v>
      </c>
      <c r="H150" s="133">
        <f>Balanza!G2211</f>
        <v>0</v>
      </c>
      <c r="I150" s="119">
        <f t="shared" si="25"/>
        <v>0</v>
      </c>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3"/>
      <c r="C151" s="393" t="s">
        <v>617</v>
      </c>
      <c r="D151" s="133">
        <f>Balanza!H1397</f>
        <v>0</v>
      </c>
      <c r="E151" s="133">
        <f>Balanza!H1669</f>
        <v>0</v>
      </c>
      <c r="F151" s="119">
        <f t="shared" si="23"/>
        <v>0</v>
      </c>
      <c r="G151" s="133">
        <f>Balanza!E1941</f>
        <v>0</v>
      </c>
      <c r="H151" s="133">
        <f>Balanza!G2213</f>
        <v>0</v>
      </c>
      <c r="I151" s="119">
        <f t="shared" si="25"/>
        <v>0</v>
      </c>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3"/>
      <c r="C152" s="393" t="s">
        <v>618</v>
      </c>
      <c r="D152" s="133">
        <f>Balanza!H1399</f>
        <v>0</v>
      </c>
      <c r="E152" s="133">
        <f>Balanza!H1671</f>
        <v>0</v>
      </c>
      <c r="F152" s="119">
        <f t="shared" si="23"/>
        <v>0</v>
      </c>
      <c r="G152" s="133">
        <f>Balanza!E1943</f>
        <v>0</v>
      </c>
      <c r="H152" s="133">
        <f>Balanza!G2215</f>
        <v>0</v>
      </c>
      <c r="I152" s="119">
        <f t="shared" si="25"/>
        <v>0</v>
      </c>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3"/>
      <c r="C153" s="349" t="s">
        <v>624</v>
      </c>
      <c r="D153" s="235">
        <f>Balanza!H1401</f>
        <v>0</v>
      </c>
      <c r="E153" s="235">
        <f>Balanza!H1673</f>
        <v>0</v>
      </c>
      <c r="F153" s="468">
        <f t="shared" si="23"/>
        <v>0</v>
      </c>
      <c r="G153" s="235">
        <f>Balanza!E1945</f>
        <v>0</v>
      </c>
      <c r="H153" s="235">
        <f>Balanza!G2217</f>
        <v>0</v>
      </c>
      <c r="I153" s="468">
        <f t="shared" si="25"/>
        <v>0</v>
      </c>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52"/>
      <c r="C154" s="139" t="s">
        <v>628</v>
      </c>
      <c r="D154" s="469">
        <f t="shared" ref="D154:E154" si="42">D82+D90+D100+D110+D120+D130+D134+D142+D146</f>
        <v>0</v>
      </c>
      <c r="E154" s="469">
        <f t="shared" si="42"/>
        <v>0</v>
      </c>
      <c r="F154" s="469">
        <f t="shared" si="23"/>
        <v>0</v>
      </c>
      <c r="G154" s="469">
        <f t="shared" ref="G154:H154" si="43">G82+G90+G100+G110+G120+G130+G134+G142+G146</f>
        <v>0</v>
      </c>
      <c r="H154" s="469">
        <f t="shared" si="43"/>
        <v>0</v>
      </c>
      <c r="I154" s="469">
        <f t="shared" si="25"/>
        <v>0</v>
      </c>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52"/>
      <c r="C155" s="161" t="s">
        <v>629</v>
      </c>
      <c r="D155" s="460">
        <f t="shared" ref="D155:E155" si="44">D80+D154</f>
        <v>0</v>
      </c>
      <c r="E155" s="460">
        <f t="shared" si="44"/>
        <v>0</v>
      </c>
      <c r="F155" s="460">
        <f t="shared" si="23"/>
        <v>0</v>
      </c>
      <c r="G155" s="460">
        <f t="shared" ref="G155:H155" si="45">G80+G154</f>
        <v>0</v>
      </c>
      <c r="H155" s="460">
        <f t="shared" si="45"/>
        <v>0</v>
      </c>
      <c r="I155" s="460">
        <f t="shared" si="25"/>
        <v>0</v>
      </c>
      <c r="J155" s="129"/>
      <c r="K155" s="129"/>
      <c r="L155" s="129"/>
      <c r="M155" s="129"/>
      <c r="N155" s="129"/>
      <c r="O155" s="129"/>
      <c r="P155" s="129"/>
      <c r="Q155" s="129"/>
      <c r="R155" s="129"/>
      <c r="S155" s="129"/>
      <c r="T155" s="129"/>
      <c r="U155" s="129"/>
      <c r="V155" s="129"/>
      <c r="W155" s="129"/>
      <c r="X155" s="129"/>
      <c r="Y155" s="129"/>
      <c r="Z155" s="129"/>
    </row>
    <row r="156" spans="1:26" ht="18" customHeight="1">
      <c r="A156" s="129"/>
      <c r="B156" s="152"/>
      <c r="C156" s="374"/>
      <c r="D156" s="469"/>
      <c r="E156" s="469"/>
      <c r="F156" s="469"/>
      <c r="G156" s="469"/>
      <c r="H156" s="469"/>
      <c r="I156" s="46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3"/>
      <c r="C157" s="222" t="s">
        <v>4897</v>
      </c>
      <c r="D157" s="246"/>
      <c r="E157" s="246"/>
      <c r="F157" s="246"/>
      <c r="G157" s="246"/>
      <c r="H157" s="246"/>
      <c r="I157" s="246"/>
      <c r="J157" s="129"/>
      <c r="K157" s="129"/>
      <c r="L157" s="129"/>
      <c r="M157" s="129"/>
      <c r="N157" s="129"/>
      <c r="O157" s="129"/>
      <c r="P157" s="129"/>
      <c r="Q157" s="129"/>
      <c r="R157" s="129"/>
      <c r="S157" s="129"/>
      <c r="T157" s="129"/>
      <c r="U157" s="129"/>
      <c r="V157" s="129"/>
      <c r="W157" s="129"/>
      <c r="X157" s="129"/>
      <c r="Y157" s="129"/>
      <c r="Z157" s="129"/>
    </row>
    <row r="158" spans="1:26" ht="15.75" customHeight="1">
      <c r="A158" s="246"/>
      <c r="B158" s="3"/>
      <c r="C158" s="129"/>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ht="15.75" customHeight="1">
      <c r="A159" s="246"/>
      <c r="B159" s="3"/>
      <c r="C159" s="129"/>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ht="15.75" customHeight="1">
      <c r="A160" s="129"/>
      <c r="B160" s="3"/>
      <c r="C160" s="129"/>
      <c r="D160" s="246"/>
      <c r="E160" s="246"/>
      <c r="F160" s="246"/>
      <c r="G160" s="246"/>
      <c r="H160" s="246"/>
      <c r="I160" s="246"/>
      <c r="J160" s="129"/>
      <c r="K160" s="129"/>
      <c r="L160" s="129"/>
      <c r="M160" s="129"/>
      <c r="N160" s="129"/>
      <c r="O160" s="129"/>
      <c r="P160" s="129"/>
      <c r="Q160" s="129"/>
      <c r="R160" s="129"/>
      <c r="S160" s="129"/>
      <c r="T160" s="129"/>
      <c r="U160" s="129"/>
      <c r="V160" s="129"/>
      <c r="W160" s="129"/>
      <c r="X160" s="129"/>
      <c r="Y160" s="129"/>
      <c r="Z160" s="129"/>
    </row>
    <row r="161" spans="1:26" ht="15.75" customHeight="1">
      <c r="A161" s="246"/>
      <c r="B161" s="3"/>
      <c r="C161" s="672" t="str">
        <f>Validacion!A7</f>
        <v>LIC. JOSÉ MIGUEL GOMEZ LOPEZ</v>
      </c>
      <c r="D161" s="246"/>
      <c r="E161" s="246"/>
      <c r="F161" s="673" t="str">
        <f>Validacion!A9</f>
        <v>LIC. BERTHA MARCELA GONGORA JIMENEZ</v>
      </c>
      <c r="G161" s="574"/>
      <c r="H161" s="574"/>
      <c r="I161" s="246"/>
      <c r="J161" s="246"/>
      <c r="K161" s="246"/>
      <c r="L161" s="246"/>
      <c r="M161" s="246"/>
      <c r="N161" s="246"/>
      <c r="O161" s="246"/>
      <c r="P161" s="246"/>
      <c r="Q161" s="246"/>
      <c r="R161" s="246"/>
      <c r="S161" s="246"/>
      <c r="T161" s="246"/>
      <c r="U161" s="246"/>
      <c r="V161" s="246"/>
      <c r="W161" s="246"/>
      <c r="X161" s="246"/>
      <c r="Y161" s="246"/>
      <c r="Z161" s="246"/>
    </row>
    <row r="162" spans="1:26" ht="15.75" customHeight="1">
      <c r="A162" s="129"/>
      <c r="B162" s="3"/>
      <c r="C162" s="505"/>
      <c r="D162" s="246"/>
      <c r="E162" s="246"/>
      <c r="F162" s="505"/>
      <c r="G162" s="505"/>
      <c r="H162" s="505"/>
      <c r="I162" s="246"/>
      <c r="J162" s="129"/>
      <c r="K162" s="129"/>
      <c r="L162" s="129"/>
      <c r="M162" s="129"/>
      <c r="N162" s="129"/>
      <c r="O162" s="129"/>
      <c r="P162" s="129"/>
      <c r="Q162" s="129"/>
      <c r="R162" s="129"/>
      <c r="S162" s="129"/>
      <c r="T162" s="129"/>
      <c r="U162" s="129"/>
      <c r="V162" s="129"/>
      <c r="W162" s="129"/>
      <c r="X162" s="129"/>
      <c r="Y162" s="129"/>
      <c r="Z162" s="129"/>
    </row>
    <row r="163" spans="1:26" ht="15" customHeight="1">
      <c r="A163" s="129"/>
      <c r="B163" s="3"/>
      <c r="C163" s="579" t="s">
        <v>5036</v>
      </c>
      <c r="D163" s="246"/>
      <c r="E163" s="246"/>
      <c r="F163" s="641" t="s">
        <v>5062</v>
      </c>
      <c r="G163" s="505"/>
      <c r="H163" s="505"/>
      <c r="I163" s="246"/>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3"/>
      <c r="C164" s="505"/>
      <c r="D164" s="246"/>
      <c r="E164" s="246"/>
      <c r="F164" s="505"/>
      <c r="G164" s="505"/>
      <c r="H164" s="505"/>
      <c r="I164" s="246"/>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3"/>
      <c r="C165" s="129"/>
      <c r="D165" s="246"/>
      <c r="E165" s="246"/>
      <c r="F165" s="246"/>
      <c r="G165" s="246"/>
      <c r="H165" s="246"/>
      <c r="I165" s="246"/>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3"/>
      <c r="C166" s="129"/>
      <c r="D166" s="246"/>
      <c r="E166" s="246"/>
      <c r="F166" s="246"/>
      <c r="G166" s="246"/>
      <c r="H166" s="246"/>
      <c r="I166" s="246"/>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3"/>
      <c r="C167" s="129"/>
      <c r="D167" s="246"/>
      <c r="E167" s="246"/>
      <c r="F167" s="246"/>
      <c r="G167" s="246"/>
      <c r="H167" s="246"/>
      <c r="I167" s="246"/>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3"/>
      <c r="C168" s="129"/>
      <c r="D168" s="246"/>
      <c r="E168" s="246"/>
      <c r="F168" s="246"/>
      <c r="G168" s="246"/>
      <c r="H168" s="246"/>
      <c r="I168" s="246"/>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3"/>
      <c r="C169" s="129"/>
      <c r="D169" s="246"/>
      <c r="E169" s="246"/>
      <c r="F169" s="246"/>
      <c r="G169" s="246"/>
      <c r="H169" s="246"/>
      <c r="I169" s="246"/>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3"/>
      <c r="C170" s="129"/>
      <c r="D170" s="246"/>
      <c r="E170" s="246"/>
      <c r="F170" s="246"/>
      <c r="G170" s="246"/>
      <c r="H170" s="246"/>
      <c r="I170" s="246"/>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3"/>
      <c r="C171" s="129"/>
      <c r="D171" s="246"/>
      <c r="E171" s="246"/>
      <c r="F171" s="246"/>
      <c r="G171" s="246"/>
      <c r="H171" s="246"/>
      <c r="I171" s="246"/>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3"/>
      <c r="C172" s="129"/>
      <c r="D172" s="246"/>
      <c r="E172" s="246"/>
      <c r="F172" s="246"/>
      <c r="G172" s="246"/>
      <c r="H172" s="246"/>
      <c r="I172" s="246"/>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3"/>
      <c r="C173" s="129"/>
      <c r="D173" s="246"/>
      <c r="E173" s="246"/>
      <c r="F173" s="246"/>
      <c r="G173" s="246"/>
      <c r="H173" s="246"/>
      <c r="I173" s="246"/>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3"/>
      <c r="C174" s="129"/>
      <c r="D174" s="246"/>
      <c r="E174" s="246"/>
      <c r="F174" s="246"/>
      <c r="G174" s="246"/>
      <c r="H174" s="246"/>
      <c r="I174" s="246"/>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3"/>
      <c r="C175" s="129"/>
      <c r="D175" s="246"/>
      <c r="E175" s="246"/>
      <c r="F175" s="246"/>
      <c r="G175" s="246"/>
      <c r="H175" s="246"/>
      <c r="I175" s="246"/>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3"/>
      <c r="C176" s="129"/>
      <c r="D176" s="246"/>
      <c r="E176" s="246"/>
      <c r="F176" s="246"/>
      <c r="G176" s="246"/>
      <c r="H176" s="246"/>
      <c r="I176" s="246"/>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3"/>
      <c r="C177" s="129"/>
      <c r="D177" s="246"/>
      <c r="E177" s="246"/>
      <c r="F177" s="246"/>
      <c r="G177" s="246"/>
      <c r="H177" s="246"/>
      <c r="I177" s="246"/>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3"/>
      <c r="C178" s="129"/>
      <c r="D178" s="246"/>
      <c r="E178" s="246"/>
      <c r="F178" s="246"/>
      <c r="G178" s="246"/>
      <c r="H178" s="246"/>
      <c r="I178" s="246"/>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3"/>
      <c r="C179" s="129"/>
      <c r="D179" s="246"/>
      <c r="E179" s="246"/>
      <c r="F179" s="246"/>
      <c r="G179" s="246"/>
      <c r="H179" s="246"/>
      <c r="I179" s="246"/>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3"/>
      <c r="C180" s="129"/>
      <c r="D180" s="246"/>
      <c r="E180" s="246"/>
      <c r="F180" s="246"/>
      <c r="G180" s="246"/>
      <c r="H180" s="246"/>
      <c r="I180" s="246"/>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3"/>
      <c r="C181" s="129"/>
      <c r="D181" s="246"/>
      <c r="E181" s="246"/>
      <c r="F181" s="246"/>
      <c r="G181" s="246"/>
      <c r="H181" s="246"/>
      <c r="I181" s="246"/>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3"/>
      <c r="C182" s="129"/>
      <c r="D182" s="246"/>
      <c r="E182" s="246"/>
      <c r="F182" s="246"/>
      <c r="G182" s="246"/>
      <c r="H182" s="246"/>
      <c r="I182" s="246"/>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3"/>
      <c r="C183" s="129"/>
      <c r="D183" s="246"/>
      <c r="E183" s="246"/>
      <c r="F183" s="246"/>
      <c r="G183" s="246"/>
      <c r="H183" s="246"/>
      <c r="I183" s="246"/>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3"/>
      <c r="C184" s="129"/>
      <c r="D184" s="246"/>
      <c r="E184" s="246"/>
      <c r="F184" s="246"/>
      <c r="G184" s="246"/>
      <c r="H184" s="246"/>
      <c r="I184" s="246"/>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3"/>
      <c r="C185" s="129"/>
      <c r="D185" s="246"/>
      <c r="E185" s="246"/>
      <c r="F185" s="246"/>
      <c r="G185" s="246"/>
      <c r="H185" s="246"/>
      <c r="I185" s="246"/>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3"/>
      <c r="C186" s="129"/>
      <c r="D186" s="246"/>
      <c r="E186" s="246"/>
      <c r="F186" s="246"/>
      <c r="G186" s="246"/>
      <c r="H186" s="246"/>
      <c r="I186" s="246"/>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3"/>
      <c r="C187" s="129"/>
      <c r="D187" s="246"/>
      <c r="E187" s="246"/>
      <c r="F187" s="246"/>
      <c r="G187" s="246"/>
      <c r="H187" s="246"/>
      <c r="I187" s="246"/>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3"/>
      <c r="C188" s="129"/>
      <c r="D188" s="246"/>
      <c r="E188" s="246"/>
      <c r="F188" s="246"/>
      <c r="G188" s="246"/>
      <c r="H188" s="246"/>
      <c r="I188" s="246"/>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3"/>
      <c r="C189" s="129"/>
      <c r="D189" s="246"/>
      <c r="E189" s="246"/>
      <c r="F189" s="246"/>
      <c r="G189" s="246"/>
      <c r="H189" s="246"/>
      <c r="I189" s="246"/>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3"/>
      <c r="C190" s="129"/>
      <c r="D190" s="246"/>
      <c r="E190" s="246"/>
      <c r="F190" s="246"/>
      <c r="G190" s="246"/>
      <c r="H190" s="246"/>
      <c r="I190" s="246"/>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3"/>
      <c r="C191" s="129"/>
      <c r="D191" s="246"/>
      <c r="E191" s="246"/>
      <c r="F191" s="246"/>
      <c r="G191" s="246"/>
      <c r="H191" s="246"/>
      <c r="I191" s="246"/>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3"/>
      <c r="C192" s="129"/>
      <c r="D192" s="246"/>
      <c r="E192" s="246"/>
      <c r="F192" s="246"/>
      <c r="G192" s="246"/>
      <c r="H192" s="246"/>
      <c r="I192" s="246"/>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3"/>
      <c r="C193" s="129"/>
      <c r="D193" s="246"/>
      <c r="E193" s="246"/>
      <c r="F193" s="246"/>
      <c r="G193" s="246"/>
      <c r="H193" s="246"/>
      <c r="I193" s="246"/>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3"/>
      <c r="C194" s="129"/>
      <c r="D194" s="246"/>
      <c r="E194" s="246"/>
      <c r="F194" s="246"/>
      <c r="G194" s="246"/>
      <c r="H194" s="246"/>
      <c r="I194" s="246"/>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3"/>
      <c r="C195" s="129"/>
      <c r="D195" s="246"/>
      <c r="E195" s="246"/>
      <c r="F195" s="246"/>
      <c r="G195" s="246"/>
      <c r="H195" s="246"/>
      <c r="I195" s="246"/>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3"/>
      <c r="C196" s="129"/>
      <c r="D196" s="246"/>
      <c r="E196" s="246"/>
      <c r="F196" s="246"/>
      <c r="G196" s="246"/>
      <c r="H196" s="246"/>
      <c r="I196" s="246"/>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3"/>
      <c r="C197" s="129"/>
      <c r="D197" s="246"/>
      <c r="E197" s="246"/>
      <c r="F197" s="246"/>
      <c r="G197" s="246"/>
      <c r="H197" s="246"/>
      <c r="I197" s="246"/>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3"/>
      <c r="C198" s="129"/>
      <c r="D198" s="246"/>
      <c r="E198" s="246"/>
      <c r="F198" s="246"/>
      <c r="G198" s="246"/>
      <c r="H198" s="246"/>
      <c r="I198" s="246"/>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3"/>
      <c r="C199" s="129"/>
      <c r="D199" s="246"/>
      <c r="E199" s="246"/>
      <c r="F199" s="246"/>
      <c r="G199" s="246"/>
      <c r="H199" s="246"/>
      <c r="I199" s="246"/>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3"/>
      <c r="C200" s="129"/>
      <c r="D200" s="246"/>
      <c r="E200" s="246"/>
      <c r="F200" s="246"/>
      <c r="G200" s="246"/>
      <c r="H200" s="246"/>
      <c r="I200" s="246"/>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3"/>
      <c r="C201" s="129"/>
      <c r="D201" s="246"/>
      <c r="E201" s="246"/>
      <c r="F201" s="246"/>
      <c r="G201" s="246"/>
      <c r="H201" s="246"/>
      <c r="I201" s="246"/>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3"/>
      <c r="C202" s="129"/>
      <c r="D202" s="246"/>
      <c r="E202" s="246"/>
      <c r="F202" s="246"/>
      <c r="G202" s="246"/>
      <c r="H202" s="246"/>
      <c r="I202" s="246"/>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3"/>
      <c r="C203" s="129"/>
      <c r="D203" s="246"/>
      <c r="E203" s="246"/>
      <c r="F203" s="246"/>
      <c r="G203" s="246"/>
      <c r="H203" s="246"/>
      <c r="I203" s="246"/>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3"/>
      <c r="C204" s="129"/>
      <c r="D204" s="246"/>
      <c r="E204" s="246"/>
      <c r="F204" s="246"/>
      <c r="G204" s="246"/>
      <c r="H204" s="246"/>
      <c r="I204" s="246"/>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3"/>
      <c r="C205" s="129"/>
      <c r="D205" s="246"/>
      <c r="E205" s="246"/>
      <c r="F205" s="246"/>
      <c r="G205" s="246"/>
      <c r="H205" s="246"/>
      <c r="I205" s="246"/>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3"/>
      <c r="C206" s="129"/>
      <c r="D206" s="246"/>
      <c r="E206" s="246"/>
      <c r="F206" s="246"/>
      <c r="G206" s="246"/>
      <c r="H206" s="246"/>
      <c r="I206" s="246"/>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3"/>
      <c r="C207" s="129"/>
      <c r="D207" s="246"/>
      <c r="E207" s="246"/>
      <c r="F207" s="246"/>
      <c r="G207" s="246"/>
      <c r="H207" s="246"/>
      <c r="I207" s="246"/>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3"/>
      <c r="C208" s="129"/>
      <c r="D208" s="246"/>
      <c r="E208" s="246"/>
      <c r="F208" s="246"/>
      <c r="G208" s="246"/>
      <c r="H208" s="246"/>
      <c r="I208" s="246"/>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3"/>
      <c r="C209" s="129"/>
      <c r="D209" s="246"/>
      <c r="E209" s="246"/>
      <c r="F209" s="246"/>
      <c r="G209" s="246"/>
      <c r="H209" s="246"/>
      <c r="I209" s="246"/>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3"/>
      <c r="C210" s="129"/>
      <c r="D210" s="246"/>
      <c r="E210" s="246"/>
      <c r="F210" s="246"/>
      <c r="G210" s="246"/>
      <c r="H210" s="246"/>
      <c r="I210" s="246"/>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3"/>
      <c r="C211" s="129"/>
      <c r="D211" s="246"/>
      <c r="E211" s="246"/>
      <c r="F211" s="246"/>
      <c r="G211" s="246"/>
      <c r="H211" s="246"/>
      <c r="I211" s="246"/>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3"/>
      <c r="C212" s="129"/>
      <c r="D212" s="246"/>
      <c r="E212" s="246"/>
      <c r="F212" s="246"/>
      <c r="G212" s="246"/>
      <c r="H212" s="246"/>
      <c r="I212" s="246"/>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3"/>
      <c r="C213" s="129"/>
      <c r="D213" s="246"/>
      <c r="E213" s="246"/>
      <c r="F213" s="246"/>
      <c r="G213" s="246"/>
      <c r="H213" s="246"/>
      <c r="I213" s="246"/>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3"/>
      <c r="C214" s="129"/>
      <c r="D214" s="246"/>
      <c r="E214" s="246"/>
      <c r="F214" s="246"/>
      <c r="G214" s="246"/>
      <c r="H214" s="246"/>
      <c r="I214" s="246"/>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3"/>
      <c r="C215" s="129"/>
      <c r="D215" s="246"/>
      <c r="E215" s="246"/>
      <c r="F215" s="246"/>
      <c r="G215" s="246"/>
      <c r="H215" s="246"/>
      <c r="I215" s="246"/>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3"/>
      <c r="C216" s="129"/>
      <c r="D216" s="246"/>
      <c r="E216" s="246"/>
      <c r="F216" s="246"/>
      <c r="G216" s="246"/>
      <c r="H216" s="246"/>
      <c r="I216" s="246"/>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3"/>
      <c r="C217" s="129"/>
      <c r="D217" s="246"/>
      <c r="E217" s="246"/>
      <c r="F217" s="246"/>
      <c r="G217" s="246"/>
      <c r="H217" s="246"/>
      <c r="I217" s="246"/>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3"/>
      <c r="C218" s="129"/>
      <c r="D218" s="246"/>
      <c r="E218" s="246"/>
      <c r="F218" s="246"/>
      <c r="G218" s="246"/>
      <c r="H218" s="246"/>
      <c r="I218" s="246"/>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3"/>
      <c r="C219" s="129"/>
      <c r="D219" s="246"/>
      <c r="E219" s="246"/>
      <c r="F219" s="246"/>
      <c r="G219" s="246"/>
      <c r="H219" s="246"/>
      <c r="I219" s="246"/>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3"/>
      <c r="C220" s="129"/>
      <c r="D220" s="246"/>
      <c r="E220" s="246"/>
      <c r="F220" s="246"/>
      <c r="G220" s="246"/>
      <c r="H220" s="246"/>
      <c r="I220" s="246"/>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3"/>
      <c r="C221" s="129"/>
      <c r="D221" s="246"/>
      <c r="E221" s="246"/>
      <c r="F221" s="246"/>
      <c r="G221" s="246"/>
      <c r="H221" s="246"/>
      <c r="I221" s="246"/>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3"/>
      <c r="C222" s="129"/>
      <c r="D222" s="246"/>
      <c r="E222" s="246"/>
      <c r="F222" s="246"/>
      <c r="G222" s="246"/>
      <c r="H222" s="246"/>
      <c r="I222" s="246"/>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3"/>
      <c r="C223" s="129"/>
      <c r="D223" s="246"/>
      <c r="E223" s="246"/>
      <c r="F223" s="246"/>
      <c r="G223" s="246"/>
      <c r="H223" s="246"/>
      <c r="I223" s="246"/>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3"/>
      <c r="C224" s="129"/>
      <c r="D224" s="246"/>
      <c r="E224" s="246"/>
      <c r="F224" s="246"/>
      <c r="G224" s="246"/>
      <c r="H224" s="246"/>
      <c r="I224" s="246"/>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3"/>
      <c r="C225" s="129"/>
      <c r="D225" s="246"/>
      <c r="E225" s="246"/>
      <c r="F225" s="246"/>
      <c r="G225" s="246"/>
      <c r="H225" s="246"/>
      <c r="I225" s="246"/>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3"/>
      <c r="C226" s="129"/>
      <c r="D226" s="246"/>
      <c r="E226" s="246"/>
      <c r="F226" s="246"/>
      <c r="G226" s="246"/>
      <c r="H226" s="246"/>
      <c r="I226" s="246"/>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3"/>
      <c r="C227" s="129"/>
      <c r="D227" s="246"/>
      <c r="E227" s="246"/>
      <c r="F227" s="246"/>
      <c r="G227" s="246"/>
      <c r="H227" s="246"/>
      <c r="I227" s="246"/>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3"/>
      <c r="C228" s="129"/>
      <c r="D228" s="246"/>
      <c r="E228" s="246"/>
      <c r="F228" s="246"/>
      <c r="G228" s="246"/>
      <c r="H228" s="246"/>
      <c r="I228" s="246"/>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3"/>
      <c r="C229" s="129"/>
      <c r="D229" s="246"/>
      <c r="E229" s="246"/>
      <c r="F229" s="246"/>
      <c r="G229" s="246"/>
      <c r="H229" s="246"/>
      <c r="I229" s="246"/>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3"/>
      <c r="C230" s="129"/>
      <c r="D230" s="246"/>
      <c r="E230" s="246"/>
      <c r="F230" s="246"/>
      <c r="G230" s="246"/>
      <c r="H230" s="246"/>
      <c r="I230" s="246"/>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3"/>
      <c r="C231" s="129"/>
      <c r="D231" s="246"/>
      <c r="E231" s="246"/>
      <c r="F231" s="246"/>
      <c r="G231" s="246"/>
      <c r="H231" s="246"/>
      <c r="I231" s="246"/>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3"/>
      <c r="C232" s="129"/>
      <c r="D232" s="246"/>
      <c r="E232" s="246"/>
      <c r="F232" s="246"/>
      <c r="G232" s="246"/>
      <c r="H232" s="246"/>
      <c r="I232" s="246"/>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3"/>
      <c r="C233" s="129"/>
      <c r="D233" s="246"/>
      <c r="E233" s="246"/>
      <c r="F233" s="246"/>
      <c r="G233" s="246"/>
      <c r="H233" s="246"/>
      <c r="I233" s="246"/>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3"/>
      <c r="C234" s="129"/>
      <c r="D234" s="246"/>
      <c r="E234" s="246"/>
      <c r="F234" s="246"/>
      <c r="G234" s="246"/>
      <c r="H234" s="246"/>
      <c r="I234" s="246"/>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3"/>
      <c r="C235" s="129"/>
      <c r="D235" s="246"/>
      <c r="E235" s="246"/>
      <c r="F235" s="246"/>
      <c r="G235" s="246"/>
      <c r="H235" s="246"/>
      <c r="I235" s="246"/>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3"/>
      <c r="C236" s="129"/>
      <c r="D236" s="246"/>
      <c r="E236" s="246"/>
      <c r="F236" s="246"/>
      <c r="G236" s="246"/>
      <c r="H236" s="246"/>
      <c r="I236" s="246"/>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3"/>
      <c r="C237" s="129"/>
      <c r="D237" s="246"/>
      <c r="E237" s="246"/>
      <c r="F237" s="246"/>
      <c r="G237" s="246"/>
      <c r="H237" s="246"/>
      <c r="I237" s="246"/>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3"/>
      <c r="C238" s="129"/>
      <c r="D238" s="246"/>
      <c r="E238" s="246"/>
      <c r="F238" s="246"/>
      <c r="G238" s="246"/>
      <c r="H238" s="246"/>
      <c r="I238" s="246"/>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3"/>
      <c r="C239" s="129"/>
      <c r="D239" s="246"/>
      <c r="E239" s="246"/>
      <c r="F239" s="246"/>
      <c r="G239" s="246"/>
      <c r="H239" s="246"/>
      <c r="I239" s="246"/>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3"/>
      <c r="C240" s="129"/>
      <c r="D240" s="246"/>
      <c r="E240" s="246"/>
      <c r="F240" s="246"/>
      <c r="G240" s="246"/>
      <c r="H240" s="246"/>
      <c r="I240" s="246"/>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3"/>
      <c r="C241" s="129"/>
      <c r="D241" s="246"/>
      <c r="E241" s="246"/>
      <c r="F241" s="246"/>
      <c r="G241" s="246"/>
      <c r="H241" s="246"/>
      <c r="I241" s="246"/>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3"/>
      <c r="C242" s="129"/>
      <c r="D242" s="246"/>
      <c r="E242" s="246"/>
      <c r="F242" s="246"/>
      <c r="G242" s="246"/>
      <c r="H242" s="246"/>
      <c r="I242" s="246"/>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3"/>
      <c r="C243" s="129"/>
      <c r="D243" s="246"/>
      <c r="E243" s="246"/>
      <c r="F243" s="246"/>
      <c r="G243" s="246"/>
      <c r="H243" s="246"/>
      <c r="I243" s="246"/>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3"/>
      <c r="C244" s="129"/>
      <c r="D244" s="246"/>
      <c r="E244" s="246"/>
      <c r="F244" s="246"/>
      <c r="G244" s="246"/>
      <c r="H244" s="246"/>
      <c r="I244" s="246"/>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3"/>
      <c r="C245" s="129"/>
      <c r="D245" s="246"/>
      <c r="E245" s="246"/>
      <c r="F245" s="246"/>
      <c r="G245" s="246"/>
      <c r="H245" s="246"/>
      <c r="I245" s="246"/>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3"/>
      <c r="C246" s="129"/>
      <c r="D246" s="246"/>
      <c r="E246" s="246"/>
      <c r="F246" s="246"/>
      <c r="G246" s="246"/>
      <c r="H246" s="246"/>
      <c r="I246" s="246"/>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3"/>
      <c r="C247" s="129"/>
      <c r="D247" s="246"/>
      <c r="E247" s="246"/>
      <c r="F247" s="246"/>
      <c r="G247" s="246"/>
      <c r="H247" s="246"/>
      <c r="I247" s="246"/>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3"/>
      <c r="C248" s="129"/>
      <c r="D248" s="246"/>
      <c r="E248" s="246"/>
      <c r="F248" s="246"/>
      <c r="G248" s="246"/>
      <c r="H248" s="246"/>
      <c r="I248" s="246"/>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3"/>
      <c r="C249" s="129"/>
      <c r="D249" s="246"/>
      <c r="E249" s="246"/>
      <c r="F249" s="246"/>
      <c r="G249" s="246"/>
      <c r="H249" s="246"/>
      <c r="I249" s="246"/>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3"/>
      <c r="C250" s="129"/>
      <c r="D250" s="246"/>
      <c r="E250" s="246"/>
      <c r="F250" s="246"/>
      <c r="G250" s="246"/>
      <c r="H250" s="246"/>
      <c r="I250" s="246"/>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3"/>
      <c r="C251" s="129"/>
      <c r="D251" s="246"/>
      <c r="E251" s="246"/>
      <c r="F251" s="246"/>
      <c r="G251" s="246"/>
      <c r="H251" s="246"/>
      <c r="I251" s="246"/>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3"/>
      <c r="C252" s="129"/>
      <c r="D252" s="246"/>
      <c r="E252" s="246"/>
      <c r="F252" s="246"/>
      <c r="G252" s="246"/>
      <c r="H252" s="246"/>
      <c r="I252" s="246"/>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3"/>
      <c r="C253" s="129"/>
      <c r="D253" s="246"/>
      <c r="E253" s="246"/>
      <c r="F253" s="246"/>
      <c r="G253" s="246"/>
      <c r="H253" s="246"/>
      <c r="I253" s="246"/>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3"/>
      <c r="C254" s="129"/>
      <c r="D254" s="246"/>
      <c r="E254" s="246"/>
      <c r="F254" s="246"/>
      <c r="G254" s="246"/>
      <c r="H254" s="246"/>
      <c r="I254" s="246"/>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3"/>
      <c r="C255" s="129"/>
      <c r="D255" s="246"/>
      <c r="E255" s="246"/>
      <c r="F255" s="246"/>
      <c r="G255" s="246"/>
      <c r="H255" s="246"/>
      <c r="I255" s="246"/>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3"/>
      <c r="C256" s="129"/>
      <c r="D256" s="246"/>
      <c r="E256" s="246"/>
      <c r="F256" s="246"/>
      <c r="G256" s="246"/>
      <c r="H256" s="246"/>
      <c r="I256" s="246"/>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3"/>
      <c r="C257" s="129"/>
      <c r="D257" s="246"/>
      <c r="E257" s="246"/>
      <c r="F257" s="246"/>
      <c r="G257" s="246"/>
      <c r="H257" s="246"/>
      <c r="I257" s="246"/>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3"/>
      <c r="C258" s="129"/>
      <c r="D258" s="246"/>
      <c r="E258" s="246"/>
      <c r="F258" s="246"/>
      <c r="G258" s="246"/>
      <c r="H258" s="246"/>
      <c r="I258" s="246"/>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3"/>
      <c r="C259" s="129"/>
      <c r="D259" s="246"/>
      <c r="E259" s="246"/>
      <c r="F259" s="246"/>
      <c r="G259" s="246"/>
      <c r="H259" s="246"/>
      <c r="I259" s="246"/>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3"/>
      <c r="C260" s="129"/>
      <c r="D260" s="246"/>
      <c r="E260" s="246"/>
      <c r="F260" s="246"/>
      <c r="G260" s="246"/>
      <c r="H260" s="246"/>
      <c r="I260" s="246"/>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3"/>
      <c r="C261" s="129"/>
      <c r="D261" s="246"/>
      <c r="E261" s="246"/>
      <c r="F261" s="246"/>
      <c r="G261" s="246"/>
      <c r="H261" s="246"/>
      <c r="I261" s="246"/>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3"/>
      <c r="C262" s="129"/>
      <c r="D262" s="246"/>
      <c r="E262" s="246"/>
      <c r="F262" s="246"/>
      <c r="G262" s="246"/>
      <c r="H262" s="246"/>
      <c r="I262" s="246"/>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3"/>
      <c r="C263" s="129"/>
      <c r="D263" s="246"/>
      <c r="E263" s="246"/>
      <c r="F263" s="246"/>
      <c r="G263" s="246"/>
      <c r="H263" s="246"/>
      <c r="I263" s="246"/>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3"/>
      <c r="C264" s="129"/>
      <c r="D264" s="246"/>
      <c r="E264" s="246"/>
      <c r="F264" s="246"/>
      <c r="G264" s="246"/>
      <c r="H264" s="246"/>
      <c r="I264" s="246"/>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3"/>
      <c r="C265" s="129"/>
      <c r="D265" s="246"/>
      <c r="E265" s="246"/>
      <c r="F265" s="246"/>
      <c r="G265" s="246"/>
      <c r="H265" s="246"/>
      <c r="I265" s="246"/>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3"/>
      <c r="C266" s="129"/>
      <c r="D266" s="246"/>
      <c r="E266" s="246"/>
      <c r="F266" s="246"/>
      <c r="G266" s="246"/>
      <c r="H266" s="246"/>
      <c r="I266" s="246"/>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3"/>
      <c r="C267" s="129"/>
      <c r="D267" s="246"/>
      <c r="E267" s="246"/>
      <c r="F267" s="246"/>
      <c r="G267" s="246"/>
      <c r="H267" s="246"/>
      <c r="I267" s="246"/>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3"/>
      <c r="C268" s="129"/>
      <c r="D268" s="246"/>
      <c r="E268" s="246"/>
      <c r="F268" s="246"/>
      <c r="G268" s="246"/>
      <c r="H268" s="246"/>
      <c r="I268" s="246"/>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3"/>
      <c r="C269" s="129"/>
      <c r="D269" s="246"/>
      <c r="E269" s="246"/>
      <c r="F269" s="246"/>
      <c r="G269" s="246"/>
      <c r="H269" s="246"/>
      <c r="I269" s="246"/>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3"/>
      <c r="C270" s="129"/>
      <c r="D270" s="246"/>
      <c r="E270" s="246"/>
      <c r="F270" s="246"/>
      <c r="G270" s="246"/>
      <c r="H270" s="246"/>
      <c r="I270" s="246"/>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3"/>
      <c r="C271" s="129"/>
      <c r="D271" s="246"/>
      <c r="E271" s="246"/>
      <c r="F271" s="246"/>
      <c r="G271" s="246"/>
      <c r="H271" s="246"/>
      <c r="I271" s="246"/>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3"/>
      <c r="C272" s="129"/>
      <c r="D272" s="246"/>
      <c r="E272" s="246"/>
      <c r="F272" s="246"/>
      <c r="G272" s="246"/>
      <c r="H272" s="246"/>
      <c r="I272" s="246"/>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3"/>
      <c r="C273" s="129"/>
      <c r="D273" s="246"/>
      <c r="E273" s="246"/>
      <c r="F273" s="246"/>
      <c r="G273" s="246"/>
      <c r="H273" s="246"/>
      <c r="I273" s="246"/>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3"/>
      <c r="C274" s="129"/>
      <c r="D274" s="246"/>
      <c r="E274" s="246"/>
      <c r="F274" s="246"/>
      <c r="G274" s="246"/>
      <c r="H274" s="246"/>
      <c r="I274" s="246"/>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3"/>
      <c r="C275" s="129"/>
      <c r="D275" s="246"/>
      <c r="E275" s="246"/>
      <c r="F275" s="246"/>
      <c r="G275" s="246"/>
      <c r="H275" s="246"/>
      <c r="I275" s="246"/>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3"/>
      <c r="C276" s="129"/>
      <c r="D276" s="246"/>
      <c r="E276" s="246"/>
      <c r="F276" s="246"/>
      <c r="G276" s="246"/>
      <c r="H276" s="246"/>
      <c r="I276" s="246"/>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3"/>
      <c r="C277" s="129"/>
      <c r="D277" s="246"/>
      <c r="E277" s="246"/>
      <c r="F277" s="246"/>
      <c r="G277" s="246"/>
      <c r="H277" s="246"/>
      <c r="I277" s="246"/>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3"/>
      <c r="C278" s="129"/>
      <c r="D278" s="246"/>
      <c r="E278" s="246"/>
      <c r="F278" s="246"/>
      <c r="G278" s="246"/>
      <c r="H278" s="246"/>
      <c r="I278" s="246"/>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3"/>
      <c r="C279" s="129"/>
      <c r="D279" s="246"/>
      <c r="E279" s="246"/>
      <c r="F279" s="246"/>
      <c r="G279" s="246"/>
      <c r="H279" s="246"/>
      <c r="I279" s="246"/>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3"/>
      <c r="C280" s="129"/>
      <c r="D280" s="246"/>
      <c r="E280" s="246"/>
      <c r="F280" s="246"/>
      <c r="G280" s="246"/>
      <c r="H280" s="246"/>
      <c r="I280" s="246"/>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3"/>
      <c r="C281" s="129"/>
      <c r="D281" s="246"/>
      <c r="E281" s="246"/>
      <c r="F281" s="246"/>
      <c r="G281" s="246"/>
      <c r="H281" s="246"/>
      <c r="I281" s="246"/>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3"/>
      <c r="C282" s="129"/>
      <c r="D282" s="246"/>
      <c r="E282" s="246"/>
      <c r="F282" s="246"/>
      <c r="G282" s="246"/>
      <c r="H282" s="246"/>
      <c r="I282" s="246"/>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3"/>
      <c r="C283" s="129"/>
      <c r="D283" s="246"/>
      <c r="E283" s="246"/>
      <c r="F283" s="246"/>
      <c r="G283" s="246"/>
      <c r="H283" s="246"/>
      <c r="I283" s="246"/>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3"/>
      <c r="C284" s="129"/>
      <c r="D284" s="246"/>
      <c r="E284" s="246"/>
      <c r="F284" s="246"/>
      <c r="G284" s="246"/>
      <c r="H284" s="246"/>
      <c r="I284" s="246"/>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3"/>
      <c r="C285" s="129"/>
      <c r="D285" s="246"/>
      <c r="E285" s="246"/>
      <c r="F285" s="246"/>
      <c r="G285" s="246"/>
      <c r="H285" s="246"/>
      <c r="I285" s="246"/>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3"/>
      <c r="C286" s="129"/>
      <c r="D286" s="246"/>
      <c r="E286" s="246"/>
      <c r="F286" s="246"/>
      <c r="G286" s="246"/>
      <c r="H286" s="246"/>
      <c r="I286" s="246"/>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3"/>
      <c r="C287" s="129"/>
      <c r="D287" s="246"/>
      <c r="E287" s="246"/>
      <c r="F287" s="246"/>
      <c r="G287" s="246"/>
      <c r="H287" s="246"/>
      <c r="I287" s="246"/>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3"/>
      <c r="C288" s="129"/>
      <c r="D288" s="246"/>
      <c r="E288" s="246"/>
      <c r="F288" s="246"/>
      <c r="G288" s="246"/>
      <c r="H288" s="246"/>
      <c r="I288" s="246"/>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3"/>
      <c r="C289" s="129"/>
      <c r="D289" s="246"/>
      <c r="E289" s="246"/>
      <c r="F289" s="246"/>
      <c r="G289" s="246"/>
      <c r="H289" s="246"/>
      <c r="I289" s="246"/>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3"/>
      <c r="C290" s="129"/>
      <c r="D290" s="246"/>
      <c r="E290" s="246"/>
      <c r="F290" s="246"/>
      <c r="G290" s="246"/>
      <c r="H290" s="246"/>
      <c r="I290" s="246"/>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3"/>
      <c r="C291" s="129"/>
      <c r="D291" s="246"/>
      <c r="E291" s="246"/>
      <c r="F291" s="246"/>
      <c r="G291" s="246"/>
      <c r="H291" s="246"/>
      <c r="I291" s="246"/>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3"/>
      <c r="C292" s="129"/>
      <c r="D292" s="246"/>
      <c r="E292" s="246"/>
      <c r="F292" s="246"/>
      <c r="G292" s="246"/>
      <c r="H292" s="246"/>
      <c r="I292" s="246"/>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3"/>
      <c r="C293" s="129"/>
      <c r="D293" s="246"/>
      <c r="E293" s="246"/>
      <c r="F293" s="246"/>
      <c r="G293" s="246"/>
      <c r="H293" s="246"/>
      <c r="I293" s="246"/>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3"/>
      <c r="C294" s="129"/>
      <c r="D294" s="246"/>
      <c r="E294" s="246"/>
      <c r="F294" s="246"/>
      <c r="G294" s="246"/>
      <c r="H294" s="246"/>
      <c r="I294" s="246"/>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3"/>
      <c r="C295" s="129"/>
      <c r="D295" s="246"/>
      <c r="E295" s="246"/>
      <c r="F295" s="246"/>
      <c r="G295" s="246"/>
      <c r="H295" s="246"/>
      <c r="I295" s="246"/>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3"/>
      <c r="C296" s="129"/>
      <c r="D296" s="246"/>
      <c r="E296" s="246"/>
      <c r="F296" s="246"/>
      <c r="G296" s="246"/>
      <c r="H296" s="246"/>
      <c r="I296" s="246"/>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3"/>
      <c r="C297" s="129"/>
      <c r="D297" s="246"/>
      <c r="E297" s="246"/>
      <c r="F297" s="246"/>
      <c r="G297" s="246"/>
      <c r="H297" s="246"/>
      <c r="I297" s="246"/>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3"/>
      <c r="C298" s="129"/>
      <c r="D298" s="246"/>
      <c r="E298" s="246"/>
      <c r="F298" s="246"/>
      <c r="G298" s="246"/>
      <c r="H298" s="246"/>
      <c r="I298" s="246"/>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3"/>
      <c r="C299" s="129"/>
      <c r="D299" s="246"/>
      <c r="E299" s="246"/>
      <c r="F299" s="246"/>
      <c r="G299" s="246"/>
      <c r="H299" s="246"/>
      <c r="I299" s="246"/>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3"/>
      <c r="C300" s="129"/>
      <c r="D300" s="246"/>
      <c r="E300" s="246"/>
      <c r="F300" s="246"/>
      <c r="G300" s="246"/>
      <c r="H300" s="246"/>
      <c r="I300" s="246"/>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3"/>
      <c r="C301" s="129"/>
      <c r="D301" s="246"/>
      <c r="E301" s="246"/>
      <c r="F301" s="246"/>
      <c r="G301" s="246"/>
      <c r="H301" s="246"/>
      <c r="I301" s="246"/>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3"/>
      <c r="C302" s="129"/>
      <c r="D302" s="246"/>
      <c r="E302" s="246"/>
      <c r="F302" s="246"/>
      <c r="G302" s="246"/>
      <c r="H302" s="246"/>
      <c r="I302" s="246"/>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3"/>
      <c r="C303" s="129"/>
      <c r="D303" s="246"/>
      <c r="E303" s="246"/>
      <c r="F303" s="246"/>
      <c r="G303" s="246"/>
      <c r="H303" s="246"/>
      <c r="I303" s="246"/>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3"/>
      <c r="C304" s="129"/>
      <c r="D304" s="246"/>
      <c r="E304" s="246"/>
      <c r="F304" s="246"/>
      <c r="G304" s="246"/>
      <c r="H304" s="246"/>
      <c r="I304" s="246"/>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3"/>
      <c r="C305" s="129"/>
      <c r="D305" s="246"/>
      <c r="E305" s="246"/>
      <c r="F305" s="246"/>
      <c r="G305" s="246"/>
      <c r="H305" s="246"/>
      <c r="I305" s="246"/>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3"/>
      <c r="C306" s="129"/>
      <c r="D306" s="246"/>
      <c r="E306" s="246"/>
      <c r="F306" s="246"/>
      <c r="G306" s="246"/>
      <c r="H306" s="246"/>
      <c r="I306" s="246"/>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3"/>
      <c r="C307" s="129"/>
      <c r="D307" s="246"/>
      <c r="E307" s="246"/>
      <c r="F307" s="246"/>
      <c r="G307" s="246"/>
      <c r="H307" s="246"/>
      <c r="I307" s="246"/>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3"/>
      <c r="C308" s="129"/>
      <c r="D308" s="246"/>
      <c r="E308" s="246"/>
      <c r="F308" s="246"/>
      <c r="G308" s="246"/>
      <c r="H308" s="246"/>
      <c r="I308" s="246"/>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3"/>
      <c r="C309" s="129"/>
      <c r="D309" s="246"/>
      <c r="E309" s="246"/>
      <c r="F309" s="246"/>
      <c r="G309" s="246"/>
      <c r="H309" s="246"/>
      <c r="I309" s="246"/>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3"/>
      <c r="C310" s="129"/>
      <c r="D310" s="246"/>
      <c r="E310" s="246"/>
      <c r="F310" s="246"/>
      <c r="G310" s="246"/>
      <c r="H310" s="246"/>
      <c r="I310" s="246"/>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3"/>
      <c r="C311" s="129"/>
      <c r="D311" s="246"/>
      <c r="E311" s="246"/>
      <c r="F311" s="246"/>
      <c r="G311" s="246"/>
      <c r="H311" s="246"/>
      <c r="I311" s="246"/>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3"/>
      <c r="C312" s="129"/>
      <c r="D312" s="246"/>
      <c r="E312" s="246"/>
      <c r="F312" s="246"/>
      <c r="G312" s="246"/>
      <c r="H312" s="246"/>
      <c r="I312" s="246"/>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3"/>
      <c r="C313" s="129"/>
      <c r="D313" s="246"/>
      <c r="E313" s="246"/>
      <c r="F313" s="246"/>
      <c r="G313" s="246"/>
      <c r="H313" s="246"/>
      <c r="I313" s="246"/>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3"/>
      <c r="C314" s="129"/>
      <c r="D314" s="246"/>
      <c r="E314" s="246"/>
      <c r="F314" s="246"/>
      <c r="G314" s="246"/>
      <c r="H314" s="246"/>
      <c r="I314" s="246"/>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3"/>
      <c r="C315" s="129"/>
      <c r="D315" s="246"/>
      <c r="E315" s="246"/>
      <c r="F315" s="246"/>
      <c r="G315" s="246"/>
      <c r="H315" s="246"/>
      <c r="I315" s="246"/>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3"/>
      <c r="C316" s="129"/>
      <c r="D316" s="246"/>
      <c r="E316" s="246"/>
      <c r="F316" s="246"/>
      <c r="G316" s="246"/>
      <c r="H316" s="246"/>
      <c r="I316" s="246"/>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3"/>
      <c r="C317" s="129"/>
      <c r="D317" s="246"/>
      <c r="E317" s="246"/>
      <c r="F317" s="246"/>
      <c r="G317" s="246"/>
      <c r="H317" s="246"/>
      <c r="I317" s="246"/>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3"/>
      <c r="C318" s="129"/>
      <c r="D318" s="246"/>
      <c r="E318" s="246"/>
      <c r="F318" s="246"/>
      <c r="G318" s="246"/>
      <c r="H318" s="246"/>
      <c r="I318" s="246"/>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3"/>
      <c r="C319" s="129"/>
      <c r="D319" s="246"/>
      <c r="E319" s="246"/>
      <c r="F319" s="246"/>
      <c r="G319" s="246"/>
      <c r="H319" s="246"/>
      <c r="I319" s="246"/>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3"/>
      <c r="C320" s="129"/>
      <c r="D320" s="246"/>
      <c r="E320" s="246"/>
      <c r="F320" s="246"/>
      <c r="G320" s="246"/>
      <c r="H320" s="246"/>
      <c r="I320" s="246"/>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3"/>
      <c r="C321" s="129"/>
      <c r="D321" s="246"/>
      <c r="E321" s="246"/>
      <c r="F321" s="246"/>
      <c r="G321" s="246"/>
      <c r="H321" s="246"/>
      <c r="I321" s="246"/>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3"/>
      <c r="C322" s="129"/>
      <c r="D322" s="246"/>
      <c r="E322" s="246"/>
      <c r="F322" s="246"/>
      <c r="G322" s="246"/>
      <c r="H322" s="246"/>
      <c r="I322" s="246"/>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3"/>
      <c r="C323" s="129"/>
      <c r="D323" s="246"/>
      <c r="E323" s="246"/>
      <c r="F323" s="246"/>
      <c r="G323" s="246"/>
      <c r="H323" s="246"/>
      <c r="I323" s="246"/>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3"/>
      <c r="C324" s="129"/>
      <c r="D324" s="246"/>
      <c r="E324" s="246"/>
      <c r="F324" s="246"/>
      <c r="G324" s="246"/>
      <c r="H324" s="246"/>
      <c r="I324" s="246"/>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3"/>
      <c r="C325" s="129"/>
      <c r="D325" s="246"/>
      <c r="E325" s="246"/>
      <c r="F325" s="246"/>
      <c r="G325" s="246"/>
      <c r="H325" s="246"/>
      <c r="I325" s="246"/>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3"/>
      <c r="C326" s="129"/>
      <c r="D326" s="246"/>
      <c r="E326" s="246"/>
      <c r="F326" s="246"/>
      <c r="G326" s="246"/>
      <c r="H326" s="246"/>
      <c r="I326" s="246"/>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3"/>
      <c r="C327" s="129"/>
      <c r="D327" s="246"/>
      <c r="E327" s="246"/>
      <c r="F327" s="246"/>
      <c r="G327" s="246"/>
      <c r="H327" s="246"/>
      <c r="I327" s="246"/>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3"/>
      <c r="C328" s="129"/>
      <c r="D328" s="246"/>
      <c r="E328" s="246"/>
      <c r="F328" s="246"/>
      <c r="G328" s="246"/>
      <c r="H328" s="246"/>
      <c r="I328" s="246"/>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3"/>
      <c r="C329" s="129"/>
      <c r="D329" s="246"/>
      <c r="E329" s="246"/>
      <c r="F329" s="246"/>
      <c r="G329" s="246"/>
      <c r="H329" s="246"/>
      <c r="I329" s="246"/>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3"/>
      <c r="C330" s="129"/>
      <c r="D330" s="246"/>
      <c r="E330" s="246"/>
      <c r="F330" s="246"/>
      <c r="G330" s="246"/>
      <c r="H330" s="246"/>
      <c r="I330" s="246"/>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3"/>
      <c r="C331" s="129"/>
      <c r="D331" s="246"/>
      <c r="E331" s="246"/>
      <c r="F331" s="246"/>
      <c r="G331" s="246"/>
      <c r="H331" s="246"/>
      <c r="I331" s="246"/>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3"/>
      <c r="C332" s="129"/>
      <c r="D332" s="246"/>
      <c r="E332" s="246"/>
      <c r="F332" s="246"/>
      <c r="G332" s="246"/>
      <c r="H332" s="246"/>
      <c r="I332" s="246"/>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3"/>
      <c r="C333" s="129"/>
      <c r="D333" s="246"/>
      <c r="E333" s="246"/>
      <c r="F333" s="246"/>
      <c r="G333" s="246"/>
      <c r="H333" s="246"/>
      <c r="I333" s="246"/>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3"/>
      <c r="C334" s="129"/>
      <c r="D334" s="246"/>
      <c r="E334" s="246"/>
      <c r="F334" s="246"/>
      <c r="G334" s="246"/>
      <c r="H334" s="246"/>
      <c r="I334" s="246"/>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3"/>
      <c r="C335" s="129"/>
      <c r="D335" s="246"/>
      <c r="E335" s="246"/>
      <c r="F335" s="246"/>
      <c r="G335" s="246"/>
      <c r="H335" s="246"/>
      <c r="I335" s="246"/>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3"/>
      <c r="C336" s="129"/>
      <c r="D336" s="246"/>
      <c r="E336" s="246"/>
      <c r="F336" s="246"/>
      <c r="G336" s="246"/>
      <c r="H336" s="246"/>
      <c r="I336" s="246"/>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3"/>
      <c r="C337" s="129"/>
      <c r="D337" s="246"/>
      <c r="E337" s="246"/>
      <c r="F337" s="246"/>
      <c r="G337" s="246"/>
      <c r="H337" s="246"/>
      <c r="I337" s="246"/>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3"/>
      <c r="C338" s="129"/>
      <c r="D338" s="246"/>
      <c r="E338" s="246"/>
      <c r="F338" s="246"/>
      <c r="G338" s="246"/>
      <c r="H338" s="246"/>
      <c r="I338" s="246"/>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3"/>
      <c r="C339" s="129"/>
      <c r="D339" s="246"/>
      <c r="E339" s="246"/>
      <c r="F339" s="246"/>
      <c r="G339" s="246"/>
      <c r="H339" s="246"/>
      <c r="I339" s="246"/>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3"/>
      <c r="C340" s="129"/>
      <c r="D340" s="246"/>
      <c r="E340" s="246"/>
      <c r="F340" s="246"/>
      <c r="G340" s="246"/>
      <c r="H340" s="246"/>
      <c r="I340" s="246"/>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3"/>
      <c r="C341" s="129"/>
      <c r="D341" s="246"/>
      <c r="E341" s="246"/>
      <c r="F341" s="246"/>
      <c r="G341" s="246"/>
      <c r="H341" s="246"/>
      <c r="I341" s="246"/>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3"/>
      <c r="C342" s="129"/>
      <c r="D342" s="246"/>
      <c r="E342" s="246"/>
      <c r="F342" s="246"/>
      <c r="G342" s="246"/>
      <c r="H342" s="246"/>
      <c r="I342" s="246"/>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3"/>
      <c r="C343" s="129"/>
      <c r="D343" s="246"/>
      <c r="E343" s="246"/>
      <c r="F343" s="246"/>
      <c r="G343" s="246"/>
      <c r="H343" s="246"/>
      <c r="I343" s="246"/>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3"/>
      <c r="C344" s="129"/>
      <c r="D344" s="246"/>
      <c r="E344" s="246"/>
      <c r="F344" s="246"/>
      <c r="G344" s="246"/>
      <c r="H344" s="246"/>
      <c r="I344" s="246"/>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3"/>
      <c r="C345" s="129"/>
      <c r="D345" s="246"/>
      <c r="E345" s="246"/>
      <c r="F345" s="246"/>
      <c r="G345" s="246"/>
      <c r="H345" s="246"/>
      <c r="I345" s="246"/>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3"/>
      <c r="C346" s="129"/>
      <c r="D346" s="246"/>
      <c r="E346" s="246"/>
      <c r="F346" s="246"/>
      <c r="G346" s="246"/>
      <c r="H346" s="246"/>
      <c r="I346" s="246"/>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3"/>
      <c r="C347" s="129"/>
      <c r="D347" s="246"/>
      <c r="E347" s="246"/>
      <c r="F347" s="246"/>
      <c r="G347" s="246"/>
      <c r="H347" s="246"/>
      <c r="I347" s="246"/>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3"/>
      <c r="C348" s="129"/>
      <c r="D348" s="246"/>
      <c r="E348" s="246"/>
      <c r="F348" s="246"/>
      <c r="G348" s="246"/>
      <c r="H348" s="246"/>
      <c r="I348" s="246"/>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3"/>
      <c r="C349" s="129"/>
      <c r="D349" s="246"/>
      <c r="E349" s="246"/>
      <c r="F349" s="246"/>
      <c r="G349" s="246"/>
      <c r="H349" s="246"/>
      <c r="I349" s="246"/>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3"/>
      <c r="C350" s="129"/>
      <c r="D350" s="246"/>
      <c r="E350" s="246"/>
      <c r="F350" s="246"/>
      <c r="G350" s="246"/>
      <c r="H350" s="246"/>
      <c r="I350" s="246"/>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3"/>
      <c r="C351" s="129"/>
      <c r="D351" s="246"/>
      <c r="E351" s="246"/>
      <c r="F351" s="246"/>
      <c r="G351" s="246"/>
      <c r="H351" s="246"/>
      <c r="I351" s="246"/>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3"/>
      <c r="C352" s="129"/>
      <c r="D352" s="246"/>
      <c r="E352" s="246"/>
      <c r="F352" s="246"/>
      <c r="G352" s="246"/>
      <c r="H352" s="246"/>
      <c r="I352" s="246"/>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3"/>
      <c r="C353" s="129"/>
      <c r="D353" s="246"/>
      <c r="E353" s="246"/>
      <c r="F353" s="246"/>
      <c r="G353" s="246"/>
      <c r="H353" s="246"/>
      <c r="I353" s="246"/>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3"/>
      <c r="C354" s="129"/>
      <c r="D354" s="246"/>
      <c r="E354" s="246"/>
      <c r="F354" s="246"/>
      <c r="G354" s="246"/>
      <c r="H354" s="246"/>
      <c r="I354" s="246"/>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3"/>
      <c r="C355" s="129"/>
      <c r="D355" s="246"/>
      <c r="E355" s="246"/>
      <c r="F355" s="246"/>
      <c r="G355" s="246"/>
      <c r="H355" s="246"/>
      <c r="I355" s="246"/>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3"/>
      <c r="C356" s="129"/>
      <c r="D356" s="246"/>
      <c r="E356" s="246"/>
      <c r="F356" s="246"/>
      <c r="G356" s="246"/>
      <c r="H356" s="246"/>
      <c r="I356" s="246"/>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3"/>
      <c r="C357" s="129"/>
      <c r="D357" s="246"/>
      <c r="E357" s="246"/>
      <c r="F357" s="246"/>
      <c r="G357" s="246"/>
      <c r="H357" s="246"/>
      <c r="I357" s="246"/>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3"/>
      <c r="C358" s="129"/>
      <c r="D358" s="246"/>
      <c r="E358" s="246"/>
      <c r="F358" s="246"/>
      <c r="G358" s="246"/>
      <c r="H358" s="246"/>
      <c r="I358" s="246"/>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3"/>
      <c r="C359" s="129"/>
      <c r="D359" s="246"/>
      <c r="E359" s="246"/>
      <c r="F359" s="246"/>
      <c r="G359" s="246"/>
      <c r="H359" s="246"/>
      <c r="I359" s="246"/>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3"/>
      <c r="C360" s="129"/>
      <c r="D360" s="246"/>
      <c r="E360" s="246"/>
      <c r="F360" s="246"/>
      <c r="G360" s="246"/>
      <c r="H360" s="246"/>
      <c r="I360" s="246"/>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3"/>
      <c r="C361" s="129"/>
      <c r="D361" s="246"/>
      <c r="E361" s="246"/>
      <c r="F361" s="246"/>
      <c r="G361" s="246"/>
      <c r="H361" s="246"/>
      <c r="I361" s="246"/>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3"/>
      <c r="C362" s="129"/>
      <c r="D362" s="246"/>
      <c r="E362" s="246"/>
      <c r="F362" s="246"/>
      <c r="G362" s="246"/>
      <c r="H362" s="246"/>
      <c r="I362" s="246"/>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3"/>
      <c r="C363" s="129"/>
      <c r="D363" s="246"/>
      <c r="E363" s="246"/>
      <c r="F363" s="246"/>
      <c r="G363" s="246"/>
      <c r="H363" s="246"/>
      <c r="I363" s="246"/>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3"/>
      <c r="C364" s="129"/>
      <c r="D364" s="246"/>
      <c r="E364" s="246"/>
      <c r="F364" s="246"/>
      <c r="G364" s="246"/>
      <c r="H364" s="246"/>
      <c r="I364" s="246"/>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3"/>
      <c r="C365" s="129"/>
      <c r="D365" s="246"/>
      <c r="E365" s="246"/>
      <c r="F365" s="246"/>
      <c r="G365" s="246"/>
      <c r="H365" s="246"/>
      <c r="I365" s="246"/>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3"/>
      <c r="C366" s="129"/>
      <c r="D366" s="246"/>
      <c r="E366" s="246"/>
      <c r="F366" s="246"/>
      <c r="G366" s="246"/>
      <c r="H366" s="246"/>
      <c r="I366" s="246"/>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3"/>
      <c r="C367" s="129"/>
      <c r="D367" s="246"/>
      <c r="E367" s="246"/>
      <c r="F367" s="246"/>
      <c r="G367" s="246"/>
      <c r="H367" s="246"/>
      <c r="I367" s="246"/>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3"/>
      <c r="C368" s="129"/>
      <c r="D368" s="246"/>
      <c r="E368" s="246"/>
      <c r="F368" s="246"/>
      <c r="G368" s="246"/>
      <c r="H368" s="246"/>
      <c r="I368" s="246"/>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3"/>
      <c r="C369" s="129"/>
      <c r="D369" s="246"/>
      <c r="E369" s="246"/>
      <c r="F369" s="246"/>
      <c r="G369" s="246"/>
      <c r="H369" s="246"/>
      <c r="I369" s="246"/>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3"/>
      <c r="C370" s="129"/>
      <c r="D370" s="246"/>
      <c r="E370" s="246"/>
      <c r="F370" s="246"/>
      <c r="G370" s="246"/>
      <c r="H370" s="246"/>
      <c r="I370" s="246"/>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3"/>
      <c r="C371" s="129"/>
      <c r="D371" s="246"/>
      <c r="E371" s="246"/>
      <c r="F371" s="246"/>
      <c r="G371" s="246"/>
      <c r="H371" s="246"/>
      <c r="I371" s="246"/>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3"/>
      <c r="C372" s="129"/>
      <c r="D372" s="246"/>
      <c r="E372" s="246"/>
      <c r="F372" s="246"/>
      <c r="G372" s="246"/>
      <c r="H372" s="246"/>
      <c r="I372" s="246"/>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3"/>
      <c r="C373" s="129"/>
      <c r="D373" s="246"/>
      <c r="E373" s="246"/>
      <c r="F373" s="246"/>
      <c r="G373" s="246"/>
      <c r="H373" s="246"/>
      <c r="I373" s="246"/>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3"/>
      <c r="C374" s="129"/>
      <c r="D374" s="246"/>
      <c r="E374" s="246"/>
      <c r="F374" s="246"/>
      <c r="G374" s="246"/>
      <c r="H374" s="246"/>
      <c r="I374" s="246"/>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3"/>
      <c r="C375" s="129"/>
      <c r="D375" s="246"/>
      <c r="E375" s="246"/>
      <c r="F375" s="246"/>
      <c r="G375" s="246"/>
      <c r="H375" s="246"/>
      <c r="I375" s="246"/>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3"/>
      <c r="C376" s="129"/>
      <c r="D376" s="246"/>
      <c r="E376" s="246"/>
      <c r="F376" s="246"/>
      <c r="G376" s="246"/>
      <c r="H376" s="246"/>
      <c r="I376" s="246"/>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3"/>
      <c r="C377" s="129"/>
      <c r="D377" s="246"/>
      <c r="E377" s="246"/>
      <c r="F377" s="246"/>
      <c r="G377" s="246"/>
      <c r="H377" s="246"/>
      <c r="I377" s="246"/>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3"/>
      <c r="C378" s="129"/>
      <c r="D378" s="246"/>
      <c r="E378" s="246"/>
      <c r="F378" s="246"/>
      <c r="G378" s="246"/>
      <c r="H378" s="246"/>
      <c r="I378" s="246"/>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3"/>
      <c r="C379" s="129"/>
      <c r="D379" s="246"/>
      <c r="E379" s="246"/>
      <c r="F379" s="246"/>
      <c r="G379" s="246"/>
      <c r="H379" s="246"/>
      <c r="I379" s="246"/>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3"/>
      <c r="C380" s="129"/>
      <c r="D380" s="246"/>
      <c r="E380" s="246"/>
      <c r="F380" s="246"/>
      <c r="G380" s="246"/>
      <c r="H380" s="246"/>
      <c r="I380" s="246"/>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3"/>
      <c r="C381" s="129"/>
      <c r="D381" s="246"/>
      <c r="E381" s="246"/>
      <c r="F381" s="246"/>
      <c r="G381" s="246"/>
      <c r="H381" s="246"/>
      <c r="I381" s="246"/>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3"/>
      <c r="C382" s="129"/>
      <c r="D382" s="246"/>
      <c r="E382" s="246"/>
      <c r="F382" s="246"/>
      <c r="G382" s="246"/>
      <c r="H382" s="246"/>
      <c r="I382" s="246"/>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3"/>
      <c r="C383" s="129"/>
      <c r="D383" s="246"/>
      <c r="E383" s="246"/>
      <c r="F383" s="246"/>
      <c r="G383" s="246"/>
      <c r="H383" s="246"/>
      <c r="I383" s="246"/>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3"/>
      <c r="C384" s="129"/>
      <c r="D384" s="246"/>
      <c r="E384" s="246"/>
      <c r="F384" s="246"/>
      <c r="G384" s="246"/>
      <c r="H384" s="246"/>
      <c r="I384" s="246"/>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3"/>
      <c r="C385" s="129"/>
      <c r="D385" s="246"/>
      <c r="E385" s="246"/>
      <c r="F385" s="246"/>
      <c r="G385" s="246"/>
      <c r="H385" s="246"/>
      <c r="I385" s="246"/>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3"/>
      <c r="C386" s="129"/>
      <c r="D386" s="246"/>
      <c r="E386" s="246"/>
      <c r="F386" s="246"/>
      <c r="G386" s="246"/>
      <c r="H386" s="246"/>
      <c r="I386" s="246"/>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3"/>
      <c r="C387" s="129"/>
      <c r="D387" s="246"/>
      <c r="E387" s="246"/>
      <c r="F387" s="246"/>
      <c r="G387" s="246"/>
      <c r="H387" s="246"/>
      <c r="I387" s="246"/>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3"/>
      <c r="C388" s="129"/>
      <c r="D388" s="246"/>
      <c r="E388" s="246"/>
      <c r="F388" s="246"/>
      <c r="G388" s="246"/>
      <c r="H388" s="246"/>
      <c r="I388" s="246"/>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3"/>
      <c r="C389" s="129"/>
      <c r="D389" s="246"/>
      <c r="E389" s="246"/>
      <c r="F389" s="246"/>
      <c r="G389" s="246"/>
      <c r="H389" s="246"/>
      <c r="I389" s="246"/>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3"/>
      <c r="C390" s="129"/>
      <c r="D390" s="246"/>
      <c r="E390" s="246"/>
      <c r="F390" s="246"/>
      <c r="G390" s="246"/>
      <c r="H390" s="246"/>
      <c r="I390" s="246"/>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3"/>
      <c r="C391" s="129"/>
      <c r="D391" s="246"/>
      <c r="E391" s="246"/>
      <c r="F391" s="246"/>
      <c r="G391" s="246"/>
      <c r="H391" s="246"/>
      <c r="I391" s="246"/>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3"/>
      <c r="C392" s="129"/>
      <c r="D392" s="246"/>
      <c r="E392" s="246"/>
      <c r="F392" s="246"/>
      <c r="G392" s="246"/>
      <c r="H392" s="246"/>
      <c r="I392" s="246"/>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3"/>
      <c r="C393" s="129"/>
      <c r="D393" s="246"/>
      <c r="E393" s="246"/>
      <c r="F393" s="246"/>
      <c r="G393" s="246"/>
      <c r="H393" s="246"/>
      <c r="I393" s="246"/>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3"/>
      <c r="C394" s="129"/>
      <c r="D394" s="246"/>
      <c r="E394" s="246"/>
      <c r="F394" s="246"/>
      <c r="G394" s="246"/>
      <c r="H394" s="246"/>
      <c r="I394" s="246"/>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3"/>
      <c r="C395" s="129"/>
      <c r="D395" s="246"/>
      <c r="E395" s="246"/>
      <c r="F395" s="246"/>
      <c r="G395" s="246"/>
      <c r="H395" s="246"/>
      <c r="I395" s="246"/>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3"/>
      <c r="C396" s="129"/>
      <c r="D396" s="246"/>
      <c r="E396" s="246"/>
      <c r="F396" s="246"/>
      <c r="G396" s="246"/>
      <c r="H396" s="246"/>
      <c r="I396" s="246"/>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3"/>
      <c r="C397" s="129"/>
      <c r="D397" s="246"/>
      <c r="E397" s="246"/>
      <c r="F397" s="246"/>
      <c r="G397" s="246"/>
      <c r="H397" s="246"/>
      <c r="I397" s="246"/>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3"/>
      <c r="C398" s="129"/>
      <c r="D398" s="246"/>
      <c r="E398" s="246"/>
      <c r="F398" s="246"/>
      <c r="G398" s="246"/>
      <c r="H398" s="246"/>
      <c r="I398" s="246"/>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3"/>
      <c r="C399" s="129"/>
      <c r="D399" s="246"/>
      <c r="E399" s="246"/>
      <c r="F399" s="246"/>
      <c r="G399" s="246"/>
      <c r="H399" s="246"/>
      <c r="I399" s="246"/>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3"/>
      <c r="C400" s="129"/>
      <c r="D400" s="246"/>
      <c r="E400" s="246"/>
      <c r="F400" s="246"/>
      <c r="G400" s="246"/>
      <c r="H400" s="246"/>
      <c r="I400" s="246"/>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3"/>
      <c r="C401" s="129"/>
      <c r="D401" s="246"/>
      <c r="E401" s="246"/>
      <c r="F401" s="246"/>
      <c r="G401" s="246"/>
      <c r="H401" s="246"/>
      <c r="I401" s="246"/>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3"/>
      <c r="C402" s="129"/>
      <c r="D402" s="246"/>
      <c r="E402" s="246"/>
      <c r="F402" s="246"/>
      <c r="G402" s="246"/>
      <c r="H402" s="246"/>
      <c r="I402" s="246"/>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3"/>
      <c r="C403" s="129"/>
      <c r="D403" s="246"/>
      <c r="E403" s="246"/>
      <c r="F403" s="246"/>
      <c r="G403" s="246"/>
      <c r="H403" s="246"/>
      <c r="I403" s="246"/>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3"/>
      <c r="C404" s="129"/>
      <c r="D404" s="246"/>
      <c r="E404" s="246"/>
      <c r="F404" s="246"/>
      <c r="G404" s="246"/>
      <c r="H404" s="246"/>
      <c r="I404" s="246"/>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3"/>
      <c r="C405" s="129"/>
      <c r="D405" s="246"/>
      <c r="E405" s="246"/>
      <c r="F405" s="246"/>
      <c r="G405" s="246"/>
      <c r="H405" s="246"/>
      <c r="I405" s="246"/>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3"/>
      <c r="C406" s="129"/>
      <c r="D406" s="246"/>
      <c r="E406" s="246"/>
      <c r="F406" s="246"/>
      <c r="G406" s="246"/>
      <c r="H406" s="246"/>
      <c r="I406" s="246"/>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3"/>
      <c r="C407" s="129"/>
      <c r="D407" s="246"/>
      <c r="E407" s="246"/>
      <c r="F407" s="246"/>
      <c r="G407" s="246"/>
      <c r="H407" s="246"/>
      <c r="I407" s="246"/>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3"/>
      <c r="C408" s="129"/>
      <c r="D408" s="246"/>
      <c r="E408" s="246"/>
      <c r="F408" s="246"/>
      <c r="G408" s="246"/>
      <c r="H408" s="246"/>
      <c r="I408" s="246"/>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3"/>
      <c r="C409" s="129"/>
      <c r="D409" s="246"/>
      <c r="E409" s="246"/>
      <c r="F409" s="246"/>
      <c r="G409" s="246"/>
      <c r="H409" s="246"/>
      <c r="I409" s="246"/>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3"/>
      <c r="C410" s="129"/>
      <c r="D410" s="246"/>
      <c r="E410" s="246"/>
      <c r="F410" s="246"/>
      <c r="G410" s="246"/>
      <c r="H410" s="246"/>
      <c r="I410" s="246"/>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3"/>
      <c r="C411" s="129"/>
      <c r="D411" s="246"/>
      <c r="E411" s="246"/>
      <c r="F411" s="246"/>
      <c r="G411" s="246"/>
      <c r="H411" s="246"/>
      <c r="I411" s="246"/>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3"/>
      <c r="C412" s="129"/>
      <c r="D412" s="246"/>
      <c r="E412" s="246"/>
      <c r="F412" s="246"/>
      <c r="G412" s="246"/>
      <c r="H412" s="246"/>
      <c r="I412" s="246"/>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3"/>
      <c r="C413" s="129"/>
      <c r="D413" s="246"/>
      <c r="E413" s="246"/>
      <c r="F413" s="246"/>
      <c r="G413" s="246"/>
      <c r="H413" s="246"/>
      <c r="I413" s="246"/>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3"/>
      <c r="C414" s="129"/>
      <c r="D414" s="246"/>
      <c r="E414" s="246"/>
      <c r="F414" s="246"/>
      <c r="G414" s="246"/>
      <c r="H414" s="246"/>
      <c r="I414" s="246"/>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3"/>
      <c r="C415" s="129"/>
      <c r="D415" s="246"/>
      <c r="E415" s="246"/>
      <c r="F415" s="246"/>
      <c r="G415" s="246"/>
      <c r="H415" s="246"/>
      <c r="I415" s="246"/>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3"/>
      <c r="C416" s="129"/>
      <c r="D416" s="246"/>
      <c r="E416" s="246"/>
      <c r="F416" s="246"/>
      <c r="G416" s="246"/>
      <c r="H416" s="246"/>
      <c r="I416" s="246"/>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3"/>
      <c r="C417" s="129"/>
      <c r="D417" s="246"/>
      <c r="E417" s="246"/>
      <c r="F417" s="246"/>
      <c r="G417" s="246"/>
      <c r="H417" s="246"/>
      <c r="I417" s="246"/>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3"/>
      <c r="C418" s="129"/>
      <c r="D418" s="246"/>
      <c r="E418" s="246"/>
      <c r="F418" s="246"/>
      <c r="G418" s="246"/>
      <c r="H418" s="246"/>
      <c r="I418" s="246"/>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3"/>
      <c r="C419" s="129"/>
      <c r="D419" s="246"/>
      <c r="E419" s="246"/>
      <c r="F419" s="246"/>
      <c r="G419" s="246"/>
      <c r="H419" s="246"/>
      <c r="I419" s="246"/>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3"/>
      <c r="C420" s="129"/>
      <c r="D420" s="246"/>
      <c r="E420" s="246"/>
      <c r="F420" s="246"/>
      <c r="G420" s="246"/>
      <c r="H420" s="246"/>
      <c r="I420" s="246"/>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3"/>
      <c r="C421" s="129"/>
      <c r="D421" s="246"/>
      <c r="E421" s="246"/>
      <c r="F421" s="246"/>
      <c r="G421" s="246"/>
      <c r="H421" s="246"/>
      <c r="I421" s="246"/>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3"/>
      <c r="C422" s="129"/>
      <c r="D422" s="246"/>
      <c r="E422" s="246"/>
      <c r="F422" s="246"/>
      <c r="G422" s="246"/>
      <c r="H422" s="246"/>
      <c r="I422" s="246"/>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3"/>
      <c r="C423" s="129"/>
      <c r="D423" s="246"/>
      <c r="E423" s="246"/>
      <c r="F423" s="246"/>
      <c r="G423" s="246"/>
      <c r="H423" s="246"/>
      <c r="I423" s="246"/>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3"/>
      <c r="C424" s="129"/>
      <c r="D424" s="246"/>
      <c r="E424" s="246"/>
      <c r="F424" s="246"/>
      <c r="G424" s="246"/>
      <c r="H424" s="246"/>
      <c r="I424" s="246"/>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3"/>
      <c r="C425" s="129"/>
      <c r="D425" s="246"/>
      <c r="E425" s="246"/>
      <c r="F425" s="246"/>
      <c r="G425" s="246"/>
      <c r="H425" s="246"/>
      <c r="I425" s="246"/>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3"/>
      <c r="C426" s="129"/>
      <c r="D426" s="246"/>
      <c r="E426" s="246"/>
      <c r="F426" s="246"/>
      <c r="G426" s="246"/>
      <c r="H426" s="246"/>
      <c r="I426" s="246"/>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3"/>
      <c r="C427" s="129"/>
      <c r="D427" s="246"/>
      <c r="E427" s="246"/>
      <c r="F427" s="246"/>
      <c r="G427" s="246"/>
      <c r="H427" s="246"/>
      <c r="I427" s="246"/>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3"/>
      <c r="C428" s="129"/>
      <c r="D428" s="246"/>
      <c r="E428" s="246"/>
      <c r="F428" s="246"/>
      <c r="G428" s="246"/>
      <c r="H428" s="246"/>
      <c r="I428" s="246"/>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3"/>
      <c r="C429" s="129"/>
      <c r="D429" s="246"/>
      <c r="E429" s="246"/>
      <c r="F429" s="246"/>
      <c r="G429" s="246"/>
      <c r="H429" s="246"/>
      <c r="I429" s="246"/>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3"/>
      <c r="C430" s="129"/>
      <c r="D430" s="246"/>
      <c r="E430" s="246"/>
      <c r="F430" s="246"/>
      <c r="G430" s="246"/>
      <c r="H430" s="246"/>
      <c r="I430" s="246"/>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3"/>
      <c r="C431" s="129"/>
      <c r="D431" s="246"/>
      <c r="E431" s="246"/>
      <c r="F431" s="246"/>
      <c r="G431" s="246"/>
      <c r="H431" s="246"/>
      <c r="I431" s="246"/>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3"/>
      <c r="C432" s="129"/>
      <c r="D432" s="246"/>
      <c r="E432" s="246"/>
      <c r="F432" s="246"/>
      <c r="G432" s="246"/>
      <c r="H432" s="246"/>
      <c r="I432" s="246"/>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3"/>
      <c r="C433" s="129"/>
      <c r="D433" s="246"/>
      <c r="E433" s="246"/>
      <c r="F433" s="246"/>
      <c r="G433" s="246"/>
      <c r="H433" s="246"/>
      <c r="I433" s="246"/>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3"/>
      <c r="C434" s="129"/>
      <c r="D434" s="246"/>
      <c r="E434" s="246"/>
      <c r="F434" s="246"/>
      <c r="G434" s="246"/>
      <c r="H434" s="246"/>
      <c r="I434" s="246"/>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3"/>
      <c r="C435" s="129"/>
      <c r="D435" s="246"/>
      <c r="E435" s="246"/>
      <c r="F435" s="246"/>
      <c r="G435" s="246"/>
      <c r="H435" s="246"/>
      <c r="I435" s="246"/>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3"/>
      <c r="C436" s="129"/>
      <c r="D436" s="246"/>
      <c r="E436" s="246"/>
      <c r="F436" s="246"/>
      <c r="G436" s="246"/>
      <c r="H436" s="246"/>
      <c r="I436" s="246"/>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3"/>
      <c r="C437" s="129"/>
      <c r="D437" s="246"/>
      <c r="E437" s="246"/>
      <c r="F437" s="246"/>
      <c r="G437" s="246"/>
      <c r="H437" s="246"/>
      <c r="I437" s="246"/>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3"/>
      <c r="C438" s="129"/>
      <c r="D438" s="246"/>
      <c r="E438" s="246"/>
      <c r="F438" s="246"/>
      <c r="G438" s="246"/>
      <c r="H438" s="246"/>
      <c r="I438" s="246"/>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3"/>
      <c r="C439" s="129"/>
      <c r="D439" s="246"/>
      <c r="E439" s="246"/>
      <c r="F439" s="246"/>
      <c r="G439" s="246"/>
      <c r="H439" s="246"/>
      <c r="I439" s="246"/>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3"/>
      <c r="C440" s="129"/>
      <c r="D440" s="246"/>
      <c r="E440" s="246"/>
      <c r="F440" s="246"/>
      <c r="G440" s="246"/>
      <c r="H440" s="246"/>
      <c r="I440" s="246"/>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3"/>
      <c r="C441" s="129"/>
      <c r="D441" s="246"/>
      <c r="E441" s="246"/>
      <c r="F441" s="246"/>
      <c r="G441" s="246"/>
      <c r="H441" s="246"/>
      <c r="I441" s="246"/>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3"/>
      <c r="C442" s="129"/>
      <c r="D442" s="246"/>
      <c r="E442" s="246"/>
      <c r="F442" s="246"/>
      <c r="G442" s="246"/>
      <c r="H442" s="246"/>
      <c r="I442" s="246"/>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3"/>
      <c r="C443" s="129"/>
      <c r="D443" s="246"/>
      <c r="E443" s="246"/>
      <c r="F443" s="246"/>
      <c r="G443" s="246"/>
      <c r="H443" s="246"/>
      <c r="I443" s="246"/>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3"/>
      <c r="C444" s="129"/>
      <c r="D444" s="246"/>
      <c r="E444" s="246"/>
      <c r="F444" s="246"/>
      <c r="G444" s="246"/>
      <c r="H444" s="246"/>
      <c r="I444" s="246"/>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3"/>
      <c r="C445" s="129"/>
      <c r="D445" s="246"/>
      <c r="E445" s="246"/>
      <c r="F445" s="246"/>
      <c r="G445" s="246"/>
      <c r="H445" s="246"/>
      <c r="I445" s="246"/>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3"/>
      <c r="C446" s="129"/>
      <c r="D446" s="246"/>
      <c r="E446" s="246"/>
      <c r="F446" s="246"/>
      <c r="G446" s="246"/>
      <c r="H446" s="246"/>
      <c r="I446" s="246"/>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3"/>
      <c r="C447" s="129"/>
      <c r="D447" s="246"/>
      <c r="E447" s="246"/>
      <c r="F447" s="246"/>
      <c r="G447" s="246"/>
      <c r="H447" s="246"/>
      <c r="I447" s="246"/>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3"/>
      <c r="C448" s="129"/>
      <c r="D448" s="246"/>
      <c r="E448" s="246"/>
      <c r="F448" s="246"/>
      <c r="G448" s="246"/>
      <c r="H448" s="246"/>
      <c r="I448" s="246"/>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3"/>
      <c r="C449" s="129"/>
      <c r="D449" s="246"/>
      <c r="E449" s="246"/>
      <c r="F449" s="246"/>
      <c r="G449" s="246"/>
      <c r="H449" s="246"/>
      <c r="I449" s="246"/>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3"/>
      <c r="C450" s="129"/>
      <c r="D450" s="246"/>
      <c r="E450" s="246"/>
      <c r="F450" s="246"/>
      <c r="G450" s="246"/>
      <c r="H450" s="246"/>
      <c r="I450" s="246"/>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3"/>
      <c r="C451" s="129"/>
      <c r="D451" s="246"/>
      <c r="E451" s="246"/>
      <c r="F451" s="246"/>
      <c r="G451" s="246"/>
      <c r="H451" s="246"/>
      <c r="I451" s="246"/>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3"/>
      <c r="C452" s="129"/>
      <c r="D452" s="246"/>
      <c r="E452" s="246"/>
      <c r="F452" s="246"/>
      <c r="G452" s="246"/>
      <c r="H452" s="246"/>
      <c r="I452" s="246"/>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3"/>
      <c r="C453" s="129"/>
      <c r="D453" s="246"/>
      <c r="E453" s="246"/>
      <c r="F453" s="246"/>
      <c r="G453" s="246"/>
      <c r="H453" s="246"/>
      <c r="I453" s="246"/>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3"/>
      <c r="C454" s="129"/>
      <c r="D454" s="246"/>
      <c r="E454" s="246"/>
      <c r="F454" s="246"/>
      <c r="G454" s="246"/>
      <c r="H454" s="246"/>
      <c r="I454" s="246"/>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3"/>
      <c r="C455" s="129"/>
      <c r="D455" s="246"/>
      <c r="E455" s="246"/>
      <c r="F455" s="246"/>
      <c r="G455" s="246"/>
      <c r="H455" s="246"/>
      <c r="I455" s="246"/>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3"/>
      <c r="C456" s="129"/>
      <c r="D456" s="246"/>
      <c r="E456" s="246"/>
      <c r="F456" s="246"/>
      <c r="G456" s="246"/>
      <c r="H456" s="246"/>
      <c r="I456" s="246"/>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3"/>
      <c r="C457" s="129"/>
      <c r="D457" s="246"/>
      <c r="E457" s="246"/>
      <c r="F457" s="246"/>
      <c r="G457" s="246"/>
      <c r="H457" s="246"/>
      <c r="I457" s="246"/>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3"/>
      <c r="C458" s="129"/>
      <c r="D458" s="246"/>
      <c r="E458" s="246"/>
      <c r="F458" s="246"/>
      <c r="G458" s="246"/>
      <c r="H458" s="246"/>
      <c r="I458" s="246"/>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3"/>
      <c r="C459" s="129"/>
      <c r="D459" s="246"/>
      <c r="E459" s="246"/>
      <c r="F459" s="246"/>
      <c r="G459" s="246"/>
      <c r="H459" s="246"/>
      <c r="I459" s="246"/>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3"/>
      <c r="C460" s="129"/>
      <c r="D460" s="246"/>
      <c r="E460" s="246"/>
      <c r="F460" s="246"/>
      <c r="G460" s="246"/>
      <c r="H460" s="246"/>
      <c r="I460" s="246"/>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3"/>
      <c r="C461" s="129"/>
      <c r="D461" s="246"/>
      <c r="E461" s="246"/>
      <c r="F461" s="246"/>
      <c r="G461" s="246"/>
      <c r="H461" s="246"/>
      <c r="I461" s="246"/>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3"/>
      <c r="C462" s="129"/>
      <c r="D462" s="246"/>
      <c r="E462" s="246"/>
      <c r="F462" s="246"/>
      <c r="G462" s="246"/>
      <c r="H462" s="246"/>
      <c r="I462" s="246"/>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3"/>
      <c r="C463" s="129"/>
      <c r="D463" s="246"/>
      <c r="E463" s="246"/>
      <c r="F463" s="246"/>
      <c r="G463" s="246"/>
      <c r="H463" s="246"/>
      <c r="I463" s="246"/>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3"/>
      <c r="C464" s="129"/>
      <c r="D464" s="246"/>
      <c r="E464" s="246"/>
      <c r="F464" s="246"/>
      <c r="G464" s="246"/>
      <c r="H464" s="246"/>
      <c r="I464" s="246"/>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3"/>
      <c r="C465" s="129"/>
      <c r="D465" s="246"/>
      <c r="E465" s="246"/>
      <c r="F465" s="246"/>
      <c r="G465" s="246"/>
      <c r="H465" s="246"/>
      <c r="I465" s="246"/>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3"/>
      <c r="C466" s="129"/>
      <c r="D466" s="246"/>
      <c r="E466" s="246"/>
      <c r="F466" s="246"/>
      <c r="G466" s="246"/>
      <c r="H466" s="246"/>
      <c r="I466" s="246"/>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3"/>
      <c r="C467" s="129"/>
      <c r="D467" s="246"/>
      <c r="E467" s="246"/>
      <c r="F467" s="246"/>
      <c r="G467" s="246"/>
      <c r="H467" s="246"/>
      <c r="I467" s="246"/>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3"/>
      <c r="C468" s="129"/>
      <c r="D468" s="246"/>
      <c r="E468" s="246"/>
      <c r="F468" s="246"/>
      <c r="G468" s="246"/>
      <c r="H468" s="246"/>
      <c r="I468" s="246"/>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3"/>
      <c r="C469" s="129"/>
      <c r="D469" s="246"/>
      <c r="E469" s="246"/>
      <c r="F469" s="246"/>
      <c r="G469" s="246"/>
      <c r="H469" s="246"/>
      <c r="I469" s="246"/>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3"/>
      <c r="C470" s="129"/>
      <c r="D470" s="246"/>
      <c r="E470" s="246"/>
      <c r="F470" s="246"/>
      <c r="G470" s="246"/>
      <c r="H470" s="246"/>
      <c r="I470" s="246"/>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3"/>
      <c r="C471" s="129"/>
      <c r="D471" s="246"/>
      <c r="E471" s="246"/>
      <c r="F471" s="246"/>
      <c r="G471" s="246"/>
      <c r="H471" s="246"/>
      <c r="I471" s="246"/>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3"/>
      <c r="C472" s="129"/>
      <c r="D472" s="246"/>
      <c r="E472" s="246"/>
      <c r="F472" s="246"/>
      <c r="G472" s="246"/>
      <c r="H472" s="246"/>
      <c r="I472" s="246"/>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3"/>
      <c r="C473" s="129"/>
      <c r="D473" s="246"/>
      <c r="E473" s="246"/>
      <c r="F473" s="246"/>
      <c r="G473" s="246"/>
      <c r="H473" s="246"/>
      <c r="I473" s="246"/>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3"/>
      <c r="C474" s="129"/>
      <c r="D474" s="246"/>
      <c r="E474" s="246"/>
      <c r="F474" s="246"/>
      <c r="G474" s="246"/>
      <c r="H474" s="246"/>
      <c r="I474" s="246"/>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3"/>
      <c r="C475" s="129"/>
      <c r="D475" s="246"/>
      <c r="E475" s="246"/>
      <c r="F475" s="246"/>
      <c r="G475" s="246"/>
      <c r="H475" s="246"/>
      <c r="I475" s="246"/>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3"/>
      <c r="C476" s="129"/>
      <c r="D476" s="246"/>
      <c r="E476" s="246"/>
      <c r="F476" s="246"/>
      <c r="G476" s="246"/>
      <c r="H476" s="246"/>
      <c r="I476" s="246"/>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3"/>
      <c r="C477" s="129"/>
      <c r="D477" s="246"/>
      <c r="E477" s="246"/>
      <c r="F477" s="246"/>
      <c r="G477" s="246"/>
      <c r="H477" s="246"/>
      <c r="I477" s="246"/>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3"/>
      <c r="C478" s="129"/>
      <c r="D478" s="246"/>
      <c r="E478" s="246"/>
      <c r="F478" s="246"/>
      <c r="G478" s="246"/>
      <c r="H478" s="246"/>
      <c r="I478" s="246"/>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3"/>
      <c r="C479" s="129"/>
      <c r="D479" s="246"/>
      <c r="E479" s="246"/>
      <c r="F479" s="246"/>
      <c r="G479" s="246"/>
      <c r="H479" s="246"/>
      <c r="I479" s="246"/>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3"/>
      <c r="C480" s="129"/>
      <c r="D480" s="246"/>
      <c r="E480" s="246"/>
      <c r="F480" s="246"/>
      <c r="G480" s="246"/>
      <c r="H480" s="246"/>
      <c r="I480" s="246"/>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3"/>
      <c r="C481" s="129"/>
      <c r="D481" s="246"/>
      <c r="E481" s="246"/>
      <c r="F481" s="246"/>
      <c r="G481" s="246"/>
      <c r="H481" s="246"/>
      <c r="I481" s="246"/>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3"/>
      <c r="C482" s="129"/>
      <c r="D482" s="246"/>
      <c r="E482" s="246"/>
      <c r="F482" s="246"/>
      <c r="G482" s="246"/>
      <c r="H482" s="246"/>
      <c r="I482" s="246"/>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3"/>
      <c r="C483" s="129"/>
      <c r="D483" s="246"/>
      <c r="E483" s="246"/>
      <c r="F483" s="246"/>
      <c r="G483" s="246"/>
      <c r="H483" s="246"/>
      <c r="I483" s="246"/>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3"/>
      <c r="C484" s="129"/>
      <c r="D484" s="246"/>
      <c r="E484" s="246"/>
      <c r="F484" s="246"/>
      <c r="G484" s="246"/>
      <c r="H484" s="246"/>
      <c r="I484" s="246"/>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3"/>
      <c r="C485" s="129"/>
      <c r="D485" s="246"/>
      <c r="E485" s="246"/>
      <c r="F485" s="246"/>
      <c r="G485" s="246"/>
      <c r="H485" s="246"/>
      <c r="I485" s="246"/>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3"/>
      <c r="C486" s="129"/>
      <c r="D486" s="246"/>
      <c r="E486" s="246"/>
      <c r="F486" s="246"/>
      <c r="G486" s="246"/>
      <c r="H486" s="246"/>
      <c r="I486" s="246"/>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3"/>
      <c r="C487" s="129"/>
      <c r="D487" s="246"/>
      <c r="E487" s="246"/>
      <c r="F487" s="246"/>
      <c r="G487" s="246"/>
      <c r="H487" s="246"/>
      <c r="I487" s="246"/>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3"/>
      <c r="C488" s="129"/>
      <c r="D488" s="246"/>
      <c r="E488" s="246"/>
      <c r="F488" s="246"/>
      <c r="G488" s="246"/>
      <c r="H488" s="246"/>
      <c r="I488" s="246"/>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3"/>
      <c r="C489" s="129"/>
      <c r="D489" s="246"/>
      <c r="E489" s="246"/>
      <c r="F489" s="246"/>
      <c r="G489" s="246"/>
      <c r="H489" s="246"/>
      <c r="I489" s="246"/>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3"/>
      <c r="C490" s="129"/>
      <c r="D490" s="246"/>
      <c r="E490" s="246"/>
      <c r="F490" s="246"/>
      <c r="G490" s="246"/>
      <c r="H490" s="246"/>
      <c r="I490" s="246"/>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3"/>
      <c r="C491" s="129"/>
      <c r="D491" s="246"/>
      <c r="E491" s="246"/>
      <c r="F491" s="246"/>
      <c r="G491" s="246"/>
      <c r="H491" s="246"/>
      <c r="I491" s="246"/>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3"/>
      <c r="C492" s="129"/>
      <c r="D492" s="246"/>
      <c r="E492" s="246"/>
      <c r="F492" s="246"/>
      <c r="G492" s="246"/>
      <c r="H492" s="246"/>
      <c r="I492" s="246"/>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3"/>
      <c r="C493" s="129"/>
      <c r="D493" s="246"/>
      <c r="E493" s="246"/>
      <c r="F493" s="246"/>
      <c r="G493" s="246"/>
      <c r="H493" s="246"/>
      <c r="I493" s="246"/>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3"/>
      <c r="C494" s="129"/>
      <c r="D494" s="246"/>
      <c r="E494" s="246"/>
      <c r="F494" s="246"/>
      <c r="G494" s="246"/>
      <c r="H494" s="246"/>
      <c r="I494" s="246"/>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3"/>
      <c r="C495" s="129"/>
      <c r="D495" s="246"/>
      <c r="E495" s="246"/>
      <c r="F495" s="246"/>
      <c r="G495" s="246"/>
      <c r="H495" s="246"/>
      <c r="I495" s="246"/>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3"/>
      <c r="C496" s="129"/>
      <c r="D496" s="246"/>
      <c r="E496" s="246"/>
      <c r="F496" s="246"/>
      <c r="G496" s="246"/>
      <c r="H496" s="246"/>
      <c r="I496" s="246"/>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3"/>
      <c r="C497" s="129"/>
      <c r="D497" s="246"/>
      <c r="E497" s="246"/>
      <c r="F497" s="246"/>
      <c r="G497" s="246"/>
      <c r="H497" s="246"/>
      <c r="I497" s="246"/>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3"/>
      <c r="C498" s="129"/>
      <c r="D498" s="246"/>
      <c r="E498" s="246"/>
      <c r="F498" s="246"/>
      <c r="G498" s="246"/>
      <c r="H498" s="246"/>
      <c r="I498" s="246"/>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3"/>
      <c r="C499" s="129"/>
      <c r="D499" s="246"/>
      <c r="E499" s="246"/>
      <c r="F499" s="246"/>
      <c r="G499" s="246"/>
      <c r="H499" s="246"/>
      <c r="I499" s="246"/>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3"/>
      <c r="C500" s="129"/>
      <c r="D500" s="246"/>
      <c r="E500" s="246"/>
      <c r="F500" s="246"/>
      <c r="G500" s="246"/>
      <c r="H500" s="246"/>
      <c r="I500" s="246"/>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3"/>
      <c r="C501" s="129"/>
      <c r="D501" s="246"/>
      <c r="E501" s="246"/>
      <c r="F501" s="246"/>
      <c r="G501" s="246"/>
      <c r="H501" s="246"/>
      <c r="I501" s="246"/>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3"/>
      <c r="C502" s="129"/>
      <c r="D502" s="246"/>
      <c r="E502" s="246"/>
      <c r="F502" s="246"/>
      <c r="G502" s="246"/>
      <c r="H502" s="246"/>
      <c r="I502" s="246"/>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3"/>
      <c r="C503" s="129"/>
      <c r="D503" s="246"/>
      <c r="E503" s="246"/>
      <c r="F503" s="246"/>
      <c r="G503" s="246"/>
      <c r="H503" s="246"/>
      <c r="I503" s="246"/>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3"/>
      <c r="C504" s="129"/>
      <c r="D504" s="246"/>
      <c r="E504" s="246"/>
      <c r="F504" s="246"/>
      <c r="G504" s="246"/>
      <c r="H504" s="246"/>
      <c r="I504" s="246"/>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3"/>
      <c r="C505" s="129"/>
      <c r="D505" s="246"/>
      <c r="E505" s="246"/>
      <c r="F505" s="246"/>
      <c r="G505" s="246"/>
      <c r="H505" s="246"/>
      <c r="I505" s="246"/>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3"/>
      <c r="C506" s="129"/>
      <c r="D506" s="246"/>
      <c r="E506" s="246"/>
      <c r="F506" s="246"/>
      <c r="G506" s="246"/>
      <c r="H506" s="246"/>
      <c r="I506" s="246"/>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3"/>
      <c r="C507" s="129"/>
      <c r="D507" s="246"/>
      <c r="E507" s="246"/>
      <c r="F507" s="246"/>
      <c r="G507" s="246"/>
      <c r="H507" s="246"/>
      <c r="I507" s="246"/>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3"/>
      <c r="C508" s="129"/>
      <c r="D508" s="246"/>
      <c r="E508" s="246"/>
      <c r="F508" s="246"/>
      <c r="G508" s="246"/>
      <c r="H508" s="246"/>
      <c r="I508" s="246"/>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3"/>
      <c r="C509" s="129"/>
      <c r="D509" s="246"/>
      <c r="E509" s="246"/>
      <c r="F509" s="246"/>
      <c r="G509" s="246"/>
      <c r="H509" s="246"/>
      <c r="I509" s="246"/>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3"/>
      <c r="C510" s="129"/>
      <c r="D510" s="246"/>
      <c r="E510" s="246"/>
      <c r="F510" s="246"/>
      <c r="G510" s="246"/>
      <c r="H510" s="246"/>
      <c r="I510" s="246"/>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3"/>
      <c r="C511" s="129"/>
      <c r="D511" s="246"/>
      <c r="E511" s="246"/>
      <c r="F511" s="246"/>
      <c r="G511" s="246"/>
      <c r="H511" s="246"/>
      <c r="I511" s="246"/>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3"/>
      <c r="C512" s="129"/>
      <c r="D512" s="246"/>
      <c r="E512" s="246"/>
      <c r="F512" s="246"/>
      <c r="G512" s="246"/>
      <c r="H512" s="246"/>
      <c r="I512" s="246"/>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3"/>
      <c r="C513" s="129"/>
      <c r="D513" s="246"/>
      <c r="E513" s="246"/>
      <c r="F513" s="246"/>
      <c r="G513" s="246"/>
      <c r="H513" s="246"/>
      <c r="I513" s="246"/>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3"/>
      <c r="C514" s="129"/>
      <c r="D514" s="246"/>
      <c r="E514" s="246"/>
      <c r="F514" s="246"/>
      <c r="G514" s="246"/>
      <c r="H514" s="246"/>
      <c r="I514" s="246"/>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3"/>
      <c r="C515" s="129"/>
      <c r="D515" s="246"/>
      <c r="E515" s="246"/>
      <c r="F515" s="246"/>
      <c r="G515" s="246"/>
      <c r="H515" s="246"/>
      <c r="I515" s="246"/>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3"/>
      <c r="C516" s="129"/>
      <c r="D516" s="246"/>
      <c r="E516" s="246"/>
      <c r="F516" s="246"/>
      <c r="G516" s="246"/>
      <c r="H516" s="246"/>
      <c r="I516" s="246"/>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3"/>
      <c r="C517" s="129"/>
      <c r="D517" s="246"/>
      <c r="E517" s="246"/>
      <c r="F517" s="246"/>
      <c r="G517" s="246"/>
      <c r="H517" s="246"/>
      <c r="I517" s="246"/>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3"/>
      <c r="C518" s="129"/>
      <c r="D518" s="246"/>
      <c r="E518" s="246"/>
      <c r="F518" s="246"/>
      <c r="G518" s="246"/>
      <c r="H518" s="246"/>
      <c r="I518" s="246"/>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3"/>
      <c r="C519" s="129"/>
      <c r="D519" s="246"/>
      <c r="E519" s="246"/>
      <c r="F519" s="246"/>
      <c r="G519" s="246"/>
      <c r="H519" s="246"/>
      <c r="I519" s="246"/>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3"/>
      <c r="C520" s="129"/>
      <c r="D520" s="246"/>
      <c r="E520" s="246"/>
      <c r="F520" s="246"/>
      <c r="G520" s="246"/>
      <c r="H520" s="246"/>
      <c r="I520" s="246"/>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3"/>
      <c r="C521" s="129"/>
      <c r="D521" s="246"/>
      <c r="E521" s="246"/>
      <c r="F521" s="246"/>
      <c r="G521" s="246"/>
      <c r="H521" s="246"/>
      <c r="I521" s="246"/>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3"/>
      <c r="C522" s="129"/>
      <c r="D522" s="246"/>
      <c r="E522" s="246"/>
      <c r="F522" s="246"/>
      <c r="G522" s="246"/>
      <c r="H522" s="246"/>
      <c r="I522" s="246"/>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3"/>
      <c r="C523" s="129"/>
      <c r="D523" s="246"/>
      <c r="E523" s="246"/>
      <c r="F523" s="246"/>
      <c r="G523" s="246"/>
      <c r="H523" s="246"/>
      <c r="I523" s="246"/>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3"/>
      <c r="C524" s="129"/>
      <c r="D524" s="246"/>
      <c r="E524" s="246"/>
      <c r="F524" s="246"/>
      <c r="G524" s="246"/>
      <c r="H524" s="246"/>
      <c r="I524" s="246"/>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3"/>
      <c r="C525" s="129"/>
      <c r="D525" s="246"/>
      <c r="E525" s="246"/>
      <c r="F525" s="246"/>
      <c r="G525" s="246"/>
      <c r="H525" s="246"/>
      <c r="I525" s="246"/>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3"/>
      <c r="C526" s="129"/>
      <c r="D526" s="246"/>
      <c r="E526" s="246"/>
      <c r="F526" s="246"/>
      <c r="G526" s="246"/>
      <c r="H526" s="246"/>
      <c r="I526" s="246"/>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3"/>
      <c r="C527" s="129"/>
      <c r="D527" s="246"/>
      <c r="E527" s="246"/>
      <c r="F527" s="246"/>
      <c r="G527" s="246"/>
      <c r="H527" s="246"/>
      <c r="I527" s="246"/>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3"/>
      <c r="C528" s="129"/>
      <c r="D528" s="246"/>
      <c r="E528" s="246"/>
      <c r="F528" s="246"/>
      <c r="G528" s="246"/>
      <c r="H528" s="246"/>
      <c r="I528" s="246"/>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3"/>
      <c r="C529" s="129"/>
      <c r="D529" s="246"/>
      <c r="E529" s="246"/>
      <c r="F529" s="246"/>
      <c r="G529" s="246"/>
      <c r="H529" s="246"/>
      <c r="I529" s="246"/>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3"/>
      <c r="C530" s="129"/>
      <c r="D530" s="246"/>
      <c r="E530" s="246"/>
      <c r="F530" s="246"/>
      <c r="G530" s="246"/>
      <c r="H530" s="246"/>
      <c r="I530" s="246"/>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3"/>
      <c r="C531" s="129"/>
      <c r="D531" s="246"/>
      <c r="E531" s="246"/>
      <c r="F531" s="246"/>
      <c r="G531" s="246"/>
      <c r="H531" s="246"/>
      <c r="I531" s="246"/>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3"/>
      <c r="C532" s="129"/>
      <c r="D532" s="246"/>
      <c r="E532" s="246"/>
      <c r="F532" s="246"/>
      <c r="G532" s="246"/>
      <c r="H532" s="246"/>
      <c r="I532" s="246"/>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3"/>
      <c r="C533" s="129"/>
      <c r="D533" s="246"/>
      <c r="E533" s="246"/>
      <c r="F533" s="246"/>
      <c r="G533" s="246"/>
      <c r="H533" s="246"/>
      <c r="I533" s="246"/>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3"/>
      <c r="C534" s="129"/>
      <c r="D534" s="246"/>
      <c r="E534" s="246"/>
      <c r="F534" s="246"/>
      <c r="G534" s="246"/>
      <c r="H534" s="246"/>
      <c r="I534" s="246"/>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3"/>
      <c r="C535" s="129"/>
      <c r="D535" s="246"/>
      <c r="E535" s="246"/>
      <c r="F535" s="246"/>
      <c r="G535" s="246"/>
      <c r="H535" s="246"/>
      <c r="I535" s="246"/>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3"/>
      <c r="C536" s="129"/>
      <c r="D536" s="246"/>
      <c r="E536" s="246"/>
      <c r="F536" s="246"/>
      <c r="G536" s="246"/>
      <c r="H536" s="246"/>
      <c r="I536" s="246"/>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3"/>
      <c r="C537" s="129"/>
      <c r="D537" s="246"/>
      <c r="E537" s="246"/>
      <c r="F537" s="246"/>
      <c r="G537" s="246"/>
      <c r="H537" s="246"/>
      <c r="I537" s="246"/>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3"/>
      <c r="C538" s="129"/>
      <c r="D538" s="246"/>
      <c r="E538" s="246"/>
      <c r="F538" s="246"/>
      <c r="G538" s="246"/>
      <c r="H538" s="246"/>
      <c r="I538" s="246"/>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3"/>
      <c r="C539" s="129"/>
      <c r="D539" s="246"/>
      <c r="E539" s="246"/>
      <c r="F539" s="246"/>
      <c r="G539" s="246"/>
      <c r="H539" s="246"/>
      <c r="I539" s="246"/>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3"/>
      <c r="C540" s="129"/>
      <c r="D540" s="246"/>
      <c r="E540" s="246"/>
      <c r="F540" s="246"/>
      <c r="G540" s="246"/>
      <c r="H540" s="246"/>
      <c r="I540" s="246"/>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3"/>
      <c r="C541" s="129"/>
      <c r="D541" s="246"/>
      <c r="E541" s="246"/>
      <c r="F541" s="246"/>
      <c r="G541" s="246"/>
      <c r="H541" s="246"/>
      <c r="I541" s="246"/>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3"/>
      <c r="C542" s="129"/>
      <c r="D542" s="246"/>
      <c r="E542" s="246"/>
      <c r="F542" s="246"/>
      <c r="G542" s="246"/>
      <c r="H542" s="246"/>
      <c r="I542" s="246"/>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3"/>
      <c r="C543" s="129"/>
      <c r="D543" s="246"/>
      <c r="E543" s="246"/>
      <c r="F543" s="246"/>
      <c r="G543" s="246"/>
      <c r="H543" s="246"/>
      <c r="I543" s="246"/>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3"/>
      <c r="C544" s="129"/>
      <c r="D544" s="246"/>
      <c r="E544" s="246"/>
      <c r="F544" s="246"/>
      <c r="G544" s="246"/>
      <c r="H544" s="246"/>
      <c r="I544" s="246"/>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3"/>
      <c r="C545" s="129"/>
      <c r="D545" s="246"/>
      <c r="E545" s="246"/>
      <c r="F545" s="246"/>
      <c r="G545" s="246"/>
      <c r="H545" s="246"/>
      <c r="I545" s="246"/>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3"/>
      <c r="C546" s="129"/>
      <c r="D546" s="246"/>
      <c r="E546" s="246"/>
      <c r="F546" s="246"/>
      <c r="G546" s="246"/>
      <c r="H546" s="246"/>
      <c r="I546" s="246"/>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3"/>
      <c r="C547" s="129"/>
      <c r="D547" s="246"/>
      <c r="E547" s="246"/>
      <c r="F547" s="246"/>
      <c r="G547" s="246"/>
      <c r="H547" s="246"/>
      <c r="I547" s="246"/>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3"/>
      <c r="C548" s="129"/>
      <c r="D548" s="246"/>
      <c r="E548" s="246"/>
      <c r="F548" s="246"/>
      <c r="G548" s="246"/>
      <c r="H548" s="246"/>
      <c r="I548" s="246"/>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3"/>
      <c r="C549" s="129"/>
      <c r="D549" s="246"/>
      <c r="E549" s="246"/>
      <c r="F549" s="246"/>
      <c r="G549" s="246"/>
      <c r="H549" s="246"/>
      <c r="I549" s="246"/>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3"/>
      <c r="C550" s="129"/>
      <c r="D550" s="246"/>
      <c r="E550" s="246"/>
      <c r="F550" s="246"/>
      <c r="G550" s="246"/>
      <c r="H550" s="246"/>
      <c r="I550" s="246"/>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3"/>
      <c r="C551" s="129"/>
      <c r="D551" s="246"/>
      <c r="E551" s="246"/>
      <c r="F551" s="246"/>
      <c r="G551" s="246"/>
      <c r="H551" s="246"/>
      <c r="I551" s="246"/>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3"/>
      <c r="C552" s="129"/>
      <c r="D552" s="246"/>
      <c r="E552" s="246"/>
      <c r="F552" s="246"/>
      <c r="G552" s="246"/>
      <c r="H552" s="246"/>
      <c r="I552" s="246"/>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3"/>
      <c r="C553" s="129"/>
      <c r="D553" s="246"/>
      <c r="E553" s="246"/>
      <c r="F553" s="246"/>
      <c r="G553" s="246"/>
      <c r="H553" s="246"/>
      <c r="I553" s="246"/>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3"/>
      <c r="C554" s="129"/>
      <c r="D554" s="246"/>
      <c r="E554" s="246"/>
      <c r="F554" s="246"/>
      <c r="G554" s="246"/>
      <c r="H554" s="246"/>
      <c r="I554" s="246"/>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3"/>
      <c r="C555" s="129"/>
      <c r="D555" s="246"/>
      <c r="E555" s="246"/>
      <c r="F555" s="246"/>
      <c r="G555" s="246"/>
      <c r="H555" s="246"/>
      <c r="I555" s="246"/>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3"/>
      <c r="C556" s="129"/>
      <c r="D556" s="246"/>
      <c r="E556" s="246"/>
      <c r="F556" s="246"/>
      <c r="G556" s="246"/>
      <c r="H556" s="246"/>
      <c r="I556" s="246"/>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3"/>
      <c r="C557" s="129"/>
      <c r="D557" s="246"/>
      <c r="E557" s="246"/>
      <c r="F557" s="246"/>
      <c r="G557" s="246"/>
      <c r="H557" s="246"/>
      <c r="I557" s="246"/>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3"/>
      <c r="C558" s="129"/>
      <c r="D558" s="246"/>
      <c r="E558" s="246"/>
      <c r="F558" s="246"/>
      <c r="G558" s="246"/>
      <c r="H558" s="246"/>
      <c r="I558" s="246"/>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3"/>
      <c r="C559" s="129"/>
      <c r="D559" s="246"/>
      <c r="E559" s="246"/>
      <c r="F559" s="246"/>
      <c r="G559" s="246"/>
      <c r="H559" s="246"/>
      <c r="I559" s="246"/>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3"/>
      <c r="C560" s="129"/>
      <c r="D560" s="246"/>
      <c r="E560" s="246"/>
      <c r="F560" s="246"/>
      <c r="G560" s="246"/>
      <c r="H560" s="246"/>
      <c r="I560" s="246"/>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3"/>
      <c r="C561" s="129"/>
      <c r="D561" s="246"/>
      <c r="E561" s="246"/>
      <c r="F561" s="246"/>
      <c r="G561" s="246"/>
      <c r="H561" s="246"/>
      <c r="I561" s="246"/>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3"/>
      <c r="C562" s="129"/>
      <c r="D562" s="246"/>
      <c r="E562" s="246"/>
      <c r="F562" s="246"/>
      <c r="G562" s="246"/>
      <c r="H562" s="246"/>
      <c r="I562" s="246"/>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3"/>
      <c r="C563" s="129"/>
      <c r="D563" s="246"/>
      <c r="E563" s="246"/>
      <c r="F563" s="246"/>
      <c r="G563" s="246"/>
      <c r="H563" s="246"/>
      <c r="I563" s="246"/>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3"/>
      <c r="C564" s="129"/>
      <c r="D564" s="246"/>
      <c r="E564" s="246"/>
      <c r="F564" s="246"/>
      <c r="G564" s="246"/>
      <c r="H564" s="246"/>
      <c r="I564" s="246"/>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3"/>
      <c r="C565" s="129"/>
      <c r="D565" s="246"/>
      <c r="E565" s="246"/>
      <c r="F565" s="246"/>
      <c r="G565" s="246"/>
      <c r="H565" s="246"/>
      <c r="I565" s="246"/>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3"/>
      <c r="C566" s="129"/>
      <c r="D566" s="246"/>
      <c r="E566" s="246"/>
      <c r="F566" s="246"/>
      <c r="G566" s="246"/>
      <c r="H566" s="246"/>
      <c r="I566" s="246"/>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3"/>
      <c r="C567" s="129"/>
      <c r="D567" s="246"/>
      <c r="E567" s="246"/>
      <c r="F567" s="246"/>
      <c r="G567" s="246"/>
      <c r="H567" s="246"/>
      <c r="I567" s="246"/>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3"/>
      <c r="C568" s="129"/>
      <c r="D568" s="246"/>
      <c r="E568" s="246"/>
      <c r="F568" s="246"/>
      <c r="G568" s="246"/>
      <c r="H568" s="246"/>
      <c r="I568" s="246"/>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3"/>
      <c r="C569" s="129"/>
      <c r="D569" s="246"/>
      <c r="E569" s="246"/>
      <c r="F569" s="246"/>
      <c r="G569" s="246"/>
      <c r="H569" s="246"/>
      <c r="I569" s="246"/>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3"/>
      <c r="C570" s="129"/>
      <c r="D570" s="246"/>
      <c r="E570" s="246"/>
      <c r="F570" s="246"/>
      <c r="G570" s="246"/>
      <c r="H570" s="246"/>
      <c r="I570" s="246"/>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3"/>
      <c r="C571" s="129"/>
      <c r="D571" s="246"/>
      <c r="E571" s="246"/>
      <c r="F571" s="246"/>
      <c r="G571" s="246"/>
      <c r="H571" s="246"/>
      <c r="I571" s="246"/>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3"/>
      <c r="C572" s="129"/>
      <c r="D572" s="246"/>
      <c r="E572" s="246"/>
      <c r="F572" s="246"/>
      <c r="G572" s="246"/>
      <c r="H572" s="246"/>
      <c r="I572" s="246"/>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3"/>
      <c r="C573" s="129"/>
      <c r="D573" s="246"/>
      <c r="E573" s="246"/>
      <c r="F573" s="246"/>
      <c r="G573" s="246"/>
      <c r="H573" s="246"/>
      <c r="I573" s="246"/>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3"/>
      <c r="C574" s="129"/>
      <c r="D574" s="246"/>
      <c r="E574" s="246"/>
      <c r="F574" s="246"/>
      <c r="G574" s="246"/>
      <c r="H574" s="246"/>
      <c r="I574" s="246"/>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3"/>
      <c r="C575" s="129"/>
      <c r="D575" s="246"/>
      <c r="E575" s="246"/>
      <c r="F575" s="246"/>
      <c r="G575" s="246"/>
      <c r="H575" s="246"/>
      <c r="I575" s="246"/>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3"/>
      <c r="C576" s="129"/>
      <c r="D576" s="246"/>
      <c r="E576" s="246"/>
      <c r="F576" s="246"/>
      <c r="G576" s="246"/>
      <c r="H576" s="246"/>
      <c r="I576" s="246"/>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3"/>
      <c r="C577" s="129"/>
      <c r="D577" s="246"/>
      <c r="E577" s="246"/>
      <c r="F577" s="246"/>
      <c r="G577" s="246"/>
      <c r="H577" s="246"/>
      <c r="I577" s="246"/>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3"/>
      <c r="C578" s="129"/>
      <c r="D578" s="246"/>
      <c r="E578" s="246"/>
      <c r="F578" s="246"/>
      <c r="G578" s="246"/>
      <c r="H578" s="246"/>
      <c r="I578" s="246"/>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3"/>
      <c r="C579" s="129"/>
      <c r="D579" s="246"/>
      <c r="E579" s="246"/>
      <c r="F579" s="246"/>
      <c r="G579" s="246"/>
      <c r="H579" s="246"/>
      <c r="I579" s="246"/>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3"/>
      <c r="C580" s="129"/>
      <c r="D580" s="246"/>
      <c r="E580" s="246"/>
      <c r="F580" s="246"/>
      <c r="G580" s="246"/>
      <c r="H580" s="246"/>
      <c r="I580" s="246"/>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3"/>
      <c r="C581" s="129"/>
      <c r="D581" s="246"/>
      <c r="E581" s="246"/>
      <c r="F581" s="246"/>
      <c r="G581" s="246"/>
      <c r="H581" s="246"/>
      <c r="I581" s="246"/>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3"/>
      <c r="C582" s="129"/>
      <c r="D582" s="246"/>
      <c r="E582" s="246"/>
      <c r="F582" s="246"/>
      <c r="G582" s="246"/>
      <c r="H582" s="246"/>
      <c r="I582" s="246"/>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3"/>
      <c r="C583" s="129"/>
      <c r="D583" s="246"/>
      <c r="E583" s="246"/>
      <c r="F583" s="246"/>
      <c r="G583" s="246"/>
      <c r="H583" s="246"/>
      <c r="I583" s="246"/>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3"/>
      <c r="C584" s="129"/>
      <c r="D584" s="246"/>
      <c r="E584" s="246"/>
      <c r="F584" s="246"/>
      <c r="G584" s="246"/>
      <c r="H584" s="246"/>
      <c r="I584" s="246"/>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3"/>
      <c r="C585" s="129"/>
      <c r="D585" s="246"/>
      <c r="E585" s="246"/>
      <c r="F585" s="246"/>
      <c r="G585" s="246"/>
      <c r="H585" s="246"/>
      <c r="I585" s="246"/>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3"/>
      <c r="C586" s="129"/>
      <c r="D586" s="246"/>
      <c r="E586" s="246"/>
      <c r="F586" s="246"/>
      <c r="G586" s="246"/>
      <c r="H586" s="246"/>
      <c r="I586" s="246"/>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3"/>
      <c r="C587" s="129"/>
      <c r="D587" s="246"/>
      <c r="E587" s="246"/>
      <c r="F587" s="246"/>
      <c r="G587" s="246"/>
      <c r="H587" s="246"/>
      <c r="I587" s="246"/>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3"/>
      <c r="C588" s="129"/>
      <c r="D588" s="246"/>
      <c r="E588" s="246"/>
      <c r="F588" s="246"/>
      <c r="G588" s="246"/>
      <c r="H588" s="246"/>
      <c r="I588" s="246"/>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3"/>
      <c r="C589" s="129"/>
      <c r="D589" s="246"/>
      <c r="E589" s="246"/>
      <c r="F589" s="246"/>
      <c r="G589" s="246"/>
      <c r="H589" s="246"/>
      <c r="I589" s="246"/>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3"/>
      <c r="C590" s="129"/>
      <c r="D590" s="246"/>
      <c r="E590" s="246"/>
      <c r="F590" s="246"/>
      <c r="G590" s="246"/>
      <c r="H590" s="246"/>
      <c r="I590" s="246"/>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3"/>
      <c r="C591" s="129"/>
      <c r="D591" s="246"/>
      <c r="E591" s="246"/>
      <c r="F591" s="246"/>
      <c r="G591" s="246"/>
      <c r="H591" s="246"/>
      <c r="I591" s="246"/>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3"/>
      <c r="C592" s="129"/>
      <c r="D592" s="246"/>
      <c r="E592" s="246"/>
      <c r="F592" s="246"/>
      <c r="G592" s="246"/>
      <c r="H592" s="246"/>
      <c r="I592" s="246"/>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3"/>
      <c r="C593" s="129"/>
      <c r="D593" s="246"/>
      <c r="E593" s="246"/>
      <c r="F593" s="246"/>
      <c r="G593" s="246"/>
      <c r="H593" s="246"/>
      <c r="I593" s="246"/>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3"/>
      <c r="C594" s="129"/>
      <c r="D594" s="246"/>
      <c r="E594" s="246"/>
      <c r="F594" s="246"/>
      <c r="G594" s="246"/>
      <c r="H594" s="246"/>
      <c r="I594" s="246"/>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3"/>
      <c r="C595" s="129"/>
      <c r="D595" s="246"/>
      <c r="E595" s="246"/>
      <c r="F595" s="246"/>
      <c r="G595" s="246"/>
      <c r="H595" s="246"/>
      <c r="I595" s="246"/>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3"/>
      <c r="C596" s="129"/>
      <c r="D596" s="246"/>
      <c r="E596" s="246"/>
      <c r="F596" s="246"/>
      <c r="G596" s="246"/>
      <c r="H596" s="246"/>
      <c r="I596" s="246"/>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3"/>
      <c r="C597" s="129"/>
      <c r="D597" s="246"/>
      <c r="E597" s="246"/>
      <c r="F597" s="246"/>
      <c r="G597" s="246"/>
      <c r="H597" s="246"/>
      <c r="I597" s="246"/>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3"/>
      <c r="C598" s="129"/>
      <c r="D598" s="246"/>
      <c r="E598" s="246"/>
      <c r="F598" s="246"/>
      <c r="G598" s="246"/>
      <c r="H598" s="246"/>
      <c r="I598" s="246"/>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3"/>
      <c r="C599" s="129"/>
      <c r="D599" s="246"/>
      <c r="E599" s="246"/>
      <c r="F599" s="246"/>
      <c r="G599" s="246"/>
      <c r="H599" s="246"/>
      <c r="I599" s="246"/>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3"/>
      <c r="C600" s="129"/>
      <c r="D600" s="246"/>
      <c r="E600" s="246"/>
      <c r="F600" s="246"/>
      <c r="G600" s="246"/>
      <c r="H600" s="246"/>
      <c r="I600" s="246"/>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3"/>
      <c r="C601" s="129"/>
      <c r="D601" s="246"/>
      <c r="E601" s="246"/>
      <c r="F601" s="246"/>
      <c r="G601" s="246"/>
      <c r="H601" s="246"/>
      <c r="I601" s="246"/>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3"/>
      <c r="C602" s="129"/>
      <c r="D602" s="246"/>
      <c r="E602" s="246"/>
      <c r="F602" s="246"/>
      <c r="G602" s="246"/>
      <c r="H602" s="246"/>
      <c r="I602" s="246"/>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3"/>
      <c r="C603" s="129"/>
      <c r="D603" s="246"/>
      <c r="E603" s="246"/>
      <c r="F603" s="246"/>
      <c r="G603" s="246"/>
      <c r="H603" s="246"/>
      <c r="I603" s="246"/>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3"/>
      <c r="C604" s="129"/>
      <c r="D604" s="246"/>
      <c r="E604" s="246"/>
      <c r="F604" s="246"/>
      <c r="G604" s="246"/>
      <c r="H604" s="246"/>
      <c r="I604" s="246"/>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3"/>
      <c r="C605" s="129"/>
      <c r="D605" s="246"/>
      <c r="E605" s="246"/>
      <c r="F605" s="246"/>
      <c r="G605" s="246"/>
      <c r="H605" s="246"/>
      <c r="I605" s="246"/>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3"/>
      <c r="C606" s="129"/>
      <c r="D606" s="246"/>
      <c r="E606" s="246"/>
      <c r="F606" s="246"/>
      <c r="G606" s="246"/>
      <c r="H606" s="246"/>
      <c r="I606" s="246"/>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3"/>
      <c r="C607" s="129"/>
      <c r="D607" s="246"/>
      <c r="E607" s="246"/>
      <c r="F607" s="246"/>
      <c r="G607" s="246"/>
      <c r="H607" s="246"/>
      <c r="I607" s="246"/>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3"/>
      <c r="C608" s="129"/>
      <c r="D608" s="246"/>
      <c r="E608" s="246"/>
      <c r="F608" s="246"/>
      <c r="G608" s="246"/>
      <c r="H608" s="246"/>
      <c r="I608" s="246"/>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3"/>
      <c r="C609" s="129"/>
      <c r="D609" s="246"/>
      <c r="E609" s="246"/>
      <c r="F609" s="246"/>
      <c r="G609" s="246"/>
      <c r="H609" s="246"/>
      <c r="I609" s="246"/>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3"/>
      <c r="C610" s="129"/>
      <c r="D610" s="246"/>
      <c r="E610" s="246"/>
      <c r="F610" s="246"/>
      <c r="G610" s="246"/>
      <c r="H610" s="246"/>
      <c r="I610" s="246"/>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3"/>
      <c r="C611" s="129"/>
      <c r="D611" s="246"/>
      <c r="E611" s="246"/>
      <c r="F611" s="246"/>
      <c r="G611" s="246"/>
      <c r="H611" s="246"/>
      <c r="I611" s="246"/>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3"/>
      <c r="C612" s="129"/>
      <c r="D612" s="246"/>
      <c r="E612" s="246"/>
      <c r="F612" s="246"/>
      <c r="G612" s="246"/>
      <c r="H612" s="246"/>
      <c r="I612" s="246"/>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3"/>
      <c r="C613" s="129"/>
      <c r="D613" s="246"/>
      <c r="E613" s="246"/>
      <c r="F613" s="246"/>
      <c r="G613" s="246"/>
      <c r="H613" s="246"/>
      <c r="I613" s="246"/>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3"/>
      <c r="C614" s="129"/>
      <c r="D614" s="246"/>
      <c r="E614" s="246"/>
      <c r="F614" s="246"/>
      <c r="G614" s="246"/>
      <c r="H614" s="246"/>
      <c r="I614" s="246"/>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3"/>
      <c r="C615" s="129"/>
      <c r="D615" s="246"/>
      <c r="E615" s="246"/>
      <c r="F615" s="246"/>
      <c r="G615" s="246"/>
      <c r="H615" s="246"/>
      <c r="I615" s="246"/>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3"/>
      <c r="C616" s="129"/>
      <c r="D616" s="246"/>
      <c r="E616" s="246"/>
      <c r="F616" s="246"/>
      <c r="G616" s="246"/>
      <c r="H616" s="246"/>
      <c r="I616" s="246"/>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3"/>
      <c r="C617" s="129"/>
      <c r="D617" s="246"/>
      <c r="E617" s="246"/>
      <c r="F617" s="246"/>
      <c r="G617" s="246"/>
      <c r="H617" s="246"/>
      <c r="I617" s="246"/>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3"/>
      <c r="C618" s="129"/>
      <c r="D618" s="246"/>
      <c r="E618" s="246"/>
      <c r="F618" s="246"/>
      <c r="G618" s="246"/>
      <c r="H618" s="246"/>
      <c r="I618" s="246"/>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3"/>
      <c r="C619" s="129"/>
      <c r="D619" s="246"/>
      <c r="E619" s="246"/>
      <c r="F619" s="246"/>
      <c r="G619" s="246"/>
      <c r="H619" s="246"/>
      <c r="I619" s="246"/>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3"/>
      <c r="C620" s="129"/>
      <c r="D620" s="246"/>
      <c r="E620" s="246"/>
      <c r="F620" s="246"/>
      <c r="G620" s="246"/>
      <c r="H620" s="246"/>
      <c r="I620" s="246"/>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3"/>
      <c r="C621" s="129"/>
      <c r="D621" s="246"/>
      <c r="E621" s="246"/>
      <c r="F621" s="246"/>
      <c r="G621" s="246"/>
      <c r="H621" s="246"/>
      <c r="I621" s="246"/>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3"/>
      <c r="C622" s="129"/>
      <c r="D622" s="246"/>
      <c r="E622" s="246"/>
      <c r="F622" s="246"/>
      <c r="G622" s="246"/>
      <c r="H622" s="246"/>
      <c r="I622" s="246"/>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3"/>
      <c r="C623" s="129"/>
      <c r="D623" s="246"/>
      <c r="E623" s="246"/>
      <c r="F623" s="246"/>
      <c r="G623" s="246"/>
      <c r="H623" s="246"/>
      <c r="I623" s="246"/>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3"/>
      <c r="C624" s="129"/>
      <c r="D624" s="246"/>
      <c r="E624" s="246"/>
      <c r="F624" s="246"/>
      <c r="G624" s="246"/>
      <c r="H624" s="246"/>
      <c r="I624" s="246"/>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3"/>
      <c r="C625" s="129"/>
      <c r="D625" s="246"/>
      <c r="E625" s="246"/>
      <c r="F625" s="246"/>
      <c r="G625" s="246"/>
      <c r="H625" s="246"/>
      <c r="I625" s="246"/>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3"/>
      <c r="C626" s="129"/>
      <c r="D626" s="246"/>
      <c r="E626" s="246"/>
      <c r="F626" s="246"/>
      <c r="G626" s="246"/>
      <c r="H626" s="246"/>
      <c r="I626" s="246"/>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3"/>
      <c r="C627" s="129"/>
      <c r="D627" s="246"/>
      <c r="E627" s="246"/>
      <c r="F627" s="246"/>
      <c r="G627" s="246"/>
      <c r="H627" s="246"/>
      <c r="I627" s="246"/>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3"/>
      <c r="C628" s="129"/>
      <c r="D628" s="246"/>
      <c r="E628" s="246"/>
      <c r="F628" s="246"/>
      <c r="G628" s="246"/>
      <c r="H628" s="246"/>
      <c r="I628" s="246"/>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3"/>
      <c r="C629" s="129"/>
      <c r="D629" s="246"/>
      <c r="E629" s="246"/>
      <c r="F629" s="246"/>
      <c r="G629" s="246"/>
      <c r="H629" s="246"/>
      <c r="I629" s="246"/>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3"/>
      <c r="C630" s="129"/>
      <c r="D630" s="246"/>
      <c r="E630" s="246"/>
      <c r="F630" s="246"/>
      <c r="G630" s="246"/>
      <c r="H630" s="246"/>
      <c r="I630" s="246"/>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3"/>
      <c r="C631" s="129"/>
      <c r="D631" s="246"/>
      <c r="E631" s="246"/>
      <c r="F631" s="246"/>
      <c r="G631" s="246"/>
      <c r="H631" s="246"/>
      <c r="I631" s="246"/>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3"/>
      <c r="C632" s="129"/>
      <c r="D632" s="246"/>
      <c r="E632" s="246"/>
      <c r="F632" s="246"/>
      <c r="G632" s="246"/>
      <c r="H632" s="246"/>
      <c r="I632" s="246"/>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3"/>
      <c r="C633" s="129"/>
      <c r="D633" s="246"/>
      <c r="E633" s="246"/>
      <c r="F633" s="246"/>
      <c r="G633" s="246"/>
      <c r="H633" s="246"/>
      <c r="I633" s="246"/>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3"/>
      <c r="C634" s="129"/>
      <c r="D634" s="246"/>
      <c r="E634" s="246"/>
      <c r="F634" s="246"/>
      <c r="G634" s="246"/>
      <c r="H634" s="246"/>
      <c r="I634" s="246"/>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3"/>
      <c r="C635" s="129"/>
      <c r="D635" s="246"/>
      <c r="E635" s="246"/>
      <c r="F635" s="246"/>
      <c r="G635" s="246"/>
      <c r="H635" s="246"/>
      <c r="I635" s="246"/>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3"/>
      <c r="C636" s="129"/>
      <c r="D636" s="246"/>
      <c r="E636" s="246"/>
      <c r="F636" s="246"/>
      <c r="G636" s="246"/>
      <c r="H636" s="246"/>
      <c r="I636" s="246"/>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3"/>
      <c r="C637" s="129"/>
      <c r="D637" s="246"/>
      <c r="E637" s="246"/>
      <c r="F637" s="246"/>
      <c r="G637" s="246"/>
      <c r="H637" s="246"/>
      <c r="I637" s="246"/>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3"/>
      <c r="C638" s="129"/>
      <c r="D638" s="246"/>
      <c r="E638" s="246"/>
      <c r="F638" s="246"/>
      <c r="G638" s="246"/>
      <c r="H638" s="246"/>
      <c r="I638" s="246"/>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3"/>
      <c r="C639" s="129"/>
      <c r="D639" s="246"/>
      <c r="E639" s="246"/>
      <c r="F639" s="246"/>
      <c r="G639" s="246"/>
      <c r="H639" s="246"/>
      <c r="I639" s="246"/>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3"/>
      <c r="C640" s="129"/>
      <c r="D640" s="246"/>
      <c r="E640" s="246"/>
      <c r="F640" s="246"/>
      <c r="G640" s="246"/>
      <c r="H640" s="246"/>
      <c r="I640" s="246"/>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3"/>
      <c r="C641" s="129"/>
      <c r="D641" s="246"/>
      <c r="E641" s="246"/>
      <c r="F641" s="246"/>
      <c r="G641" s="246"/>
      <c r="H641" s="246"/>
      <c r="I641" s="246"/>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3"/>
      <c r="C642" s="129"/>
      <c r="D642" s="246"/>
      <c r="E642" s="246"/>
      <c r="F642" s="246"/>
      <c r="G642" s="246"/>
      <c r="H642" s="246"/>
      <c r="I642" s="246"/>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3"/>
      <c r="C643" s="129"/>
      <c r="D643" s="246"/>
      <c r="E643" s="246"/>
      <c r="F643" s="246"/>
      <c r="G643" s="246"/>
      <c r="H643" s="246"/>
      <c r="I643" s="246"/>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3"/>
      <c r="C644" s="129"/>
      <c r="D644" s="246"/>
      <c r="E644" s="246"/>
      <c r="F644" s="246"/>
      <c r="G644" s="246"/>
      <c r="H644" s="246"/>
      <c r="I644" s="246"/>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3"/>
      <c r="C645" s="129"/>
      <c r="D645" s="246"/>
      <c r="E645" s="246"/>
      <c r="F645" s="246"/>
      <c r="G645" s="246"/>
      <c r="H645" s="246"/>
      <c r="I645" s="246"/>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3"/>
      <c r="C646" s="129"/>
      <c r="D646" s="246"/>
      <c r="E646" s="246"/>
      <c r="F646" s="246"/>
      <c r="G646" s="246"/>
      <c r="H646" s="246"/>
      <c r="I646" s="246"/>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3"/>
      <c r="C647" s="129"/>
      <c r="D647" s="246"/>
      <c r="E647" s="246"/>
      <c r="F647" s="246"/>
      <c r="G647" s="246"/>
      <c r="H647" s="246"/>
      <c r="I647" s="246"/>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3"/>
      <c r="C648" s="129"/>
      <c r="D648" s="246"/>
      <c r="E648" s="246"/>
      <c r="F648" s="246"/>
      <c r="G648" s="246"/>
      <c r="H648" s="246"/>
      <c r="I648" s="246"/>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3"/>
      <c r="C649" s="129"/>
      <c r="D649" s="246"/>
      <c r="E649" s="246"/>
      <c r="F649" s="246"/>
      <c r="G649" s="246"/>
      <c r="H649" s="246"/>
      <c r="I649" s="246"/>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3"/>
      <c r="C650" s="129"/>
      <c r="D650" s="246"/>
      <c r="E650" s="246"/>
      <c r="F650" s="246"/>
      <c r="G650" s="246"/>
      <c r="H650" s="246"/>
      <c r="I650" s="246"/>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3"/>
      <c r="C651" s="129"/>
      <c r="D651" s="246"/>
      <c r="E651" s="246"/>
      <c r="F651" s="246"/>
      <c r="G651" s="246"/>
      <c r="H651" s="246"/>
      <c r="I651" s="246"/>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3"/>
      <c r="C652" s="129"/>
      <c r="D652" s="246"/>
      <c r="E652" s="246"/>
      <c r="F652" s="246"/>
      <c r="G652" s="246"/>
      <c r="H652" s="246"/>
      <c r="I652" s="246"/>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3"/>
      <c r="C653" s="129"/>
      <c r="D653" s="246"/>
      <c r="E653" s="246"/>
      <c r="F653" s="246"/>
      <c r="G653" s="246"/>
      <c r="H653" s="246"/>
      <c r="I653" s="246"/>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3"/>
      <c r="C654" s="129"/>
      <c r="D654" s="246"/>
      <c r="E654" s="246"/>
      <c r="F654" s="246"/>
      <c r="G654" s="246"/>
      <c r="H654" s="246"/>
      <c r="I654" s="246"/>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3"/>
      <c r="C655" s="129"/>
      <c r="D655" s="246"/>
      <c r="E655" s="246"/>
      <c r="F655" s="246"/>
      <c r="G655" s="246"/>
      <c r="H655" s="246"/>
      <c r="I655" s="246"/>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3"/>
      <c r="C656" s="129"/>
      <c r="D656" s="246"/>
      <c r="E656" s="246"/>
      <c r="F656" s="246"/>
      <c r="G656" s="246"/>
      <c r="H656" s="246"/>
      <c r="I656" s="246"/>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3"/>
      <c r="C657" s="129"/>
      <c r="D657" s="246"/>
      <c r="E657" s="246"/>
      <c r="F657" s="246"/>
      <c r="G657" s="246"/>
      <c r="H657" s="246"/>
      <c r="I657" s="246"/>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3"/>
      <c r="C658" s="129"/>
      <c r="D658" s="246"/>
      <c r="E658" s="246"/>
      <c r="F658" s="246"/>
      <c r="G658" s="246"/>
      <c r="H658" s="246"/>
      <c r="I658" s="246"/>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3"/>
      <c r="C659" s="129"/>
      <c r="D659" s="246"/>
      <c r="E659" s="246"/>
      <c r="F659" s="246"/>
      <c r="G659" s="246"/>
      <c r="H659" s="246"/>
      <c r="I659" s="246"/>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3"/>
      <c r="C660" s="129"/>
      <c r="D660" s="246"/>
      <c r="E660" s="246"/>
      <c r="F660" s="246"/>
      <c r="G660" s="246"/>
      <c r="H660" s="246"/>
      <c r="I660" s="246"/>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3"/>
      <c r="C661" s="129"/>
      <c r="D661" s="246"/>
      <c r="E661" s="246"/>
      <c r="F661" s="246"/>
      <c r="G661" s="246"/>
      <c r="H661" s="246"/>
      <c r="I661" s="246"/>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3"/>
      <c r="C662" s="129"/>
      <c r="D662" s="246"/>
      <c r="E662" s="246"/>
      <c r="F662" s="246"/>
      <c r="G662" s="246"/>
      <c r="H662" s="246"/>
      <c r="I662" s="246"/>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3"/>
      <c r="C663" s="129"/>
      <c r="D663" s="246"/>
      <c r="E663" s="246"/>
      <c r="F663" s="246"/>
      <c r="G663" s="246"/>
      <c r="H663" s="246"/>
      <c r="I663" s="246"/>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3"/>
      <c r="C664" s="129"/>
      <c r="D664" s="246"/>
      <c r="E664" s="246"/>
      <c r="F664" s="246"/>
      <c r="G664" s="246"/>
      <c r="H664" s="246"/>
      <c r="I664" s="246"/>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3"/>
      <c r="C665" s="129"/>
      <c r="D665" s="246"/>
      <c r="E665" s="246"/>
      <c r="F665" s="246"/>
      <c r="G665" s="246"/>
      <c r="H665" s="246"/>
      <c r="I665" s="246"/>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3"/>
      <c r="C666" s="129"/>
      <c r="D666" s="246"/>
      <c r="E666" s="246"/>
      <c r="F666" s="246"/>
      <c r="G666" s="246"/>
      <c r="H666" s="246"/>
      <c r="I666" s="246"/>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3"/>
      <c r="C667" s="129"/>
      <c r="D667" s="246"/>
      <c r="E667" s="246"/>
      <c r="F667" s="246"/>
      <c r="G667" s="246"/>
      <c r="H667" s="246"/>
      <c r="I667" s="246"/>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3"/>
      <c r="C668" s="129"/>
      <c r="D668" s="246"/>
      <c r="E668" s="246"/>
      <c r="F668" s="246"/>
      <c r="G668" s="246"/>
      <c r="H668" s="246"/>
      <c r="I668" s="246"/>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3"/>
      <c r="C669" s="129"/>
      <c r="D669" s="246"/>
      <c r="E669" s="246"/>
      <c r="F669" s="246"/>
      <c r="G669" s="246"/>
      <c r="H669" s="246"/>
      <c r="I669" s="246"/>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3"/>
      <c r="C670" s="129"/>
      <c r="D670" s="246"/>
      <c r="E670" s="246"/>
      <c r="F670" s="246"/>
      <c r="G670" s="246"/>
      <c r="H670" s="246"/>
      <c r="I670" s="246"/>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3"/>
      <c r="C671" s="129"/>
      <c r="D671" s="246"/>
      <c r="E671" s="246"/>
      <c r="F671" s="246"/>
      <c r="G671" s="246"/>
      <c r="H671" s="246"/>
      <c r="I671" s="246"/>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3"/>
      <c r="C672" s="129"/>
      <c r="D672" s="246"/>
      <c r="E672" s="246"/>
      <c r="F672" s="246"/>
      <c r="G672" s="246"/>
      <c r="H672" s="246"/>
      <c r="I672" s="246"/>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3"/>
      <c r="C673" s="129"/>
      <c r="D673" s="246"/>
      <c r="E673" s="246"/>
      <c r="F673" s="246"/>
      <c r="G673" s="246"/>
      <c r="H673" s="246"/>
      <c r="I673" s="246"/>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3"/>
      <c r="C674" s="129"/>
      <c r="D674" s="246"/>
      <c r="E674" s="246"/>
      <c r="F674" s="246"/>
      <c r="G674" s="246"/>
      <c r="H674" s="246"/>
      <c r="I674" s="246"/>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3"/>
      <c r="C675" s="129"/>
      <c r="D675" s="246"/>
      <c r="E675" s="246"/>
      <c r="F675" s="246"/>
      <c r="G675" s="246"/>
      <c r="H675" s="246"/>
      <c r="I675" s="246"/>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3"/>
      <c r="C676" s="129"/>
      <c r="D676" s="246"/>
      <c r="E676" s="246"/>
      <c r="F676" s="246"/>
      <c r="G676" s="246"/>
      <c r="H676" s="246"/>
      <c r="I676" s="246"/>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3"/>
      <c r="C677" s="129"/>
      <c r="D677" s="246"/>
      <c r="E677" s="246"/>
      <c r="F677" s="246"/>
      <c r="G677" s="246"/>
      <c r="H677" s="246"/>
      <c r="I677" s="246"/>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3"/>
      <c r="C678" s="129"/>
      <c r="D678" s="246"/>
      <c r="E678" s="246"/>
      <c r="F678" s="246"/>
      <c r="G678" s="246"/>
      <c r="H678" s="246"/>
      <c r="I678" s="246"/>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3"/>
      <c r="C679" s="129"/>
      <c r="D679" s="246"/>
      <c r="E679" s="246"/>
      <c r="F679" s="246"/>
      <c r="G679" s="246"/>
      <c r="H679" s="246"/>
      <c r="I679" s="246"/>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3"/>
      <c r="C680" s="129"/>
      <c r="D680" s="246"/>
      <c r="E680" s="246"/>
      <c r="F680" s="246"/>
      <c r="G680" s="246"/>
      <c r="H680" s="246"/>
      <c r="I680" s="246"/>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3"/>
      <c r="C681" s="129"/>
      <c r="D681" s="246"/>
      <c r="E681" s="246"/>
      <c r="F681" s="246"/>
      <c r="G681" s="246"/>
      <c r="H681" s="246"/>
      <c r="I681" s="246"/>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3"/>
      <c r="C682" s="129"/>
      <c r="D682" s="246"/>
      <c r="E682" s="246"/>
      <c r="F682" s="246"/>
      <c r="G682" s="246"/>
      <c r="H682" s="246"/>
      <c r="I682" s="246"/>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3"/>
      <c r="C683" s="129"/>
      <c r="D683" s="246"/>
      <c r="E683" s="246"/>
      <c r="F683" s="246"/>
      <c r="G683" s="246"/>
      <c r="H683" s="246"/>
      <c r="I683" s="246"/>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3"/>
      <c r="C684" s="129"/>
      <c r="D684" s="246"/>
      <c r="E684" s="246"/>
      <c r="F684" s="246"/>
      <c r="G684" s="246"/>
      <c r="H684" s="246"/>
      <c r="I684" s="246"/>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3"/>
      <c r="C685" s="129"/>
      <c r="D685" s="246"/>
      <c r="E685" s="246"/>
      <c r="F685" s="246"/>
      <c r="G685" s="246"/>
      <c r="H685" s="246"/>
      <c r="I685" s="246"/>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3"/>
      <c r="C686" s="129"/>
      <c r="D686" s="246"/>
      <c r="E686" s="246"/>
      <c r="F686" s="246"/>
      <c r="G686" s="246"/>
      <c r="H686" s="246"/>
      <c r="I686" s="246"/>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3"/>
      <c r="C687" s="129"/>
      <c r="D687" s="246"/>
      <c r="E687" s="246"/>
      <c r="F687" s="246"/>
      <c r="G687" s="246"/>
      <c r="H687" s="246"/>
      <c r="I687" s="246"/>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3"/>
      <c r="C688" s="129"/>
      <c r="D688" s="246"/>
      <c r="E688" s="246"/>
      <c r="F688" s="246"/>
      <c r="G688" s="246"/>
      <c r="H688" s="246"/>
      <c r="I688" s="246"/>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3"/>
      <c r="C689" s="129"/>
      <c r="D689" s="246"/>
      <c r="E689" s="246"/>
      <c r="F689" s="246"/>
      <c r="G689" s="246"/>
      <c r="H689" s="246"/>
      <c r="I689" s="246"/>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3"/>
      <c r="C690" s="129"/>
      <c r="D690" s="246"/>
      <c r="E690" s="246"/>
      <c r="F690" s="246"/>
      <c r="G690" s="246"/>
      <c r="H690" s="246"/>
      <c r="I690" s="246"/>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3"/>
      <c r="C691" s="129"/>
      <c r="D691" s="246"/>
      <c r="E691" s="246"/>
      <c r="F691" s="246"/>
      <c r="G691" s="246"/>
      <c r="H691" s="246"/>
      <c r="I691" s="246"/>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3"/>
      <c r="C692" s="129"/>
      <c r="D692" s="246"/>
      <c r="E692" s="246"/>
      <c r="F692" s="246"/>
      <c r="G692" s="246"/>
      <c r="H692" s="246"/>
      <c r="I692" s="246"/>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3"/>
      <c r="C693" s="129"/>
      <c r="D693" s="246"/>
      <c r="E693" s="246"/>
      <c r="F693" s="246"/>
      <c r="G693" s="246"/>
      <c r="H693" s="246"/>
      <c r="I693" s="246"/>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3"/>
      <c r="C694" s="129"/>
      <c r="D694" s="246"/>
      <c r="E694" s="246"/>
      <c r="F694" s="246"/>
      <c r="G694" s="246"/>
      <c r="H694" s="246"/>
      <c r="I694" s="246"/>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3"/>
      <c r="C695" s="129"/>
      <c r="D695" s="246"/>
      <c r="E695" s="246"/>
      <c r="F695" s="246"/>
      <c r="G695" s="246"/>
      <c r="H695" s="246"/>
      <c r="I695" s="246"/>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3"/>
      <c r="C696" s="129"/>
      <c r="D696" s="246"/>
      <c r="E696" s="246"/>
      <c r="F696" s="246"/>
      <c r="G696" s="246"/>
      <c r="H696" s="246"/>
      <c r="I696" s="246"/>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3"/>
      <c r="C697" s="129"/>
      <c r="D697" s="246"/>
      <c r="E697" s="246"/>
      <c r="F697" s="246"/>
      <c r="G697" s="246"/>
      <c r="H697" s="246"/>
      <c r="I697" s="246"/>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3"/>
      <c r="C698" s="129"/>
      <c r="D698" s="246"/>
      <c r="E698" s="246"/>
      <c r="F698" s="246"/>
      <c r="G698" s="246"/>
      <c r="H698" s="246"/>
      <c r="I698" s="246"/>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3"/>
      <c r="C699" s="129"/>
      <c r="D699" s="246"/>
      <c r="E699" s="246"/>
      <c r="F699" s="246"/>
      <c r="G699" s="246"/>
      <c r="H699" s="246"/>
      <c r="I699" s="246"/>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3"/>
      <c r="C700" s="129"/>
      <c r="D700" s="246"/>
      <c r="E700" s="246"/>
      <c r="F700" s="246"/>
      <c r="G700" s="246"/>
      <c r="H700" s="246"/>
      <c r="I700" s="246"/>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3"/>
      <c r="C701" s="129"/>
      <c r="D701" s="246"/>
      <c r="E701" s="246"/>
      <c r="F701" s="246"/>
      <c r="G701" s="246"/>
      <c r="H701" s="246"/>
      <c r="I701" s="246"/>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3"/>
      <c r="C702" s="129"/>
      <c r="D702" s="246"/>
      <c r="E702" s="246"/>
      <c r="F702" s="246"/>
      <c r="G702" s="246"/>
      <c r="H702" s="246"/>
      <c r="I702" s="246"/>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3"/>
      <c r="C703" s="129"/>
      <c r="D703" s="246"/>
      <c r="E703" s="246"/>
      <c r="F703" s="246"/>
      <c r="G703" s="246"/>
      <c r="H703" s="246"/>
      <c r="I703" s="246"/>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3"/>
      <c r="C704" s="129"/>
      <c r="D704" s="246"/>
      <c r="E704" s="246"/>
      <c r="F704" s="246"/>
      <c r="G704" s="246"/>
      <c r="H704" s="246"/>
      <c r="I704" s="246"/>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3"/>
      <c r="C705" s="129"/>
      <c r="D705" s="246"/>
      <c r="E705" s="246"/>
      <c r="F705" s="246"/>
      <c r="G705" s="246"/>
      <c r="H705" s="246"/>
      <c r="I705" s="246"/>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3"/>
      <c r="C706" s="129"/>
      <c r="D706" s="246"/>
      <c r="E706" s="246"/>
      <c r="F706" s="246"/>
      <c r="G706" s="246"/>
      <c r="H706" s="246"/>
      <c r="I706" s="246"/>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3"/>
      <c r="C707" s="129"/>
      <c r="D707" s="246"/>
      <c r="E707" s="246"/>
      <c r="F707" s="246"/>
      <c r="G707" s="246"/>
      <c r="H707" s="246"/>
      <c r="I707" s="246"/>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3"/>
      <c r="C708" s="129"/>
      <c r="D708" s="246"/>
      <c r="E708" s="246"/>
      <c r="F708" s="246"/>
      <c r="G708" s="246"/>
      <c r="H708" s="246"/>
      <c r="I708" s="246"/>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3"/>
      <c r="C709" s="129"/>
      <c r="D709" s="246"/>
      <c r="E709" s="246"/>
      <c r="F709" s="246"/>
      <c r="G709" s="246"/>
      <c r="H709" s="246"/>
      <c r="I709" s="246"/>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3"/>
      <c r="C710" s="129"/>
      <c r="D710" s="246"/>
      <c r="E710" s="246"/>
      <c r="F710" s="246"/>
      <c r="G710" s="246"/>
      <c r="H710" s="246"/>
      <c r="I710" s="246"/>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3"/>
      <c r="C711" s="129"/>
      <c r="D711" s="246"/>
      <c r="E711" s="246"/>
      <c r="F711" s="246"/>
      <c r="G711" s="246"/>
      <c r="H711" s="246"/>
      <c r="I711" s="246"/>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3"/>
      <c r="C712" s="129"/>
      <c r="D712" s="246"/>
      <c r="E712" s="246"/>
      <c r="F712" s="246"/>
      <c r="G712" s="246"/>
      <c r="H712" s="246"/>
      <c r="I712" s="246"/>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3"/>
      <c r="C713" s="129"/>
      <c r="D713" s="246"/>
      <c r="E713" s="246"/>
      <c r="F713" s="246"/>
      <c r="G713" s="246"/>
      <c r="H713" s="246"/>
      <c r="I713" s="246"/>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3"/>
      <c r="C714" s="129"/>
      <c r="D714" s="246"/>
      <c r="E714" s="246"/>
      <c r="F714" s="246"/>
      <c r="G714" s="246"/>
      <c r="H714" s="246"/>
      <c r="I714" s="246"/>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3"/>
      <c r="C715" s="129"/>
      <c r="D715" s="246"/>
      <c r="E715" s="246"/>
      <c r="F715" s="246"/>
      <c r="G715" s="246"/>
      <c r="H715" s="246"/>
      <c r="I715" s="246"/>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3"/>
      <c r="C716" s="129"/>
      <c r="D716" s="246"/>
      <c r="E716" s="246"/>
      <c r="F716" s="246"/>
      <c r="G716" s="246"/>
      <c r="H716" s="246"/>
      <c r="I716" s="246"/>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3"/>
      <c r="C717" s="129"/>
      <c r="D717" s="246"/>
      <c r="E717" s="246"/>
      <c r="F717" s="246"/>
      <c r="G717" s="246"/>
      <c r="H717" s="246"/>
      <c r="I717" s="246"/>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3"/>
      <c r="C718" s="129"/>
      <c r="D718" s="246"/>
      <c r="E718" s="246"/>
      <c r="F718" s="246"/>
      <c r="G718" s="246"/>
      <c r="H718" s="246"/>
      <c r="I718" s="246"/>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3"/>
      <c r="C719" s="129"/>
      <c r="D719" s="246"/>
      <c r="E719" s="246"/>
      <c r="F719" s="246"/>
      <c r="G719" s="246"/>
      <c r="H719" s="246"/>
      <c r="I719" s="246"/>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3"/>
      <c r="C720" s="129"/>
      <c r="D720" s="246"/>
      <c r="E720" s="246"/>
      <c r="F720" s="246"/>
      <c r="G720" s="246"/>
      <c r="H720" s="246"/>
      <c r="I720" s="246"/>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3"/>
      <c r="C721" s="129"/>
      <c r="D721" s="246"/>
      <c r="E721" s="246"/>
      <c r="F721" s="246"/>
      <c r="G721" s="246"/>
      <c r="H721" s="246"/>
      <c r="I721" s="246"/>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3"/>
      <c r="C722" s="129"/>
      <c r="D722" s="246"/>
      <c r="E722" s="246"/>
      <c r="F722" s="246"/>
      <c r="G722" s="246"/>
      <c r="H722" s="246"/>
      <c r="I722" s="246"/>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3"/>
      <c r="C723" s="129"/>
      <c r="D723" s="246"/>
      <c r="E723" s="246"/>
      <c r="F723" s="246"/>
      <c r="G723" s="246"/>
      <c r="H723" s="246"/>
      <c r="I723" s="246"/>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3"/>
      <c r="C724" s="129"/>
      <c r="D724" s="246"/>
      <c r="E724" s="246"/>
      <c r="F724" s="246"/>
      <c r="G724" s="246"/>
      <c r="H724" s="246"/>
      <c r="I724" s="246"/>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3"/>
      <c r="C725" s="129"/>
      <c r="D725" s="246"/>
      <c r="E725" s="246"/>
      <c r="F725" s="246"/>
      <c r="G725" s="246"/>
      <c r="H725" s="246"/>
      <c r="I725" s="246"/>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3"/>
      <c r="C726" s="129"/>
      <c r="D726" s="246"/>
      <c r="E726" s="246"/>
      <c r="F726" s="246"/>
      <c r="G726" s="246"/>
      <c r="H726" s="246"/>
      <c r="I726" s="246"/>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3"/>
      <c r="C727" s="129"/>
      <c r="D727" s="246"/>
      <c r="E727" s="246"/>
      <c r="F727" s="246"/>
      <c r="G727" s="246"/>
      <c r="H727" s="246"/>
      <c r="I727" s="246"/>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3"/>
      <c r="C728" s="129"/>
      <c r="D728" s="246"/>
      <c r="E728" s="246"/>
      <c r="F728" s="246"/>
      <c r="G728" s="246"/>
      <c r="H728" s="246"/>
      <c r="I728" s="246"/>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3"/>
      <c r="C729" s="129"/>
      <c r="D729" s="246"/>
      <c r="E729" s="246"/>
      <c r="F729" s="246"/>
      <c r="G729" s="246"/>
      <c r="H729" s="246"/>
      <c r="I729" s="246"/>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3"/>
      <c r="C730" s="129"/>
      <c r="D730" s="246"/>
      <c r="E730" s="246"/>
      <c r="F730" s="246"/>
      <c r="G730" s="246"/>
      <c r="H730" s="246"/>
      <c r="I730" s="246"/>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3"/>
      <c r="C731" s="129"/>
      <c r="D731" s="246"/>
      <c r="E731" s="246"/>
      <c r="F731" s="246"/>
      <c r="G731" s="246"/>
      <c r="H731" s="246"/>
      <c r="I731" s="246"/>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3"/>
      <c r="C732" s="129"/>
      <c r="D732" s="246"/>
      <c r="E732" s="246"/>
      <c r="F732" s="246"/>
      <c r="G732" s="246"/>
      <c r="H732" s="246"/>
      <c r="I732" s="246"/>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3"/>
      <c r="C733" s="129"/>
      <c r="D733" s="246"/>
      <c r="E733" s="246"/>
      <c r="F733" s="246"/>
      <c r="G733" s="246"/>
      <c r="H733" s="246"/>
      <c r="I733" s="246"/>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3"/>
      <c r="C734" s="129"/>
      <c r="D734" s="246"/>
      <c r="E734" s="246"/>
      <c r="F734" s="246"/>
      <c r="G734" s="246"/>
      <c r="H734" s="246"/>
      <c r="I734" s="246"/>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3"/>
      <c r="C735" s="129"/>
      <c r="D735" s="246"/>
      <c r="E735" s="246"/>
      <c r="F735" s="246"/>
      <c r="G735" s="246"/>
      <c r="H735" s="246"/>
      <c r="I735" s="246"/>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3"/>
      <c r="C736" s="129"/>
      <c r="D736" s="246"/>
      <c r="E736" s="246"/>
      <c r="F736" s="246"/>
      <c r="G736" s="246"/>
      <c r="H736" s="246"/>
      <c r="I736" s="246"/>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3"/>
      <c r="C737" s="129"/>
      <c r="D737" s="246"/>
      <c r="E737" s="246"/>
      <c r="F737" s="246"/>
      <c r="G737" s="246"/>
      <c r="H737" s="246"/>
      <c r="I737" s="246"/>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3"/>
      <c r="C738" s="129"/>
      <c r="D738" s="246"/>
      <c r="E738" s="246"/>
      <c r="F738" s="246"/>
      <c r="G738" s="246"/>
      <c r="H738" s="246"/>
      <c r="I738" s="246"/>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3"/>
      <c r="C739" s="129"/>
      <c r="D739" s="246"/>
      <c r="E739" s="246"/>
      <c r="F739" s="246"/>
      <c r="G739" s="246"/>
      <c r="H739" s="246"/>
      <c r="I739" s="246"/>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3"/>
      <c r="C740" s="129"/>
      <c r="D740" s="246"/>
      <c r="E740" s="246"/>
      <c r="F740" s="246"/>
      <c r="G740" s="246"/>
      <c r="H740" s="246"/>
      <c r="I740" s="246"/>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3"/>
      <c r="C741" s="129"/>
      <c r="D741" s="246"/>
      <c r="E741" s="246"/>
      <c r="F741" s="246"/>
      <c r="G741" s="246"/>
      <c r="H741" s="246"/>
      <c r="I741" s="246"/>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3"/>
      <c r="C742" s="129"/>
      <c r="D742" s="246"/>
      <c r="E742" s="246"/>
      <c r="F742" s="246"/>
      <c r="G742" s="246"/>
      <c r="H742" s="246"/>
      <c r="I742" s="246"/>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3"/>
      <c r="C743" s="129"/>
      <c r="D743" s="246"/>
      <c r="E743" s="246"/>
      <c r="F743" s="246"/>
      <c r="G743" s="246"/>
      <c r="H743" s="246"/>
      <c r="I743" s="246"/>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3"/>
      <c r="C744" s="129"/>
      <c r="D744" s="246"/>
      <c r="E744" s="246"/>
      <c r="F744" s="246"/>
      <c r="G744" s="246"/>
      <c r="H744" s="246"/>
      <c r="I744" s="246"/>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3"/>
      <c r="C745" s="129"/>
      <c r="D745" s="246"/>
      <c r="E745" s="246"/>
      <c r="F745" s="246"/>
      <c r="G745" s="246"/>
      <c r="H745" s="246"/>
      <c r="I745" s="246"/>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3"/>
      <c r="C746" s="129"/>
      <c r="D746" s="246"/>
      <c r="E746" s="246"/>
      <c r="F746" s="246"/>
      <c r="G746" s="246"/>
      <c r="H746" s="246"/>
      <c r="I746" s="246"/>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3"/>
      <c r="C747" s="129"/>
      <c r="D747" s="246"/>
      <c r="E747" s="246"/>
      <c r="F747" s="246"/>
      <c r="G747" s="246"/>
      <c r="H747" s="246"/>
      <c r="I747" s="246"/>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3"/>
      <c r="C748" s="129"/>
      <c r="D748" s="246"/>
      <c r="E748" s="246"/>
      <c r="F748" s="246"/>
      <c r="G748" s="246"/>
      <c r="H748" s="246"/>
      <c r="I748" s="246"/>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3"/>
      <c r="C749" s="129"/>
      <c r="D749" s="246"/>
      <c r="E749" s="246"/>
      <c r="F749" s="246"/>
      <c r="G749" s="246"/>
      <c r="H749" s="246"/>
      <c r="I749" s="246"/>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3"/>
      <c r="C750" s="129"/>
      <c r="D750" s="246"/>
      <c r="E750" s="246"/>
      <c r="F750" s="246"/>
      <c r="G750" s="246"/>
      <c r="H750" s="246"/>
      <c r="I750" s="246"/>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3"/>
      <c r="C751" s="129"/>
      <c r="D751" s="246"/>
      <c r="E751" s="246"/>
      <c r="F751" s="246"/>
      <c r="G751" s="246"/>
      <c r="H751" s="246"/>
      <c r="I751" s="246"/>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3"/>
      <c r="C752" s="129"/>
      <c r="D752" s="246"/>
      <c r="E752" s="246"/>
      <c r="F752" s="246"/>
      <c r="G752" s="246"/>
      <c r="H752" s="246"/>
      <c r="I752" s="246"/>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3"/>
      <c r="C753" s="129"/>
      <c r="D753" s="246"/>
      <c r="E753" s="246"/>
      <c r="F753" s="246"/>
      <c r="G753" s="246"/>
      <c r="H753" s="246"/>
      <c r="I753" s="246"/>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3"/>
      <c r="C754" s="129"/>
      <c r="D754" s="246"/>
      <c r="E754" s="246"/>
      <c r="F754" s="246"/>
      <c r="G754" s="246"/>
      <c r="H754" s="246"/>
      <c r="I754" s="246"/>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3"/>
      <c r="C755" s="129"/>
      <c r="D755" s="246"/>
      <c r="E755" s="246"/>
      <c r="F755" s="246"/>
      <c r="G755" s="246"/>
      <c r="H755" s="246"/>
      <c r="I755" s="246"/>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3"/>
      <c r="C756" s="129"/>
      <c r="D756" s="246"/>
      <c r="E756" s="246"/>
      <c r="F756" s="246"/>
      <c r="G756" s="246"/>
      <c r="H756" s="246"/>
      <c r="I756" s="246"/>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3"/>
      <c r="C757" s="129"/>
      <c r="D757" s="246"/>
      <c r="E757" s="246"/>
      <c r="F757" s="246"/>
      <c r="G757" s="246"/>
      <c r="H757" s="246"/>
      <c r="I757" s="246"/>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3"/>
      <c r="C758" s="129"/>
      <c r="D758" s="246"/>
      <c r="E758" s="246"/>
      <c r="F758" s="246"/>
      <c r="G758" s="246"/>
      <c r="H758" s="246"/>
      <c r="I758" s="246"/>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3"/>
      <c r="C759" s="129"/>
      <c r="D759" s="246"/>
      <c r="E759" s="246"/>
      <c r="F759" s="246"/>
      <c r="G759" s="246"/>
      <c r="H759" s="246"/>
      <c r="I759" s="246"/>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3"/>
      <c r="C760" s="129"/>
      <c r="D760" s="246"/>
      <c r="E760" s="246"/>
      <c r="F760" s="246"/>
      <c r="G760" s="246"/>
      <c r="H760" s="246"/>
      <c r="I760" s="246"/>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3"/>
      <c r="C761" s="129"/>
      <c r="D761" s="246"/>
      <c r="E761" s="246"/>
      <c r="F761" s="246"/>
      <c r="G761" s="246"/>
      <c r="H761" s="246"/>
      <c r="I761" s="246"/>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3"/>
      <c r="C762" s="129"/>
      <c r="D762" s="246"/>
      <c r="E762" s="246"/>
      <c r="F762" s="246"/>
      <c r="G762" s="246"/>
      <c r="H762" s="246"/>
      <c r="I762" s="246"/>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3"/>
      <c r="C763" s="129"/>
      <c r="D763" s="246"/>
      <c r="E763" s="246"/>
      <c r="F763" s="246"/>
      <c r="G763" s="246"/>
      <c r="H763" s="246"/>
      <c r="I763" s="246"/>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3"/>
      <c r="C764" s="129"/>
      <c r="D764" s="246"/>
      <c r="E764" s="246"/>
      <c r="F764" s="246"/>
      <c r="G764" s="246"/>
      <c r="H764" s="246"/>
      <c r="I764" s="246"/>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3"/>
      <c r="C765" s="129"/>
      <c r="D765" s="246"/>
      <c r="E765" s="246"/>
      <c r="F765" s="246"/>
      <c r="G765" s="246"/>
      <c r="H765" s="246"/>
      <c r="I765" s="246"/>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3"/>
      <c r="C766" s="129"/>
      <c r="D766" s="246"/>
      <c r="E766" s="246"/>
      <c r="F766" s="246"/>
      <c r="G766" s="246"/>
      <c r="H766" s="246"/>
      <c r="I766" s="246"/>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3"/>
      <c r="C767" s="129"/>
      <c r="D767" s="246"/>
      <c r="E767" s="246"/>
      <c r="F767" s="246"/>
      <c r="G767" s="246"/>
      <c r="H767" s="246"/>
      <c r="I767" s="246"/>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3"/>
      <c r="C768" s="129"/>
      <c r="D768" s="246"/>
      <c r="E768" s="246"/>
      <c r="F768" s="246"/>
      <c r="G768" s="246"/>
      <c r="H768" s="246"/>
      <c r="I768" s="246"/>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3"/>
      <c r="C769" s="129"/>
      <c r="D769" s="246"/>
      <c r="E769" s="246"/>
      <c r="F769" s="246"/>
      <c r="G769" s="246"/>
      <c r="H769" s="246"/>
      <c r="I769" s="246"/>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3"/>
      <c r="C770" s="129"/>
      <c r="D770" s="246"/>
      <c r="E770" s="246"/>
      <c r="F770" s="246"/>
      <c r="G770" s="246"/>
      <c r="H770" s="246"/>
      <c r="I770" s="246"/>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3"/>
      <c r="C771" s="129"/>
      <c r="D771" s="246"/>
      <c r="E771" s="246"/>
      <c r="F771" s="246"/>
      <c r="G771" s="246"/>
      <c r="H771" s="246"/>
      <c r="I771" s="246"/>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3"/>
      <c r="C772" s="129"/>
      <c r="D772" s="246"/>
      <c r="E772" s="246"/>
      <c r="F772" s="246"/>
      <c r="G772" s="246"/>
      <c r="H772" s="246"/>
      <c r="I772" s="246"/>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3"/>
      <c r="C773" s="129"/>
      <c r="D773" s="246"/>
      <c r="E773" s="246"/>
      <c r="F773" s="246"/>
      <c r="G773" s="246"/>
      <c r="H773" s="246"/>
      <c r="I773" s="246"/>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3"/>
      <c r="C774" s="129"/>
      <c r="D774" s="246"/>
      <c r="E774" s="246"/>
      <c r="F774" s="246"/>
      <c r="G774" s="246"/>
      <c r="H774" s="246"/>
      <c r="I774" s="246"/>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3"/>
      <c r="C775" s="129"/>
      <c r="D775" s="246"/>
      <c r="E775" s="246"/>
      <c r="F775" s="246"/>
      <c r="G775" s="246"/>
      <c r="H775" s="246"/>
      <c r="I775" s="246"/>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3"/>
      <c r="C776" s="129"/>
      <c r="D776" s="246"/>
      <c r="E776" s="246"/>
      <c r="F776" s="246"/>
      <c r="G776" s="246"/>
      <c r="H776" s="246"/>
      <c r="I776" s="246"/>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3"/>
      <c r="C777" s="129"/>
      <c r="D777" s="246"/>
      <c r="E777" s="246"/>
      <c r="F777" s="246"/>
      <c r="G777" s="246"/>
      <c r="H777" s="246"/>
      <c r="I777" s="246"/>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3"/>
      <c r="C778" s="129"/>
      <c r="D778" s="246"/>
      <c r="E778" s="246"/>
      <c r="F778" s="246"/>
      <c r="G778" s="246"/>
      <c r="H778" s="246"/>
      <c r="I778" s="246"/>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3"/>
      <c r="C779" s="129"/>
      <c r="D779" s="246"/>
      <c r="E779" s="246"/>
      <c r="F779" s="246"/>
      <c r="G779" s="246"/>
      <c r="H779" s="246"/>
      <c r="I779" s="246"/>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3"/>
      <c r="C780" s="129"/>
      <c r="D780" s="246"/>
      <c r="E780" s="246"/>
      <c r="F780" s="246"/>
      <c r="G780" s="246"/>
      <c r="H780" s="246"/>
      <c r="I780" s="246"/>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3"/>
      <c r="C781" s="129"/>
      <c r="D781" s="246"/>
      <c r="E781" s="246"/>
      <c r="F781" s="246"/>
      <c r="G781" s="246"/>
      <c r="H781" s="246"/>
      <c r="I781" s="246"/>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3"/>
      <c r="C782" s="129"/>
      <c r="D782" s="246"/>
      <c r="E782" s="246"/>
      <c r="F782" s="246"/>
      <c r="G782" s="246"/>
      <c r="H782" s="246"/>
      <c r="I782" s="246"/>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3"/>
      <c r="C783" s="129"/>
      <c r="D783" s="246"/>
      <c r="E783" s="246"/>
      <c r="F783" s="246"/>
      <c r="G783" s="246"/>
      <c r="H783" s="246"/>
      <c r="I783" s="246"/>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3"/>
      <c r="C784" s="129"/>
      <c r="D784" s="246"/>
      <c r="E784" s="246"/>
      <c r="F784" s="246"/>
      <c r="G784" s="246"/>
      <c r="H784" s="246"/>
      <c r="I784" s="246"/>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3"/>
      <c r="C785" s="129"/>
      <c r="D785" s="246"/>
      <c r="E785" s="246"/>
      <c r="F785" s="246"/>
      <c r="G785" s="246"/>
      <c r="H785" s="246"/>
      <c r="I785" s="246"/>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3"/>
      <c r="C786" s="129"/>
      <c r="D786" s="246"/>
      <c r="E786" s="246"/>
      <c r="F786" s="246"/>
      <c r="G786" s="246"/>
      <c r="H786" s="246"/>
      <c r="I786" s="246"/>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3"/>
      <c r="C787" s="129"/>
      <c r="D787" s="246"/>
      <c r="E787" s="246"/>
      <c r="F787" s="246"/>
      <c r="G787" s="246"/>
      <c r="H787" s="246"/>
      <c r="I787" s="246"/>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3"/>
      <c r="C788" s="129"/>
      <c r="D788" s="246"/>
      <c r="E788" s="246"/>
      <c r="F788" s="246"/>
      <c r="G788" s="246"/>
      <c r="H788" s="246"/>
      <c r="I788" s="246"/>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3"/>
      <c r="C789" s="129"/>
      <c r="D789" s="246"/>
      <c r="E789" s="246"/>
      <c r="F789" s="246"/>
      <c r="G789" s="246"/>
      <c r="H789" s="246"/>
      <c r="I789" s="246"/>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3"/>
      <c r="C790" s="129"/>
      <c r="D790" s="246"/>
      <c r="E790" s="246"/>
      <c r="F790" s="246"/>
      <c r="G790" s="246"/>
      <c r="H790" s="246"/>
      <c r="I790" s="246"/>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3"/>
      <c r="C791" s="129"/>
      <c r="D791" s="246"/>
      <c r="E791" s="246"/>
      <c r="F791" s="246"/>
      <c r="G791" s="246"/>
      <c r="H791" s="246"/>
      <c r="I791" s="246"/>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3"/>
      <c r="C792" s="129"/>
      <c r="D792" s="246"/>
      <c r="E792" s="246"/>
      <c r="F792" s="246"/>
      <c r="G792" s="246"/>
      <c r="H792" s="246"/>
      <c r="I792" s="246"/>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3"/>
      <c r="C793" s="129"/>
      <c r="D793" s="246"/>
      <c r="E793" s="246"/>
      <c r="F793" s="246"/>
      <c r="G793" s="246"/>
      <c r="H793" s="246"/>
      <c r="I793" s="246"/>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3"/>
      <c r="C794" s="129"/>
      <c r="D794" s="246"/>
      <c r="E794" s="246"/>
      <c r="F794" s="246"/>
      <c r="G794" s="246"/>
      <c r="H794" s="246"/>
      <c r="I794" s="246"/>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3"/>
      <c r="C795" s="129"/>
      <c r="D795" s="246"/>
      <c r="E795" s="246"/>
      <c r="F795" s="246"/>
      <c r="G795" s="246"/>
      <c r="H795" s="246"/>
      <c r="I795" s="246"/>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3"/>
      <c r="C796" s="129"/>
      <c r="D796" s="246"/>
      <c r="E796" s="246"/>
      <c r="F796" s="246"/>
      <c r="G796" s="246"/>
      <c r="H796" s="246"/>
      <c r="I796" s="246"/>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3"/>
      <c r="C797" s="129"/>
      <c r="D797" s="246"/>
      <c r="E797" s="246"/>
      <c r="F797" s="246"/>
      <c r="G797" s="246"/>
      <c r="H797" s="246"/>
      <c r="I797" s="246"/>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3"/>
      <c r="C798" s="129"/>
      <c r="D798" s="246"/>
      <c r="E798" s="246"/>
      <c r="F798" s="246"/>
      <c r="G798" s="246"/>
      <c r="H798" s="246"/>
      <c r="I798" s="246"/>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3"/>
      <c r="C799" s="129"/>
      <c r="D799" s="246"/>
      <c r="E799" s="246"/>
      <c r="F799" s="246"/>
      <c r="G799" s="246"/>
      <c r="H799" s="246"/>
      <c r="I799" s="246"/>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3"/>
      <c r="C800" s="129"/>
      <c r="D800" s="246"/>
      <c r="E800" s="246"/>
      <c r="F800" s="246"/>
      <c r="G800" s="246"/>
      <c r="H800" s="246"/>
      <c r="I800" s="246"/>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3"/>
      <c r="C801" s="129"/>
      <c r="D801" s="246"/>
      <c r="E801" s="246"/>
      <c r="F801" s="246"/>
      <c r="G801" s="246"/>
      <c r="H801" s="246"/>
      <c r="I801" s="246"/>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3"/>
      <c r="C802" s="129"/>
      <c r="D802" s="246"/>
      <c r="E802" s="246"/>
      <c r="F802" s="246"/>
      <c r="G802" s="246"/>
      <c r="H802" s="246"/>
      <c r="I802" s="246"/>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3"/>
      <c r="C803" s="129"/>
      <c r="D803" s="246"/>
      <c r="E803" s="246"/>
      <c r="F803" s="246"/>
      <c r="G803" s="246"/>
      <c r="H803" s="246"/>
      <c r="I803" s="246"/>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3"/>
      <c r="C804" s="129"/>
      <c r="D804" s="246"/>
      <c r="E804" s="246"/>
      <c r="F804" s="246"/>
      <c r="G804" s="246"/>
      <c r="H804" s="246"/>
      <c r="I804" s="246"/>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3"/>
      <c r="C805" s="129"/>
      <c r="D805" s="246"/>
      <c r="E805" s="246"/>
      <c r="F805" s="246"/>
      <c r="G805" s="246"/>
      <c r="H805" s="246"/>
      <c r="I805" s="246"/>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3"/>
      <c r="C806" s="129"/>
      <c r="D806" s="246"/>
      <c r="E806" s="246"/>
      <c r="F806" s="246"/>
      <c r="G806" s="246"/>
      <c r="H806" s="246"/>
      <c r="I806" s="246"/>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3"/>
      <c r="C807" s="129"/>
      <c r="D807" s="246"/>
      <c r="E807" s="246"/>
      <c r="F807" s="246"/>
      <c r="G807" s="246"/>
      <c r="H807" s="246"/>
      <c r="I807" s="246"/>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3"/>
      <c r="C808" s="129"/>
      <c r="D808" s="246"/>
      <c r="E808" s="246"/>
      <c r="F808" s="246"/>
      <c r="G808" s="246"/>
      <c r="H808" s="246"/>
      <c r="I808" s="246"/>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3"/>
      <c r="C809" s="129"/>
      <c r="D809" s="246"/>
      <c r="E809" s="246"/>
      <c r="F809" s="246"/>
      <c r="G809" s="246"/>
      <c r="H809" s="246"/>
      <c r="I809" s="246"/>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3"/>
      <c r="C810" s="129"/>
      <c r="D810" s="246"/>
      <c r="E810" s="246"/>
      <c r="F810" s="246"/>
      <c r="G810" s="246"/>
      <c r="H810" s="246"/>
      <c r="I810" s="246"/>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3"/>
      <c r="C811" s="129"/>
      <c r="D811" s="246"/>
      <c r="E811" s="246"/>
      <c r="F811" s="246"/>
      <c r="G811" s="246"/>
      <c r="H811" s="246"/>
      <c r="I811" s="246"/>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3"/>
      <c r="C812" s="129"/>
      <c r="D812" s="246"/>
      <c r="E812" s="246"/>
      <c r="F812" s="246"/>
      <c r="G812" s="246"/>
      <c r="H812" s="246"/>
      <c r="I812" s="246"/>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3"/>
      <c r="C813" s="129"/>
      <c r="D813" s="246"/>
      <c r="E813" s="246"/>
      <c r="F813" s="246"/>
      <c r="G813" s="246"/>
      <c r="H813" s="246"/>
      <c r="I813" s="246"/>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3"/>
      <c r="C814" s="129"/>
      <c r="D814" s="246"/>
      <c r="E814" s="246"/>
      <c r="F814" s="246"/>
      <c r="G814" s="246"/>
      <c r="H814" s="246"/>
      <c r="I814" s="246"/>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3"/>
      <c r="C815" s="129"/>
      <c r="D815" s="246"/>
      <c r="E815" s="246"/>
      <c r="F815" s="246"/>
      <c r="G815" s="246"/>
      <c r="H815" s="246"/>
      <c r="I815" s="246"/>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3"/>
      <c r="C816" s="129"/>
      <c r="D816" s="246"/>
      <c r="E816" s="246"/>
      <c r="F816" s="246"/>
      <c r="G816" s="246"/>
      <c r="H816" s="246"/>
      <c r="I816" s="246"/>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3"/>
      <c r="C817" s="129"/>
      <c r="D817" s="246"/>
      <c r="E817" s="246"/>
      <c r="F817" s="246"/>
      <c r="G817" s="246"/>
      <c r="H817" s="246"/>
      <c r="I817" s="246"/>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3"/>
      <c r="C818" s="129"/>
      <c r="D818" s="246"/>
      <c r="E818" s="246"/>
      <c r="F818" s="246"/>
      <c r="G818" s="246"/>
      <c r="H818" s="246"/>
      <c r="I818" s="246"/>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3"/>
      <c r="C819" s="129"/>
      <c r="D819" s="246"/>
      <c r="E819" s="246"/>
      <c r="F819" s="246"/>
      <c r="G819" s="246"/>
      <c r="H819" s="246"/>
      <c r="I819" s="246"/>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3"/>
      <c r="C820" s="129"/>
      <c r="D820" s="246"/>
      <c r="E820" s="246"/>
      <c r="F820" s="246"/>
      <c r="G820" s="246"/>
      <c r="H820" s="246"/>
      <c r="I820" s="246"/>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3"/>
      <c r="C821" s="129"/>
      <c r="D821" s="246"/>
      <c r="E821" s="246"/>
      <c r="F821" s="246"/>
      <c r="G821" s="246"/>
      <c r="H821" s="246"/>
      <c r="I821" s="246"/>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3"/>
      <c r="C822" s="129"/>
      <c r="D822" s="246"/>
      <c r="E822" s="246"/>
      <c r="F822" s="246"/>
      <c r="G822" s="246"/>
      <c r="H822" s="246"/>
      <c r="I822" s="246"/>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3"/>
      <c r="C823" s="129"/>
      <c r="D823" s="246"/>
      <c r="E823" s="246"/>
      <c r="F823" s="246"/>
      <c r="G823" s="246"/>
      <c r="H823" s="246"/>
      <c r="I823" s="246"/>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3"/>
      <c r="C824" s="129"/>
      <c r="D824" s="246"/>
      <c r="E824" s="246"/>
      <c r="F824" s="246"/>
      <c r="G824" s="246"/>
      <c r="H824" s="246"/>
      <c r="I824" s="246"/>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3"/>
      <c r="C825" s="129"/>
      <c r="D825" s="246"/>
      <c r="E825" s="246"/>
      <c r="F825" s="246"/>
      <c r="G825" s="246"/>
      <c r="H825" s="246"/>
      <c r="I825" s="246"/>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3"/>
      <c r="C826" s="129"/>
      <c r="D826" s="246"/>
      <c r="E826" s="246"/>
      <c r="F826" s="246"/>
      <c r="G826" s="246"/>
      <c r="H826" s="246"/>
      <c r="I826" s="246"/>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3"/>
      <c r="C827" s="129"/>
      <c r="D827" s="246"/>
      <c r="E827" s="246"/>
      <c r="F827" s="246"/>
      <c r="G827" s="246"/>
      <c r="H827" s="246"/>
      <c r="I827" s="246"/>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3"/>
      <c r="C828" s="129"/>
      <c r="D828" s="246"/>
      <c r="E828" s="246"/>
      <c r="F828" s="246"/>
      <c r="G828" s="246"/>
      <c r="H828" s="246"/>
      <c r="I828" s="246"/>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3"/>
      <c r="C829" s="129"/>
      <c r="D829" s="246"/>
      <c r="E829" s="246"/>
      <c r="F829" s="246"/>
      <c r="G829" s="246"/>
      <c r="H829" s="246"/>
      <c r="I829" s="246"/>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3"/>
      <c r="C830" s="129"/>
      <c r="D830" s="246"/>
      <c r="E830" s="246"/>
      <c r="F830" s="246"/>
      <c r="G830" s="246"/>
      <c r="H830" s="246"/>
      <c r="I830" s="246"/>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3"/>
      <c r="C831" s="129"/>
      <c r="D831" s="246"/>
      <c r="E831" s="246"/>
      <c r="F831" s="246"/>
      <c r="G831" s="246"/>
      <c r="H831" s="246"/>
      <c r="I831" s="246"/>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3"/>
      <c r="C832" s="129"/>
      <c r="D832" s="246"/>
      <c r="E832" s="246"/>
      <c r="F832" s="246"/>
      <c r="G832" s="246"/>
      <c r="H832" s="246"/>
      <c r="I832" s="246"/>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3"/>
      <c r="C833" s="129"/>
      <c r="D833" s="246"/>
      <c r="E833" s="246"/>
      <c r="F833" s="246"/>
      <c r="G833" s="246"/>
      <c r="H833" s="246"/>
      <c r="I833" s="246"/>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3"/>
      <c r="C834" s="129"/>
      <c r="D834" s="246"/>
      <c r="E834" s="246"/>
      <c r="F834" s="246"/>
      <c r="G834" s="246"/>
      <c r="H834" s="246"/>
      <c r="I834" s="246"/>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3"/>
      <c r="C835" s="129"/>
      <c r="D835" s="246"/>
      <c r="E835" s="246"/>
      <c r="F835" s="246"/>
      <c r="G835" s="246"/>
      <c r="H835" s="246"/>
      <c r="I835" s="246"/>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3"/>
      <c r="C836" s="129"/>
      <c r="D836" s="246"/>
      <c r="E836" s="246"/>
      <c r="F836" s="246"/>
      <c r="G836" s="246"/>
      <c r="H836" s="246"/>
      <c r="I836" s="246"/>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3"/>
      <c r="C837" s="129"/>
      <c r="D837" s="246"/>
      <c r="E837" s="246"/>
      <c r="F837" s="246"/>
      <c r="G837" s="246"/>
      <c r="H837" s="246"/>
      <c r="I837" s="246"/>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3"/>
      <c r="C838" s="129"/>
      <c r="D838" s="246"/>
      <c r="E838" s="246"/>
      <c r="F838" s="246"/>
      <c r="G838" s="246"/>
      <c r="H838" s="246"/>
      <c r="I838" s="246"/>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3"/>
      <c r="C839" s="129"/>
      <c r="D839" s="246"/>
      <c r="E839" s="246"/>
      <c r="F839" s="246"/>
      <c r="G839" s="246"/>
      <c r="H839" s="246"/>
      <c r="I839" s="246"/>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3"/>
      <c r="C840" s="129"/>
      <c r="D840" s="246"/>
      <c r="E840" s="246"/>
      <c r="F840" s="246"/>
      <c r="G840" s="246"/>
      <c r="H840" s="246"/>
      <c r="I840" s="246"/>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3"/>
      <c r="C841" s="129"/>
      <c r="D841" s="246"/>
      <c r="E841" s="246"/>
      <c r="F841" s="246"/>
      <c r="G841" s="246"/>
      <c r="H841" s="246"/>
      <c r="I841" s="246"/>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3"/>
      <c r="C842" s="129"/>
      <c r="D842" s="246"/>
      <c r="E842" s="246"/>
      <c r="F842" s="246"/>
      <c r="G842" s="246"/>
      <c r="H842" s="246"/>
      <c r="I842" s="246"/>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3"/>
      <c r="C843" s="129"/>
      <c r="D843" s="246"/>
      <c r="E843" s="246"/>
      <c r="F843" s="246"/>
      <c r="G843" s="246"/>
      <c r="H843" s="246"/>
      <c r="I843" s="246"/>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3"/>
      <c r="C844" s="129"/>
      <c r="D844" s="246"/>
      <c r="E844" s="246"/>
      <c r="F844" s="246"/>
      <c r="G844" s="246"/>
      <c r="H844" s="246"/>
      <c r="I844" s="246"/>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3"/>
      <c r="C845" s="129"/>
      <c r="D845" s="246"/>
      <c r="E845" s="246"/>
      <c r="F845" s="246"/>
      <c r="G845" s="246"/>
      <c r="H845" s="246"/>
      <c r="I845" s="246"/>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3"/>
      <c r="C846" s="129"/>
      <c r="D846" s="246"/>
      <c r="E846" s="246"/>
      <c r="F846" s="246"/>
      <c r="G846" s="246"/>
      <c r="H846" s="246"/>
      <c r="I846" s="246"/>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3"/>
      <c r="C847" s="129"/>
      <c r="D847" s="246"/>
      <c r="E847" s="246"/>
      <c r="F847" s="246"/>
      <c r="G847" s="246"/>
      <c r="H847" s="246"/>
      <c r="I847" s="246"/>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3"/>
      <c r="C848" s="129"/>
      <c r="D848" s="246"/>
      <c r="E848" s="246"/>
      <c r="F848" s="246"/>
      <c r="G848" s="246"/>
      <c r="H848" s="246"/>
      <c r="I848" s="246"/>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3"/>
      <c r="C849" s="129"/>
      <c r="D849" s="246"/>
      <c r="E849" s="246"/>
      <c r="F849" s="246"/>
      <c r="G849" s="246"/>
      <c r="H849" s="246"/>
      <c r="I849" s="246"/>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3"/>
      <c r="C850" s="129"/>
      <c r="D850" s="246"/>
      <c r="E850" s="246"/>
      <c r="F850" s="246"/>
      <c r="G850" s="246"/>
      <c r="H850" s="246"/>
      <c r="I850" s="246"/>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3"/>
      <c r="C851" s="129"/>
      <c r="D851" s="246"/>
      <c r="E851" s="246"/>
      <c r="F851" s="246"/>
      <c r="G851" s="246"/>
      <c r="H851" s="246"/>
      <c r="I851" s="246"/>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3"/>
      <c r="C852" s="129"/>
      <c r="D852" s="246"/>
      <c r="E852" s="246"/>
      <c r="F852" s="246"/>
      <c r="G852" s="246"/>
      <c r="H852" s="246"/>
      <c r="I852" s="246"/>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3"/>
      <c r="C853" s="129"/>
      <c r="D853" s="246"/>
      <c r="E853" s="246"/>
      <c r="F853" s="246"/>
      <c r="G853" s="246"/>
      <c r="H853" s="246"/>
      <c r="I853" s="246"/>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3"/>
      <c r="C854" s="129"/>
      <c r="D854" s="246"/>
      <c r="E854" s="246"/>
      <c r="F854" s="246"/>
      <c r="G854" s="246"/>
      <c r="H854" s="246"/>
      <c r="I854" s="246"/>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3"/>
      <c r="C855" s="129"/>
      <c r="D855" s="246"/>
      <c r="E855" s="246"/>
      <c r="F855" s="246"/>
      <c r="G855" s="246"/>
      <c r="H855" s="246"/>
      <c r="I855" s="246"/>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3"/>
      <c r="C856" s="129"/>
      <c r="D856" s="246"/>
      <c r="E856" s="246"/>
      <c r="F856" s="246"/>
      <c r="G856" s="246"/>
      <c r="H856" s="246"/>
      <c r="I856" s="246"/>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3"/>
      <c r="C857" s="129"/>
      <c r="D857" s="246"/>
      <c r="E857" s="246"/>
      <c r="F857" s="246"/>
      <c r="G857" s="246"/>
      <c r="H857" s="246"/>
      <c r="I857" s="246"/>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3"/>
      <c r="C858" s="129"/>
      <c r="D858" s="246"/>
      <c r="E858" s="246"/>
      <c r="F858" s="246"/>
      <c r="G858" s="246"/>
      <c r="H858" s="246"/>
      <c r="I858" s="246"/>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3"/>
      <c r="C859" s="129"/>
      <c r="D859" s="246"/>
      <c r="E859" s="246"/>
      <c r="F859" s="246"/>
      <c r="G859" s="246"/>
      <c r="H859" s="246"/>
      <c r="I859" s="246"/>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3"/>
      <c r="C860" s="129"/>
      <c r="D860" s="246"/>
      <c r="E860" s="246"/>
      <c r="F860" s="246"/>
      <c r="G860" s="246"/>
      <c r="H860" s="246"/>
      <c r="I860" s="246"/>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3"/>
      <c r="C861" s="129"/>
      <c r="D861" s="246"/>
      <c r="E861" s="246"/>
      <c r="F861" s="246"/>
      <c r="G861" s="246"/>
      <c r="H861" s="246"/>
      <c r="I861" s="246"/>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3"/>
      <c r="C862" s="129"/>
      <c r="D862" s="246"/>
      <c r="E862" s="246"/>
      <c r="F862" s="246"/>
      <c r="G862" s="246"/>
      <c r="H862" s="246"/>
      <c r="I862" s="246"/>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3"/>
      <c r="C863" s="129"/>
      <c r="D863" s="246"/>
      <c r="E863" s="246"/>
      <c r="F863" s="246"/>
      <c r="G863" s="246"/>
      <c r="H863" s="246"/>
      <c r="I863" s="246"/>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3"/>
      <c r="C864" s="129"/>
      <c r="D864" s="246"/>
      <c r="E864" s="246"/>
      <c r="F864" s="246"/>
      <c r="G864" s="246"/>
      <c r="H864" s="246"/>
      <c r="I864" s="246"/>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3"/>
      <c r="C865" s="129"/>
      <c r="D865" s="246"/>
      <c r="E865" s="246"/>
      <c r="F865" s="246"/>
      <c r="G865" s="246"/>
      <c r="H865" s="246"/>
      <c r="I865" s="246"/>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3"/>
      <c r="C866" s="129"/>
      <c r="D866" s="246"/>
      <c r="E866" s="246"/>
      <c r="F866" s="246"/>
      <c r="G866" s="246"/>
      <c r="H866" s="246"/>
      <c r="I866" s="246"/>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3"/>
      <c r="C867" s="129"/>
      <c r="D867" s="246"/>
      <c r="E867" s="246"/>
      <c r="F867" s="246"/>
      <c r="G867" s="246"/>
      <c r="H867" s="246"/>
      <c r="I867" s="246"/>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3"/>
      <c r="C868" s="129"/>
      <c r="D868" s="246"/>
      <c r="E868" s="246"/>
      <c r="F868" s="246"/>
      <c r="G868" s="246"/>
      <c r="H868" s="246"/>
      <c r="I868" s="246"/>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3"/>
      <c r="C869" s="129"/>
      <c r="D869" s="246"/>
      <c r="E869" s="246"/>
      <c r="F869" s="246"/>
      <c r="G869" s="246"/>
      <c r="H869" s="246"/>
      <c r="I869" s="246"/>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3"/>
      <c r="C870" s="129"/>
      <c r="D870" s="246"/>
      <c r="E870" s="246"/>
      <c r="F870" s="246"/>
      <c r="G870" s="246"/>
      <c r="H870" s="246"/>
      <c r="I870" s="246"/>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3"/>
      <c r="C871" s="129"/>
      <c r="D871" s="246"/>
      <c r="E871" s="246"/>
      <c r="F871" s="246"/>
      <c r="G871" s="246"/>
      <c r="H871" s="246"/>
      <c r="I871" s="246"/>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3"/>
      <c r="C872" s="129"/>
      <c r="D872" s="246"/>
      <c r="E872" s="246"/>
      <c r="F872" s="246"/>
      <c r="G872" s="246"/>
      <c r="H872" s="246"/>
      <c r="I872" s="246"/>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3"/>
      <c r="C873" s="129"/>
      <c r="D873" s="246"/>
      <c r="E873" s="246"/>
      <c r="F873" s="246"/>
      <c r="G873" s="246"/>
      <c r="H873" s="246"/>
      <c r="I873" s="246"/>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3"/>
      <c r="C874" s="129"/>
      <c r="D874" s="246"/>
      <c r="E874" s="246"/>
      <c r="F874" s="246"/>
      <c r="G874" s="246"/>
      <c r="H874" s="246"/>
      <c r="I874" s="246"/>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3"/>
      <c r="C875" s="129"/>
      <c r="D875" s="246"/>
      <c r="E875" s="246"/>
      <c r="F875" s="246"/>
      <c r="G875" s="246"/>
      <c r="H875" s="246"/>
      <c r="I875" s="246"/>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3"/>
      <c r="C876" s="129"/>
      <c r="D876" s="246"/>
      <c r="E876" s="246"/>
      <c r="F876" s="246"/>
      <c r="G876" s="246"/>
      <c r="H876" s="246"/>
      <c r="I876" s="246"/>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3"/>
      <c r="C877" s="129"/>
      <c r="D877" s="246"/>
      <c r="E877" s="246"/>
      <c r="F877" s="246"/>
      <c r="G877" s="246"/>
      <c r="H877" s="246"/>
      <c r="I877" s="246"/>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3"/>
      <c r="C878" s="129"/>
      <c r="D878" s="246"/>
      <c r="E878" s="246"/>
      <c r="F878" s="246"/>
      <c r="G878" s="246"/>
      <c r="H878" s="246"/>
      <c r="I878" s="246"/>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3"/>
      <c r="C879" s="129"/>
      <c r="D879" s="246"/>
      <c r="E879" s="246"/>
      <c r="F879" s="246"/>
      <c r="G879" s="246"/>
      <c r="H879" s="246"/>
      <c r="I879" s="246"/>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3"/>
      <c r="C880" s="129"/>
      <c r="D880" s="246"/>
      <c r="E880" s="246"/>
      <c r="F880" s="246"/>
      <c r="G880" s="246"/>
      <c r="H880" s="246"/>
      <c r="I880" s="246"/>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3"/>
      <c r="C881" s="129"/>
      <c r="D881" s="246"/>
      <c r="E881" s="246"/>
      <c r="F881" s="246"/>
      <c r="G881" s="246"/>
      <c r="H881" s="246"/>
      <c r="I881" s="246"/>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3"/>
      <c r="C882" s="129"/>
      <c r="D882" s="246"/>
      <c r="E882" s="246"/>
      <c r="F882" s="246"/>
      <c r="G882" s="246"/>
      <c r="H882" s="246"/>
      <c r="I882" s="246"/>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3"/>
      <c r="C883" s="129"/>
      <c r="D883" s="246"/>
      <c r="E883" s="246"/>
      <c r="F883" s="246"/>
      <c r="G883" s="246"/>
      <c r="H883" s="246"/>
      <c r="I883" s="246"/>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3"/>
      <c r="C884" s="129"/>
      <c r="D884" s="246"/>
      <c r="E884" s="246"/>
      <c r="F884" s="246"/>
      <c r="G884" s="246"/>
      <c r="H884" s="246"/>
      <c r="I884" s="246"/>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3"/>
      <c r="C885" s="129"/>
      <c r="D885" s="246"/>
      <c r="E885" s="246"/>
      <c r="F885" s="246"/>
      <c r="G885" s="246"/>
      <c r="H885" s="246"/>
      <c r="I885" s="246"/>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3"/>
      <c r="C886" s="129"/>
      <c r="D886" s="246"/>
      <c r="E886" s="246"/>
      <c r="F886" s="246"/>
      <c r="G886" s="246"/>
      <c r="H886" s="246"/>
      <c r="I886" s="246"/>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3"/>
      <c r="C887" s="129"/>
      <c r="D887" s="246"/>
      <c r="E887" s="246"/>
      <c r="F887" s="246"/>
      <c r="G887" s="246"/>
      <c r="H887" s="246"/>
      <c r="I887" s="246"/>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3"/>
      <c r="C888" s="129"/>
      <c r="D888" s="246"/>
      <c r="E888" s="246"/>
      <c r="F888" s="246"/>
      <c r="G888" s="246"/>
      <c r="H888" s="246"/>
      <c r="I888" s="246"/>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3"/>
      <c r="C889" s="129"/>
      <c r="D889" s="246"/>
      <c r="E889" s="246"/>
      <c r="F889" s="246"/>
      <c r="G889" s="246"/>
      <c r="H889" s="246"/>
      <c r="I889" s="246"/>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3"/>
      <c r="C890" s="129"/>
      <c r="D890" s="246"/>
      <c r="E890" s="246"/>
      <c r="F890" s="246"/>
      <c r="G890" s="246"/>
      <c r="H890" s="246"/>
      <c r="I890" s="246"/>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3"/>
      <c r="C891" s="129"/>
      <c r="D891" s="246"/>
      <c r="E891" s="246"/>
      <c r="F891" s="246"/>
      <c r="G891" s="246"/>
      <c r="H891" s="246"/>
      <c r="I891" s="246"/>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3"/>
      <c r="C892" s="129"/>
      <c r="D892" s="246"/>
      <c r="E892" s="246"/>
      <c r="F892" s="246"/>
      <c r="G892" s="246"/>
      <c r="H892" s="246"/>
      <c r="I892" s="246"/>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3"/>
      <c r="C893" s="129"/>
      <c r="D893" s="246"/>
      <c r="E893" s="246"/>
      <c r="F893" s="246"/>
      <c r="G893" s="246"/>
      <c r="H893" s="246"/>
      <c r="I893" s="246"/>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3"/>
      <c r="C894" s="129"/>
      <c r="D894" s="246"/>
      <c r="E894" s="246"/>
      <c r="F894" s="246"/>
      <c r="G894" s="246"/>
      <c r="H894" s="246"/>
      <c r="I894" s="246"/>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3"/>
      <c r="C895" s="129"/>
      <c r="D895" s="246"/>
      <c r="E895" s="246"/>
      <c r="F895" s="246"/>
      <c r="G895" s="246"/>
      <c r="H895" s="246"/>
      <c r="I895" s="246"/>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3"/>
      <c r="C896" s="129"/>
      <c r="D896" s="246"/>
      <c r="E896" s="246"/>
      <c r="F896" s="246"/>
      <c r="G896" s="246"/>
      <c r="H896" s="246"/>
      <c r="I896" s="246"/>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3"/>
      <c r="C897" s="129"/>
      <c r="D897" s="246"/>
      <c r="E897" s="246"/>
      <c r="F897" s="246"/>
      <c r="G897" s="246"/>
      <c r="H897" s="246"/>
      <c r="I897" s="246"/>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3"/>
      <c r="C898" s="129"/>
      <c r="D898" s="246"/>
      <c r="E898" s="246"/>
      <c r="F898" s="246"/>
      <c r="G898" s="246"/>
      <c r="H898" s="246"/>
      <c r="I898" s="246"/>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3"/>
      <c r="C899" s="129"/>
      <c r="D899" s="246"/>
      <c r="E899" s="246"/>
      <c r="F899" s="246"/>
      <c r="G899" s="246"/>
      <c r="H899" s="246"/>
      <c r="I899" s="246"/>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3"/>
      <c r="C900" s="129"/>
      <c r="D900" s="246"/>
      <c r="E900" s="246"/>
      <c r="F900" s="246"/>
      <c r="G900" s="246"/>
      <c r="H900" s="246"/>
      <c r="I900" s="246"/>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3"/>
      <c r="C901" s="129"/>
      <c r="D901" s="246"/>
      <c r="E901" s="246"/>
      <c r="F901" s="246"/>
      <c r="G901" s="246"/>
      <c r="H901" s="246"/>
      <c r="I901" s="246"/>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3"/>
      <c r="C902" s="129"/>
      <c r="D902" s="246"/>
      <c r="E902" s="246"/>
      <c r="F902" s="246"/>
      <c r="G902" s="246"/>
      <c r="H902" s="246"/>
      <c r="I902" s="246"/>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3"/>
      <c r="C903" s="129"/>
      <c r="D903" s="246"/>
      <c r="E903" s="246"/>
      <c r="F903" s="246"/>
      <c r="G903" s="246"/>
      <c r="H903" s="246"/>
      <c r="I903" s="246"/>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3"/>
      <c r="C904" s="129"/>
      <c r="D904" s="246"/>
      <c r="E904" s="246"/>
      <c r="F904" s="246"/>
      <c r="G904" s="246"/>
      <c r="H904" s="246"/>
      <c r="I904" s="246"/>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3"/>
      <c r="C905" s="129"/>
      <c r="D905" s="246"/>
      <c r="E905" s="246"/>
      <c r="F905" s="246"/>
      <c r="G905" s="246"/>
      <c r="H905" s="246"/>
      <c r="I905" s="246"/>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3"/>
      <c r="C906" s="129"/>
      <c r="D906" s="246"/>
      <c r="E906" s="246"/>
      <c r="F906" s="246"/>
      <c r="G906" s="246"/>
      <c r="H906" s="246"/>
      <c r="I906" s="246"/>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3"/>
      <c r="C907" s="129"/>
      <c r="D907" s="246"/>
      <c r="E907" s="246"/>
      <c r="F907" s="246"/>
      <c r="G907" s="246"/>
      <c r="H907" s="246"/>
      <c r="I907" s="246"/>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3"/>
      <c r="C908" s="129"/>
      <c r="D908" s="246"/>
      <c r="E908" s="246"/>
      <c r="F908" s="246"/>
      <c r="G908" s="246"/>
      <c r="H908" s="246"/>
      <c r="I908" s="246"/>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3"/>
      <c r="C909" s="129"/>
      <c r="D909" s="246"/>
      <c r="E909" s="246"/>
      <c r="F909" s="246"/>
      <c r="G909" s="246"/>
      <c r="H909" s="246"/>
      <c r="I909" s="246"/>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3"/>
      <c r="C910" s="129"/>
      <c r="D910" s="246"/>
      <c r="E910" s="246"/>
      <c r="F910" s="246"/>
      <c r="G910" s="246"/>
      <c r="H910" s="246"/>
      <c r="I910" s="246"/>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3"/>
      <c r="C911" s="129"/>
      <c r="D911" s="246"/>
      <c r="E911" s="246"/>
      <c r="F911" s="246"/>
      <c r="G911" s="246"/>
      <c r="H911" s="246"/>
      <c r="I911" s="246"/>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3"/>
      <c r="C912" s="129"/>
      <c r="D912" s="246"/>
      <c r="E912" s="246"/>
      <c r="F912" s="246"/>
      <c r="G912" s="246"/>
      <c r="H912" s="246"/>
      <c r="I912" s="246"/>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3"/>
      <c r="C913" s="129"/>
      <c r="D913" s="246"/>
      <c r="E913" s="246"/>
      <c r="F913" s="246"/>
      <c r="G913" s="246"/>
      <c r="H913" s="246"/>
      <c r="I913" s="246"/>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3"/>
      <c r="C914" s="129"/>
      <c r="D914" s="246"/>
      <c r="E914" s="246"/>
      <c r="F914" s="246"/>
      <c r="G914" s="246"/>
      <c r="H914" s="246"/>
      <c r="I914" s="246"/>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3"/>
      <c r="C915" s="129"/>
      <c r="D915" s="246"/>
      <c r="E915" s="246"/>
      <c r="F915" s="246"/>
      <c r="G915" s="246"/>
      <c r="H915" s="246"/>
      <c r="I915" s="246"/>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3"/>
      <c r="C916" s="129"/>
      <c r="D916" s="246"/>
      <c r="E916" s="246"/>
      <c r="F916" s="246"/>
      <c r="G916" s="246"/>
      <c r="H916" s="246"/>
      <c r="I916" s="246"/>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3"/>
      <c r="C917" s="129"/>
      <c r="D917" s="246"/>
      <c r="E917" s="246"/>
      <c r="F917" s="246"/>
      <c r="G917" s="246"/>
      <c r="H917" s="246"/>
      <c r="I917" s="246"/>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3"/>
      <c r="C918" s="129"/>
      <c r="D918" s="246"/>
      <c r="E918" s="246"/>
      <c r="F918" s="246"/>
      <c r="G918" s="246"/>
      <c r="H918" s="246"/>
      <c r="I918" s="246"/>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3"/>
      <c r="C919" s="129"/>
      <c r="D919" s="246"/>
      <c r="E919" s="246"/>
      <c r="F919" s="246"/>
      <c r="G919" s="246"/>
      <c r="H919" s="246"/>
      <c r="I919" s="246"/>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3"/>
      <c r="C920" s="129"/>
      <c r="D920" s="246"/>
      <c r="E920" s="246"/>
      <c r="F920" s="246"/>
      <c r="G920" s="246"/>
      <c r="H920" s="246"/>
      <c r="I920" s="246"/>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3"/>
      <c r="C921" s="129"/>
      <c r="D921" s="246"/>
      <c r="E921" s="246"/>
      <c r="F921" s="246"/>
      <c r="G921" s="246"/>
      <c r="H921" s="246"/>
      <c r="I921" s="246"/>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3"/>
      <c r="C922" s="129"/>
      <c r="D922" s="246"/>
      <c r="E922" s="246"/>
      <c r="F922" s="246"/>
      <c r="G922" s="246"/>
      <c r="H922" s="246"/>
      <c r="I922" s="246"/>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3"/>
      <c r="C923" s="129"/>
      <c r="D923" s="246"/>
      <c r="E923" s="246"/>
      <c r="F923" s="246"/>
      <c r="G923" s="246"/>
      <c r="H923" s="246"/>
      <c r="I923" s="246"/>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3"/>
      <c r="C924" s="129"/>
      <c r="D924" s="246"/>
      <c r="E924" s="246"/>
      <c r="F924" s="246"/>
      <c r="G924" s="246"/>
      <c r="H924" s="246"/>
      <c r="I924" s="246"/>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3"/>
      <c r="C925" s="129"/>
      <c r="D925" s="246"/>
      <c r="E925" s="246"/>
      <c r="F925" s="246"/>
      <c r="G925" s="246"/>
      <c r="H925" s="246"/>
      <c r="I925" s="246"/>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3"/>
      <c r="C926" s="129"/>
      <c r="D926" s="246"/>
      <c r="E926" s="246"/>
      <c r="F926" s="246"/>
      <c r="G926" s="246"/>
      <c r="H926" s="246"/>
      <c r="I926" s="246"/>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3"/>
      <c r="C927" s="129"/>
      <c r="D927" s="246"/>
      <c r="E927" s="246"/>
      <c r="F927" s="246"/>
      <c r="G927" s="246"/>
      <c r="H927" s="246"/>
      <c r="I927" s="246"/>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3"/>
      <c r="C928" s="129"/>
      <c r="D928" s="246"/>
      <c r="E928" s="246"/>
      <c r="F928" s="246"/>
      <c r="G928" s="246"/>
      <c r="H928" s="246"/>
      <c r="I928" s="246"/>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3"/>
      <c r="C929" s="129"/>
      <c r="D929" s="246"/>
      <c r="E929" s="246"/>
      <c r="F929" s="246"/>
      <c r="G929" s="246"/>
      <c r="H929" s="246"/>
      <c r="I929" s="246"/>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3"/>
      <c r="C930" s="129"/>
      <c r="D930" s="246"/>
      <c r="E930" s="246"/>
      <c r="F930" s="246"/>
      <c r="G930" s="246"/>
      <c r="H930" s="246"/>
      <c r="I930" s="246"/>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3"/>
      <c r="C931" s="129"/>
      <c r="D931" s="246"/>
      <c r="E931" s="246"/>
      <c r="F931" s="246"/>
      <c r="G931" s="246"/>
      <c r="H931" s="246"/>
      <c r="I931" s="246"/>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3"/>
      <c r="C932" s="129"/>
      <c r="D932" s="246"/>
      <c r="E932" s="246"/>
      <c r="F932" s="246"/>
      <c r="G932" s="246"/>
      <c r="H932" s="246"/>
      <c r="I932" s="246"/>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3"/>
      <c r="C933" s="129"/>
      <c r="D933" s="246"/>
      <c r="E933" s="246"/>
      <c r="F933" s="246"/>
      <c r="G933" s="246"/>
      <c r="H933" s="246"/>
      <c r="I933" s="246"/>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3"/>
      <c r="C934" s="129"/>
      <c r="D934" s="246"/>
      <c r="E934" s="246"/>
      <c r="F934" s="246"/>
      <c r="G934" s="246"/>
      <c r="H934" s="246"/>
      <c r="I934" s="246"/>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3"/>
      <c r="C935" s="129"/>
      <c r="D935" s="246"/>
      <c r="E935" s="246"/>
      <c r="F935" s="246"/>
      <c r="G935" s="246"/>
      <c r="H935" s="246"/>
      <c r="I935" s="246"/>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3"/>
      <c r="C936" s="129"/>
      <c r="D936" s="246"/>
      <c r="E936" s="246"/>
      <c r="F936" s="246"/>
      <c r="G936" s="246"/>
      <c r="H936" s="246"/>
      <c r="I936" s="246"/>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3"/>
      <c r="C937" s="129"/>
      <c r="D937" s="246"/>
      <c r="E937" s="246"/>
      <c r="F937" s="246"/>
      <c r="G937" s="246"/>
      <c r="H937" s="246"/>
      <c r="I937" s="246"/>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3"/>
      <c r="C938" s="129"/>
      <c r="D938" s="246"/>
      <c r="E938" s="246"/>
      <c r="F938" s="246"/>
      <c r="G938" s="246"/>
      <c r="H938" s="246"/>
      <c r="I938" s="246"/>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3"/>
      <c r="C939" s="129"/>
      <c r="D939" s="246"/>
      <c r="E939" s="246"/>
      <c r="F939" s="246"/>
      <c r="G939" s="246"/>
      <c r="H939" s="246"/>
      <c r="I939" s="246"/>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3"/>
      <c r="C940" s="129"/>
      <c r="D940" s="246"/>
      <c r="E940" s="246"/>
      <c r="F940" s="246"/>
      <c r="G940" s="246"/>
      <c r="H940" s="246"/>
      <c r="I940" s="246"/>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3"/>
      <c r="C941" s="129"/>
      <c r="D941" s="246"/>
      <c r="E941" s="246"/>
      <c r="F941" s="246"/>
      <c r="G941" s="246"/>
      <c r="H941" s="246"/>
      <c r="I941" s="246"/>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3"/>
      <c r="C942" s="129"/>
      <c r="D942" s="246"/>
      <c r="E942" s="246"/>
      <c r="F942" s="246"/>
      <c r="G942" s="246"/>
      <c r="H942" s="246"/>
      <c r="I942" s="246"/>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3"/>
      <c r="C943" s="129"/>
      <c r="D943" s="246"/>
      <c r="E943" s="246"/>
      <c r="F943" s="246"/>
      <c r="G943" s="246"/>
      <c r="H943" s="246"/>
      <c r="I943" s="246"/>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3"/>
      <c r="C944" s="129"/>
      <c r="D944" s="246"/>
      <c r="E944" s="246"/>
      <c r="F944" s="246"/>
      <c r="G944" s="246"/>
      <c r="H944" s="246"/>
      <c r="I944" s="246"/>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3"/>
      <c r="C945" s="129"/>
      <c r="D945" s="246"/>
      <c r="E945" s="246"/>
      <c r="F945" s="246"/>
      <c r="G945" s="246"/>
      <c r="H945" s="246"/>
      <c r="I945" s="246"/>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3"/>
      <c r="C946" s="129"/>
      <c r="D946" s="246"/>
      <c r="E946" s="246"/>
      <c r="F946" s="246"/>
      <c r="G946" s="246"/>
      <c r="H946" s="246"/>
      <c r="I946" s="246"/>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3"/>
      <c r="C947" s="129"/>
      <c r="D947" s="246"/>
      <c r="E947" s="246"/>
      <c r="F947" s="246"/>
      <c r="G947" s="246"/>
      <c r="H947" s="246"/>
      <c r="I947" s="246"/>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3"/>
      <c r="C948" s="129"/>
      <c r="D948" s="246"/>
      <c r="E948" s="246"/>
      <c r="F948" s="246"/>
      <c r="G948" s="246"/>
      <c r="H948" s="246"/>
      <c r="I948" s="246"/>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3"/>
      <c r="C949" s="129"/>
      <c r="D949" s="246"/>
      <c r="E949" s="246"/>
      <c r="F949" s="246"/>
      <c r="G949" s="246"/>
      <c r="H949" s="246"/>
      <c r="I949" s="246"/>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3"/>
      <c r="C950" s="129"/>
      <c r="D950" s="246"/>
      <c r="E950" s="246"/>
      <c r="F950" s="246"/>
      <c r="G950" s="246"/>
      <c r="H950" s="246"/>
      <c r="I950" s="246"/>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3"/>
      <c r="C951" s="129"/>
      <c r="D951" s="246"/>
      <c r="E951" s="246"/>
      <c r="F951" s="246"/>
      <c r="G951" s="246"/>
      <c r="H951" s="246"/>
      <c r="I951" s="246"/>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3"/>
      <c r="C952" s="129"/>
      <c r="D952" s="246"/>
      <c r="E952" s="246"/>
      <c r="F952" s="246"/>
      <c r="G952" s="246"/>
      <c r="H952" s="246"/>
      <c r="I952" s="246"/>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3"/>
      <c r="C953" s="129"/>
      <c r="D953" s="246"/>
      <c r="E953" s="246"/>
      <c r="F953" s="246"/>
      <c r="G953" s="246"/>
      <c r="H953" s="246"/>
      <c r="I953" s="246"/>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3"/>
      <c r="C954" s="129"/>
      <c r="D954" s="246"/>
      <c r="E954" s="246"/>
      <c r="F954" s="246"/>
      <c r="G954" s="246"/>
      <c r="H954" s="246"/>
      <c r="I954" s="246"/>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3"/>
      <c r="C955" s="129"/>
      <c r="D955" s="246"/>
      <c r="E955" s="246"/>
      <c r="F955" s="246"/>
      <c r="G955" s="246"/>
      <c r="H955" s="246"/>
      <c r="I955" s="246"/>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3"/>
      <c r="C956" s="129"/>
      <c r="D956" s="246"/>
      <c r="E956" s="246"/>
      <c r="F956" s="246"/>
      <c r="G956" s="246"/>
      <c r="H956" s="246"/>
      <c r="I956" s="246"/>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3"/>
      <c r="C957" s="129"/>
      <c r="D957" s="246"/>
      <c r="E957" s="246"/>
      <c r="F957" s="246"/>
      <c r="G957" s="246"/>
      <c r="H957" s="246"/>
      <c r="I957" s="246"/>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3"/>
      <c r="C958" s="129"/>
      <c r="D958" s="246"/>
      <c r="E958" s="246"/>
      <c r="F958" s="246"/>
      <c r="G958" s="246"/>
      <c r="H958" s="246"/>
      <c r="I958" s="246"/>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3"/>
      <c r="C959" s="129"/>
      <c r="D959" s="246"/>
      <c r="E959" s="246"/>
      <c r="F959" s="246"/>
      <c r="G959" s="246"/>
      <c r="H959" s="246"/>
      <c r="I959" s="246"/>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3"/>
      <c r="C960" s="129"/>
      <c r="D960" s="246"/>
      <c r="E960" s="246"/>
      <c r="F960" s="246"/>
      <c r="G960" s="246"/>
      <c r="H960" s="246"/>
      <c r="I960" s="246"/>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3"/>
      <c r="C961" s="129"/>
      <c r="D961" s="246"/>
      <c r="E961" s="246"/>
      <c r="F961" s="246"/>
      <c r="G961" s="246"/>
      <c r="H961" s="246"/>
      <c r="I961" s="246"/>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3"/>
      <c r="C962" s="129"/>
      <c r="D962" s="246"/>
      <c r="E962" s="246"/>
      <c r="F962" s="246"/>
      <c r="G962" s="246"/>
      <c r="H962" s="246"/>
      <c r="I962" s="246"/>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3"/>
      <c r="C963" s="129"/>
      <c r="D963" s="246"/>
      <c r="E963" s="246"/>
      <c r="F963" s="246"/>
      <c r="G963" s="246"/>
      <c r="H963" s="246"/>
      <c r="I963" s="246"/>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3"/>
      <c r="C964" s="129"/>
      <c r="D964" s="246"/>
      <c r="E964" s="246"/>
      <c r="F964" s="246"/>
      <c r="G964" s="246"/>
      <c r="H964" s="246"/>
      <c r="I964" s="246"/>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3"/>
      <c r="C965" s="129"/>
      <c r="D965" s="246"/>
      <c r="E965" s="246"/>
      <c r="F965" s="246"/>
      <c r="G965" s="246"/>
      <c r="H965" s="246"/>
      <c r="I965" s="246"/>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3"/>
      <c r="C966" s="129"/>
      <c r="D966" s="246"/>
      <c r="E966" s="246"/>
      <c r="F966" s="246"/>
      <c r="G966" s="246"/>
      <c r="H966" s="246"/>
      <c r="I966" s="246"/>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3"/>
      <c r="C967" s="129"/>
      <c r="D967" s="246"/>
      <c r="E967" s="246"/>
      <c r="F967" s="246"/>
      <c r="G967" s="246"/>
      <c r="H967" s="246"/>
      <c r="I967" s="246"/>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3"/>
      <c r="C968" s="129"/>
      <c r="D968" s="246"/>
      <c r="E968" s="246"/>
      <c r="F968" s="246"/>
      <c r="G968" s="246"/>
      <c r="H968" s="246"/>
      <c r="I968" s="246"/>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3"/>
      <c r="C969" s="129"/>
      <c r="D969" s="246"/>
      <c r="E969" s="246"/>
      <c r="F969" s="246"/>
      <c r="G969" s="246"/>
      <c r="H969" s="246"/>
      <c r="I969" s="246"/>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3"/>
      <c r="C970" s="129"/>
      <c r="D970" s="246"/>
      <c r="E970" s="246"/>
      <c r="F970" s="246"/>
      <c r="G970" s="246"/>
      <c r="H970" s="246"/>
      <c r="I970" s="246"/>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3"/>
      <c r="C971" s="129"/>
      <c r="D971" s="246"/>
      <c r="E971" s="246"/>
      <c r="F971" s="246"/>
      <c r="G971" s="246"/>
      <c r="H971" s="246"/>
      <c r="I971" s="246"/>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3"/>
      <c r="C972" s="129"/>
      <c r="D972" s="246"/>
      <c r="E972" s="246"/>
      <c r="F972" s="246"/>
      <c r="G972" s="246"/>
      <c r="H972" s="246"/>
      <c r="I972" s="246"/>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3"/>
      <c r="C973" s="129"/>
      <c r="D973" s="246"/>
      <c r="E973" s="246"/>
      <c r="F973" s="246"/>
      <c r="G973" s="246"/>
      <c r="H973" s="246"/>
      <c r="I973" s="246"/>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3"/>
      <c r="C974" s="129"/>
      <c r="D974" s="246"/>
      <c r="E974" s="246"/>
      <c r="F974" s="246"/>
      <c r="G974" s="246"/>
      <c r="H974" s="246"/>
      <c r="I974" s="246"/>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3"/>
      <c r="C975" s="129"/>
      <c r="D975" s="246"/>
      <c r="E975" s="246"/>
      <c r="F975" s="246"/>
      <c r="G975" s="246"/>
      <c r="H975" s="246"/>
      <c r="I975" s="246"/>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3"/>
      <c r="C976" s="129"/>
      <c r="D976" s="246"/>
      <c r="E976" s="246"/>
      <c r="F976" s="246"/>
      <c r="G976" s="246"/>
      <c r="H976" s="246"/>
      <c r="I976" s="246"/>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3"/>
      <c r="C977" s="129"/>
      <c r="D977" s="246"/>
      <c r="E977" s="246"/>
      <c r="F977" s="246"/>
      <c r="G977" s="246"/>
      <c r="H977" s="246"/>
      <c r="I977" s="246"/>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3"/>
      <c r="C978" s="129"/>
      <c r="D978" s="246"/>
      <c r="E978" s="246"/>
      <c r="F978" s="246"/>
      <c r="G978" s="246"/>
      <c r="H978" s="246"/>
      <c r="I978" s="246"/>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3"/>
      <c r="C979" s="129"/>
      <c r="D979" s="246"/>
      <c r="E979" s="246"/>
      <c r="F979" s="246"/>
      <c r="G979" s="246"/>
      <c r="H979" s="246"/>
      <c r="I979" s="246"/>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3"/>
      <c r="C980" s="129"/>
      <c r="D980" s="246"/>
      <c r="E980" s="246"/>
      <c r="F980" s="246"/>
      <c r="G980" s="246"/>
      <c r="H980" s="246"/>
      <c r="I980" s="246"/>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3"/>
      <c r="C981" s="129"/>
      <c r="D981" s="246"/>
      <c r="E981" s="246"/>
      <c r="F981" s="246"/>
      <c r="G981" s="246"/>
      <c r="H981" s="246"/>
      <c r="I981" s="246"/>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3"/>
      <c r="C982" s="129"/>
      <c r="D982" s="246"/>
      <c r="E982" s="246"/>
      <c r="F982" s="246"/>
      <c r="G982" s="246"/>
      <c r="H982" s="246"/>
      <c r="I982" s="246"/>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3"/>
      <c r="C983" s="129"/>
      <c r="D983" s="246"/>
      <c r="E983" s="246"/>
      <c r="F983" s="246"/>
      <c r="G983" s="246"/>
      <c r="H983" s="246"/>
      <c r="I983" s="246"/>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3"/>
      <c r="C984" s="129"/>
      <c r="D984" s="246"/>
      <c r="E984" s="246"/>
      <c r="F984" s="246"/>
      <c r="G984" s="246"/>
      <c r="H984" s="246"/>
      <c r="I984" s="246"/>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3"/>
      <c r="C985" s="129"/>
      <c r="D985" s="246"/>
      <c r="E985" s="246"/>
      <c r="F985" s="246"/>
      <c r="G985" s="246"/>
      <c r="H985" s="246"/>
      <c r="I985" s="246"/>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3"/>
      <c r="C986" s="129"/>
      <c r="D986" s="246"/>
      <c r="E986" s="246"/>
      <c r="F986" s="246"/>
      <c r="G986" s="246"/>
      <c r="H986" s="246"/>
      <c r="I986" s="246"/>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3"/>
      <c r="C987" s="129"/>
      <c r="D987" s="246"/>
      <c r="E987" s="246"/>
      <c r="F987" s="246"/>
      <c r="G987" s="246"/>
      <c r="H987" s="246"/>
      <c r="I987" s="246"/>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3"/>
      <c r="C988" s="129"/>
      <c r="D988" s="246"/>
      <c r="E988" s="246"/>
      <c r="F988" s="246"/>
      <c r="G988" s="246"/>
      <c r="H988" s="246"/>
      <c r="I988" s="246"/>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3"/>
      <c r="C989" s="129"/>
      <c r="D989" s="246"/>
      <c r="E989" s="246"/>
      <c r="F989" s="246"/>
      <c r="G989" s="246"/>
      <c r="H989" s="246"/>
      <c r="I989" s="246"/>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3"/>
      <c r="C990" s="129"/>
      <c r="D990" s="246"/>
      <c r="E990" s="246"/>
      <c r="F990" s="246"/>
      <c r="G990" s="246"/>
      <c r="H990" s="246"/>
      <c r="I990" s="246"/>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3"/>
      <c r="C991" s="129"/>
      <c r="D991" s="246"/>
      <c r="E991" s="246"/>
      <c r="F991" s="246"/>
      <c r="G991" s="246"/>
      <c r="H991" s="246"/>
      <c r="I991" s="246"/>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3"/>
      <c r="C992" s="129"/>
      <c r="D992" s="246"/>
      <c r="E992" s="246"/>
      <c r="F992" s="246"/>
      <c r="G992" s="246"/>
      <c r="H992" s="246"/>
      <c r="I992" s="246"/>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3"/>
      <c r="C993" s="129"/>
      <c r="D993" s="246"/>
      <c r="E993" s="246"/>
      <c r="F993" s="246"/>
      <c r="G993" s="246"/>
      <c r="H993" s="246"/>
      <c r="I993" s="246"/>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3"/>
      <c r="C994" s="129"/>
      <c r="D994" s="246"/>
      <c r="E994" s="246"/>
      <c r="F994" s="246"/>
      <c r="G994" s="246"/>
      <c r="H994" s="246"/>
      <c r="I994" s="246"/>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3"/>
      <c r="C995" s="129"/>
      <c r="D995" s="246"/>
      <c r="E995" s="246"/>
      <c r="F995" s="246"/>
      <c r="G995" s="246"/>
      <c r="H995" s="246"/>
      <c r="I995" s="246"/>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3"/>
      <c r="C996" s="129"/>
      <c r="D996" s="246"/>
      <c r="E996" s="246"/>
      <c r="F996" s="246"/>
      <c r="G996" s="246"/>
      <c r="H996" s="246"/>
      <c r="I996" s="246"/>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3"/>
      <c r="C997" s="129"/>
      <c r="D997" s="246"/>
      <c r="E997" s="246"/>
      <c r="F997" s="246"/>
      <c r="G997" s="246"/>
      <c r="H997" s="246"/>
      <c r="I997" s="246"/>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3"/>
      <c r="C998" s="129"/>
      <c r="D998" s="246"/>
      <c r="E998" s="246"/>
      <c r="F998" s="246"/>
      <c r="G998" s="246"/>
      <c r="H998" s="246"/>
      <c r="I998" s="246"/>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3"/>
      <c r="C999" s="129"/>
      <c r="D999" s="246"/>
      <c r="E999" s="246"/>
      <c r="F999" s="246"/>
      <c r="G999" s="246"/>
      <c r="H999" s="246"/>
      <c r="I999" s="246"/>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3"/>
      <c r="C1000" s="129"/>
      <c r="D1000" s="246"/>
      <c r="E1000" s="246"/>
      <c r="F1000" s="246"/>
      <c r="G1000" s="246"/>
      <c r="H1000" s="246"/>
      <c r="I1000" s="246"/>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68" t="str">
        <f>Validacion!A2</f>
        <v>Jocotepec</v>
      </c>
      <c r="B1" s="505"/>
      <c r="C1" s="505"/>
      <c r="D1" s="505"/>
      <c r="E1" s="505"/>
      <c r="F1" s="505"/>
      <c r="G1" s="505"/>
      <c r="H1" s="505"/>
      <c r="I1" s="174"/>
      <c r="J1" s="174"/>
      <c r="K1" s="174"/>
      <c r="L1" s="174"/>
      <c r="M1" s="174"/>
      <c r="N1" s="174"/>
      <c r="O1" s="174"/>
      <c r="P1" s="174"/>
      <c r="Q1" s="174"/>
      <c r="R1" s="174"/>
      <c r="S1" s="174"/>
      <c r="T1" s="174"/>
      <c r="U1" s="174"/>
      <c r="V1" s="174"/>
      <c r="W1" s="174"/>
      <c r="X1" s="174"/>
      <c r="Y1" s="174"/>
      <c r="Z1" s="174"/>
      <c r="AA1" s="174"/>
      <c r="AB1" s="174"/>
    </row>
    <row r="2" spans="1:28" ht="21">
      <c r="A2" s="569" t="s">
        <v>5762</v>
      </c>
      <c r="B2" s="505"/>
      <c r="C2" s="505"/>
      <c r="D2" s="505"/>
      <c r="E2" s="505"/>
      <c r="F2" s="505"/>
      <c r="G2" s="505"/>
      <c r="H2" s="505"/>
      <c r="I2" s="174"/>
      <c r="J2" s="174"/>
      <c r="K2" s="174"/>
      <c r="L2" s="174"/>
      <c r="M2" s="174"/>
      <c r="N2" s="174"/>
      <c r="O2" s="174"/>
      <c r="P2" s="174"/>
      <c r="Q2" s="174"/>
      <c r="R2" s="174"/>
      <c r="S2" s="174"/>
      <c r="T2" s="174"/>
      <c r="U2" s="174"/>
      <c r="V2" s="174"/>
      <c r="W2" s="174"/>
      <c r="X2" s="174"/>
      <c r="Y2" s="174"/>
      <c r="Z2" s="174"/>
      <c r="AA2" s="174"/>
      <c r="AB2" s="174"/>
    </row>
    <row r="3" spans="1:28" ht="18.75">
      <c r="A3" s="557" t="e">
        <f>'F6'!A3</f>
        <v>#REF!</v>
      </c>
      <c r="B3" s="505"/>
      <c r="C3" s="505"/>
      <c r="D3" s="505"/>
      <c r="E3" s="505"/>
      <c r="F3" s="505"/>
      <c r="G3" s="505"/>
      <c r="H3" s="505"/>
      <c r="I3" s="174"/>
      <c r="J3" s="174"/>
      <c r="K3" s="174"/>
      <c r="L3" s="174"/>
      <c r="M3" s="174"/>
      <c r="N3" s="174"/>
      <c r="O3" s="174"/>
      <c r="P3" s="174"/>
      <c r="Q3" s="174"/>
      <c r="R3" s="174"/>
      <c r="S3" s="174"/>
      <c r="T3" s="174"/>
      <c r="U3" s="174"/>
      <c r="V3" s="174"/>
      <c r="W3" s="174"/>
      <c r="X3" s="174"/>
      <c r="Y3" s="174"/>
      <c r="Z3" s="174"/>
      <c r="AA3" s="174"/>
      <c r="AB3" s="174"/>
    </row>
    <row r="4" spans="1:28" ht="18.75">
      <c r="A4" s="557" t="s">
        <v>4896</v>
      </c>
      <c r="B4" s="505"/>
      <c r="C4" s="505"/>
      <c r="D4" s="505"/>
      <c r="E4" s="505"/>
      <c r="F4" s="505"/>
      <c r="G4" s="505"/>
      <c r="H4" s="505"/>
      <c r="I4" s="174"/>
      <c r="J4" s="174"/>
      <c r="K4" s="174"/>
      <c r="L4" s="174"/>
      <c r="M4" s="174"/>
      <c r="N4" s="174"/>
      <c r="O4" s="174"/>
      <c r="P4" s="174"/>
      <c r="Q4" s="174"/>
      <c r="R4" s="174"/>
      <c r="S4" s="174"/>
      <c r="T4" s="174"/>
      <c r="U4" s="174"/>
      <c r="V4" s="174"/>
      <c r="W4" s="174"/>
      <c r="X4" s="174"/>
      <c r="Y4" s="174"/>
      <c r="Z4" s="174"/>
      <c r="AA4" s="174"/>
      <c r="AB4" s="174"/>
    </row>
    <row r="5" spans="1:28" ht="21">
      <c r="A5" s="649" t="s">
        <v>5763</v>
      </c>
      <c r="B5" s="574"/>
      <c r="C5" s="677" t="s">
        <v>5743</v>
      </c>
      <c r="D5" s="597"/>
      <c r="E5" s="597"/>
      <c r="F5" s="597"/>
      <c r="G5" s="597"/>
      <c r="H5" s="597"/>
      <c r="I5" s="174"/>
      <c r="J5" s="174"/>
      <c r="K5" s="174"/>
      <c r="L5" s="174"/>
      <c r="M5" s="174"/>
      <c r="N5" s="174"/>
      <c r="O5" s="174"/>
      <c r="P5" s="174"/>
      <c r="Q5" s="174"/>
      <c r="R5" s="174"/>
      <c r="S5" s="174"/>
      <c r="T5" s="174"/>
      <c r="U5" s="174"/>
      <c r="V5" s="174"/>
      <c r="W5" s="174"/>
      <c r="X5" s="174"/>
      <c r="Y5" s="174"/>
      <c r="Z5" s="174"/>
      <c r="AA5" s="174"/>
      <c r="AB5" s="174"/>
    </row>
    <row r="6" spans="1:28" ht="31.5">
      <c r="A6" s="560"/>
      <c r="B6" s="560"/>
      <c r="C6" s="391" t="s">
        <v>5745</v>
      </c>
      <c r="D6" s="391" t="s">
        <v>5746</v>
      </c>
      <c r="E6" s="391" t="s">
        <v>5033</v>
      </c>
      <c r="F6" s="391" t="s">
        <v>5034</v>
      </c>
      <c r="G6" s="391" t="s">
        <v>5764</v>
      </c>
      <c r="H6" s="391" t="s">
        <v>5765</v>
      </c>
      <c r="I6" s="174"/>
      <c r="J6" s="174"/>
      <c r="K6" s="174"/>
      <c r="L6" s="174"/>
      <c r="M6" s="174"/>
      <c r="N6" s="174"/>
      <c r="O6" s="174"/>
      <c r="P6" s="174"/>
      <c r="Q6" s="174"/>
      <c r="R6" s="174"/>
      <c r="S6" s="174"/>
      <c r="T6" s="174"/>
      <c r="U6" s="174"/>
      <c r="V6" s="174"/>
      <c r="W6" s="174"/>
      <c r="X6" s="174"/>
      <c r="Y6" s="174"/>
      <c r="Z6" s="174"/>
      <c r="AA6" s="174"/>
      <c r="AB6" s="174"/>
    </row>
    <row r="7" spans="1:28" ht="17.25" customHeight="1">
      <c r="A7" s="470" t="s">
        <v>345</v>
      </c>
      <c r="B7" s="361"/>
      <c r="C7" s="307">
        <f>Balanza!G796</f>
        <v>0</v>
      </c>
      <c r="D7" s="307">
        <f>Balanza!G984</f>
        <v>0</v>
      </c>
      <c r="E7" s="307">
        <f t="shared" ref="E7:E16" si="0">C7+D7</f>
        <v>0</v>
      </c>
      <c r="F7" s="307">
        <f>Balanza!F1078</f>
        <v>0</v>
      </c>
      <c r="G7" s="471">
        <f t="shared" ref="G7:G17" si="1">IF(E7=0,0,F7/E7)</f>
        <v>0</v>
      </c>
      <c r="H7" s="471">
        <f t="shared" ref="H7:H17" si="2">1-G7</f>
        <v>1</v>
      </c>
      <c r="I7" s="129"/>
      <c r="J7" s="129"/>
      <c r="K7" s="129"/>
      <c r="L7" s="129"/>
      <c r="M7" s="129"/>
      <c r="N7" s="129"/>
      <c r="O7" s="129"/>
      <c r="P7" s="129"/>
      <c r="Q7" s="129"/>
      <c r="R7" s="129"/>
      <c r="S7" s="129"/>
      <c r="T7" s="129"/>
      <c r="U7" s="129"/>
      <c r="V7" s="129"/>
      <c r="W7" s="129"/>
      <c r="X7" s="129"/>
      <c r="Y7" s="129"/>
      <c r="Z7" s="129"/>
      <c r="AA7" s="129"/>
      <c r="AB7" s="129"/>
    </row>
    <row r="8" spans="1:28" ht="17.25" customHeight="1">
      <c r="A8" s="470" t="s">
        <v>346</v>
      </c>
      <c r="B8" s="349"/>
      <c r="C8" s="154">
        <f>Balanza!G806</f>
        <v>0</v>
      </c>
      <c r="D8" s="154">
        <f>Balanza!G994</f>
        <v>0</v>
      </c>
      <c r="E8" s="154">
        <f t="shared" si="0"/>
        <v>0</v>
      </c>
      <c r="F8" s="154">
        <f>Balanza!F1088</f>
        <v>0</v>
      </c>
      <c r="G8" s="472">
        <f t="shared" si="1"/>
        <v>0</v>
      </c>
      <c r="H8" s="472">
        <f t="shared" si="2"/>
        <v>1</v>
      </c>
      <c r="I8" s="129"/>
      <c r="J8" s="129"/>
      <c r="K8" s="129"/>
      <c r="L8" s="129"/>
      <c r="M8" s="129"/>
      <c r="N8" s="129"/>
      <c r="O8" s="129"/>
      <c r="P8" s="129"/>
      <c r="Q8" s="129"/>
      <c r="R8" s="129"/>
      <c r="S8" s="129"/>
      <c r="T8" s="129"/>
      <c r="U8" s="129"/>
      <c r="V8" s="129"/>
      <c r="W8" s="129"/>
      <c r="X8" s="129"/>
      <c r="Y8" s="129"/>
      <c r="Z8" s="129"/>
      <c r="AA8" s="129"/>
      <c r="AB8" s="129"/>
    </row>
    <row r="9" spans="1:28" ht="17.25" customHeight="1">
      <c r="A9" s="470" t="s">
        <v>470</v>
      </c>
      <c r="B9" s="349"/>
      <c r="C9" s="154">
        <f>Balanza!G812</f>
        <v>0</v>
      </c>
      <c r="D9" s="154">
        <f>Balanza!G1000</f>
        <v>0</v>
      </c>
      <c r="E9" s="154">
        <f t="shared" si="0"/>
        <v>0</v>
      </c>
      <c r="F9" s="154">
        <f>Balanza!F1094</f>
        <v>0</v>
      </c>
      <c r="G9" s="472">
        <f t="shared" si="1"/>
        <v>0</v>
      </c>
      <c r="H9" s="472">
        <f t="shared" si="2"/>
        <v>1</v>
      </c>
      <c r="I9" s="129"/>
      <c r="J9" s="129"/>
      <c r="K9" s="129"/>
      <c r="L9" s="129"/>
      <c r="M9" s="129"/>
      <c r="N9" s="129"/>
      <c r="O9" s="129"/>
      <c r="P9" s="129"/>
      <c r="Q9" s="129"/>
      <c r="R9" s="129"/>
      <c r="S9" s="129"/>
      <c r="T9" s="129"/>
      <c r="U9" s="129"/>
      <c r="V9" s="129"/>
      <c r="W9" s="129"/>
      <c r="X9" s="129"/>
      <c r="Y9" s="129"/>
      <c r="Z9" s="129"/>
      <c r="AA9" s="129"/>
      <c r="AB9" s="129"/>
    </row>
    <row r="10" spans="1:28" ht="17.25" customHeight="1">
      <c r="A10" s="470" t="s">
        <v>348</v>
      </c>
      <c r="B10" s="349"/>
      <c r="C10" s="154">
        <f>Balanza!G815</f>
        <v>0</v>
      </c>
      <c r="D10" s="154">
        <f>Balanza!G1003</f>
        <v>0</v>
      </c>
      <c r="E10" s="154">
        <f t="shared" si="0"/>
        <v>0</v>
      </c>
      <c r="F10" s="154">
        <f>Balanza!F1097</f>
        <v>0</v>
      </c>
      <c r="G10" s="472">
        <f t="shared" si="1"/>
        <v>0</v>
      </c>
      <c r="H10" s="472">
        <f t="shared" si="2"/>
        <v>1</v>
      </c>
      <c r="I10" s="129"/>
      <c r="J10" s="129"/>
      <c r="K10" s="129"/>
      <c r="L10" s="129"/>
      <c r="M10" s="129"/>
      <c r="N10" s="129"/>
      <c r="O10" s="129"/>
      <c r="P10" s="129"/>
      <c r="Q10" s="129"/>
      <c r="R10" s="129"/>
      <c r="S10" s="129"/>
      <c r="T10" s="129"/>
      <c r="U10" s="129"/>
      <c r="V10" s="129"/>
      <c r="W10" s="129"/>
      <c r="X10" s="129"/>
      <c r="Y10" s="129"/>
      <c r="Z10" s="129"/>
      <c r="AA10" s="129"/>
      <c r="AB10" s="129"/>
    </row>
    <row r="11" spans="1:28" ht="17.25" customHeight="1">
      <c r="A11" s="470" t="s">
        <v>349</v>
      </c>
      <c r="B11" s="349"/>
      <c r="C11" s="154">
        <f>Balanza!G822</f>
        <v>0</v>
      </c>
      <c r="D11" s="154">
        <f>Balanza!G1010</f>
        <v>0</v>
      </c>
      <c r="E11" s="154">
        <f t="shared" si="0"/>
        <v>0</v>
      </c>
      <c r="F11" s="154">
        <f>Balanza!F1104</f>
        <v>0</v>
      </c>
      <c r="G11" s="472">
        <f t="shared" si="1"/>
        <v>0</v>
      </c>
      <c r="H11" s="472">
        <f t="shared" si="2"/>
        <v>1</v>
      </c>
      <c r="I11" s="129"/>
      <c r="J11" s="129"/>
      <c r="K11" s="129"/>
      <c r="L11" s="129"/>
      <c r="M11" s="129"/>
      <c r="N11" s="129"/>
      <c r="O11" s="129"/>
      <c r="P11" s="129"/>
      <c r="Q11" s="129"/>
      <c r="R11" s="129"/>
      <c r="S11" s="129"/>
      <c r="T11" s="129"/>
      <c r="U11" s="129"/>
      <c r="V11" s="129"/>
      <c r="W11" s="129"/>
      <c r="X11" s="129"/>
      <c r="Y11" s="129"/>
      <c r="Z11" s="129"/>
      <c r="AA11" s="129"/>
      <c r="AB11" s="129"/>
    </row>
    <row r="12" spans="1:28" ht="17.25" customHeight="1">
      <c r="A12" s="470" t="s">
        <v>350</v>
      </c>
      <c r="B12" s="349"/>
      <c r="C12" s="154">
        <f>Balanza!G826</f>
        <v>0</v>
      </c>
      <c r="D12" s="154">
        <f>Balanza!G1014</f>
        <v>0</v>
      </c>
      <c r="E12" s="154">
        <f t="shared" si="0"/>
        <v>0</v>
      </c>
      <c r="F12" s="154">
        <f>Balanza!F1108</f>
        <v>0</v>
      </c>
      <c r="G12" s="472">
        <f t="shared" si="1"/>
        <v>0</v>
      </c>
      <c r="H12" s="472">
        <f t="shared" si="2"/>
        <v>1</v>
      </c>
      <c r="I12" s="129"/>
      <c r="J12" s="129"/>
      <c r="K12" s="129"/>
      <c r="L12" s="129"/>
      <c r="M12" s="129"/>
      <c r="N12" s="129"/>
      <c r="O12" s="129"/>
      <c r="P12" s="129"/>
      <c r="Q12" s="129"/>
      <c r="R12" s="129"/>
      <c r="S12" s="129"/>
      <c r="T12" s="129"/>
      <c r="U12" s="129"/>
      <c r="V12" s="129"/>
      <c r="W12" s="129"/>
      <c r="X12" s="129"/>
      <c r="Y12" s="129"/>
      <c r="Z12" s="129"/>
      <c r="AA12" s="129"/>
      <c r="AB12" s="129"/>
    </row>
    <row r="13" spans="1:28" ht="17.25" customHeight="1">
      <c r="A13" s="470" t="s">
        <v>483</v>
      </c>
      <c r="B13" s="349"/>
      <c r="C13" s="154">
        <f>Balanza!G831</f>
        <v>0</v>
      </c>
      <c r="D13" s="154">
        <f>Balanza!G1019</f>
        <v>0</v>
      </c>
      <c r="E13" s="154">
        <f t="shared" si="0"/>
        <v>0</v>
      </c>
      <c r="F13" s="154">
        <f>Balanza!F1113</f>
        <v>0</v>
      </c>
      <c r="G13" s="472">
        <f t="shared" si="1"/>
        <v>0</v>
      </c>
      <c r="H13" s="472">
        <f t="shared" si="2"/>
        <v>1</v>
      </c>
      <c r="I13" s="129"/>
      <c r="J13" s="129"/>
      <c r="K13" s="129"/>
      <c r="L13" s="129"/>
      <c r="M13" s="129"/>
      <c r="N13" s="129"/>
      <c r="O13" s="129"/>
      <c r="P13" s="129"/>
      <c r="Q13" s="129"/>
      <c r="R13" s="129"/>
      <c r="S13" s="129"/>
      <c r="T13" s="129"/>
      <c r="U13" s="129"/>
      <c r="V13" s="129"/>
      <c r="W13" s="129"/>
      <c r="X13" s="129"/>
      <c r="Y13" s="129"/>
      <c r="Z13" s="129"/>
      <c r="AA13" s="129"/>
      <c r="AB13" s="129"/>
    </row>
    <row r="14" spans="1:28" ht="33.75" customHeight="1">
      <c r="A14" s="678" t="s">
        <v>493</v>
      </c>
      <c r="B14" s="538"/>
      <c r="C14" s="154">
        <f>Balanza!G841</f>
        <v>0</v>
      </c>
      <c r="D14" s="154">
        <f>Balanza!G1029</f>
        <v>0</v>
      </c>
      <c r="E14" s="154">
        <f t="shared" si="0"/>
        <v>0</v>
      </c>
      <c r="F14" s="154">
        <f>Balanza!F1123</f>
        <v>0</v>
      </c>
      <c r="G14" s="472">
        <f t="shared" si="1"/>
        <v>0</v>
      </c>
      <c r="H14" s="472">
        <f t="shared" si="2"/>
        <v>1</v>
      </c>
      <c r="I14" s="129"/>
      <c r="J14" s="129"/>
      <c r="K14" s="129"/>
      <c r="L14" s="129"/>
      <c r="M14" s="129"/>
      <c r="N14" s="129"/>
      <c r="O14" s="129"/>
      <c r="P14" s="129"/>
      <c r="Q14" s="129"/>
      <c r="R14" s="129"/>
      <c r="S14" s="129"/>
      <c r="T14" s="129"/>
      <c r="U14" s="129"/>
      <c r="V14" s="129"/>
      <c r="W14" s="129"/>
      <c r="X14" s="129"/>
      <c r="Y14" s="129"/>
      <c r="Z14" s="129"/>
      <c r="AA14" s="129"/>
      <c r="AB14" s="129"/>
    </row>
    <row r="15" spans="1:28" ht="17.25" customHeight="1">
      <c r="A15" s="470" t="s">
        <v>353</v>
      </c>
      <c r="B15" s="349"/>
      <c r="C15" s="154">
        <f>Balanza!G873</f>
        <v>0</v>
      </c>
      <c r="D15" s="154">
        <f>Balanza!G1061</f>
        <v>0</v>
      </c>
      <c r="E15" s="154">
        <f t="shared" si="0"/>
        <v>0</v>
      </c>
      <c r="F15" s="154">
        <f>Balanza!F1155</f>
        <v>0</v>
      </c>
      <c r="G15" s="472">
        <f t="shared" si="1"/>
        <v>0</v>
      </c>
      <c r="H15" s="472">
        <f t="shared" si="2"/>
        <v>1</v>
      </c>
      <c r="I15" s="129"/>
      <c r="J15" s="129"/>
      <c r="K15" s="129"/>
      <c r="L15" s="129"/>
      <c r="M15" s="129"/>
      <c r="N15" s="129"/>
      <c r="O15" s="129"/>
      <c r="P15" s="129"/>
      <c r="Q15" s="129"/>
      <c r="R15" s="129"/>
      <c r="S15" s="129"/>
      <c r="T15" s="129"/>
      <c r="U15" s="129"/>
      <c r="V15" s="129"/>
      <c r="W15" s="129"/>
      <c r="X15" s="129"/>
      <c r="Y15" s="129"/>
      <c r="Z15" s="129"/>
      <c r="AA15" s="129"/>
      <c r="AB15" s="129"/>
    </row>
    <row r="16" spans="1:28" ht="17.25" customHeight="1">
      <c r="A16" s="470" t="s">
        <v>503</v>
      </c>
      <c r="B16" s="349"/>
      <c r="C16" s="154">
        <f>Balanza!G883</f>
        <v>0</v>
      </c>
      <c r="D16" s="154">
        <f>Balanza!G1071</f>
        <v>0</v>
      </c>
      <c r="E16" s="154">
        <f t="shared" si="0"/>
        <v>0</v>
      </c>
      <c r="F16" s="154">
        <f>Balanza!F1165</f>
        <v>0</v>
      </c>
      <c r="G16" s="472">
        <f t="shared" si="1"/>
        <v>0</v>
      </c>
      <c r="H16" s="472">
        <f t="shared" si="2"/>
        <v>1</v>
      </c>
      <c r="I16" s="129"/>
      <c r="J16" s="129"/>
      <c r="K16" s="129"/>
      <c r="L16" s="129"/>
      <c r="M16" s="129"/>
      <c r="N16" s="129"/>
      <c r="O16" s="129"/>
      <c r="P16" s="129"/>
      <c r="Q16" s="129"/>
      <c r="R16" s="129"/>
      <c r="S16" s="129"/>
      <c r="T16" s="129"/>
      <c r="U16" s="129"/>
      <c r="V16" s="129"/>
      <c r="W16" s="129"/>
      <c r="X16" s="129"/>
      <c r="Y16" s="129"/>
      <c r="Z16" s="129"/>
      <c r="AA16" s="129"/>
      <c r="AB16" s="129"/>
    </row>
    <row r="17" spans="1:28" ht="15" customHeight="1">
      <c r="A17" s="129"/>
      <c r="B17" s="159" t="s">
        <v>507</v>
      </c>
      <c r="C17" s="395">
        <f t="shared" ref="C17:F17" si="3">SUM(C7:C16)</f>
        <v>0</v>
      </c>
      <c r="D17" s="395">
        <f t="shared" si="3"/>
        <v>0</v>
      </c>
      <c r="E17" s="395">
        <f t="shared" si="3"/>
        <v>0</v>
      </c>
      <c r="F17" s="395">
        <f t="shared" si="3"/>
        <v>0</v>
      </c>
      <c r="G17" s="473">
        <f t="shared" si="1"/>
        <v>0</v>
      </c>
      <c r="H17" s="473">
        <f t="shared" si="2"/>
        <v>1</v>
      </c>
      <c r="I17" s="129"/>
      <c r="J17" s="129"/>
      <c r="K17" s="129"/>
      <c r="L17" s="129"/>
      <c r="M17" s="129"/>
      <c r="N17" s="129"/>
      <c r="O17" s="129"/>
      <c r="P17" s="129"/>
      <c r="Q17" s="129"/>
      <c r="R17" s="129"/>
      <c r="S17" s="129"/>
      <c r="T17" s="129"/>
      <c r="U17" s="129"/>
      <c r="V17" s="129"/>
      <c r="W17" s="129"/>
      <c r="X17" s="129"/>
      <c r="Y17" s="129"/>
      <c r="Z17" s="129"/>
      <c r="AA17" s="129"/>
      <c r="AB17" s="129"/>
    </row>
    <row r="18" spans="1:28">
      <c r="A18" s="152"/>
      <c r="B18" s="374"/>
      <c r="C18" s="375"/>
      <c r="D18" s="375"/>
      <c r="E18" s="375"/>
      <c r="F18" s="375"/>
      <c r="G18" s="375"/>
      <c r="H18" s="246"/>
      <c r="I18" s="129"/>
      <c r="J18" s="129"/>
      <c r="K18" s="129"/>
      <c r="L18" s="129"/>
      <c r="M18" s="129"/>
      <c r="N18" s="129"/>
      <c r="O18" s="129"/>
      <c r="P18" s="129"/>
      <c r="Q18" s="129"/>
      <c r="R18" s="129"/>
      <c r="S18" s="129"/>
      <c r="T18" s="129"/>
      <c r="U18" s="129"/>
      <c r="V18" s="129"/>
      <c r="W18" s="129"/>
      <c r="X18" s="129"/>
      <c r="Y18" s="129"/>
      <c r="Z18" s="129"/>
      <c r="AA18" s="129"/>
      <c r="AB18" s="129"/>
    </row>
    <row r="19" spans="1:28" ht="21">
      <c r="A19" s="649" t="s">
        <v>5766</v>
      </c>
      <c r="B19" s="574"/>
      <c r="C19" s="677" t="s">
        <v>5029</v>
      </c>
      <c r="D19" s="597"/>
      <c r="E19" s="597"/>
      <c r="F19" s="597"/>
      <c r="G19" s="597"/>
      <c r="H19" s="597"/>
      <c r="I19" s="174"/>
      <c r="J19" s="174"/>
      <c r="K19" s="174"/>
      <c r="L19" s="174"/>
      <c r="M19" s="174"/>
      <c r="N19" s="174"/>
      <c r="O19" s="174"/>
      <c r="P19" s="174"/>
      <c r="Q19" s="174"/>
      <c r="R19" s="174"/>
      <c r="S19" s="174"/>
      <c r="T19" s="174"/>
      <c r="U19" s="174"/>
      <c r="V19" s="174"/>
      <c r="W19" s="174"/>
      <c r="X19" s="174"/>
      <c r="Y19" s="174"/>
      <c r="Z19" s="174"/>
      <c r="AA19" s="174"/>
      <c r="AB19" s="174"/>
    </row>
    <row r="20" spans="1:28" ht="31.5">
      <c r="A20" s="560"/>
      <c r="B20" s="560"/>
      <c r="C20" s="391" t="s">
        <v>5031</v>
      </c>
      <c r="D20" s="391" t="s">
        <v>5767</v>
      </c>
      <c r="E20" s="391" t="s">
        <v>5033</v>
      </c>
      <c r="F20" s="391" t="s">
        <v>5034</v>
      </c>
      <c r="G20" s="391" t="s">
        <v>5764</v>
      </c>
      <c r="H20" s="391" t="s">
        <v>5768</v>
      </c>
      <c r="I20" s="174"/>
      <c r="J20" s="174"/>
      <c r="K20" s="174"/>
      <c r="L20" s="174"/>
      <c r="M20" s="174"/>
      <c r="N20" s="174"/>
      <c r="O20" s="174"/>
      <c r="P20" s="174"/>
      <c r="Q20" s="174"/>
      <c r="R20" s="174"/>
      <c r="S20" s="174"/>
      <c r="T20" s="174"/>
      <c r="U20" s="174"/>
      <c r="V20" s="174"/>
      <c r="W20" s="174"/>
      <c r="X20" s="174"/>
      <c r="Y20" s="174"/>
      <c r="Z20" s="174"/>
      <c r="AA20" s="174"/>
      <c r="AB20" s="174"/>
    </row>
    <row r="21" spans="1:28" ht="17.25" customHeight="1">
      <c r="A21" s="470" t="s">
        <v>356</v>
      </c>
      <c r="B21" s="361"/>
      <c r="C21" s="307">
        <f>Balanza!H1267</f>
        <v>0</v>
      </c>
      <c r="D21" s="307">
        <f>Balanza!H1539</f>
        <v>0</v>
      </c>
      <c r="E21" s="307">
        <f t="shared" ref="E21:E29" si="4">C21+D21</f>
        <v>0</v>
      </c>
      <c r="F21" s="307">
        <f>Balanza!E1811</f>
        <v>0</v>
      </c>
      <c r="G21" s="471">
        <f t="shared" ref="G21:G30" si="5">IF(E21=0,0,F21/E21)</f>
        <v>0</v>
      </c>
      <c r="H21" s="471">
        <f t="shared" ref="H21:H30" si="6">1-G21</f>
        <v>1</v>
      </c>
      <c r="I21" s="129"/>
      <c r="J21" s="129"/>
      <c r="K21" s="129"/>
      <c r="L21" s="129"/>
      <c r="M21" s="129"/>
      <c r="N21" s="129"/>
      <c r="O21" s="129"/>
      <c r="P21" s="129"/>
      <c r="Q21" s="129"/>
      <c r="R21" s="129"/>
      <c r="S21" s="129"/>
      <c r="T21" s="129"/>
      <c r="U21" s="129"/>
      <c r="V21" s="129"/>
      <c r="W21" s="129"/>
      <c r="X21" s="129"/>
      <c r="Y21" s="129"/>
      <c r="Z21" s="129"/>
      <c r="AA21" s="129"/>
      <c r="AB21" s="129"/>
    </row>
    <row r="22" spans="1:28" ht="17.25" customHeight="1">
      <c r="A22" s="470" t="s">
        <v>357</v>
      </c>
      <c r="B22" s="349"/>
      <c r="C22" s="154">
        <f>Balanza!H1282</f>
        <v>0</v>
      </c>
      <c r="D22" s="154">
        <f>Balanza!H1554</f>
        <v>0</v>
      </c>
      <c r="E22" s="154">
        <f t="shared" si="4"/>
        <v>0</v>
      </c>
      <c r="F22" s="154">
        <f>Balanza!E1826</f>
        <v>0</v>
      </c>
      <c r="G22" s="472">
        <f t="shared" si="5"/>
        <v>0</v>
      </c>
      <c r="H22" s="472">
        <f t="shared" si="6"/>
        <v>1</v>
      </c>
      <c r="I22" s="129"/>
      <c r="J22" s="129"/>
      <c r="K22" s="129"/>
      <c r="L22" s="129"/>
      <c r="M22" s="129"/>
      <c r="N22" s="129"/>
      <c r="O22" s="129"/>
      <c r="P22" s="129"/>
      <c r="Q22" s="129"/>
      <c r="R22" s="129"/>
      <c r="S22" s="129"/>
      <c r="T22" s="129"/>
      <c r="U22" s="129"/>
      <c r="V22" s="129"/>
      <c r="W22" s="129"/>
      <c r="X22" s="129"/>
      <c r="Y22" s="129"/>
      <c r="Z22" s="129"/>
      <c r="AA22" s="129"/>
      <c r="AB22" s="129"/>
    </row>
    <row r="23" spans="1:28" ht="17.25" customHeight="1">
      <c r="A23" s="470" t="s">
        <v>358</v>
      </c>
      <c r="B23" s="349"/>
      <c r="C23" s="154">
        <f>Balanza!H1301</f>
        <v>0</v>
      </c>
      <c r="D23" s="154">
        <f>Balanza!H1573</f>
        <v>0</v>
      </c>
      <c r="E23" s="154">
        <f t="shared" si="4"/>
        <v>0</v>
      </c>
      <c r="F23" s="154">
        <f>Balanza!E1845</f>
        <v>0</v>
      </c>
      <c r="G23" s="472">
        <f t="shared" si="5"/>
        <v>0</v>
      </c>
      <c r="H23" s="472">
        <f t="shared" si="6"/>
        <v>1</v>
      </c>
      <c r="I23" s="129"/>
      <c r="J23" s="129"/>
      <c r="K23" s="129"/>
      <c r="L23" s="129"/>
      <c r="M23" s="129"/>
      <c r="N23" s="129"/>
      <c r="O23" s="129"/>
      <c r="P23" s="129"/>
      <c r="Q23" s="129"/>
      <c r="R23" s="129"/>
      <c r="S23" s="129"/>
      <c r="T23" s="129"/>
      <c r="U23" s="129"/>
      <c r="V23" s="129"/>
      <c r="W23" s="129"/>
      <c r="X23" s="129"/>
      <c r="Y23" s="129"/>
      <c r="Z23" s="129"/>
      <c r="AA23" s="129"/>
      <c r="AB23" s="129"/>
    </row>
    <row r="24" spans="1:28" ht="17.25" customHeight="1">
      <c r="A24" s="470" t="s">
        <v>587</v>
      </c>
      <c r="B24" s="349"/>
      <c r="C24" s="154">
        <f>Balanza!H1320</f>
        <v>0</v>
      </c>
      <c r="D24" s="154">
        <f>Balanza!H1592</f>
        <v>0</v>
      </c>
      <c r="E24" s="154">
        <f t="shared" si="4"/>
        <v>0</v>
      </c>
      <c r="F24" s="154">
        <f>Balanza!E1864</f>
        <v>0</v>
      </c>
      <c r="G24" s="472">
        <f t="shared" si="5"/>
        <v>0</v>
      </c>
      <c r="H24" s="472">
        <f t="shared" si="6"/>
        <v>1</v>
      </c>
      <c r="I24" s="129"/>
      <c r="J24" s="129"/>
      <c r="K24" s="129"/>
      <c r="L24" s="129"/>
      <c r="M24" s="129"/>
      <c r="N24" s="129"/>
      <c r="O24" s="129"/>
      <c r="P24" s="129"/>
      <c r="Q24" s="129"/>
      <c r="R24" s="129"/>
      <c r="S24" s="129"/>
      <c r="T24" s="129"/>
      <c r="U24" s="129"/>
      <c r="V24" s="129"/>
      <c r="W24" s="129"/>
      <c r="X24" s="129"/>
      <c r="Y24" s="129"/>
      <c r="Z24" s="129"/>
      <c r="AA24" s="129"/>
      <c r="AB24" s="129"/>
    </row>
    <row r="25" spans="1:28" ht="17.25" customHeight="1">
      <c r="A25" s="470" t="s">
        <v>590</v>
      </c>
      <c r="B25" s="349"/>
      <c r="C25" s="154">
        <f>Balanza!H1339</f>
        <v>0</v>
      </c>
      <c r="D25" s="154">
        <f>Balanza!H1611</f>
        <v>0</v>
      </c>
      <c r="E25" s="154">
        <f t="shared" si="4"/>
        <v>0</v>
      </c>
      <c r="F25" s="154">
        <f>Balanza!E1883</f>
        <v>0</v>
      </c>
      <c r="G25" s="472">
        <f t="shared" si="5"/>
        <v>0</v>
      </c>
      <c r="H25" s="472">
        <f t="shared" si="6"/>
        <v>1</v>
      </c>
      <c r="I25" s="129"/>
      <c r="J25" s="129"/>
      <c r="K25" s="129"/>
      <c r="L25" s="129"/>
      <c r="M25" s="129"/>
      <c r="N25" s="129"/>
      <c r="O25" s="129"/>
      <c r="P25" s="129"/>
      <c r="Q25" s="129"/>
      <c r="R25" s="129"/>
      <c r="S25" s="129"/>
      <c r="T25" s="129"/>
      <c r="U25" s="129"/>
      <c r="V25" s="129"/>
      <c r="W25" s="129"/>
      <c r="X25" s="129"/>
      <c r="Y25" s="129"/>
      <c r="Z25" s="129"/>
      <c r="AA25" s="129"/>
      <c r="AB25" s="129"/>
    </row>
    <row r="26" spans="1:28" ht="17.25" customHeight="1">
      <c r="A26" s="470" t="s">
        <v>599</v>
      </c>
      <c r="B26" s="349"/>
      <c r="C26" s="154">
        <f>Balanza!H1358</f>
        <v>0</v>
      </c>
      <c r="D26" s="154">
        <f>Balanza!H1630</f>
        <v>0</v>
      </c>
      <c r="E26" s="154">
        <f t="shared" si="4"/>
        <v>0</v>
      </c>
      <c r="F26" s="154">
        <f>Balanza!E1902</f>
        <v>0</v>
      </c>
      <c r="G26" s="472">
        <f t="shared" si="5"/>
        <v>0</v>
      </c>
      <c r="H26" s="472">
        <f t="shared" si="6"/>
        <v>1</v>
      </c>
      <c r="I26" s="129"/>
      <c r="J26" s="129"/>
      <c r="K26" s="129"/>
      <c r="L26" s="129"/>
      <c r="M26" s="129"/>
      <c r="N26" s="129"/>
      <c r="O26" s="129"/>
      <c r="P26" s="129"/>
      <c r="Q26" s="129"/>
      <c r="R26" s="129"/>
      <c r="S26" s="129"/>
      <c r="T26" s="129"/>
      <c r="U26" s="129"/>
      <c r="V26" s="129"/>
      <c r="W26" s="129"/>
      <c r="X26" s="129"/>
      <c r="Y26" s="129"/>
      <c r="Z26" s="129"/>
      <c r="AA26" s="129"/>
      <c r="AB26" s="129"/>
    </row>
    <row r="27" spans="1:28" ht="17.25" customHeight="1">
      <c r="A27" s="470" t="s">
        <v>603</v>
      </c>
      <c r="B27" s="349"/>
      <c r="C27" s="154">
        <f>Balanza!H1365</f>
        <v>0</v>
      </c>
      <c r="D27" s="154">
        <f>Balanza!H1637</f>
        <v>0</v>
      </c>
      <c r="E27" s="154">
        <f t="shared" si="4"/>
        <v>0</v>
      </c>
      <c r="F27" s="154">
        <f>Balanza!E1909</f>
        <v>0</v>
      </c>
      <c r="G27" s="472">
        <f t="shared" si="5"/>
        <v>0</v>
      </c>
      <c r="H27" s="472">
        <f t="shared" si="6"/>
        <v>1</v>
      </c>
      <c r="I27" s="129"/>
      <c r="J27" s="129"/>
      <c r="K27" s="129"/>
      <c r="L27" s="129"/>
      <c r="M27" s="129"/>
      <c r="N27" s="129"/>
      <c r="O27" s="129"/>
      <c r="P27" s="129"/>
      <c r="Q27" s="129"/>
      <c r="R27" s="129"/>
      <c r="S27" s="129"/>
      <c r="T27" s="129"/>
      <c r="U27" s="129"/>
      <c r="V27" s="129"/>
      <c r="W27" s="129"/>
      <c r="X27" s="129"/>
      <c r="Y27" s="129"/>
      <c r="Z27" s="129"/>
      <c r="AA27" s="129"/>
      <c r="AB27" s="129"/>
    </row>
    <row r="28" spans="1:28" ht="15.75" customHeight="1">
      <c r="A28" s="470" t="s">
        <v>611</v>
      </c>
      <c r="B28" s="474"/>
      <c r="C28" s="154">
        <f>Balanza!H1380</f>
        <v>0</v>
      </c>
      <c r="D28" s="154">
        <f>Balanza!H1652</f>
        <v>0</v>
      </c>
      <c r="E28" s="154">
        <f t="shared" si="4"/>
        <v>0</v>
      </c>
      <c r="F28" s="154">
        <f>Balanza!E1924</f>
        <v>0</v>
      </c>
      <c r="G28" s="472">
        <f t="shared" si="5"/>
        <v>0</v>
      </c>
      <c r="H28" s="472">
        <f t="shared" si="6"/>
        <v>1</v>
      </c>
      <c r="I28" s="129"/>
      <c r="J28" s="129"/>
      <c r="K28" s="129"/>
      <c r="L28" s="129"/>
      <c r="M28" s="129"/>
      <c r="N28" s="129"/>
      <c r="O28" s="129"/>
      <c r="P28" s="129"/>
      <c r="Q28" s="129"/>
      <c r="R28" s="129"/>
      <c r="S28" s="129"/>
      <c r="T28" s="129"/>
      <c r="U28" s="129"/>
      <c r="V28" s="129"/>
      <c r="W28" s="129"/>
      <c r="X28" s="129"/>
      <c r="Y28" s="129"/>
      <c r="Z28" s="129"/>
      <c r="AA28" s="129"/>
      <c r="AB28" s="129"/>
    </row>
    <row r="29" spans="1:28" ht="17.25" customHeight="1">
      <c r="A29" s="470" t="s">
        <v>612</v>
      </c>
      <c r="B29" s="349"/>
      <c r="C29" s="154">
        <f>Balanza!H1387</f>
        <v>0</v>
      </c>
      <c r="D29" s="154">
        <f>Balanza!H1659</f>
        <v>0</v>
      </c>
      <c r="E29" s="154">
        <f t="shared" si="4"/>
        <v>0</v>
      </c>
      <c r="F29" s="154">
        <f>Balanza!E1931</f>
        <v>0</v>
      </c>
      <c r="G29" s="472">
        <f t="shared" si="5"/>
        <v>0</v>
      </c>
      <c r="H29" s="472">
        <f t="shared" si="6"/>
        <v>1</v>
      </c>
      <c r="I29" s="129"/>
      <c r="J29" s="129"/>
      <c r="K29" s="129"/>
      <c r="L29" s="129"/>
      <c r="M29" s="129"/>
      <c r="N29" s="129"/>
      <c r="O29" s="129"/>
      <c r="P29" s="129"/>
      <c r="Q29" s="129"/>
      <c r="R29" s="129"/>
      <c r="S29" s="129"/>
      <c r="T29" s="129"/>
      <c r="U29" s="129"/>
      <c r="V29" s="129"/>
      <c r="W29" s="129"/>
      <c r="X29" s="129"/>
      <c r="Y29" s="129"/>
      <c r="Z29" s="129"/>
      <c r="AA29" s="129"/>
      <c r="AB29" s="129"/>
    </row>
    <row r="30" spans="1:28" ht="15" customHeight="1">
      <c r="A30" s="129"/>
      <c r="B30" s="159" t="s">
        <v>507</v>
      </c>
      <c r="C30" s="395">
        <f t="shared" ref="C30:F30" si="7">SUM(C21:C29)</f>
        <v>0</v>
      </c>
      <c r="D30" s="395">
        <f t="shared" si="7"/>
        <v>0</v>
      </c>
      <c r="E30" s="395">
        <f t="shared" si="7"/>
        <v>0</v>
      </c>
      <c r="F30" s="395">
        <f t="shared" si="7"/>
        <v>0</v>
      </c>
      <c r="G30" s="473">
        <f t="shared" si="5"/>
        <v>0</v>
      </c>
      <c r="H30" s="473">
        <f t="shared" si="6"/>
        <v>1</v>
      </c>
      <c r="I30" s="129"/>
      <c r="J30" s="129"/>
      <c r="K30" s="129"/>
      <c r="L30" s="129"/>
      <c r="M30" s="129"/>
      <c r="N30" s="129"/>
      <c r="O30" s="129"/>
      <c r="P30" s="129"/>
      <c r="Q30" s="129"/>
      <c r="R30" s="129"/>
      <c r="S30" s="129"/>
      <c r="T30" s="129"/>
      <c r="U30" s="129"/>
      <c r="V30" s="129"/>
      <c r="W30" s="129"/>
      <c r="X30" s="129"/>
      <c r="Y30" s="129"/>
      <c r="Z30" s="129"/>
      <c r="AA30" s="129"/>
      <c r="AB30" s="129"/>
    </row>
    <row r="31" spans="1:28" ht="15" customHeight="1">
      <c r="A31" s="129"/>
      <c r="B31" s="1"/>
      <c r="C31" s="332"/>
      <c r="D31" s="332"/>
      <c r="E31" s="332"/>
      <c r="F31" s="332"/>
      <c r="G31" s="332"/>
      <c r="H31" s="332"/>
      <c r="I31" s="129"/>
      <c r="J31" s="129"/>
      <c r="K31" s="129"/>
      <c r="L31" s="129"/>
      <c r="M31" s="129"/>
      <c r="N31" s="129"/>
      <c r="O31" s="129"/>
      <c r="P31" s="129"/>
      <c r="Q31" s="129"/>
      <c r="R31" s="129"/>
      <c r="S31" s="129"/>
      <c r="T31" s="129"/>
      <c r="U31" s="129"/>
      <c r="V31" s="129"/>
      <c r="W31" s="129"/>
      <c r="X31" s="129"/>
      <c r="Y31" s="129"/>
      <c r="Z31" s="129"/>
      <c r="AA31" s="129"/>
      <c r="AB31" s="129"/>
    </row>
    <row r="32" spans="1:28" ht="15.75" customHeight="1">
      <c r="A32" s="397" t="s">
        <v>4897</v>
      </c>
      <c r="B32" s="174"/>
      <c r="C32" s="376"/>
      <c r="D32" s="376"/>
      <c r="E32" s="376"/>
      <c r="F32" s="376"/>
      <c r="G32" s="376"/>
      <c r="H32" s="376"/>
      <c r="I32" s="174"/>
      <c r="J32" s="174"/>
      <c r="K32" s="174"/>
      <c r="L32" s="174"/>
      <c r="M32" s="174"/>
      <c r="N32" s="174"/>
      <c r="O32" s="174"/>
      <c r="P32" s="174"/>
      <c r="Q32" s="174"/>
      <c r="R32" s="174"/>
      <c r="S32" s="174"/>
      <c r="T32" s="174"/>
      <c r="U32" s="174"/>
      <c r="V32" s="174"/>
      <c r="W32" s="174"/>
      <c r="X32" s="174"/>
      <c r="Y32" s="174"/>
      <c r="Z32" s="174"/>
      <c r="AA32" s="174"/>
      <c r="AB32" s="174"/>
    </row>
    <row r="33" spans="1:28" ht="15.75" customHeight="1">
      <c r="A33" s="5"/>
      <c r="B33" s="174"/>
      <c r="C33" s="376"/>
      <c r="D33" s="376"/>
      <c r="E33" s="376"/>
      <c r="F33" s="376"/>
      <c r="G33" s="376"/>
      <c r="H33" s="376"/>
      <c r="I33" s="174"/>
      <c r="J33" s="174"/>
      <c r="K33" s="174"/>
      <c r="L33" s="174"/>
      <c r="M33" s="174"/>
      <c r="N33" s="174"/>
      <c r="O33" s="174"/>
      <c r="P33" s="174"/>
      <c r="Q33" s="174"/>
      <c r="R33" s="174"/>
      <c r="S33" s="174"/>
      <c r="T33" s="174"/>
      <c r="U33" s="174"/>
      <c r="V33" s="174"/>
      <c r="W33" s="174"/>
      <c r="X33" s="174"/>
      <c r="Y33" s="174"/>
      <c r="Z33" s="174"/>
      <c r="AA33" s="174"/>
      <c r="AB33" s="174"/>
    </row>
    <row r="34" spans="1:28" ht="15.75" customHeight="1">
      <c r="A34" s="5"/>
      <c r="B34" s="174"/>
      <c r="C34" s="376"/>
      <c r="D34" s="376"/>
      <c r="E34" s="376"/>
      <c r="F34" s="376"/>
      <c r="G34" s="376"/>
      <c r="H34" s="376"/>
      <c r="I34" s="174"/>
      <c r="J34" s="174"/>
      <c r="K34" s="174"/>
      <c r="L34" s="174"/>
      <c r="M34" s="174"/>
      <c r="N34" s="174"/>
      <c r="O34" s="174"/>
      <c r="P34" s="174"/>
      <c r="Q34" s="174"/>
      <c r="R34" s="174"/>
      <c r="S34" s="174"/>
      <c r="T34" s="174"/>
      <c r="U34" s="174"/>
      <c r="V34" s="174"/>
      <c r="W34" s="174"/>
      <c r="X34" s="174"/>
      <c r="Y34" s="174"/>
      <c r="Z34" s="174"/>
      <c r="AA34" s="174"/>
      <c r="AB34" s="174"/>
    </row>
    <row r="35" spans="1:28" ht="15.75" customHeight="1">
      <c r="A35" s="174"/>
      <c r="B35" s="626" t="str">
        <f>Validacion!A7</f>
        <v>LIC. JOSÉ MIGUEL GOMEZ LOPEZ</v>
      </c>
      <c r="C35" s="376"/>
      <c r="D35" s="626" t="str">
        <f>Validacion!A9</f>
        <v>LIC. BERTHA MARCELA GONGORA JIMENEZ</v>
      </c>
      <c r="E35" s="574"/>
      <c r="F35" s="574"/>
      <c r="G35" s="223"/>
      <c r="H35" s="376"/>
      <c r="I35" s="174"/>
      <c r="J35" s="174"/>
      <c r="K35" s="174"/>
      <c r="L35" s="174"/>
      <c r="M35" s="174"/>
      <c r="N35" s="174"/>
      <c r="O35" s="174"/>
      <c r="P35" s="174"/>
      <c r="Q35" s="174"/>
      <c r="R35" s="174"/>
      <c r="S35" s="174"/>
      <c r="T35" s="174"/>
      <c r="U35" s="174"/>
      <c r="V35" s="174"/>
      <c r="W35" s="174"/>
      <c r="X35" s="174"/>
      <c r="Y35" s="174"/>
      <c r="Z35" s="174"/>
      <c r="AA35" s="174"/>
      <c r="AB35" s="174"/>
    </row>
    <row r="36" spans="1:28" ht="15.75" customHeight="1">
      <c r="A36" s="174"/>
      <c r="B36" s="505"/>
      <c r="C36" s="376"/>
      <c r="D36" s="505"/>
      <c r="E36" s="505"/>
      <c r="F36" s="505"/>
      <c r="G36" s="223"/>
      <c r="H36" s="398"/>
      <c r="I36" s="174"/>
      <c r="J36" s="174"/>
      <c r="K36" s="174"/>
      <c r="L36" s="174"/>
      <c r="M36" s="174"/>
      <c r="N36" s="174"/>
      <c r="O36" s="174"/>
      <c r="P36" s="174"/>
      <c r="Q36" s="174"/>
      <c r="R36" s="174"/>
      <c r="S36" s="174"/>
      <c r="T36" s="174"/>
      <c r="U36" s="174"/>
      <c r="V36" s="174"/>
      <c r="W36" s="174"/>
      <c r="X36" s="174"/>
      <c r="Y36" s="174"/>
      <c r="Z36" s="174"/>
      <c r="AA36" s="174"/>
      <c r="AB36" s="174"/>
    </row>
    <row r="37" spans="1:28" ht="15.75" customHeight="1">
      <c r="A37" s="174"/>
      <c r="B37" s="579" t="s">
        <v>5036</v>
      </c>
      <c r="C37" s="376"/>
      <c r="D37" s="601" t="s">
        <v>5727</v>
      </c>
      <c r="E37" s="505"/>
      <c r="F37" s="505"/>
      <c r="G37" s="280"/>
      <c r="H37" s="376"/>
      <c r="I37" s="174"/>
      <c r="J37" s="174"/>
      <c r="K37" s="174"/>
      <c r="L37" s="174"/>
      <c r="M37" s="174"/>
      <c r="N37" s="174"/>
      <c r="O37" s="174"/>
      <c r="P37" s="174"/>
      <c r="Q37" s="174"/>
      <c r="R37" s="174"/>
      <c r="S37" s="174"/>
      <c r="T37" s="174"/>
      <c r="U37" s="174"/>
      <c r="V37" s="174"/>
      <c r="W37" s="174"/>
      <c r="X37" s="174"/>
      <c r="Y37" s="174"/>
      <c r="Z37" s="174"/>
      <c r="AA37" s="174"/>
      <c r="AB37" s="174"/>
    </row>
    <row r="38" spans="1:28" ht="15" customHeight="1">
      <c r="A38" s="174"/>
      <c r="B38" s="505"/>
      <c r="C38" s="376"/>
      <c r="D38" s="505"/>
      <c r="E38" s="505"/>
      <c r="F38" s="505"/>
      <c r="G38" s="280"/>
      <c r="H38" s="263"/>
      <c r="I38" s="174"/>
      <c r="J38" s="174"/>
      <c r="K38" s="174"/>
      <c r="L38" s="174"/>
      <c r="M38" s="174"/>
      <c r="N38" s="174"/>
      <c r="O38" s="174"/>
      <c r="P38" s="174"/>
      <c r="Q38" s="174"/>
      <c r="R38" s="174"/>
      <c r="S38" s="174"/>
      <c r="T38" s="174"/>
      <c r="U38" s="174"/>
      <c r="V38" s="174"/>
      <c r="W38" s="174"/>
      <c r="X38" s="174"/>
      <c r="Y38" s="174"/>
      <c r="Z38" s="174"/>
      <c r="AA38" s="174"/>
      <c r="AB38" s="174"/>
    </row>
    <row r="39" spans="1:28" ht="15" customHeight="1">
      <c r="A39" s="174"/>
      <c r="B39" s="174"/>
      <c r="C39" s="376"/>
      <c r="D39" s="263"/>
      <c r="E39" s="263"/>
      <c r="F39" s="263"/>
      <c r="G39" s="263"/>
      <c r="H39" s="263"/>
      <c r="I39" s="174"/>
      <c r="J39" s="174"/>
      <c r="K39" s="174"/>
      <c r="L39" s="174"/>
      <c r="M39" s="174"/>
      <c r="N39" s="174"/>
      <c r="O39" s="174"/>
      <c r="P39" s="174"/>
      <c r="Q39" s="174"/>
      <c r="R39" s="174"/>
      <c r="S39" s="174"/>
      <c r="T39" s="174"/>
      <c r="U39" s="174"/>
      <c r="V39" s="174"/>
      <c r="W39" s="174"/>
      <c r="X39" s="174"/>
      <c r="Y39" s="174"/>
      <c r="Z39" s="174"/>
      <c r="AA39" s="174"/>
      <c r="AB39" s="174"/>
    </row>
    <row r="40" spans="1:28" ht="15" hidden="1" customHeight="1">
      <c r="A40" s="174"/>
      <c r="B40" s="174"/>
      <c r="C40" s="376"/>
      <c r="D40" s="263"/>
      <c r="E40" s="263"/>
      <c r="F40" s="263"/>
      <c r="G40" s="263"/>
      <c r="H40" s="263"/>
      <c r="I40" s="174"/>
      <c r="J40" s="174"/>
      <c r="K40" s="174"/>
      <c r="L40" s="174"/>
      <c r="M40" s="174"/>
      <c r="N40" s="174"/>
      <c r="O40" s="174"/>
      <c r="P40" s="174"/>
      <c r="Q40" s="174"/>
      <c r="R40" s="174"/>
      <c r="S40" s="174"/>
      <c r="T40" s="174"/>
      <c r="U40" s="174"/>
      <c r="V40" s="174"/>
      <c r="W40" s="174"/>
      <c r="X40" s="174"/>
      <c r="Y40" s="174"/>
      <c r="Z40" s="174"/>
      <c r="AA40" s="174"/>
      <c r="AB40" s="174"/>
    </row>
    <row r="41" spans="1:28" ht="15" hidden="1" customHeight="1">
      <c r="A41" s="174"/>
      <c r="B41" s="174"/>
      <c r="C41" s="376"/>
      <c r="D41" s="263"/>
      <c r="E41" s="263"/>
      <c r="F41" s="263"/>
      <c r="G41" s="263"/>
      <c r="H41" s="263"/>
      <c r="I41" s="174"/>
      <c r="J41" s="174"/>
      <c r="K41" s="174"/>
      <c r="L41" s="174"/>
      <c r="M41" s="174"/>
      <c r="N41" s="174"/>
      <c r="O41" s="174"/>
      <c r="P41" s="174"/>
      <c r="Q41" s="174"/>
      <c r="R41" s="174"/>
      <c r="S41" s="174"/>
      <c r="T41" s="174"/>
      <c r="U41" s="174"/>
      <c r="V41" s="174"/>
      <c r="W41" s="174"/>
      <c r="X41" s="174"/>
      <c r="Y41" s="174"/>
      <c r="Z41" s="174"/>
      <c r="AA41" s="174"/>
      <c r="AB41" s="174"/>
    </row>
    <row r="42" spans="1:28" ht="15.75" hidden="1" customHeight="1">
      <c r="A42" s="174"/>
      <c r="B42" s="174"/>
      <c r="C42" s="376"/>
      <c r="D42" s="376"/>
      <c r="E42" s="376"/>
      <c r="F42" s="376"/>
      <c r="G42" s="376"/>
      <c r="H42" s="376"/>
      <c r="I42" s="174"/>
      <c r="J42" s="174"/>
      <c r="K42" s="174"/>
      <c r="L42" s="174"/>
      <c r="M42" s="174"/>
      <c r="N42" s="174"/>
      <c r="O42" s="174"/>
      <c r="P42" s="174"/>
      <c r="Q42" s="174"/>
      <c r="R42" s="174"/>
      <c r="S42" s="174"/>
      <c r="T42" s="174"/>
      <c r="U42" s="174"/>
      <c r="V42" s="174"/>
      <c r="W42" s="174"/>
      <c r="X42" s="174"/>
      <c r="Y42" s="174"/>
      <c r="Z42" s="174"/>
      <c r="AA42" s="174"/>
      <c r="AB42" s="174"/>
    </row>
    <row r="43" spans="1:28" ht="15.75" hidden="1" customHeight="1">
      <c r="A43" s="174"/>
      <c r="B43" s="174"/>
      <c r="C43" s="376"/>
      <c r="D43" s="376"/>
      <c r="E43" s="376"/>
      <c r="F43" s="376"/>
      <c r="G43" s="376"/>
      <c r="H43" s="376"/>
      <c r="I43" s="174"/>
      <c r="J43" s="174"/>
      <c r="K43" s="174"/>
      <c r="L43" s="174"/>
      <c r="M43" s="174"/>
      <c r="N43" s="174"/>
      <c r="O43" s="174"/>
      <c r="P43" s="174"/>
      <c r="Q43" s="174"/>
      <c r="R43" s="174"/>
      <c r="S43" s="174"/>
      <c r="T43" s="174"/>
      <c r="U43" s="174"/>
      <c r="V43" s="174"/>
      <c r="W43" s="174"/>
      <c r="X43" s="174"/>
      <c r="Y43" s="174"/>
      <c r="Z43" s="174"/>
      <c r="AA43" s="174"/>
      <c r="AB43" s="174"/>
    </row>
    <row r="44" spans="1:28" ht="15.75" hidden="1" customHeight="1">
      <c r="A44" s="174"/>
      <c r="B44" s="174"/>
      <c r="C44" s="376"/>
      <c r="D44" s="376"/>
      <c r="E44" s="376"/>
      <c r="F44" s="376"/>
      <c r="G44" s="376"/>
      <c r="H44" s="376"/>
      <c r="I44" s="174"/>
      <c r="J44" s="174"/>
      <c r="K44" s="174"/>
      <c r="L44" s="174"/>
      <c r="M44" s="174"/>
      <c r="N44" s="174"/>
      <c r="O44" s="174"/>
      <c r="P44" s="174"/>
      <c r="Q44" s="174"/>
      <c r="R44" s="174"/>
      <c r="S44" s="174"/>
      <c r="T44" s="174"/>
      <c r="U44" s="174"/>
      <c r="V44" s="174"/>
      <c r="W44" s="174"/>
      <c r="X44" s="174"/>
      <c r="Y44" s="174"/>
      <c r="Z44" s="174"/>
      <c r="AA44" s="174"/>
      <c r="AB44" s="174"/>
    </row>
    <row r="45" spans="1:28" ht="15.75" hidden="1" customHeight="1">
      <c r="A45" s="174"/>
      <c r="B45" s="174"/>
      <c r="C45" s="376"/>
      <c r="D45" s="376"/>
      <c r="E45" s="376"/>
      <c r="F45" s="376"/>
      <c r="G45" s="376"/>
      <c r="H45" s="376"/>
      <c r="I45" s="174"/>
      <c r="J45" s="174"/>
      <c r="K45" s="174"/>
      <c r="L45" s="174"/>
      <c r="M45" s="174"/>
      <c r="N45" s="174"/>
      <c r="O45" s="174"/>
      <c r="P45" s="174"/>
      <c r="Q45" s="174"/>
      <c r="R45" s="174"/>
      <c r="S45" s="174"/>
      <c r="T45" s="174"/>
      <c r="U45" s="174"/>
      <c r="V45" s="174"/>
      <c r="W45" s="174"/>
      <c r="X45" s="174"/>
      <c r="Y45" s="174"/>
      <c r="Z45" s="174"/>
      <c r="AA45" s="174"/>
      <c r="AB45" s="174"/>
    </row>
    <row r="46" spans="1:28" ht="15.75" hidden="1" customHeight="1">
      <c r="A46" s="174"/>
      <c r="B46" s="174"/>
      <c r="C46" s="376"/>
      <c r="D46" s="376"/>
      <c r="E46" s="376"/>
      <c r="F46" s="376"/>
      <c r="G46" s="376"/>
      <c r="H46" s="376"/>
      <c r="I46" s="174"/>
      <c r="J46" s="174"/>
      <c r="K46" s="174"/>
      <c r="L46" s="174"/>
      <c r="M46" s="174"/>
      <c r="N46" s="174"/>
      <c r="O46" s="174"/>
      <c r="P46" s="174"/>
      <c r="Q46" s="174"/>
      <c r="R46" s="174"/>
      <c r="S46" s="174"/>
      <c r="T46" s="174"/>
      <c r="U46" s="174"/>
      <c r="V46" s="174"/>
      <c r="W46" s="174"/>
      <c r="X46" s="174"/>
      <c r="Y46" s="174"/>
      <c r="Z46" s="174"/>
      <c r="AA46" s="174"/>
      <c r="AB46" s="174"/>
    </row>
    <row r="47" spans="1:28" ht="15.75" hidden="1" customHeight="1">
      <c r="A47" s="174"/>
      <c r="B47" s="174"/>
      <c r="C47" s="376"/>
      <c r="D47" s="376"/>
      <c r="E47" s="376"/>
      <c r="F47" s="376"/>
      <c r="G47" s="376"/>
      <c r="H47" s="376"/>
      <c r="I47" s="174"/>
      <c r="J47" s="174"/>
      <c r="K47" s="174"/>
      <c r="L47" s="174"/>
      <c r="M47" s="174"/>
      <c r="N47" s="174"/>
      <c r="O47" s="174"/>
      <c r="P47" s="174"/>
      <c r="Q47" s="174"/>
      <c r="R47" s="174"/>
      <c r="S47" s="174"/>
      <c r="T47" s="174"/>
      <c r="U47" s="174"/>
      <c r="V47" s="174"/>
      <c r="W47" s="174"/>
      <c r="X47" s="174"/>
      <c r="Y47" s="174"/>
      <c r="Z47" s="174"/>
      <c r="AA47" s="174"/>
      <c r="AB47" s="174"/>
    </row>
    <row r="48" spans="1:28" ht="15.75" hidden="1" customHeight="1">
      <c r="A48" s="174"/>
      <c r="B48" s="174"/>
      <c r="C48" s="376"/>
      <c r="D48" s="376"/>
      <c r="E48" s="376"/>
      <c r="F48" s="376"/>
      <c r="G48" s="376"/>
      <c r="H48" s="376"/>
      <c r="I48" s="174"/>
      <c r="J48" s="174"/>
      <c r="K48" s="174"/>
      <c r="L48" s="174"/>
      <c r="M48" s="174"/>
      <c r="N48" s="174"/>
      <c r="O48" s="174"/>
      <c r="P48" s="174"/>
      <c r="Q48" s="174"/>
      <c r="R48" s="174"/>
      <c r="S48" s="174"/>
      <c r="T48" s="174"/>
      <c r="U48" s="174"/>
      <c r="V48" s="174"/>
      <c r="W48" s="174"/>
      <c r="X48" s="174"/>
      <c r="Y48" s="174"/>
      <c r="Z48" s="174"/>
      <c r="AA48" s="174"/>
      <c r="AB48" s="174"/>
    </row>
    <row r="49" spans="1:28" ht="15.75" hidden="1" customHeight="1">
      <c r="A49" s="174"/>
      <c r="B49" s="174"/>
      <c r="C49" s="376"/>
      <c r="D49" s="376"/>
      <c r="E49" s="376"/>
      <c r="F49" s="376"/>
      <c r="G49" s="376"/>
      <c r="H49" s="376"/>
      <c r="I49" s="174"/>
      <c r="J49" s="174"/>
      <c r="K49" s="174"/>
      <c r="L49" s="174"/>
      <c r="M49" s="174"/>
      <c r="N49" s="174"/>
      <c r="O49" s="174"/>
      <c r="P49" s="174"/>
      <c r="Q49" s="174"/>
      <c r="R49" s="174"/>
      <c r="S49" s="174"/>
      <c r="T49" s="174"/>
      <c r="U49" s="174"/>
      <c r="V49" s="174"/>
      <c r="W49" s="174"/>
      <c r="X49" s="174"/>
      <c r="Y49" s="174"/>
      <c r="Z49" s="174"/>
      <c r="AA49" s="174"/>
      <c r="AB49" s="174"/>
    </row>
    <row r="50" spans="1:28" ht="15.75" hidden="1" customHeight="1">
      <c r="A50" s="174"/>
      <c r="B50" s="174"/>
      <c r="C50" s="376"/>
      <c r="D50" s="376"/>
      <c r="E50" s="376"/>
      <c r="F50" s="376"/>
      <c r="G50" s="376"/>
      <c r="H50" s="376"/>
      <c r="I50" s="174"/>
      <c r="J50" s="174"/>
      <c r="K50" s="174"/>
      <c r="L50" s="174"/>
      <c r="M50" s="174"/>
      <c r="N50" s="174"/>
      <c r="O50" s="174"/>
      <c r="P50" s="174"/>
      <c r="Q50" s="174"/>
      <c r="R50" s="174"/>
      <c r="S50" s="174"/>
      <c r="T50" s="174"/>
      <c r="U50" s="174"/>
      <c r="V50" s="174"/>
      <c r="W50" s="174"/>
      <c r="X50" s="174"/>
      <c r="Y50" s="174"/>
      <c r="Z50" s="174"/>
      <c r="AA50" s="174"/>
      <c r="AB50" s="174"/>
    </row>
    <row r="51" spans="1:28" ht="15.75" hidden="1" customHeight="1">
      <c r="A51" s="174"/>
      <c r="B51" s="174"/>
      <c r="C51" s="376"/>
      <c r="D51" s="376"/>
      <c r="E51" s="376"/>
      <c r="F51" s="376"/>
      <c r="G51" s="376"/>
      <c r="H51" s="376"/>
      <c r="I51" s="174"/>
      <c r="J51" s="174"/>
      <c r="K51" s="174"/>
      <c r="L51" s="174"/>
      <c r="M51" s="174"/>
      <c r="N51" s="174"/>
      <c r="O51" s="174"/>
      <c r="P51" s="174"/>
      <c r="Q51" s="174"/>
      <c r="R51" s="174"/>
      <c r="S51" s="174"/>
      <c r="T51" s="174"/>
      <c r="U51" s="174"/>
      <c r="V51" s="174"/>
      <c r="W51" s="174"/>
      <c r="X51" s="174"/>
      <c r="Y51" s="174"/>
      <c r="Z51" s="174"/>
      <c r="AA51" s="174"/>
      <c r="AB51" s="174"/>
    </row>
    <row r="52" spans="1:28" ht="15.75" hidden="1" customHeight="1">
      <c r="A52" s="174"/>
      <c r="B52" s="174"/>
      <c r="C52" s="376"/>
      <c r="D52" s="376"/>
      <c r="E52" s="376"/>
      <c r="F52" s="376"/>
      <c r="G52" s="376"/>
      <c r="H52" s="376"/>
      <c r="I52" s="174"/>
      <c r="J52" s="174"/>
      <c r="K52" s="174"/>
      <c r="L52" s="174"/>
      <c r="M52" s="174"/>
      <c r="N52" s="174"/>
      <c r="O52" s="174"/>
      <c r="P52" s="174"/>
      <c r="Q52" s="174"/>
      <c r="R52" s="174"/>
      <c r="S52" s="174"/>
      <c r="T52" s="174"/>
      <c r="U52" s="174"/>
      <c r="V52" s="174"/>
      <c r="W52" s="174"/>
      <c r="X52" s="174"/>
      <c r="Y52" s="174"/>
      <c r="Z52" s="174"/>
      <c r="AA52" s="174"/>
      <c r="AB52" s="174"/>
    </row>
    <row r="53" spans="1:28" ht="15.75" hidden="1" customHeight="1">
      <c r="A53" s="174"/>
      <c r="B53" s="174"/>
      <c r="C53" s="376"/>
      <c r="D53" s="376"/>
      <c r="E53" s="376"/>
      <c r="F53" s="376"/>
      <c r="G53" s="376"/>
      <c r="H53" s="376"/>
      <c r="I53" s="174"/>
      <c r="J53" s="174"/>
      <c r="K53" s="174"/>
      <c r="L53" s="174"/>
      <c r="M53" s="174"/>
      <c r="N53" s="174"/>
      <c r="O53" s="174"/>
      <c r="P53" s="174"/>
      <c r="Q53" s="174"/>
      <c r="R53" s="174"/>
      <c r="S53" s="174"/>
      <c r="T53" s="174"/>
      <c r="U53" s="174"/>
      <c r="V53" s="174"/>
      <c r="W53" s="174"/>
      <c r="X53" s="174"/>
      <c r="Y53" s="174"/>
      <c r="Z53" s="174"/>
      <c r="AA53" s="174"/>
      <c r="AB53" s="174"/>
    </row>
    <row r="54" spans="1:28" ht="15.75" hidden="1" customHeight="1">
      <c r="A54" s="174"/>
      <c r="B54" s="174"/>
      <c r="C54" s="376"/>
      <c r="D54" s="376"/>
      <c r="E54" s="376"/>
      <c r="F54" s="376"/>
      <c r="G54" s="376"/>
      <c r="H54" s="376"/>
      <c r="I54" s="174"/>
      <c r="J54" s="174"/>
      <c r="K54" s="174"/>
      <c r="L54" s="174"/>
      <c r="M54" s="174"/>
      <c r="N54" s="174"/>
      <c r="O54" s="174"/>
      <c r="P54" s="174"/>
      <c r="Q54" s="174"/>
      <c r="R54" s="174"/>
      <c r="S54" s="174"/>
      <c r="T54" s="174"/>
      <c r="U54" s="174"/>
      <c r="V54" s="174"/>
      <c r="W54" s="174"/>
      <c r="X54" s="174"/>
      <c r="Y54" s="174"/>
      <c r="Z54" s="174"/>
      <c r="AA54" s="174"/>
      <c r="AB54" s="174"/>
    </row>
    <row r="55" spans="1:28" ht="15.75" hidden="1" customHeight="1">
      <c r="A55" s="174"/>
      <c r="B55" s="174"/>
      <c r="C55" s="376"/>
      <c r="D55" s="376"/>
      <c r="E55" s="376"/>
      <c r="F55" s="376"/>
      <c r="G55" s="376"/>
      <c r="H55" s="376"/>
      <c r="I55" s="174"/>
      <c r="J55" s="174"/>
      <c r="K55" s="174"/>
      <c r="L55" s="174"/>
      <c r="M55" s="174"/>
      <c r="N55" s="174"/>
      <c r="O55" s="174"/>
      <c r="P55" s="174"/>
      <c r="Q55" s="174"/>
      <c r="R55" s="174"/>
      <c r="S55" s="174"/>
      <c r="T55" s="174"/>
      <c r="U55" s="174"/>
      <c r="V55" s="174"/>
      <c r="W55" s="174"/>
      <c r="X55" s="174"/>
      <c r="Y55" s="174"/>
      <c r="Z55" s="174"/>
      <c r="AA55" s="174"/>
      <c r="AB55" s="174"/>
    </row>
    <row r="56" spans="1:28" ht="15.75" hidden="1" customHeight="1">
      <c r="A56" s="174"/>
      <c r="B56" s="174"/>
      <c r="C56" s="376"/>
      <c r="D56" s="376"/>
      <c r="E56" s="376"/>
      <c r="F56" s="376"/>
      <c r="G56" s="376"/>
      <c r="H56" s="376"/>
      <c r="I56" s="174"/>
      <c r="J56" s="174"/>
      <c r="K56" s="174"/>
      <c r="L56" s="174"/>
      <c r="M56" s="174"/>
      <c r="N56" s="174"/>
      <c r="O56" s="174"/>
      <c r="P56" s="174"/>
      <c r="Q56" s="174"/>
      <c r="R56" s="174"/>
      <c r="S56" s="174"/>
      <c r="T56" s="174"/>
      <c r="U56" s="174"/>
      <c r="V56" s="174"/>
      <c r="W56" s="174"/>
      <c r="X56" s="174"/>
      <c r="Y56" s="174"/>
      <c r="Z56" s="174"/>
      <c r="AA56" s="174"/>
      <c r="AB56" s="174"/>
    </row>
    <row r="57" spans="1:28" ht="15.75" hidden="1" customHeight="1">
      <c r="A57" s="174"/>
      <c r="B57" s="174"/>
      <c r="C57" s="376"/>
      <c r="D57" s="376"/>
      <c r="E57" s="376"/>
      <c r="F57" s="376"/>
      <c r="G57" s="376"/>
      <c r="H57" s="376"/>
      <c r="I57" s="174"/>
      <c r="J57" s="174"/>
      <c r="K57" s="174"/>
      <c r="L57" s="174"/>
      <c r="M57" s="174"/>
      <c r="N57" s="174"/>
      <c r="O57" s="174"/>
      <c r="P57" s="174"/>
      <c r="Q57" s="174"/>
      <c r="R57" s="174"/>
      <c r="S57" s="174"/>
      <c r="T57" s="174"/>
      <c r="U57" s="174"/>
      <c r="V57" s="174"/>
      <c r="W57" s="174"/>
      <c r="X57" s="174"/>
      <c r="Y57" s="174"/>
      <c r="Z57" s="174"/>
      <c r="AA57" s="174"/>
      <c r="AB57" s="174"/>
    </row>
    <row r="58" spans="1:28" ht="15.75" hidden="1" customHeight="1">
      <c r="A58" s="174"/>
      <c r="B58" s="174"/>
      <c r="C58" s="376"/>
      <c r="D58" s="376"/>
      <c r="E58" s="376"/>
      <c r="F58" s="376"/>
      <c r="G58" s="376"/>
      <c r="H58" s="376"/>
      <c r="I58" s="174"/>
      <c r="J58" s="174"/>
      <c r="K58" s="174"/>
      <c r="L58" s="174"/>
      <c r="M58" s="174"/>
      <c r="N58" s="174"/>
      <c r="O58" s="174"/>
      <c r="P58" s="174"/>
      <c r="Q58" s="174"/>
      <c r="R58" s="174"/>
      <c r="S58" s="174"/>
      <c r="T58" s="174"/>
      <c r="U58" s="174"/>
      <c r="V58" s="174"/>
      <c r="W58" s="174"/>
      <c r="X58" s="174"/>
      <c r="Y58" s="174"/>
      <c r="Z58" s="174"/>
      <c r="AA58" s="174"/>
      <c r="AB58" s="174"/>
    </row>
    <row r="59" spans="1:28" ht="15.75" hidden="1" customHeight="1">
      <c r="A59" s="174"/>
      <c r="B59" s="174"/>
      <c r="C59" s="376"/>
      <c r="D59" s="376"/>
      <c r="E59" s="376"/>
      <c r="F59" s="376"/>
      <c r="G59" s="376"/>
      <c r="H59" s="376"/>
      <c r="I59" s="174"/>
      <c r="J59" s="174"/>
      <c r="K59" s="174"/>
      <c r="L59" s="174"/>
      <c r="M59" s="174"/>
      <c r="N59" s="174"/>
      <c r="O59" s="174"/>
      <c r="P59" s="174"/>
      <c r="Q59" s="174"/>
      <c r="R59" s="174"/>
      <c r="S59" s="174"/>
      <c r="T59" s="174"/>
      <c r="U59" s="174"/>
      <c r="V59" s="174"/>
      <c r="W59" s="174"/>
      <c r="X59" s="174"/>
      <c r="Y59" s="174"/>
      <c r="Z59" s="174"/>
      <c r="AA59" s="174"/>
      <c r="AB59" s="174"/>
    </row>
    <row r="60" spans="1:28" ht="15.75" hidden="1" customHeight="1">
      <c r="A60" s="174"/>
      <c r="B60" s="174"/>
      <c r="C60" s="376"/>
      <c r="D60" s="376"/>
      <c r="E60" s="376"/>
      <c r="F60" s="376"/>
      <c r="G60" s="376"/>
      <c r="H60" s="376"/>
      <c r="I60" s="174"/>
      <c r="J60" s="174"/>
      <c r="K60" s="174"/>
      <c r="L60" s="174"/>
      <c r="M60" s="174"/>
      <c r="N60" s="174"/>
      <c r="O60" s="174"/>
      <c r="P60" s="174"/>
      <c r="Q60" s="174"/>
      <c r="R60" s="174"/>
      <c r="S60" s="174"/>
      <c r="T60" s="174"/>
      <c r="U60" s="174"/>
      <c r="V60" s="174"/>
      <c r="W60" s="174"/>
      <c r="X60" s="174"/>
      <c r="Y60" s="174"/>
      <c r="Z60" s="174"/>
      <c r="AA60" s="174"/>
      <c r="AB60" s="174"/>
    </row>
    <row r="61" spans="1:28" ht="15.75" hidden="1" customHeight="1">
      <c r="A61" s="174"/>
      <c r="B61" s="174"/>
      <c r="C61" s="376"/>
      <c r="D61" s="376"/>
      <c r="E61" s="376"/>
      <c r="F61" s="376"/>
      <c r="G61" s="376"/>
      <c r="H61" s="376"/>
      <c r="I61" s="174"/>
      <c r="J61" s="174"/>
      <c r="K61" s="174"/>
      <c r="L61" s="174"/>
      <c r="M61" s="174"/>
      <c r="N61" s="174"/>
      <c r="O61" s="174"/>
      <c r="P61" s="174"/>
      <c r="Q61" s="174"/>
      <c r="R61" s="174"/>
      <c r="S61" s="174"/>
      <c r="T61" s="174"/>
      <c r="U61" s="174"/>
      <c r="V61" s="174"/>
      <c r="W61" s="174"/>
      <c r="X61" s="174"/>
      <c r="Y61" s="174"/>
      <c r="Z61" s="174"/>
      <c r="AA61" s="174"/>
      <c r="AB61" s="174"/>
    </row>
    <row r="62" spans="1:28" ht="15.75" hidden="1" customHeight="1">
      <c r="A62" s="174"/>
      <c r="B62" s="174"/>
      <c r="C62" s="376"/>
      <c r="D62" s="376"/>
      <c r="E62" s="376"/>
      <c r="F62" s="376"/>
      <c r="G62" s="376"/>
      <c r="H62" s="376"/>
      <c r="I62" s="174"/>
      <c r="J62" s="174"/>
      <c r="K62" s="174"/>
      <c r="L62" s="174"/>
      <c r="M62" s="174"/>
      <c r="N62" s="174"/>
      <c r="O62" s="174"/>
      <c r="P62" s="174"/>
      <c r="Q62" s="174"/>
      <c r="R62" s="174"/>
      <c r="S62" s="174"/>
      <c r="T62" s="174"/>
      <c r="U62" s="174"/>
      <c r="V62" s="174"/>
      <c r="W62" s="174"/>
      <c r="X62" s="174"/>
      <c r="Y62" s="174"/>
      <c r="Z62" s="174"/>
      <c r="AA62" s="174"/>
      <c r="AB62" s="174"/>
    </row>
    <row r="63" spans="1:28" ht="15.75" hidden="1" customHeight="1">
      <c r="A63" s="174"/>
      <c r="B63" s="174"/>
      <c r="C63" s="376"/>
      <c r="D63" s="376"/>
      <c r="E63" s="376"/>
      <c r="F63" s="376"/>
      <c r="G63" s="376"/>
      <c r="H63" s="376"/>
      <c r="I63" s="174"/>
      <c r="J63" s="174"/>
      <c r="K63" s="174"/>
      <c r="L63" s="174"/>
      <c r="M63" s="174"/>
      <c r="N63" s="174"/>
      <c r="O63" s="174"/>
      <c r="P63" s="174"/>
      <c r="Q63" s="174"/>
      <c r="R63" s="174"/>
      <c r="S63" s="174"/>
      <c r="T63" s="174"/>
      <c r="U63" s="174"/>
      <c r="V63" s="174"/>
      <c r="W63" s="174"/>
      <c r="X63" s="174"/>
      <c r="Y63" s="174"/>
      <c r="Z63" s="174"/>
      <c r="AA63" s="174"/>
      <c r="AB63" s="174"/>
    </row>
    <row r="64" spans="1:28" ht="15.75" hidden="1" customHeight="1">
      <c r="A64" s="174"/>
      <c r="B64" s="174"/>
      <c r="C64" s="376"/>
      <c r="D64" s="376"/>
      <c r="E64" s="376"/>
      <c r="F64" s="376"/>
      <c r="G64" s="376"/>
      <c r="H64" s="376"/>
      <c r="I64" s="174"/>
      <c r="J64" s="174"/>
      <c r="K64" s="174"/>
      <c r="L64" s="174"/>
      <c r="M64" s="174"/>
      <c r="N64" s="174"/>
      <c r="O64" s="174"/>
      <c r="P64" s="174"/>
      <c r="Q64" s="174"/>
      <c r="R64" s="174"/>
      <c r="S64" s="174"/>
      <c r="T64" s="174"/>
      <c r="U64" s="174"/>
      <c r="V64" s="174"/>
      <c r="W64" s="174"/>
      <c r="X64" s="174"/>
      <c r="Y64" s="174"/>
      <c r="Z64" s="174"/>
      <c r="AA64" s="174"/>
      <c r="AB64" s="174"/>
    </row>
    <row r="65" spans="1:28" ht="15.75" hidden="1" customHeight="1">
      <c r="A65" s="174"/>
      <c r="B65" s="174"/>
      <c r="C65" s="376"/>
      <c r="D65" s="376"/>
      <c r="E65" s="376"/>
      <c r="F65" s="376"/>
      <c r="G65" s="376"/>
      <c r="H65" s="376"/>
      <c r="I65" s="174"/>
      <c r="J65" s="174"/>
      <c r="K65" s="174"/>
      <c r="L65" s="174"/>
      <c r="M65" s="174"/>
      <c r="N65" s="174"/>
      <c r="O65" s="174"/>
      <c r="P65" s="174"/>
      <c r="Q65" s="174"/>
      <c r="R65" s="174"/>
      <c r="S65" s="174"/>
      <c r="T65" s="174"/>
      <c r="U65" s="174"/>
      <c r="V65" s="174"/>
      <c r="W65" s="174"/>
      <c r="X65" s="174"/>
      <c r="Y65" s="174"/>
      <c r="Z65" s="174"/>
      <c r="AA65" s="174"/>
      <c r="AB65" s="174"/>
    </row>
    <row r="66" spans="1:28" ht="15.75" hidden="1" customHeight="1">
      <c r="A66" s="174"/>
      <c r="B66" s="174"/>
      <c r="C66" s="376"/>
      <c r="D66" s="376"/>
      <c r="E66" s="376"/>
      <c r="F66" s="376"/>
      <c r="G66" s="376"/>
      <c r="H66" s="376"/>
      <c r="I66" s="174"/>
      <c r="J66" s="174"/>
      <c r="K66" s="174"/>
      <c r="L66" s="174"/>
      <c r="M66" s="174"/>
      <c r="N66" s="174"/>
      <c r="O66" s="174"/>
      <c r="P66" s="174"/>
      <c r="Q66" s="174"/>
      <c r="R66" s="174"/>
      <c r="S66" s="174"/>
      <c r="T66" s="174"/>
      <c r="U66" s="174"/>
      <c r="V66" s="174"/>
      <c r="W66" s="174"/>
      <c r="X66" s="174"/>
      <c r="Y66" s="174"/>
      <c r="Z66" s="174"/>
      <c r="AA66" s="174"/>
      <c r="AB66" s="174"/>
    </row>
    <row r="67" spans="1:28" ht="15.75" hidden="1" customHeight="1">
      <c r="A67" s="174"/>
      <c r="B67" s="174"/>
      <c r="C67" s="376"/>
      <c r="D67" s="376"/>
      <c r="E67" s="376"/>
      <c r="F67" s="376"/>
      <c r="G67" s="376"/>
      <c r="H67" s="376"/>
      <c r="I67" s="174"/>
      <c r="J67" s="174"/>
      <c r="K67" s="174"/>
      <c r="L67" s="174"/>
      <c r="M67" s="174"/>
      <c r="N67" s="174"/>
      <c r="O67" s="174"/>
      <c r="P67" s="174"/>
      <c r="Q67" s="174"/>
      <c r="R67" s="174"/>
      <c r="S67" s="174"/>
      <c r="T67" s="174"/>
      <c r="U67" s="174"/>
      <c r="V67" s="174"/>
      <c r="W67" s="174"/>
      <c r="X67" s="174"/>
      <c r="Y67" s="174"/>
      <c r="Z67" s="174"/>
      <c r="AA67" s="174"/>
      <c r="AB67" s="174"/>
    </row>
    <row r="68" spans="1:28" ht="15.75" hidden="1" customHeight="1">
      <c r="A68" s="174"/>
      <c r="B68" s="174"/>
      <c r="C68" s="376"/>
      <c r="D68" s="376"/>
      <c r="E68" s="376"/>
      <c r="F68" s="376"/>
      <c r="G68" s="376"/>
      <c r="H68" s="376"/>
      <c r="I68" s="174"/>
      <c r="J68" s="174"/>
      <c r="K68" s="174"/>
      <c r="L68" s="174"/>
      <c r="M68" s="174"/>
      <c r="N68" s="174"/>
      <c r="O68" s="174"/>
      <c r="P68" s="174"/>
      <c r="Q68" s="174"/>
      <c r="R68" s="174"/>
      <c r="S68" s="174"/>
      <c r="T68" s="174"/>
      <c r="U68" s="174"/>
      <c r="V68" s="174"/>
      <c r="W68" s="174"/>
      <c r="X68" s="174"/>
      <c r="Y68" s="174"/>
      <c r="Z68" s="174"/>
      <c r="AA68" s="174"/>
      <c r="AB68" s="174"/>
    </row>
    <row r="69" spans="1:28" ht="15.75" hidden="1" customHeight="1">
      <c r="A69" s="174"/>
      <c r="B69" s="174"/>
      <c r="C69" s="376"/>
      <c r="D69" s="376"/>
      <c r="E69" s="376"/>
      <c r="F69" s="376"/>
      <c r="G69" s="376"/>
      <c r="H69" s="376"/>
      <c r="I69" s="174"/>
      <c r="J69" s="174"/>
      <c r="K69" s="174"/>
      <c r="L69" s="174"/>
      <c r="M69" s="174"/>
      <c r="N69" s="174"/>
      <c r="O69" s="174"/>
      <c r="P69" s="174"/>
      <c r="Q69" s="174"/>
      <c r="R69" s="174"/>
      <c r="S69" s="174"/>
      <c r="T69" s="174"/>
      <c r="U69" s="174"/>
      <c r="V69" s="174"/>
      <c r="W69" s="174"/>
      <c r="X69" s="174"/>
      <c r="Y69" s="174"/>
      <c r="Z69" s="174"/>
      <c r="AA69" s="174"/>
      <c r="AB69" s="174"/>
    </row>
    <row r="70" spans="1:28" ht="15.75" hidden="1" customHeight="1">
      <c r="A70" s="174"/>
      <c r="B70" s="174"/>
      <c r="C70" s="376"/>
      <c r="D70" s="376"/>
      <c r="E70" s="376"/>
      <c r="F70" s="376"/>
      <c r="G70" s="376"/>
      <c r="H70" s="376"/>
      <c r="I70" s="174"/>
      <c r="J70" s="174"/>
      <c r="K70" s="174"/>
      <c r="L70" s="174"/>
      <c r="M70" s="174"/>
      <c r="N70" s="174"/>
      <c r="O70" s="174"/>
      <c r="P70" s="174"/>
      <c r="Q70" s="174"/>
      <c r="R70" s="174"/>
      <c r="S70" s="174"/>
      <c r="T70" s="174"/>
      <c r="U70" s="174"/>
      <c r="V70" s="174"/>
      <c r="W70" s="174"/>
      <c r="X70" s="174"/>
      <c r="Y70" s="174"/>
      <c r="Z70" s="174"/>
      <c r="AA70" s="174"/>
      <c r="AB70" s="174"/>
    </row>
    <row r="71" spans="1:28" ht="15.75" hidden="1" customHeight="1">
      <c r="A71" s="174"/>
      <c r="B71" s="174"/>
      <c r="C71" s="376"/>
      <c r="D71" s="376"/>
      <c r="E71" s="376"/>
      <c r="F71" s="376"/>
      <c r="G71" s="376"/>
      <c r="H71" s="376"/>
      <c r="I71" s="174"/>
      <c r="J71" s="174"/>
      <c r="K71" s="174"/>
      <c r="L71" s="174"/>
      <c r="M71" s="174"/>
      <c r="N71" s="174"/>
      <c r="O71" s="174"/>
      <c r="P71" s="174"/>
      <c r="Q71" s="174"/>
      <c r="R71" s="174"/>
      <c r="S71" s="174"/>
      <c r="T71" s="174"/>
      <c r="U71" s="174"/>
      <c r="V71" s="174"/>
      <c r="W71" s="174"/>
      <c r="X71" s="174"/>
      <c r="Y71" s="174"/>
      <c r="Z71" s="174"/>
      <c r="AA71" s="174"/>
      <c r="AB71" s="174"/>
    </row>
    <row r="72" spans="1:28" ht="15.75" hidden="1" customHeight="1">
      <c r="A72" s="174"/>
      <c r="B72" s="174"/>
      <c r="C72" s="376"/>
      <c r="D72" s="376"/>
      <c r="E72" s="376"/>
      <c r="F72" s="376"/>
      <c r="G72" s="376"/>
      <c r="H72" s="376"/>
      <c r="I72" s="174"/>
      <c r="J72" s="174"/>
      <c r="K72" s="174"/>
      <c r="L72" s="174"/>
      <c r="M72" s="174"/>
      <c r="N72" s="174"/>
      <c r="O72" s="174"/>
      <c r="P72" s="174"/>
      <c r="Q72" s="174"/>
      <c r="R72" s="174"/>
      <c r="S72" s="174"/>
      <c r="T72" s="174"/>
      <c r="U72" s="174"/>
      <c r="V72" s="174"/>
      <c r="W72" s="174"/>
      <c r="X72" s="174"/>
      <c r="Y72" s="174"/>
      <c r="Z72" s="174"/>
      <c r="AA72" s="174"/>
      <c r="AB72" s="174"/>
    </row>
    <row r="73" spans="1:28" ht="15.75" hidden="1" customHeight="1">
      <c r="A73" s="174"/>
      <c r="B73" s="174"/>
      <c r="C73" s="376"/>
      <c r="D73" s="376"/>
      <c r="E73" s="376"/>
      <c r="F73" s="376"/>
      <c r="G73" s="376"/>
      <c r="H73" s="376"/>
      <c r="I73" s="174"/>
      <c r="J73" s="174"/>
      <c r="K73" s="174"/>
      <c r="L73" s="174"/>
      <c r="M73" s="174"/>
      <c r="N73" s="174"/>
      <c r="O73" s="174"/>
      <c r="P73" s="174"/>
      <c r="Q73" s="174"/>
      <c r="R73" s="174"/>
      <c r="S73" s="174"/>
      <c r="T73" s="174"/>
      <c r="U73" s="174"/>
      <c r="V73" s="174"/>
      <c r="W73" s="174"/>
      <c r="X73" s="174"/>
      <c r="Y73" s="174"/>
      <c r="Z73" s="174"/>
      <c r="AA73" s="174"/>
      <c r="AB73" s="174"/>
    </row>
    <row r="74" spans="1:28" ht="15.75" hidden="1" customHeight="1">
      <c r="A74" s="174"/>
      <c r="B74" s="174"/>
      <c r="C74" s="376"/>
      <c r="D74" s="376"/>
      <c r="E74" s="376"/>
      <c r="F74" s="376"/>
      <c r="G74" s="376"/>
      <c r="H74" s="376"/>
      <c r="I74" s="174"/>
      <c r="J74" s="174"/>
      <c r="K74" s="174"/>
      <c r="L74" s="174"/>
      <c r="M74" s="174"/>
      <c r="N74" s="174"/>
      <c r="O74" s="174"/>
      <c r="P74" s="174"/>
      <c r="Q74" s="174"/>
      <c r="R74" s="174"/>
      <c r="S74" s="174"/>
      <c r="T74" s="174"/>
      <c r="U74" s="174"/>
      <c r="V74" s="174"/>
      <c r="W74" s="174"/>
      <c r="X74" s="174"/>
      <c r="Y74" s="174"/>
      <c r="Z74" s="174"/>
      <c r="AA74" s="174"/>
      <c r="AB74" s="174"/>
    </row>
    <row r="75" spans="1:28" ht="15.75" hidden="1" customHeight="1">
      <c r="A75" s="174"/>
      <c r="B75" s="174"/>
      <c r="C75" s="376"/>
      <c r="D75" s="376"/>
      <c r="E75" s="376"/>
      <c r="F75" s="376"/>
      <c r="G75" s="376"/>
      <c r="H75" s="376"/>
      <c r="I75" s="174"/>
      <c r="J75" s="174"/>
      <c r="K75" s="174"/>
      <c r="L75" s="174"/>
      <c r="M75" s="174"/>
      <c r="N75" s="174"/>
      <c r="O75" s="174"/>
      <c r="P75" s="174"/>
      <c r="Q75" s="174"/>
      <c r="R75" s="174"/>
      <c r="S75" s="174"/>
      <c r="T75" s="174"/>
      <c r="U75" s="174"/>
      <c r="V75" s="174"/>
      <c r="W75" s="174"/>
      <c r="X75" s="174"/>
      <c r="Y75" s="174"/>
      <c r="Z75" s="174"/>
      <c r="AA75" s="174"/>
      <c r="AB75" s="174"/>
    </row>
    <row r="76" spans="1:28" ht="15.75" hidden="1" customHeight="1">
      <c r="A76" s="174"/>
      <c r="B76" s="174"/>
      <c r="C76" s="376"/>
      <c r="D76" s="376"/>
      <c r="E76" s="376"/>
      <c r="F76" s="376"/>
      <c r="G76" s="376"/>
      <c r="H76" s="376"/>
      <c r="I76" s="174"/>
      <c r="J76" s="174"/>
      <c r="K76" s="174"/>
      <c r="L76" s="174"/>
      <c r="M76" s="174"/>
      <c r="N76" s="174"/>
      <c r="O76" s="174"/>
      <c r="P76" s="174"/>
      <c r="Q76" s="174"/>
      <c r="R76" s="174"/>
      <c r="S76" s="174"/>
      <c r="T76" s="174"/>
      <c r="U76" s="174"/>
      <c r="V76" s="174"/>
      <c r="W76" s="174"/>
      <c r="X76" s="174"/>
      <c r="Y76" s="174"/>
      <c r="Z76" s="174"/>
      <c r="AA76" s="174"/>
      <c r="AB76" s="174"/>
    </row>
    <row r="77" spans="1:28" ht="15.75" hidden="1" customHeight="1">
      <c r="A77" s="174"/>
      <c r="B77" s="174"/>
      <c r="C77" s="376"/>
      <c r="D77" s="376"/>
      <c r="E77" s="376"/>
      <c r="F77" s="376"/>
      <c r="G77" s="376"/>
      <c r="H77" s="376"/>
      <c r="I77" s="174"/>
      <c r="J77" s="174"/>
      <c r="K77" s="174"/>
      <c r="L77" s="174"/>
      <c r="M77" s="174"/>
      <c r="N77" s="174"/>
      <c r="O77" s="174"/>
      <c r="P77" s="174"/>
      <c r="Q77" s="174"/>
      <c r="R77" s="174"/>
      <c r="S77" s="174"/>
      <c r="T77" s="174"/>
      <c r="U77" s="174"/>
      <c r="V77" s="174"/>
      <c r="W77" s="174"/>
      <c r="X77" s="174"/>
      <c r="Y77" s="174"/>
      <c r="Z77" s="174"/>
      <c r="AA77" s="174"/>
      <c r="AB77" s="174"/>
    </row>
    <row r="78" spans="1:28" ht="15.75" hidden="1" customHeight="1">
      <c r="A78" s="174"/>
      <c r="B78" s="174"/>
      <c r="C78" s="376"/>
      <c r="D78" s="376"/>
      <c r="E78" s="376"/>
      <c r="F78" s="376"/>
      <c r="G78" s="376"/>
      <c r="H78" s="376"/>
      <c r="I78" s="174"/>
      <c r="J78" s="174"/>
      <c r="K78" s="174"/>
      <c r="L78" s="174"/>
      <c r="M78" s="174"/>
      <c r="N78" s="174"/>
      <c r="O78" s="174"/>
      <c r="P78" s="174"/>
      <c r="Q78" s="174"/>
      <c r="R78" s="174"/>
      <c r="S78" s="174"/>
      <c r="T78" s="174"/>
      <c r="U78" s="174"/>
      <c r="V78" s="174"/>
      <c r="W78" s="174"/>
      <c r="X78" s="174"/>
      <c r="Y78" s="174"/>
      <c r="Z78" s="174"/>
      <c r="AA78" s="174"/>
      <c r="AB78" s="174"/>
    </row>
    <row r="79" spans="1:28" ht="15.75" hidden="1" customHeight="1">
      <c r="A79" s="174"/>
      <c r="B79" s="174"/>
      <c r="C79" s="376"/>
      <c r="D79" s="376"/>
      <c r="E79" s="376"/>
      <c r="F79" s="376"/>
      <c r="G79" s="376"/>
      <c r="H79" s="376"/>
      <c r="I79" s="174"/>
      <c r="J79" s="174"/>
      <c r="K79" s="174"/>
      <c r="L79" s="174"/>
      <c r="M79" s="174"/>
      <c r="N79" s="174"/>
      <c r="O79" s="174"/>
      <c r="P79" s="174"/>
      <c r="Q79" s="174"/>
      <c r="R79" s="174"/>
      <c r="S79" s="174"/>
      <c r="T79" s="174"/>
      <c r="U79" s="174"/>
      <c r="V79" s="174"/>
      <c r="W79" s="174"/>
      <c r="X79" s="174"/>
      <c r="Y79" s="174"/>
      <c r="Z79" s="174"/>
      <c r="AA79" s="174"/>
      <c r="AB79" s="174"/>
    </row>
    <row r="80" spans="1:28" ht="15.75" hidden="1" customHeight="1">
      <c r="A80" s="174"/>
      <c r="B80" s="174"/>
      <c r="C80" s="376"/>
      <c r="D80" s="376"/>
      <c r="E80" s="376"/>
      <c r="F80" s="376"/>
      <c r="G80" s="376"/>
      <c r="H80" s="376"/>
      <c r="I80" s="174"/>
      <c r="J80" s="174"/>
      <c r="K80" s="174"/>
      <c r="L80" s="174"/>
      <c r="M80" s="174"/>
      <c r="N80" s="174"/>
      <c r="O80" s="174"/>
      <c r="P80" s="174"/>
      <c r="Q80" s="174"/>
      <c r="R80" s="174"/>
      <c r="S80" s="174"/>
      <c r="T80" s="174"/>
      <c r="U80" s="174"/>
      <c r="V80" s="174"/>
      <c r="W80" s="174"/>
      <c r="X80" s="174"/>
      <c r="Y80" s="174"/>
      <c r="Z80" s="174"/>
      <c r="AA80" s="174"/>
      <c r="AB80" s="174"/>
    </row>
    <row r="81" spans="1:28" ht="15.75" hidden="1" customHeight="1">
      <c r="A81" s="174"/>
      <c r="B81" s="174"/>
      <c r="C81" s="376"/>
      <c r="D81" s="376"/>
      <c r="E81" s="376"/>
      <c r="F81" s="376"/>
      <c r="G81" s="376"/>
      <c r="H81" s="376"/>
      <c r="I81" s="174"/>
      <c r="J81" s="174"/>
      <c r="K81" s="174"/>
      <c r="L81" s="174"/>
      <c r="M81" s="174"/>
      <c r="N81" s="174"/>
      <c r="O81" s="174"/>
      <c r="P81" s="174"/>
      <c r="Q81" s="174"/>
      <c r="R81" s="174"/>
      <c r="S81" s="174"/>
      <c r="T81" s="174"/>
      <c r="U81" s="174"/>
      <c r="V81" s="174"/>
      <c r="W81" s="174"/>
      <c r="X81" s="174"/>
      <c r="Y81" s="174"/>
      <c r="Z81" s="174"/>
      <c r="AA81" s="174"/>
      <c r="AB81" s="174"/>
    </row>
    <row r="82" spans="1:28" ht="15.75" hidden="1" customHeight="1">
      <c r="A82" s="174"/>
      <c r="B82" s="174"/>
      <c r="C82" s="376"/>
      <c r="D82" s="376"/>
      <c r="E82" s="376"/>
      <c r="F82" s="376"/>
      <c r="G82" s="376"/>
      <c r="H82" s="376"/>
      <c r="I82" s="174"/>
      <c r="J82" s="174"/>
      <c r="K82" s="174"/>
      <c r="L82" s="174"/>
      <c r="M82" s="174"/>
      <c r="N82" s="174"/>
      <c r="O82" s="174"/>
      <c r="P82" s="174"/>
      <c r="Q82" s="174"/>
      <c r="R82" s="174"/>
      <c r="S82" s="174"/>
      <c r="T82" s="174"/>
      <c r="U82" s="174"/>
      <c r="V82" s="174"/>
      <c r="W82" s="174"/>
      <c r="X82" s="174"/>
      <c r="Y82" s="174"/>
      <c r="Z82" s="174"/>
      <c r="AA82" s="174"/>
      <c r="AB82" s="174"/>
    </row>
    <row r="83" spans="1:28" ht="15.75" hidden="1" customHeight="1">
      <c r="A83" s="174"/>
      <c r="B83" s="174"/>
      <c r="C83" s="376"/>
      <c r="D83" s="376"/>
      <c r="E83" s="376"/>
      <c r="F83" s="376"/>
      <c r="G83" s="376"/>
      <c r="H83" s="376"/>
      <c r="I83" s="174"/>
      <c r="J83" s="174"/>
      <c r="K83" s="174"/>
      <c r="L83" s="174"/>
      <c r="M83" s="174"/>
      <c r="N83" s="174"/>
      <c r="O83" s="174"/>
      <c r="P83" s="174"/>
      <c r="Q83" s="174"/>
      <c r="R83" s="174"/>
      <c r="S83" s="174"/>
      <c r="T83" s="174"/>
      <c r="U83" s="174"/>
      <c r="V83" s="174"/>
      <c r="W83" s="174"/>
      <c r="X83" s="174"/>
      <c r="Y83" s="174"/>
      <c r="Z83" s="174"/>
      <c r="AA83" s="174"/>
      <c r="AB83" s="174"/>
    </row>
    <row r="84" spans="1:28" ht="15.75" hidden="1" customHeight="1">
      <c r="A84" s="174"/>
      <c r="B84" s="174"/>
      <c r="C84" s="376"/>
      <c r="D84" s="376"/>
      <c r="E84" s="376"/>
      <c r="F84" s="376"/>
      <c r="G84" s="376"/>
      <c r="H84" s="376"/>
      <c r="I84" s="174"/>
      <c r="J84" s="174"/>
      <c r="K84" s="174"/>
      <c r="L84" s="174"/>
      <c r="M84" s="174"/>
      <c r="N84" s="174"/>
      <c r="O84" s="174"/>
      <c r="P84" s="174"/>
      <c r="Q84" s="174"/>
      <c r="R84" s="174"/>
      <c r="S84" s="174"/>
      <c r="T84" s="174"/>
      <c r="U84" s="174"/>
      <c r="V84" s="174"/>
      <c r="W84" s="174"/>
      <c r="X84" s="174"/>
      <c r="Y84" s="174"/>
      <c r="Z84" s="174"/>
      <c r="AA84" s="174"/>
      <c r="AB84" s="174"/>
    </row>
    <row r="85" spans="1:28" ht="15.75" hidden="1" customHeight="1">
      <c r="A85" s="174"/>
      <c r="B85" s="174"/>
      <c r="C85" s="376"/>
      <c r="D85" s="376"/>
      <c r="E85" s="376"/>
      <c r="F85" s="376"/>
      <c r="G85" s="376"/>
      <c r="H85" s="376"/>
      <c r="I85" s="174"/>
      <c r="J85" s="174"/>
      <c r="K85" s="174"/>
      <c r="L85" s="174"/>
      <c r="M85" s="174"/>
      <c r="N85" s="174"/>
      <c r="O85" s="174"/>
      <c r="P85" s="174"/>
      <c r="Q85" s="174"/>
      <c r="R85" s="174"/>
      <c r="S85" s="174"/>
      <c r="T85" s="174"/>
      <c r="U85" s="174"/>
      <c r="V85" s="174"/>
      <c r="W85" s="174"/>
      <c r="X85" s="174"/>
      <c r="Y85" s="174"/>
      <c r="Z85" s="174"/>
      <c r="AA85" s="174"/>
      <c r="AB85" s="174"/>
    </row>
    <row r="86" spans="1:28" ht="15.75" hidden="1" customHeight="1">
      <c r="A86" s="174"/>
      <c r="B86" s="174"/>
      <c r="C86" s="376"/>
      <c r="D86" s="376"/>
      <c r="E86" s="376"/>
      <c r="F86" s="376"/>
      <c r="G86" s="376"/>
      <c r="H86" s="376"/>
      <c r="I86" s="174"/>
      <c r="J86" s="174"/>
      <c r="K86" s="174"/>
      <c r="L86" s="174"/>
      <c r="M86" s="174"/>
      <c r="N86" s="174"/>
      <c r="O86" s="174"/>
      <c r="P86" s="174"/>
      <c r="Q86" s="174"/>
      <c r="R86" s="174"/>
      <c r="S86" s="174"/>
      <c r="T86" s="174"/>
      <c r="U86" s="174"/>
      <c r="V86" s="174"/>
      <c r="W86" s="174"/>
      <c r="X86" s="174"/>
      <c r="Y86" s="174"/>
      <c r="Z86" s="174"/>
      <c r="AA86" s="174"/>
      <c r="AB86" s="174"/>
    </row>
    <row r="87" spans="1:28" ht="15.75" hidden="1" customHeight="1">
      <c r="A87" s="174"/>
      <c r="B87" s="174"/>
      <c r="C87" s="376"/>
      <c r="D87" s="376"/>
      <c r="E87" s="376"/>
      <c r="F87" s="376"/>
      <c r="G87" s="376"/>
      <c r="H87" s="376"/>
      <c r="I87" s="174"/>
      <c r="J87" s="174"/>
      <c r="K87" s="174"/>
      <c r="L87" s="174"/>
      <c r="M87" s="174"/>
      <c r="N87" s="174"/>
      <c r="O87" s="174"/>
      <c r="P87" s="174"/>
      <c r="Q87" s="174"/>
      <c r="R87" s="174"/>
      <c r="S87" s="174"/>
      <c r="T87" s="174"/>
      <c r="U87" s="174"/>
      <c r="V87" s="174"/>
      <c r="W87" s="174"/>
      <c r="X87" s="174"/>
      <c r="Y87" s="174"/>
      <c r="Z87" s="174"/>
      <c r="AA87" s="174"/>
      <c r="AB87" s="174"/>
    </row>
    <row r="88" spans="1:28" ht="15.75" hidden="1" customHeight="1">
      <c r="A88" s="174"/>
      <c r="B88" s="174"/>
      <c r="C88" s="376"/>
      <c r="D88" s="376"/>
      <c r="E88" s="376"/>
      <c r="F88" s="376"/>
      <c r="G88" s="376"/>
      <c r="H88" s="376"/>
      <c r="I88" s="174"/>
      <c r="J88" s="174"/>
      <c r="K88" s="174"/>
      <c r="L88" s="174"/>
      <c r="M88" s="174"/>
      <c r="N88" s="174"/>
      <c r="O88" s="174"/>
      <c r="P88" s="174"/>
      <c r="Q88" s="174"/>
      <c r="R88" s="174"/>
      <c r="S88" s="174"/>
      <c r="T88" s="174"/>
      <c r="U88" s="174"/>
      <c r="V88" s="174"/>
      <c r="W88" s="174"/>
      <c r="X88" s="174"/>
      <c r="Y88" s="174"/>
      <c r="Z88" s="174"/>
      <c r="AA88" s="174"/>
      <c r="AB88" s="174"/>
    </row>
    <row r="89" spans="1:28" ht="15.75" hidden="1" customHeight="1">
      <c r="A89" s="174"/>
      <c r="B89" s="174"/>
      <c r="C89" s="376"/>
      <c r="D89" s="376"/>
      <c r="E89" s="376"/>
      <c r="F89" s="376"/>
      <c r="G89" s="376"/>
      <c r="H89" s="376"/>
      <c r="I89" s="174"/>
      <c r="J89" s="174"/>
      <c r="K89" s="174"/>
      <c r="L89" s="174"/>
      <c r="M89" s="174"/>
      <c r="N89" s="174"/>
      <c r="O89" s="174"/>
      <c r="P89" s="174"/>
      <c r="Q89" s="174"/>
      <c r="R89" s="174"/>
      <c r="S89" s="174"/>
      <c r="T89" s="174"/>
      <c r="U89" s="174"/>
      <c r="V89" s="174"/>
      <c r="W89" s="174"/>
      <c r="X89" s="174"/>
      <c r="Y89" s="174"/>
      <c r="Z89" s="174"/>
      <c r="AA89" s="174"/>
      <c r="AB89" s="174"/>
    </row>
    <row r="90" spans="1:28" ht="15.75" hidden="1" customHeight="1">
      <c r="A90" s="174"/>
      <c r="B90" s="174"/>
      <c r="C90" s="376"/>
      <c r="D90" s="376"/>
      <c r="E90" s="376"/>
      <c r="F90" s="376"/>
      <c r="G90" s="376"/>
      <c r="H90" s="376"/>
      <c r="I90" s="174"/>
      <c r="J90" s="174"/>
      <c r="K90" s="174"/>
      <c r="L90" s="174"/>
      <c r="M90" s="174"/>
      <c r="N90" s="174"/>
      <c r="O90" s="174"/>
      <c r="P90" s="174"/>
      <c r="Q90" s="174"/>
      <c r="R90" s="174"/>
      <c r="S90" s="174"/>
      <c r="T90" s="174"/>
      <c r="U90" s="174"/>
      <c r="V90" s="174"/>
      <c r="W90" s="174"/>
      <c r="X90" s="174"/>
      <c r="Y90" s="174"/>
      <c r="Z90" s="174"/>
      <c r="AA90" s="174"/>
      <c r="AB90" s="174"/>
    </row>
    <row r="91" spans="1:28" ht="15.75" hidden="1" customHeight="1">
      <c r="A91" s="174"/>
      <c r="B91" s="174"/>
      <c r="C91" s="376"/>
      <c r="D91" s="376"/>
      <c r="E91" s="376"/>
      <c r="F91" s="376"/>
      <c r="G91" s="376"/>
      <c r="H91" s="376"/>
      <c r="I91" s="174"/>
      <c r="J91" s="174"/>
      <c r="K91" s="174"/>
      <c r="L91" s="174"/>
      <c r="M91" s="174"/>
      <c r="N91" s="174"/>
      <c r="O91" s="174"/>
      <c r="P91" s="174"/>
      <c r="Q91" s="174"/>
      <c r="R91" s="174"/>
      <c r="S91" s="174"/>
      <c r="T91" s="174"/>
      <c r="U91" s="174"/>
      <c r="V91" s="174"/>
      <c r="W91" s="174"/>
      <c r="X91" s="174"/>
      <c r="Y91" s="174"/>
      <c r="Z91" s="174"/>
      <c r="AA91" s="174"/>
      <c r="AB91" s="174"/>
    </row>
    <row r="92" spans="1:28" ht="15.75" hidden="1" customHeight="1">
      <c r="A92" s="174"/>
      <c r="B92" s="174"/>
      <c r="C92" s="376"/>
      <c r="D92" s="376"/>
      <c r="E92" s="376"/>
      <c r="F92" s="376"/>
      <c r="G92" s="376"/>
      <c r="H92" s="376"/>
      <c r="I92" s="174"/>
      <c r="J92" s="174"/>
      <c r="K92" s="174"/>
      <c r="L92" s="174"/>
      <c r="M92" s="174"/>
      <c r="N92" s="174"/>
      <c r="O92" s="174"/>
      <c r="P92" s="174"/>
      <c r="Q92" s="174"/>
      <c r="R92" s="174"/>
      <c r="S92" s="174"/>
      <c r="T92" s="174"/>
      <c r="U92" s="174"/>
      <c r="V92" s="174"/>
      <c r="W92" s="174"/>
      <c r="X92" s="174"/>
      <c r="Y92" s="174"/>
      <c r="Z92" s="174"/>
      <c r="AA92" s="174"/>
      <c r="AB92" s="174"/>
    </row>
    <row r="93" spans="1:28" ht="15.75" hidden="1" customHeight="1">
      <c r="A93" s="174"/>
      <c r="B93" s="174"/>
      <c r="C93" s="376"/>
      <c r="D93" s="376"/>
      <c r="E93" s="376"/>
      <c r="F93" s="376"/>
      <c r="G93" s="376"/>
      <c r="H93" s="376"/>
      <c r="I93" s="174"/>
      <c r="J93" s="174"/>
      <c r="K93" s="174"/>
      <c r="L93" s="174"/>
      <c r="M93" s="174"/>
      <c r="N93" s="174"/>
      <c r="O93" s="174"/>
      <c r="P93" s="174"/>
      <c r="Q93" s="174"/>
      <c r="R93" s="174"/>
      <c r="S93" s="174"/>
      <c r="T93" s="174"/>
      <c r="U93" s="174"/>
      <c r="V93" s="174"/>
      <c r="W93" s="174"/>
      <c r="X93" s="174"/>
      <c r="Y93" s="174"/>
      <c r="Z93" s="174"/>
      <c r="AA93" s="174"/>
      <c r="AB93" s="174"/>
    </row>
    <row r="94" spans="1:28" ht="15.75" hidden="1" customHeight="1">
      <c r="A94" s="174"/>
      <c r="B94" s="174"/>
      <c r="C94" s="376"/>
      <c r="D94" s="376"/>
      <c r="E94" s="376"/>
      <c r="F94" s="376"/>
      <c r="G94" s="376"/>
      <c r="H94" s="376"/>
      <c r="I94" s="174"/>
      <c r="J94" s="174"/>
      <c r="K94" s="174"/>
      <c r="L94" s="174"/>
      <c r="M94" s="174"/>
      <c r="N94" s="174"/>
      <c r="O94" s="174"/>
      <c r="P94" s="174"/>
      <c r="Q94" s="174"/>
      <c r="R94" s="174"/>
      <c r="S94" s="174"/>
      <c r="T94" s="174"/>
      <c r="U94" s="174"/>
      <c r="V94" s="174"/>
      <c r="W94" s="174"/>
      <c r="X94" s="174"/>
      <c r="Y94" s="174"/>
      <c r="Z94" s="174"/>
      <c r="AA94" s="174"/>
      <c r="AB94" s="174"/>
    </row>
    <row r="95" spans="1:28" ht="15.75" hidden="1" customHeight="1">
      <c r="A95" s="174"/>
      <c r="B95" s="174"/>
      <c r="C95" s="376"/>
      <c r="D95" s="376"/>
      <c r="E95" s="376"/>
      <c r="F95" s="376"/>
      <c r="G95" s="376"/>
      <c r="H95" s="376"/>
      <c r="I95" s="174"/>
      <c r="J95" s="174"/>
      <c r="K95" s="174"/>
      <c r="L95" s="174"/>
      <c r="M95" s="174"/>
      <c r="N95" s="174"/>
      <c r="O95" s="174"/>
      <c r="P95" s="174"/>
      <c r="Q95" s="174"/>
      <c r="R95" s="174"/>
      <c r="S95" s="174"/>
      <c r="T95" s="174"/>
      <c r="U95" s="174"/>
      <c r="V95" s="174"/>
      <c r="W95" s="174"/>
      <c r="X95" s="174"/>
      <c r="Y95" s="174"/>
      <c r="Z95" s="174"/>
      <c r="AA95" s="174"/>
      <c r="AB95" s="174"/>
    </row>
    <row r="96" spans="1:28" ht="15.75" hidden="1" customHeight="1">
      <c r="A96" s="174"/>
      <c r="B96" s="174"/>
      <c r="C96" s="376"/>
      <c r="D96" s="376"/>
      <c r="E96" s="376"/>
      <c r="F96" s="376"/>
      <c r="G96" s="376"/>
      <c r="H96" s="376"/>
      <c r="I96" s="174"/>
      <c r="J96" s="174"/>
      <c r="K96" s="174"/>
      <c r="L96" s="174"/>
      <c r="M96" s="174"/>
      <c r="N96" s="174"/>
      <c r="O96" s="174"/>
      <c r="P96" s="174"/>
      <c r="Q96" s="174"/>
      <c r="R96" s="174"/>
      <c r="S96" s="174"/>
      <c r="T96" s="174"/>
      <c r="U96" s="174"/>
      <c r="V96" s="174"/>
      <c r="W96" s="174"/>
      <c r="X96" s="174"/>
      <c r="Y96" s="174"/>
      <c r="Z96" s="174"/>
      <c r="AA96" s="174"/>
      <c r="AB96" s="174"/>
    </row>
    <row r="97" spans="1:28" ht="15.75" hidden="1" customHeight="1">
      <c r="A97" s="174"/>
      <c r="B97" s="174"/>
      <c r="C97" s="376"/>
      <c r="D97" s="376"/>
      <c r="E97" s="376"/>
      <c r="F97" s="376"/>
      <c r="G97" s="376"/>
      <c r="H97" s="376"/>
      <c r="I97" s="174"/>
      <c r="J97" s="174"/>
      <c r="K97" s="174"/>
      <c r="L97" s="174"/>
      <c r="M97" s="174"/>
      <c r="N97" s="174"/>
      <c r="O97" s="174"/>
      <c r="P97" s="174"/>
      <c r="Q97" s="174"/>
      <c r="R97" s="174"/>
      <c r="S97" s="174"/>
      <c r="T97" s="174"/>
      <c r="U97" s="174"/>
      <c r="V97" s="174"/>
      <c r="W97" s="174"/>
      <c r="X97" s="174"/>
      <c r="Y97" s="174"/>
      <c r="Z97" s="174"/>
      <c r="AA97" s="174"/>
      <c r="AB97" s="174"/>
    </row>
    <row r="98" spans="1:28" ht="15.75" hidden="1" customHeight="1">
      <c r="A98" s="174"/>
      <c r="B98" s="174"/>
      <c r="C98" s="376"/>
      <c r="D98" s="376"/>
      <c r="E98" s="376"/>
      <c r="F98" s="376"/>
      <c r="G98" s="376"/>
      <c r="H98" s="376"/>
      <c r="I98" s="174"/>
      <c r="J98" s="174"/>
      <c r="K98" s="174"/>
      <c r="L98" s="174"/>
      <c r="M98" s="174"/>
      <c r="N98" s="174"/>
      <c r="O98" s="174"/>
      <c r="P98" s="174"/>
      <c r="Q98" s="174"/>
      <c r="R98" s="174"/>
      <c r="S98" s="174"/>
      <c r="T98" s="174"/>
      <c r="U98" s="174"/>
      <c r="V98" s="174"/>
      <c r="W98" s="174"/>
      <c r="X98" s="174"/>
      <c r="Y98" s="174"/>
      <c r="Z98" s="174"/>
      <c r="AA98" s="174"/>
      <c r="AB98" s="174"/>
    </row>
    <row r="99" spans="1:28" ht="15.75" hidden="1" customHeight="1">
      <c r="A99" s="174"/>
      <c r="B99" s="174"/>
      <c r="C99" s="376"/>
      <c r="D99" s="376"/>
      <c r="E99" s="376"/>
      <c r="F99" s="376"/>
      <c r="G99" s="376"/>
      <c r="H99" s="376"/>
      <c r="I99" s="174"/>
      <c r="J99" s="174"/>
      <c r="K99" s="174"/>
      <c r="L99" s="174"/>
      <c r="M99" s="174"/>
      <c r="N99" s="174"/>
      <c r="O99" s="174"/>
      <c r="P99" s="174"/>
      <c r="Q99" s="174"/>
      <c r="R99" s="174"/>
      <c r="S99" s="174"/>
      <c r="T99" s="174"/>
      <c r="U99" s="174"/>
      <c r="V99" s="174"/>
      <c r="W99" s="174"/>
      <c r="X99" s="174"/>
      <c r="Y99" s="174"/>
      <c r="Z99" s="174"/>
      <c r="AA99" s="174"/>
      <c r="AB99" s="174"/>
    </row>
    <row r="100" spans="1:28" ht="15.75" hidden="1" customHeight="1">
      <c r="A100" s="174"/>
      <c r="B100" s="174"/>
      <c r="C100" s="376"/>
      <c r="D100" s="376"/>
      <c r="E100" s="376"/>
      <c r="F100" s="376"/>
      <c r="G100" s="376"/>
      <c r="H100" s="376"/>
      <c r="I100" s="174"/>
      <c r="J100" s="174"/>
      <c r="K100" s="174"/>
      <c r="L100" s="174"/>
      <c r="M100" s="174"/>
      <c r="N100" s="174"/>
      <c r="O100" s="174"/>
      <c r="P100" s="174"/>
      <c r="Q100" s="174"/>
      <c r="R100" s="174"/>
      <c r="S100" s="174"/>
      <c r="T100" s="174"/>
      <c r="U100" s="174"/>
      <c r="V100" s="174"/>
      <c r="W100" s="174"/>
      <c r="X100" s="174"/>
      <c r="Y100" s="174"/>
      <c r="Z100" s="174"/>
      <c r="AA100" s="174"/>
      <c r="AB100" s="174"/>
    </row>
    <row r="101" spans="1:28" ht="15.75" hidden="1" customHeight="1">
      <c r="A101" s="174"/>
      <c r="B101" s="174"/>
      <c r="C101" s="376"/>
      <c r="D101" s="376"/>
      <c r="E101" s="376"/>
      <c r="F101" s="376"/>
      <c r="G101" s="376"/>
      <c r="H101" s="376"/>
      <c r="I101" s="174"/>
      <c r="J101" s="174"/>
      <c r="K101" s="174"/>
      <c r="L101" s="174"/>
      <c r="M101" s="174"/>
      <c r="N101" s="174"/>
      <c r="O101" s="174"/>
      <c r="P101" s="174"/>
      <c r="Q101" s="174"/>
      <c r="R101" s="174"/>
      <c r="S101" s="174"/>
      <c r="T101" s="174"/>
      <c r="U101" s="174"/>
      <c r="V101" s="174"/>
      <c r="W101" s="174"/>
      <c r="X101" s="174"/>
      <c r="Y101" s="174"/>
      <c r="Z101" s="174"/>
      <c r="AA101" s="174"/>
      <c r="AB101" s="174"/>
    </row>
    <row r="102" spans="1:28" ht="15.75" hidden="1" customHeight="1">
      <c r="A102" s="174"/>
      <c r="B102" s="174"/>
      <c r="C102" s="376"/>
      <c r="D102" s="376"/>
      <c r="E102" s="376"/>
      <c r="F102" s="376"/>
      <c r="G102" s="376"/>
      <c r="H102" s="376"/>
      <c r="I102" s="174"/>
      <c r="J102" s="174"/>
      <c r="K102" s="174"/>
      <c r="L102" s="174"/>
      <c r="M102" s="174"/>
      <c r="N102" s="174"/>
      <c r="O102" s="174"/>
      <c r="P102" s="174"/>
      <c r="Q102" s="174"/>
      <c r="R102" s="174"/>
      <c r="S102" s="174"/>
      <c r="T102" s="174"/>
      <c r="U102" s="174"/>
      <c r="V102" s="174"/>
      <c r="W102" s="174"/>
      <c r="X102" s="174"/>
      <c r="Y102" s="174"/>
      <c r="Z102" s="174"/>
      <c r="AA102" s="174"/>
      <c r="AB102" s="174"/>
    </row>
    <row r="103" spans="1:28" ht="15.75" hidden="1" customHeight="1">
      <c r="A103" s="174"/>
      <c r="B103" s="174"/>
      <c r="C103" s="376"/>
      <c r="D103" s="376"/>
      <c r="E103" s="376"/>
      <c r="F103" s="376"/>
      <c r="G103" s="376"/>
      <c r="H103" s="376"/>
      <c r="I103" s="174"/>
      <c r="J103" s="174"/>
      <c r="K103" s="174"/>
      <c r="L103" s="174"/>
      <c r="M103" s="174"/>
      <c r="N103" s="174"/>
      <c r="O103" s="174"/>
      <c r="P103" s="174"/>
      <c r="Q103" s="174"/>
      <c r="R103" s="174"/>
      <c r="S103" s="174"/>
      <c r="T103" s="174"/>
      <c r="U103" s="174"/>
      <c r="V103" s="174"/>
      <c r="W103" s="174"/>
      <c r="X103" s="174"/>
      <c r="Y103" s="174"/>
      <c r="Z103" s="174"/>
      <c r="AA103" s="174"/>
      <c r="AB103" s="174"/>
    </row>
    <row r="104" spans="1:28" ht="15.75" hidden="1" customHeight="1">
      <c r="A104" s="174"/>
      <c r="B104" s="174"/>
      <c r="C104" s="376"/>
      <c r="D104" s="376"/>
      <c r="E104" s="376"/>
      <c r="F104" s="376"/>
      <c r="G104" s="376"/>
      <c r="H104" s="376"/>
      <c r="I104" s="174"/>
      <c r="J104" s="174"/>
      <c r="K104" s="174"/>
      <c r="L104" s="174"/>
      <c r="M104" s="174"/>
      <c r="N104" s="174"/>
      <c r="O104" s="174"/>
      <c r="P104" s="174"/>
      <c r="Q104" s="174"/>
      <c r="R104" s="174"/>
      <c r="S104" s="174"/>
      <c r="T104" s="174"/>
      <c r="U104" s="174"/>
      <c r="V104" s="174"/>
      <c r="W104" s="174"/>
      <c r="X104" s="174"/>
      <c r="Y104" s="174"/>
      <c r="Z104" s="174"/>
      <c r="AA104" s="174"/>
      <c r="AB104" s="174"/>
    </row>
    <row r="105" spans="1:28" ht="15.75" hidden="1" customHeight="1">
      <c r="A105" s="174"/>
      <c r="B105" s="174"/>
      <c r="C105" s="376"/>
      <c r="D105" s="376"/>
      <c r="E105" s="376"/>
      <c r="F105" s="376"/>
      <c r="G105" s="376"/>
      <c r="H105" s="376"/>
      <c r="I105" s="174"/>
      <c r="J105" s="174"/>
      <c r="K105" s="174"/>
      <c r="L105" s="174"/>
      <c r="M105" s="174"/>
      <c r="N105" s="174"/>
      <c r="O105" s="174"/>
      <c r="P105" s="174"/>
      <c r="Q105" s="174"/>
      <c r="R105" s="174"/>
      <c r="S105" s="174"/>
      <c r="T105" s="174"/>
      <c r="U105" s="174"/>
      <c r="V105" s="174"/>
      <c r="W105" s="174"/>
      <c r="X105" s="174"/>
      <c r="Y105" s="174"/>
      <c r="Z105" s="174"/>
      <c r="AA105" s="174"/>
      <c r="AB105" s="174"/>
    </row>
    <row r="106" spans="1:28" ht="15.75" hidden="1" customHeight="1">
      <c r="A106" s="174"/>
      <c r="B106" s="174"/>
      <c r="C106" s="376"/>
      <c r="D106" s="376"/>
      <c r="E106" s="376"/>
      <c r="F106" s="376"/>
      <c r="G106" s="376"/>
      <c r="H106" s="376"/>
      <c r="I106" s="174"/>
      <c r="J106" s="174"/>
      <c r="K106" s="174"/>
      <c r="L106" s="174"/>
      <c r="M106" s="174"/>
      <c r="N106" s="174"/>
      <c r="O106" s="174"/>
      <c r="P106" s="174"/>
      <c r="Q106" s="174"/>
      <c r="R106" s="174"/>
      <c r="S106" s="174"/>
      <c r="T106" s="174"/>
      <c r="U106" s="174"/>
      <c r="V106" s="174"/>
      <c r="W106" s="174"/>
      <c r="X106" s="174"/>
      <c r="Y106" s="174"/>
      <c r="Z106" s="174"/>
      <c r="AA106" s="174"/>
      <c r="AB106" s="174"/>
    </row>
    <row r="107" spans="1:28" ht="15.75" hidden="1" customHeight="1">
      <c r="A107" s="174"/>
      <c r="B107" s="174"/>
      <c r="C107" s="376"/>
      <c r="D107" s="376"/>
      <c r="E107" s="376"/>
      <c r="F107" s="376"/>
      <c r="G107" s="376"/>
      <c r="H107" s="376"/>
      <c r="I107" s="174"/>
      <c r="J107" s="174"/>
      <c r="K107" s="174"/>
      <c r="L107" s="174"/>
      <c r="M107" s="174"/>
      <c r="N107" s="174"/>
      <c r="O107" s="174"/>
      <c r="P107" s="174"/>
      <c r="Q107" s="174"/>
      <c r="R107" s="174"/>
      <c r="S107" s="174"/>
      <c r="T107" s="174"/>
      <c r="U107" s="174"/>
      <c r="V107" s="174"/>
      <c r="W107" s="174"/>
      <c r="X107" s="174"/>
      <c r="Y107" s="174"/>
      <c r="Z107" s="174"/>
      <c r="AA107" s="174"/>
      <c r="AB107" s="174"/>
    </row>
    <row r="108" spans="1:28" ht="15.75" hidden="1" customHeight="1">
      <c r="A108" s="174"/>
      <c r="B108" s="174"/>
      <c r="C108" s="376"/>
      <c r="D108" s="376"/>
      <c r="E108" s="376"/>
      <c r="F108" s="376"/>
      <c r="G108" s="376"/>
      <c r="H108" s="376"/>
      <c r="I108" s="174"/>
      <c r="J108" s="174"/>
      <c r="K108" s="174"/>
      <c r="L108" s="174"/>
      <c r="M108" s="174"/>
      <c r="N108" s="174"/>
      <c r="O108" s="174"/>
      <c r="P108" s="174"/>
      <c r="Q108" s="174"/>
      <c r="R108" s="174"/>
      <c r="S108" s="174"/>
      <c r="T108" s="174"/>
      <c r="U108" s="174"/>
      <c r="V108" s="174"/>
      <c r="W108" s="174"/>
      <c r="X108" s="174"/>
      <c r="Y108" s="174"/>
      <c r="Z108" s="174"/>
      <c r="AA108" s="174"/>
      <c r="AB108" s="174"/>
    </row>
    <row r="109" spans="1:28" ht="15.75" hidden="1" customHeight="1">
      <c r="A109" s="174"/>
      <c r="B109" s="174"/>
      <c r="C109" s="376"/>
      <c r="D109" s="376"/>
      <c r="E109" s="376"/>
      <c r="F109" s="376"/>
      <c r="G109" s="376"/>
      <c r="H109" s="376"/>
      <c r="I109" s="174"/>
      <c r="J109" s="174"/>
      <c r="K109" s="174"/>
      <c r="L109" s="174"/>
      <c r="M109" s="174"/>
      <c r="N109" s="174"/>
      <c r="O109" s="174"/>
      <c r="P109" s="174"/>
      <c r="Q109" s="174"/>
      <c r="R109" s="174"/>
      <c r="S109" s="174"/>
      <c r="T109" s="174"/>
      <c r="U109" s="174"/>
      <c r="V109" s="174"/>
      <c r="W109" s="174"/>
      <c r="X109" s="174"/>
      <c r="Y109" s="174"/>
      <c r="Z109" s="174"/>
      <c r="AA109" s="174"/>
      <c r="AB109" s="174"/>
    </row>
    <row r="110" spans="1:28" ht="15.75" hidden="1" customHeight="1">
      <c r="A110" s="174"/>
      <c r="B110" s="174"/>
      <c r="C110" s="376"/>
      <c r="D110" s="376"/>
      <c r="E110" s="376"/>
      <c r="F110" s="376"/>
      <c r="G110" s="376"/>
      <c r="H110" s="376"/>
      <c r="I110" s="174"/>
      <c r="J110" s="174"/>
      <c r="K110" s="174"/>
      <c r="L110" s="174"/>
      <c r="M110" s="174"/>
      <c r="N110" s="174"/>
      <c r="O110" s="174"/>
      <c r="P110" s="174"/>
      <c r="Q110" s="174"/>
      <c r="R110" s="174"/>
      <c r="S110" s="174"/>
      <c r="T110" s="174"/>
      <c r="U110" s="174"/>
      <c r="V110" s="174"/>
      <c r="W110" s="174"/>
      <c r="X110" s="174"/>
      <c r="Y110" s="174"/>
      <c r="Z110" s="174"/>
      <c r="AA110" s="174"/>
      <c r="AB110" s="174"/>
    </row>
    <row r="111" spans="1:28" ht="15.75" hidden="1" customHeight="1">
      <c r="A111" s="174"/>
      <c r="B111" s="174"/>
      <c r="C111" s="376"/>
      <c r="D111" s="376"/>
      <c r="E111" s="376"/>
      <c r="F111" s="376"/>
      <c r="G111" s="376"/>
      <c r="H111" s="376"/>
      <c r="I111" s="174"/>
      <c r="J111" s="174"/>
      <c r="K111" s="174"/>
      <c r="L111" s="174"/>
      <c r="M111" s="174"/>
      <c r="N111" s="174"/>
      <c r="O111" s="174"/>
      <c r="P111" s="174"/>
      <c r="Q111" s="174"/>
      <c r="R111" s="174"/>
      <c r="S111" s="174"/>
      <c r="T111" s="174"/>
      <c r="U111" s="174"/>
      <c r="V111" s="174"/>
      <c r="W111" s="174"/>
      <c r="X111" s="174"/>
      <c r="Y111" s="174"/>
      <c r="Z111" s="174"/>
      <c r="AA111" s="174"/>
      <c r="AB111" s="174"/>
    </row>
    <row r="112" spans="1:28" ht="15.75" hidden="1" customHeight="1">
      <c r="A112" s="174"/>
      <c r="B112" s="174"/>
      <c r="C112" s="376"/>
      <c r="D112" s="376"/>
      <c r="E112" s="376"/>
      <c r="F112" s="376"/>
      <c r="G112" s="376"/>
      <c r="H112" s="376"/>
      <c r="I112" s="174"/>
      <c r="J112" s="174"/>
      <c r="K112" s="174"/>
      <c r="L112" s="174"/>
      <c r="M112" s="174"/>
      <c r="N112" s="174"/>
      <c r="O112" s="174"/>
      <c r="P112" s="174"/>
      <c r="Q112" s="174"/>
      <c r="R112" s="174"/>
      <c r="S112" s="174"/>
      <c r="T112" s="174"/>
      <c r="U112" s="174"/>
      <c r="V112" s="174"/>
      <c r="W112" s="174"/>
      <c r="X112" s="174"/>
      <c r="Y112" s="174"/>
      <c r="Z112" s="174"/>
      <c r="AA112" s="174"/>
      <c r="AB112" s="174"/>
    </row>
    <row r="113" spans="1:28" ht="15.75" hidden="1" customHeight="1">
      <c r="A113" s="174"/>
      <c r="B113" s="174"/>
      <c r="C113" s="376"/>
      <c r="D113" s="376"/>
      <c r="E113" s="376"/>
      <c r="F113" s="376"/>
      <c r="G113" s="376"/>
      <c r="H113" s="376"/>
      <c r="I113" s="174"/>
      <c r="J113" s="174"/>
      <c r="K113" s="174"/>
      <c r="L113" s="174"/>
      <c r="M113" s="174"/>
      <c r="N113" s="174"/>
      <c r="O113" s="174"/>
      <c r="P113" s="174"/>
      <c r="Q113" s="174"/>
      <c r="R113" s="174"/>
      <c r="S113" s="174"/>
      <c r="T113" s="174"/>
      <c r="U113" s="174"/>
      <c r="V113" s="174"/>
      <c r="W113" s="174"/>
      <c r="X113" s="174"/>
      <c r="Y113" s="174"/>
      <c r="Z113" s="174"/>
      <c r="AA113" s="174"/>
      <c r="AB113" s="174"/>
    </row>
    <row r="114" spans="1:28" ht="15.75" hidden="1" customHeight="1">
      <c r="A114" s="174"/>
      <c r="B114" s="174"/>
      <c r="C114" s="376"/>
      <c r="D114" s="376"/>
      <c r="E114" s="376"/>
      <c r="F114" s="376"/>
      <c r="G114" s="376"/>
      <c r="H114" s="376"/>
      <c r="I114" s="174"/>
      <c r="J114" s="174"/>
      <c r="K114" s="174"/>
      <c r="L114" s="174"/>
      <c r="M114" s="174"/>
      <c r="N114" s="174"/>
      <c r="O114" s="174"/>
      <c r="P114" s="174"/>
      <c r="Q114" s="174"/>
      <c r="R114" s="174"/>
      <c r="S114" s="174"/>
      <c r="T114" s="174"/>
      <c r="U114" s="174"/>
      <c r="V114" s="174"/>
      <c r="W114" s="174"/>
      <c r="X114" s="174"/>
      <c r="Y114" s="174"/>
      <c r="Z114" s="174"/>
      <c r="AA114" s="174"/>
      <c r="AB114" s="174"/>
    </row>
    <row r="115" spans="1:28" ht="15.75" hidden="1" customHeight="1">
      <c r="A115" s="174"/>
      <c r="B115" s="174"/>
      <c r="C115" s="376"/>
      <c r="D115" s="376"/>
      <c r="E115" s="376"/>
      <c r="F115" s="376"/>
      <c r="G115" s="376"/>
      <c r="H115" s="376"/>
      <c r="I115" s="174"/>
      <c r="J115" s="174"/>
      <c r="K115" s="174"/>
      <c r="L115" s="174"/>
      <c r="M115" s="174"/>
      <c r="N115" s="174"/>
      <c r="O115" s="174"/>
      <c r="P115" s="174"/>
      <c r="Q115" s="174"/>
      <c r="R115" s="174"/>
      <c r="S115" s="174"/>
      <c r="T115" s="174"/>
      <c r="U115" s="174"/>
      <c r="V115" s="174"/>
      <c r="W115" s="174"/>
      <c r="X115" s="174"/>
      <c r="Y115" s="174"/>
      <c r="Z115" s="174"/>
      <c r="AA115" s="174"/>
      <c r="AB115" s="174"/>
    </row>
    <row r="116" spans="1:28" ht="15.75" hidden="1" customHeight="1">
      <c r="A116" s="174"/>
      <c r="B116" s="174"/>
      <c r="C116" s="376"/>
      <c r="D116" s="376"/>
      <c r="E116" s="376"/>
      <c r="F116" s="376"/>
      <c r="G116" s="376"/>
      <c r="H116" s="376"/>
      <c r="I116" s="174"/>
      <c r="J116" s="174"/>
      <c r="K116" s="174"/>
      <c r="L116" s="174"/>
      <c r="M116" s="174"/>
      <c r="N116" s="174"/>
      <c r="O116" s="174"/>
      <c r="P116" s="174"/>
      <c r="Q116" s="174"/>
      <c r="R116" s="174"/>
      <c r="S116" s="174"/>
      <c r="T116" s="174"/>
      <c r="U116" s="174"/>
      <c r="V116" s="174"/>
      <c r="W116" s="174"/>
      <c r="X116" s="174"/>
      <c r="Y116" s="174"/>
      <c r="Z116" s="174"/>
      <c r="AA116" s="174"/>
      <c r="AB116" s="174"/>
    </row>
    <row r="117" spans="1:28" ht="15.75" hidden="1" customHeight="1">
      <c r="A117" s="174"/>
      <c r="B117" s="174"/>
      <c r="C117" s="376"/>
      <c r="D117" s="376"/>
      <c r="E117" s="376"/>
      <c r="F117" s="376"/>
      <c r="G117" s="376"/>
      <c r="H117" s="376"/>
      <c r="I117" s="174"/>
      <c r="J117" s="174"/>
      <c r="K117" s="174"/>
      <c r="L117" s="174"/>
      <c r="M117" s="174"/>
      <c r="N117" s="174"/>
      <c r="O117" s="174"/>
      <c r="P117" s="174"/>
      <c r="Q117" s="174"/>
      <c r="R117" s="174"/>
      <c r="S117" s="174"/>
      <c r="T117" s="174"/>
      <c r="U117" s="174"/>
      <c r="V117" s="174"/>
      <c r="W117" s="174"/>
      <c r="X117" s="174"/>
      <c r="Y117" s="174"/>
      <c r="Z117" s="174"/>
      <c r="AA117" s="174"/>
      <c r="AB117" s="174"/>
    </row>
    <row r="118" spans="1:28" ht="15.75" hidden="1" customHeight="1">
      <c r="A118" s="174"/>
      <c r="B118" s="174"/>
      <c r="C118" s="376"/>
      <c r="D118" s="376"/>
      <c r="E118" s="376"/>
      <c r="F118" s="376"/>
      <c r="G118" s="376"/>
      <c r="H118" s="376"/>
      <c r="I118" s="174"/>
      <c r="J118" s="174"/>
      <c r="K118" s="174"/>
      <c r="L118" s="174"/>
      <c r="M118" s="174"/>
      <c r="N118" s="174"/>
      <c r="O118" s="174"/>
      <c r="P118" s="174"/>
      <c r="Q118" s="174"/>
      <c r="R118" s="174"/>
      <c r="S118" s="174"/>
      <c r="T118" s="174"/>
      <c r="U118" s="174"/>
      <c r="V118" s="174"/>
      <c r="W118" s="174"/>
      <c r="X118" s="174"/>
      <c r="Y118" s="174"/>
      <c r="Z118" s="174"/>
      <c r="AA118" s="174"/>
      <c r="AB118" s="174"/>
    </row>
    <row r="119" spans="1:28" ht="15.75" hidden="1" customHeight="1">
      <c r="A119" s="174"/>
      <c r="B119" s="174"/>
      <c r="C119" s="376"/>
      <c r="D119" s="376"/>
      <c r="E119" s="376"/>
      <c r="F119" s="376"/>
      <c r="G119" s="376"/>
      <c r="H119" s="376"/>
      <c r="I119" s="174"/>
      <c r="J119" s="174"/>
      <c r="K119" s="174"/>
      <c r="L119" s="174"/>
      <c r="M119" s="174"/>
      <c r="N119" s="174"/>
      <c r="O119" s="174"/>
      <c r="P119" s="174"/>
      <c r="Q119" s="174"/>
      <c r="R119" s="174"/>
      <c r="S119" s="174"/>
      <c r="T119" s="174"/>
      <c r="U119" s="174"/>
      <c r="V119" s="174"/>
      <c r="W119" s="174"/>
      <c r="X119" s="174"/>
      <c r="Y119" s="174"/>
      <c r="Z119" s="174"/>
      <c r="AA119" s="174"/>
      <c r="AB119" s="174"/>
    </row>
    <row r="120" spans="1:28" ht="15.75" hidden="1" customHeight="1">
      <c r="A120" s="174"/>
      <c r="B120" s="174"/>
      <c r="C120" s="376"/>
      <c r="D120" s="376"/>
      <c r="E120" s="376"/>
      <c r="F120" s="376"/>
      <c r="G120" s="376"/>
      <c r="H120" s="376"/>
      <c r="I120" s="174"/>
      <c r="J120" s="174"/>
      <c r="K120" s="174"/>
      <c r="L120" s="174"/>
      <c r="M120" s="174"/>
      <c r="N120" s="174"/>
      <c r="O120" s="174"/>
      <c r="P120" s="174"/>
      <c r="Q120" s="174"/>
      <c r="R120" s="174"/>
      <c r="S120" s="174"/>
      <c r="T120" s="174"/>
      <c r="U120" s="174"/>
      <c r="V120" s="174"/>
      <c r="W120" s="174"/>
      <c r="X120" s="174"/>
      <c r="Y120" s="174"/>
      <c r="Z120" s="174"/>
      <c r="AA120" s="174"/>
      <c r="AB120" s="174"/>
    </row>
    <row r="121" spans="1:28" ht="15.75" hidden="1" customHeight="1">
      <c r="A121" s="174"/>
      <c r="B121" s="174"/>
      <c r="C121" s="376"/>
      <c r="D121" s="376"/>
      <c r="E121" s="376"/>
      <c r="F121" s="376"/>
      <c r="G121" s="376"/>
      <c r="H121" s="376"/>
      <c r="I121" s="174"/>
      <c r="J121" s="174"/>
      <c r="K121" s="174"/>
      <c r="L121" s="174"/>
      <c r="M121" s="174"/>
      <c r="N121" s="174"/>
      <c r="O121" s="174"/>
      <c r="P121" s="174"/>
      <c r="Q121" s="174"/>
      <c r="R121" s="174"/>
      <c r="S121" s="174"/>
      <c r="T121" s="174"/>
      <c r="U121" s="174"/>
      <c r="V121" s="174"/>
      <c r="W121" s="174"/>
      <c r="X121" s="174"/>
      <c r="Y121" s="174"/>
      <c r="Z121" s="174"/>
      <c r="AA121" s="174"/>
      <c r="AB121" s="174"/>
    </row>
    <row r="122" spans="1:28" ht="15.75" hidden="1" customHeight="1">
      <c r="A122" s="174"/>
      <c r="B122" s="174"/>
      <c r="C122" s="376"/>
      <c r="D122" s="376"/>
      <c r="E122" s="376"/>
      <c r="F122" s="376"/>
      <c r="G122" s="376"/>
      <c r="H122" s="376"/>
      <c r="I122" s="174"/>
      <c r="J122" s="174"/>
      <c r="K122" s="174"/>
      <c r="L122" s="174"/>
      <c r="M122" s="174"/>
      <c r="N122" s="174"/>
      <c r="O122" s="174"/>
      <c r="P122" s="174"/>
      <c r="Q122" s="174"/>
      <c r="R122" s="174"/>
      <c r="S122" s="174"/>
      <c r="T122" s="174"/>
      <c r="U122" s="174"/>
      <c r="V122" s="174"/>
      <c r="W122" s="174"/>
      <c r="X122" s="174"/>
      <c r="Y122" s="174"/>
      <c r="Z122" s="174"/>
      <c r="AA122" s="174"/>
      <c r="AB122" s="174"/>
    </row>
    <row r="123" spans="1:28" ht="15.75" hidden="1" customHeight="1">
      <c r="A123" s="174"/>
      <c r="B123" s="174"/>
      <c r="C123" s="376"/>
      <c r="D123" s="376"/>
      <c r="E123" s="376"/>
      <c r="F123" s="376"/>
      <c r="G123" s="376"/>
      <c r="H123" s="376"/>
      <c r="I123" s="174"/>
      <c r="J123" s="174"/>
      <c r="K123" s="174"/>
      <c r="L123" s="174"/>
      <c r="M123" s="174"/>
      <c r="N123" s="174"/>
      <c r="O123" s="174"/>
      <c r="P123" s="174"/>
      <c r="Q123" s="174"/>
      <c r="R123" s="174"/>
      <c r="S123" s="174"/>
      <c r="T123" s="174"/>
      <c r="U123" s="174"/>
      <c r="V123" s="174"/>
      <c r="W123" s="174"/>
      <c r="X123" s="174"/>
      <c r="Y123" s="174"/>
      <c r="Z123" s="174"/>
      <c r="AA123" s="174"/>
      <c r="AB123" s="174"/>
    </row>
    <row r="124" spans="1:28" ht="15.75" hidden="1" customHeight="1">
      <c r="A124" s="174"/>
      <c r="B124" s="174"/>
      <c r="C124" s="376"/>
      <c r="D124" s="376"/>
      <c r="E124" s="376"/>
      <c r="F124" s="376"/>
      <c r="G124" s="376"/>
      <c r="H124" s="376"/>
      <c r="I124" s="174"/>
      <c r="J124" s="174"/>
      <c r="K124" s="174"/>
      <c r="L124" s="174"/>
      <c r="M124" s="174"/>
      <c r="N124" s="174"/>
      <c r="O124" s="174"/>
      <c r="P124" s="174"/>
      <c r="Q124" s="174"/>
      <c r="R124" s="174"/>
      <c r="S124" s="174"/>
      <c r="T124" s="174"/>
      <c r="U124" s="174"/>
      <c r="V124" s="174"/>
      <c r="W124" s="174"/>
      <c r="X124" s="174"/>
      <c r="Y124" s="174"/>
      <c r="Z124" s="174"/>
      <c r="AA124" s="174"/>
      <c r="AB124" s="174"/>
    </row>
    <row r="125" spans="1:28" ht="15.75" hidden="1" customHeight="1">
      <c r="A125" s="174"/>
      <c r="B125" s="174"/>
      <c r="C125" s="376"/>
      <c r="D125" s="376"/>
      <c r="E125" s="376"/>
      <c r="F125" s="376"/>
      <c r="G125" s="376"/>
      <c r="H125" s="376"/>
      <c r="I125" s="174"/>
      <c r="J125" s="174"/>
      <c r="K125" s="174"/>
      <c r="L125" s="174"/>
      <c r="M125" s="174"/>
      <c r="N125" s="174"/>
      <c r="O125" s="174"/>
      <c r="P125" s="174"/>
      <c r="Q125" s="174"/>
      <c r="R125" s="174"/>
      <c r="S125" s="174"/>
      <c r="T125" s="174"/>
      <c r="U125" s="174"/>
      <c r="V125" s="174"/>
      <c r="W125" s="174"/>
      <c r="X125" s="174"/>
      <c r="Y125" s="174"/>
      <c r="Z125" s="174"/>
      <c r="AA125" s="174"/>
      <c r="AB125" s="174"/>
    </row>
    <row r="126" spans="1:28" ht="15.75" hidden="1" customHeight="1">
      <c r="A126" s="174"/>
      <c r="B126" s="174"/>
      <c r="C126" s="376"/>
      <c r="D126" s="376"/>
      <c r="E126" s="376"/>
      <c r="F126" s="376"/>
      <c r="G126" s="376"/>
      <c r="H126" s="376"/>
      <c r="I126" s="174"/>
      <c r="J126" s="174"/>
      <c r="K126" s="174"/>
      <c r="L126" s="174"/>
      <c r="M126" s="174"/>
      <c r="N126" s="174"/>
      <c r="O126" s="174"/>
      <c r="P126" s="174"/>
      <c r="Q126" s="174"/>
      <c r="R126" s="174"/>
      <c r="S126" s="174"/>
      <c r="T126" s="174"/>
      <c r="U126" s="174"/>
      <c r="V126" s="174"/>
      <c r="W126" s="174"/>
      <c r="X126" s="174"/>
      <c r="Y126" s="174"/>
      <c r="Z126" s="174"/>
      <c r="AA126" s="174"/>
      <c r="AB126" s="174"/>
    </row>
    <row r="127" spans="1:28" ht="15.75" hidden="1" customHeight="1">
      <c r="A127" s="174"/>
      <c r="B127" s="174"/>
      <c r="C127" s="376"/>
      <c r="D127" s="376"/>
      <c r="E127" s="376"/>
      <c r="F127" s="376"/>
      <c r="G127" s="376"/>
      <c r="H127" s="376"/>
      <c r="I127" s="174"/>
      <c r="J127" s="174"/>
      <c r="K127" s="174"/>
      <c r="L127" s="174"/>
      <c r="M127" s="174"/>
      <c r="N127" s="174"/>
      <c r="O127" s="174"/>
      <c r="P127" s="174"/>
      <c r="Q127" s="174"/>
      <c r="R127" s="174"/>
      <c r="S127" s="174"/>
      <c r="T127" s="174"/>
      <c r="U127" s="174"/>
      <c r="V127" s="174"/>
      <c r="W127" s="174"/>
      <c r="X127" s="174"/>
      <c r="Y127" s="174"/>
      <c r="Z127" s="174"/>
      <c r="AA127" s="174"/>
      <c r="AB127" s="174"/>
    </row>
    <row r="128" spans="1:28" ht="15.75" hidden="1" customHeight="1">
      <c r="A128" s="174"/>
      <c r="B128" s="174"/>
      <c r="C128" s="376"/>
      <c r="D128" s="376"/>
      <c r="E128" s="376"/>
      <c r="F128" s="376"/>
      <c r="G128" s="376"/>
      <c r="H128" s="376"/>
      <c r="I128" s="174"/>
      <c r="J128" s="174"/>
      <c r="K128" s="174"/>
      <c r="L128" s="174"/>
      <c r="M128" s="174"/>
      <c r="N128" s="174"/>
      <c r="O128" s="174"/>
      <c r="P128" s="174"/>
      <c r="Q128" s="174"/>
      <c r="R128" s="174"/>
      <c r="S128" s="174"/>
      <c r="T128" s="174"/>
      <c r="U128" s="174"/>
      <c r="V128" s="174"/>
      <c r="W128" s="174"/>
      <c r="X128" s="174"/>
      <c r="Y128" s="174"/>
      <c r="Z128" s="174"/>
      <c r="AA128" s="174"/>
      <c r="AB128" s="174"/>
    </row>
    <row r="129" spans="1:28" ht="15.75" hidden="1" customHeight="1">
      <c r="A129" s="174"/>
      <c r="B129" s="174"/>
      <c r="C129" s="376"/>
      <c r="D129" s="376"/>
      <c r="E129" s="376"/>
      <c r="F129" s="376"/>
      <c r="G129" s="376"/>
      <c r="H129" s="376"/>
      <c r="I129" s="174"/>
      <c r="J129" s="174"/>
      <c r="K129" s="174"/>
      <c r="L129" s="174"/>
      <c r="M129" s="174"/>
      <c r="N129" s="174"/>
      <c r="O129" s="174"/>
      <c r="P129" s="174"/>
      <c r="Q129" s="174"/>
      <c r="R129" s="174"/>
      <c r="S129" s="174"/>
      <c r="T129" s="174"/>
      <c r="U129" s="174"/>
      <c r="V129" s="174"/>
      <c r="W129" s="174"/>
      <c r="X129" s="174"/>
      <c r="Y129" s="174"/>
      <c r="Z129" s="174"/>
      <c r="AA129" s="174"/>
      <c r="AB129" s="174"/>
    </row>
    <row r="130" spans="1:28" ht="15.75" hidden="1" customHeight="1">
      <c r="A130" s="174"/>
      <c r="B130" s="174"/>
      <c r="C130" s="376"/>
      <c r="D130" s="376"/>
      <c r="E130" s="376"/>
      <c r="F130" s="376"/>
      <c r="G130" s="376"/>
      <c r="H130" s="376"/>
      <c r="I130" s="174"/>
      <c r="J130" s="174"/>
      <c r="K130" s="174"/>
      <c r="L130" s="174"/>
      <c r="M130" s="174"/>
      <c r="N130" s="174"/>
      <c r="O130" s="174"/>
      <c r="P130" s="174"/>
      <c r="Q130" s="174"/>
      <c r="R130" s="174"/>
      <c r="S130" s="174"/>
      <c r="T130" s="174"/>
      <c r="U130" s="174"/>
      <c r="V130" s="174"/>
      <c r="W130" s="174"/>
      <c r="X130" s="174"/>
      <c r="Y130" s="174"/>
      <c r="Z130" s="174"/>
      <c r="AA130" s="174"/>
      <c r="AB130" s="174"/>
    </row>
    <row r="131" spans="1:28" ht="15.75" customHeight="1">
      <c r="A131" s="174"/>
      <c r="B131" s="174"/>
      <c r="C131" s="376"/>
      <c r="D131" s="376"/>
      <c r="E131" s="376"/>
      <c r="F131" s="376"/>
      <c r="G131" s="376"/>
      <c r="H131" s="376"/>
      <c r="I131" s="174"/>
      <c r="J131" s="174"/>
      <c r="K131" s="174"/>
      <c r="L131" s="174"/>
      <c r="M131" s="174"/>
      <c r="N131" s="174"/>
      <c r="O131" s="174"/>
      <c r="P131" s="174"/>
      <c r="Q131" s="174"/>
      <c r="R131" s="174"/>
      <c r="S131" s="174"/>
      <c r="T131" s="174"/>
      <c r="U131" s="174"/>
      <c r="V131" s="174"/>
      <c r="W131" s="174"/>
      <c r="X131" s="174"/>
      <c r="Y131" s="174"/>
      <c r="Z131" s="174"/>
      <c r="AA131" s="174"/>
      <c r="AB131" s="174"/>
    </row>
    <row r="132" spans="1:28" ht="15.75" customHeight="1">
      <c r="A132" s="174"/>
      <c r="B132" s="174"/>
      <c r="C132" s="376"/>
      <c r="D132" s="376"/>
      <c r="E132" s="376"/>
      <c r="F132" s="376"/>
      <c r="G132" s="376"/>
      <c r="H132" s="376"/>
      <c r="I132" s="174"/>
      <c r="J132" s="174"/>
      <c r="K132" s="174"/>
      <c r="L132" s="174"/>
      <c r="M132" s="174"/>
      <c r="N132" s="174"/>
      <c r="O132" s="174"/>
      <c r="P132" s="174"/>
      <c r="Q132" s="174"/>
      <c r="R132" s="174"/>
      <c r="S132" s="174"/>
      <c r="T132" s="174"/>
      <c r="U132" s="174"/>
      <c r="V132" s="174"/>
      <c r="W132" s="174"/>
      <c r="X132" s="174"/>
      <c r="Y132" s="174"/>
      <c r="Z132" s="174"/>
      <c r="AA132" s="174"/>
      <c r="AB132" s="174"/>
    </row>
    <row r="133" spans="1:28" ht="15.75" customHeight="1">
      <c r="A133" s="174"/>
      <c r="B133" s="174"/>
      <c r="C133" s="376"/>
      <c r="D133" s="376"/>
      <c r="E133" s="376"/>
      <c r="F133" s="376"/>
      <c r="G133" s="376"/>
      <c r="H133" s="376"/>
      <c r="I133" s="174"/>
      <c r="J133" s="174"/>
      <c r="K133" s="174"/>
      <c r="L133" s="174"/>
      <c r="M133" s="174"/>
      <c r="N133" s="174"/>
      <c r="O133" s="174"/>
      <c r="P133" s="174"/>
      <c r="Q133" s="174"/>
      <c r="R133" s="174"/>
      <c r="S133" s="174"/>
      <c r="T133" s="174"/>
      <c r="U133" s="174"/>
      <c r="V133" s="174"/>
      <c r="W133" s="174"/>
      <c r="X133" s="174"/>
      <c r="Y133" s="174"/>
      <c r="Z133" s="174"/>
      <c r="AA133" s="174"/>
      <c r="AB133" s="174"/>
    </row>
    <row r="134" spans="1:28" ht="15.75" customHeight="1">
      <c r="A134" s="174"/>
      <c r="B134" s="174"/>
      <c r="C134" s="376"/>
      <c r="D134" s="376"/>
      <c r="E134" s="376"/>
      <c r="F134" s="376"/>
      <c r="G134" s="376"/>
      <c r="H134" s="376"/>
      <c r="I134" s="174"/>
      <c r="J134" s="174"/>
      <c r="K134" s="174"/>
      <c r="L134" s="174"/>
      <c r="M134" s="174"/>
      <c r="N134" s="174"/>
      <c r="O134" s="174"/>
      <c r="P134" s="174"/>
      <c r="Q134" s="174"/>
      <c r="R134" s="174"/>
      <c r="S134" s="174"/>
      <c r="T134" s="174"/>
      <c r="U134" s="174"/>
      <c r="V134" s="174"/>
      <c r="W134" s="174"/>
      <c r="X134" s="174"/>
      <c r="Y134" s="174"/>
      <c r="Z134" s="174"/>
      <c r="AA134" s="174"/>
      <c r="AB134" s="174"/>
    </row>
    <row r="135" spans="1:28" ht="15.75" customHeight="1">
      <c r="A135" s="174"/>
      <c r="B135" s="174"/>
      <c r="C135" s="376"/>
      <c r="D135" s="376"/>
      <c r="E135" s="376"/>
      <c r="F135" s="376"/>
      <c r="G135" s="376"/>
      <c r="H135" s="376"/>
      <c r="I135" s="174"/>
      <c r="J135" s="174"/>
      <c r="K135" s="174"/>
      <c r="L135" s="174"/>
      <c r="M135" s="174"/>
      <c r="N135" s="174"/>
      <c r="O135" s="174"/>
      <c r="P135" s="174"/>
      <c r="Q135" s="174"/>
      <c r="R135" s="174"/>
      <c r="S135" s="174"/>
      <c r="T135" s="174"/>
      <c r="U135" s="174"/>
      <c r="V135" s="174"/>
      <c r="W135" s="174"/>
      <c r="X135" s="174"/>
      <c r="Y135" s="174"/>
      <c r="Z135" s="174"/>
      <c r="AA135" s="174"/>
      <c r="AB135" s="174"/>
    </row>
    <row r="136" spans="1:28" ht="15.75" customHeight="1">
      <c r="A136" s="174"/>
      <c r="B136" s="174"/>
      <c r="C136" s="376"/>
      <c r="D136" s="376"/>
      <c r="E136" s="376"/>
      <c r="F136" s="376"/>
      <c r="G136" s="376"/>
      <c r="H136" s="376"/>
      <c r="I136" s="174"/>
      <c r="J136" s="174"/>
      <c r="K136" s="174"/>
      <c r="L136" s="174"/>
      <c r="M136" s="174"/>
      <c r="N136" s="174"/>
      <c r="O136" s="174"/>
      <c r="P136" s="174"/>
      <c r="Q136" s="174"/>
      <c r="R136" s="174"/>
      <c r="S136" s="174"/>
      <c r="T136" s="174"/>
      <c r="U136" s="174"/>
      <c r="V136" s="174"/>
      <c r="W136" s="174"/>
      <c r="X136" s="174"/>
      <c r="Y136" s="174"/>
      <c r="Z136" s="174"/>
      <c r="AA136" s="174"/>
      <c r="AB136" s="174"/>
    </row>
    <row r="137" spans="1:28" ht="15.75" customHeight="1">
      <c r="A137" s="174"/>
      <c r="B137" s="174"/>
      <c r="C137" s="376"/>
      <c r="D137" s="376"/>
      <c r="E137" s="376"/>
      <c r="F137" s="376"/>
      <c r="G137" s="376"/>
      <c r="H137" s="376"/>
      <c r="I137" s="174"/>
      <c r="J137" s="174"/>
      <c r="K137" s="174"/>
      <c r="L137" s="174"/>
      <c r="M137" s="174"/>
      <c r="N137" s="174"/>
      <c r="O137" s="174"/>
      <c r="P137" s="174"/>
      <c r="Q137" s="174"/>
      <c r="R137" s="174"/>
      <c r="S137" s="174"/>
      <c r="T137" s="174"/>
      <c r="U137" s="174"/>
      <c r="V137" s="174"/>
      <c r="W137" s="174"/>
      <c r="X137" s="174"/>
      <c r="Y137" s="174"/>
      <c r="Z137" s="174"/>
      <c r="AA137" s="174"/>
      <c r="AB137" s="174"/>
    </row>
    <row r="138" spans="1:28" ht="15.75" customHeight="1">
      <c r="A138" s="174"/>
      <c r="B138" s="174"/>
      <c r="C138" s="376"/>
      <c r="D138" s="376"/>
      <c r="E138" s="376"/>
      <c r="F138" s="376"/>
      <c r="G138" s="376"/>
      <c r="H138" s="376"/>
      <c r="I138" s="174"/>
      <c r="J138" s="174"/>
      <c r="K138" s="174"/>
      <c r="L138" s="174"/>
      <c r="M138" s="174"/>
      <c r="N138" s="174"/>
      <c r="O138" s="174"/>
      <c r="P138" s="174"/>
      <c r="Q138" s="174"/>
      <c r="R138" s="174"/>
      <c r="S138" s="174"/>
      <c r="T138" s="174"/>
      <c r="U138" s="174"/>
      <c r="V138" s="174"/>
      <c r="W138" s="174"/>
      <c r="X138" s="174"/>
      <c r="Y138" s="174"/>
      <c r="Z138" s="174"/>
      <c r="AA138" s="174"/>
      <c r="AB138" s="174"/>
    </row>
    <row r="139" spans="1:28" ht="15.75" customHeight="1">
      <c r="A139" s="174"/>
      <c r="B139" s="174"/>
      <c r="C139" s="376"/>
      <c r="D139" s="376"/>
      <c r="E139" s="376"/>
      <c r="F139" s="376"/>
      <c r="G139" s="376"/>
      <c r="H139" s="376"/>
      <c r="I139" s="174"/>
      <c r="J139" s="174"/>
      <c r="K139" s="174"/>
      <c r="L139" s="174"/>
      <c r="M139" s="174"/>
      <c r="N139" s="174"/>
      <c r="O139" s="174"/>
      <c r="P139" s="174"/>
      <c r="Q139" s="174"/>
      <c r="R139" s="174"/>
      <c r="S139" s="174"/>
      <c r="T139" s="174"/>
      <c r="U139" s="174"/>
      <c r="V139" s="174"/>
      <c r="W139" s="174"/>
      <c r="X139" s="174"/>
      <c r="Y139" s="174"/>
      <c r="Z139" s="174"/>
      <c r="AA139" s="174"/>
      <c r="AB139" s="174"/>
    </row>
    <row r="140" spans="1:28" ht="15.75" customHeight="1">
      <c r="A140" s="174"/>
      <c r="B140" s="174"/>
      <c r="C140" s="376"/>
      <c r="D140" s="376"/>
      <c r="E140" s="376"/>
      <c r="F140" s="376"/>
      <c r="G140" s="376"/>
      <c r="H140" s="376"/>
      <c r="I140" s="174"/>
      <c r="J140" s="174"/>
      <c r="K140" s="174"/>
      <c r="L140" s="174"/>
      <c r="M140" s="174"/>
      <c r="N140" s="174"/>
      <c r="O140" s="174"/>
      <c r="P140" s="174"/>
      <c r="Q140" s="174"/>
      <c r="R140" s="174"/>
      <c r="S140" s="174"/>
      <c r="T140" s="174"/>
      <c r="U140" s="174"/>
      <c r="V140" s="174"/>
      <c r="W140" s="174"/>
      <c r="X140" s="174"/>
      <c r="Y140" s="174"/>
      <c r="Z140" s="174"/>
      <c r="AA140" s="174"/>
      <c r="AB140" s="174"/>
    </row>
    <row r="141" spans="1:28" ht="15.75" customHeight="1">
      <c r="A141" s="174"/>
      <c r="B141" s="174"/>
      <c r="C141" s="376"/>
      <c r="D141" s="376"/>
      <c r="E141" s="376"/>
      <c r="F141" s="376"/>
      <c r="G141" s="376"/>
      <c r="H141" s="376"/>
      <c r="I141" s="174"/>
      <c r="J141" s="174"/>
      <c r="K141" s="174"/>
      <c r="L141" s="174"/>
      <c r="M141" s="174"/>
      <c r="N141" s="174"/>
      <c r="O141" s="174"/>
      <c r="P141" s="174"/>
      <c r="Q141" s="174"/>
      <c r="R141" s="174"/>
      <c r="S141" s="174"/>
      <c r="T141" s="174"/>
      <c r="U141" s="174"/>
      <c r="V141" s="174"/>
      <c r="W141" s="174"/>
      <c r="X141" s="174"/>
      <c r="Y141" s="174"/>
      <c r="Z141" s="174"/>
      <c r="AA141" s="174"/>
      <c r="AB141" s="174"/>
    </row>
    <row r="142" spans="1:28" ht="15.75" customHeight="1">
      <c r="A142" s="174"/>
      <c r="B142" s="174"/>
      <c r="C142" s="376"/>
      <c r="D142" s="376"/>
      <c r="E142" s="376"/>
      <c r="F142" s="376"/>
      <c r="G142" s="376"/>
      <c r="H142" s="376"/>
      <c r="I142" s="174"/>
      <c r="J142" s="174"/>
      <c r="K142" s="174"/>
      <c r="L142" s="174"/>
      <c r="M142" s="174"/>
      <c r="N142" s="174"/>
      <c r="O142" s="174"/>
      <c r="P142" s="174"/>
      <c r="Q142" s="174"/>
      <c r="R142" s="174"/>
      <c r="S142" s="174"/>
      <c r="T142" s="174"/>
      <c r="U142" s="174"/>
      <c r="V142" s="174"/>
      <c r="W142" s="174"/>
      <c r="X142" s="174"/>
      <c r="Y142" s="174"/>
      <c r="Z142" s="174"/>
      <c r="AA142" s="174"/>
      <c r="AB142" s="174"/>
    </row>
    <row r="143" spans="1:28" ht="15.75" customHeight="1">
      <c r="A143" s="174"/>
      <c r="B143" s="174"/>
      <c r="C143" s="376"/>
      <c r="D143" s="376"/>
      <c r="E143" s="376"/>
      <c r="F143" s="376"/>
      <c r="G143" s="376"/>
      <c r="H143" s="376"/>
      <c r="I143" s="174"/>
      <c r="J143" s="174"/>
      <c r="K143" s="174"/>
      <c r="L143" s="174"/>
      <c r="M143" s="174"/>
      <c r="N143" s="174"/>
      <c r="O143" s="174"/>
      <c r="P143" s="174"/>
      <c r="Q143" s="174"/>
      <c r="R143" s="174"/>
      <c r="S143" s="174"/>
      <c r="T143" s="174"/>
      <c r="U143" s="174"/>
      <c r="V143" s="174"/>
      <c r="W143" s="174"/>
      <c r="X143" s="174"/>
      <c r="Y143" s="174"/>
      <c r="Z143" s="174"/>
      <c r="AA143" s="174"/>
      <c r="AB143" s="174"/>
    </row>
    <row r="144" spans="1:28" ht="15.75" customHeight="1">
      <c r="A144" s="174"/>
      <c r="B144" s="174"/>
      <c r="C144" s="376"/>
      <c r="D144" s="376"/>
      <c r="E144" s="376"/>
      <c r="F144" s="376"/>
      <c r="G144" s="376"/>
      <c r="H144" s="376"/>
      <c r="I144" s="174"/>
      <c r="J144" s="174"/>
      <c r="K144" s="174"/>
      <c r="L144" s="174"/>
      <c r="M144" s="174"/>
      <c r="N144" s="174"/>
      <c r="O144" s="174"/>
      <c r="P144" s="174"/>
      <c r="Q144" s="174"/>
      <c r="R144" s="174"/>
      <c r="S144" s="174"/>
      <c r="T144" s="174"/>
      <c r="U144" s="174"/>
      <c r="V144" s="174"/>
      <c r="W144" s="174"/>
      <c r="X144" s="174"/>
      <c r="Y144" s="174"/>
      <c r="Z144" s="174"/>
      <c r="AA144" s="174"/>
      <c r="AB144" s="174"/>
    </row>
    <row r="145" spans="1:28" ht="15.75" customHeight="1">
      <c r="A145" s="174"/>
      <c r="B145" s="174"/>
      <c r="C145" s="376"/>
      <c r="D145" s="376"/>
      <c r="E145" s="376"/>
      <c r="F145" s="376"/>
      <c r="G145" s="376"/>
      <c r="H145" s="376"/>
      <c r="I145" s="174"/>
      <c r="J145" s="174"/>
      <c r="K145" s="174"/>
      <c r="L145" s="174"/>
      <c r="M145" s="174"/>
      <c r="N145" s="174"/>
      <c r="O145" s="174"/>
      <c r="P145" s="174"/>
      <c r="Q145" s="174"/>
      <c r="R145" s="174"/>
      <c r="S145" s="174"/>
      <c r="T145" s="174"/>
      <c r="U145" s="174"/>
      <c r="V145" s="174"/>
      <c r="W145" s="174"/>
      <c r="X145" s="174"/>
      <c r="Y145" s="174"/>
      <c r="Z145" s="174"/>
      <c r="AA145" s="174"/>
      <c r="AB145" s="174"/>
    </row>
    <row r="146" spans="1:28" ht="15.75" customHeight="1">
      <c r="A146" s="174"/>
      <c r="B146" s="174"/>
      <c r="C146" s="376"/>
      <c r="D146" s="376"/>
      <c r="E146" s="376"/>
      <c r="F146" s="376"/>
      <c r="G146" s="376"/>
      <c r="H146" s="376"/>
      <c r="I146" s="174"/>
      <c r="J146" s="174"/>
      <c r="K146" s="174"/>
      <c r="L146" s="174"/>
      <c r="M146" s="174"/>
      <c r="N146" s="174"/>
      <c r="O146" s="174"/>
      <c r="P146" s="174"/>
      <c r="Q146" s="174"/>
      <c r="R146" s="174"/>
      <c r="S146" s="174"/>
      <c r="T146" s="174"/>
      <c r="U146" s="174"/>
      <c r="V146" s="174"/>
      <c r="W146" s="174"/>
      <c r="X146" s="174"/>
      <c r="Y146" s="174"/>
      <c r="Z146" s="174"/>
      <c r="AA146" s="174"/>
      <c r="AB146" s="174"/>
    </row>
    <row r="147" spans="1:28" ht="15.75" customHeight="1">
      <c r="A147" s="174"/>
      <c r="B147" s="174"/>
      <c r="C147" s="376"/>
      <c r="D147" s="376"/>
      <c r="E147" s="376"/>
      <c r="F147" s="376"/>
      <c r="G147" s="376"/>
      <c r="H147" s="376"/>
      <c r="I147" s="174"/>
      <c r="J147" s="174"/>
      <c r="K147" s="174"/>
      <c r="L147" s="174"/>
      <c r="M147" s="174"/>
      <c r="N147" s="174"/>
      <c r="O147" s="174"/>
      <c r="P147" s="174"/>
      <c r="Q147" s="174"/>
      <c r="R147" s="174"/>
      <c r="S147" s="174"/>
      <c r="T147" s="174"/>
      <c r="U147" s="174"/>
      <c r="V147" s="174"/>
      <c r="W147" s="174"/>
      <c r="X147" s="174"/>
      <c r="Y147" s="174"/>
      <c r="Z147" s="174"/>
      <c r="AA147" s="174"/>
      <c r="AB147" s="174"/>
    </row>
    <row r="148" spans="1:28" ht="15.75" customHeight="1">
      <c r="A148" s="174"/>
      <c r="B148" s="174"/>
      <c r="C148" s="376"/>
      <c r="D148" s="376"/>
      <c r="E148" s="376"/>
      <c r="F148" s="376"/>
      <c r="G148" s="376"/>
      <c r="H148" s="376"/>
      <c r="I148" s="174"/>
      <c r="J148" s="174"/>
      <c r="K148" s="174"/>
      <c r="L148" s="174"/>
      <c r="M148" s="174"/>
      <c r="N148" s="174"/>
      <c r="O148" s="174"/>
      <c r="P148" s="174"/>
      <c r="Q148" s="174"/>
      <c r="R148" s="174"/>
      <c r="S148" s="174"/>
      <c r="T148" s="174"/>
      <c r="U148" s="174"/>
      <c r="V148" s="174"/>
      <c r="W148" s="174"/>
      <c r="X148" s="174"/>
      <c r="Y148" s="174"/>
      <c r="Z148" s="174"/>
      <c r="AA148" s="174"/>
      <c r="AB148" s="174"/>
    </row>
    <row r="149" spans="1:28" ht="15.75" customHeight="1">
      <c r="A149" s="174"/>
      <c r="B149" s="174"/>
      <c r="C149" s="376"/>
      <c r="D149" s="376"/>
      <c r="E149" s="376"/>
      <c r="F149" s="376"/>
      <c r="G149" s="376"/>
      <c r="H149" s="376"/>
      <c r="I149" s="174"/>
      <c r="J149" s="174"/>
      <c r="K149" s="174"/>
      <c r="L149" s="174"/>
      <c r="M149" s="174"/>
      <c r="N149" s="174"/>
      <c r="O149" s="174"/>
      <c r="P149" s="174"/>
      <c r="Q149" s="174"/>
      <c r="R149" s="174"/>
      <c r="S149" s="174"/>
      <c r="T149" s="174"/>
      <c r="U149" s="174"/>
      <c r="V149" s="174"/>
      <c r="W149" s="174"/>
      <c r="X149" s="174"/>
      <c r="Y149" s="174"/>
      <c r="Z149" s="174"/>
      <c r="AA149" s="174"/>
      <c r="AB149" s="174"/>
    </row>
    <row r="150" spans="1:28" ht="15.75" customHeight="1">
      <c r="A150" s="174"/>
      <c r="B150" s="174"/>
      <c r="C150" s="376"/>
      <c r="D150" s="376"/>
      <c r="E150" s="376"/>
      <c r="F150" s="376"/>
      <c r="G150" s="376"/>
      <c r="H150" s="376"/>
      <c r="I150" s="174"/>
      <c r="J150" s="174"/>
      <c r="K150" s="174"/>
      <c r="L150" s="174"/>
      <c r="M150" s="174"/>
      <c r="N150" s="174"/>
      <c r="O150" s="174"/>
      <c r="P150" s="174"/>
      <c r="Q150" s="174"/>
      <c r="R150" s="174"/>
      <c r="S150" s="174"/>
      <c r="T150" s="174"/>
      <c r="U150" s="174"/>
      <c r="V150" s="174"/>
      <c r="W150" s="174"/>
      <c r="X150" s="174"/>
      <c r="Y150" s="174"/>
      <c r="Z150" s="174"/>
      <c r="AA150" s="174"/>
      <c r="AB150" s="174"/>
    </row>
    <row r="151" spans="1:28" ht="15.75" customHeight="1">
      <c r="A151" s="174"/>
      <c r="B151" s="174"/>
      <c r="C151" s="376"/>
      <c r="D151" s="376"/>
      <c r="E151" s="376"/>
      <c r="F151" s="376"/>
      <c r="G151" s="376"/>
      <c r="H151" s="376"/>
      <c r="I151" s="174"/>
      <c r="J151" s="174"/>
      <c r="K151" s="174"/>
      <c r="L151" s="174"/>
      <c r="M151" s="174"/>
      <c r="N151" s="174"/>
      <c r="O151" s="174"/>
      <c r="P151" s="174"/>
      <c r="Q151" s="174"/>
      <c r="R151" s="174"/>
      <c r="S151" s="174"/>
      <c r="T151" s="174"/>
      <c r="U151" s="174"/>
      <c r="V151" s="174"/>
      <c r="W151" s="174"/>
      <c r="X151" s="174"/>
      <c r="Y151" s="174"/>
      <c r="Z151" s="174"/>
      <c r="AA151" s="174"/>
      <c r="AB151" s="174"/>
    </row>
    <row r="152" spans="1:28" ht="15.75" customHeight="1">
      <c r="A152" s="174"/>
      <c r="B152" s="174"/>
      <c r="C152" s="376"/>
      <c r="D152" s="376"/>
      <c r="E152" s="376"/>
      <c r="F152" s="376"/>
      <c r="G152" s="376"/>
      <c r="H152" s="376"/>
      <c r="I152" s="174"/>
      <c r="J152" s="174"/>
      <c r="K152" s="174"/>
      <c r="L152" s="174"/>
      <c r="M152" s="174"/>
      <c r="N152" s="174"/>
      <c r="O152" s="174"/>
      <c r="P152" s="174"/>
      <c r="Q152" s="174"/>
      <c r="R152" s="174"/>
      <c r="S152" s="174"/>
      <c r="T152" s="174"/>
      <c r="U152" s="174"/>
      <c r="V152" s="174"/>
      <c r="W152" s="174"/>
      <c r="X152" s="174"/>
      <c r="Y152" s="174"/>
      <c r="Z152" s="174"/>
      <c r="AA152" s="174"/>
      <c r="AB152" s="174"/>
    </row>
    <row r="153" spans="1:28" ht="15.75" customHeight="1">
      <c r="A153" s="174"/>
      <c r="B153" s="174"/>
      <c r="C153" s="376"/>
      <c r="D153" s="376"/>
      <c r="E153" s="376"/>
      <c r="F153" s="376"/>
      <c r="G153" s="376"/>
      <c r="H153" s="376"/>
      <c r="I153" s="174"/>
      <c r="J153" s="174"/>
      <c r="K153" s="174"/>
      <c r="L153" s="174"/>
      <c r="M153" s="174"/>
      <c r="N153" s="174"/>
      <c r="O153" s="174"/>
      <c r="P153" s="174"/>
      <c r="Q153" s="174"/>
      <c r="R153" s="174"/>
      <c r="S153" s="174"/>
      <c r="T153" s="174"/>
      <c r="U153" s="174"/>
      <c r="V153" s="174"/>
      <c r="W153" s="174"/>
      <c r="X153" s="174"/>
      <c r="Y153" s="174"/>
      <c r="Z153" s="174"/>
      <c r="AA153" s="174"/>
      <c r="AB153" s="174"/>
    </row>
    <row r="154" spans="1:28" ht="15.75" customHeight="1">
      <c r="A154" s="174"/>
      <c r="B154" s="174"/>
      <c r="C154" s="376"/>
      <c r="D154" s="376"/>
      <c r="E154" s="376"/>
      <c r="F154" s="376"/>
      <c r="G154" s="376"/>
      <c r="H154" s="376"/>
      <c r="I154" s="174"/>
      <c r="J154" s="174"/>
      <c r="K154" s="174"/>
      <c r="L154" s="174"/>
      <c r="M154" s="174"/>
      <c r="N154" s="174"/>
      <c r="O154" s="174"/>
      <c r="P154" s="174"/>
      <c r="Q154" s="174"/>
      <c r="R154" s="174"/>
      <c r="S154" s="174"/>
      <c r="T154" s="174"/>
      <c r="U154" s="174"/>
      <c r="V154" s="174"/>
      <c r="W154" s="174"/>
      <c r="X154" s="174"/>
      <c r="Y154" s="174"/>
      <c r="Z154" s="174"/>
      <c r="AA154" s="174"/>
      <c r="AB154" s="174"/>
    </row>
    <row r="155" spans="1:28" ht="15.75" customHeight="1">
      <c r="A155" s="174"/>
      <c r="B155" s="174"/>
      <c r="C155" s="376"/>
      <c r="D155" s="376"/>
      <c r="E155" s="376"/>
      <c r="F155" s="376"/>
      <c r="G155" s="376"/>
      <c r="H155" s="376"/>
      <c r="I155" s="174"/>
      <c r="J155" s="174"/>
      <c r="K155" s="174"/>
      <c r="L155" s="174"/>
      <c r="M155" s="174"/>
      <c r="N155" s="174"/>
      <c r="O155" s="174"/>
      <c r="P155" s="174"/>
      <c r="Q155" s="174"/>
      <c r="R155" s="174"/>
      <c r="S155" s="174"/>
      <c r="T155" s="174"/>
      <c r="U155" s="174"/>
      <c r="V155" s="174"/>
      <c r="W155" s="174"/>
      <c r="X155" s="174"/>
      <c r="Y155" s="174"/>
      <c r="Z155" s="174"/>
      <c r="AA155" s="174"/>
      <c r="AB155" s="174"/>
    </row>
    <row r="156" spans="1:28" ht="15.75" customHeight="1">
      <c r="A156" s="174"/>
      <c r="B156" s="174"/>
      <c r="C156" s="376"/>
      <c r="D156" s="376"/>
      <c r="E156" s="376"/>
      <c r="F156" s="376"/>
      <c r="G156" s="376"/>
      <c r="H156" s="376"/>
      <c r="I156" s="174"/>
      <c r="J156" s="174"/>
      <c r="K156" s="174"/>
      <c r="L156" s="174"/>
      <c r="M156" s="174"/>
      <c r="N156" s="174"/>
      <c r="O156" s="174"/>
      <c r="P156" s="174"/>
      <c r="Q156" s="174"/>
      <c r="R156" s="174"/>
      <c r="S156" s="174"/>
      <c r="T156" s="174"/>
      <c r="U156" s="174"/>
      <c r="V156" s="174"/>
      <c r="W156" s="174"/>
      <c r="X156" s="174"/>
      <c r="Y156" s="174"/>
      <c r="Z156" s="174"/>
      <c r="AA156" s="174"/>
      <c r="AB156" s="174"/>
    </row>
    <row r="157" spans="1:28" ht="15.75" customHeight="1">
      <c r="A157" s="174"/>
      <c r="B157" s="174"/>
      <c r="C157" s="376"/>
      <c r="D157" s="376"/>
      <c r="E157" s="376"/>
      <c r="F157" s="376"/>
      <c r="G157" s="376"/>
      <c r="H157" s="376"/>
      <c r="I157" s="174"/>
      <c r="J157" s="174"/>
      <c r="K157" s="174"/>
      <c r="L157" s="174"/>
      <c r="M157" s="174"/>
      <c r="N157" s="174"/>
      <c r="O157" s="174"/>
      <c r="P157" s="174"/>
      <c r="Q157" s="174"/>
      <c r="R157" s="174"/>
      <c r="S157" s="174"/>
      <c r="T157" s="174"/>
      <c r="U157" s="174"/>
      <c r="V157" s="174"/>
      <c r="W157" s="174"/>
      <c r="X157" s="174"/>
      <c r="Y157" s="174"/>
      <c r="Z157" s="174"/>
      <c r="AA157" s="174"/>
      <c r="AB157" s="174"/>
    </row>
    <row r="158" spans="1:28" ht="15.75" customHeight="1">
      <c r="A158" s="174"/>
      <c r="B158" s="174"/>
      <c r="C158" s="376"/>
      <c r="D158" s="376"/>
      <c r="E158" s="376"/>
      <c r="F158" s="376"/>
      <c r="G158" s="376"/>
      <c r="H158" s="376"/>
      <c r="I158" s="174"/>
      <c r="J158" s="174"/>
      <c r="K158" s="174"/>
      <c r="L158" s="174"/>
      <c r="M158" s="174"/>
      <c r="N158" s="174"/>
      <c r="O158" s="174"/>
      <c r="P158" s="174"/>
      <c r="Q158" s="174"/>
      <c r="R158" s="174"/>
      <c r="S158" s="174"/>
      <c r="T158" s="174"/>
      <c r="U158" s="174"/>
      <c r="V158" s="174"/>
      <c r="W158" s="174"/>
      <c r="X158" s="174"/>
      <c r="Y158" s="174"/>
      <c r="Z158" s="174"/>
      <c r="AA158" s="174"/>
      <c r="AB158" s="174"/>
    </row>
    <row r="159" spans="1:28" ht="15.75" customHeight="1">
      <c r="A159" s="174"/>
      <c r="B159" s="174"/>
      <c r="C159" s="376"/>
      <c r="D159" s="376"/>
      <c r="E159" s="376"/>
      <c r="F159" s="376"/>
      <c r="G159" s="376"/>
      <c r="H159" s="376"/>
      <c r="I159" s="174"/>
      <c r="J159" s="174"/>
      <c r="K159" s="174"/>
      <c r="L159" s="174"/>
      <c r="M159" s="174"/>
      <c r="N159" s="174"/>
      <c r="O159" s="174"/>
      <c r="P159" s="174"/>
      <c r="Q159" s="174"/>
      <c r="R159" s="174"/>
      <c r="S159" s="174"/>
      <c r="T159" s="174"/>
      <c r="U159" s="174"/>
      <c r="V159" s="174"/>
      <c r="W159" s="174"/>
      <c r="X159" s="174"/>
      <c r="Y159" s="174"/>
      <c r="Z159" s="174"/>
      <c r="AA159" s="174"/>
      <c r="AB159" s="174"/>
    </row>
    <row r="160" spans="1:28" ht="15.75" customHeight="1">
      <c r="A160" s="174"/>
      <c r="B160" s="174"/>
      <c r="C160" s="376"/>
      <c r="D160" s="376"/>
      <c r="E160" s="376"/>
      <c r="F160" s="376"/>
      <c r="G160" s="376"/>
      <c r="H160" s="376"/>
      <c r="I160" s="174"/>
      <c r="J160" s="174"/>
      <c r="K160" s="174"/>
      <c r="L160" s="174"/>
      <c r="M160" s="174"/>
      <c r="N160" s="174"/>
      <c r="O160" s="174"/>
      <c r="P160" s="174"/>
      <c r="Q160" s="174"/>
      <c r="R160" s="174"/>
      <c r="S160" s="174"/>
      <c r="T160" s="174"/>
      <c r="U160" s="174"/>
      <c r="V160" s="174"/>
      <c r="W160" s="174"/>
      <c r="X160" s="174"/>
      <c r="Y160" s="174"/>
      <c r="Z160" s="174"/>
      <c r="AA160" s="174"/>
      <c r="AB160" s="174"/>
    </row>
    <row r="161" spans="1:28" ht="15.75" customHeight="1">
      <c r="A161" s="174"/>
      <c r="B161" s="174"/>
      <c r="C161" s="376"/>
      <c r="D161" s="376"/>
      <c r="E161" s="376"/>
      <c r="F161" s="376"/>
      <c r="G161" s="376"/>
      <c r="H161" s="376"/>
      <c r="I161" s="174"/>
      <c r="J161" s="174"/>
      <c r="K161" s="174"/>
      <c r="L161" s="174"/>
      <c r="M161" s="174"/>
      <c r="N161" s="174"/>
      <c r="O161" s="174"/>
      <c r="P161" s="174"/>
      <c r="Q161" s="174"/>
      <c r="R161" s="174"/>
      <c r="S161" s="174"/>
      <c r="T161" s="174"/>
      <c r="U161" s="174"/>
      <c r="V161" s="174"/>
      <c r="W161" s="174"/>
      <c r="X161" s="174"/>
      <c r="Y161" s="174"/>
      <c r="Z161" s="174"/>
      <c r="AA161" s="174"/>
      <c r="AB161" s="174"/>
    </row>
    <row r="162" spans="1:28" ht="15.75" customHeight="1">
      <c r="A162" s="174"/>
      <c r="B162" s="174"/>
      <c r="C162" s="376"/>
      <c r="D162" s="376"/>
      <c r="E162" s="376"/>
      <c r="F162" s="376"/>
      <c r="G162" s="376"/>
      <c r="H162" s="376"/>
      <c r="I162" s="174"/>
      <c r="J162" s="174"/>
      <c r="K162" s="174"/>
      <c r="L162" s="174"/>
      <c r="M162" s="174"/>
      <c r="N162" s="174"/>
      <c r="O162" s="174"/>
      <c r="P162" s="174"/>
      <c r="Q162" s="174"/>
      <c r="R162" s="174"/>
      <c r="S162" s="174"/>
      <c r="T162" s="174"/>
      <c r="U162" s="174"/>
      <c r="V162" s="174"/>
      <c r="W162" s="174"/>
      <c r="X162" s="174"/>
      <c r="Y162" s="174"/>
      <c r="Z162" s="174"/>
      <c r="AA162" s="174"/>
      <c r="AB162" s="174"/>
    </row>
    <row r="163" spans="1:28" ht="15.75" customHeight="1">
      <c r="A163" s="174"/>
      <c r="B163" s="174"/>
      <c r="C163" s="376"/>
      <c r="D163" s="376"/>
      <c r="E163" s="376"/>
      <c r="F163" s="376"/>
      <c r="G163" s="376"/>
      <c r="H163" s="376"/>
      <c r="I163" s="174"/>
      <c r="J163" s="174"/>
      <c r="K163" s="174"/>
      <c r="L163" s="174"/>
      <c r="M163" s="174"/>
      <c r="N163" s="174"/>
      <c r="O163" s="174"/>
      <c r="P163" s="174"/>
      <c r="Q163" s="174"/>
      <c r="R163" s="174"/>
      <c r="S163" s="174"/>
      <c r="T163" s="174"/>
      <c r="U163" s="174"/>
      <c r="V163" s="174"/>
      <c r="W163" s="174"/>
      <c r="X163" s="174"/>
      <c r="Y163" s="174"/>
      <c r="Z163" s="174"/>
      <c r="AA163" s="174"/>
      <c r="AB163" s="174"/>
    </row>
    <row r="164" spans="1:28" ht="15.75" customHeight="1">
      <c r="A164" s="174"/>
      <c r="B164" s="174"/>
      <c r="C164" s="376"/>
      <c r="D164" s="376"/>
      <c r="E164" s="376"/>
      <c r="F164" s="376"/>
      <c r="G164" s="376"/>
      <c r="H164" s="376"/>
      <c r="I164" s="174"/>
      <c r="J164" s="174"/>
      <c r="K164" s="174"/>
      <c r="L164" s="174"/>
      <c r="M164" s="174"/>
      <c r="N164" s="174"/>
      <c r="O164" s="174"/>
      <c r="P164" s="174"/>
      <c r="Q164" s="174"/>
      <c r="R164" s="174"/>
      <c r="S164" s="174"/>
      <c r="T164" s="174"/>
      <c r="U164" s="174"/>
      <c r="V164" s="174"/>
      <c r="W164" s="174"/>
      <c r="X164" s="174"/>
      <c r="Y164" s="174"/>
      <c r="Z164" s="174"/>
      <c r="AA164" s="174"/>
      <c r="AB164" s="174"/>
    </row>
    <row r="165" spans="1:28" ht="15.75" customHeight="1">
      <c r="A165" s="174"/>
      <c r="B165" s="174"/>
      <c r="C165" s="376"/>
      <c r="D165" s="376"/>
      <c r="E165" s="376"/>
      <c r="F165" s="376"/>
      <c r="G165" s="376"/>
      <c r="H165" s="376"/>
      <c r="I165" s="174"/>
      <c r="J165" s="174"/>
      <c r="K165" s="174"/>
      <c r="L165" s="174"/>
      <c r="M165" s="174"/>
      <c r="N165" s="174"/>
      <c r="O165" s="174"/>
      <c r="P165" s="174"/>
      <c r="Q165" s="174"/>
      <c r="R165" s="174"/>
      <c r="S165" s="174"/>
      <c r="T165" s="174"/>
      <c r="U165" s="174"/>
      <c r="V165" s="174"/>
      <c r="W165" s="174"/>
      <c r="X165" s="174"/>
      <c r="Y165" s="174"/>
      <c r="Z165" s="174"/>
      <c r="AA165" s="174"/>
      <c r="AB165" s="174"/>
    </row>
    <row r="166" spans="1:28" ht="15.75" customHeight="1">
      <c r="A166" s="174"/>
      <c r="B166" s="174"/>
      <c r="C166" s="376"/>
      <c r="D166" s="376"/>
      <c r="E166" s="376"/>
      <c r="F166" s="376"/>
      <c r="G166" s="376"/>
      <c r="H166" s="376"/>
      <c r="I166" s="174"/>
      <c r="J166" s="174"/>
      <c r="K166" s="174"/>
      <c r="L166" s="174"/>
      <c r="M166" s="174"/>
      <c r="N166" s="174"/>
      <c r="O166" s="174"/>
      <c r="P166" s="174"/>
      <c r="Q166" s="174"/>
      <c r="R166" s="174"/>
      <c r="S166" s="174"/>
      <c r="T166" s="174"/>
      <c r="U166" s="174"/>
      <c r="V166" s="174"/>
      <c r="W166" s="174"/>
      <c r="X166" s="174"/>
      <c r="Y166" s="174"/>
      <c r="Z166" s="174"/>
      <c r="AA166" s="174"/>
      <c r="AB166" s="174"/>
    </row>
    <row r="167" spans="1:28" ht="15.75" customHeight="1">
      <c r="A167" s="174"/>
      <c r="B167" s="174"/>
      <c r="C167" s="376"/>
      <c r="D167" s="376"/>
      <c r="E167" s="376"/>
      <c r="F167" s="376"/>
      <c r="G167" s="376"/>
      <c r="H167" s="376"/>
      <c r="I167" s="174"/>
      <c r="J167" s="174"/>
      <c r="K167" s="174"/>
      <c r="L167" s="174"/>
      <c r="M167" s="174"/>
      <c r="N167" s="174"/>
      <c r="O167" s="174"/>
      <c r="P167" s="174"/>
      <c r="Q167" s="174"/>
      <c r="R167" s="174"/>
      <c r="S167" s="174"/>
      <c r="T167" s="174"/>
      <c r="U167" s="174"/>
      <c r="V167" s="174"/>
      <c r="W167" s="174"/>
      <c r="X167" s="174"/>
      <c r="Y167" s="174"/>
      <c r="Z167" s="174"/>
      <c r="AA167" s="174"/>
      <c r="AB167" s="174"/>
    </row>
    <row r="168" spans="1:28" ht="15.75" customHeight="1">
      <c r="A168" s="174"/>
      <c r="B168" s="174"/>
      <c r="C168" s="376"/>
      <c r="D168" s="376"/>
      <c r="E168" s="376"/>
      <c r="F168" s="376"/>
      <c r="G168" s="376"/>
      <c r="H168" s="376"/>
      <c r="I168" s="174"/>
      <c r="J168" s="174"/>
      <c r="K168" s="174"/>
      <c r="L168" s="174"/>
      <c r="M168" s="174"/>
      <c r="N168" s="174"/>
      <c r="O168" s="174"/>
      <c r="P168" s="174"/>
      <c r="Q168" s="174"/>
      <c r="R168" s="174"/>
      <c r="S168" s="174"/>
      <c r="T168" s="174"/>
      <c r="U168" s="174"/>
      <c r="V168" s="174"/>
      <c r="W168" s="174"/>
      <c r="X168" s="174"/>
      <c r="Y168" s="174"/>
      <c r="Z168" s="174"/>
      <c r="AA168" s="174"/>
      <c r="AB168" s="174"/>
    </row>
    <row r="169" spans="1:28" ht="15.75" customHeight="1">
      <c r="A169" s="174"/>
      <c r="B169" s="174"/>
      <c r="C169" s="376"/>
      <c r="D169" s="376"/>
      <c r="E169" s="376"/>
      <c r="F169" s="376"/>
      <c r="G169" s="376"/>
      <c r="H169" s="376"/>
      <c r="I169" s="174"/>
      <c r="J169" s="174"/>
      <c r="K169" s="174"/>
      <c r="L169" s="174"/>
      <c r="M169" s="174"/>
      <c r="N169" s="174"/>
      <c r="O169" s="174"/>
      <c r="P169" s="174"/>
      <c r="Q169" s="174"/>
      <c r="R169" s="174"/>
      <c r="S169" s="174"/>
      <c r="T169" s="174"/>
      <c r="U169" s="174"/>
      <c r="V169" s="174"/>
      <c r="W169" s="174"/>
      <c r="X169" s="174"/>
      <c r="Y169" s="174"/>
      <c r="Z169" s="174"/>
      <c r="AA169" s="174"/>
      <c r="AB169" s="174"/>
    </row>
    <row r="170" spans="1:28" ht="15.75" customHeight="1">
      <c r="A170" s="174"/>
      <c r="B170" s="174"/>
      <c r="C170" s="376"/>
      <c r="D170" s="376"/>
      <c r="E170" s="376"/>
      <c r="F170" s="376"/>
      <c r="G170" s="376"/>
      <c r="H170" s="376"/>
      <c r="I170" s="174"/>
      <c r="J170" s="174"/>
      <c r="K170" s="174"/>
      <c r="L170" s="174"/>
      <c r="M170" s="174"/>
      <c r="N170" s="174"/>
      <c r="O170" s="174"/>
      <c r="P170" s="174"/>
      <c r="Q170" s="174"/>
      <c r="R170" s="174"/>
      <c r="S170" s="174"/>
      <c r="T170" s="174"/>
      <c r="U170" s="174"/>
      <c r="V170" s="174"/>
      <c r="W170" s="174"/>
      <c r="X170" s="174"/>
      <c r="Y170" s="174"/>
      <c r="Z170" s="174"/>
      <c r="AA170" s="174"/>
      <c r="AB170" s="174"/>
    </row>
    <row r="171" spans="1:28" ht="15.75" customHeight="1">
      <c r="A171" s="174"/>
      <c r="B171" s="174"/>
      <c r="C171" s="376"/>
      <c r="D171" s="376"/>
      <c r="E171" s="376"/>
      <c r="F171" s="376"/>
      <c r="G171" s="376"/>
      <c r="H171" s="376"/>
      <c r="I171" s="174"/>
      <c r="J171" s="174"/>
      <c r="K171" s="174"/>
      <c r="L171" s="174"/>
      <c r="M171" s="174"/>
      <c r="N171" s="174"/>
      <c r="O171" s="174"/>
      <c r="P171" s="174"/>
      <c r="Q171" s="174"/>
      <c r="R171" s="174"/>
      <c r="S171" s="174"/>
      <c r="T171" s="174"/>
      <c r="U171" s="174"/>
      <c r="V171" s="174"/>
      <c r="W171" s="174"/>
      <c r="X171" s="174"/>
      <c r="Y171" s="174"/>
      <c r="Z171" s="174"/>
      <c r="AA171" s="174"/>
      <c r="AB171" s="174"/>
    </row>
    <row r="172" spans="1:28" ht="15.75" customHeight="1">
      <c r="A172" s="174"/>
      <c r="B172" s="174"/>
      <c r="C172" s="376"/>
      <c r="D172" s="376"/>
      <c r="E172" s="376"/>
      <c r="F172" s="376"/>
      <c r="G172" s="376"/>
      <c r="H172" s="376"/>
      <c r="I172" s="174"/>
      <c r="J172" s="174"/>
      <c r="K172" s="174"/>
      <c r="L172" s="174"/>
      <c r="M172" s="174"/>
      <c r="N172" s="174"/>
      <c r="O172" s="174"/>
      <c r="P172" s="174"/>
      <c r="Q172" s="174"/>
      <c r="R172" s="174"/>
      <c r="S172" s="174"/>
      <c r="T172" s="174"/>
      <c r="U172" s="174"/>
      <c r="V172" s="174"/>
      <c r="W172" s="174"/>
      <c r="X172" s="174"/>
      <c r="Y172" s="174"/>
      <c r="Z172" s="174"/>
      <c r="AA172" s="174"/>
      <c r="AB172" s="174"/>
    </row>
    <row r="173" spans="1:28" ht="15.75" customHeight="1">
      <c r="A173" s="174"/>
      <c r="B173" s="174"/>
      <c r="C173" s="376"/>
      <c r="D173" s="376"/>
      <c r="E173" s="376"/>
      <c r="F173" s="376"/>
      <c r="G173" s="376"/>
      <c r="H173" s="376"/>
      <c r="I173" s="174"/>
      <c r="J173" s="174"/>
      <c r="K173" s="174"/>
      <c r="L173" s="174"/>
      <c r="M173" s="174"/>
      <c r="N173" s="174"/>
      <c r="O173" s="174"/>
      <c r="P173" s="174"/>
      <c r="Q173" s="174"/>
      <c r="R173" s="174"/>
      <c r="S173" s="174"/>
      <c r="T173" s="174"/>
      <c r="U173" s="174"/>
      <c r="V173" s="174"/>
      <c r="W173" s="174"/>
      <c r="X173" s="174"/>
      <c r="Y173" s="174"/>
      <c r="Z173" s="174"/>
      <c r="AA173" s="174"/>
      <c r="AB173" s="174"/>
    </row>
    <row r="174" spans="1:28" ht="15.75" customHeight="1">
      <c r="A174" s="174"/>
      <c r="B174" s="174"/>
      <c r="C174" s="376"/>
      <c r="D174" s="376"/>
      <c r="E174" s="376"/>
      <c r="F174" s="376"/>
      <c r="G174" s="376"/>
      <c r="H174" s="376"/>
      <c r="I174" s="174"/>
      <c r="J174" s="174"/>
      <c r="K174" s="174"/>
      <c r="L174" s="174"/>
      <c r="M174" s="174"/>
      <c r="N174" s="174"/>
      <c r="O174" s="174"/>
      <c r="P174" s="174"/>
      <c r="Q174" s="174"/>
      <c r="R174" s="174"/>
      <c r="S174" s="174"/>
      <c r="T174" s="174"/>
      <c r="U174" s="174"/>
      <c r="V174" s="174"/>
      <c r="W174" s="174"/>
      <c r="X174" s="174"/>
      <c r="Y174" s="174"/>
      <c r="Z174" s="174"/>
      <c r="AA174" s="174"/>
      <c r="AB174" s="174"/>
    </row>
    <row r="175" spans="1:28" ht="15.75" customHeight="1">
      <c r="A175" s="174"/>
      <c r="B175" s="174"/>
      <c r="C175" s="376"/>
      <c r="D175" s="376"/>
      <c r="E175" s="376"/>
      <c r="F175" s="376"/>
      <c r="G175" s="376"/>
      <c r="H175" s="376"/>
      <c r="I175" s="174"/>
      <c r="J175" s="174"/>
      <c r="K175" s="174"/>
      <c r="L175" s="174"/>
      <c r="M175" s="174"/>
      <c r="N175" s="174"/>
      <c r="O175" s="174"/>
      <c r="P175" s="174"/>
      <c r="Q175" s="174"/>
      <c r="R175" s="174"/>
      <c r="S175" s="174"/>
      <c r="T175" s="174"/>
      <c r="U175" s="174"/>
      <c r="V175" s="174"/>
      <c r="W175" s="174"/>
      <c r="X175" s="174"/>
      <c r="Y175" s="174"/>
      <c r="Z175" s="174"/>
      <c r="AA175" s="174"/>
      <c r="AB175" s="174"/>
    </row>
    <row r="176" spans="1:28" ht="15.75" customHeight="1">
      <c r="A176" s="174"/>
      <c r="B176" s="174"/>
      <c r="C176" s="376"/>
      <c r="D176" s="376"/>
      <c r="E176" s="376"/>
      <c r="F176" s="376"/>
      <c r="G176" s="376"/>
      <c r="H176" s="376"/>
      <c r="I176" s="174"/>
      <c r="J176" s="174"/>
      <c r="K176" s="174"/>
      <c r="L176" s="174"/>
      <c r="M176" s="174"/>
      <c r="N176" s="174"/>
      <c r="O176" s="174"/>
      <c r="P176" s="174"/>
      <c r="Q176" s="174"/>
      <c r="R176" s="174"/>
      <c r="S176" s="174"/>
      <c r="T176" s="174"/>
      <c r="U176" s="174"/>
      <c r="V176" s="174"/>
      <c r="W176" s="174"/>
      <c r="X176" s="174"/>
      <c r="Y176" s="174"/>
      <c r="Z176" s="174"/>
      <c r="AA176" s="174"/>
      <c r="AB176" s="174"/>
    </row>
    <row r="177" spans="1:28" ht="15.75" customHeight="1">
      <c r="A177" s="174"/>
      <c r="B177" s="174"/>
      <c r="C177" s="376"/>
      <c r="D177" s="376"/>
      <c r="E177" s="376"/>
      <c r="F177" s="376"/>
      <c r="G177" s="376"/>
      <c r="H177" s="376"/>
      <c r="I177" s="174"/>
      <c r="J177" s="174"/>
      <c r="K177" s="174"/>
      <c r="L177" s="174"/>
      <c r="M177" s="174"/>
      <c r="N177" s="174"/>
      <c r="O177" s="174"/>
      <c r="P177" s="174"/>
      <c r="Q177" s="174"/>
      <c r="R177" s="174"/>
      <c r="S177" s="174"/>
      <c r="T177" s="174"/>
      <c r="U177" s="174"/>
      <c r="V177" s="174"/>
      <c r="W177" s="174"/>
      <c r="X177" s="174"/>
      <c r="Y177" s="174"/>
      <c r="Z177" s="174"/>
      <c r="AA177" s="174"/>
      <c r="AB177" s="174"/>
    </row>
    <row r="178" spans="1:28" ht="15.75" customHeight="1">
      <c r="A178" s="174"/>
      <c r="B178" s="174"/>
      <c r="C178" s="376"/>
      <c r="D178" s="376"/>
      <c r="E178" s="376"/>
      <c r="F178" s="376"/>
      <c r="G178" s="376"/>
      <c r="H178" s="376"/>
      <c r="I178" s="174"/>
      <c r="J178" s="174"/>
      <c r="K178" s="174"/>
      <c r="L178" s="174"/>
      <c r="M178" s="174"/>
      <c r="N178" s="174"/>
      <c r="O178" s="174"/>
      <c r="P178" s="174"/>
      <c r="Q178" s="174"/>
      <c r="R178" s="174"/>
      <c r="S178" s="174"/>
      <c r="T178" s="174"/>
      <c r="U178" s="174"/>
      <c r="V178" s="174"/>
      <c r="W178" s="174"/>
      <c r="X178" s="174"/>
      <c r="Y178" s="174"/>
      <c r="Z178" s="174"/>
      <c r="AA178" s="174"/>
      <c r="AB178" s="174"/>
    </row>
    <row r="179" spans="1:28" ht="15.75" customHeight="1">
      <c r="A179" s="174"/>
      <c r="B179" s="174"/>
      <c r="C179" s="376"/>
      <c r="D179" s="376"/>
      <c r="E179" s="376"/>
      <c r="F179" s="376"/>
      <c r="G179" s="376"/>
      <c r="H179" s="376"/>
      <c r="I179" s="174"/>
      <c r="J179" s="174"/>
      <c r="K179" s="174"/>
      <c r="L179" s="174"/>
      <c r="M179" s="174"/>
      <c r="N179" s="174"/>
      <c r="O179" s="174"/>
      <c r="P179" s="174"/>
      <c r="Q179" s="174"/>
      <c r="R179" s="174"/>
      <c r="S179" s="174"/>
      <c r="T179" s="174"/>
      <c r="U179" s="174"/>
      <c r="V179" s="174"/>
      <c r="W179" s="174"/>
      <c r="X179" s="174"/>
      <c r="Y179" s="174"/>
      <c r="Z179" s="174"/>
      <c r="AA179" s="174"/>
      <c r="AB179" s="174"/>
    </row>
    <row r="180" spans="1:28" ht="15.75" customHeight="1">
      <c r="A180" s="174"/>
      <c r="B180" s="174"/>
      <c r="C180" s="376"/>
      <c r="D180" s="376"/>
      <c r="E180" s="376"/>
      <c r="F180" s="376"/>
      <c r="G180" s="376"/>
      <c r="H180" s="376"/>
      <c r="I180" s="174"/>
      <c r="J180" s="174"/>
      <c r="K180" s="174"/>
      <c r="L180" s="174"/>
      <c r="M180" s="174"/>
      <c r="N180" s="174"/>
      <c r="O180" s="174"/>
      <c r="P180" s="174"/>
      <c r="Q180" s="174"/>
      <c r="R180" s="174"/>
      <c r="S180" s="174"/>
      <c r="T180" s="174"/>
      <c r="U180" s="174"/>
      <c r="V180" s="174"/>
      <c r="W180" s="174"/>
      <c r="X180" s="174"/>
      <c r="Y180" s="174"/>
      <c r="Z180" s="174"/>
      <c r="AA180" s="174"/>
      <c r="AB180" s="174"/>
    </row>
    <row r="181" spans="1:28" ht="15.75" customHeight="1">
      <c r="A181" s="174"/>
      <c r="B181" s="174"/>
      <c r="C181" s="376"/>
      <c r="D181" s="376"/>
      <c r="E181" s="376"/>
      <c r="F181" s="376"/>
      <c r="G181" s="376"/>
      <c r="H181" s="376"/>
      <c r="I181" s="174"/>
      <c r="J181" s="174"/>
      <c r="K181" s="174"/>
      <c r="L181" s="174"/>
      <c r="M181" s="174"/>
      <c r="N181" s="174"/>
      <c r="O181" s="174"/>
      <c r="P181" s="174"/>
      <c r="Q181" s="174"/>
      <c r="R181" s="174"/>
      <c r="S181" s="174"/>
      <c r="T181" s="174"/>
      <c r="U181" s="174"/>
      <c r="V181" s="174"/>
      <c r="W181" s="174"/>
      <c r="X181" s="174"/>
      <c r="Y181" s="174"/>
      <c r="Z181" s="174"/>
      <c r="AA181" s="174"/>
      <c r="AB181" s="174"/>
    </row>
    <row r="182" spans="1:28" ht="15.75" customHeight="1">
      <c r="A182" s="174"/>
      <c r="B182" s="174"/>
      <c r="C182" s="376"/>
      <c r="D182" s="376"/>
      <c r="E182" s="376"/>
      <c r="F182" s="376"/>
      <c r="G182" s="376"/>
      <c r="H182" s="376"/>
      <c r="I182" s="174"/>
      <c r="J182" s="174"/>
      <c r="K182" s="174"/>
      <c r="L182" s="174"/>
      <c r="M182" s="174"/>
      <c r="N182" s="174"/>
      <c r="O182" s="174"/>
      <c r="P182" s="174"/>
      <c r="Q182" s="174"/>
      <c r="R182" s="174"/>
      <c r="S182" s="174"/>
      <c r="T182" s="174"/>
      <c r="U182" s="174"/>
      <c r="V182" s="174"/>
      <c r="W182" s="174"/>
      <c r="X182" s="174"/>
      <c r="Y182" s="174"/>
      <c r="Z182" s="174"/>
      <c r="AA182" s="174"/>
      <c r="AB182" s="174"/>
    </row>
    <row r="183" spans="1:28" ht="15.75" customHeight="1">
      <c r="A183" s="174"/>
      <c r="B183" s="174"/>
      <c r="C183" s="376"/>
      <c r="D183" s="376"/>
      <c r="E183" s="376"/>
      <c r="F183" s="376"/>
      <c r="G183" s="376"/>
      <c r="H183" s="376"/>
      <c r="I183" s="174"/>
      <c r="J183" s="174"/>
      <c r="K183" s="174"/>
      <c r="L183" s="174"/>
      <c r="M183" s="174"/>
      <c r="N183" s="174"/>
      <c r="O183" s="174"/>
      <c r="P183" s="174"/>
      <c r="Q183" s="174"/>
      <c r="R183" s="174"/>
      <c r="S183" s="174"/>
      <c r="T183" s="174"/>
      <c r="U183" s="174"/>
      <c r="V183" s="174"/>
      <c r="W183" s="174"/>
      <c r="X183" s="174"/>
      <c r="Y183" s="174"/>
      <c r="Z183" s="174"/>
      <c r="AA183" s="174"/>
      <c r="AB183" s="174"/>
    </row>
    <row r="184" spans="1:28" ht="15.75" customHeight="1">
      <c r="A184" s="174"/>
      <c r="B184" s="174"/>
      <c r="C184" s="376"/>
      <c r="D184" s="376"/>
      <c r="E184" s="376"/>
      <c r="F184" s="376"/>
      <c r="G184" s="376"/>
      <c r="H184" s="376"/>
      <c r="I184" s="174"/>
      <c r="J184" s="174"/>
      <c r="K184" s="174"/>
      <c r="L184" s="174"/>
      <c r="M184" s="174"/>
      <c r="N184" s="174"/>
      <c r="O184" s="174"/>
      <c r="P184" s="174"/>
      <c r="Q184" s="174"/>
      <c r="R184" s="174"/>
      <c r="S184" s="174"/>
      <c r="T184" s="174"/>
      <c r="U184" s="174"/>
      <c r="V184" s="174"/>
      <c r="W184" s="174"/>
      <c r="X184" s="174"/>
      <c r="Y184" s="174"/>
      <c r="Z184" s="174"/>
      <c r="AA184" s="174"/>
      <c r="AB184" s="174"/>
    </row>
    <row r="185" spans="1:28" ht="15.75" customHeight="1">
      <c r="A185" s="174"/>
      <c r="B185" s="174"/>
      <c r="C185" s="376"/>
      <c r="D185" s="376"/>
      <c r="E185" s="376"/>
      <c r="F185" s="376"/>
      <c r="G185" s="376"/>
      <c r="H185" s="376"/>
      <c r="I185" s="174"/>
      <c r="J185" s="174"/>
      <c r="K185" s="174"/>
      <c r="L185" s="174"/>
      <c r="M185" s="174"/>
      <c r="N185" s="174"/>
      <c r="O185" s="174"/>
      <c r="P185" s="174"/>
      <c r="Q185" s="174"/>
      <c r="R185" s="174"/>
      <c r="S185" s="174"/>
      <c r="T185" s="174"/>
      <c r="U185" s="174"/>
      <c r="V185" s="174"/>
      <c r="W185" s="174"/>
      <c r="X185" s="174"/>
      <c r="Y185" s="174"/>
      <c r="Z185" s="174"/>
      <c r="AA185" s="174"/>
      <c r="AB185" s="174"/>
    </row>
    <row r="186" spans="1:28" ht="15.75" customHeight="1">
      <c r="A186" s="174"/>
      <c r="B186" s="174"/>
      <c r="C186" s="376"/>
      <c r="D186" s="376"/>
      <c r="E186" s="376"/>
      <c r="F186" s="376"/>
      <c r="G186" s="376"/>
      <c r="H186" s="376"/>
      <c r="I186" s="174"/>
      <c r="J186" s="174"/>
      <c r="K186" s="174"/>
      <c r="L186" s="174"/>
      <c r="M186" s="174"/>
      <c r="N186" s="174"/>
      <c r="O186" s="174"/>
      <c r="P186" s="174"/>
      <c r="Q186" s="174"/>
      <c r="R186" s="174"/>
      <c r="S186" s="174"/>
      <c r="T186" s="174"/>
      <c r="U186" s="174"/>
      <c r="V186" s="174"/>
      <c r="W186" s="174"/>
      <c r="X186" s="174"/>
      <c r="Y186" s="174"/>
      <c r="Z186" s="174"/>
      <c r="AA186" s="174"/>
      <c r="AB186" s="174"/>
    </row>
    <row r="187" spans="1:28" ht="15.75" customHeight="1">
      <c r="A187" s="174"/>
      <c r="B187" s="174"/>
      <c r="C187" s="376"/>
      <c r="D187" s="376"/>
      <c r="E187" s="376"/>
      <c r="F187" s="376"/>
      <c r="G187" s="376"/>
      <c r="H187" s="376"/>
      <c r="I187" s="174"/>
      <c r="J187" s="174"/>
      <c r="K187" s="174"/>
      <c r="L187" s="174"/>
      <c r="M187" s="174"/>
      <c r="N187" s="174"/>
      <c r="O187" s="174"/>
      <c r="P187" s="174"/>
      <c r="Q187" s="174"/>
      <c r="R187" s="174"/>
      <c r="S187" s="174"/>
      <c r="T187" s="174"/>
      <c r="U187" s="174"/>
      <c r="V187" s="174"/>
      <c r="W187" s="174"/>
      <c r="X187" s="174"/>
      <c r="Y187" s="174"/>
      <c r="Z187" s="174"/>
      <c r="AA187" s="174"/>
      <c r="AB187" s="174"/>
    </row>
    <row r="188" spans="1:28" ht="15.75" customHeight="1">
      <c r="A188" s="174"/>
      <c r="B188" s="174"/>
      <c r="C188" s="376"/>
      <c r="D188" s="376"/>
      <c r="E188" s="376"/>
      <c r="F188" s="376"/>
      <c r="G188" s="376"/>
      <c r="H188" s="376"/>
      <c r="I188" s="174"/>
      <c r="J188" s="174"/>
      <c r="K188" s="174"/>
      <c r="L188" s="174"/>
      <c r="M188" s="174"/>
      <c r="N188" s="174"/>
      <c r="O188" s="174"/>
      <c r="P188" s="174"/>
      <c r="Q188" s="174"/>
      <c r="R188" s="174"/>
      <c r="S188" s="174"/>
      <c r="T188" s="174"/>
      <c r="U188" s="174"/>
      <c r="V188" s="174"/>
      <c r="W188" s="174"/>
      <c r="X188" s="174"/>
      <c r="Y188" s="174"/>
      <c r="Z188" s="174"/>
      <c r="AA188" s="174"/>
      <c r="AB188" s="174"/>
    </row>
    <row r="189" spans="1:28" ht="15.75" customHeight="1">
      <c r="A189" s="174"/>
      <c r="B189" s="174"/>
      <c r="C189" s="376"/>
      <c r="D189" s="376"/>
      <c r="E189" s="376"/>
      <c r="F189" s="376"/>
      <c r="G189" s="376"/>
      <c r="H189" s="376"/>
      <c r="I189" s="174"/>
      <c r="J189" s="174"/>
      <c r="K189" s="174"/>
      <c r="L189" s="174"/>
      <c r="M189" s="174"/>
      <c r="N189" s="174"/>
      <c r="O189" s="174"/>
      <c r="P189" s="174"/>
      <c r="Q189" s="174"/>
      <c r="R189" s="174"/>
      <c r="S189" s="174"/>
      <c r="T189" s="174"/>
      <c r="U189" s="174"/>
      <c r="V189" s="174"/>
      <c r="W189" s="174"/>
      <c r="X189" s="174"/>
      <c r="Y189" s="174"/>
      <c r="Z189" s="174"/>
      <c r="AA189" s="174"/>
      <c r="AB189" s="174"/>
    </row>
    <row r="190" spans="1:28" ht="15.75" customHeight="1">
      <c r="A190" s="174"/>
      <c r="B190" s="174"/>
      <c r="C190" s="376"/>
      <c r="D190" s="376"/>
      <c r="E190" s="376"/>
      <c r="F190" s="376"/>
      <c r="G190" s="376"/>
      <c r="H190" s="376"/>
      <c r="I190" s="174"/>
      <c r="J190" s="174"/>
      <c r="K190" s="174"/>
      <c r="L190" s="174"/>
      <c r="M190" s="174"/>
      <c r="N190" s="174"/>
      <c r="O190" s="174"/>
      <c r="P190" s="174"/>
      <c r="Q190" s="174"/>
      <c r="R190" s="174"/>
      <c r="S190" s="174"/>
      <c r="T190" s="174"/>
      <c r="U190" s="174"/>
      <c r="V190" s="174"/>
      <c r="W190" s="174"/>
      <c r="X190" s="174"/>
      <c r="Y190" s="174"/>
      <c r="Z190" s="174"/>
      <c r="AA190" s="174"/>
      <c r="AB190" s="174"/>
    </row>
    <row r="191" spans="1:28" ht="15.75" customHeight="1">
      <c r="A191" s="174"/>
      <c r="B191" s="174"/>
      <c r="C191" s="376"/>
      <c r="D191" s="376"/>
      <c r="E191" s="376"/>
      <c r="F191" s="376"/>
      <c r="G191" s="376"/>
      <c r="H191" s="376"/>
      <c r="I191" s="174"/>
      <c r="J191" s="174"/>
      <c r="K191" s="174"/>
      <c r="L191" s="174"/>
      <c r="M191" s="174"/>
      <c r="N191" s="174"/>
      <c r="O191" s="174"/>
      <c r="P191" s="174"/>
      <c r="Q191" s="174"/>
      <c r="R191" s="174"/>
      <c r="S191" s="174"/>
      <c r="T191" s="174"/>
      <c r="U191" s="174"/>
      <c r="V191" s="174"/>
      <c r="W191" s="174"/>
      <c r="X191" s="174"/>
      <c r="Y191" s="174"/>
      <c r="Z191" s="174"/>
      <c r="AA191" s="174"/>
      <c r="AB191" s="174"/>
    </row>
    <row r="192" spans="1:28" ht="15.75" customHeight="1">
      <c r="A192" s="174"/>
      <c r="B192" s="174"/>
      <c r="C192" s="376"/>
      <c r="D192" s="376"/>
      <c r="E192" s="376"/>
      <c r="F192" s="376"/>
      <c r="G192" s="376"/>
      <c r="H192" s="376"/>
      <c r="I192" s="174"/>
      <c r="J192" s="174"/>
      <c r="K192" s="174"/>
      <c r="L192" s="174"/>
      <c r="M192" s="174"/>
      <c r="N192" s="174"/>
      <c r="O192" s="174"/>
      <c r="P192" s="174"/>
      <c r="Q192" s="174"/>
      <c r="R192" s="174"/>
      <c r="S192" s="174"/>
      <c r="T192" s="174"/>
      <c r="U192" s="174"/>
      <c r="V192" s="174"/>
      <c r="W192" s="174"/>
      <c r="X192" s="174"/>
      <c r="Y192" s="174"/>
      <c r="Z192" s="174"/>
      <c r="AA192" s="174"/>
      <c r="AB192" s="174"/>
    </row>
    <row r="193" spans="1:28" ht="15.75" customHeight="1">
      <c r="A193" s="174"/>
      <c r="B193" s="174"/>
      <c r="C193" s="376"/>
      <c r="D193" s="376"/>
      <c r="E193" s="376"/>
      <c r="F193" s="376"/>
      <c r="G193" s="376"/>
      <c r="H193" s="376"/>
      <c r="I193" s="174"/>
      <c r="J193" s="174"/>
      <c r="K193" s="174"/>
      <c r="L193" s="174"/>
      <c r="M193" s="174"/>
      <c r="N193" s="174"/>
      <c r="O193" s="174"/>
      <c r="P193" s="174"/>
      <c r="Q193" s="174"/>
      <c r="R193" s="174"/>
      <c r="S193" s="174"/>
      <c r="T193" s="174"/>
      <c r="U193" s="174"/>
      <c r="V193" s="174"/>
      <c r="W193" s="174"/>
      <c r="X193" s="174"/>
      <c r="Y193" s="174"/>
      <c r="Z193" s="174"/>
      <c r="AA193" s="174"/>
      <c r="AB193" s="174"/>
    </row>
    <row r="194" spans="1:28" ht="15.75" customHeight="1">
      <c r="A194" s="174"/>
      <c r="B194" s="174"/>
      <c r="C194" s="376"/>
      <c r="D194" s="376"/>
      <c r="E194" s="376"/>
      <c r="F194" s="376"/>
      <c r="G194" s="376"/>
      <c r="H194" s="376"/>
      <c r="I194" s="174"/>
      <c r="J194" s="174"/>
      <c r="K194" s="174"/>
      <c r="L194" s="174"/>
      <c r="M194" s="174"/>
      <c r="N194" s="174"/>
      <c r="O194" s="174"/>
      <c r="P194" s="174"/>
      <c r="Q194" s="174"/>
      <c r="R194" s="174"/>
      <c r="S194" s="174"/>
      <c r="T194" s="174"/>
      <c r="U194" s="174"/>
      <c r="V194" s="174"/>
      <c r="W194" s="174"/>
      <c r="X194" s="174"/>
      <c r="Y194" s="174"/>
      <c r="Z194" s="174"/>
      <c r="AA194" s="174"/>
      <c r="AB194" s="174"/>
    </row>
    <row r="195" spans="1:28" ht="15.75" customHeight="1">
      <c r="A195" s="174"/>
      <c r="B195" s="174"/>
      <c r="C195" s="376"/>
      <c r="D195" s="376"/>
      <c r="E195" s="376"/>
      <c r="F195" s="376"/>
      <c r="G195" s="376"/>
      <c r="H195" s="376"/>
      <c r="I195" s="174"/>
      <c r="J195" s="174"/>
      <c r="K195" s="174"/>
      <c r="L195" s="174"/>
      <c r="M195" s="174"/>
      <c r="N195" s="174"/>
      <c r="O195" s="174"/>
      <c r="P195" s="174"/>
      <c r="Q195" s="174"/>
      <c r="R195" s="174"/>
      <c r="S195" s="174"/>
      <c r="T195" s="174"/>
      <c r="U195" s="174"/>
      <c r="V195" s="174"/>
      <c r="W195" s="174"/>
      <c r="X195" s="174"/>
      <c r="Y195" s="174"/>
      <c r="Z195" s="174"/>
      <c r="AA195" s="174"/>
      <c r="AB195" s="174"/>
    </row>
    <row r="196" spans="1:28" ht="15.75" customHeight="1">
      <c r="A196" s="174"/>
      <c r="B196" s="174"/>
      <c r="C196" s="376"/>
      <c r="D196" s="376"/>
      <c r="E196" s="376"/>
      <c r="F196" s="376"/>
      <c r="G196" s="376"/>
      <c r="H196" s="376"/>
      <c r="I196" s="174"/>
      <c r="J196" s="174"/>
      <c r="K196" s="174"/>
      <c r="L196" s="174"/>
      <c r="M196" s="174"/>
      <c r="N196" s="174"/>
      <c r="O196" s="174"/>
      <c r="P196" s="174"/>
      <c r="Q196" s="174"/>
      <c r="R196" s="174"/>
      <c r="S196" s="174"/>
      <c r="T196" s="174"/>
      <c r="U196" s="174"/>
      <c r="V196" s="174"/>
      <c r="W196" s="174"/>
      <c r="X196" s="174"/>
      <c r="Y196" s="174"/>
      <c r="Z196" s="174"/>
      <c r="AA196" s="174"/>
      <c r="AB196" s="174"/>
    </row>
    <row r="197" spans="1:28" ht="15.75" customHeight="1">
      <c r="A197" s="174"/>
      <c r="B197" s="174"/>
      <c r="C197" s="376"/>
      <c r="D197" s="376"/>
      <c r="E197" s="376"/>
      <c r="F197" s="376"/>
      <c r="G197" s="376"/>
      <c r="H197" s="376"/>
      <c r="I197" s="174"/>
      <c r="J197" s="174"/>
      <c r="K197" s="174"/>
      <c r="L197" s="174"/>
      <c r="M197" s="174"/>
      <c r="N197" s="174"/>
      <c r="O197" s="174"/>
      <c r="P197" s="174"/>
      <c r="Q197" s="174"/>
      <c r="R197" s="174"/>
      <c r="S197" s="174"/>
      <c r="T197" s="174"/>
      <c r="U197" s="174"/>
      <c r="V197" s="174"/>
      <c r="W197" s="174"/>
      <c r="X197" s="174"/>
      <c r="Y197" s="174"/>
      <c r="Z197" s="174"/>
      <c r="AA197" s="174"/>
      <c r="AB197" s="174"/>
    </row>
    <row r="198" spans="1:28" ht="15.75" customHeight="1">
      <c r="A198" s="174"/>
      <c r="B198" s="174"/>
      <c r="C198" s="376"/>
      <c r="D198" s="376"/>
      <c r="E198" s="376"/>
      <c r="F198" s="376"/>
      <c r="G198" s="376"/>
      <c r="H198" s="376"/>
      <c r="I198" s="174"/>
      <c r="J198" s="174"/>
      <c r="K198" s="174"/>
      <c r="L198" s="174"/>
      <c r="M198" s="174"/>
      <c r="N198" s="174"/>
      <c r="O198" s="174"/>
      <c r="P198" s="174"/>
      <c r="Q198" s="174"/>
      <c r="R198" s="174"/>
      <c r="S198" s="174"/>
      <c r="T198" s="174"/>
      <c r="U198" s="174"/>
      <c r="V198" s="174"/>
      <c r="W198" s="174"/>
      <c r="X198" s="174"/>
      <c r="Y198" s="174"/>
      <c r="Z198" s="174"/>
      <c r="AA198" s="174"/>
      <c r="AB198" s="174"/>
    </row>
    <row r="199" spans="1:28" ht="15.75" customHeight="1">
      <c r="A199" s="174"/>
      <c r="B199" s="174"/>
      <c r="C199" s="376"/>
      <c r="D199" s="376"/>
      <c r="E199" s="376"/>
      <c r="F199" s="376"/>
      <c r="G199" s="376"/>
      <c r="H199" s="376"/>
      <c r="I199" s="174"/>
      <c r="J199" s="174"/>
      <c r="K199" s="174"/>
      <c r="L199" s="174"/>
      <c r="M199" s="174"/>
      <c r="N199" s="174"/>
      <c r="O199" s="174"/>
      <c r="P199" s="174"/>
      <c r="Q199" s="174"/>
      <c r="R199" s="174"/>
      <c r="S199" s="174"/>
      <c r="T199" s="174"/>
      <c r="U199" s="174"/>
      <c r="V199" s="174"/>
      <c r="W199" s="174"/>
      <c r="X199" s="174"/>
      <c r="Y199" s="174"/>
      <c r="Z199" s="174"/>
      <c r="AA199" s="174"/>
      <c r="AB199" s="174"/>
    </row>
    <row r="200" spans="1:28" ht="15.75" customHeight="1">
      <c r="A200" s="174"/>
      <c r="B200" s="174"/>
      <c r="C200" s="376"/>
      <c r="D200" s="376"/>
      <c r="E200" s="376"/>
      <c r="F200" s="376"/>
      <c r="G200" s="376"/>
      <c r="H200" s="376"/>
      <c r="I200" s="174"/>
      <c r="J200" s="174"/>
      <c r="K200" s="174"/>
      <c r="L200" s="174"/>
      <c r="M200" s="174"/>
      <c r="N200" s="174"/>
      <c r="O200" s="174"/>
      <c r="P200" s="174"/>
      <c r="Q200" s="174"/>
      <c r="R200" s="174"/>
      <c r="S200" s="174"/>
      <c r="T200" s="174"/>
      <c r="U200" s="174"/>
      <c r="V200" s="174"/>
      <c r="W200" s="174"/>
      <c r="X200" s="174"/>
      <c r="Y200" s="174"/>
      <c r="Z200" s="174"/>
      <c r="AA200" s="174"/>
      <c r="AB200" s="174"/>
    </row>
    <row r="201" spans="1:28" ht="15.75" customHeight="1">
      <c r="A201" s="174"/>
      <c r="B201" s="174"/>
      <c r="C201" s="376"/>
      <c r="D201" s="376"/>
      <c r="E201" s="376"/>
      <c r="F201" s="376"/>
      <c r="G201" s="376"/>
      <c r="H201" s="376"/>
      <c r="I201" s="174"/>
      <c r="J201" s="174"/>
      <c r="K201" s="174"/>
      <c r="L201" s="174"/>
      <c r="M201" s="174"/>
      <c r="N201" s="174"/>
      <c r="O201" s="174"/>
      <c r="P201" s="174"/>
      <c r="Q201" s="174"/>
      <c r="R201" s="174"/>
      <c r="S201" s="174"/>
      <c r="T201" s="174"/>
      <c r="U201" s="174"/>
      <c r="V201" s="174"/>
      <c r="W201" s="174"/>
      <c r="X201" s="174"/>
      <c r="Y201" s="174"/>
      <c r="Z201" s="174"/>
      <c r="AA201" s="174"/>
      <c r="AB201" s="174"/>
    </row>
    <row r="202" spans="1:28" ht="15.75" customHeight="1">
      <c r="A202" s="174"/>
      <c r="B202" s="174"/>
      <c r="C202" s="376"/>
      <c r="D202" s="376"/>
      <c r="E202" s="376"/>
      <c r="F202" s="376"/>
      <c r="G202" s="376"/>
      <c r="H202" s="376"/>
      <c r="I202" s="174"/>
      <c r="J202" s="174"/>
      <c r="K202" s="174"/>
      <c r="L202" s="174"/>
      <c r="M202" s="174"/>
      <c r="N202" s="174"/>
      <c r="O202" s="174"/>
      <c r="P202" s="174"/>
      <c r="Q202" s="174"/>
      <c r="R202" s="174"/>
      <c r="S202" s="174"/>
      <c r="T202" s="174"/>
      <c r="U202" s="174"/>
      <c r="V202" s="174"/>
      <c r="W202" s="174"/>
      <c r="X202" s="174"/>
      <c r="Y202" s="174"/>
      <c r="Z202" s="174"/>
      <c r="AA202" s="174"/>
      <c r="AB202" s="174"/>
    </row>
    <row r="203" spans="1:28" ht="15.75" customHeight="1">
      <c r="A203" s="174"/>
      <c r="B203" s="174"/>
      <c r="C203" s="376"/>
      <c r="D203" s="376"/>
      <c r="E203" s="376"/>
      <c r="F203" s="376"/>
      <c r="G203" s="376"/>
      <c r="H203" s="376"/>
      <c r="I203" s="174"/>
      <c r="J203" s="174"/>
      <c r="K203" s="174"/>
      <c r="L203" s="174"/>
      <c r="M203" s="174"/>
      <c r="N203" s="174"/>
      <c r="O203" s="174"/>
      <c r="P203" s="174"/>
      <c r="Q203" s="174"/>
      <c r="R203" s="174"/>
      <c r="S203" s="174"/>
      <c r="T203" s="174"/>
      <c r="U203" s="174"/>
      <c r="V203" s="174"/>
      <c r="W203" s="174"/>
      <c r="X203" s="174"/>
      <c r="Y203" s="174"/>
      <c r="Z203" s="174"/>
      <c r="AA203" s="174"/>
      <c r="AB203" s="174"/>
    </row>
    <row r="204" spans="1:28" ht="15.75" customHeight="1">
      <c r="A204" s="174"/>
      <c r="B204" s="174"/>
      <c r="C204" s="376"/>
      <c r="D204" s="376"/>
      <c r="E204" s="376"/>
      <c r="F204" s="376"/>
      <c r="G204" s="376"/>
      <c r="H204" s="376"/>
      <c r="I204" s="174"/>
      <c r="J204" s="174"/>
      <c r="K204" s="174"/>
      <c r="L204" s="174"/>
      <c r="M204" s="174"/>
      <c r="N204" s="174"/>
      <c r="O204" s="174"/>
      <c r="P204" s="174"/>
      <c r="Q204" s="174"/>
      <c r="R204" s="174"/>
      <c r="S204" s="174"/>
      <c r="T204" s="174"/>
      <c r="U204" s="174"/>
      <c r="V204" s="174"/>
      <c r="W204" s="174"/>
      <c r="X204" s="174"/>
      <c r="Y204" s="174"/>
      <c r="Z204" s="174"/>
      <c r="AA204" s="174"/>
      <c r="AB204" s="174"/>
    </row>
    <row r="205" spans="1:28" ht="15.75" customHeight="1">
      <c r="A205" s="174"/>
      <c r="B205" s="174"/>
      <c r="C205" s="376"/>
      <c r="D205" s="376"/>
      <c r="E205" s="376"/>
      <c r="F205" s="376"/>
      <c r="G205" s="376"/>
      <c r="H205" s="376"/>
      <c r="I205" s="174"/>
      <c r="J205" s="174"/>
      <c r="K205" s="174"/>
      <c r="L205" s="174"/>
      <c r="M205" s="174"/>
      <c r="N205" s="174"/>
      <c r="O205" s="174"/>
      <c r="P205" s="174"/>
      <c r="Q205" s="174"/>
      <c r="R205" s="174"/>
      <c r="S205" s="174"/>
      <c r="T205" s="174"/>
      <c r="U205" s="174"/>
      <c r="V205" s="174"/>
      <c r="W205" s="174"/>
      <c r="X205" s="174"/>
      <c r="Y205" s="174"/>
      <c r="Z205" s="174"/>
      <c r="AA205" s="174"/>
      <c r="AB205" s="174"/>
    </row>
    <row r="206" spans="1:28" ht="15.75" customHeight="1">
      <c r="A206" s="174"/>
      <c r="B206" s="174"/>
      <c r="C206" s="376"/>
      <c r="D206" s="376"/>
      <c r="E206" s="376"/>
      <c r="F206" s="376"/>
      <c r="G206" s="376"/>
      <c r="H206" s="376"/>
      <c r="I206" s="174"/>
      <c r="J206" s="174"/>
      <c r="K206" s="174"/>
      <c r="L206" s="174"/>
      <c r="M206" s="174"/>
      <c r="N206" s="174"/>
      <c r="O206" s="174"/>
      <c r="P206" s="174"/>
      <c r="Q206" s="174"/>
      <c r="R206" s="174"/>
      <c r="S206" s="174"/>
      <c r="T206" s="174"/>
      <c r="U206" s="174"/>
      <c r="V206" s="174"/>
      <c r="W206" s="174"/>
      <c r="X206" s="174"/>
      <c r="Y206" s="174"/>
      <c r="Z206" s="174"/>
      <c r="AA206" s="174"/>
      <c r="AB206" s="174"/>
    </row>
    <row r="207" spans="1:28" ht="15.75" customHeight="1">
      <c r="A207" s="174"/>
      <c r="B207" s="174"/>
      <c r="C207" s="376"/>
      <c r="D207" s="376"/>
      <c r="E207" s="376"/>
      <c r="F207" s="376"/>
      <c r="G207" s="376"/>
      <c r="H207" s="376"/>
      <c r="I207" s="174"/>
      <c r="J207" s="174"/>
      <c r="K207" s="174"/>
      <c r="L207" s="174"/>
      <c r="M207" s="174"/>
      <c r="N207" s="174"/>
      <c r="O207" s="174"/>
      <c r="P207" s="174"/>
      <c r="Q207" s="174"/>
      <c r="R207" s="174"/>
      <c r="S207" s="174"/>
      <c r="T207" s="174"/>
      <c r="U207" s="174"/>
      <c r="V207" s="174"/>
      <c r="W207" s="174"/>
      <c r="X207" s="174"/>
      <c r="Y207" s="174"/>
      <c r="Z207" s="174"/>
      <c r="AA207" s="174"/>
      <c r="AB207" s="174"/>
    </row>
    <row r="208" spans="1:28" ht="15.75" customHeight="1">
      <c r="A208" s="174"/>
      <c r="B208" s="174"/>
      <c r="C208" s="376"/>
      <c r="D208" s="376"/>
      <c r="E208" s="376"/>
      <c r="F208" s="376"/>
      <c r="G208" s="376"/>
      <c r="H208" s="376"/>
      <c r="I208" s="174"/>
      <c r="J208" s="174"/>
      <c r="K208" s="174"/>
      <c r="L208" s="174"/>
      <c r="M208" s="174"/>
      <c r="N208" s="174"/>
      <c r="O208" s="174"/>
      <c r="P208" s="174"/>
      <c r="Q208" s="174"/>
      <c r="R208" s="174"/>
      <c r="S208" s="174"/>
      <c r="T208" s="174"/>
      <c r="U208" s="174"/>
      <c r="V208" s="174"/>
      <c r="W208" s="174"/>
      <c r="X208" s="174"/>
      <c r="Y208" s="174"/>
      <c r="Z208" s="174"/>
      <c r="AA208" s="174"/>
      <c r="AB208" s="174"/>
    </row>
    <row r="209" spans="1:28" ht="15.75" customHeight="1">
      <c r="A209" s="174"/>
      <c r="B209" s="174"/>
      <c r="C209" s="376"/>
      <c r="D209" s="376"/>
      <c r="E209" s="376"/>
      <c r="F209" s="376"/>
      <c r="G209" s="376"/>
      <c r="H209" s="376"/>
      <c r="I209" s="174"/>
      <c r="J209" s="174"/>
      <c r="K209" s="174"/>
      <c r="L209" s="174"/>
      <c r="M209" s="174"/>
      <c r="N209" s="174"/>
      <c r="O209" s="174"/>
      <c r="P209" s="174"/>
      <c r="Q209" s="174"/>
      <c r="R209" s="174"/>
      <c r="S209" s="174"/>
      <c r="T209" s="174"/>
      <c r="U209" s="174"/>
      <c r="V209" s="174"/>
      <c r="W209" s="174"/>
      <c r="X209" s="174"/>
      <c r="Y209" s="174"/>
      <c r="Z209" s="174"/>
      <c r="AA209" s="174"/>
      <c r="AB209" s="174"/>
    </row>
    <row r="210" spans="1:28" ht="15.75" customHeight="1">
      <c r="A210" s="174"/>
      <c r="B210" s="174"/>
      <c r="C210" s="376"/>
      <c r="D210" s="376"/>
      <c r="E210" s="376"/>
      <c r="F210" s="376"/>
      <c r="G210" s="376"/>
      <c r="H210" s="376"/>
      <c r="I210" s="174"/>
      <c r="J210" s="174"/>
      <c r="K210" s="174"/>
      <c r="L210" s="174"/>
      <c r="M210" s="174"/>
      <c r="N210" s="174"/>
      <c r="O210" s="174"/>
      <c r="P210" s="174"/>
      <c r="Q210" s="174"/>
      <c r="R210" s="174"/>
      <c r="S210" s="174"/>
      <c r="T210" s="174"/>
      <c r="U210" s="174"/>
      <c r="V210" s="174"/>
      <c r="W210" s="174"/>
      <c r="X210" s="174"/>
      <c r="Y210" s="174"/>
      <c r="Z210" s="174"/>
      <c r="AA210" s="174"/>
      <c r="AB210" s="174"/>
    </row>
    <row r="211" spans="1:28" ht="15.75" customHeight="1">
      <c r="A211" s="174"/>
      <c r="B211" s="174"/>
      <c r="C211" s="376"/>
      <c r="D211" s="376"/>
      <c r="E211" s="376"/>
      <c r="F211" s="376"/>
      <c r="G211" s="376"/>
      <c r="H211" s="376"/>
      <c r="I211" s="174"/>
      <c r="J211" s="174"/>
      <c r="K211" s="174"/>
      <c r="L211" s="174"/>
      <c r="M211" s="174"/>
      <c r="N211" s="174"/>
      <c r="O211" s="174"/>
      <c r="P211" s="174"/>
      <c r="Q211" s="174"/>
      <c r="R211" s="174"/>
      <c r="S211" s="174"/>
      <c r="T211" s="174"/>
      <c r="U211" s="174"/>
      <c r="V211" s="174"/>
      <c r="W211" s="174"/>
      <c r="X211" s="174"/>
      <c r="Y211" s="174"/>
      <c r="Z211" s="174"/>
      <c r="AA211" s="174"/>
      <c r="AB211" s="174"/>
    </row>
    <row r="212" spans="1:28" ht="15.75" customHeight="1">
      <c r="A212" s="174"/>
      <c r="B212" s="174"/>
      <c r="C212" s="376"/>
      <c r="D212" s="376"/>
      <c r="E212" s="376"/>
      <c r="F212" s="376"/>
      <c r="G212" s="376"/>
      <c r="H212" s="376"/>
      <c r="I212" s="174"/>
      <c r="J212" s="174"/>
      <c r="K212" s="174"/>
      <c r="L212" s="174"/>
      <c r="M212" s="174"/>
      <c r="N212" s="174"/>
      <c r="O212" s="174"/>
      <c r="P212" s="174"/>
      <c r="Q212" s="174"/>
      <c r="R212" s="174"/>
      <c r="S212" s="174"/>
      <c r="T212" s="174"/>
      <c r="U212" s="174"/>
      <c r="V212" s="174"/>
      <c r="W212" s="174"/>
      <c r="X212" s="174"/>
      <c r="Y212" s="174"/>
      <c r="Z212" s="174"/>
      <c r="AA212" s="174"/>
      <c r="AB212" s="174"/>
    </row>
    <row r="213" spans="1:28" ht="15.75" customHeight="1">
      <c r="A213" s="174"/>
      <c r="B213" s="174"/>
      <c r="C213" s="376"/>
      <c r="D213" s="376"/>
      <c r="E213" s="376"/>
      <c r="F213" s="376"/>
      <c r="G213" s="376"/>
      <c r="H213" s="376"/>
      <c r="I213" s="174"/>
      <c r="J213" s="174"/>
      <c r="K213" s="174"/>
      <c r="L213" s="174"/>
      <c r="M213" s="174"/>
      <c r="N213" s="174"/>
      <c r="O213" s="174"/>
      <c r="P213" s="174"/>
      <c r="Q213" s="174"/>
      <c r="R213" s="174"/>
      <c r="S213" s="174"/>
      <c r="T213" s="174"/>
      <c r="U213" s="174"/>
      <c r="V213" s="174"/>
      <c r="W213" s="174"/>
      <c r="X213" s="174"/>
      <c r="Y213" s="174"/>
      <c r="Z213" s="174"/>
      <c r="AA213" s="174"/>
      <c r="AB213" s="174"/>
    </row>
    <row r="214" spans="1:28" ht="15.75" customHeight="1">
      <c r="A214" s="174"/>
      <c r="B214" s="174"/>
      <c r="C214" s="376"/>
      <c r="D214" s="376"/>
      <c r="E214" s="376"/>
      <c r="F214" s="376"/>
      <c r="G214" s="376"/>
      <c r="H214" s="376"/>
      <c r="I214" s="174"/>
      <c r="J214" s="174"/>
      <c r="K214" s="174"/>
      <c r="L214" s="174"/>
      <c r="M214" s="174"/>
      <c r="N214" s="174"/>
      <c r="O214" s="174"/>
      <c r="P214" s="174"/>
      <c r="Q214" s="174"/>
      <c r="R214" s="174"/>
      <c r="S214" s="174"/>
      <c r="T214" s="174"/>
      <c r="U214" s="174"/>
      <c r="V214" s="174"/>
      <c r="W214" s="174"/>
      <c r="X214" s="174"/>
      <c r="Y214" s="174"/>
      <c r="Z214" s="174"/>
      <c r="AA214" s="174"/>
      <c r="AB214" s="174"/>
    </row>
    <row r="215" spans="1:28" ht="15.75" customHeight="1">
      <c r="A215" s="174"/>
      <c r="B215" s="174"/>
      <c r="C215" s="376"/>
      <c r="D215" s="376"/>
      <c r="E215" s="376"/>
      <c r="F215" s="376"/>
      <c r="G215" s="376"/>
      <c r="H215" s="376"/>
      <c r="I215" s="174"/>
      <c r="J215" s="174"/>
      <c r="K215" s="174"/>
      <c r="L215" s="174"/>
      <c r="M215" s="174"/>
      <c r="N215" s="174"/>
      <c r="O215" s="174"/>
      <c r="P215" s="174"/>
      <c r="Q215" s="174"/>
      <c r="R215" s="174"/>
      <c r="S215" s="174"/>
      <c r="T215" s="174"/>
      <c r="U215" s="174"/>
      <c r="V215" s="174"/>
      <c r="W215" s="174"/>
      <c r="X215" s="174"/>
      <c r="Y215" s="174"/>
      <c r="Z215" s="174"/>
      <c r="AA215" s="174"/>
      <c r="AB215" s="174"/>
    </row>
    <row r="216" spans="1:28" ht="15.75" customHeight="1">
      <c r="A216" s="174"/>
      <c r="B216" s="174"/>
      <c r="C216" s="376"/>
      <c r="D216" s="376"/>
      <c r="E216" s="376"/>
      <c r="F216" s="376"/>
      <c r="G216" s="376"/>
      <c r="H216" s="376"/>
      <c r="I216" s="174"/>
      <c r="J216" s="174"/>
      <c r="K216" s="174"/>
      <c r="L216" s="174"/>
      <c r="M216" s="174"/>
      <c r="N216" s="174"/>
      <c r="O216" s="174"/>
      <c r="P216" s="174"/>
      <c r="Q216" s="174"/>
      <c r="R216" s="174"/>
      <c r="S216" s="174"/>
      <c r="T216" s="174"/>
      <c r="U216" s="174"/>
      <c r="V216" s="174"/>
      <c r="W216" s="174"/>
      <c r="X216" s="174"/>
      <c r="Y216" s="174"/>
      <c r="Z216" s="174"/>
      <c r="AA216" s="174"/>
      <c r="AB216" s="174"/>
    </row>
    <row r="217" spans="1:28" ht="15.75" customHeight="1">
      <c r="A217" s="174"/>
      <c r="B217" s="174"/>
      <c r="C217" s="376"/>
      <c r="D217" s="376"/>
      <c r="E217" s="376"/>
      <c r="F217" s="376"/>
      <c r="G217" s="376"/>
      <c r="H217" s="376"/>
      <c r="I217" s="174"/>
      <c r="J217" s="174"/>
      <c r="K217" s="174"/>
      <c r="L217" s="174"/>
      <c r="M217" s="174"/>
      <c r="N217" s="174"/>
      <c r="O217" s="174"/>
      <c r="P217" s="174"/>
      <c r="Q217" s="174"/>
      <c r="R217" s="174"/>
      <c r="S217" s="174"/>
      <c r="T217" s="174"/>
      <c r="U217" s="174"/>
      <c r="V217" s="174"/>
      <c r="W217" s="174"/>
      <c r="X217" s="174"/>
      <c r="Y217" s="174"/>
      <c r="Z217" s="174"/>
      <c r="AA217" s="174"/>
      <c r="AB217" s="174"/>
    </row>
    <row r="218" spans="1:28" ht="15.75" customHeight="1">
      <c r="A218" s="174"/>
      <c r="B218" s="174"/>
      <c r="C218" s="376"/>
      <c r="D218" s="376"/>
      <c r="E218" s="376"/>
      <c r="F218" s="376"/>
      <c r="G218" s="376"/>
      <c r="H218" s="376"/>
      <c r="I218" s="174"/>
      <c r="J218" s="174"/>
      <c r="K218" s="174"/>
      <c r="L218" s="174"/>
      <c r="M218" s="174"/>
      <c r="N218" s="174"/>
      <c r="O218" s="174"/>
      <c r="P218" s="174"/>
      <c r="Q218" s="174"/>
      <c r="R218" s="174"/>
      <c r="S218" s="174"/>
      <c r="T218" s="174"/>
      <c r="U218" s="174"/>
      <c r="V218" s="174"/>
      <c r="W218" s="174"/>
      <c r="X218" s="174"/>
      <c r="Y218" s="174"/>
      <c r="Z218" s="174"/>
      <c r="AA218" s="174"/>
      <c r="AB218" s="174"/>
    </row>
    <row r="219" spans="1:28" ht="15.75" customHeight="1">
      <c r="A219" s="174"/>
      <c r="B219" s="174"/>
      <c r="C219" s="376"/>
      <c r="D219" s="376"/>
      <c r="E219" s="376"/>
      <c r="F219" s="376"/>
      <c r="G219" s="376"/>
      <c r="H219" s="376"/>
      <c r="I219" s="174"/>
      <c r="J219" s="174"/>
      <c r="K219" s="174"/>
      <c r="L219" s="174"/>
      <c r="M219" s="174"/>
      <c r="N219" s="174"/>
      <c r="O219" s="174"/>
      <c r="P219" s="174"/>
      <c r="Q219" s="174"/>
      <c r="R219" s="174"/>
      <c r="S219" s="174"/>
      <c r="T219" s="174"/>
      <c r="U219" s="174"/>
      <c r="V219" s="174"/>
      <c r="W219" s="174"/>
      <c r="X219" s="174"/>
      <c r="Y219" s="174"/>
      <c r="Z219" s="174"/>
      <c r="AA219" s="174"/>
      <c r="AB219" s="174"/>
    </row>
    <row r="220" spans="1:28" ht="15.75" customHeight="1">
      <c r="A220" s="174"/>
      <c r="B220" s="174"/>
      <c r="C220" s="376"/>
      <c r="D220" s="376"/>
      <c r="E220" s="376"/>
      <c r="F220" s="376"/>
      <c r="G220" s="376"/>
      <c r="H220" s="376"/>
      <c r="I220" s="174"/>
      <c r="J220" s="174"/>
      <c r="K220" s="174"/>
      <c r="L220" s="174"/>
      <c r="M220" s="174"/>
      <c r="N220" s="174"/>
      <c r="O220" s="174"/>
      <c r="P220" s="174"/>
      <c r="Q220" s="174"/>
      <c r="R220" s="174"/>
      <c r="S220" s="174"/>
      <c r="T220" s="174"/>
      <c r="U220" s="174"/>
      <c r="V220" s="174"/>
      <c r="W220" s="174"/>
      <c r="X220" s="174"/>
      <c r="Y220" s="174"/>
      <c r="Z220" s="174"/>
      <c r="AA220" s="174"/>
      <c r="AB220" s="174"/>
    </row>
    <row r="221" spans="1:28" ht="15.75" customHeight="1">
      <c r="A221" s="174"/>
      <c r="B221" s="174"/>
      <c r="C221" s="376"/>
      <c r="D221" s="376"/>
      <c r="E221" s="376"/>
      <c r="F221" s="376"/>
      <c r="G221" s="376"/>
      <c r="H221" s="376"/>
      <c r="I221" s="174"/>
      <c r="J221" s="174"/>
      <c r="K221" s="174"/>
      <c r="L221" s="174"/>
      <c r="M221" s="174"/>
      <c r="N221" s="174"/>
      <c r="O221" s="174"/>
      <c r="P221" s="174"/>
      <c r="Q221" s="174"/>
      <c r="R221" s="174"/>
      <c r="S221" s="174"/>
      <c r="T221" s="174"/>
      <c r="U221" s="174"/>
      <c r="V221" s="174"/>
      <c r="W221" s="174"/>
      <c r="X221" s="174"/>
      <c r="Y221" s="174"/>
      <c r="Z221" s="174"/>
      <c r="AA221" s="174"/>
      <c r="AB221" s="174"/>
    </row>
    <row r="222" spans="1:28" ht="15.75" customHeight="1">
      <c r="A222" s="174"/>
      <c r="B222" s="174"/>
      <c r="C222" s="376"/>
      <c r="D222" s="376"/>
      <c r="E222" s="376"/>
      <c r="F222" s="376"/>
      <c r="G222" s="376"/>
      <c r="H222" s="376"/>
      <c r="I222" s="174"/>
      <c r="J222" s="174"/>
      <c r="K222" s="174"/>
      <c r="L222" s="174"/>
      <c r="M222" s="174"/>
      <c r="N222" s="174"/>
      <c r="O222" s="174"/>
      <c r="P222" s="174"/>
      <c r="Q222" s="174"/>
      <c r="R222" s="174"/>
      <c r="S222" s="174"/>
      <c r="T222" s="174"/>
      <c r="U222" s="174"/>
      <c r="V222" s="174"/>
      <c r="W222" s="174"/>
      <c r="X222" s="174"/>
      <c r="Y222" s="174"/>
      <c r="Z222" s="174"/>
      <c r="AA222" s="174"/>
      <c r="AB222" s="174"/>
    </row>
    <row r="223" spans="1:28" ht="15.75" customHeight="1">
      <c r="A223" s="174"/>
      <c r="B223" s="174"/>
      <c r="C223" s="376"/>
      <c r="D223" s="376"/>
      <c r="E223" s="376"/>
      <c r="F223" s="376"/>
      <c r="G223" s="376"/>
      <c r="H223" s="376"/>
      <c r="I223" s="174"/>
      <c r="J223" s="174"/>
      <c r="K223" s="174"/>
      <c r="L223" s="174"/>
      <c r="M223" s="174"/>
      <c r="N223" s="174"/>
      <c r="O223" s="174"/>
      <c r="P223" s="174"/>
      <c r="Q223" s="174"/>
      <c r="R223" s="174"/>
      <c r="S223" s="174"/>
      <c r="T223" s="174"/>
      <c r="U223" s="174"/>
      <c r="V223" s="174"/>
      <c r="W223" s="174"/>
      <c r="X223" s="174"/>
      <c r="Y223" s="174"/>
      <c r="Z223" s="174"/>
      <c r="AA223" s="174"/>
      <c r="AB223" s="174"/>
    </row>
    <row r="224" spans="1:28" ht="15.75" customHeight="1">
      <c r="A224" s="174"/>
      <c r="B224" s="174"/>
      <c r="C224" s="376"/>
      <c r="D224" s="376"/>
      <c r="E224" s="376"/>
      <c r="F224" s="376"/>
      <c r="G224" s="376"/>
      <c r="H224" s="376"/>
      <c r="I224" s="174"/>
      <c r="J224" s="174"/>
      <c r="K224" s="174"/>
      <c r="L224" s="174"/>
      <c r="M224" s="174"/>
      <c r="N224" s="174"/>
      <c r="O224" s="174"/>
      <c r="P224" s="174"/>
      <c r="Q224" s="174"/>
      <c r="R224" s="174"/>
      <c r="S224" s="174"/>
      <c r="T224" s="174"/>
      <c r="U224" s="174"/>
      <c r="V224" s="174"/>
      <c r="W224" s="174"/>
      <c r="X224" s="174"/>
      <c r="Y224" s="174"/>
      <c r="Z224" s="174"/>
      <c r="AA224" s="174"/>
      <c r="AB224" s="174"/>
    </row>
    <row r="225" spans="1:28" ht="15.75" customHeight="1">
      <c r="A225" s="174"/>
      <c r="B225" s="174"/>
      <c r="C225" s="376"/>
      <c r="D225" s="376"/>
      <c r="E225" s="376"/>
      <c r="F225" s="376"/>
      <c r="G225" s="376"/>
      <c r="H225" s="376"/>
      <c r="I225" s="174"/>
      <c r="J225" s="174"/>
      <c r="K225" s="174"/>
      <c r="L225" s="174"/>
      <c r="M225" s="174"/>
      <c r="N225" s="174"/>
      <c r="O225" s="174"/>
      <c r="P225" s="174"/>
      <c r="Q225" s="174"/>
      <c r="R225" s="174"/>
      <c r="S225" s="174"/>
      <c r="T225" s="174"/>
      <c r="U225" s="174"/>
      <c r="V225" s="174"/>
      <c r="W225" s="174"/>
      <c r="X225" s="174"/>
      <c r="Y225" s="174"/>
      <c r="Z225" s="174"/>
      <c r="AA225" s="174"/>
      <c r="AB225" s="174"/>
    </row>
    <row r="226" spans="1:28" ht="15.75" customHeight="1">
      <c r="A226" s="174"/>
      <c r="B226" s="174"/>
      <c r="C226" s="376"/>
      <c r="D226" s="376"/>
      <c r="E226" s="376"/>
      <c r="F226" s="376"/>
      <c r="G226" s="376"/>
      <c r="H226" s="376"/>
      <c r="I226" s="174"/>
      <c r="J226" s="174"/>
      <c r="K226" s="174"/>
      <c r="L226" s="174"/>
      <c r="M226" s="174"/>
      <c r="N226" s="174"/>
      <c r="O226" s="174"/>
      <c r="P226" s="174"/>
      <c r="Q226" s="174"/>
      <c r="R226" s="174"/>
      <c r="S226" s="174"/>
      <c r="T226" s="174"/>
      <c r="U226" s="174"/>
      <c r="V226" s="174"/>
      <c r="W226" s="174"/>
      <c r="X226" s="174"/>
      <c r="Y226" s="174"/>
      <c r="Z226" s="174"/>
      <c r="AA226" s="174"/>
      <c r="AB226" s="174"/>
    </row>
    <row r="227" spans="1:28" ht="15.75" customHeight="1">
      <c r="A227" s="174"/>
      <c r="B227" s="174"/>
      <c r="C227" s="376"/>
      <c r="D227" s="376"/>
      <c r="E227" s="376"/>
      <c r="F227" s="376"/>
      <c r="G227" s="376"/>
      <c r="H227" s="376"/>
      <c r="I227" s="174"/>
      <c r="J227" s="174"/>
      <c r="K227" s="174"/>
      <c r="L227" s="174"/>
      <c r="M227" s="174"/>
      <c r="N227" s="174"/>
      <c r="O227" s="174"/>
      <c r="P227" s="174"/>
      <c r="Q227" s="174"/>
      <c r="R227" s="174"/>
      <c r="S227" s="174"/>
      <c r="T227" s="174"/>
      <c r="U227" s="174"/>
      <c r="V227" s="174"/>
      <c r="W227" s="174"/>
      <c r="X227" s="174"/>
      <c r="Y227" s="174"/>
      <c r="Z227" s="174"/>
      <c r="AA227" s="174"/>
      <c r="AB227" s="174"/>
    </row>
    <row r="228" spans="1:28" ht="15.75" customHeight="1">
      <c r="A228" s="174"/>
      <c r="B228" s="174"/>
      <c r="C228" s="376"/>
      <c r="D228" s="376"/>
      <c r="E228" s="376"/>
      <c r="F228" s="376"/>
      <c r="G228" s="376"/>
      <c r="H228" s="376"/>
      <c r="I228" s="174"/>
      <c r="J228" s="174"/>
      <c r="K228" s="174"/>
      <c r="L228" s="174"/>
      <c r="M228" s="174"/>
      <c r="N228" s="174"/>
      <c r="O228" s="174"/>
      <c r="P228" s="174"/>
      <c r="Q228" s="174"/>
      <c r="R228" s="174"/>
      <c r="S228" s="174"/>
      <c r="T228" s="174"/>
      <c r="U228" s="174"/>
      <c r="V228" s="174"/>
      <c r="W228" s="174"/>
      <c r="X228" s="174"/>
      <c r="Y228" s="174"/>
      <c r="Z228" s="174"/>
      <c r="AA228" s="174"/>
      <c r="AB228" s="174"/>
    </row>
    <row r="229" spans="1:28" ht="15.75" customHeight="1">
      <c r="A229" s="174"/>
      <c r="B229" s="174"/>
      <c r="C229" s="376"/>
      <c r="D229" s="376"/>
      <c r="E229" s="376"/>
      <c r="F229" s="376"/>
      <c r="G229" s="376"/>
      <c r="H229" s="376"/>
      <c r="I229" s="174"/>
      <c r="J229" s="174"/>
      <c r="K229" s="174"/>
      <c r="L229" s="174"/>
      <c r="M229" s="174"/>
      <c r="N229" s="174"/>
      <c r="O229" s="174"/>
      <c r="P229" s="174"/>
      <c r="Q229" s="174"/>
      <c r="R229" s="174"/>
      <c r="S229" s="174"/>
      <c r="T229" s="174"/>
      <c r="U229" s="174"/>
      <c r="V229" s="174"/>
      <c r="W229" s="174"/>
      <c r="X229" s="174"/>
      <c r="Y229" s="174"/>
      <c r="Z229" s="174"/>
      <c r="AA229" s="174"/>
      <c r="AB229" s="174"/>
    </row>
    <row r="230" spans="1:28" ht="15.75" customHeight="1">
      <c r="A230" s="174"/>
      <c r="B230" s="174"/>
      <c r="C230" s="376"/>
      <c r="D230" s="376"/>
      <c r="E230" s="376"/>
      <c r="F230" s="376"/>
      <c r="G230" s="376"/>
      <c r="H230" s="376"/>
      <c r="I230" s="174"/>
      <c r="J230" s="174"/>
      <c r="K230" s="174"/>
      <c r="L230" s="174"/>
      <c r="M230" s="174"/>
      <c r="N230" s="174"/>
      <c r="O230" s="174"/>
      <c r="P230" s="174"/>
      <c r="Q230" s="174"/>
      <c r="R230" s="174"/>
      <c r="S230" s="174"/>
      <c r="T230" s="174"/>
      <c r="U230" s="174"/>
      <c r="V230" s="174"/>
      <c r="W230" s="174"/>
      <c r="X230" s="174"/>
      <c r="Y230" s="174"/>
      <c r="Z230" s="174"/>
      <c r="AA230" s="174"/>
      <c r="AB230" s="174"/>
    </row>
    <row r="231" spans="1:28" ht="15.75" customHeight="1">
      <c r="A231" s="174"/>
      <c r="B231" s="174"/>
      <c r="C231" s="376"/>
      <c r="D231" s="376"/>
      <c r="E231" s="376"/>
      <c r="F231" s="376"/>
      <c r="G231" s="376"/>
      <c r="H231" s="376"/>
      <c r="I231" s="174"/>
      <c r="J231" s="174"/>
      <c r="K231" s="174"/>
      <c r="L231" s="174"/>
      <c r="M231" s="174"/>
      <c r="N231" s="174"/>
      <c r="O231" s="174"/>
      <c r="P231" s="174"/>
      <c r="Q231" s="174"/>
      <c r="R231" s="174"/>
      <c r="S231" s="174"/>
      <c r="T231" s="174"/>
      <c r="U231" s="174"/>
      <c r="V231" s="174"/>
      <c r="W231" s="174"/>
      <c r="X231" s="174"/>
      <c r="Y231" s="174"/>
      <c r="Z231" s="174"/>
      <c r="AA231" s="174"/>
      <c r="AB231" s="174"/>
    </row>
    <row r="232" spans="1:28" ht="15.75" customHeight="1">
      <c r="A232" s="174"/>
      <c r="B232" s="174"/>
      <c r="C232" s="376"/>
      <c r="D232" s="376"/>
      <c r="E232" s="376"/>
      <c r="F232" s="376"/>
      <c r="G232" s="376"/>
      <c r="H232" s="376"/>
      <c r="I232" s="174"/>
      <c r="J232" s="174"/>
      <c r="K232" s="174"/>
      <c r="L232" s="174"/>
      <c r="M232" s="174"/>
      <c r="N232" s="174"/>
      <c r="O232" s="174"/>
      <c r="P232" s="174"/>
      <c r="Q232" s="174"/>
      <c r="R232" s="174"/>
      <c r="S232" s="174"/>
      <c r="T232" s="174"/>
      <c r="U232" s="174"/>
      <c r="V232" s="174"/>
      <c r="W232" s="174"/>
      <c r="X232" s="174"/>
      <c r="Y232" s="174"/>
      <c r="Z232" s="174"/>
      <c r="AA232" s="174"/>
      <c r="AB232" s="174"/>
    </row>
    <row r="233" spans="1:28" ht="15.75" customHeight="1">
      <c r="A233" s="174"/>
      <c r="B233" s="174"/>
      <c r="C233" s="376"/>
      <c r="D233" s="376"/>
      <c r="E233" s="376"/>
      <c r="F233" s="376"/>
      <c r="G233" s="376"/>
      <c r="H233" s="376"/>
      <c r="I233" s="174"/>
      <c r="J233" s="174"/>
      <c r="K233" s="174"/>
      <c r="L233" s="174"/>
      <c r="M233" s="174"/>
      <c r="N233" s="174"/>
      <c r="O233" s="174"/>
      <c r="P233" s="174"/>
      <c r="Q233" s="174"/>
      <c r="R233" s="174"/>
      <c r="S233" s="174"/>
      <c r="T233" s="174"/>
      <c r="U233" s="174"/>
      <c r="V233" s="174"/>
      <c r="W233" s="174"/>
      <c r="X233" s="174"/>
      <c r="Y233" s="174"/>
      <c r="Z233" s="174"/>
      <c r="AA233" s="174"/>
      <c r="AB233" s="174"/>
    </row>
    <row r="234" spans="1:28" ht="15.75" customHeight="1">
      <c r="A234" s="174"/>
      <c r="B234" s="174"/>
      <c r="C234" s="376"/>
      <c r="D234" s="376"/>
      <c r="E234" s="376"/>
      <c r="F234" s="376"/>
      <c r="G234" s="376"/>
      <c r="H234" s="376"/>
      <c r="I234" s="174"/>
      <c r="J234" s="174"/>
      <c r="K234" s="174"/>
      <c r="L234" s="174"/>
      <c r="M234" s="174"/>
      <c r="N234" s="174"/>
      <c r="O234" s="174"/>
      <c r="P234" s="174"/>
      <c r="Q234" s="174"/>
      <c r="R234" s="174"/>
      <c r="S234" s="174"/>
      <c r="T234" s="174"/>
      <c r="U234" s="174"/>
      <c r="V234" s="174"/>
      <c r="W234" s="174"/>
      <c r="X234" s="174"/>
      <c r="Y234" s="174"/>
      <c r="Z234" s="174"/>
      <c r="AA234" s="174"/>
      <c r="AB234" s="174"/>
    </row>
    <row r="235" spans="1:28" ht="15.75" customHeight="1">
      <c r="A235" s="174"/>
      <c r="B235" s="174"/>
      <c r="C235" s="376"/>
      <c r="D235" s="376"/>
      <c r="E235" s="376"/>
      <c r="F235" s="376"/>
      <c r="G235" s="376"/>
      <c r="H235" s="376"/>
      <c r="I235" s="174"/>
      <c r="J235" s="174"/>
      <c r="K235" s="174"/>
      <c r="L235" s="174"/>
      <c r="M235" s="174"/>
      <c r="N235" s="174"/>
      <c r="O235" s="174"/>
      <c r="P235" s="174"/>
      <c r="Q235" s="174"/>
      <c r="R235" s="174"/>
      <c r="S235" s="174"/>
      <c r="T235" s="174"/>
      <c r="U235" s="174"/>
      <c r="V235" s="174"/>
      <c r="W235" s="174"/>
      <c r="X235" s="174"/>
      <c r="Y235" s="174"/>
      <c r="Z235" s="174"/>
      <c r="AA235" s="174"/>
      <c r="AB235" s="174"/>
    </row>
    <row r="236" spans="1:28" ht="15.75" customHeight="1">
      <c r="A236" s="174"/>
      <c r="B236" s="174"/>
      <c r="C236" s="376"/>
      <c r="D236" s="376"/>
      <c r="E236" s="376"/>
      <c r="F236" s="376"/>
      <c r="G236" s="376"/>
      <c r="H236" s="376"/>
      <c r="I236" s="174"/>
      <c r="J236" s="174"/>
      <c r="K236" s="174"/>
      <c r="L236" s="174"/>
      <c r="M236" s="174"/>
      <c r="N236" s="174"/>
      <c r="O236" s="174"/>
      <c r="P236" s="174"/>
      <c r="Q236" s="174"/>
      <c r="R236" s="174"/>
      <c r="S236" s="174"/>
      <c r="T236" s="174"/>
      <c r="U236" s="174"/>
      <c r="V236" s="174"/>
      <c r="W236" s="174"/>
      <c r="X236" s="174"/>
      <c r="Y236" s="174"/>
      <c r="Z236" s="174"/>
      <c r="AA236" s="174"/>
      <c r="AB236" s="174"/>
    </row>
    <row r="237" spans="1:28" ht="15.75" customHeight="1">
      <c r="A237" s="174"/>
      <c r="B237" s="174"/>
      <c r="C237" s="376"/>
      <c r="D237" s="376"/>
      <c r="E237" s="376"/>
      <c r="F237" s="376"/>
      <c r="G237" s="376"/>
      <c r="H237" s="376"/>
      <c r="I237" s="174"/>
      <c r="J237" s="174"/>
      <c r="K237" s="174"/>
      <c r="L237" s="174"/>
      <c r="M237" s="174"/>
      <c r="N237" s="174"/>
      <c r="O237" s="174"/>
      <c r="P237" s="174"/>
      <c r="Q237" s="174"/>
      <c r="R237" s="174"/>
      <c r="S237" s="174"/>
      <c r="T237" s="174"/>
      <c r="U237" s="174"/>
      <c r="V237" s="174"/>
      <c r="W237" s="174"/>
      <c r="X237" s="174"/>
      <c r="Y237" s="174"/>
      <c r="Z237" s="174"/>
      <c r="AA237" s="174"/>
      <c r="AB237" s="174"/>
    </row>
    <row r="238" spans="1:28" ht="15.75" customHeight="1">
      <c r="A238" s="174"/>
      <c r="B238" s="174"/>
      <c r="C238" s="376"/>
      <c r="D238" s="376"/>
      <c r="E238" s="376"/>
      <c r="F238" s="376"/>
      <c r="G238" s="376"/>
      <c r="H238" s="376"/>
      <c r="I238" s="174"/>
      <c r="J238" s="174"/>
      <c r="K238" s="174"/>
      <c r="L238" s="174"/>
      <c r="M238" s="174"/>
      <c r="N238" s="174"/>
      <c r="O238" s="174"/>
      <c r="P238" s="174"/>
      <c r="Q238" s="174"/>
      <c r="R238" s="174"/>
      <c r="S238" s="174"/>
      <c r="T238" s="174"/>
      <c r="U238" s="174"/>
      <c r="V238" s="174"/>
      <c r="W238" s="174"/>
      <c r="X238" s="174"/>
      <c r="Y238" s="174"/>
      <c r="Z238" s="174"/>
      <c r="AA238" s="174"/>
      <c r="AB238" s="174"/>
    </row>
    <row r="239" spans="1:28" ht="15.75" customHeight="1">
      <c r="A239" s="174"/>
      <c r="B239" s="174"/>
      <c r="C239" s="376"/>
      <c r="D239" s="376"/>
      <c r="E239" s="376"/>
      <c r="F239" s="376"/>
      <c r="G239" s="376"/>
      <c r="H239" s="376"/>
      <c r="I239" s="174"/>
      <c r="J239" s="174"/>
      <c r="K239" s="174"/>
      <c r="L239" s="174"/>
      <c r="M239" s="174"/>
      <c r="N239" s="174"/>
      <c r="O239" s="174"/>
      <c r="P239" s="174"/>
      <c r="Q239" s="174"/>
      <c r="R239" s="174"/>
      <c r="S239" s="174"/>
      <c r="T239" s="174"/>
      <c r="U239" s="174"/>
      <c r="V239" s="174"/>
      <c r="W239" s="174"/>
      <c r="X239" s="174"/>
      <c r="Y239" s="174"/>
      <c r="Z239" s="174"/>
      <c r="AA239" s="174"/>
      <c r="AB239" s="174"/>
    </row>
    <row r="240" spans="1:28" ht="15.75" customHeight="1">
      <c r="A240" s="174"/>
      <c r="B240" s="174"/>
      <c r="C240" s="376"/>
      <c r="D240" s="376"/>
      <c r="E240" s="376"/>
      <c r="F240" s="376"/>
      <c r="G240" s="376"/>
      <c r="H240" s="376"/>
      <c r="I240" s="174"/>
      <c r="J240" s="174"/>
      <c r="K240" s="174"/>
      <c r="L240" s="174"/>
      <c r="M240" s="174"/>
      <c r="N240" s="174"/>
      <c r="O240" s="174"/>
      <c r="P240" s="174"/>
      <c r="Q240" s="174"/>
      <c r="R240" s="174"/>
      <c r="S240" s="174"/>
      <c r="T240" s="174"/>
      <c r="U240" s="174"/>
      <c r="V240" s="174"/>
      <c r="W240" s="174"/>
      <c r="X240" s="174"/>
      <c r="Y240" s="174"/>
      <c r="Z240" s="174"/>
      <c r="AA240" s="174"/>
      <c r="AB240" s="174"/>
    </row>
    <row r="241" spans="1:28" ht="15.75" customHeight="1">
      <c r="A241" s="174"/>
      <c r="B241" s="174"/>
      <c r="C241" s="376"/>
      <c r="D241" s="376"/>
      <c r="E241" s="376"/>
      <c r="F241" s="376"/>
      <c r="G241" s="376"/>
      <c r="H241" s="376"/>
      <c r="I241" s="174"/>
      <c r="J241" s="174"/>
      <c r="K241" s="174"/>
      <c r="L241" s="174"/>
      <c r="M241" s="174"/>
      <c r="N241" s="174"/>
      <c r="O241" s="174"/>
      <c r="P241" s="174"/>
      <c r="Q241" s="174"/>
      <c r="R241" s="174"/>
      <c r="S241" s="174"/>
      <c r="T241" s="174"/>
      <c r="U241" s="174"/>
      <c r="V241" s="174"/>
      <c r="W241" s="174"/>
      <c r="X241" s="174"/>
      <c r="Y241" s="174"/>
      <c r="Z241" s="174"/>
      <c r="AA241" s="174"/>
      <c r="AB241" s="174"/>
    </row>
    <row r="242" spans="1:28" ht="15.75" customHeight="1">
      <c r="A242" s="174"/>
      <c r="B242" s="174"/>
      <c r="C242" s="376"/>
      <c r="D242" s="376"/>
      <c r="E242" s="376"/>
      <c r="F242" s="376"/>
      <c r="G242" s="376"/>
      <c r="H242" s="376"/>
      <c r="I242" s="174"/>
      <c r="J242" s="174"/>
      <c r="K242" s="174"/>
      <c r="L242" s="174"/>
      <c r="M242" s="174"/>
      <c r="N242" s="174"/>
      <c r="O242" s="174"/>
      <c r="P242" s="174"/>
      <c r="Q242" s="174"/>
      <c r="R242" s="174"/>
      <c r="S242" s="174"/>
      <c r="T242" s="174"/>
      <c r="U242" s="174"/>
      <c r="V242" s="174"/>
      <c r="W242" s="174"/>
      <c r="X242" s="174"/>
      <c r="Y242" s="174"/>
      <c r="Z242" s="174"/>
      <c r="AA242" s="174"/>
      <c r="AB242" s="174"/>
    </row>
    <row r="243" spans="1:28" ht="15.75" customHeight="1">
      <c r="A243" s="174"/>
      <c r="B243" s="174"/>
      <c r="C243" s="376"/>
      <c r="D243" s="376"/>
      <c r="E243" s="376"/>
      <c r="F243" s="376"/>
      <c r="G243" s="376"/>
      <c r="H243" s="376"/>
      <c r="I243" s="174"/>
      <c r="J243" s="174"/>
      <c r="K243" s="174"/>
      <c r="L243" s="174"/>
      <c r="M243" s="174"/>
      <c r="N243" s="174"/>
      <c r="O243" s="174"/>
      <c r="P243" s="174"/>
      <c r="Q243" s="174"/>
      <c r="R243" s="174"/>
      <c r="S243" s="174"/>
      <c r="T243" s="174"/>
      <c r="U243" s="174"/>
      <c r="V243" s="174"/>
      <c r="W243" s="174"/>
      <c r="X243" s="174"/>
      <c r="Y243" s="174"/>
      <c r="Z243" s="174"/>
      <c r="AA243" s="174"/>
      <c r="AB243" s="174"/>
    </row>
    <row r="244" spans="1:28" ht="15.75" customHeight="1">
      <c r="A244" s="174"/>
      <c r="B244" s="174"/>
      <c r="C244" s="376"/>
      <c r="D244" s="376"/>
      <c r="E244" s="376"/>
      <c r="F244" s="376"/>
      <c r="G244" s="376"/>
      <c r="H244" s="376"/>
      <c r="I244" s="174"/>
      <c r="J244" s="174"/>
      <c r="K244" s="174"/>
      <c r="L244" s="174"/>
      <c r="M244" s="174"/>
      <c r="N244" s="174"/>
      <c r="O244" s="174"/>
      <c r="P244" s="174"/>
      <c r="Q244" s="174"/>
      <c r="R244" s="174"/>
      <c r="S244" s="174"/>
      <c r="T244" s="174"/>
      <c r="U244" s="174"/>
      <c r="V244" s="174"/>
      <c r="W244" s="174"/>
      <c r="X244" s="174"/>
      <c r="Y244" s="174"/>
      <c r="Z244" s="174"/>
      <c r="AA244" s="174"/>
      <c r="AB244" s="174"/>
    </row>
    <row r="245" spans="1:28" ht="15.75" customHeight="1">
      <c r="A245" s="174"/>
      <c r="B245" s="174"/>
      <c r="C245" s="376"/>
      <c r="D245" s="376"/>
      <c r="E245" s="376"/>
      <c r="F245" s="376"/>
      <c r="G245" s="376"/>
      <c r="H245" s="376"/>
      <c r="I245" s="174"/>
      <c r="J245" s="174"/>
      <c r="K245" s="174"/>
      <c r="L245" s="174"/>
      <c r="M245" s="174"/>
      <c r="N245" s="174"/>
      <c r="O245" s="174"/>
      <c r="P245" s="174"/>
      <c r="Q245" s="174"/>
      <c r="R245" s="174"/>
      <c r="S245" s="174"/>
      <c r="T245" s="174"/>
      <c r="U245" s="174"/>
      <c r="V245" s="174"/>
      <c r="W245" s="174"/>
      <c r="X245" s="174"/>
      <c r="Y245" s="174"/>
      <c r="Z245" s="174"/>
      <c r="AA245" s="174"/>
      <c r="AB245" s="174"/>
    </row>
    <row r="246" spans="1:28" ht="15.75" customHeight="1">
      <c r="A246" s="174"/>
      <c r="B246" s="174"/>
      <c r="C246" s="376"/>
      <c r="D246" s="376"/>
      <c r="E246" s="376"/>
      <c r="F246" s="376"/>
      <c r="G246" s="376"/>
      <c r="H246" s="376"/>
      <c r="I246" s="174"/>
      <c r="J246" s="174"/>
      <c r="K246" s="174"/>
      <c r="L246" s="174"/>
      <c r="M246" s="174"/>
      <c r="N246" s="174"/>
      <c r="O246" s="174"/>
      <c r="P246" s="174"/>
      <c r="Q246" s="174"/>
      <c r="R246" s="174"/>
      <c r="S246" s="174"/>
      <c r="T246" s="174"/>
      <c r="U246" s="174"/>
      <c r="V246" s="174"/>
      <c r="W246" s="174"/>
      <c r="X246" s="174"/>
      <c r="Y246" s="174"/>
      <c r="Z246" s="174"/>
      <c r="AA246" s="174"/>
      <c r="AB246" s="174"/>
    </row>
    <row r="247" spans="1:28" ht="15.75" customHeight="1">
      <c r="A247" s="174"/>
      <c r="B247" s="174"/>
      <c r="C247" s="376"/>
      <c r="D247" s="376"/>
      <c r="E247" s="376"/>
      <c r="F247" s="376"/>
      <c r="G247" s="376"/>
      <c r="H247" s="376"/>
      <c r="I247" s="174"/>
      <c r="J247" s="174"/>
      <c r="K247" s="174"/>
      <c r="L247" s="174"/>
      <c r="M247" s="174"/>
      <c r="N247" s="174"/>
      <c r="O247" s="174"/>
      <c r="P247" s="174"/>
      <c r="Q247" s="174"/>
      <c r="R247" s="174"/>
      <c r="S247" s="174"/>
      <c r="T247" s="174"/>
      <c r="U247" s="174"/>
      <c r="V247" s="174"/>
      <c r="W247" s="174"/>
      <c r="X247" s="174"/>
      <c r="Y247" s="174"/>
      <c r="Z247" s="174"/>
      <c r="AA247" s="174"/>
      <c r="AB247" s="174"/>
    </row>
    <row r="248" spans="1:28" ht="15.75" customHeight="1">
      <c r="A248" s="174"/>
      <c r="B248" s="174"/>
      <c r="C248" s="376"/>
      <c r="D248" s="376"/>
      <c r="E248" s="376"/>
      <c r="F248" s="376"/>
      <c r="G248" s="376"/>
      <c r="H248" s="376"/>
      <c r="I248" s="174"/>
      <c r="J248" s="174"/>
      <c r="K248" s="174"/>
      <c r="L248" s="174"/>
      <c r="M248" s="174"/>
      <c r="N248" s="174"/>
      <c r="O248" s="174"/>
      <c r="P248" s="174"/>
      <c r="Q248" s="174"/>
      <c r="R248" s="174"/>
      <c r="S248" s="174"/>
      <c r="T248" s="174"/>
      <c r="U248" s="174"/>
      <c r="V248" s="174"/>
      <c r="W248" s="174"/>
      <c r="X248" s="174"/>
      <c r="Y248" s="174"/>
      <c r="Z248" s="174"/>
      <c r="AA248" s="174"/>
      <c r="AB248" s="174"/>
    </row>
    <row r="249" spans="1:28" ht="15.75" customHeight="1">
      <c r="A249" s="174"/>
      <c r="B249" s="174"/>
      <c r="C249" s="376"/>
      <c r="D249" s="376"/>
      <c r="E249" s="376"/>
      <c r="F249" s="376"/>
      <c r="G249" s="376"/>
      <c r="H249" s="376"/>
      <c r="I249" s="174"/>
      <c r="J249" s="174"/>
      <c r="K249" s="174"/>
      <c r="L249" s="174"/>
      <c r="M249" s="174"/>
      <c r="N249" s="174"/>
      <c r="O249" s="174"/>
      <c r="P249" s="174"/>
      <c r="Q249" s="174"/>
      <c r="R249" s="174"/>
      <c r="S249" s="174"/>
      <c r="T249" s="174"/>
      <c r="U249" s="174"/>
      <c r="V249" s="174"/>
      <c r="W249" s="174"/>
      <c r="X249" s="174"/>
      <c r="Y249" s="174"/>
      <c r="Z249" s="174"/>
      <c r="AA249" s="174"/>
      <c r="AB249" s="174"/>
    </row>
    <row r="250" spans="1:28" ht="15.75" customHeight="1">
      <c r="A250" s="174"/>
      <c r="B250" s="174"/>
      <c r="C250" s="376"/>
      <c r="D250" s="376"/>
      <c r="E250" s="376"/>
      <c r="F250" s="376"/>
      <c r="G250" s="376"/>
      <c r="H250" s="376"/>
      <c r="I250" s="174"/>
      <c r="J250" s="174"/>
      <c r="K250" s="174"/>
      <c r="L250" s="174"/>
      <c r="M250" s="174"/>
      <c r="N250" s="174"/>
      <c r="O250" s="174"/>
      <c r="P250" s="174"/>
      <c r="Q250" s="174"/>
      <c r="R250" s="174"/>
      <c r="S250" s="174"/>
      <c r="T250" s="174"/>
      <c r="U250" s="174"/>
      <c r="V250" s="174"/>
      <c r="W250" s="174"/>
      <c r="X250" s="174"/>
      <c r="Y250" s="174"/>
      <c r="Z250" s="174"/>
      <c r="AA250" s="174"/>
      <c r="AB250" s="174"/>
    </row>
    <row r="251" spans="1:28" ht="15.75" customHeight="1">
      <c r="A251" s="174"/>
      <c r="B251" s="174"/>
      <c r="C251" s="376"/>
      <c r="D251" s="376"/>
      <c r="E251" s="376"/>
      <c r="F251" s="376"/>
      <c r="G251" s="376"/>
      <c r="H251" s="376"/>
      <c r="I251" s="174"/>
      <c r="J251" s="174"/>
      <c r="K251" s="174"/>
      <c r="L251" s="174"/>
      <c r="M251" s="174"/>
      <c r="N251" s="174"/>
      <c r="O251" s="174"/>
      <c r="P251" s="174"/>
      <c r="Q251" s="174"/>
      <c r="R251" s="174"/>
      <c r="S251" s="174"/>
      <c r="T251" s="174"/>
      <c r="U251" s="174"/>
      <c r="V251" s="174"/>
      <c r="W251" s="174"/>
      <c r="X251" s="174"/>
      <c r="Y251" s="174"/>
      <c r="Z251" s="174"/>
      <c r="AA251" s="174"/>
      <c r="AB251" s="174"/>
    </row>
    <row r="252" spans="1:28" ht="15.75" customHeight="1">
      <c r="A252" s="174"/>
      <c r="B252" s="174"/>
      <c r="C252" s="376"/>
      <c r="D252" s="376"/>
      <c r="E252" s="376"/>
      <c r="F252" s="376"/>
      <c r="G252" s="376"/>
      <c r="H252" s="376"/>
      <c r="I252" s="174"/>
      <c r="J252" s="174"/>
      <c r="K252" s="174"/>
      <c r="L252" s="174"/>
      <c r="M252" s="174"/>
      <c r="N252" s="174"/>
      <c r="O252" s="174"/>
      <c r="P252" s="174"/>
      <c r="Q252" s="174"/>
      <c r="R252" s="174"/>
      <c r="S252" s="174"/>
      <c r="T252" s="174"/>
      <c r="U252" s="174"/>
      <c r="V252" s="174"/>
      <c r="W252" s="174"/>
      <c r="X252" s="174"/>
      <c r="Y252" s="174"/>
      <c r="Z252" s="174"/>
      <c r="AA252" s="174"/>
      <c r="AB252" s="174"/>
    </row>
    <row r="253" spans="1:28" ht="15.75" customHeight="1">
      <c r="A253" s="174"/>
      <c r="B253" s="174"/>
      <c r="C253" s="376"/>
      <c r="D253" s="376"/>
      <c r="E253" s="376"/>
      <c r="F253" s="376"/>
      <c r="G253" s="376"/>
      <c r="H253" s="376"/>
      <c r="I253" s="174"/>
      <c r="J253" s="174"/>
      <c r="K253" s="174"/>
      <c r="L253" s="174"/>
      <c r="M253" s="174"/>
      <c r="N253" s="174"/>
      <c r="O253" s="174"/>
      <c r="P253" s="174"/>
      <c r="Q253" s="174"/>
      <c r="R253" s="174"/>
      <c r="S253" s="174"/>
      <c r="T253" s="174"/>
      <c r="U253" s="174"/>
      <c r="V253" s="174"/>
      <c r="W253" s="174"/>
      <c r="X253" s="174"/>
      <c r="Y253" s="174"/>
      <c r="Z253" s="174"/>
      <c r="AA253" s="174"/>
      <c r="AB253" s="174"/>
    </row>
    <row r="254" spans="1:28" ht="15.75" customHeight="1">
      <c r="A254" s="174"/>
      <c r="B254" s="174"/>
      <c r="C254" s="376"/>
      <c r="D254" s="376"/>
      <c r="E254" s="376"/>
      <c r="F254" s="376"/>
      <c r="G254" s="376"/>
      <c r="H254" s="376"/>
      <c r="I254" s="174"/>
      <c r="J254" s="174"/>
      <c r="K254" s="174"/>
      <c r="L254" s="174"/>
      <c r="M254" s="174"/>
      <c r="N254" s="174"/>
      <c r="O254" s="174"/>
      <c r="P254" s="174"/>
      <c r="Q254" s="174"/>
      <c r="R254" s="174"/>
      <c r="S254" s="174"/>
      <c r="T254" s="174"/>
      <c r="U254" s="174"/>
      <c r="V254" s="174"/>
      <c r="W254" s="174"/>
      <c r="X254" s="174"/>
      <c r="Y254" s="174"/>
      <c r="Z254" s="174"/>
      <c r="AA254" s="174"/>
      <c r="AB254" s="174"/>
    </row>
    <row r="255" spans="1:28" ht="15.75" customHeight="1">
      <c r="A255" s="174"/>
      <c r="B255" s="174"/>
      <c r="C255" s="376"/>
      <c r="D255" s="376"/>
      <c r="E255" s="376"/>
      <c r="F255" s="376"/>
      <c r="G255" s="376"/>
      <c r="H255" s="376"/>
      <c r="I255" s="174"/>
      <c r="J255" s="174"/>
      <c r="K255" s="174"/>
      <c r="L255" s="174"/>
      <c r="M255" s="174"/>
      <c r="N255" s="174"/>
      <c r="O255" s="174"/>
      <c r="P255" s="174"/>
      <c r="Q255" s="174"/>
      <c r="R255" s="174"/>
      <c r="S255" s="174"/>
      <c r="T255" s="174"/>
      <c r="U255" s="174"/>
      <c r="V255" s="174"/>
      <c r="W255" s="174"/>
      <c r="X255" s="174"/>
      <c r="Y255" s="174"/>
      <c r="Z255" s="174"/>
      <c r="AA255" s="174"/>
      <c r="AB255" s="174"/>
    </row>
    <row r="256" spans="1:28" ht="15.75" customHeight="1">
      <c r="A256" s="174"/>
      <c r="B256" s="174"/>
      <c r="C256" s="376"/>
      <c r="D256" s="376"/>
      <c r="E256" s="376"/>
      <c r="F256" s="376"/>
      <c r="G256" s="376"/>
      <c r="H256" s="376"/>
      <c r="I256" s="174"/>
      <c r="J256" s="174"/>
      <c r="K256" s="174"/>
      <c r="L256" s="174"/>
      <c r="M256" s="174"/>
      <c r="N256" s="174"/>
      <c r="O256" s="174"/>
      <c r="P256" s="174"/>
      <c r="Q256" s="174"/>
      <c r="R256" s="174"/>
      <c r="S256" s="174"/>
      <c r="T256" s="174"/>
      <c r="U256" s="174"/>
      <c r="V256" s="174"/>
      <c r="W256" s="174"/>
      <c r="X256" s="174"/>
      <c r="Y256" s="174"/>
      <c r="Z256" s="174"/>
      <c r="AA256" s="174"/>
      <c r="AB256" s="174"/>
    </row>
    <row r="257" spans="1:28" ht="15.75" customHeight="1">
      <c r="A257" s="174"/>
      <c r="B257" s="174"/>
      <c r="C257" s="376"/>
      <c r="D257" s="376"/>
      <c r="E257" s="376"/>
      <c r="F257" s="376"/>
      <c r="G257" s="376"/>
      <c r="H257" s="376"/>
      <c r="I257" s="174"/>
      <c r="J257" s="174"/>
      <c r="K257" s="174"/>
      <c r="L257" s="174"/>
      <c r="M257" s="174"/>
      <c r="N257" s="174"/>
      <c r="O257" s="174"/>
      <c r="P257" s="174"/>
      <c r="Q257" s="174"/>
      <c r="R257" s="174"/>
      <c r="S257" s="174"/>
      <c r="T257" s="174"/>
      <c r="U257" s="174"/>
      <c r="V257" s="174"/>
      <c r="W257" s="174"/>
      <c r="X257" s="174"/>
      <c r="Y257" s="174"/>
      <c r="Z257" s="174"/>
      <c r="AA257" s="174"/>
      <c r="AB257" s="174"/>
    </row>
    <row r="258" spans="1:28" ht="15.75" customHeight="1">
      <c r="A258" s="174"/>
      <c r="B258" s="174"/>
      <c r="C258" s="376"/>
      <c r="D258" s="376"/>
      <c r="E258" s="376"/>
      <c r="F258" s="376"/>
      <c r="G258" s="376"/>
      <c r="H258" s="376"/>
      <c r="I258" s="174"/>
      <c r="J258" s="174"/>
      <c r="K258" s="174"/>
      <c r="L258" s="174"/>
      <c r="M258" s="174"/>
      <c r="N258" s="174"/>
      <c r="O258" s="174"/>
      <c r="P258" s="174"/>
      <c r="Q258" s="174"/>
      <c r="R258" s="174"/>
      <c r="S258" s="174"/>
      <c r="T258" s="174"/>
      <c r="U258" s="174"/>
      <c r="V258" s="174"/>
      <c r="W258" s="174"/>
      <c r="X258" s="174"/>
      <c r="Y258" s="174"/>
      <c r="Z258" s="174"/>
      <c r="AA258" s="174"/>
      <c r="AB258" s="174"/>
    </row>
    <row r="259" spans="1:28" ht="15.75" customHeight="1">
      <c r="A259" s="174"/>
      <c r="B259" s="174"/>
      <c r="C259" s="376"/>
      <c r="D259" s="376"/>
      <c r="E259" s="376"/>
      <c r="F259" s="376"/>
      <c r="G259" s="376"/>
      <c r="H259" s="376"/>
      <c r="I259" s="174"/>
      <c r="J259" s="174"/>
      <c r="K259" s="174"/>
      <c r="L259" s="174"/>
      <c r="M259" s="174"/>
      <c r="N259" s="174"/>
      <c r="O259" s="174"/>
      <c r="P259" s="174"/>
      <c r="Q259" s="174"/>
      <c r="R259" s="174"/>
      <c r="S259" s="174"/>
      <c r="T259" s="174"/>
      <c r="U259" s="174"/>
      <c r="V259" s="174"/>
      <c r="W259" s="174"/>
      <c r="X259" s="174"/>
      <c r="Y259" s="174"/>
      <c r="Z259" s="174"/>
      <c r="AA259" s="174"/>
      <c r="AB259" s="174"/>
    </row>
    <row r="260" spans="1:28" ht="15.75" customHeight="1">
      <c r="A260" s="174"/>
      <c r="B260" s="174"/>
      <c r="C260" s="376"/>
      <c r="D260" s="376"/>
      <c r="E260" s="376"/>
      <c r="F260" s="376"/>
      <c r="G260" s="376"/>
      <c r="H260" s="376"/>
      <c r="I260" s="174"/>
      <c r="J260" s="174"/>
      <c r="K260" s="174"/>
      <c r="L260" s="174"/>
      <c r="M260" s="174"/>
      <c r="N260" s="174"/>
      <c r="O260" s="174"/>
      <c r="P260" s="174"/>
      <c r="Q260" s="174"/>
      <c r="R260" s="174"/>
      <c r="S260" s="174"/>
      <c r="T260" s="174"/>
      <c r="U260" s="174"/>
      <c r="V260" s="174"/>
      <c r="W260" s="174"/>
      <c r="X260" s="174"/>
      <c r="Y260" s="174"/>
      <c r="Z260" s="174"/>
      <c r="AA260" s="174"/>
      <c r="AB260" s="174"/>
    </row>
    <row r="261" spans="1:28" ht="15.75" customHeight="1">
      <c r="A261" s="174"/>
      <c r="B261" s="174"/>
      <c r="C261" s="376"/>
      <c r="D261" s="376"/>
      <c r="E261" s="376"/>
      <c r="F261" s="376"/>
      <c r="G261" s="376"/>
      <c r="H261" s="376"/>
      <c r="I261" s="174"/>
      <c r="J261" s="174"/>
      <c r="K261" s="174"/>
      <c r="L261" s="174"/>
      <c r="M261" s="174"/>
      <c r="N261" s="174"/>
      <c r="O261" s="174"/>
      <c r="P261" s="174"/>
      <c r="Q261" s="174"/>
      <c r="R261" s="174"/>
      <c r="S261" s="174"/>
      <c r="T261" s="174"/>
      <c r="U261" s="174"/>
      <c r="V261" s="174"/>
      <c r="W261" s="174"/>
      <c r="X261" s="174"/>
      <c r="Y261" s="174"/>
      <c r="Z261" s="174"/>
      <c r="AA261" s="174"/>
      <c r="AB261" s="174"/>
    </row>
    <row r="262" spans="1:28" ht="15.75" customHeight="1">
      <c r="A262" s="174"/>
      <c r="B262" s="174"/>
      <c r="C262" s="376"/>
      <c r="D262" s="376"/>
      <c r="E262" s="376"/>
      <c r="F262" s="376"/>
      <c r="G262" s="376"/>
      <c r="H262" s="376"/>
      <c r="I262" s="174"/>
      <c r="J262" s="174"/>
      <c r="K262" s="174"/>
      <c r="L262" s="174"/>
      <c r="M262" s="174"/>
      <c r="N262" s="174"/>
      <c r="O262" s="174"/>
      <c r="P262" s="174"/>
      <c r="Q262" s="174"/>
      <c r="R262" s="174"/>
      <c r="S262" s="174"/>
      <c r="T262" s="174"/>
      <c r="U262" s="174"/>
      <c r="V262" s="174"/>
      <c r="W262" s="174"/>
      <c r="X262" s="174"/>
      <c r="Y262" s="174"/>
      <c r="Z262" s="174"/>
      <c r="AA262" s="174"/>
      <c r="AB262" s="174"/>
    </row>
    <row r="263" spans="1:28" ht="15.75" customHeight="1">
      <c r="A263" s="174"/>
      <c r="B263" s="174"/>
      <c r="C263" s="376"/>
      <c r="D263" s="376"/>
      <c r="E263" s="376"/>
      <c r="F263" s="376"/>
      <c r="G263" s="376"/>
      <c r="H263" s="376"/>
      <c r="I263" s="174"/>
      <c r="J263" s="174"/>
      <c r="K263" s="174"/>
      <c r="L263" s="174"/>
      <c r="M263" s="174"/>
      <c r="N263" s="174"/>
      <c r="O263" s="174"/>
      <c r="P263" s="174"/>
      <c r="Q263" s="174"/>
      <c r="R263" s="174"/>
      <c r="S263" s="174"/>
      <c r="T263" s="174"/>
      <c r="U263" s="174"/>
      <c r="V263" s="174"/>
      <c r="W263" s="174"/>
      <c r="X263" s="174"/>
      <c r="Y263" s="174"/>
      <c r="Z263" s="174"/>
      <c r="AA263" s="174"/>
      <c r="AB263" s="174"/>
    </row>
    <row r="264" spans="1:28" ht="15.75" customHeight="1">
      <c r="A264" s="174"/>
      <c r="B264" s="174"/>
      <c r="C264" s="376"/>
      <c r="D264" s="376"/>
      <c r="E264" s="376"/>
      <c r="F264" s="376"/>
      <c r="G264" s="376"/>
      <c r="H264" s="376"/>
      <c r="I264" s="174"/>
      <c r="J264" s="174"/>
      <c r="K264" s="174"/>
      <c r="L264" s="174"/>
      <c r="M264" s="174"/>
      <c r="N264" s="174"/>
      <c r="O264" s="174"/>
      <c r="P264" s="174"/>
      <c r="Q264" s="174"/>
      <c r="R264" s="174"/>
      <c r="S264" s="174"/>
      <c r="T264" s="174"/>
      <c r="U264" s="174"/>
      <c r="V264" s="174"/>
      <c r="W264" s="174"/>
      <c r="X264" s="174"/>
      <c r="Y264" s="174"/>
      <c r="Z264" s="174"/>
      <c r="AA264" s="174"/>
      <c r="AB264" s="174"/>
    </row>
    <row r="265" spans="1:28" ht="15.75" customHeight="1">
      <c r="A265" s="174"/>
      <c r="B265" s="174"/>
      <c r="C265" s="376"/>
      <c r="D265" s="376"/>
      <c r="E265" s="376"/>
      <c r="F265" s="376"/>
      <c r="G265" s="376"/>
      <c r="H265" s="376"/>
      <c r="I265" s="174"/>
      <c r="J265" s="174"/>
      <c r="K265" s="174"/>
      <c r="L265" s="174"/>
      <c r="M265" s="174"/>
      <c r="N265" s="174"/>
      <c r="O265" s="174"/>
      <c r="P265" s="174"/>
      <c r="Q265" s="174"/>
      <c r="R265" s="174"/>
      <c r="S265" s="174"/>
      <c r="T265" s="174"/>
      <c r="U265" s="174"/>
      <c r="V265" s="174"/>
      <c r="W265" s="174"/>
      <c r="X265" s="174"/>
      <c r="Y265" s="174"/>
      <c r="Z265" s="174"/>
      <c r="AA265" s="174"/>
      <c r="AB265" s="174"/>
    </row>
    <row r="266" spans="1:28" ht="15.75" customHeight="1">
      <c r="A266" s="174"/>
      <c r="B266" s="174"/>
      <c r="C266" s="376"/>
      <c r="D266" s="376"/>
      <c r="E266" s="376"/>
      <c r="F266" s="376"/>
      <c r="G266" s="376"/>
      <c r="H266" s="376"/>
      <c r="I266" s="174"/>
      <c r="J266" s="174"/>
      <c r="K266" s="174"/>
      <c r="L266" s="174"/>
      <c r="M266" s="174"/>
      <c r="N266" s="174"/>
      <c r="O266" s="174"/>
      <c r="P266" s="174"/>
      <c r="Q266" s="174"/>
      <c r="R266" s="174"/>
      <c r="S266" s="174"/>
      <c r="T266" s="174"/>
      <c r="U266" s="174"/>
      <c r="V266" s="174"/>
      <c r="W266" s="174"/>
      <c r="X266" s="174"/>
      <c r="Y266" s="174"/>
      <c r="Z266" s="174"/>
      <c r="AA266" s="174"/>
      <c r="AB266" s="174"/>
    </row>
    <row r="267" spans="1:28" ht="15.75" customHeight="1">
      <c r="A267" s="174"/>
      <c r="B267" s="174"/>
      <c r="C267" s="376"/>
      <c r="D267" s="376"/>
      <c r="E267" s="376"/>
      <c r="F267" s="376"/>
      <c r="G267" s="376"/>
      <c r="H267" s="376"/>
      <c r="I267" s="174"/>
      <c r="J267" s="174"/>
      <c r="K267" s="174"/>
      <c r="L267" s="174"/>
      <c r="M267" s="174"/>
      <c r="N267" s="174"/>
      <c r="O267" s="174"/>
      <c r="P267" s="174"/>
      <c r="Q267" s="174"/>
      <c r="R267" s="174"/>
      <c r="S267" s="174"/>
      <c r="T267" s="174"/>
      <c r="U267" s="174"/>
      <c r="V267" s="174"/>
      <c r="W267" s="174"/>
      <c r="X267" s="174"/>
      <c r="Y267" s="174"/>
      <c r="Z267" s="174"/>
      <c r="AA267" s="174"/>
      <c r="AB267" s="174"/>
    </row>
    <row r="268" spans="1:28" ht="15.75" customHeight="1">
      <c r="A268" s="174"/>
      <c r="B268" s="174"/>
      <c r="C268" s="376"/>
      <c r="D268" s="376"/>
      <c r="E268" s="376"/>
      <c r="F268" s="376"/>
      <c r="G268" s="376"/>
      <c r="H268" s="376"/>
      <c r="I268" s="174"/>
      <c r="J268" s="174"/>
      <c r="K268" s="174"/>
      <c r="L268" s="174"/>
      <c r="M268" s="174"/>
      <c r="N268" s="174"/>
      <c r="O268" s="174"/>
      <c r="P268" s="174"/>
      <c r="Q268" s="174"/>
      <c r="R268" s="174"/>
      <c r="S268" s="174"/>
      <c r="T268" s="174"/>
      <c r="U268" s="174"/>
      <c r="V268" s="174"/>
      <c r="W268" s="174"/>
      <c r="X268" s="174"/>
      <c r="Y268" s="174"/>
      <c r="Z268" s="174"/>
      <c r="AA268" s="174"/>
      <c r="AB268" s="174"/>
    </row>
    <row r="269" spans="1:28" ht="15.75" customHeight="1">
      <c r="A269" s="174"/>
      <c r="B269" s="174"/>
      <c r="C269" s="376"/>
      <c r="D269" s="376"/>
      <c r="E269" s="376"/>
      <c r="F269" s="376"/>
      <c r="G269" s="376"/>
      <c r="H269" s="376"/>
      <c r="I269" s="174"/>
      <c r="J269" s="174"/>
      <c r="K269" s="174"/>
      <c r="L269" s="174"/>
      <c r="M269" s="174"/>
      <c r="N269" s="174"/>
      <c r="O269" s="174"/>
      <c r="P269" s="174"/>
      <c r="Q269" s="174"/>
      <c r="R269" s="174"/>
      <c r="S269" s="174"/>
      <c r="T269" s="174"/>
      <c r="U269" s="174"/>
      <c r="V269" s="174"/>
      <c r="W269" s="174"/>
      <c r="X269" s="174"/>
      <c r="Y269" s="174"/>
      <c r="Z269" s="174"/>
      <c r="AA269" s="174"/>
      <c r="AB269" s="174"/>
    </row>
    <row r="270" spans="1:28" ht="15.75" customHeight="1">
      <c r="A270" s="174"/>
      <c r="B270" s="174"/>
      <c r="C270" s="376"/>
      <c r="D270" s="376"/>
      <c r="E270" s="376"/>
      <c r="F270" s="376"/>
      <c r="G270" s="376"/>
      <c r="H270" s="376"/>
      <c r="I270" s="174"/>
      <c r="J270" s="174"/>
      <c r="K270" s="174"/>
      <c r="L270" s="174"/>
      <c r="M270" s="174"/>
      <c r="N270" s="174"/>
      <c r="O270" s="174"/>
      <c r="P270" s="174"/>
      <c r="Q270" s="174"/>
      <c r="R270" s="174"/>
      <c r="S270" s="174"/>
      <c r="T270" s="174"/>
      <c r="U270" s="174"/>
      <c r="V270" s="174"/>
      <c r="W270" s="174"/>
      <c r="X270" s="174"/>
      <c r="Y270" s="174"/>
      <c r="Z270" s="174"/>
      <c r="AA270" s="174"/>
      <c r="AB270" s="174"/>
    </row>
    <row r="271" spans="1:28" ht="15.75" customHeight="1">
      <c r="A271" s="174"/>
      <c r="B271" s="174"/>
      <c r="C271" s="376"/>
      <c r="D271" s="376"/>
      <c r="E271" s="376"/>
      <c r="F271" s="376"/>
      <c r="G271" s="376"/>
      <c r="H271" s="376"/>
      <c r="I271" s="174"/>
      <c r="J271" s="174"/>
      <c r="K271" s="174"/>
      <c r="L271" s="174"/>
      <c r="M271" s="174"/>
      <c r="N271" s="174"/>
      <c r="O271" s="174"/>
      <c r="P271" s="174"/>
      <c r="Q271" s="174"/>
      <c r="R271" s="174"/>
      <c r="S271" s="174"/>
      <c r="T271" s="174"/>
      <c r="U271" s="174"/>
      <c r="V271" s="174"/>
      <c r="W271" s="174"/>
      <c r="X271" s="174"/>
      <c r="Y271" s="174"/>
      <c r="Z271" s="174"/>
      <c r="AA271" s="174"/>
      <c r="AB271" s="174"/>
    </row>
    <row r="272" spans="1:28" ht="15.75" customHeight="1">
      <c r="A272" s="174"/>
      <c r="B272" s="174"/>
      <c r="C272" s="376"/>
      <c r="D272" s="376"/>
      <c r="E272" s="376"/>
      <c r="F272" s="376"/>
      <c r="G272" s="376"/>
      <c r="H272" s="376"/>
      <c r="I272" s="174"/>
      <c r="J272" s="174"/>
      <c r="K272" s="174"/>
      <c r="L272" s="174"/>
      <c r="M272" s="174"/>
      <c r="N272" s="174"/>
      <c r="O272" s="174"/>
      <c r="P272" s="174"/>
      <c r="Q272" s="174"/>
      <c r="R272" s="174"/>
      <c r="S272" s="174"/>
      <c r="T272" s="174"/>
      <c r="U272" s="174"/>
      <c r="V272" s="174"/>
      <c r="W272" s="174"/>
      <c r="X272" s="174"/>
      <c r="Y272" s="174"/>
      <c r="Z272" s="174"/>
      <c r="AA272" s="174"/>
      <c r="AB272" s="174"/>
    </row>
    <row r="273" spans="1:28" ht="15.75" customHeight="1">
      <c r="A273" s="174"/>
      <c r="B273" s="174"/>
      <c r="C273" s="376"/>
      <c r="D273" s="376"/>
      <c r="E273" s="376"/>
      <c r="F273" s="376"/>
      <c r="G273" s="376"/>
      <c r="H273" s="376"/>
      <c r="I273" s="174"/>
      <c r="J273" s="174"/>
      <c r="K273" s="174"/>
      <c r="L273" s="174"/>
      <c r="M273" s="174"/>
      <c r="N273" s="174"/>
      <c r="O273" s="174"/>
      <c r="P273" s="174"/>
      <c r="Q273" s="174"/>
      <c r="R273" s="174"/>
      <c r="S273" s="174"/>
      <c r="T273" s="174"/>
      <c r="U273" s="174"/>
      <c r="V273" s="174"/>
      <c r="W273" s="174"/>
      <c r="X273" s="174"/>
      <c r="Y273" s="174"/>
      <c r="Z273" s="174"/>
      <c r="AA273" s="174"/>
      <c r="AB273" s="174"/>
    </row>
    <row r="274" spans="1:28" ht="15.75" customHeight="1">
      <c r="A274" s="174"/>
      <c r="B274" s="174"/>
      <c r="C274" s="376"/>
      <c r="D274" s="376"/>
      <c r="E274" s="376"/>
      <c r="F274" s="376"/>
      <c r="G274" s="376"/>
      <c r="H274" s="376"/>
      <c r="I274" s="174"/>
      <c r="J274" s="174"/>
      <c r="K274" s="174"/>
      <c r="L274" s="174"/>
      <c r="M274" s="174"/>
      <c r="N274" s="174"/>
      <c r="O274" s="174"/>
      <c r="P274" s="174"/>
      <c r="Q274" s="174"/>
      <c r="R274" s="174"/>
      <c r="S274" s="174"/>
      <c r="T274" s="174"/>
      <c r="U274" s="174"/>
      <c r="V274" s="174"/>
      <c r="W274" s="174"/>
      <c r="X274" s="174"/>
      <c r="Y274" s="174"/>
      <c r="Z274" s="174"/>
      <c r="AA274" s="174"/>
      <c r="AB274" s="174"/>
    </row>
    <row r="275" spans="1:28" ht="15.75" customHeight="1">
      <c r="A275" s="174"/>
      <c r="B275" s="174"/>
      <c r="C275" s="376"/>
      <c r="D275" s="376"/>
      <c r="E275" s="376"/>
      <c r="F275" s="376"/>
      <c r="G275" s="376"/>
      <c r="H275" s="376"/>
      <c r="I275" s="174"/>
      <c r="J275" s="174"/>
      <c r="K275" s="174"/>
      <c r="L275" s="174"/>
      <c r="M275" s="174"/>
      <c r="N275" s="174"/>
      <c r="O275" s="174"/>
      <c r="P275" s="174"/>
      <c r="Q275" s="174"/>
      <c r="R275" s="174"/>
      <c r="S275" s="174"/>
      <c r="T275" s="174"/>
      <c r="U275" s="174"/>
      <c r="V275" s="174"/>
      <c r="W275" s="174"/>
      <c r="X275" s="174"/>
      <c r="Y275" s="174"/>
      <c r="Z275" s="174"/>
      <c r="AA275" s="174"/>
      <c r="AB275" s="174"/>
    </row>
    <row r="276" spans="1:28" ht="15.75" customHeight="1">
      <c r="A276" s="174"/>
      <c r="B276" s="174"/>
      <c r="C276" s="376"/>
      <c r="D276" s="376"/>
      <c r="E276" s="376"/>
      <c r="F276" s="376"/>
      <c r="G276" s="376"/>
      <c r="H276" s="376"/>
      <c r="I276" s="174"/>
      <c r="J276" s="174"/>
      <c r="K276" s="174"/>
      <c r="L276" s="174"/>
      <c r="M276" s="174"/>
      <c r="N276" s="174"/>
      <c r="O276" s="174"/>
      <c r="P276" s="174"/>
      <c r="Q276" s="174"/>
      <c r="R276" s="174"/>
      <c r="S276" s="174"/>
      <c r="T276" s="174"/>
      <c r="U276" s="174"/>
      <c r="V276" s="174"/>
      <c r="W276" s="174"/>
      <c r="X276" s="174"/>
      <c r="Y276" s="174"/>
      <c r="Z276" s="174"/>
      <c r="AA276" s="174"/>
      <c r="AB276" s="174"/>
    </row>
    <row r="277" spans="1:28" ht="15.75" customHeight="1">
      <c r="A277" s="174"/>
      <c r="B277" s="174"/>
      <c r="C277" s="376"/>
      <c r="D277" s="376"/>
      <c r="E277" s="376"/>
      <c r="F277" s="376"/>
      <c r="G277" s="376"/>
      <c r="H277" s="376"/>
      <c r="I277" s="174"/>
      <c r="J277" s="174"/>
      <c r="K277" s="174"/>
      <c r="L277" s="174"/>
      <c r="M277" s="174"/>
      <c r="N277" s="174"/>
      <c r="O277" s="174"/>
      <c r="P277" s="174"/>
      <c r="Q277" s="174"/>
      <c r="R277" s="174"/>
      <c r="S277" s="174"/>
      <c r="T277" s="174"/>
      <c r="U277" s="174"/>
      <c r="V277" s="174"/>
      <c r="W277" s="174"/>
      <c r="X277" s="174"/>
      <c r="Y277" s="174"/>
      <c r="Z277" s="174"/>
      <c r="AA277" s="174"/>
      <c r="AB277" s="174"/>
    </row>
    <row r="278" spans="1:28" ht="15.75" customHeight="1">
      <c r="A278" s="174"/>
      <c r="B278" s="174"/>
      <c r="C278" s="376"/>
      <c r="D278" s="376"/>
      <c r="E278" s="376"/>
      <c r="F278" s="376"/>
      <c r="G278" s="376"/>
      <c r="H278" s="376"/>
      <c r="I278" s="174"/>
      <c r="J278" s="174"/>
      <c r="K278" s="174"/>
      <c r="L278" s="174"/>
      <c r="M278" s="174"/>
      <c r="N278" s="174"/>
      <c r="O278" s="174"/>
      <c r="P278" s="174"/>
      <c r="Q278" s="174"/>
      <c r="R278" s="174"/>
      <c r="S278" s="174"/>
      <c r="T278" s="174"/>
      <c r="U278" s="174"/>
      <c r="V278" s="174"/>
      <c r="W278" s="174"/>
      <c r="X278" s="174"/>
      <c r="Y278" s="174"/>
      <c r="Z278" s="174"/>
      <c r="AA278" s="174"/>
      <c r="AB278" s="174"/>
    </row>
    <row r="279" spans="1:28" ht="15.75" customHeight="1">
      <c r="A279" s="174"/>
      <c r="B279" s="174"/>
      <c r="C279" s="376"/>
      <c r="D279" s="376"/>
      <c r="E279" s="376"/>
      <c r="F279" s="376"/>
      <c r="G279" s="376"/>
      <c r="H279" s="376"/>
      <c r="I279" s="174"/>
      <c r="J279" s="174"/>
      <c r="K279" s="174"/>
      <c r="L279" s="174"/>
      <c r="M279" s="174"/>
      <c r="N279" s="174"/>
      <c r="O279" s="174"/>
      <c r="P279" s="174"/>
      <c r="Q279" s="174"/>
      <c r="R279" s="174"/>
      <c r="S279" s="174"/>
      <c r="T279" s="174"/>
      <c r="U279" s="174"/>
      <c r="V279" s="174"/>
      <c r="W279" s="174"/>
      <c r="X279" s="174"/>
      <c r="Y279" s="174"/>
      <c r="Z279" s="174"/>
      <c r="AA279" s="174"/>
      <c r="AB279" s="174"/>
    </row>
    <row r="280" spans="1:28" ht="15.75" customHeight="1">
      <c r="A280" s="174"/>
      <c r="B280" s="174"/>
      <c r="C280" s="376"/>
      <c r="D280" s="376"/>
      <c r="E280" s="376"/>
      <c r="F280" s="376"/>
      <c r="G280" s="376"/>
      <c r="H280" s="376"/>
      <c r="I280" s="174"/>
      <c r="J280" s="174"/>
      <c r="K280" s="174"/>
      <c r="L280" s="174"/>
      <c r="M280" s="174"/>
      <c r="N280" s="174"/>
      <c r="O280" s="174"/>
      <c r="P280" s="174"/>
      <c r="Q280" s="174"/>
      <c r="R280" s="174"/>
      <c r="S280" s="174"/>
      <c r="T280" s="174"/>
      <c r="U280" s="174"/>
      <c r="V280" s="174"/>
      <c r="W280" s="174"/>
      <c r="X280" s="174"/>
      <c r="Y280" s="174"/>
      <c r="Z280" s="174"/>
      <c r="AA280" s="174"/>
      <c r="AB280" s="174"/>
    </row>
    <row r="281" spans="1:28" ht="15.75" customHeight="1">
      <c r="A281" s="174"/>
      <c r="B281" s="174"/>
      <c r="C281" s="376"/>
      <c r="D281" s="376"/>
      <c r="E281" s="376"/>
      <c r="F281" s="376"/>
      <c r="G281" s="376"/>
      <c r="H281" s="376"/>
      <c r="I281" s="174"/>
      <c r="J281" s="174"/>
      <c r="K281" s="174"/>
      <c r="L281" s="174"/>
      <c r="M281" s="174"/>
      <c r="N281" s="174"/>
      <c r="O281" s="174"/>
      <c r="P281" s="174"/>
      <c r="Q281" s="174"/>
      <c r="R281" s="174"/>
      <c r="S281" s="174"/>
      <c r="T281" s="174"/>
      <c r="U281" s="174"/>
      <c r="V281" s="174"/>
      <c r="W281" s="174"/>
      <c r="X281" s="174"/>
      <c r="Y281" s="174"/>
      <c r="Z281" s="174"/>
      <c r="AA281" s="174"/>
      <c r="AB281" s="174"/>
    </row>
    <row r="282" spans="1:28" ht="15.75" customHeight="1">
      <c r="A282" s="174"/>
      <c r="B282" s="174"/>
      <c r="C282" s="376"/>
      <c r="D282" s="376"/>
      <c r="E282" s="376"/>
      <c r="F282" s="376"/>
      <c r="G282" s="376"/>
      <c r="H282" s="376"/>
      <c r="I282" s="174"/>
      <c r="J282" s="174"/>
      <c r="K282" s="174"/>
      <c r="L282" s="174"/>
      <c r="M282" s="174"/>
      <c r="N282" s="174"/>
      <c r="O282" s="174"/>
      <c r="P282" s="174"/>
      <c r="Q282" s="174"/>
      <c r="R282" s="174"/>
      <c r="S282" s="174"/>
      <c r="T282" s="174"/>
      <c r="U282" s="174"/>
      <c r="V282" s="174"/>
      <c r="W282" s="174"/>
      <c r="X282" s="174"/>
      <c r="Y282" s="174"/>
      <c r="Z282" s="174"/>
      <c r="AA282" s="174"/>
      <c r="AB282" s="174"/>
    </row>
    <row r="283" spans="1:28" ht="15.75" customHeight="1">
      <c r="A283" s="174"/>
      <c r="B283" s="174"/>
      <c r="C283" s="376"/>
      <c r="D283" s="376"/>
      <c r="E283" s="376"/>
      <c r="F283" s="376"/>
      <c r="G283" s="376"/>
      <c r="H283" s="376"/>
      <c r="I283" s="174"/>
      <c r="J283" s="174"/>
      <c r="K283" s="174"/>
      <c r="L283" s="174"/>
      <c r="M283" s="174"/>
      <c r="N283" s="174"/>
      <c r="O283" s="174"/>
      <c r="P283" s="174"/>
      <c r="Q283" s="174"/>
      <c r="R283" s="174"/>
      <c r="S283" s="174"/>
      <c r="T283" s="174"/>
      <c r="U283" s="174"/>
      <c r="V283" s="174"/>
      <c r="W283" s="174"/>
      <c r="X283" s="174"/>
      <c r="Y283" s="174"/>
      <c r="Z283" s="174"/>
      <c r="AA283" s="174"/>
      <c r="AB283" s="174"/>
    </row>
    <row r="284" spans="1:28" ht="15.75" customHeight="1">
      <c r="A284" s="174"/>
      <c r="B284" s="174"/>
      <c r="C284" s="376"/>
      <c r="D284" s="376"/>
      <c r="E284" s="376"/>
      <c r="F284" s="376"/>
      <c r="G284" s="376"/>
      <c r="H284" s="376"/>
      <c r="I284" s="174"/>
      <c r="J284" s="174"/>
      <c r="K284" s="174"/>
      <c r="L284" s="174"/>
      <c r="M284" s="174"/>
      <c r="N284" s="174"/>
      <c r="O284" s="174"/>
      <c r="P284" s="174"/>
      <c r="Q284" s="174"/>
      <c r="R284" s="174"/>
      <c r="S284" s="174"/>
      <c r="T284" s="174"/>
      <c r="U284" s="174"/>
      <c r="V284" s="174"/>
      <c r="W284" s="174"/>
      <c r="X284" s="174"/>
      <c r="Y284" s="174"/>
      <c r="Z284" s="174"/>
      <c r="AA284" s="174"/>
      <c r="AB284" s="174"/>
    </row>
    <row r="285" spans="1:28" ht="15.75" customHeight="1">
      <c r="A285" s="174"/>
      <c r="B285" s="174"/>
      <c r="C285" s="376"/>
      <c r="D285" s="376"/>
      <c r="E285" s="376"/>
      <c r="F285" s="376"/>
      <c r="G285" s="376"/>
      <c r="H285" s="376"/>
      <c r="I285" s="174"/>
      <c r="J285" s="174"/>
      <c r="K285" s="174"/>
      <c r="L285" s="174"/>
      <c r="M285" s="174"/>
      <c r="N285" s="174"/>
      <c r="O285" s="174"/>
      <c r="P285" s="174"/>
      <c r="Q285" s="174"/>
      <c r="R285" s="174"/>
      <c r="S285" s="174"/>
      <c r="T285" s="174"/>
      <c r="U285" s="174"/>
      <c r="V285" s="174"/>
      <c r="W285" s="174"/>
      <c r="X285" s="174"/>
      <c r="Y285" s="174"/>
      <c r="Z285" s="174"/>
      <c r="AA285" s="174"/>
      <c r="AB285" s="174"/>
    </row>
    <row r="286" spans="1:28" ht="15.75" customHeight="1">
      <c r="A286" s="174"/>
      <c r="B286" s="174"/>
      <c r="C286" s="376"/>
      <c r="D286" s="376"/>
      <c r="E286" s="376"/>
      <c r="F286" s="376"/>
      <c r="G286" s="376"/>
      <c r="H286" s="376"/>
      <c r="I286" s="174"/>
      <c r="J286" s="174"/>
      <c r="K286" s="174"/>
      <c r="L286" s="174"/>
      <c r="M286" s="174"/>
      <c r="N286" s="174"/>
      <c r="O286" s="174"/>
      <c r="P286" s="174"/>
      <c r="Q286" s="174"/>
      <c r="R286" s="174"/>
      <c r="S286" s="174"/>
      <c r="T286" s="174"/>
      <c r="U286" s="174"/>
      <c r="V286" s="174"/>
      <c r="W286" s="174"/>
      <c r="X286" s="174"/>
      <c r="Y286" s="174"/>
      <c r="Z286" s="174"/>
      <c r="AA286" s="174"/>
      <c r="AB286" s="174"/>
    </row>
    <row r="287" spans="1:28" ht="15.75" customHeight="1">
      <c r="A287" s="174"/>
      <c r="B287" s="174"/>
      <c r="C287" s="376"/>
      <c r="D287" s="376"/>
      <c r="E287" s="376"/>
      <c r="F287" s="376"/>
      <c r="G287" s="376"/>
      <c r="H287" s="376"/>
      <c r="I287" s="174"/>
      <c r="J287" s="174"/>
      <c r="K287" s="174"/>
      <c r="L287" s="174"/>
      <c r="M287" s="174"/>
      <c r="N287" s="174"/>
      <c r="O287" s="174"/>
      <c r="P287" s="174"/>
      <c r="Q287" s="174"/>
      <c r="R287" s="174"/>
      <c r="S287" s="174"/>
      <c r="T287" s="174"/>
      <c r="U287" s="174"/>
      <c r="V287" s="174"/>
      <c r="W287" s="174"/>
      <c r="X287" s="174"/>
      <c r="Y287" s="174"/>
      <c r="Z287" s="174"/>
      <c r="AA287" s="174"/>
      <c r="AB287" s="174"/>
    </row>
    <row r="288" spans="1:28" ht="15.75" customHeight="1">
      <c r="A288" s="174"/>
      <c r="B288" s="174"/>
      <c r="C288" s="376"/>
      <c r="D288" s="376"/>
      <c r="E288" s="376"/>
      <c r="F288" s="376"/>
      <c r="G288" s="376"/>
      <c r="H288" s="376"/>
      <c r="I288" s="174"/>
      <c r="J288" s="174"/>
      <c r="K288" s="174"/>
      <c r="L288" s="174"/>
      <c r="M288" s="174"/>
      <c r="N288" s="174"/>
      <c r="O288" s="174"/>
      <c r="P288" s="174"/>
      <c r="Q288" s="174"/>
      <c r="R288" s="174"/>
      <c r="S288" s="174"/>
      <c r="T288" s="174"/>
      <c r="U288" s="174"/>
      <c r="V288" s="174"/>
      <c r="W288" s="174"/>
      <c r="X288" s="174"/>
      <c r="Y288" s="174"/>
      <c r="Z288" s="174"/>
      <c r="AA288" s="174"/>
      <c r="AB288" s="174"/>
    </row>
    <row r="289" spans="1:28" ht="15.75" customHeight="1">
      <c r="A289" s="174"/>
      <c r="B289" s="174"/>
      <c r="C289" s="376"/>
      <c r="D289" s="376"/>
      <c r="E289" s="376"/>
      <c r="F289" s="376"/>
      <c r="G289" s="376"/>
      <c r="H289" s="376"/>
      <c r="I289" s="174"/>
      <c r="J289" s="174"/>
      <c r="K289" s="174"/>
      <c r="L289" s="174"/>
      <c r="M289" s="174"/>
      <c r="N289" s="174"/>
      <c r="O289" s="174"/>
      <c r="P289" s="174"/>
      <c r="Q289" s="174"/>
      <c r="R289" s="174"/>
      <c r="S289" s="174"/>
      <c r="T289" s="174"/>
      <c r="U289" s="174"/>
      <c r="V289" s="174"/>
      <c r="W289" s="174"/>
      <c r="X289" s="174"/>
      <c r="Y289" s="174"/>
      <c r="Z289" s="174"/>
      <c r="AA289" s="174"/>
      <c r="AB289" s="174"/>
    </row>
    <row r="290" spans="1:28" ht="15.75" customHeight="1">
      <c r="A290" s="174"/>
      <c r="B290" s="174"/>
      <c r="C290" s="376"/>
      <c r="D290" s="376"/>
      <c r="E290" s="376"/>
      <c r="F290" s="376"/>
      <c r="G290" s="376"/>
      <c r="H290" s="376"/>
      <c r="I290" s="174"/>
      <c r="J290" s="174"/>
      <c r="K290" s="174"/>
      <c r="L290" s="174"/>
      <c r="M290" s="174"/>
      <c r="N290" s="174"/>
      <c r="O290" s="174"/>
      <c r="P290" s="174"/>
      <c r="Q290" s="174"/>
      <c r="R290" s="174"/>
      <c r="S290" s="174"/>
      <c r="T290" s="174"/>
      <c r="U290" s="174"/>
      <c r="V290" s="174"/>
      <c r="W290" s="174"/>
      <c r="X290" s="174"/>
      <c r="Y290" s="174"/>
      <c r="Z290" s="174"/>
      <c r="AA290" s="174"/>
      <c r="AB290" s="174"/>
    </row>
    <row r="291" spans="1:28" ht="15.75" customHeight="1">
      <c r="A291" s="174"/>
      <c r="B291" s="174"/>
      <c r="C291" s="376"/>
      <c r="D291" s="376"/>
      <c r="E291" s="376"/>
      <c r="F291" s="376"/>
      <c r="G291" s="376"/>
      <c r="H291" s="376"/>
      <c r="I291" s="174"/>
      <c r="J291" s="174"/>
      <c r="K291" s="174"/>
      <c r="L291" s="174"/>
      <c r="M291" s="174"/>
      <c r="N291" s="174"/>
      <c r="O291" s="174"/>
      <c r="P291" s="174"/>
      <c r="Q291" s="174"/>
      <c r="R291" s="174"/>
      <c r="S291" s="174"/>
      <c r="T291" s="174"/>
      <c r="U291" s="174"/>
      <c r="V291" s="174"/>
      <c r="W291" s="174"/>
      <c r="X291" s="174"/>
      <c r="Y291" s="174"/>
      <c r="Z291" s="174"/>
      <c r="AA291" s="174"/>
      <c r="AB291" s="174"/>
    </row>
    <row r="292" spans="1:28" ht="15.75" customHeight="1">
      <c r="A292" s="174"/>
      <c r="B292" s="174"/>
      <c r="C292" s="376"/>
      <c r="D292" s="376"/>
      <c r="E292" s="376"/>
      <c r="F292" s="376"/>
      <c r="G292" s="376"/>
      <c r="H292" s="376"/>
      <c r="I292" s="174"/>
      <c r="J292" s="174"/>
      <c r="K292" s="174"/>
      <c r="L292" s="174"/>
      <c r="M292" s="174"/>
      <c r="N292" s="174"/>
      <c r="O292" s="174"/>
      <c r="P292" s="174"/>
      <c r="Q292" s="174"/>
      <c r="R292" s="174"/>
      <c r="S292" s="174"/>
      <c r="T292" s="174"/>
      <c r="U292" s="174"/>
      <c r="V292" s="174"/>
      <c r="W292" s="174"/>
      <c r="X292" s="174"/>
      <c r="Y292" s="174"/>
      <c r="Z292" s="174"/>
      <c r="AA292" s="174"/>
      <c r="AB292" s="174"/>
    </row>
    <row r="293" spans="1:28" ht="15.75" customHeight="1">
      <c r="A293" s="174"/>
      <c r="B293" s="174"/>
      <c r="C293" s="376"/>
      <c r="D293" s="376"/>
      <c r="E293" s="376"/>
      <c r="F293" s="376"/>
      <c r="G293" s="376"/>
      <c r="H293" s="376"/>
      <c r="I293" s="174"/>
      <c r="J293" s="174"/>
      <c r="K293" s="174"/>
      <c r="L293" s="174"/>
      <c r="M293" s="174"/>
      <c r="N293" s="174"/>
      <c r="O293" s="174"/>
      <c r="P293" s="174"/>
      <c r="Q293" s="174"/>
      <c r="R293" s="174"/>
      <c r="S293" s="174"/>
      <c r="T293" s="174"/>
      <c r="U293" s="174"/>
      <c r="V293" s="174"/>
      <c r="W293" s="174"/>
      <c r="X293" s="174"/>
      <c r="Y293" s="174"/>
      <c r="Z293" s="174"/>
      <c r="AA293" s="174"/>
      <c r="AB293" s="174"/>
    </row>
    <row r="294" spans="1:28" ht="15.75" customHeight="1">
      <c r="A294" s="174"/>
      <c r="B294" s="174"/>
      <c r="C294" s="376"/>
      <c r="D294" s="376"/>
      <c r="E294" s="376"/>
      <c r="F294" s="376"/>
      <c r="G294" s="376"/>
      <c r="H294" s="376"/>
      <c r="I294" s="174"/>
      <c r="J294" s="174"/>
      <c r="K294" s="174"/>
      <c r="L294" s="174"/>
      <c r="M294" s="174"/>
      <c r="N294" s="174"/>
      <c r="O294" s="174"/>
      <c r="P294" s="174"/>
      <c r="Q294" s="174"/>
      <c r="R294" s="174"/>
      <c r="S294" s="174"/>
      <c r="T294" s="174"/>
      <c r="U294" s="174"/>
      <c r="V294" s="174"/>
      <c r="W294" s="174"/>
      <c r="X294" s="174"/>
      <c r="Y294" s="174"/>
      <c r="Z294" s="174"/>
      <c r="AA294" s="174"/>
      <c r="AB294" s="174"/>
    </row>
    <row r="295" spans="1:28" ht="15.75" customHeight="1">
      <c r="A295" s="174"/>
      <c r="B295" s="174"/>
      <c r="C295" s="376"/>
      <c r="D295" s="376"/>
      <c r="E295" s="376"/>
      <c r="F295" s="376"/>
      <c r="G295" s="376"/>
      <c r="H295" s="376"/>
      <c r="I295" s="174"/>
      <c r="J295" s="174"/>
      <c r="K295" s="174"/>
      <c r="L295" s="174"/>
      <c r="M295" s="174"/>
      <c r="N295" s="174"/>
      <c r="O295" s="174"/>
      <c r="P295" s="174"/>
      <c r="Q295" s="174"/>
      <c r="R295" s="174"/>
      <c r="S295" s="174"/>
      <c r="T295" s="174"/>
      <c r="U295" s="174"/>
      <c r="V295" s="174"/>
      <c r="W295" s="174"/>
      <c r="X295" s="174"/>
      <c r="Y295" s="174"/>
      <c r="Z295" s="174"/>
      <c r="AA295" s="174"/>
      <c r="AB295" s="174"/>
    </row>
    <row r="296" spans="1:28" ht="15.75" customHeight="1">
      <c r="A296" s="174"/>
      <c r="B296" s="174"/>
      <c r="C296" s="376"/>
      <c r="D296" s="376"/>
      <c r="E296" s="376"/>
      <c r="F296" s="376"/>
      <c r="G296" s="376"/>
      <c r="H296" s="376"/>
      <c r="I296" s="174"/>
      <c r="J296" s="174"/>
      <c r="K296" s="174"/>
      <c r="L296" s="174"/>
      <c r="M296" s="174"/>
      <c r="N296" s="174"/>
      <c r="O296" s="174"/>
      <c r="P296" s="174"/>
      <c r="Q296" s="174"/>
      <c r="R296" s="174"/>
      <c r="S296" s="174"/>
      <c r="T296" s="174"/>
      <c r="U296" s="174"/>
      <c r="V296" s="174"/>
      <c r="W296" s="174"/>
      <c r="X296" s="174"/>
      <c r="Y296" s="174"/>
      <c r="Z296" s="174"/>
      <c r="AA296" s="174"/>
      <c r="AB296" s="174"/>
    </row>
    <row r="297" spans="1:28" ht="15.75" customHeight="1">
      <c r="A297" s="174"/>
      <c r="B297" s="174"/>
      <c r="C297" s="376"/>
      <c r="D297" s="376"/>
      <c r="E297" s="376"/>
      <c r="F297" s="376"/>
      <c r="G297" s="376"/>
      <c r="H297" s="376"/>
      <c r="I297" s="174"/>
      <c r="J297" s="174"/>
      <c r="K297" s="174"/>
      <c r="L297" s="174"/>
      <c r="M297" s="174"/>
      <c r="N297" s="174"/>
      <c r="O297" s="174"/>
      <c r="P297" s="174"/>
      <c r="Q297" s="174"/>
      <c r="R297" s="174"/>
      <c r="S297" s="174"/>
      <c r="T297" s="174"/>
      <c r="U297" s="174"/>
      <c r="V297" s="174"/>
      <c r="W297" s="174"/>
      <c r="X297" s="174"/>
      <c r="Y297" s="174"/>
      <c r="Z297" s="174"/>
      <c r="AA297" s="174"/>
      <c r="AB297" s="174"/>
    </row>
    <row r="298" spans="1:28" ht="15.75" customHeight="1">
      <c r="A298" s="174"/>
      <c r="B298" s="174"/>
      <c r="C298" s="376"/>
      <c r="D298" s="376"/>
      <c r="E298" s="376"/>
      <c r="F298" s="376"/>
      <c r="G298" s="376"/>
      <c r="H298" s="376"/>
      <c r="I298" s="174"/>
      <c r="J298" s="174"/>
      <c r="K298" s="174"/>
      <c r="L298" s="174"/>
      <c r="M298" s="174"/>
      <c r="N298" s="174"/>
      <c r="O298" s="174"/>
      <c r="P298" s="174"/>
      <c r="Q298" s="174"/>
      <c r="R298" s="174"/>
      <c r="S298" s="174"/>
      <c r="T298" s="174"/>
      <c r="U298" s="174"/>
      <c r="V298" s="174"/>
      <c r="W298" s="174"/>
      <c r="X298" s="174"/>
      <c r="Y298" s="174"/>
      <c r="Z298" s="174"/>
      <c r="AA298" s="174"/>
      <c r="AB298" s="174"/>
    </row>
    <row r="299" spans="1:28" ht="15.75" customHeight="1">
      <c r="A299" s="174"/>
      <c r="B299" s="174"/>
      <c r="C299" s="376"/>
      <c r="D299" s="376"/>
      <c r="E299" s="376"/>
      <c r="F299" s="376"/>
      <c r="G299" s="376"/>
      <c r="H299" s="376"/>
      <c r="I299" s="174"/>
      <c r="J299" s="174"/>
      <c r="K299" s="174"/>
      <c r="L299" s="174"/>
      <c r="M299" s="174"/>
      <c r="N299" s="174"/>
      <c r="O299" s="174"/>
      <c r="P299" s="174"/>
      <c r="Q299" s="174"/>
      <c r="R299" s="174"/>
      <c r="S299" s="174"/>
      <c r="T299" s="174"/>
      <c r="U299" s="174"/>
      <c r="V299" s="174"/>
      <c r="W299" s="174"/>
      <c r="X299" s="174"/>
      <c r="Y299" s="174"/>
      <c r="Z299" s="174"/>
      <c r="AA299" s="174"/>
      <c r="AB299" s="174"/>
    </row>
    <row r="300" spans="1:28" ht="15.75" customHeight="1">
      <c r="A300" s="174"/>
      <c r="B300" s="174"/>
      <c r="C300" s="376"/>
      <c r="D300" s="376"/>
      <c r="E300" s="376"/>
      <c r="F300" s="376"/>
      <c r="G300" s="376"/>
      <c r="H300" s="376"/>
      <c r="I300" s="174"/>
      <c r="J300" s="174"/>
      <c r="K300" s="174"/>
      <c r="L300" s="174"/>
      <c r="M300" s="174"/>
      <c r="N300" s="174"/>
      <c r="O300" s="174"/>
      <c r="P300" s="174"/>
      <c r="Q300" s="174"/>
      <c r="R300" s="174"/>
      <c r="S300" s="174"/>
      <c r="T300" s="174"/>
      <c r="U300" s="174"/>
      <c r="V300" s="174"/>
      <c r="W300" s="174"/>
      <c r="X300" s="174"/>
      <c r="Y300" s="174"/>
      <c r="Z300" s="174"/>
      <c r="AA300" s="174"/>
      <c r="AB300" s="174"/>
    </row>
    <row r="301" spans="1:28" ht="15.75" customHeight="1">
      <c r="A301" s="174"/>
      <c r="B301" s="174"/>
      <c r="C301" s="376"/>
      <c r="D301" s="376"/>
      <c r="E301" s="376"/>
      <c r="F301" s="376"/>
      <c r="G301" s="376"/>
      <c r="H301" s="376"/>
      <c r="I301" s="174"/>
      <c r="J301" s="174"/>
      <c r="K301" s="174"/>
      <c r="L301" s="174"/>
      <c r="M301" s="174"/>
      <c r="N301" s="174"/>
      <c r="O301" s="174"/>
      <c r="P301" s="174"/>
      <c r="Q301" s="174"/>
      <c r="R301" s="174"/>
      <c r="S301" s="174"/>
      <c r="T301" s="174"/>
      <c r="U301" s="174"/>
      <c r="V301" s="174"/>
      <c r="W301" s="174"/>
      <c r="X301" s="174"/>
      <c r="Y301" s="174"/>
      <c r="Z301" s="174"/>
      <c r="AA301" s="174"/>
      <c r="AB301" s="174"/>
    </row>
    <row r="302" spans="1:28" ht="15.75" customHeight="1">
      <c r="A302" s="174"/>
      <c r="B302" s="174"/>
      <c r="C302" s="376"/>
      <c r="D302" s="376"/>
      <c r="E302" s="376"/>
      <c r="F302" s="376"/>
      <c r="G302" s="376"/>
      <c r="H302" s="376"/>
      <c r="I302" s="174"/>
      <c r="J302" s="174"/>
      <c r="K302" s="174"/>
      <c r="L302" s="174"/>
      <c r="M302" s="174"/>
      <c r="N302" s="174"/>
      <c r="O302" s="174"/>
      <c r="P302" s="174"/>
      <c r="Q302" s="174"/>
      <c r="R302" s="174"/>
      <c r="S302" s="174"/>
      <c r="T302" s="174"/>
      <c r="U302" s="174"/>
      <c r="V302" s="174"/>
      <c r="W302" s="174"/>
      <c r="X302" s="174"/>
      <c r="Y302" s="174"/>
      <c r="Z302" s="174"/>
      <c r="AA302" s="174"/>
      <c r="AB302" s="174"/>
    </row>
    <row r="303" spans="1:28" ht="15.75" customHeight="1">
      <c r="A303" s="174"/>
      <c r="B303" s="174"/>
      <c r="C303" s="376"/>
      <c r="D303" s="376"/>
      <c r="E303" s="376"/>
      <c r="F303" s="376"/>
      <c r="G303" s="376"/>
      <c r="H303" s="376"/>
      <c r="I303" s="174"/>
      <c r="J303" s="174"/>
      <c r="K303" s="174"/>
      <c r="L303" s="174"/>
      <c r="M303" s="174"/>
      <c r="N303" s="174"/>
      <c r="O303" s="174"/>
      <c r="P303" s="174"/>
      <c r="Q303" s="174"/>
      <c r="R303" s="174"/>
      <c r="S303" s="174"/>
      <c r="T303" s="174"/>
      <c r="U303" s="174"/>
      <c r="V303" s="174"/>
      <c r="W303" s="174"/>
      <c r="X303" s="174"/>
      <c r="Y303" s="174"/>
      <c r="Z303" s="174"/>
      <c r="AA303" s="174"/>
      <c r="AB303" s="174"/>
    </row>
    <row r="304" spans="1:28" ht="15.75" customHeight="1">
      <c r="A304" s="174"/>
      <c r="B304" s="174"/>
      <c r="C304" s="376"/>
      <c r="D304" s="376"/>
      <c r="E304" s="376"/>
      <c r="F304" s="376"/>
      <c r="G304" s="376"/>
      <c r="H304" s="376"/>
      <c r="I304" s="174"/>
      <c r="J304" s="174"/>
      <c r="K304" s="174"/>
      <c r="L304" s="174"/>
      <c r="M304" s="174"/>
      <c r="N304" s="174"/>
      <c r="O304" s="174"/>
      <c r="P304" s="174"/>
      <c r="Q304" s="174"/>
      <c r="R304" s="174"/>
      <c r="S304" s="174"/>
      <c r="T304" s="174"/>
      <c r="U304" s="174"/>
      <c r="V304" s="174"/>
      <c r="W304" s="174"/>
      <c r="X304" s="174"/>
      <c r="Y304" s="174"/>
      <c r="Z304" s="174"/>
      <c r="AA304" s="174"/>
      <c r="AB304" s="174"/>
    </row>
    <row r="305" spans="1:28" ht="15.75" customHeight="1">
      <c r="A305" s="174"/>
      <c r="B305" s="174"/>
      <c r="C305" s="376"/>
      <c r="D305" s="376"/>
      <c r="E305" s="376"/>
      <c r="F305" s="376"/>
      <c r="G305" s="376"/>
      <c r="H305" s="376"/>
      <c r="I305" s="174"/>
      <c r="J305" s="174"/>
      <c r="K305" s="174"/>
      <c r="L305" s="174"/>
      <c r="M305" s="174"/>
      <c r="N305" s="174"/>
      <c r="O305" s="174"/>
      <c r="P305" s="174"/>
      <c r="Q305" s="174"/>
      <c r="R305" s="174"/>
      <c r="S305" s="174"/>
      <c r="T305" s="174"/>
      <c r="U305" s="174"/>
      <c r="V305" s="174"/>
      <c r="W305" s="174"/>
      <c r="X305" s="174"/>
      <c r="Y305" s="174"/>
      <c r="Z305" s="174"/>
      <c r="AA305" s="174"/>
      <c r="AB305" s="174"/>
    </row>
    <row r="306" spans="1:28" ht="15.75" customHeight="1">
      <c r="A306" s="174"/>
      <c r="B306" s="174"/>
      <c r="C306" s="376"/>
      <c r="D306" s="376"/>
      <c r="E306" s="376"/>
      <c r="F306" s="376"/>
      <c r="G306" s="376"/>
      <c r="H306" s="376"/>
      <c r="I306" s="174"/>
      <c r="J306" s="174"/>
      <c r="K306" s="174"/>
      <c r="L306" s="174"/>
      <c r="M306" s="174"/>
      <c r="N306" s="174"/>
      <c r="O306" s="174"/>
      <c r="P306" s="174"/>
      <c r="Q306" s="174"/>
      <c r="R306" s="174"/>
      <c r="S306" s="174"/>
      <c r="T306" s="174"/>
      <c r="U306" s="174"/>
      <c r="V306" s="174"/>
      <c r="W306" s="174"/>
      <c r="X306" s="174"/>
      <c r="Y306" s="174"/>
      <c r="Z306" s="174"/>
      <c r="AA306" s="174"/>
      <c r="AB306" s="174"/>
    </row>
    <row r="307" spans="1:28" ht="15.75" customHeight="1">
      <c r="A307" s="174"/>
      <c r="B307" s="174"/>
      <c r="C307" s="376"/>
      <c r="D307" s="376"/>
      <c r="E307" s="376"/>
      <c r="F307" s="376"/>
      <c r="G307" s="376"/>
      <c r="H307" s="376"/>
      <c r="I307" s="174"/>
      <c r="J307" s="174"/>
      <c r="K307" s="174"/>
      <c r="L307" s="174"/>
      <c r="M307" s="174"/>
      <c r="N307" s="174"/>
      <c r="O307" s="174"/>
      <c r="P307" s="174"/>
      <c r="Q307" s="174"/>
      <c r="R307" s="174"/>
      <c r="S307" s="174"/>
      <c r="T307" s="174"/>
      <c r="U307" s="174"/>
      <c r="V307" s="174"/>
      <c r="W307" s="174"/>
      <c r="X307" s="174"/>
      <c r="Y307" s="174"/>
      <c r="Z307" s="174"/>
      <c r="AA307" s="174"/>
      <c r="AB307" s="174"/>
    </row>
    <row r="308" spans="1:28" ht="15.75" customHeight="1">
      <c r="A308" s="174"/>
      <c r="B308" s="174"/>
      <c r="C308" s="376"/>
      <c r="D308" s="376"/>
      <c r="E308" s="376"/>
      <c r="F308" s="376"/>
      <c r="G308" s="376"/>
      <c r="H308" s="376"/>
      <c r="I308" s="174"/>
      <c r="J308" s="174"/>
      <c r="K308" s="174"/>
      <c r="L308" s="174"/>
      <c r="M308" s="174"/>
      <c r="N308" s="174"/>
      <c r="O308" s="174"/>
      <c r="P308" s="174"/>
      <c r="Q308" s="174"/>
      <c r="R308" s="174"/>
      <c r="S308" s="174"/>
      <c r="T308" s="174"/>
      <c r="U308" s="174"/>
      <c r="V308" s="174"/>
      <c r="W308" s="174"/>
      <c r="X308" s="174"/>
      <c r="Y308" s="174"/>
      <c r="Z308" s="174"/>
      <c r="AA308" s="174"/>
      <c r="AB308" s="174"/>
    </row>
    <row r="309" spans="1:28" ht="15.75" customHeight="1">
      <c r="A309" s="174"/>
      <c r="B309" s="174"/>
      <c r="C309" s="376"/>
      <c r="D309" s="376"/>
      <c r="E309" s="376"/>
      <c r="F309" s="376"/>
      <c r="G309" s="376"/>
      <c r="H309" s="376"/>
      <c r="I309" s="174"/>
      <c r="J309" s="174"/>
      <c r="K309" s="174"/>
      <c r="L309" s="174"/>
      <c r="M309" s="174"/>
      <c r="N309" s="174"/>
      <c r="O309" s="174"/>
      <c r="P309" s="174"/>
      <c r="Q309" s="174"/>
      <c r="R309" s="174"/>
      <c r="S309" s="174"/>
      <c r="T309" s="174"/>
      <c r="U309" s="174"/>
      <c r="V309" s="174"/>
      <c r="W309" s="174"/>
      <c r="X309" s="174"/>
      <c r="Y309" s="174"/>
      <c r="Z309" s="174"/>
      <c r="AA309" s="174"/>
      <c r="AB309" s="174"/>
    </row>
    <row r="310" spans="1:28" ht="15.75" customHeight="1">
      <c r="A310" s="174"/>
      <c r="B310" s="174"/>
      <c r="C310" s="376"/>
      <c r="D310" s="376"/>
      <c r="E310" s="376"/>
      <c r="F310" s="376"/>
      <c r="G310" s="376"/>
      <c r="H310" s="376"/>
      <c r="I310" s="174"/>
      <c r="J310" s="174"/>
      <c r="K310" s="174"/>
      <c r="L310" s="174"/>
      <c r="M310" s="174"/>
      <c r="N310" s="174"/>
      <c r="O310" s="174"/>
      <c r="P310" s="174"/>
      <c r="Q310" s="174"/>
      <c r="R310" s="174"/>
      <c r="S310" s="174"/>
      <c r="T310" s="174"/>
      <c r="U310" s="174"/>
      <c r="V310" s="174"/>
      <c r="W310" s="174"/>
      <c r="X310" s="174"/>
      <c r="Y310" s="174"/>
      <c r="Z310" s="174"/>
      <c r="AA310" s="174"/>
      <c r="AB310" s="174"/>
    </row>
    <row r="311" spans="1:28" ht="15.75" customHeight="1">
      <c r="A311" s="174"/>
      <c r="B311" s="174"/>
      <c r="C311" s="376"/>
      <c r="D311" s="376"/>
      <c r="E311" s="376"/>
      <c r="F311" s="376"/>
      <c r="G311" s="376"/>
      <c r="H311" s="376"/>
      <c r="I311" s="174"/>
      <c r="J311" s="174"/>
      <c r="K311" s="174"/>
      <c r="L311" s="174"/>
      <c r="M311" s="174"/>
      <c r="N311" s="174"/>
      <c r="O311" s="174"/>
      <c r="P311" s="174"/>
      <c r="Q311" s="174"/>
      <c r="R311" s="174"/>
      <c r="S311" s="174"/>
      <c r="T311" s="174"/>
      <c r="U311" s="174"/>
      <c r="V311" s="174"/>
      <c r="W311" s="174"/>
      <c r="X311" s="174"/>
      <c r="Y311" s="174"/>
      <c r="Z311" s="174"/>
      <c r="AA311" s="174"/>
      <c r="AB311" s="174"/>
    </row>
    <row r="312" spans="1:28" ht="15.75" customHeight="1">
      <c r="A312" s="174"/>
      <c r="B312" s="174"/>
      <c r="C312" s="376"/>
      <c r="D312" s="376"/>
      <c r="E312" s="376"/>
      <c r="F312" s="376"/>
      <c r="G312" s="376"/>
      <c r="H312" s="376"/>
      <c r="I312" s="174"/>
      <c r="J312" s="174"/>
      <c r="K312" s="174"/>
      <c r="L312" s="174"/>
      <c r="M312" s="174"/>
      <c r="N312" s="174"/>
      <c r="O312" s="174"/>
      <c r="P312" s="174"/>
      <c r="Q312" s="174"/>
      <c r="R312" s="174"/>
      <c r="S312" s="174"/>
      <c r="T312" s="174"/>
      <c r="U312" s="174"/>
      <c r="V312" s="174"/>
      <c r="W312" s="174"/>
      <c r="X312" s="174"/>
      <c r="Y312" s="174"/>
      <c r="Z312" s="174"/>
      <c r="AA312" s="174"/>
      <c r="AB312" s="174"/>
    </row>
    <row r="313" spans="1:28" ht="15.75" customHeight="1">
      <c r="A313" s="174"/>
      <c r="B313" s="174"/>
      <c r="C313" s="376"/>
      <c r="D313" s="376"/>
      <c r="E313" s="376"/>
      <c r="F313" s="376"/>
      <c r="G313" s="376"/>
      <c r="H313" s="376"/>
      <c r="I313" s="174"/>
      <c r="J313" s="174"/>
      <c r="K313" s="174"/>
      <c r="L313" s="174"/>
      <c r="M313" s="174"/>
      <c r="N313" s="174"/>
      <c r="O313" s="174"/>
      <c r="P313" s="174"/>
      <c r="Q313" s="174"/>
      <c r="R313" s="174"/>
      <c r="S313" s="174"/>
      <c r="T313" s="174"/>
      <c r="U313" s="174"/>
      <c r="V313" s="174"/>
      <c r="W313" s="174"/>
      <c r="X313" s="174"/>
      <c r="Y313" s="174"/>
      <c r="Z313" s="174"/>
      <c r="AA313" s="174"/>
      <c r="AB313" s="174"/>
    </row>
    <row r="314" spans="1:28" ht="15.75" customHeight="1">
      <c r="A314" s="174"/>
      <c r="B314" s="174"/>
      <c r="C314" s="376"/>
      <c r="D314" s="376"/>
      <c r="E314" s="376"/>
      <c r="F314" s="376"/>
      <c r="G314" s="376"/>
      <c r="H314" s="376"/>
      <c r="I314" s="174"/>
      <c r="J314" s="174"/>
      <c r="K314" s="174"/>
      <c r="L314" s="174"/>
      <c r="M314" s="174"/>
      <c r="N314" s="174"/>
      <c r="O314" s="174"/>
      <c r="P314" s="174"/>
      <c r="Q314" s="174"/>
      <c r="R314" s="174"/>
      <c r="S314" s="174"/>
      <c r="T314" s="174"/>
      <c r="U314" s="174"/>
      <c r="V314" s="174"/>
      <c r="W314" s="174"/>
      <c r="X314" s="174"/>
      <c r="Y314" s="174"/>
      <c r="Z314" s="174"/>
      <c r="AA314" s="174"/>
      <c r="AB314" s="174"/>
    </row>
    <row r="315" spans="1:28" ht="15.75" customHeight="1">
      <c r="A315" s="174"/>
      <c r="B315" s="174"/>
      <c r="C315" s="376"/>
      <c r="D315" s="376"/>
      <c r="E315" s="376"/>
      <c r="F315" s="376"/>
      <c r="G315" s="376"/>
      <c r="H315" s="376"/>
      <c r="I315" s="174"/>
      <c r="J315" s="174"/>
      <c r="K315" s="174"/>
      <c r="L315" s="174"/>
      <c r="M315" s="174"/>
      <c r="N315" s="174"/>
      <c r="O315" s="174"/>
      <c r="P315" s="174"/>
      <c r="Q315" s="174"/>
      <c r="R315" s="174"/>
      <c r="S315" s="174"/>
      <c r="T315" s="174"/>
      <c r="U315" s="174"/>
      <c r="V315" s="174"/>
      <c r="W315" s="174"/>
      <c r="X315" s="174"/>
      <c r="Y315" s="174"/>
      <c r="Z315" s="174"/>
      <c r="AA315" s="174"/>
      <c r="AB315" s="174"/>
    </row>
    <row r="316" spans="1:28" ht="15.75" customHeight="1">
      <c r="A316" s="174"/>
      <c r="B316" s="174"/>
      <c r="C316" s="376"/>
      <c r="D316" s="376"/>
      <c r="E316" s="376"/>
      <c r="F316" s="376"/>
      <c r="G316" s="376"/>
      <c r="H316" s="376"/>
      <c r="I316" s="174"/>
      <c r="J316" s="174"/>
      <c r="K316" s="174"/>
      <c r="L316" s="174"/>
      <c r="M316" s="174"/>
      <c r="N316" s="174"/>
      <c r="O316" s="174"/>
      <c r="P316" s="174"/>
      <c r="Q316" s="174"/>
      <c r="R316" s="174"/>
      <c r="S316" s="174"/>
      <c r="T316" s="174"/>
      <c r="U316" s="174"/>
      <c r="V316" s="174"/>
      <c r="W316" s="174"/>
      <c r="X316" s="174"/>
      <c r="Y316" s="174"/>
      <c r="Z316" s="174"/>
      <c r="AA316" s="174"/>
      <c r="AB316" s="174"/>
    </row>
    <row r="317" spans="1:28" ht="15.75" customHeight="1">
      <c r="A317" s="174"/>
      <c r="B317" s="174"/>
      <c r="C317" s="376"/>
      <c r="D317" s="376"/>
      <c r="E317" s="376"/>
      <c r="F317" s="376"/>
      <c r="G317" s="376"/>
      <c r="H317" s="376"/>
      <c r="I317" s="174"/>
      <c r="J317" s="174"/>
      <c r="K317" s="174"/>
      <c r="L317" s="174"/>
      <c r="M317" s="174"/>
      <c r="N317" s="174"/>
      <c r="O317" s="174"/>
      <c r="P317" s="174"/>
      <c r="Q317" s="174"/>
      <c r="R317" s="174"/>
      <c r="S317" s="174"/>
      <c r="T317" s="174"/>
      <c r="U317" s="174"/>
      <c r="V317" s="174"/>
      <c r="W317" s="174"/>
      <c r="X317" s="174"/>
      <c r="Y317" s="174"/>
      <c r="Z317" s="174"/>
      <c r="AA317" s="174"/>
      <c r="AB317" s="174"/>
    </row>
    <row r="318" spans="1:28" ht="15.75" customHeight="1">
      <c r="A318" s="174"/>
      <c r="B318" s="174"/>
      <c r="C318" s="376"/>
      <c r="D318" s="376"/>
      <c r="E318" s="376"/>
      <c r="F318" s="376"/>
      <c r="G318" s="376"/>
      <c r="H318" s="376"/>
      <c r="I318" s="174"/>
      <c r="J318" s="174"/>
      <c r="K318" s="174"/>
      <c r="L318" s="174"/>
      <c r="M318" s="174"/>
      <c r="N318" s="174"/>
      <c r="O318" s="174"/>
      <c r="P318" s="174"/>
      <c r="Q318" s="174"/>
      <c r="R318" s="174"/>
      <c r="S318" s="174"/>
      <c r="T318" s="174"/>
      <c r="U318" s="174"/>
      <c r="V318" s="174"/>
      <c r="W318" s="174"/>
      <c r="X318" s="174"/>
      <c r="Y318" s="174"/>
      <c r="Z318" s="174"/>
      <c r="AA318" s="174"/>
      <c r="AB318" s="174"/>
    </row>
    <row r="319" spans="1:28" ht="15.75" customHeight="1">
      <c r="A319" s="174"/>
      <c r="B319" s="174"/>
      <c r="C319" s="376"/>
      <c r="D319" s="376"/>
      <c r="E319" s="376"/>
      <c r="F319" s="376"/>
      <c r="G319" s="376"/>
      <c r="H319" s="376"/>
      <c r="I319" s="174"/>
      <c r="J319" s="174"/>
      <c r="K319" s="174"/>
      <c r="L319" s="174"/>
      <c r="M319" s="174"/>
      <c r="N319" s="174"/>
      <c r="O319" s="174"/>
      <c r="P319" s="174"/>
      <c r="Q319" s="174"/>
      <c r="R319" s="174"/>
      <c r="S319" s="174"/>
      <c r="T319" s="174"/>
      <c r="U319" s="174"/>
      <c r="V319" s="174"/>
      <c r="W319" s="174"/>
      <c r="X319" s="174"/>
      <c r="Y319" s="174"/>
      <c r="Z319" s="174"/>
      <c r="AA319" s="174"/>
      <c r="AB319" s="174"/>
    </row>
    <row r="320" spans="1:28" ht="15.75" customHeight="1">
      <c r="A320" s="174"/>
      <c r="B320" s="174"/>
      <c r="C320" s="376"/>
      <c r="D320" s="376"/>
      <c r="E320" s="376"/>
      <c r="F320" s="376"/>
      <c r="G320" s="376"/>
      <c r="H320" s="376"/>
      <c r="I320" s="174"/>
      <c r="J320" s="174"/>
      <c r="K320" s="174"/>
      <c r="L320" s="174"/>
      <c r="M320" s="174"/>
      <c r="N320" s="174"/>
      <c r="O320" s="174"/>
      <c r="P320" s="174"/>
      <c r="Q320" s="174"/>
      <c r="R320" s="174"/>
      <c r="S320" s="174"/>
      <c r="T320" s="174"/>
      <c r="U320" s="174"/>
      <c r="V320" s="174"/>
      <c r="W320" s="174"/>
      <c r="X320" s="174"/>
      <c r="Y320" s="174"/>
      <c r="Z320" s="174"/>
      <c r="AA320" s="174"/>
      <c r="AB320" s="174"/>
    </row>
    <row r="321" spans="1:28" ht="15.75" customHeight="1">
      <c r="A321" s="174"/>
      <c r="B321" s="174"/>
      <c r="C321" s="376"/>
      <c r="D321" s="376"/>
      <c r="E321" s="376"/>
      <c r="F321" s="376"/>
      <c r="G321" s="376"/>
      <c r="H321" s="376"/>
      <c r="I321" s="174"/>
      <c r="J321" s="174"/>
      <c r="K321" s="174"/>
      <c r="L321" s="174"/>
      <c r="M321" s="174"/>
      <c r="N321" s="174"/>
      <c r="O321" s="174"/>
      <c r="P321" s="174"/>
      <c r="Q321" s="174"/>
      <c r="R321" s="174"/>
      <c r="S321" s="174"/>
      <c r="T321" s="174"/>
      <c r="U321" s="174"/>
      <c r="V321" s="174"/>
      <c r="W321" s="174"/>
      <c r="X321" s="174"/>
      <c r="Y321" s="174"/>
      <c r="Z321" s="174"/>
      <c r="AA321" s="174"/>
      <c r="AB321" s="174"/>
    </row>
    <row r="322" spans="1:28" ht="15.75" customHeight="1">
      <c r="A322" s="174"/>
      <c r="B322" s="174"/>
      <c r="C322" s="376"/>
      <c r="D322" s="376"/>
      <c r="E322" s="376"/>
      <c r="F322" s="376"/>
      <c r="G322" s="376"/>
      <c r="H322" s="376"/>
      <c r="I322" s="174"/>
      <c r="J322" s="174"/>
      <c r="K322" s="174"/>
      <c r="L322" s="174"/>
      <c r="M322" s="174"/>
      <c r="N322" s="174"/>
      <c r="O322" s="174"/>
      <c r="P322" s="174"/>
      <c r="Q322" s="174"/>
      <c r="R322" s="174"/>
      <c r="S322" s="174"/>
      <c r="T322" s="174"/>
      <c r="U322" s="174"/>
      <c r="V322" s="174"/>
      <c r="W322" s="174"/>
      <c r="X322" s="174"/>
      <c r="Y322" s="174"/>
      <c r="Z322" s="174"/>
      <c r="AA322" s="174"/>
      <c r="AB322" s="174"/>
    </row>
    <row r="323" spans="1:28" ht="15.75" customHeight="1">
      <c r="A323" s="174"/>
      <c r="B323" s="174"/>
      <c r="C323" s="376"/>
      <c r="D323" s="376"/>
      <c r="E323" s="376"/>
      <c r="F323" s="376"/>
      <c r="G323" s="376"/>
      <c r="H323" s="376"/>
      <c r="I323" s="174"/>
      <c r="J323" s="174"/>
      <c r="K323" s="174"/>
      <c r="L323" s="174"/>
      <c r="M323" s="174"/>
      <c r="N323" s="174"/>
      <c r="O323" s="174"/>
      <c r="P323" s="174"/>
      <c r="Q323" s="174"/>
      <c r="R323" s="174"/>
      <c r="S323" s="174"/>
      <c r="T323" s="174"/>
      <c r="U323" s="174"/>
      <c r="V323" s="174"/>
      <c r="W323" s="174"/>
      <c r="X323" s="174"/>
      <c r="Y323" s="174"/>
      <c r="Z323" s="174"/>
      <c r="AA323" s="174"/>
      <c r="AB323" s="174"/>
    </row>
    <row r="324" spans="1:28" ht="15.75" customHeight="1">
      <c r="A324" s="174"/>
      <c r="B324" s="174"/>
      <c r="C324" s="376"/>
      <c r="D324" s="376"/>
      <c r="E324" s="376"/>
      <c r="F324" s="376"/>
      <c r="G324" s="376"/>
      <c r="H324" s="376"/>
      <c r="I324" s="174"/>
      <c r="J324" s="174"/>
      <c r="K324" s="174"/>
      <c r="L324" s="174"/>
      <c r="M324" s="174"/>
      <c r="N324" s="174"/>
      <c r="O324" s="174"/>
      <c r="P324" s="174"/>
      <c r="Q324" s="174"/>
      <c r="R324" s="174"/>
      <c r="S324" s="174"/>
      <c r="T324" s="174"/>
      <c r="U324" s="174"/>
      <c r="V324" s="174"/>
      <c r="W324" s="174"/>
      <c r="X324" s="174"/>
      <c r="Y324" s="174"/>
      <c r="Z324" s="174"/>
      <c r="AA324" s="174"/>
      <c r="AB324" s="174"/>
    </row>
    <row r="325" spans="1:28" ht="15.75" customHeight="1">
      <c r="A325" s="174"/>
      <c r="B325" s="174"/>
      <c r="C325" s="376"/>
      <c r="D325" s="376"/>
      <c r="E325" s="376"/>
      <c r="F325" s="376"/>
      <c r="G325" s="376"/>
      <c r="H325" s="376"/>
      <c r="I325" s="174"/>
      <c r="J325" s="174"/>
      <c r="K325" s="174"/>
      <c r="L325" s="174"/>
      <c r="M325" s="174"/>
      <c r="N325" s="174"/>
      <c r="O325" s="174"/>
      <c r="P325" s="174"/>
      <c r="Q325" s="174"/>
      <c r="R325" s="174"/>
      <c r="S325" s="174"/>
      <c r="T325" s="174"/>
      <c r="U325" s="174"/>
      <c r="V325" s="174"/>
      <c r="W325" s="174"/>
      <c r="X325" s="174"/>
      <c r="Y325" s="174"/>
      <c r="Z325" s="174"/>
      <c r="AA325" s="174"/>
      <c r="AB325" s="174"/>
    </row>
    <row r="326" spans="1:28" ht="15.75" customHeight="1">
      <c r="A326" s="174"/>
      <c r="B326" s="174"/>
      <c r="C326" s="376"/>
      <c r="D326" s="376"/>
      <c r="E326" s="376"/>
      <c r="F326" s="376"/>
      <c r="G326" s="376"/>
      <c r="H326" s="376"/>
      <c r="I326" s="174"/>
      <c r="J326" s="174"/>
      <c r="K326" s="174"/>
      <c r="L326" s="174"/>
      <c r="M326" s="174"/>
      <c r="N326" s="174"/>
      <c r="O326" s="174"/>
      <c r="P326" s="174"/>
      <c r="Q326" s="174"/>
      <c r="R326" s="174"/>
      <c r="S326" s="174"/>
      <c r="T326" s="174"/>
      <c r="U326" s="174"/>
      <c r="V326" s="174"/>
      <c r="W326" s="174"/>
      <c r="X326" s="174"/>
      <c r="Y326" s="174"/>
      <c r="Z326" s="174"/>
      <c r="AA326" s="174"/>
      <c r="AB326" s="174"/>
    </row>
    <row r="327" spans="1:28" ht="15.75" customHeight="1">
      <c r="A327" s="174"/>
      <c r="B327" s="174"/>
      <c r="C327" s="376"/>
      <c r="D327" s="376"/>
      <c r="E327" s="376"/>
      <c r="F327" s="376"/>
      <c r="G327" s="376"/>
      <c r="H327" s="376"/>
      <c r="I327" s="174"/>
      <c r="J327" s="174"/>
      <c r="K327" s="174"/>
      <c r="L327" s="174"/>
      <c r="M327" s="174"/>
      <c r="N327" s="174"/>
      <c r="O327" s="174"/>
      <c r="P327" s="174"/>
      <c r="Q327" s="174"/>
      <c r="R327" s="174"/>
      <c r="S327" s="174"/>
      <c r="T327" s="174"/>
      <c r="U327" s="174"/>
      <c r="V327" s="174"/>
      <c r="W327" s="174"/>
      <c r="X327" s="174"/>
      <c r="Y327" s="174"/>
      <c r="Z327" s="174"/>
      <c r="AA327" s="174"/>
      <c r="AB327" s="174"/>
    </row>
    <row r="328" spans="1:28" ht="15.75" customHeight="1">
      <c r="A328" s="174"/>
      <c r="B328" s="174"/>
      <c r="C328" s="376"/>
      <c r="D328" s="376"/>
      <c r="E328" s="376"/>
      <c r="F328" s="376"/>
      <c r="G328" s="376"/>
      <c r="H328" s="376"/>
      <c r="I328" s="174"/>
      <c r="J328" s="174"/>
      <c r="K328" s="174"/>
      <c r="L328" s="174"/>
      <c r="M328" s="174"/>
      <c r="N328" s="174"/>
      <c r="O328" s="174"/>
      <c r="P328" s="174"/>
      <c r="Q328" s="174"/>
      <c r="R328" s="174"/>
      <c r="S328" s="174"/>
      <c r="T328" s="174"/>
      <c r="U328" s="174"/>
      <c r="V328" s="174"/>
      <c r="W328" s="174"/>
      <c r="X328" s="174"/>
      <c r="Y328" s="174"/>
      <c r="Z328" s="174"/>
      <c r="AA328" s="174"/>
      <c r="AB328" s="174"/>
    </row>
    <row r="329" spans="1:28" ht="15.75" customHeight="1">
      <c r="A329" s="174"/>
      <c r="B329" s="174"/>
      <c r="C329" s="376"/>
      <c r="D329" s="376"/>
      <c r="E329" s="376"/>
      <c r="F329" s="376"/>
      <c r="G329" s="376"/>
      <c r="H329" s="376"/>
      <c r="I329" s="174"/>
      <c r="J329" s="174"/>
      <c r="K329" s="174"/>
      <c r="L329" s="174"/>
      <c r="M329" s="174"/>
      <c r="N329" s="174"/>
      <c r="O329" s="174"/>
      <c r="P329" s="174"/>
      <c r="Q329" s="174"/>
      <c r="R329" s="174"/>
      <c r="S329" s="174"/>
      <c r="T329" s="174"/>
      <c r="U329" s="174"/>
      <c r="V329" s="174"/>
      <c r="W329" s="174"/>
      <c r="X329" s="174"/>
      <c r="Y329" s="174"/>
      <c r="Z329" s="174"/>
      <c r="AA329" s="174"/>
      <c r="AB329" s="174"/>
    </row>
    <row r="330" spans="1:28" ht="15.75" customHeight="1">
      <c r="A330" s="174"/>
      <c r="B330" s="174"/>
      <c r="C330" s="376"/>
      <c r="D330" s="376"/>
      <c r="E330" s="376"/>
      <c r="F330" s="376"/>
      <c r="G330" s="376"/>
      <c r="H330" s="376"/>
      <c r="I330" s="174"/>
      <c r="J330" s="174"/>
      <c r="K330" s="174"/>
      <c r="L330" s="174"/>
      <c r="M330" s="174"/>
      <c r="N330" s="174"/>
      <c r="O330" s="174"/>
      <c r="P330" s="174"/>
      <c r="Q330" s="174"/>
      <c r="R330" s="174"/>
      <c r="S330" s="174"/>
      <c r="T330" s="174"/>
      <c r="U330" s="174"/>
      <c r="V330" s="174"/>
      <c r="W330" s="174"/>
      <c r="X330" s="174"/>
      <c r="Y330" s="174"/>
      <c r="Z330" s="174"/>
      <c r="AA330" s="174"/>
      <c r="AB330" s="174"/>
    </row>
    <row r="331" spans="1:28" ht="15.75" customHeight="1">
      <c r="A331" s="174"/>
      <c r="B331" s="174"/>
      <c r="C331" s="376"/>
      <c r="D331" s="376"/>
      <c r="E331" s="376"/>
      <c r="F331" s="376"/>
      <c r="G331" s="376"/>
      <c r="H331" s="376"/>
      <c r="I331" s="174"/>
      <c r="J331" s="174"/>
      <c r="K331" s="174"/>
      <c r="L331" s="174"/>
      <c r="M331" s="174"/>
      <c r="N331" s="174"/>
      <c r="O331" s="174"/>
      <c r="P331" s="174"/>
      <c r="Q331" s="174"/>
      <c r="R331" s="174"/>
      <c r="S331" s="174"/>
      <c r="T331" s="174"/>
      <c r="U331" s="174"/>
      <c r="V331" s="174"/>
      <c r="W331" s="174"/>
      <c r="X331" s="174"/>
      <c r="Y331" s="174"/>
      <c r="Z331" s="174"/>
      <c r="AA331" s="174"/>
      <c r="AB331" s="174"/>
    </row>
    <row r="332" spans="1:28" ht="15.75" customHeight="1">
      <c r="A332" s="174"/>
      <c r="B332" s="174"/>
      <c r="C332" s="376"/>
      <c r="D332" s="376"/>
      <c r="E332" s="376"/>
      <c r="F332" s="376"/>
      <c r="G332" s="376"/>
      <c r="H332" s="376"/>
      <c r="I332" s="174"/>
      <c r="J332" s="174"/>
      <c r="K332" s="174"/>
      <c r="L332" s="174"/>
      <c r="M332" s="174"/>
      <c r="N332" s="174"/>
      <c r="O332" s="174"/>
      <c r="P332" s="174"/>
      <c r="Q332" s="174"/>
      <c r="R332" s="174"/>
      <c r="S332" s="174"/>
      <c r="T332" s="174"/>
      <c r="U332" s="174"/>
      <c r="V332" s="174"/>
      <c r="W332" s="174"/>
      <c r="X332" s="174"/>
      <c r="Y332" s="174"/>
      <c r="Z332" s="174"/>
      <c r="AA332" s="174"/>
      <c r="AB332" s="174"/>
    </row>
    <row r="333" spans="1:28" ht="15.75" customHeight="1">
      <c r="A333" s="174"/>
      <c r="B333" s="174"/>
      <c r="C333" s="376"/>
      <c r="D333" s="376"/>
      <c r="E333" s="376"/>
      <c r="F333" s="376"/>
      <c r="G333" s="376"/>
      <c r="H333" s="376"/>
      <c r="I333" s="174"/>
      <c r="J333" s="174"/>
      <c r="K333" s="174"/>
      <c r="L333" s="174"/>
      <c r="M333" s="174"/>
      <c r="N333" s="174"/>
      <c r="O333" s="174"/>
      <c r="P333" s="174"/>
      <c r="Q333" s="174"/>
      <c r="R333" s="174"/>
      <c r="S333" s="174"/>
      <c r="T333" s="174"/>
      <c r="U333" s="174"/>
      <c r="V333" s="174"/>
      <c r="W333" s="174"/>
      <c r="X333" s="174"/>
      <c r="Y333" s="174"/>
      <c r="Z333" s="174"/>
      <c r="AA333" s="174"/>
      <c r="AB333" s="174"/>
    </row>
    <row r="334" spans="1:28" ht="15.75" customHeight="1">
      <c r="A334" s="174"/>
      <c r="B334" s="174"/>
      <c r="C334" s="376"/>
      <c r="D334" s="376"/>
      <c r="E334" s="376"/>
      <c r="F334" s="376"/>
      <c r="G334" s="376"/>
      <c r="H334" s="376"/>
      <c r="I334" s="174"/>
      <c r="J334" s="174"/>
      <c r="K334" s="174"/>
      <c r="L334" s="174"/>
      <c r="M334" s="174"/>
      <c r="N334" s="174"/>
      <c r="O334" s="174"/>
      <c r="P334" s="174"/>
      <c r="Q334" s="174"/>
      <c r="R334" s="174"/>
      <c r="S334" s="174"/>
      <c r="T334" s="174"/>
      <c r="U334" s="174"/>
      <c r="V334" s="174"/>
      <c r="W334" s="174"/>
      <c r="X334" s="174"/>
      <c r="Y334" s="174"/>
      <c r="Z334" s="174"/>
      <c r="AA334" s="174"/>
      <c r="AB334" s="174"/>
    </row>
    <row r="335" spans="1:28" ht="15.75" customHeight="1">
      <c r="A335" s="174"/>
      <c r="B335" s="174"/>
      <c r="C335" s="376"/>
      <c r="D335" s="376"/>
      <c r="E335" s="376"/>
      <c r="F335" s="376"/>
      <c r="G335" s="376"/>
      <c r="H335" s="376"/>
      <c r="I335" s="174"/>
      <c r="J335" s="174"/>
      <c r="K335" s="174"/>
      <c r="L335" s="174"/>
      <c r="M335" s="174"/>
      <c r="N335" s="174"/>
      <c r="O335" s="174"/>
      <c r="P335" s="174"/>
      <c r="Q335" s="174"/>
      <c r="R335" s="174"/>
      <c r="S335" s="174"/>
      <c r="T335" s="174"/>
      <c r="U335" s="174"/>
      <c r="V335" s="174"/>
      <c r="W335" s="174"/>
      <c r="X335" s="174"/>
      <c r="Y335" s="174"/>
      <c r="Z335" s="174"/>
      <c r="AA335" s="174"/>
      <c r="AB335" s="174"/>
    </row>
    <row r="336" spans="1:28" ht="15.75" customHeight="1">
      <c r="A336" s="174"/>
      <c r="B336" s="174"/>
      <c r="C336" s="376"/>
      <c r="D336" s="376"/>
      <c r="E336" s="376"/>
      <c r="F336" s="376"/>
      <c r="G336" s="376"/>
      <c r="H336" s="376"/>
      <c r="I336" s="174"/>
      <c r="J336" s="174"/>
      <c r="K336" s="174"/>
      <c r="L336" s="174"/>
      <c r="M336" s="174"/>
      <c r="N336" s="174"/>
      <c r="O336" s="174"/>
      <c r="P336" s="174"/>
      <c r="Q336" s="174"/>
      <c r="R336" s="174"/>
      <c r="S336" s="174"/>
      <c r="T336" s="174"/>
      <c r="U336" s="174"/>
      <c r="V336" s="174"/>
      <c r="W336" s="174"/>
      <c r="X336" s="174"/>
      <c r="Y336" s="174"/>
      <c r="Z336" s="174"/>
      <c r="AA336" s="174"/>
      <c r="AB336" s="174"/>
    </row>
    <row r="337" spans="1:28" ht="15.75" customHeight="1">
      <c r="A337" s="174"/>
      <c r="B337" s="174"/>
      <c r="C337" s="376"/>
      <c r="D337" s="376"/>
      <c r="E337" s="376"/>
      <c r="F337" s="376"/>
      <c r="G337" s="376"/>
      <c r="H337" s="376"/>
      <c r="I337" s="174"/>
      <c r="J337" s="174"/>
      <c r="K337" s="174"/>
      <c r="L337" s="174"/>
      <c r="M337" s="174"/>
      <c r="N337" s="174"/>
      <c r="O337" s="174"/>
      <c r="P337" s="174"/>
      <c r="Q337" s="174"/>
      <c r="R337" s="174"/>
      <c r="S337" s="174"/>
      <c r="T337" s="174"/>
      <c r="U337" s="174"/>
      <c r="V337" s="174"/>
      <c r="W337" s="174"/>
      <c r="X337" s="174"/>
      <c r="Y337" s="174"/>
      <c r="Z337" s="174"/>
      <c r="AA337" s="174"/>
      <c r="AB337" s="174"/>
    </row>
    <row r="338" spans="1:28" ht="15.75" customHeight="1">
      <c r="A338" s="174"/>
      <c r="B338" s="174"/>
      <c r="C338" s="376"/>
      <c r="D338" s="376"/>
      <c r="E338" s="376"/>
      <c r="F338" s="376"/>
      <c r="G338" s="376"/>
      <c r="H338" s="376"/>
      <c r="I338" s="174"/>
      <c r="J338" s="174"/>
      <c r="K338" s="174"/>
      <c r="L338" s="174"/>
      <c r="M338" s="174"/>
      <c r="N338" s="174"/>
      <c r="O338" s="174"/>
      <c r="P338" s="174"/>
      <c r="Q338" s="174"/>
      <c r="R338" s="174"/>
      <c r="S338" s="174"/>
      <c r="T338" s="174"/>
      <c r="U338" s="174"/>
      <c r="V338" s="174"/>
      <c r="W338" s="174"/>
      <c r="X338" s="174"/>
      <c r="Y338" s="174"/>
      <c r="Z338" s="174"/>
      <c r="AA338" s="174"/>
      <c r="AB338" s="174"/>
    </row>
    <row r="339" spans="1:28" ht="15.75" customHeight="1">
      <c r="A339" s="174"/>
      <c r="B339" s="174"/>
      <c r="C339" s="376"/>
      <c r="D339" s="376"/>
      <c r="E339" s="376"/>
      <c r="F339" s="376"/>
      <c r="G339" s="376"/>
      <c r="H339" s="376"/>
      <c r="I339" s="174"/>
      <c r="J339" s="174"/>
      <c r="K339" s="174"/>
      <c r="L339" s="174"/>
      <c r="M339" s="174"/>
      <c r="N339" s="174"/>
      <c r="O339" s="174"/>
      <c r="P339" s="174"/>
      <c r="Q339" s="174"/>
      <c r="R339" s="174"/>
      <c r="S339" s="174"/>
      <c r="T339" s="174"/>
      <c r="U339" s="174"/>
      <c r="V339" s="174"/>
      <c r="W339" s="174"/>
      <c r="X339" s="174"/>
      <c r="Y339" s="174"/>
      <c r="Z339" s="174"/>
      <c r="AA339" s="174"/>
      <c r="AB339" s="174"/>
    </row>
    <row r="340" spans="1:28" ht="15.75" customHeight="1">
      <c r="A340" s="174"/>
      <c r="B340" s="174"/>
      <c r="C340" s="376"/>
      <c r="D340" s="376"/>
      <c r="E340" s="376"/>
      <c r="F340" s="376"/>
      <c r="G340" s="376"/>
      <c r="H340" s="376"/>
      <c r="I340" s="174"/>
      <c r="J340" s="174"/>
      <c r="K340" s="174"/>
      <c r="L340" s="174"/>
      <c r="M340" s="174"/>
      <c r="N340" s="174"/>
      <c r="O340" s="174"/>
      <c r="P340" s="174"/>
      <c r="Q340" s="174"/>
      <c r="R340" s="174"/>
      <c r="S340" s="174"/>
      <c r="T340" s="174"/>
      <c r="U340" s="174"/>
      <c r="V340" s="174"/>
      <c r="W340" s="174"/>
      <c r="X340" s="174"/>
      <c r="Y340" s="174"/>
      <c r="Z340" s="174"/>
      <c r="AA340" s="174"/>
      <c r="AB340" s="174"/>
    </row>
    <row r="341" spans="1:28" ht="15.75" customHeight="1">
      <c r="A341" s="174"/>
      <c r="B341" s="174"/>
      <c r="C341" s="376"/>
      <c r="D341" s="376"/>
      <c r="E341" s="376"/>
      <c r="F341" s="376"/>
      <c r="G341" s="376"/>
      <c r="H341" s="376"/>
      <c r="I341" s="174"/>
      <c r="J341" s="174"/>
      <c r="K341" s="174"/>
      <c r="L341" s="174"/>
      <c r="M341" s="174"/>
      <c r="N341" s="174"/>
      <c r="O341" s="174"/>
      <c r="P341" s="174"/>
      <c r="Q341" s="174"/>
      <c r="R341" s="174"/>
      <c r="S341" s="174"/>
      <c r="T341" s="174"/>
      <c r="U341" s="174"/>
      <c r="V341" s="174"/>
      <c r="W341" s="174"/>
      <c r="X341" s="174"/>
      <c r="Y341" s="174"/>
      <c r="Z341" s="174"/>
      <c r="AA341" s="174"/>
      <c r="AB341" s="174"/>
    </row>
    <row r="342" spans="1:28" ht="15.75" customHeight="1">
      <c r="A342" s="174"/>
      <c r="B342" s="174"/>
      <c r="C342" s="376"/>
      <c r="D342" s="376"/>
      <c r="E342" s="376"/>
      <c r="F342" s="376"/>
      <c r="G342" s="376"/>
      <c r="H342" s="376"/>
      <c r="I342" s="174"/>
      <c r="J342" s="174"/>
      <c r="K342" s="174"/>
      <c r="L342" s="174"/>
      <c r="M342" s="174"/>
      <c r="N342" s="174"/>
      <c r="O342" s="174"/>
      <c r="P342" s="174"/>
      <c r="Q342" s="174"/>
      <c r="R342" s="174"/>
      <c r="S342" s="174"/>
      <c r="T342" s="174"/>
      <c r="U342" s="174"/>
      <c r="V342" s="174"/>
      <c r="W342" s="174"/>
      <c r="X342" s="174"/>
      <c r="Y342" s="174"/>
      <c r="Z342" s="174"/>
      <c r="AA342" s="174"/>
      <c r="AB342" s="174"/>
    </row>
    <row r="343" spans="1:28" ht="15.75" customHeight="1">
      <c r="A343" s="174"/>
      <c r="B343" s="174"/>
      <c r="C343" s="376"/>
      <c r="D343" s="376"/>
      <c r="E343" s="376"/>
      <c r="F343" s="376"/>
      <c r="G343" s="376"/>
      <c r="H343" s="376"/>
      <c r="I343" s="174"/>
      <c r="J343" s="174"/>
      <c r="K343" s="174"/>
      <c r="L343" s="174"/>
      <c r="M343" s="174"/>
      <c r="N343" s="174"/>
      <c r="O343" s="174"/>
      <c r="P343" s="174"/>
      <c r="Q343" s="174"/>
      <c r="R343" s="174"/>
      <c r="S343" s="174"/>
      <c r="T343" s="174"/>
      <c r="U343" s="174"/>
      <c r="V343" s="174"/>
      <c r="W343" s="174"/>
      <c r="X343" s="174"/>
      <c r="Y343" s="174"/>
      <c r="Z343" s="174"/>
      <c r="AA343" s="174"/>
      <c r="AB343" s="174"/>
    </row>
    <row r="344" spans="1:28" ht="15.75" customHeight="1">
      <c r="A344" s="174"/>
      <c r="B344" s="174"/>
      <c r="C344" s="376"/>
      <c r="D344" s="376"/>
      <c r="E344" s="376"/>
      <c r="F344" s="376"/>
      <c r="G344" s="376"/>
      <c r="H344" s="376"/>
      <c r="I344" s="174"/>
      <c r="J344" s="174"/>
      <c r="K344" s="174"/>
      <c r="L344" s="174"/>
      <c r="M344" s="174"/>
      <c r="N344" s="174"/>
      <c r="O344" s="174"/>
      <c r="P344" s="174"/>
      <c r="Q344" s="174"/>
      <c r="R344" s="174"/>
      <c r="S344" s="174"/>
      <c r="T344" s="174"/>
      <c r="U344" s="174"/>
      <c r="V344" s="174"/>
      <c r="W344" s="174"/>
      <c r="X344" s="174"/>
      <c r="Y344" s="174"/>
      <c r="Z344" s="174"/>
      <c r="AA344" s="174"/>
      <c r="AB344" s="174"/>
    </row>
    <row r="345" spans="1:28" ht="15.75" customHeight="1">
      <c r="A345" s="174"/>
      <c r="B345" s="174"/>
      <c r="C345" s="376"/>
      <c r="D345" s="376"/>
      <c r="E345" s="376"/>
      <c r="F345" s="376"/>
      <c r="G345" s="376"/>
      <c r="H345" s="376"/>
      <c r="I345" s="174"/>
      <c r="J345" s="174"/>
      <c r="K345" s="174"/>
      <c r="L345" s="174"/>
      <c r="M345" s="174"/>
      <c r="N345" s="174"/>
      <c r="O345" s="174"/>
      <c r="P345" s="174"/>
      <c r="Q345" s="174"/>
      <c r="R345" s="174"/>
      <c r="S345" s="174"/>
      <c r="T345" s="174"/>
      <c r="U345" s="174"/>
      <c r="V345" s="174"/>
      <c r="W345" s="174"/>
      <c r="X345" s="174"/>
      <c r="Y345" s="174"/>
      <c r="Z345" s="174"/>
      <c r="AA345" s="174"/>
      <c r="AB345" s="174"/>
    </row>
    <row r="346" spans="1:28" ht="15.75" customHeight="1">
      <c r="A346" s="174"/>
      <c r="B346" s="174"/>
      <c r="C346" s="376"/>
      <c r="D346" s="376"/>
      <c r="E346" s="376"/>
      <c r="F346" s="376"/>
      <c r="G346" s="376"/>
      <c r="H346" s="376"/>
      <c r="I346" s="174"/>
      <c r="J346" s="174"/>
      <c r="K346" s="174"/>
      <c r="L346" s="174"/>
      <c r="M346" s="174"/>
      <c r="N346" s="174"/>
      <c r="O346" s="174"/>
      <c r="P346" s="174"/>
      <c r="Q346" s="174"/>
      <c r="R346" s="174"/>
      <c r="S346" s="174"/>
      <c r="T346" s="174"/>
      <c r="U346" s="174"/>
      <c r="V346" s="174"/>
      <c r="W346" s="174"/>
      <c r="X346" s="174"/>
      <c r="Y346" s="174"/>
      <c r="Z346" s="174"/>
      <c r="AA346" s="174"/>
      <c r="AB346" s="174"/>
    </row>
    <row r="347" spans="1:28" ht="15.75" customHeight="1">
      <c r="A347" s="174"/>
      <c r="B347" s="174"/>
      <c r="C347" s="376"/>
      <c r="D347" s="376"/>
      <c r="E347" s="376"/>
      <c r="F347" s="376"/>
      <c r="G347" s="376"/>
      <c r="H347" s="376"/>
      <c r="I347" s="174"/>
      <c r="J347" s="174"/>
      <c r="K347" s="174"/>
      <c r="L347" s="174"/>
      <c r="M347" s="174"/>
      <c r="N347" s="174"/>
      <c r="O347" s="174"/>
      <c r="P347" s="174"/>
      <c r="Q347" s="174"/>
      <c r="R347" s="174"/>
      <c r="S347" s="174"/>
      <c r="T347" s="174"/>
      <c r="U347" s="174"/>
      <c r="V347" s="174"/>
      <c r="W347" s="174"/>
      <c r="X347" s="174"/>
      <c r="Y347" s="174"/>
      <c r="Z347" s="174"/>
      <c r="AA347" s="174"/>
      <c r="AB347" s="174"/>
    </row>
    <row r="348" spans="1:28" ht="15.75" customHeight="1">
      <c r="A348" s="174"/>
      <c r="B348" s="174"/>
      <c r="C348" s="376"/>
      <c r="D348" s="376"/>
      <c r="E348" s="376"/>
      <c r="F348" s="376"/>
      <c r="G348" s="376"/>
      <c r="H348" s="376"/>
      <c r="I348" s="174"/>
      <c r="J348" s="174"/>
      <c r="K348" s="174"/>
      <c r="L348" s="174"/>
      <c r="M348" s="174"/>
      <c r="N348" s="174"/>
      <c r="O348" s="174"/>
      <c r="P348" s="174"/>
      <c r="Q348" s="174"/>
      <c r="R348" s="174"/>
      <c r="S348" s="174"/>
      <c r="T348" s="174"/>
      <c r="U348" s="174"/>
      <c r="V348" s="174"/>
      <c r="W348" s="174"/>
      <c r="X348" s="174"/>
      <c r="Y348" s="174"/>
      <c r="Z348" s="174"/>
      <c r="AA348" s="174"/>
      <c r="AB348" s="174"/>
    </row>
    <row r="349" spans="1:28" ht="15.75" customHeight="1">
      <c r="A349" s="174"/>
      <c r="B349" s="174"/>
      <c r="C349" s="376"/>
      <c r="D349" s="376"/>
      <c r="E349" s="376"/>
      <c r="F349" s="376"/>
      <c r="G349" s="376"/>
      <c r="H349" s="376"/>
      <c r="I349" s="174"/>
      <c r="J349" s="174"/>
      <c r="K349" s="174"/>
      <c r="L349" s="174"/>
      <c r="M349" s="174"/>
      <c r="N349" s="174"/>
      <c r="O349" s="174"/>
      <c r="P349" s="174"/>
      <c r="Q349" s="174"/>
      <c r="R349" s="174"/>
      <c r="S349" s="174"/>
      <c r="T349" s="174"/>
      <c r="U349" s="174"/>
      <c r="V349" s="174"/>
      <c r="W349" s="174"/>
      <c r="X349" s="174"/>
      <c r="Y349" s="174"/>
      <c r="Z349" s="174"/>
      <c r="AA349" s="174"/>
      <c r="AB349" s="174"/>
    </row>
    <row r="350" spans="1:28" ht="15.75" customHeight="1">
      <c r="A350" s="174"/>
      <c r="B350" s="174"/>
      <c r="C350" s="376"/>
      <c r="D350" s="376"/>
      <c r="E350" s="376"/>
      <c r="F350" s="376"/>
      <c r="G350" s="376"/>
      <c r="H350" s="376"/>
      <c r="I350" s="174"/>
      <c r="J350" s="174"/>
      <c r="K350" s="174"/>
      <c r="L350" s="174"/>
      <c r="M350" s="174"/>
      <c r="N350" s="174"/>
      <c r="O350" s="174"/>
      <c r="P350" s="174"/>
      <c r="Q350" s="174"/>
      <c r="R350" s="174"/>
      <c r="S350" s="174"/>
      <c r="T350" s="174"/>
      <c r="U350" s="174"/>
      <c r="V350" s="174"/>
      <c r="W350" s="174"/>
      <c r="X350" s="174"/>
      <c r="Y350" s="174"/>
      <c r="Z350" s="174"/>
      <c r="AA350" s="174"/>
      <c r="AB350" s="174"/>
    </row>
    <row r="351" spans="1:28" ht="15.75" customHeight="1">
      <c r="A351" s="174"/>
      <c r="B351" s="174"/>
      <c r="C351" s="376"/>
      <c r="D351" s="376"/>
      <c r="E351" s="376"/>
      <c r="F351" s="376"/>
      <c r="G351" s="376"/>
      <c r="H351" s="376"/>
      <c r="I351" s="174"/>
      <c r="J351" s="174"/>
      <c r="K351" s="174"/>
      <c r="L351" s="174"/>
      <c r="M351" s="174"/>
      <c r="N351" s="174"/>
      <c r="O351" s="174"/>
      <c r="P351" s="174"/>
      <c r="Q351" s="174"/>
      <c r="R351" s="174"/>
      <c r="S351" s="174"/>
      <c r="T351" s="174"/>
      <c r="U351" s="174"/>
      <c r="V351" s="174"/>
      <c r="W351" s="174"/>
      <c r="X351" s="174"/>
      <c r="Y351" s="174"/>
      <c r="Z351" s="174"/>
      <c r="AA351" s="174"/>
      <c r="AB351" s="174"/>
    </row>
    <row r="352" spans="1:28" ht="15.75" customHeight="1">
      <c r="A352" s="174"/>
      <c r="B352" s="174"/>
      <c r="C352" s="376"/>
      <c r="D352" s="376"/>
      <c r="E352" s="376"/>
      <c r="F352" s="376"/>
      <c r="G352" s="376"/>
      <c r="H352" s="376"/>
      <c r="I352" s="174"/>
      <c r="J352" s="174"/>
      <c r="K352" s="174"/>
      <c r="L352" s="174"/>
      <c r="M352" s="174"/>
      <c r="N352" s="174"/>
      <c r="O352" s="174"/>
      <c r="P352" s="174"/>
      <c r="Q352" s="174"/>
      <c r="R352" s="174"/>
      <c r="S352" s="174"/>
      <c r="T352" s="174"/>
      <c r="U352" s="174"/>
      <c r="V352" s="174"/>
      <c r="W352" s="174"/>
      <c r="X352" s="174"/>
      <c r="Y352" s="174"/>
      <c r="Z352" s="174"/>
      <c r="AA352" s="174"/>
      <c r="AB352" s="174"/>
    </row>
    <row r="353" spans="1:28" ht="15.75" customHeight="1">
      <c r="A353" s="174"/>
      <c r="B353" s="174"/>
      <c r="C353" s="376"/>
      <c r="D353" s="376"/>
      <c r="E353" s="376"/>
      <c r="F353" s="376"/>
      <c r="G353" s="376"/>
      <c r="H353" s="376"/>
      <c r="I353" s="174"/>
      <c r="J353" s="174"/>
      <c r="K353" s="174"/>
      <c r="L353" s="174"/>
      <c r="M353" s="174"/>
      <c r="N353" s="174"/>
      <c r="O353" s="174"/>
      <c r="P353" s="174"/>
      <c r="Q353" s="174"/>
      <c r="R353" s="174"/>
      <c r="S353" s="174"/>
      <c r="T353" s="174"/>
      <c r="U353" s="174"/>
      <c r="V353" s="174"/>
      <c r="W353" s="174"/>
      <c r="X353" s="174"/>
      <c r="Y353" s="174"/>
      <c r="Z353" s="174"/>
      <c r="AA353" s="174"/>
      <c r="AB353" s="174"/>
    </row>
    <row r="354" spans="1:28" ht="15.75" customHeight="1">
      <c r="A354" s="174"/>
      <c r="B354" s="174"/>
      <c r="C354" s="376"/>
      <c r="D354" s="376"/>
      <c r="E354" s="376"/>
      <c r="F354" s="376"/>
      <c r="G354" s="376"/>
      <c r="H354" s="376"/>
      <c r="I354" s="174"/>
      <c r="J354" s="174"/>
      <c r="K354" s="174"/>
      <c r="L354" s="174"/>
      <c r="M354" s="174"/>
      <c r="N354" s="174"/>
      <c r="O354" s="174"/>
      <c r="P354" s="174"/>
      <c r="Q354" s="174"/>
      <c r="R354" s="174"/>
      <c r="S354" s="174"/>
      <c r="T354" s="174"/>
      <c r="U354" s="174"/>
      <c r="V354" s="174"/>
      <c r="W354" s="174"/>
      <c r="X354" s="174"/>
      <c r="Y354" s="174"/>
      <c r="Z354" s="174"/>
      <c r="AA354" s="174"/>
      <c r="AB354" s="174"/>
    </row>
    <row r="355" spans="1:28" ht="15.75" customHeight="1">
      <c r="A355" s="174"/>
      <c r="B355" s="174"/>
      <c r="C355" s="376"/>
      <c r="D355" s="376"/>
      <c r="E355" s="376"/>
      <c r="F355" s="376"/>
      <c r="G355" s="376"/>
      <c r="H355" s="376"/>
      <c r="I355" s="174"/>
      <c r="J355" s="174"/>
      <c r="K355" s="174"/>
      <c r="L355" s="174"/>
      <c r="M355" s="174"/>
      <c r="N355" s="174"/>
      <c r="O355" s="174"/>
      <c r="P355" s="174"/>
      <c r="Q355" s="174"/>
      <c r="R355" s="174"/>
      <c r="S355" s="174"/>
      <c r="T355" s="174"/>
      <c r="U355" s="174"/>
      <c r="V355" s="174"/>
      <c r="W355" s="174"/>
      <c r="X355" s="174"/>
      <c r="Y355" s="174"/>
      <c r="Z355" s="174"/>
      <c r="AA355" s="174"/>
      <c r="AB355" s="174"/>
    </row>
    <row r="356" spans="1:28" ht="15.75" customHeight="1">
      <c r="A356" s="174"/>
      <c r="B356" s="174"/>
      <c r="C356" s="376"/>
      <c r="D356" s="376"/>
      <c r="E356" s="376"/>
      <c r="F356" s="376"/>
      <c r="G356" s="376"/>
      <c r="H356" s="376"/>
      <c r="I356" s="174"/>
      <c r="J356" s="174"/>
      <c r="K356" s="174"/>
      <c r="L356" s="174"/>
      <c r="M356" s="174"/>
      <c r="N356" s="174"/>
      <c r="O356" s="174"/>
      <c r="P356" s="174"/>
      <c r="Q356" s="174"/>
      <c r="R356" s="174"/>
      <c r="S356" s="174"/>
      <c r="T356" s="174"/>
      <c r="U356" s="174"/>
      <c r="V356" s="174"/>
      <c r="W356" s="174"/>
      <c r="X356" s="174"/>
      <c r="Y356" s="174"/>
      <c r="Z356" s="174"/>
      <c r="AA356" s="174"/>
      <c r="AB356" s="174"/>
    </row>
    <row r="357" spans="1:28" ht="15.75" customHeight="1">
      <c r="A357" s="174"/>
      <c r="B357" s="174"/>
      <c r="C357" s="376"/>
      <c r="D357" s="376"/>
      <c r="E357" s="376"/>
      <c r="F357" s="376"/>
      <c r="G357" s="376"/>
      <c r="H357" s="376"/>
      <c r="I357" s="174"/>
      <c r="J357" s="174"/>
      <c r="K357" s="174"/>
      <c r="L357" s="174"/>
      <c r="M357" s="174"/>
      <c r="N357" s="174"/>
      <c r="O357" s="174"/>
      <c r="P357" s="174"/>
      <c r="Q357" s="174"/>
      <c r="R357" s="174"/>
      <c r="S357" s="174"/>
      <c r="T357" s="174"/>
      <c r="U357" s="174"/>
      <c r="V357" s="174"/>
      <c r="W357" s="174"/>
      <c r="X357" s="174"/>
      <c r="Y357" s="174"/>
      <c r="Z357" s="174"/>
      <c r="AA357" s="174"/>
      <c r="AB357" s="174"/>
    </row>
    <row r="358" spans="1:28" ht="15.75" customHeight="1">
      <c r="A358" s="174"/>
      <c r="B358" s="174"/>
      <c r="C358" s="376"/>
      <c r="D358" s="376"/>
      <c r="E358" s="376"/>
      <c r="F358" s="376"/>
      <c r="G358" s="376"/>
      <c r="H358" s="376"/>
      <c r="I358" s="174"/>
      <c r="J358" s="174"/>
      <c r="K358" s="174"/>
      <c r="L358" s="174"/>
      <c r="M358" s="174"/>
      <c r="N358" s="174"/>
      <c r="O358" s="174"/>
      <c r="P358" s="174"/>
      <c r="Q358" s="174"/>
      <c r="R358" s="174"/>
      <c r="S358" s="174"/>
      <c r="T358" s="174"/>
      <c r="U358" s="174"/>
      <c r="V358" s="174"/>
      <c r="W358" s="174"/>
      <c r="X358" s="174"/>
      <c r="Y358" s="174"/>
      <c r="Z358" s="174"/>
      <c r="AA358" s="174"/>
      <c r="AB358" s="174"/>
    </row>
    <row r="359" spans="1:28" ht="15.75" customHeight="1">
      <c r="A359" s="174"/>
      <c r="B359" s="174"/>
      <c r="C359" s="376"/>
      <c r="D359" s="376"/>
      <c r="E359" s="376"/>
      <c r="F359" s="376"/>
      <c r="G359" s="376"/>
      <c r="H359" s="376"/>
      <c r="I359" s="174"/>
      <c r="J359" s="174"/>
      <c r="K359" s="174"/>
      <c r="L359" s="174"/>
      <c r="M359" s="174"/>
      <c r="N359" s="174"/>
      <c r="O359" s="174"/>
      <c r="P359" s="174"/>
      <c r="Q359" s="174"/>
      <c r="R359" s="174"/>
      <c r="S359" s="174"/>
      <c r="T359" s="174"/>
      <c r="U359" s="174"/>
      <c r="V359" s="174"/>
      <c r="W359" s="174"/>
      <c r="X359" s="174"/>
      <c r="Y359" s="174"/>
      <c r="Z359" s="174"/>
      <c r="AA359" s="174"/>
      <c r="AB359" s="174"/>
    </row>
    <row r="360" spans="1:28" ht="15.75" customHeight="1">
      <c r="A360" s="174"/>
      <c r="B360" s="174"/>
      <c r="C360" s="376"/>
      <c r="D360" s="376"/>
      <c r="E360" s="376"/>
      <c r="F360" s="376"/>
      <c r="G360" s="376"/>
      <c r="H360" s="376"/>
      <c r="I360" s="174"/>
      <c r="J360" s="174"/>
      <c r="K360" s="174"/>
      <c r="L360" s="174"/>
      <c r="M360" s="174"/>
      <c r="N360" s="174"/>
      <c r="O360" s="174"/>
      <c r="P360" s="174"/>
      <c r="Q360" s="174"/>
      <c r="R360" s="174"/>
      <c r="S360" s="174"/>
      <c r="T360" s="174"/>
      <c r="U360" s="174"/>
      <c r="V360" s="174"/>
      <c r="W360" s="174"/>
      <c r="X360" s="174"/>
      <c r="Y360" s="174"/>
      <c r="Z360" s="174"/>
      <c r="AA360" s="174"/>
      <c r="AB360" s="174"/>
    </row>
    <row r="361" spans="1:28" ht="15.75" customHeight="1">
      <c r="A361" s="174"/>
      <c r="B361" s="174"/>
      <c r="C361" s="376"/>
      <c r="D361" s="376"/>
      <c r="E361" s="376"/>
      <c r="F361" s="376"/>
      <c r="G361" s="376"/>
      <c r="H361" s="376"/>
      <c r="I361" s="174"/>
      <c r="J361" s="174"/>
      <c r="K361" s="174"/>
      <c r="L361" s="174"/>
      <c r="M361" s="174"/>
      <c r="N361" s="174"/>
      <c r="O361" s="174"/>
      <c r="P361" s="174"/>
      <c r="Q361" s="174"/>
      <c r="R361" s="174"/>
      <c r="S361" s="174"/>
      <c r="T361" s="174"/>
      <c r="U361" s="174"/>
      <c r="V361" s="174"/>
      <c r="W361" s="174"/>
      <c r="X361" s="174"/>
      <c r="Y361" s="174"/>
      <c r="Z361" s="174"/>
      <c r="AA361" s="174"/>
      <c r="AB361" s="174"/>
    </row>
    <row r="362" spans="1:28" ht="15.75" customHeight="1">
      <c r="A362" s="174"/>
      <c r="B362" s="174"/>
      <c r="C362" s="376"/>
      <c r="D362" s="376"/>
      <c r="E362" s="376"/>
      <c r="F362" s="376"/>
      <c r="G362" s="376"/>
      <c r="H362" s="376"/>
      <c r="I362" s="174"/>
      <c r="J362" s="174"/>
      <c r="K362" s="174"/>
      <c r="L362" s="174"/>
      <c r="M362" s="174"/>
      <c r="N362" s="174"/>
      <c r="O362" s="174"/>
      <c r="P362" s="174"/>
      <c r="Q362" s="174"/>
      <c r="R362" s="174"/>
      <c r="S362" s="174"/>
      <c r="T362" s="174"/>
      <c r="U362" s="174"/>
      <c r="V362" s="174"/>
      <c r="W362" s="174"/>
      <c r="X362" s="174"/>
      <c r="Y362" s="174"/>
      <c r="Z362" s="174"/>
      <c r="AA362" s="174"/>
      <c r="AB362" s="174"/>
    </row>
    <row r="363" spans="1:28" ht="15.75" customHeight="1">
      <c r="A363" s="174"/>
      <c r="B363" s="174"/>
      <c r="C363" s="376"/>
      <c r="D363" s="376"/>
      <c r="E363" s="376"/>
      <c r="F363" s="376"/>
      <c r="G363" s="376"/>
      <c r="H363" s="376"/>
      <c r="I363" s="174"/>
      <c r="J363" s="174"/>
      <c r="K363" s="174"/>
      <c r="L363" s="174"/>
      <c r="M363" s="174"/>
      <c r="N363" s="174"/>
      <c r="O363" s="174"/>
      <c r="P363" s="174"/>
      <c r="Q363" s="174"/>
      <c r="R363" s="174"/>
      <c r="S363" s="174"/>
      <c r="T363" s="174"/>
      <c r="U363" s="174"/>
      <c r="V363" s="174"/>
      <c r="W363" s="174"/>
      <c r="X363" s="174"/>
      <c r="Y363" s="174"/>
      <c r="Z363" s="174"/>
      <c r="AA363" s="174"/>
      <c r="AB363" s="174"/>
    </row>
    <row r="364" spans="1:28" ht="15.75" customHeight="1">
      <c r="A364" s="174"/>
      <c r="B364" s="174"/>
      <c r="C364" s="376"/>
      <c r="D364" s="376"/>
      <c r="E364" s="376"/>
      <c r="F364" s="376"/>
      <c r="G364" s="376"/>
      <c r="H364" s="376"/>
      <c r="I364" s="174"/>
      <c r="J364" s="174"/>
      <c r="K364" s="174"/>
      <c r="L364" s="174"/>
      <c r="M364" s="174"/>
      <c r="N364" s="174"/>
      <c r="O364" s="174"/>
      <c r="P364" s="174"/>
      <c r="Q364" s="174"/>
      <c r="R364" s="174"/>
      <c r="S364" s="174"/>
      <c r="T364" s="174"/>
      <c r="U364" s="174"/>
      <c r="V364" s="174"/>
      <c r="W364" s="174"/>
      <c r="X364" s="174"/>
      <c r="Y364" s="174"/>
      <c r="Z364" s="174"/>
      <c r="AA364" s="174"/>
      <c r="AB364" s="174"/>
    </row>
    <row r="365" spans="1:28" ht="15.75" customHeight="1">
      <c r="A365" s="174"/>
      <c r="B365" s="174"/>
      <c r="C365" s="376"/>
      <c r="D365" s="376"/>
      <c r="E365" s="376"/>
      <c r="F365" s="376"/>
      <c r="G365" s="376"/>
      <c r="H365" s="376"/>
      <c r="I365" s="174"/>
      <c r="J365" s="174"/>
      <c r="K365" s="174"/>
      <c r="L365" s="174"/>
      <c r="M365" s="174"/>
      <c r="N365" s="174"/>
      <c r="O365" s="174"/>
      <c r="P365" s="174"/>
      <c r="Q365" s="174"/>
      <c r="R365" s="174"/>
      <c r="S365" s="174"/>
      <c r="T365" s="174"/>
      <c r="U365" s="174"/>
      <c r="V365" s="174"/>
      <c r="W365" s="174"/>
      <c r="X365" s="174"/>
      <c r="Y365" s="174"/>
      <c r="Z365" s="174"/>
      <c r="AA365" s="174"/>
      <c r="AB365" s="174"/>
    </row>
    <row r="366" spans="1:28" ht="15.75" customHeight="1">
      <c r="A366" s="174"/>
      <c r="B366" s="174"/>
      <c r="C366" s="376"/>
      <c r="D366" s="376"/>
      <c r="E366" s="376"/>
      <c r="F366" s="376"/>
      <c r="G366" s="376"/>
      <c r="H366" s="376"/>
      <c r="I366" s="174"/>
      <c r="J366" s="174"/>
      <c r="K366" s="174"/>
      <c r="L366" s="174"/>
      <c r="M366" s="174"/>
      <c r="N366" s="174"/>
      <c r="O366" s="174"/>
      <c r="P366" s="174"/>
      <c r="Q366" s="174"/>
      <c r="R366" s="174"/>
      <c r="S366" s="174"/>
      <c r="T366" s="174"/>
      <c r="U366" s="174"/>
      <c r="V366" s="174"/>
      <c r="W366" s="174"/>
      <c r="X366" s="174"/>
      <c r="Y366" s="174"/>
      <c r="Z366" s="174"/>
      <c r="AA366" s="174"/>
      <c r="AB366" s="174"/>
    </row>
    <row r="367" spans="1:28" ht="15.75" customHeight="1">
      <c r="A367" s="174"/>
      <c r="B367" s="174"/>
      <c r="C367" s="376"/>
      <c r="D367" s="376"/>
      <c r="E367" s="376"/>
      <c r="F367" s="376"/>
      <c r="G367" s="376"/>
      <c r="H367" s="376"/>
      <c r="I367" s="174"/>
      <c r="J367" s="174"/>
      <c r="K367" s="174"/>
      <c r="L367" s="174"/>
      <c r="M367" s="174"/>
      <c r="N367" s="174"/>
      <c r="O367" s="174"/>
      <c r="P367" s="174"/>
      <c r="Q367" s="174"/>
      <c r="R367" s="174"/>
      <c r="S367" s="174"/>
      <c r="T367" s="174"/>
      <c r="U367" s="174"/>
      <c r="V367" s="174"/>
      <c r="W367" s="174"/>
      <c r="X367" s="174"/>
      <c r="Y367" s="174"/>
      <c r="Z367" s="174"/>
      <c r="AA367" s="174"/>
      <c r="AB367" s="174"/>
    </row>
    <row r="368" spans="1:28" ht="15.75" customHeight="1">
      <c r="A368" s="174"/>
      <c r="B368" s="174"/>
      <c r="C368" s="376"/>
      <c r="D368" s="376"/>
      <c r="E368" s="376"/>
      <c r="F368" s="376"/>
      <c r="G368" s="376"/>
      <c r="H368" s="376"/>
      <c r="I368" s="174"/>
      <c r="J368" s="174"/>
      <c r="K368" s="174"/>
      <c r="L368" s="174"/>
      <c r="M368" s="174"/>
      <c r="N368" s="174"/>
      <c r="O368" s="174"/>
      <c r="P368" s="174"/>
      <c r="Q368" s="174"/>
      <c r="R368" s="174"/>
      <c r="S368" s="174"/>
      <c r="T368" s="174"/>
      <c r="U368" s="174"/>
      <c r="V368" s="174"/>
      <c r="W368" s="174"/>
      <c r="X368" s="174"/>
      <c r="Y368" s="174"/>
      <c r="Z368" s="174"/>
      <c r="AA368" s="174"/>
      <c r="AB368" s="174"/>
    </row>
    <row r="369" spans="1:28" ht="15.75" customHeight="1">
      <c r="A369" s="174"/>
      <c r="B369" s="174"/>
      <c r="C369" s="376"/>
      <c r="D369" s="376"/>
      <c r="E369" s="376"/>
      <c r="F369" s="376"/>
      <c r="G369" s="376"/>
      <c r="H369" s="376"/>
      <c r="I369" s="174"/>
      <c r="J369" s="174"/>
      <c r="K369" s="174"/>
      <c r="L369" s="174"/>
      <c r="M369" s="174"/>
      <c r="N369" s="174"/>
      <c r="O369" s="174"/>
      <c r="P369" s="174"/>
      <c r="Q369" s="174"/>
      <c r="R369" s="174"/>
      <c r="S369" s="174"/>
      <c r="T369" s="174"/>
      <c r="U369" s="174"/>
      <c r="V369" s="174"/>
      <c r="W369" s="174"/>
      <c r="X369" s="174"/>
      <c r="Y369" s="174"/>
      <c r="Z369" s="174"/>
      <c r="AA369" s="174"/>
      <c r="AB369" s="174"/>
    </row>
    <row r="370" spans="1:28" ht="15.75" customHeight="1">
      <c r="A370" s="174"/>
      <c r="B370" s="174"/>
      <c r="C370" s="376"/>
      <c r="D370" s="376"/>
      <c r="E370" s="376"/>
      <c r="F370" s="376"/>
      <c r="G370" s="376"/>
      <c r="H370" s="376"/>
      <c r="I370" s="174"/>
      <c r="J370" s="174"/>
      <c r="K370" s="174"/>
      <c r="L370" s="174"/>
      <c r="M370" s="174"/>
      <c r="N370" s="174"/>
      <c r="O370" s="174"/>
      <c r="P370" s="174"/>
      <c r="Q370" s="174"/>
      <c r="R370" s="174"/>
      <c r="S370" s="174"/>
      <c r="T370" s="174"/>
      <c r="U370" s="174"/>
      <c r="V370" s="174"/>
      <c r="W370" s="174"/>
      <c r="X370" s="174"/>
      <c r="Y370" s="174"/>
      <c r="Z370" s="174"/>
      <c r="AA370" s="174"/>
      <c r="AB370" s="174"/>
    </row>
    <row r="371" spans="1:28" ht="15.75" customHeight="1">
      <c r="A371" s="174"/>
      <c r="B371" s="174"/>
      <c r="C371" s="376"/>
      <c r="D371" s="376"/>
      <c r="E371" s="376"/>
      <c r="F371" s="376"/>
      <c r="G371" s="376"/>
      <c r="H371" s="376"/>
      <c r="I371" s="174"/>
      <c r="J371" s="174"/>
      <c r="K371" s="174"/>
      <c r="L371" s="174"/>
      <c r="M371" s="174"/>
      <c r="N371" s="174"/>
      <c r="O371" s="174"/>
      <c r="P371" s="174"/>
      <c r="Q371" s="174"/>
      <c r="R371" s="174"/>
      <c r="S371" s="174"/>
      <c r="T371" s="174"/>
      <c r="U371" s="174"/>
      <c r="V371" s="174"/>
      <c r="W371" s="174"/>
      <c r="X371" s="174"/>
      <c r="Y371" s="174"/>
      <c r="Z371" s="174"/>
      <c r="AA371" s="174"/>
      <c r="AB371" s="174"/>
    </row>
    <row r="372" spans="1:28" ht="15.75" customHeight="1">
      <c r="A372" s="174"/>
      <c r="B372" s="174"/>
      <c r="C372" s="376"/>
      <c r="D372" s="376"/>
      <c r="E372" s="376"/>
      <c r="F372" s="376"/>
      <c r="G372" s="376"/>
      <c r="H372" s="376"/>
      <c r="I372" s="174"/>
      <c r="J372" s="174"/>
      <c r="K372" s="174"/>
      <c r="L372" s="174"/>
      <c r="M372" s="174"/>
      <c r="N372" s="174"/>
      <c r="O372" s="174"/>
      <c r="P372" s="174"/>
      <c r="Q372" s="174"/>
      <c r="R372" s="174"/>
      <c r="S372" s="174"/>
      <c r="T372" s="174"/>
      <c r="U372" s="174"/>
      <c r="V372" s="174"/>
      <c r="W372" s="174"/>
      <c r="X372" s="174"/>
      <c r="Y372" s="174"/>
      <c r="Z372" s="174"/>
      <c r="AA372" s="174"/>
      <c r="AB372" s="174"/>
    </row>
    <row r="373" spans="1:28" ht="15.75" customHeight="1">
      <c r="A373" s="174"/>
      <c r="B373" s="174"/>
      <c r="C373" s="376"/>
      <c r="D373" s="376"/>
      <c r="E373" s="376"/>
      <c r="F373" s="376"/>
      <c r="G373" s="376"/>
      <c r="H373" s="376"/>
      <c r="I373" s="174"/>
      <c r="J373" s="174"/>
      <c r="K373" s="174"/>
      <c r="L373" s="174"/>
      <c r="M373" s="174"/>
      <c r="N373" s="174"/>
      <c r="O373" s="174"/>
      <c r="P373" s="174"/>
      <c r="Q373" s="174"/>
      <c r="R373" s="174"/>
      <c r="S373" s="174"/>
      <c r="T373" s="174"/>
      <c r="U373" s="174"/>
      <c r="V373" s="174"/>
      <c r="W373" s="174"/>
      <c r="X373" s="174"/>
      <c r="Y373" s="174"/>
      <c r="Z373" s="174"/>
      <c r="AA373" s="174"/>
      <c r="AB373" s="174"/>
    </row>
    <row r="374" spans="1:28" ht="15.75" customHeight="1">
      <c r="A374" s="174"/>
      <c r="B374" s="174"/>
      <c r="C374" s="376"/>
      <c r="D374" s="376"/>
      <c r="E374" s="376"/>
      <c r="F374" s="376"/>
      <c r="G374" s="376"/>
      <c r="H374" s="376"/>
      <c r="I374" s="174"/>
      <c r="J374" s="174"/>
      <c r="K374" s="174"/>
      <c r="L374" s="174"/>
      <c r="M374" s="174"/>
      <c r="N374" s="174"/>
      <c r="O374" s="174"/>
      <c r="P374" s="174"/>
      <c r="Q374" s="174"/>
      <c r="R374" s="174"/>
      <c r="S374" s="174"/>
      <c r="T374" s="174"/>
      <c r="U374" s="174"/>
      <c r="V374" s="174"/>
      <c r="W374" s="174"/>
      <c r="X374" s="174"/>
      <c r="Y374" s="174"/>
      <c r="Z374" s="174"/>
      <c r="AA374" s="174"/>
      <c r="AB374" s="174"/>
    </row>
    <row r="375" spans="1:28" ht="15.75" customHeight="1">
      <c r="A375" s="174"/>
      <c r="B375" s="174"/>
      <c r="C375" s="376"/>
      <c r="D375" s="376"/>
      <c r="E375" s="376"/>
      <c r="F375" s="376"/>
      <c r="G375" s="376"/>
      <c r="H375" s="376"/>
      <c r="I375" s="174"/>
      <c r="J375" s="174"/>
      <c r="K375" s="174"/>
      <c r="L375" s="174"/>
      <c r="M375" s="174"/>
      <c r="N375" s="174"/>
      <c r="O375" s="174"/>
      <c r="P375" s="174"/>
      <c r="Q375" s="174"/>
      <c r="R375" s="174"/>
      <c r="S375" s="174"/>
      <c r="T375" s="174"/>
      <c r="U375" s="174"/>
      <c r="V375" s="174"/>
      <c r="W375" s="174"/>
      <c r="X375" s="174"/>
      <c r="Y375" s="174"/>
      <c r="Z375" s="174"/>
      <c r="AA375" s="174"/>
      <c r="AB375" s="174"/>
    </row>
    <row r="376" spans="1:28" ht="15.75" customHeight="1">
      <c r="A376" s="174"/>
      <c r="B376" s="174"/>
      <c r="C376" s="376"/>
      <c r="D376" s="376"/>
      <c r="E376" s="376"/>
      <c r="F376" s="376"/>
      <c r="G376" s="376"/>
      <c r="H376" s="376"/>
      <c r="I376" s="174"/>
      <c r="J376" s="174"/>
      <c r="K376" s="174"/>
      <c r="L376" s="174"/>
      <c r="M376" s="174"/>
      <c r="N376" s="174"/>
      <c r="O376" s="174"/>
      <c r="P376" s="174"/>
      <c r="Q376" s="174"/>
      <c r="R376" s="174"/>
      <c r="S376" s="174"/>
      <c r="T376" s="174"/>
      <c r="U376" s="174"/>
      <c r="V376" s="174"/>
      <c r="W376" s="174"/>
      <c r="X376" s="174"/>
      <c r="Y376" s="174"/>
      <c r="Z376" s="174"/>
      <c r="AA376" s="174"/>
      <c r="AB376" s="174"/>
    </row>
    <row r="377" spans="1:28" ht="15.75" customHeight="1">
      <c r="A377" s="174"/>
      <c r="B377" s="174"/>
      <c r="C377" s="376"/>
      <c r="D377" s="376"/>
      <c r="E377" s="376"/>
      <c r="F377" s="376"/>
      <c r="G377" s="376"/>
      <c r="H377" s="376"/>
      <c r="I377" s="174"/>
      <c r="J377" s="174"/>
      <c r="K377" s="174"/>
      <c r="L377" s="174"/>
      <c r="M377" s="174"/>
      <c r="N377" s="174"/>
      <c r="O377" s="174"/>
      <c r="P377" s="174"/>
      <c r="Q377" s="174"/>
      <c r="R377" s="174"/>
      <c r="S377" s="174"/>
      <c r="T377" s="174"/>
      <c r="U377" s="174"/>
      <c r="V377" s="174"/>
      <c r="W377" s="174"/>
      <c r="X377" s="174"/>
      <c r="Y377" s="174"/>
      <c r="Z377" s="174"/>
      <c r="AA377" s="174"/>
      <c r="AB377" s="174"/>
    </row>
    <row r="378" spans="1:28" ht="15.75" customHeight="1">
      <c r="A378" s="174"/>
      <c r="B378" s="174"/>
      <c r="C378" s="376"/>
      <c r="D378" s="376"/>
      <c r="E378" s="376"/>
      <c r="F378" s="376"/>
      <c r="G378" s="376"/>
      <c r="H378" s="376"/>
      <c r="I378" s="174"/>
      <c r="J378" s="174"/>
      <c r="K378" s="174"/>
      <c r="L378" s="174"/>
      <c r="M378" s="174"/>
      <c r="N378" s="174"/>
      <c r="O378" s="174"/>
      <c r="P378" s="174"/>
      <c r="Q378" s="174"/>
      <c r="R378" s="174"/>
      <c r="S378" s="174"/>
      <c r="T378" s="174"/>
      <c r="U378" s="174"/>
      <c r="V378" s="174"/>
      <c r="W378" s="174"/>
      <c r="X378" s="174"/>
      <c r="Y378" s="174"/>
      <c r="Z378" s="174"/>
      <c r="AA378" s="174"/>
      <c r="AB378" s="174"/>
    </row>
    <row r="379" spans="1:28" ht="15.75" customHeight="1">
      <c r="A379" s="174"/>
      <c r="B379" s="174"/>
      <c r="C379" s="376"/>
      <c r="D379" s="376"/>
      <c r="E379" s="376"/>
      <c r="F379" s="376"/>
      <c r="G379" s="376"/>
      <c r="H379" s="376"/>
      <c r="I379" s="174"/>
      <c r="J379" s="174"/>
      <c r="K379" s="174"/>
      <c r="L379" s="174"/>
      <c r="M379" s="174"/>
      <c r="N379" s="174"/>
      <c r="O379" s="174"/>
      <c r="P379" s="174"/>
      <c r="Q379" s="174"/>
      <c r="R379" s="174"/>
      <c r="S379" s="174"/>
      <c r="T379" s="174"/>
      <c r="U379" s="174"/>
      <c r="V379" s="174"/>
      <c r="W379" s="174"/>
      <c r="X379" s="174"/>
      <c r="Y379" s="174"/>
      <c r="Z379" s="174"/>
      <c r="AA379" s="174"/>
      <c r="AB379" s="174"/>
    </row>
    <row r="380" spans="1:28" ht="15.75" customHeight="1">
      <c r="A380" s="174"/>
      <c r="B380" s="174"/>
      <c r="C380" s="376"/>
      <c r="D380" s="376"/>
      <c r="E380" s="376"/>
      <c r="F380" s="376"/>
      <c r="G380" s="376"/>
      <c r="H380" s="376"/>
      <c r="I380" s="174"/>
      <c r="J380" s="174"/>
      <c r="K380" s="174"/>
      <c r="L380" s="174"/>
      <c r="M380" s="174"/>
      <c r="N380" s="174"/>
      <c r="O380" s="174"/>
      <c r="P380" s="174"/>
      <c r="Q380" s="174"/>
      <c r="R380" s="174"/>
      <c r="S380" s="174"/>
      <c r="T380" s="174"/>
      <c r="U380" s="174"/>
      <c r="V380" s="174"/>
      <c r="W380" s="174"/>
      <c r="X380" s="174"/>
      <c r="Y380" s="174"/>
      <c r="Z380" s="174"/>
      <c r="AA380" s="174"/>
      <c r="AB380" s="174"/>
    </row>
    <row r="381" spans="1:28" ht="15.75" customHeight="1">
      <c r="A381" s="174"/>
      <c r="B381" s="174"/>
      <c r="C381" s="376"/>
      <c r="D381" s="376"/>
      <c r="E381" s="376"/>
      <c r="F381" s="376"/>
      <c r="G381" s="376"/>
      <c r="H381" s="376"/>
      <c r="I381" s="174"/>
      <c r="J381" s="174"/>
      <c r="K381" s="174"/>
      <c r="L381" s="174"/>
      <c r="M381" s="174"/>
      <c r="N381" s="174"/>
      <c r="O381" s="174"/>
      <c r="P381" s="174"/>
      <c r="Q381" s="174"/>
      <c r="R381" s="174"/>
      <c r="S381" s="174"/>
      <c r="T381" s="174"/>
      <c r="U381" s="174"/>
      <c r="V381" s="174"/>
      <c r="W381" s="174"/>
      <c r="X381" s="174"/>
      <c r="Y381" s="174"/>
      <c r="Z381" s="174"/>
      <c r="AA381" s="174"/>
      <c r="AB381" s="174"/>
    </row>
    <row r="382" spans="1:28" ht="15.75" customHeight="1">
      <c r="A382" s="174"/>
      <c r="B382" s="174"/>
      <c r="C382" s="376"/>
      <c r="D382" s="376"/>
      <c r="E382" s="376"/>
      <c r="F382" s="376"/>
      <c r="G382" s="376"/>
      <c r="H382" s="376"/>
      <c r="I382" s="174"/>
      <c r="J382" s="174"/>
      <c r="K382" s="174"/>
      <c r="L382" s="174"/>
      <c r="M382" s="174"/>
      <c r="N382" s="174"/>
      <c r="O382" s="174"/>
      <c r="P382" s="174"/>
      <c r="Q382" s="174"/>
      <c r="R382" s="174"/>
      <c r="S382" s="174"/>
      <c r="T382" s="174"/>
      <c r="U382" s="174"/>
      <c r="V382" s="174"/>
      <c r="W382" s="174"/>
      <c r="X382" s="174"/>
      <c r="Y382" s="174"/>
      <c r="Z382" s="174"/>
      <c r="AA382" s="174"/>
      <c r="AB382" s="174"/>
    </row>
    <row r="383" spans="1:28" ht="15.75" customHeight="1">
      <c r="A383" s="174"/>
      <c r="B383" s="174"/>
      <c r="C383" s="376"/>
      <c r="D383" s="376"/>
      <c r="E383" s="376"/>
      <c r="F383" s="376"/>
      <c r="G383" s="376"/>
      <c r="H383" s="376"/>
      <c r="I383" s="174"/>
      <c r="J383" s="174"/>
      <c r="K383" s="174"/>
      <c r="L383" s="174"/>
      <c r="M383" s="174"/>
      <c r="N383" s="174"/>
      <c r="O383" s="174"/>
      <c r="P383" s="174"/>
      <c r="Q383" s="174"/>
      <c r="R383" s="174"/>
      <c r="S383" s="174"/>
      <c r="T383" s="174"/>
      <c r="U383" s="174"/>
      <c r="V383" s="174"/>
      <c r="W383" s="174"/>
      <c r="X383" s="174"/>
      <c r="Y383" s="174"/>
      <c r="Z383" s="174"/>
      <c r="AA383" s="174"/>
      <c r="AB383" s="174"/>
    </row>
    <row r="384" spans="1:28" ht="15.75" customHeight="1">
      <c r="A384" s="174"/>
      <c r="B384" s="174"/>
      <c r="C384" s="376"/>
      <c r="D384" s="376"/>
      <c r="E384" s="376"/>
      <c r="F384" s="376"/>
      <c r="G384" s="376"/>
      <c r="H384" s="376"/>
      <c r="I384" s="174"/>
      <c r="J384" s="174"/>
      <c r="K384" s="174"/>
      <c r="L384" s="174"/>
      <c r="M384" s="174"/>
      <c r="N384" s="174"/>
      <c r="O384" s="174"/>
      <c r="P384" s="174"/>
      <c r="Q384" s="174"/>
      <c r="R384" s="174"/>
      <c r="S384" s="174"/>
      <c r="T384" s="174"/>
      <c r="U384" s="174"/>
      <c r="V384" s="174"/>
      <c r="W384" s="174"/>
      <c r="X384" s="174"/>
      <c r="Y384" s="174"/>
      <c r="Z384" s="174"/>
      <c r="AA384" s="174"/>
      <c r="AB384" s="174"/>
    </row>
    <row r="385" spans="1:28" ht="15.75" customHeight="1">
      <c r="A385" s="174"/>
      <c r="B385" s="174"/>
      <c r="C385" s="376"/>
      <c r="D385" s="376"/>
      <c r="E385" s="376"/>
      <c r="F385" s="376"/>
      <c r="G385" s="376"/>
      <c r="H385" s="376"/>
      <c r="I385" s="174"/>
      <c r="J385" s="174"/>
      <c r="K385" s="174"/>
      <c r="L385" s="174"/>
      <c r="M385" s="174"/>
      <c r="N385" s="174"/>
      <c r="O385" s="174"/>
      <c r="P385" s="174"/>
      <c r="Q385" s="174"/>
      <c r="R385" s="174"/>
      <c r="S385" s="174"/>
      <c r="T385" s="174"/>
      <c r="U385" s="174"/>
      <c r="V385" s="174"/>
      <c r="W385" s="174"/>
      <c r="X385" s="174"/>
      <c r="Y385" s="174"/>
      <c r="Z385" s="174"/>
      <c r="AA385" s="174"/>
      <c r="AB385" s="174"/>
    </row>
    <row r="386" spans="1:28" ht="15.75" customHeight="1">
      <c r="A386" s="174"/>
      <c r="B386" s="174"/>
      <c r="C386" s="376"/>
      <c r="D386" s="376"/>
      <c r="E386" s="376"/>
      <c r="F386" s="376"/>
      <c r="G386" s="376"/>
      <c r="H386" s="376"/>
      <c r="I386" s="174"/>
      <c r="J386" s="174"/>
      <c r="K386" s="174"/>
      <c r="L386" s="174"/>
      <c r="M386" s="174"/>
      <c r="N386" s="174"/>
      <c r="O386" s="174"/>
      <c r="P386" s="174"/>
      <c r="Q386" s="174"/>
      <c r="R386" s="174"/>
      <c r="S386" s="174"/>
      <c r="T386" s="174"/>
      <c r="U386" s="174"/>
      <c r="V386" s="174"/>
      <c r="W386" s="174"/>
      <c r="X386" s="174"/>
      <c r="Y386" s="174"/>
      <c r="Z386" s="174"/>
      <c r="AA386" s="174"/>
      <c r="AB386" s="174"/>
    </row>
    <row r="387" spans="1:28" ht="15.75" customHeight="1">
      <c r="A387" s="174"/>
      <c r="B387" s="174"/>
      <c r="C387" s="376"/>
      <c r="D387" s="376"/>
      <c r="E387" s="376"/>
      <c r="F387" s="376"/>
      <c r="G387" s="376"/>
      <c r="H387" s="376"/>
      <c r="I387" s="174"/>
      <c r="J387" s="174"/>
      <c r="K387" s="174"/>
      <c r="L387" s="174"/>
      <c r="M387" s="174"/>
      <c r="N387" s="174"/>
      <c r="O387" s="174"/>
      <c r="P387" s="174"/>
      <c r="Q387" s="174"/>
      <c r="R387" s="174"/>
      <c r="S387" s="174"/>
      <c r="T387" s="174"/>
      <c r="U387" s="174"/>
      <c r="V387" s="174"/>
      <c r="W387" s="174"/>
      <c r="X387" s="174"/>
      <c r="Y387" s="174"/>
      <c r="Z387" s="174"/>
      <c r="AA387" s="174"/>
      <c r="AB387" s="174"/>
    </row>
    <row r="388" spans="1:28" ht="15.75" customHeight="1">
      <c r="A388" s="174"/>
      <c r="B388" s="174"/>
      <c r="C388" s="376"/>
      <c r="D388" s="376"/>
      <c r="E388" s="376"/>
      <c r="F388" s="376"/>
      <c r="G388" s="376"/>
      <c r="H388" s="376"/>
      <c r="I388" s="174"/>
      <c r="J388" s="174"/>
      <c r="K388" s="174"/>
      <c r="L388" s="174"/>
      <c r="M388" s="174"/>
      <c r="N388" s="174"/>
      <c r="O388" s="174"/>
      <c r="P388" s="174"/>
      <c r="Q388" s="174"/>
      <c r="R388" s="174"/>
      <c r="S388" s="174"/>
      <c r="T388" s="174"/>
      <c r="U388" s="174"/>
      <c r="V388" s="174"/>
      <c r="W388" s="174"/>
      <c r="X388" s="174"/>
      <c r="Y388" s="174"/>
      <c r="Z388" s="174"/>
      <c r="AA388" s="174"/>
      <c r="AB388" s="174"/>
    </row>
    <row r="389" spans="1:28" ht="15.75" customHeight="1">
      <c r="A389" s="174"/>
      <c r="B389" s="174"/>
      <c r="C389" s="376"/>
      <c r="D389" s="376"/>
      <c r="E389" s="376"/>
      <c r="F389" s="376"/>
      <c r="G389" s="376"/>
      <c r="H389" s="376"/>
      <c r="I389" s="174"/>
      <c r="J389" s="174"/>
      <c r="K389" s="174"/>
      <c r="L389" s="174"/>
      <c r="M389" s="174"/>
      <c r="N389" s="174"/>
      <c r="O389" s="174"/>
      <c r="P389" s="174"/>
      <c r="Q389" s="174"/>
      <c r="R389" s="174"/>
      <c r="S389" s="174"/>
      <c r="T389" s="174"/>
      <c r="U389" s="174"/>
      <c r="V389" s="174"/>
      <c r="W389" s="174"/>
      <c r="X389" s="174"/>
      <c r="Y389" s="174"/>
      <c r="Z389" s="174"/>
      <c r="AA389" s="174"/>
      <c r="AB389" s="174"/>
    </row>
    <row r="390" spans="1:28" ht="15.75" customHeight="1">
      <c r="A390" s="174"/>
      <c r="B390" s="174"/>
      <c r="C390" s="376"/>
      <c r="D390" s="376"/>
      <c r="E390" s="376"/>
      <c r="F390" s="376"/>
      <c r="G390" s="376"/>
      <c r="H390" s="376"/>
      <c r="I390" s="174"/>
      <c r="J390" s="174"/>
      <c r="K390" s="174"/>
      <c r="L390" s="174"/>
      <c r="M390" s="174"/>
      <c r="N390" s="174"/>
      <c r="O390" s="174"/>
      <c r="P390" s="174"/>
      <c r="Q390" s="174"/>
      <c r="R390" s="174"/>
      <c r="S390" s="174"/>
      <c r="T390" s="174"/>
      <c r="U390" s="174"/>
      <c r="V390" s="174"/>
      <c r="W390" s="174"/>
      <c r="X390" s="174"/>
      <c r="Y390" s="174"/>
      <c r="Z390" s="174"/>
      <c r="AA390" s="174"/>
      <c r="AB390" s="174"/>
    </row>
    <row r="391" spans="1:28" ht="15.75" customHeight="1">
      <c r="A391" s="174"/>
      <c r="B391" s="174"/>
      <c r="C391" s="376"/>
      <c r="D391" s="376"/>
      <c r="E391" s="376"/>
      <c r="F391" s="376"/>
      <c r="G391" s="376"/>
      <c r="H391" s="376"/>
      <c r="I391" s="174"/>
      <c r="J391" s="174"/>
      <c r="K391" s="174"/>
      <c r="L391" s="174"/>
      <c r="M391" s="174"/>
      <c r="N391" s="174"/>
      <c r="O391" s="174"/>
      <c r="P391" s="174"/>
      <c r="Q391" s="174"/>
      <c r="R391" s="174"/>
      <c r="S391" s="174"/>
      <c r="T391" s="174"/>
      <c r="U391" s="174"/>
      <c r="V391" s="174"/>
      <c r="W391" s="174"/>
      <c r="X391" s="174"/>
      <c r="Y391" s="174"/>
      <c r="Z391" s="174"/>
      <c r="AA391" s="174"/>
      <c r="AB391" s="174"/>
    </row>
    <row r="392" spans="1:28" ht="15.75" customHeight="1">
      <c r="A392" s="174"/>
      <c r="B392" s="174"/>
      <c r="C392" s="376"/>
      <c r="D392" s="376"/>
      <c r="E392" s="376"/>
      <c r="F392" s="376"/>
      <c r="G392" s="376"/>
      <c r="H392" s="376"/>
      <c r="I392" s="174"/>
      <c r="J392" s="174"/>
      <c r="K392" s="174"/>
      <c r="L392" s="174"/>
      <c r="M392" s="174"/>
      <c r="N392" s="174"/>
      <c r="O392" s="174"/>
      <c r="P392" s="174"/>
      <c r="Q392" s="174"/>
      <c r="R392" s="174"/>
      <c r="S392" s="174"/>
      <c r="T392" s="174"/>
      <c r="U392" s="174"/>
      <c r="V392" s="174"/>
      <c r="W392" s="174"/>
      <c r="X392" s="174"/>
      <c r="Y392" s="174"/>
      <c r="Z392" s="174"/>
      <c r="AA392" s="174"/>
      <c r="AB392" s="174"/>
    </row>
    <row r="393" spans="1:28" ht="15.75" customHeight="1">
      <c r="A393" s="174"/>
      <c r="B393" s="174"/>
      <c r="C393" s="376"/>
      <c r="D393" s="376"/>
      <c r="E393" s="376"/>
      <c r="F393" s="376"/>
      <c r="G393" s="376"/>
      <c r="H393" s="376"/>
      <c r="I393" s="174"/>
      <c r="J393" s="174"/>
      <c r="K393" s="174"/>
      <c r="L393" s="174"/>
      <c r="M393" s="174"/>
      <c r="N393" s="174"/>
      <c r="O393" s="174"/>
      <c r="P393" s="174"/>
      <c r="Q393" s="174"/>
      <c r="R393" s="174"/>
      <c r="S393" s="174"/>
      <c r="T393" s="174"/>
      <c r="U393" s="174"/>
      <c r="V393" s="174"/>
      <c r="W393" s="174"/>
      <c r="X393" s="174"/>
      <c r="Y393" s="174"/>
      <c r="Z393" s="174"/>
      <c r="AA393" s="174"/>
      <c r="AB393" s="174"/>
    </row>
    <row r="394" spans="1:28" ht="15.75" customHeight="1">
      <c r="A394" s="174"/>
      <c r="B394" s="174"/>
      <c r="C394" s="376"/>
      <c r="D394" s="376"/>
      <c r="E394" s="376"/>
      <c r="F394" s="376"/>
      <c r="G394" s="376"/>
      <c r="H394" s="376"/>
      <c r="I394" s="174"/>
      <c r="J394" s="174"/>
      <c r="K394" s="174"/>
      <c r="L394" s="174"/>
      <c r="M394" s="174"/>
      <c r="N394" s="174"/>
      <c r="O394" s="174"/>
      <c r="P394" s="174"/>
      <c r="Q394" s="174"/>
      <c r="R394" s="174"/>
      <c r="S394" s="174"/>
      <c r="T394" s="174"/>
      <c r="U394" s="174"/>
      <c r="V394" s="174"/>
      <c r="W394" s="174"/>
      <c r="X394" s="174"/>
      <c r="Y394" s="174"/>
      <c r="Z394" s="174"/>
      <c r="AA394" s="174"/>
      <c r="AB394" s="174"/>
    </row>
    <row r="395" spans="1:28" ht="15.75" customHeight="1">
      <c r="A395" s="174"/>
      <c r="B395" s="174"/>
      <c r="C395" s="376"/>
      <c r="D395" s="376"/>
      <c r="E395" s="376"/>
      <c r="F395" s="376"/>
      <c r="G395" s="376"/>
      <c r="H395" s="376"/>
      <c r="I395" s="174"/>
      <c r="J395" s="174"/>
      <c r="K395" s="174"/>
      <c r="L395" s="174"/>
      <c r="M395" s="174"/>
      <c r="N395" s="174"/>
      <c r="O395" s="174"/>
      <c r="P395" s="174"/>
      <c r="Q395" s="174"/>
      <c r="R395" s="174"/>
      <c r="S395" s="174"/>
      <c r="T395" s="174"/>
      <c r="U395" s="174"/>
      <c r="V395" s="174"/>
      <c r="W395" s="174"/>
      <c r="X395" s="174"/>
      <c r="Y395" s="174"/>
      <c r="Z395" s="174"/>
      <c r="AA395" s="174"/>
      <c r="AB395" s="174"/>
    </row>
    <row r="396" spans="1:28" ht="15.75" customHeight="1">
      <c r="A396" s="174"/>
      <c r="B396" s="174"/>
      <c r="C396" s="376"/>
      <c r="D396" s="376"/>
      <c r="E396" s="376"/>
      <c r="F396" s="376"/>
      <c r="G396" s="376"/>
      <c r="H396" s="376"/>
      <c r="I396" s="174"/>
      <c r="J396" s="174"/>
      <c r="K396" s="174"/>
      <c r="L396" s="174"/>
      <c r="M396" s="174"/>
      <c r="N396" s="174"/>
      <c r="O396" s="174"/>
      <c r="P396" s="174"/>
      <c r="Q396" s="174"/>
      <c r="R396" s="174"/>
      <c r="S396" s="174"/>
      <c r="T396" s="174"/>
      <c r="U396" s="174"/>
      <c r="V396" s="174"/>
      <c r="W396" s="174"/>
      <c r="X396" s="174"/>
      <c r="Y396" s="174"/>
      <c r="Z396" s="174"/>
      <c r="AA396" s="174"/>
      <c r="AB396" s="174"/>
    </row>
    <row r="397" spans="1:28" ht="15.75" customHeight="1">
      <c r="A397" s="174"/>
      <c r="B397" s="174"/>
      <c r="C397" s="376"/>
      <c r="D397" s="376"/>
      <c r="E397" s="376"/>
      <c r="F397" s="376"/>
      <c r="G397" s="376"/>
      <c r="H397" s="376"/>
      <c r="I397" s="174"/>
      <c r="J397" s="174"/>
      <c r="K397" s="174"/>
      <c r="L397" s="174"/>
      <c r="M397" s="174"/>
      <c r="N397" s="174"/>
      <c r="O397" s="174"/>
      <c r="P397" s="174"/>
      <c r="Q397" s="174"/>
      <c r="R397" s="174"/>
      <c r="S397" s="174"/>
      <c r="T397" s="174"/>
      <c r="U397" s="174"/>
      <c r="V397" s="174"/>
      <c r="W397" s="174"/>
      <c r="X397" s="174"/>
      <c r="Y397" s="174"/>
      <c r="Z397" s="174"/>
      <c r="AA397" s="174"/>
      <c r="AB397" s="174"/>
    </row>
    <row r="398" spans="1:28" ht="15.75" customHeight="1">
      <c r="A398" s="174"/>
      <c r="B398" s="174"/>
      <c r="C398" s="376"/>
      <c r="D398" s="376"/>
      <c r="E398" s="376"/>
      <c r="F398" s="376"/>
      <c r="G398" s="376"/>
      <c r="H398" s="376"/>
      <c r="I398" s="174"/>
      <c r="J398" s="174"/>
      <c r="K398" s="174"/>
      <c r="L398" s="174"/>
      <c r="M398" s="174"/>
      <c r="N398" s="174"/>
      <c r="O398" s="174"/>
      <c r="P398" s="174"/>
      <c r="Q398" s="174"/>
      <c r="R398" s="174"/>
      <c r="S398" s="174"/>
      <c r="T398" s="174"/>
      <c r="U398" s="174"/>
      <c r="V398" s="174"/>
      <c r="W398" s="174"/>
      <c r="X398" s="174"/>
      <c r="Y398" s="174"/>
      <c r="Z398" s="174"/>
      <c r="AA398" s="174"/>
      <c r="AB398" s="174"/>
    </row>
    <row r="399" spans="1:28" ht="15.75" customHeight="1">
      <c r="A399" s="174"/>
      <c r="B399" s="174"/>
      <c r="C399" s="376"/>
      <c r="D399" s="376"/>
      <c r="E399" s="376"/>
      <c r="F399" s="376"/>
      <c r="G399" s="376"/>
      <c r="H399" s="376"/>
      <c r="I399" s="174"/>
      <c r="J399" s="174"/>
      <c r="K399" s="174"/>
      <c r="L399" s="174"/>
      <c r="M399" s="174"/>
      <c r="N399" s="174"/>
      <c r="O399" s="174"/>
      <c r="P399" s="174"/>
      <c r="Q399" s="174"/>
      <c r="R399" s="174"/>
      <c r="S399" s="174"/>
      <c r="T399" s="174"/>
      <c r="U399" s="174"/>
      <c r="V399" s="174"/>
      <c r="W399" s="174"/>
      <c r="X399" s="174"/>
      <c r="Y399" s="174"/>
      <c r="Z399" s="174"/>
      <c r="AA399" s="174"/>
      <c r="AB399" s="174"/>
    </row>
    <row r="400" spans="1:28" ht="15.75" customHeight="1">
      <c r="A400" s="174"/>
      <c r="B400" s="174"/>
      <c r="C400" s="376"/>
      <c r="D400" s="376"/>
      <c r="E400" s="376"/>
      <c r="F400" s="376"/>
      <c r="G400" s="376"/>
      <c r="H400" s="376"/>
      <c r="I400" s="174"/>
      <c r="J400" s="174"/>
      <c r="K400" s="174"/>
      <c r="L400" s="174"/>
      <c r="M400" s="174"/>
      <c r="N400" s="174"/>
      <c r="O400" s="174"/>
      <c r="P400" s="174"/>
      <c r="Q400" s="174"/>
      <c r="R400" s="174"/>
      <c r="S400" s="174"/>
      <c r="T400" s="174"/>
      <c r="U400" s="174"/>
      <c r="V400" s="174"/>
      <c r="W400" s="174"/>
      <c r="X400" s="174"/>
      <c r="Y400" s="174"/>
      <c r="Z400" s="174"/>
      <c r="AA400" s="174"/>
      <c r="AB400" s="174"/>
    </row>
    <row r="401" spans="1:28" ht="15.75" customHeight="1">
      <c r="A401" s="174"/>
      <c r="B401" s="174"/>
      <c r="C401" s="376"/>
      <c r="D401" s="376"/>
      <c r="E401" s="376"/>
      <c r="F401" s="376"/>
      <c r="G401" s="376"/>
      <c r="H401" s="376"/>
      <c r="I401" s="174"/>
      <c r="J401" s="174"/>
      <c r="K401" s="174"/>
      <c r="L401" s="174"/>
      <c r="M401" s="174"/>
      <c r="N401" s="174"/>
      <c r="O401" s="174"/>
      <c r="P401" s="174"/>
      <c r="Q401" s="174"/>
      <c r="R401" s="174"/>
      <c r="S401" s="174"/>
      <c r="T401" s="174"/>
      <c r="U401" s="174"/>
      <c r="V401" s="174"/>
      <c r="W401" s="174"/>
      <c r="X401" s="174"/>
      <c r="Y401" s="174"/>
      <c r="Z401" s="174"/>
      <c r="AA401" s="174"/>
      <c r="AB401" s="174"/>
    </row>
    <row r="402" spans="1:28" ht="15.75" customHeight="1">
      <c r="A402" s="174"/>
      <c r="B402" s="174"/>
      <c r="C402" s="376"/>
      <c r="D402" s="376"/>
      <c r="E402" s="376"/>
      <c r="F402" s="376"/>
      <c r="G402" s="376"/>
      <c r="H402" s="376"/>
      <c r="I402" s="174"/>
      <c r="J402" s="174"/>
      <c r="K402" s="174"/>
      <c r="L402" s="174"/>
      <c r="M402" s="174"/>
      <c r="N402" s="174"/>
      <c r="O402" s="174"/>
      <c r="P402" s="174"/>
      <c r="Q402" s="174"/>
      <c r="R402" s="174"/>
      <c r="S402" s="174"/>
      <c r="T402" s="174"/>
      <c r="U402" s="174"/>
      <c r="V402" s="174"/>
      <c r="W402" s="174"/>
      <c r="X402" s="174"/>
      <c r="Y402" s="174"/>
      <c r="Z402" s="174"/>
      <c r="AA402" s="174"/>
      <c r="AB402" s="174"/>
    </row>
    <row r="403" spans="1:28" ht="15.75" customHeight="1">
      <c r="A403" s="174"/>
      <c r="B403" s="174"/>
      <c r="C403" s="376"/>
      <c r="D403" s="376"/>
      <c r="E403" s="376"/>
      <c r="F403" s="376"/>
      <c r="G403" s="376"/>
      <c r="H403" s="376"/>
      <c r="I403" s="174"/>
      <c r="J403" s="174"/>
      <c r="K403" s="174"/>
      <c r="L403" s="174"/>
      <c r="M403" s="174"/>
      <c r="N403" s="174"/>
      <c r="O403" s="174"/>
      <c r="P403" s="174"/>
      <c r="Q403" s="174"/>
      <c r="R403" s="174"/>
      <c r="S403" s="174"/>
      <c r="T403" s="174"/>
      <c r="U403" s="174"/>
      <c r="V403" s="174"/>
      <c r="W403" s="174"/>
      <c r="X403" s="174"/>
      <c r="Y403" s="174"/>
      <c r="Z403" s="174"/>
      <c r="AA403" s="174"/>
      <c r="AB403" s="174"/>
    </row>
    <row r="404" spans="1:28" ht="15.75" customHeight="1">
      <c r="A404" s="174"/>
      <c r="B404" s="174"/>
      <c r="C404" s="376"/>
      <c r="D404" s="376"/>
      <c r="E404" s="376"/>
      <c r="F404" s="376"/>
      <c r="G404" s="376"/>
      <c r="H404" s="376"/>
      <c r="I404" s="174"/>
      <c r="J404" s="174"/>
      <c r="K404" s="174"/>
      <c r="L404" s="174"/>
      <c r="M404" s="174"/>
      <c r="N404" s="174"/>
      <c r="O404" s="174"/>
      <c r="P404" s="174"/>
      <c r="Q404" s="174"/>
      <c r="R404" s="174"/>
      <c r="S404" s="174"/>
      <c r="T404" s="174"/>
      <c r="U404" s="174"/>
      <c r="V404" s="174"/>
      <c r="W404" s="174"/>
      <c r="X404" s="174"/>
      <c r="Y404" s="174"/>
      <c r="Z404" s="174"/>
      <c r="AA404" s="174"/>
      <c r="AB404" s="174"/>
    </row>
    <row r="405" spans="1:28" ht="15.75" customHeight="1">
      <c r="A405" s="174"/>
      <c r="B405" s="174"/>
      <c r="C405" s="376"/>
      <c r="D405" s="376"/>
      <c r="E405" s="376"/>
      <c r="F405" s="376"/>
      <c r="G405" s="376"/>
      <c r="H405" s="376"/>
      <c r="I405" s="174"/>
      <c r="J405" s="174"/>
      <c r="K405" s="174"/>
      <c r="L405" s="174"/>
      <c r="M405" s="174"/>
      <c r="N405" s="174"/>
      <c r="O405" s="174"/>
      <c r="P405" s="174"/>
      <c r="Q405" s="174"/>
      <c r="R405" s="174"/>
      <c r="S405" s="174"/>
      <c r="T405" s="174"/>
      <c r="U405" s="174"/>
      <c r="V405" s="174"/>
      <c r="W405" s="174"/>
      <c r="X405" s="174"/>
      <c r="Y405" s="174"/>
      <c r="Z405" s="174"/>
      <c r="AA405" s="174"/>
      <c r="AB405" s="174"/>
    </row>
    <row r="406" spans="1:28" ht="15.75" customHeight="1">
      <c r="A406" s="174"/>
      <c r="B406" s="174"/>
      <c r="C406" s="376"/>
      <c r="D406" s="376"/>
      <c r="E406" s="376"/>
      <c r="F406" s="376"/>
      <c r="G406" s="376"/>
      <c r="H406" s="376"/>
      <c r="I406" s="174"/>
      <c r="J406" s="174"/>
      <c r="K406" s="174"/>
      <c r="L406" s="174"/>
      <c r="M406" s="174"/>
      <c r="N406" s="174"/>
      <c r="O406" s="174"/>
      <c r="P406" s="174"/>
      <c r="Q406" s="174"/>
      <c r="R406" s="174"/>
      <c r="S406" s="174"/>
      <c r="T406" s="174"/>
      <c r="U406" s="174"/>
      <c r="V406" s="174"/>
      <c r="W406" s="174"/>
      <c r="X406" s="174"/>
      <c r="Y406" s="174"/>
      <c r="Z406" s="174"/>
      <c r="AA406" s="174"/>
      <c r="AB406" s="174"/>
    </row>
    <row r="407" spans="1:28" ht="15.75" customHeight="1">
      <c r="A407" s="174"/>
      <c r="B407" s="174"/>
      <c r="C407" s="376"/>
      <c r="D407" s="376"/>
      <c r="E407" s="376"/>
      <c r="F407" s="376"/>
      <c r="G407" s="376"/>
      <c r="H407" s="376"/>
      <c r="I407" s="174"/>
      <c r="J407" s="174"/>
      <c r="K407" s="174"/>
      <c r="L407" s="174"/>
      <c r="M407" s="174"/>
      <c r="N407" s="174"/>
      <c r="O407" s="174"/>
      <c r="P407" s="174"/>
      <c r="Q407" s="174"/>
      <c r="R407" s="174"/>
      <c r="S407" s="174"/>
      <c r="T407" s="174"/>
      <c r="U407" s="174"/>
      <c r="V407" s="174"/>
      <c r="W407" s="174"/>
      <c r="X407" s="174"/>
      <c r="Y407" s="174"/>
      <c r="Z407" s="174"/>
      <c r="AA407" s="174"/>
      <c r="AB407" s="174"/>
    </row>
    <row r="408" spans="1:28" ht="15.75" customHeight="1">
      <c r="A408" s="174"/>
      <c r="B408" s="174"/>
      <c r="C408" s="376"/>
      <c r="D408" s="376"/>
      <c r="E408" s="376"/>
      <c r="F408" s="376"/>
      <c r="G408" s="376"/>
      <c r="H408" s="376"/>
      <c r="I408" s="174"/>
      <c r="J408" s="174"/>
      <c r="K408" s="174"/>
      <c r="L408" s="174"/>
      <c r="M408" s="174"/>
      <c r="N408" s="174"/>
      <c r="O408" s="174"/>
      <c r="P408" s="174"/>
      <c r="Q408" s="174"/>
      <c r="R408" s="174"/>
      <c r="S408" s="174"/>
      <c r="T408" s="174"/>
      <c r="U408" s="174"/>
      <c r="V408" s="174"/>
      <c r="W408" s="174"/>
      <c r="X408" s="174"/>
      <c r="Y408" s="174"/>
      <c r="Z408" s="174"/>
      <c r="AA408" s="174"/>
      <c r="AB408" s="174"/>
    </row>
    <row r="409" spans="1:28" ht="15.75" customHeight="1">
      <c r="A409" s="174"/>
      <c r="B409" s="174"/>
      <c r="C409" s="376"/>
      <c r="D409" s="376"/>
      <c r="E409" s="376"/>
      <c r="F409" s="376"/>
      <c r="G409" s="376"/>
      <c r="H409" s="376"/>
      <c r="I409" s="174"/>
      <c r="J409" s="174"/>
      <c r="K409" s="174"/>
      <c r="L409" s="174"/>
      <c r="M409" s="174"/>
      <c r="N409" s="174"/>
      <c r="O409" s="174"/>
      <c r="P409" s="174"/>
      <c r="Q409" s="174"/>
      <c r="R409" s="174"/>
      <c r="S409" s="174"/>
      <c r="T409" s="174"/>
      <c r="U409" s="174"/>
      <c r="V409" s="174"/>
      <c r="W409" s="174"/>
      <c r="X409" s="174"/>
      <c r="Y409" s="174"/>
      <c r="Z409" s="174"/>
      <c r="AA409" s="174"/>
      <c r="AB409" s="174"/>
    </row>
    <row r="410" spans="1:28" ht="15.75" customHeight="1">
      <c r="A410" s="174"/>
      <c r="B410" s="174"/>
      <c r="C410" s="376"/>
      <c r="D410" s="376"/>
      <c r="E410" s="376"/>
      <c r="F410" s="376"/>
      <c r="G410" s="376"/>
      <c r="H410" s="376"/>
      <c r="I410" s="174"/>
      <c r="J410" s="174"/>
      <c r="K410" s="174"/>
      <c r="L410" s="174"/>
      <c r="M410" s="174"/>
      <c r="N410" s="174"/>
      <c r="O410" s="174"/>
      <c r="P410" s="174"/>
      <c r="Q410" s="174"/>
      <c r="R410" s="174"/>
      <c r="S410" s="174"/>
      <c r="T410" s="174"/>
      <c r="U410" s="174"/>
      <c r="V410" s="174"/>
      <c r="W410" s="174"/>
      <c r="X410" s="174"/>
      <c r="Y410" s="174"/>
      <c r="Z410" s="174"/>
      <c r="AA410" s="174"/>
      <c r="AB410" s="174"/>
    </row>
    <row r="411" spans="1:28" ht="15.75" customHeight="1">
      <c r="A411" s="174"/>
      <c r="B411" s="174"/>
      <c r="C411" s="376"/>
      <c r="D411" s="376"/>
      <c r="E411" s="376"/>
      <c r="F411" s="376"/>
      <c r="G411" s="376"/>
      <c r="H411" s="376"/>
      <c r="I411" s="174"/>
      <c r="J411" s="174"/>
      <c r="K411" s="174"/>
      <c r="L411" s="174"/>
      <c r="M411" s="174"/>
      <c r="N411" s="174"/>
      <c r="O411" s="174"/>
      <c r="P411" s="174"/>
      <c r="Q411" s="174"/>
      <c r="R411" s="174"/>
      <c r="S411" s="174"/>
      <c r="T411" s="174"/>
      <c r="U411" s="174"/>
      <c r="V411" s="174"/>
      <c r="W411" s="174"/>
      <c r="X411" s="174"/>
      <c r="Y411" s="174"/>
      <c r="Z411" s="174"/>
      <c r="AA411" s="174"/>
      <c r="AB411" s="174"/>
    </row>
    <row r="412" spans="1:28" ht="15.75" customHeight="1">
      <c r="A412" s="174"/>
      <c r="B412" s="174"/>
      <c r="C412" s="376"/>
      <c r="D412" s="376"/>
      <c r="E412" s="376"/>
      <c r="F412" s="376"/>
      <c r="G412" s="376"/>
      <c r="H412" s="376"/>
      <c r="I412" s="174"/>
      <c r="J412" s="174"/>
      <c r="K412" s="174"/>
      <c r="L412" s="174"/>
      <c r="M412" s="174"/>
      <c r="N412" s="174"/>
      <c r="O412" s="174"/>
      <c r="P412" s="174"/>
      <c r="Q412" s="174"/>
      <c r="R412" s="174"/>
      <c r="S412" s="174"/>
      <c r="T412" s="174"/>
      <c r="U412" s="174"/>
      <c r="V412" s="174"/>
      <c r="W412" s="174"/>
      <c r="X412" s="174"/>
      <c r="Y412" s="174"/>
      <c r="Z412" s="174"/>
      <c r="AA412" s="174"/>
      <c r="AB412" s="174"/>
    </row>
    <row r="413" spans="1:28" ht="15.75" customHeight="1">
      <c r="A413" s="174"/>
      <c r="B413" s="174"/>
      <c r="C413" s="376"/>
      <c r="D413" s="376"/>
      <c r="E413" s="376"/>
      <c r="F413" s="376"/>
      <c r="G413" s="376"/>
      <c r="H413" s="376"/>
      <c r="I413" s="174"/>
      <c r="J413" s="174"/>
      <c r="K413" s="174"/>
      <c r="L413" s="174"/>
      <c r="M413" s="174"/>
      <c r="N413" s="174"/>
      <c r="O413" s="174"/>
      <c r="P413" s="174"/>
      <c r="Q413" s="174"/>
      <c r="R413" s="174"/>
      <c r="S413" s="174"/>
      <c r="T413" s="174"/>
      <c r="U413" s="174"/>
      <c r="V413" s="174"/>
      <c r="W413" s="174"/>
      <c r="X413" s="174"/>
      <c r="Y413" s="174"/>
      <c r="Z413" s="174"/>
      <c r="AA413" s="174"/>
      <c r="AB413" s="174"/>
    </row>
    <row r="414" spans="1:28" ht="15.75" customHeight="1">
      <c r="A414" s="174"/>
      <c r="B414" s="174"/>
      <c r="C414" s="376"/>
      <c r="D414" s="376"/>
      <c r="E414" s="376"/>
      <c r="F414" s="376"/>
      <c r="G414" s="376"/>
      <c r="H414" s="376"/>
      <c r="I414" s="174"/>
      <c r="J414" s="174"/>
      <c r="K414" s="174"/>
      <c r="L414" s="174"/>
      <c r="M414" s="174"/>
      <c r="N414" s="174"/>
      <c r="O414" s="174"/>
      <c r="P414" s="174"/>
      <c r="Q414" s="174"/>
      <c r="R414" s="174"/>
      <c r="S414" s="174"/>
      <c r="T414" s="174"/>
      <c r="U414" s="174"/>
      <c r="V414" s="174"/>
      <c r="W414" s="174"/>
      <c r="X414" s="174"/>
      <c r="Y414" s="174"/>
      <c r="Z414" s="174"/>
      <c r="AA414" s="174"/>
      <c r="AB414" s="174"/>
    </row>
    <row r="415" spans="1:28" ht="15.75" customHeight="1">
      <c r="A415" s="174"/>
      <c r="B415" s="174"/>
      <c r="C415" s="376"/>
      <c r="D415" s="376"/>
      <c r="E415" s="376"/>
      <c r="F415" s="376"/>
      <c r="G415" s="376"/>
      <c r="H415" s="376"/>
      <c r="I415" s="174"/>
      <c r="J415" s="174"/>
      <c r="K415" s="174"/>
      <c r="L415" s="174"/>
      <c r="M415" s="174"/>
      <c r="N415" s="174"/>
      <c r="O415" s="174"/>
      <c r="P415" s="174"/>
      <c r="Q415" s="174"/>
      <c r="R415" s="174"/>
      <c r="S415" s="174"/>
      <c r="T415" s="174"/>
      <c r="U415" s="174"/>
      <c r="V415" s="174"/>
      <c r="W415" s="174"/>
      <c r="X415" s="174"/>
      <c r="Y415" s="174"/>
      <c r="Z415" s="174"/>
      <c r="AA415" s="174"/>
      <c r="AB415" s="174"/>
    </row>
    <row r="416" spans="1:28" ht="15.75" customHeight="1">
      <c r="A416" s="174"/>
      <c r="B416" s="174"/>
      <c r="C416" s="376"/>
      <c r="D416" s="376"/>
      <c r="E416" s="376"/>
      <c r="F416" s="376"/>
      <c r="G416" s="376"/>
      <c r="H416" s="376"/>
      <c r="I416" s="174"/>
      <c r="J416" s="174"/>
      <c r="K416" s="174"/>
      <c r="L416" s="174"/>
      <c r="M416" s="174"/>
      <c r="N416" s="174"/>
      <c r="O416" s="174"/>
      <c r="P416" s="174"/>
      <c r="Q416" s="174"/>
      <c r="R416" s="174"/>
      <c r="S416" s="174"/>
      <c r="T416" s="174"/>
      <c r="U416" s="174"/>
      <c r="V416" s="174"/>
      <c r="W416" s="174"/>
      <c r="X416" s="174"/>
      <c r="Y416" s="174"/>
      <c r="Z416" s="174"/>
      <c r="AA416" s="174"/>
      <c r="AB416" s="174"/>
    </row>
    <row r="417" spans="1:28" ht="15.75" customHeight="1">
      <c r="A417" s="174"/>
      <c r="B417" s="174"/>
      <c r="C417" s="376"/>
      <c r="D417" s="376"/>
      <c r="E417" s="376"/>
      <c r="F417" s="376"/>
      <c r="G417" s="376"/>
      <c r="H417" s="376"/>
      <c r="I417" s="174"/>
      <c r="J417" s="174"/>
      <c r="K417" s="174"/>
      <c r="L417" s="174"/>
      <c r="M417" s="174"/>
      <c r="N417" s="174"/>
      <c r="O417" s="174"/>
      <c r="P417" s="174"/>
      <c r="Q417" s="174"/>
      <c r="R417" s="174"/>
      <c r="S417" s="174"/>
      <c r="T417" s="174"/>
      <c r="U417" s="174"/>
      <c r="V417" s="174"/>
      <c r="W417" s="174"/>
      <c r="X417" s="174"/>
      <c r="Y417" s="174"/>
      <c r="Z417" s="174"/>
      <c r="AA417" s="174"/>
      <c r="AB417" s="174"/>
    </row>
    <row r="418" spans="1:28" ht="15.75" customHeight="1">
      <c r="A418" s="174"/>
      <c r="B418" s="174"/>
      <c r="C418" s="376"/>
      <c r="D418" s="376"/>
      <c r="E418" s="376"/>
      <c r="F418" s="376"/>
      <c r="G418" s="376"/>
      <c r="H418" s="376"/>
      <c r="I418" s="174"/>
      <c r="J418" s="174"/>
      <c r="K418" s="174"/>
      <c r="L418" s="174"/>
      <c r="M418" s="174"/>
      <c r="N418" s="174"/>
      <c r="O418" s="174"/>
      <c r="P418" s="174"/>
      <c r="Q418" s="174"/>
      <c r="R418" s="174"/>
      <c r="S418" s="174"/>
      <c r="T418" s="174"/>
      <c r="U418" s="174"/>
      <c r="V418" s="174"/>
      <c r="W418" s="174"/>
      <c r="X418" s="174"/>
      <c r="Y418" s="174"/>
      <c r="Z418" s="174"/>
      <c r="AA418" s="174"/>
      <c r="AB418" s="174"/>
    </row>
    <row r="419" spans="1:28" ht="15.75" customHeight="1">
      <c r="A419" s="174"/>
      <c r="B419" s="174"/>
      <c r="C419" s="376"/>
      <c r="D419" s="376"/>
      <c r="E419" s="376"/>
      <c r="F419" s="376"/>
      <c r="G419" s="376"/>
      <c r="H419" s="376"/>
      <c r="I419" s="174"/>
      <c r="J419" s="174"/>
      <c r="K419" s="174"/>
      <c r="L419" s="174"/>
      <c r="M419" s="174"/>
      <c r="N419" s="174"/>
      <c r="O419" s="174"/>
      <c r="P419" s="174"/>
      <c r="Q419" s="174"/>
      <c r="R419" s="174"/>
      <c r="S419" s="174"/>
      <c r="T419" s="174"/>
      <c r="U419" s="174"/>
      <c r="V419" s="174"/>
      <c r="W419" s="174"/>
      <c r="X419" s="174"/>
      <c r="Y419" s="174"/>
      <c r="Z419" s="174"/>
      <c r="AA419" s="174"/>
      <c r="AB419" s="174"/>
    </row>
    <row r="420" spans="1:28" ht="15.75" customHeight="1">
      <c r="A420" s="174"/>
      <c r="B420" s="174"/>
      <c r="C420" s="376"/>
      <c r="D420" s="376"/>
      <c r="E420" s="376"/>
      <c r="F420" s="376"/>
      <c r="G420" s="376"/>
      <c r="H420" s="376"/>
      <c r="I420" s="174"/>
      <c r="J420" s="174"/>
      <c r="K420" s="174"/>
      <c r="L420" s="174"/>
      <c r="M420" s="174"/>
      <c r="N420" s="174"/>
      <c r="O420" s="174"/>
      <c r="P420" s="174"/>
      <c r="Q420" s="174"/>
      <c r="R420" s="174"/>
      <c r="S420" s="174"/>
      <c r="T420" s="174"/>
      <c r="U420" s="174"/>
      <c r="V420" s="174"/>
      <c r="W420" s="174"/>
      <c r="X420" s="174"/>
      <c r="Y420" s="174"/>
      <c r="Z420" s="174"/>
      <c r="AA420" s="174"/>
      <c r="AB420" s="174"/>
    </row>
    <row r="421" spans="1:28" ht="15.75" customHeight="1">
      <c r="A421" s="174"/>
      <c r="B421" s="174"/>
      <c r="C421" s="376"/>
      <c r="D421" s="376"/>
      <c r="E421" s="376"/>
      <c r="F421" s="376"/>
      <c r="G421" s="376"/>
      <c r="H421" s="376"/>
      <c r="I421" s="174"/>
      <c r="J421" s="174"/>
      <c r="K421" s="174"/>
      <c r="L421" s="174"/>
      <c r="M421" s="174"/>
      <c r="N421" s="174"/>
      <c r="O421" s="174"/>
      <c r="P421" s="174"/>
      <c r="Q421" s="174"/>
      <c r="R421" s="174"/>
      <c r="S421" s="174"/>
      <c r="T421" s="174"/>
      <c r="U421" s="174"/>
      <c r="V421" s="174"/>
      <c r="W421" s="174"/>
      <c r="X421" s="174"/>
      <c r="Y421" s="174"/>
      <c r="Z421" s="174"/>
      <c r="AA421" s="174"/>
      <c r="AB421" s="174"/>
    </row>
    <row r="422" spans="1:28" ht="15.75" customHeight="1">
      <c r="A422" s="174"/>
      <c r="B422" s="174"/>
      <c r="C422" s="376"/>
      <c r="D422" s="376"/>
      <c r="E422" s="376"/>
      <c r="F422" s="376"/>
      <c r="G422" s="376"/>
      <c r="H422" s="376"/>
      <c r="I422" s="174"/>
      <c r="J422" s="174"/>
      <c r="K422" s="174"/>
      <c r="L422" s="174"/>
      <c r="M422" s="174"/>
      <c r="N422" s="174"/>
      <c r="O422" s="174"/>
      <c r="P422" s="174"/>
      <c r="Q422" s="174"/>
      <c r="R422" s="174"/>
      <c r="S422" s="174"/>
      <c r="T422" s="174"/>
      <c r="U422" s="174"/>
      <c r="V422" s="174"/>
      <c r="W422" s="174"/>
      <c r="X422" s="174"/>
      <c r="Y422" s="174"/>
      <c r="Z422" s="174"/>
      <c r="AA422" s="174"/>
      <c r="AB422" s="174"/>
    </row>
    <row r="423" spans="1:28" ht="15.75" customHeight="1">
      <c r="A423" s="174"/>
      <c r="B423" s="174"/>
      <c r="C423" s="376"/>
      <c r="D423" s="376"/>
      <c r="E423" s="376"/>
      <c r="F423" s="376"/>
      <c r="G423" s="376"/>
      <c r="H423" s="376"/>
      <c r="I423" s="174"/>
      <c r="J423" s="174"/>
      <c r="K423" s="174"/>
      <c r="L423" s="174"/>
      <c r="M423" s="174"/>
      <c r="N423" s="174"/>
      <c r="O423" s="174"/>
      <c r="P423" s="174"/>
      <c r="Q423" s="174"/>
      <c r="R423" s="174"/>
      <c r="S423" s="174"/>
      <c r="T423" s="174"/>
      <c r="U423" s="174"/>
      <c r="V423" s="174"/>
      <c r="W423" s="174"/>
      <c r="X423" s="174"/>
      <c r="Y423" s="174"/>
      <c r="Z423" s="174"/>
      <c r="AA423" s="174"/>
      <c r="AB423" s="174"/>
    </row>
    <row r="424" spans="1:28" ht="15.75" customHeight="1">
      <c r="A424" s="174"/>
      <c r="B424" s="174"/>
      <c r="C424" s="376"/>
      <c r="D424" s="376"/>
      <c r="E424" s="376"/>
      <c r="F424" s="376"/>
      <c r="G424" s="376"/>
      <c r="H424" s="376"/>
      <c r="I424" s="174"/>
      <c r="J424" s="174"/>
      <c r="K424" s="174"/>
      <c r="L424" s="174"/>
      <c r="M424" s="174"/>
      <c r="N424" s="174"/>
      <c r="O424" s="174"/>
      <c r="P424" s="174"/>
      <c r="Q424" s="174"/>
      <c r="R424" s="174"/>
      <c r="S424" s="174"/>
      <c r="T424" s="174"/>
      <c r="U424" s="174"/>
      <c r="V424" s="174"/>
      <c r="W424" s="174"/>
      <c r="X424" s="174"/>
      <c r="Y424" s="174"/>
      <c r="Z424" s="174"/>
      <c r="AA424" s="174"/>
      <c r="AB424" s="174"/>
    </row>
    <row r="425" spans="1:28" ht="15.75" customHeight="1">
      <c r="A425" s="174"/>
      <c r="B425" s="174"/>
      <c r="C425" s="376"/>
      <c r="D425" s="376"/>
      <c r="E425" s="376"/>
      <c r="F425" s="376"/>
      <c r="G425" s="376"/>
      <c r="H425" s="376"/>
      <c r="I425" s="174"/>
      <c r="J425" s="174"/>
      <c r="K425" s="174"/>
      <c r="L425" s="174"/>
      <c r="M425" s="174"/>
      <c r="N425" s="174"/>
      <c r="O425" s="174"/>
      <c r="P425" s="174"/>
      <c r="Q425" s="174"/>
      <c r="R425" s="174"/>
      <c r="S425" s="174"/>
      <c r="T425" s="174"/>
      <c r="U425" s="174"/>
      <c r="V425" s="174"/>
      <c r="W425" s="174"/>
      <c r="X425" s="174"/>
      <c r="Y425" s="174"/>
      <c r="Z425" s="174"/>
      <c r="AA425" s="174"/>
      <c r="AB425" s="174"/>
    </row>
    <row r="426" spans="1:28" ht="15.75" customHeight="1">
      <c r="A426" s="174"/>
      <c r="B426" s="174"/>
      <c r="C426" s="376"/>
      <c r="D426" s="376"/>
      <c r="E426" s="376"/>
      <c r="F426" s="376"/>
      <c r="G426" s="376"/>
      <c r="H426" s="376"/>
      <c r="I426" s="174"/>
      <c r="J426" s="174"/>
      <c r="K426" s="174"/>
      <c r="L426" s="174"/>
      <c r="M426" s="174"/>
      <c r="N426" s="174"/>
      <c r="O426" s="174"/>
      <c r="P426" s="174"/>
      <c r="Q426" s="174"/>
      <c r="R426" s="174"/>
      <c r="S426" s="174"/>
      <c r="T426" s="174"/>
      <c r="U426" s="174"/>
      <c r="V426" s="174"/>
      <c r="W426" s="174"/>
      <c r="X426" s="174"/>
      <c r="Y426" s="174"/>
      <c r="Z426" s="174"/>
      <c r="AA426" s="174"/>
      <c r="AB426" s="174"/>
    </row>
    <row r="427" spans="1:28" ht="15.75" customHeight="1">
      <c r="A427" s="174"/>
      <c r="B427" s="174"/>
      <c r="C427" s="376"/>
      <c r="D427" s="376"/>
      <c r="E427" s="376"/>
      <c r="F427" s="376"/>
      <c r="G427" s="376"/>
      <c r="H427" s="376"/>
      <c r="I427" s="174"/>
      <c r="J427" s="174"/>
      <c r="K427" s="174"/>
      <c r="L427" s="174"/>
      <c r="M427" s="174"/>
      <c r="N427" s="174"/>
      <c r="O427" s="174"/>
      <c r="P427" s="174"/>
      <c r="Q427" s="174"/>
      <c r="R427" s="174"/>
      <c r="S427" s="174"/>
      <c r="T427" s="174"/>
      <c r="U427" s="174"/>
      <c r="V427" s="174"/>
      <c r="W427" s="174"/>
      <c r="X427" s="174"/>
      <c r="Y427" s="174"/>
      <c r="Z427" s="174"/>
      <c r="AA427" s="174"/>
      <c r="AB427" s="174"/>
    </row>
    <row r="428" spans="1:28" ht="15.75" customHeight="1">
      <c r="A428" s="174"/>
      <c r="B428" s="174"/>
      <c r="C428" s="376"/>
      <c r="D428" s="376"/>
      <c r="E428" s="376"/>
      <c r="F428" s="376"/>
      <c r="G428" s="376"/>
      <c r="H428" s="376"/>
      <c r="I428" s="174"/>
      <c r="J428" s="174"/>
      <c r="K428" s="174"/>
      <c r="L428" s="174"/>
      <c r="M428" s="174"/>
      <c r="N428" s="174"/>
      <c r="O428" s="174"/>
      <c r="P428" s="174"/>
      <c r="Q428" s="174"/>
      <c r="R428" s="174"/>
      <c r="S428" s="174"/>
      <c r="T428" s="174"/>
      <c r="U428" s="174"/>
      <c r="V428" s="174"/>
      <c r="W428" s="174"/>
      <c r="X428" s="174"/>
      <c r="Y428" s="174"/>
      <c r="Z428" s="174"/>
      <c r="AA428" s="174"/>
      <c r="AB428" s="174"/>
    </row>
    <row r="429" spans="1:28" ht="15.75" customHeight="1">
      <c r="A429" s="174"/>
      <c r="B429" s="174"/>
      <c r="C429" s="376"/>
      <c r="D429" s="376"/>
      <c r="E429" s="376"/>
      <c r="F429" s="376"/>
      <c r="G429" s="376"/>
      <c r="H429" s="376"/>
      <c r="I429" s="174"/>
      <c r="J429" s="174"/>
      <c r="K429" s="174"/>
      <c r="L429" s="174"/>
      <c r="M429" s="174"/>
      <c r="N429" s="174"/>
      <c r="O429" s="174"/>
      <c r="P429" s="174"/>
      <c r="Q429" s="174"/>
      <c r="R429" s="174"/>
      <c r="S429" s="174"/>
      <c r="T429" s="174"/>
      <c r="U429" s="174"/>
      <c r="V429" s="174"/>
      <c r="W429" s="174"/>
      <c r="X429" s="174"/>
      <c r="Y429" s="174"/>
      <c r="Z429" s="174"/>
      <c r="AA429" s="174"/>
      <c r="AB429" s="174"/>
    </row>
    <row r="430" spans="1:28" ht="15.75" customHeight="1">
      <c r="A430" s="174"/>
      <c r="B430" s="174"/>
      <c r="C430" s="376"/>
      <c r="D430" s="376"/>
      <c r="E430" s="376"/>
      <c r="F430" s="376"/>
      <c r="G430" s="376"/>
      <c r="H430" s="376"/>
      <c r="I430" s="174"/>
      <c r="J430" s="174"/>
      <c r="K430" s="174"/>
      <c r="L430" s="174"/>
      <c r="M430" s="174"/>
      <c r="N430" s="174"/>
      <c r="O430" s="174"/>
      <c r="P430" s="174"/>
      <c r="Q430" s="174"/>
      <c r="R430" s="174"/>
      <c r="S430" s="174"/>
      <c r="T430" s="174"/>
      <c r="U430" s="174"/>
      <c r="V430" s="174"/>
      <c r="W430" s="174"/>
      <c r="X430" s="174"/>
      <c r="Y430" s="174"/>
      <c r="Z430" s="174"/>
      <c r="AA430" s="174"/>
      <c r="AB430" s="174"/>
    </row>
    <row r="431" spans="1:28" ht="15.75" customHeight="1">
      <c r="A431" s="174"/>
      <c r="B431" s="174"/>
      <c r="C431" s="376"/>
      <c r="D431" s="376"/>
      <c r="E431" s="376"/>
      <c r="F431" s="376"/>
      <c r="G431" s="376"/>
      <c r="H431" s="376"/>
      <c r="I431" s="174"/>
      <c r="J431" s="174"/>
      <c r="K431" s="174"/>
      <c r="L431" s="174"/>
      <c r="M431" s="174"/>
      <c r="N431" s="174"/>
      <c r="O431" s="174"/>
      <c r="P431" s="174"/>
      <c r="Q431" s="174"/>
      <c r="R431" s="174"/>
      <c r="S431" s="174"/>
      <c r="T431" s="174"/>
      <c r="U431" s="174"/>
      <c r="V431" s="174"/>
      <c r="W431" s="174"/>
      <c r="X431" s="174"/>
      <c r="Y431" s="174"/>
      <c r="Z431" s="174"/>
      <c r="AA431" s="174"/>
      <c r="AB431" s="174"/>
    </row>
    <row r="432" spans="1:28" ht="15.75" customHeight="1">
      <c r="A432" s="174"/>
      <c r="B432" s="174"/>
      <c r="C432" s="376"/>
      <c r="D432" s="376"/>
      <c r="E432" s="376"/>
      <c r="F432" s="376"/>
      <c r="G432" s="376"/>
      <c r="H432" s="376"/>
      <c r="I432" s="174"/>
      <c r="J432" s="174"/>
      <c r="K432" s="174"/>
      <c r="L432" s="174"/>
      <c r="M432" s="174"/>
      <c r="N432" s="174"/>
      <c r="O432" s="174"/>
      <c r="P432" s="174"/>
      <c r="Q432" s="174"/>
      <c r="R432" s="174"/>
      <c r="S432" s="174"/>
      <c r="T432" s="174"/>
      <c r="U432" s="174"/>
      <c r="V432" s="174"/>
      <c r="W432" s="174"/>
      <c r="X432" s="174"/>
      <c r="Y432" s="174"/>
      <c r="Z432" s="174"/>
      <c r="AA432" s="174"/>
      <c r="AB432" s="174"/>
    </row>
    <row r="433" spans="1:28" ht="15.75" customHeight="1">
      <c r="A433" s="174"/>
      <c r="B433" s="174"/>
      <c r="C433" s="376"/>
      <c r="D433" s="376"/>
      <c r="E433" s="376"/>
      <c r="F433" s="376"/>
      <c r="G433" s="376"/>
      <c r="H433" s="376"/>
      <c r="I433" s="174"/>
      <c r="J433" s="174"/>
      <c r="K433" s="174"/>
      <c r="L433" s="174"/>
      <c r="M433" s="174"/>
      <c r="N433" s="174"/>
      <c r="O433" s="174"/>
      <c r="P433" s="174"/>
      <c r="Q433" s="174"/>
      <c r="R433" s="174"/>
      <c r="S433" s="174"/>
      <c r="T433" s="174"/>
      <c r="U433" s="174"/>
      <c r="V433" s="174"/>
      <c r="W433" s="174"/>
      <c r="X433" s="174"/>
      <c r="Y433" s="174"/>
      <c r="Z433" s="174"/>
      <c r="AA433" s="174"/>
      <c r="AB433" s="174"/>
    </row>
    <row r="434" spans="1:28" ht="15.75" customHeight="1">
      <c r="A434" s="174"/>
      <c r="B434" s="174"/>
      <c r="C434" s="376"/>
      <c r="D434" s="376"/>
      <c r="E434" s="376"/>
      <c r="F434" s="376"/>
      <c r="G434" s="376"/>
      <c r="H434" s="376"/>
      <c r="I434" s="174"/>
      <c r="J434" s="174"/>
      <c r="K434" s="174"/>
      <c r="L434" s="174"/>
      <c r="M434" s="174"/>
      <c r="N434" s="174"/>
      <c r="O434" s="174"/>
      <c r="P434" s="174"/>
      <c r="Q434" s="174"/>
      <c r="R434" s="174"/>
      <c r="S434" s="174"/>
      <c r="T434" s="174"/>
      <c r="U434" s="174"/>
      <c r="V434" s="174"/>
      <c r="W434" s="174"/>
      <c r="X434" s="174"/>
      <c r="Y434" s="174"/>
      <c r="Z434" s="174"/>
      <c r="AA434" s="174"/>
      <c r="AB434" s="174"/>
    </row>
    <row r="435" spans="1:28" ht="15.75" customHeight="1">
      <c r="A435" s="174"/>
      <c r="B435" s="174"/>
      <c r="C435" s="376"/>
      <c r="D435" s="376"/>
      <c r="E435" s="376"/>
      <c r="F435" s="376"/>
      <c r="G435" s="376"/>
      <c r="H435" s="376"/>
      <c r="I435" s="174"/>
      <c r="J435" s="174"/>
      <c r="K435" s="174"/>
      <c r="L435" s="174"/>
      <c r="M435" s="174"/>
      <c r="N435" s="174"/>
      <c r="O435" s="174"/>
      <c r="P435" s="174"/>
      <c r="Q435" s="174"/>
      <c r="R435" s="174"/>
      <c r="S435" s="174"/>
      <c r="T435" s="174"/>
      <c r="U435" s="174"/>
      <c r="V435" s="174"/>
      <c r="W435" s="174"/>
      <c r="X435" s="174"/>
      <c r="Y435" s="174"/>
      <c r="Z435" s="174"/>
      <c r="AA435" s="174"/>
      <c r="AB435" s="174"/>
    </row>
    <row r="436" spans="1:28" ht="15.75" customHeight="1">
      <c r="A436" s="174"/>
      <c r="B436" s="174"/>
      <c r="C436" s="376"/>
      <c r="D436" s="376"/>
      <c r="E436" s="376"/>
      <c r="F436" s="376"/>
      <c r="G436" s="376"/>
      <c r="H436" s="376"/>
      <c r="I436" s="174"/>
      <c r="J436" s="174"/>
      <c r="K436" s="174"/>
      <c r="L436" s="174"/>
      <c r="M436" s="174"/>
      <c r="N436" s="174"/>
      <c r="O436" s="174"/>
      <c r="P436" s="174"/>
      <c r="Q436" s="174"/>
      <c r="R436" s="174"/>
      <c r="S436" s="174"/>
      <c r="T436" s="174"/>
      <c r="U436" s="174"/>
      <c r="V436" s="174"/>
      <c r="W436" s="174"/>
      <c r="X436" s="174"/>
      <c r="Y436" s="174"/>
      <c r="Z436" s="174"/>
      <c r="AA436" s="174"/>
      <c r="AB436" s="174"/>
    </row>
    <row r="437" spans="1:28" ht="15.75" customHeight="1">
      <c r="A437" s="174"/>
      <c r="B437" s="174"/>
      <c r="C437" s="376"/>
      <c r="D437" s="376"/>
      <c r="E437" s="376"/>
      <c r="F437" s="376"/>
      <c r="G437" s="376"/>
      <c r="H437" s="376"/>
      <c r="I437" s="174"/>
      <c r="J437" s="174"/>
      <c r="K437" s="174"/>
      <c r="L437" s="174"/>
      <c r="M437" s="174"/>
      <c r="N437" s="174"/>
      <c r="O437" s="174"/>
      <c r="P437" s="174"/>
      <c r="Q437" s="174"/>
      <c r="R437" s="174"/>
      <c r="S437" s="174"/>
      <c r="T437" s="174"/>
      <c r="U437" s="174"/>
      <c r="V437" s="174"/>
      <c r="W437" s="174"/>
      <c r="X437" s="174"/>
      <c r="Y437" s="174"/>
      <c r="Z437" s="174"/>
      <c r="AA437" s="174"/>
      <c r="AB437" s="174"/>
    </row>
    <row r="438" spans="1:28" ht="15.75" customHeight="1">
      <c r="A438" s="174"/>
      <c r="B438" s="174"/>
      <c r="C438" s="376"/>
      <c r="D438" s="376"/>
      <c r="E438" s="376"/>
      <c r="F438" s="376"/>
      <c r="G438" s="376"/>
      <c r="H438" s="376"/>
      <c r="I438" s="174"/>
      <c r="J438" s="174"/>
      <c r="K438" s="174"/>
      <c r="L438" s="174"/>
      <c r="M438" s="174"/>
      <c r="N438" s="174"/>
      <c r="O438" s="174"/>
      <c r="P438" s="174"/>
      <c r="Q438" s="174"/>
      <c r="R438" s="174"/>
      <c r="S438" s="174"/>
      <c r="T438" s="174"/>
      <c r="U438" s="174"/>
      <c r="V438" s="174"/>
      <c r="W438" s="174"/>
      <c r="X438" s="174"/>
      <c r="Y438" s="174"/>
      <c r="Z438" s="174"/>
      <c r="AA438" s="174"/>
      <c r="AB438" s="174"/>
    </row>
    <row r="439" spans="1:28" ht="15.75" customHeight="1">
      <c r="A439" s="174"/>
      <c r="B439" s="174"/>
      <c r="C439" s="376"/>
      <c r="D439" s="376"/>
      <c r="E439" s="376"/>
      <c r="F439" s="376"/>
      <c r="G439" s="376"/>
      <c r="H439" s="376"/>
      <c r="I439" s="174"/>
      <c r="J439" s="174"/>
      <c r="K439" s="174"/>
      <c r="L439" s="174"/>
      <c r="M439" s="174"/>
      <c r="N439" s="174"/>
      <c r="O439" s="174"/>
      <c r="P439" s="174"/>
      <c r="Q439" s="174"/>
      <c r="R439" s="174"/>
      <c r="S439" s="174"/>
      <c r="T439" s="174"/>
      <c r="U439" s="174"/>
      <c r="V439" s="174"/>
      <c r="W439" s="174"/>
      <c r="X439" s="174"/>
      <c r="Y439" s="174"/>
      <c r="Z439" s="174"/>
      <c r="AA439" s="174"/>
      <c r="AB439" s="174"/>
    </row>
    <row r="440" spans="1:28" ht="15.75" customHeight="1">
      <c r="A440" s="174"/>
      <c r="B440" s="174"/>
      <c r="C440" s="376"/>
      <c r="D440" s="376"/>
      <c r="E440" s="376"/>
      <c r="F440" s="376"/>
      <c r="G440" s="376"/>
      <c r="H440" s="376"/>
      <c r="I440" s="174"/>
      <c r="J440" s="174"/>
      <c r="K440" s="174"/>
      <c r="L440" s="174"/>
      <c r="M440" s="174"/>
      <c r="N440" s="174"/>
      <c r="O440" s="174"/>
      <c r="P440" s="174"/>
      <c r="Q440" s="174"/>
      <c r="R440" s="174"/>
      <c r="S440" s="174"/>
      <c r="T440" s="174"/>
      <c r="U440" s="174"/>
      <c r="V440" s="174"/>
      <c r="W440" s="174"/>
      <c r="X440" s="174"/>
      <c r="Y440" s="174"/>
      <c r="Z440" s="174"/>
      <c r="AA440" s="174"/>
      <c r="AB440" s="174"/>
    </row>
    <row r="441" spans="1:28" ht="15.75" customHeight="1">
      <c r="A441" s="174"/>
      <c r="B441" s="174"/>
      <c r="C441" s="376"/>
      <c r="D441" s="376"/>
      <c r="E441" s="376"/>
      <c r="F441" s="376"/>
      <c r="G441" s="376"/>
      <c r="H441" s="376"/>
      <c r="I441" s="174"/>
      <c r="J441" s="174"/>
      <c r="K441" s="174"/>
      <c r="L441" s="174"/>
      <c r="M441" s="174"/>
      <c r="N441" s="174"/>
      <c r="O441" s="174"/>
      <c r="P441" s="174"/>
      <c r="Q441" s="174"/>
      <c r="R441" s="174"/>
      <c r="S441" s="174"/>
      <c r="T441" s="174"/>
      <c r="U441" s="174"/>
      <c r="V441" s="174"/>
      <c r="W441" s="174"/>
      <c r="X441" s="174"/>
      <c r="Y441" s="174"/>
      <c r="Z441" s="174"/>
      <c r="AA441" s="174"/>
      <c r="AB441" s="174"/>
    </row>
    <row r="442" spans="1:28" ht="15.75" customHeight="1">
      <c r="A442" s="174"/>
      <c r="B442" s="174"/>
      <c r="C442" s="376"/>
      <c r="D442" s="376"/>
      <c r="E442" s="376"/>
      <c r="F442" s="376"/>
      <c r="G442" s="376"/>
      <c r="H442" s="376"/>
      <c r="I442" s="174"/>
      <c r="J442" s="174"/>
      <c r="K442" s="174"/>
      <c r="L442" s="174"/>
      <c r="M442" s="174"/>
      <c r="N442" s="174"/>
      <c r="O442" s="174"/>
      <c r="P442" s="174"/>
      <c r="Q442" s="174"/>
      <c r="R442" s="174"/>
      <c r="S442" s="174"/>
      <c r="T442" s="174"/>
      <c r="U442" s="174"/>
      <c r="V442" s="174"/>
      <c r="W442" s="174"/>
      <c r="X442" s="174"/>
      <c r="Y442" s="174"/>
      <c r="Z442" s="174"/>
      <c r="AA442" s="174"/>
      <c r="AB442" s="174"/>
    </row>
    <row r="443" spans="1:28" ht="15.75" customHeight="1">
      <c r="A443" s="174"/>
      <c r="B443" s="174"/>
      <c r="C443" s="376"/>
      <c r="D443" s="376"/>
      <c r="E443" s="376"/>
      <c r="F443" s="376"/>
      <c r="G443" s="376"/>
      <c r="H443" s="376"/>
      <c r="I443" s="174"/>
      <c r="J443" s="174"/>
      <c r="K443" s="174"/>
      <c r="L443" s="174"/>
      <c r="M443" s="174"/>
      <c r="N443" s="174"/>
      <c r="O443" s="174"/>
      <c r="P443" s="174"/>
      <c r="Q443" s="174"/>
      <c r="R443" s="174"/>
      <c r="S443" s="174"/>
      <c r="T443" s="174"/>
      <c r="U443" s="174"/>
      <c r="V443" s="174"/>
      <c r="W443" s="174"/>
      <c r="X443" s="174"/>
      <c r="Y443" s="174"/>
      <c r="Z443" s="174"/>
      <c r="AA443" s="174"/>
      <c r="AB443" s="174"/>
    </row>
    <row r="444" spans="1:28" ht="15.75" customHeight="1">
      <c r="A444" s="174"/>
      <c r="B444" s="174"/>
      <c r="C444" s="376"/>
      <c r="D444" s="376"/>
      <c r="E444" s="376"/>
      <c r="F444" s="376"/>
      <c r="G444" s="376"/>
      <c r="H444" s="376"/>
      <c r="I444" s="174"/>
      <c r="J444" s="174"/>
      <c r="K444" s="174"/>
      <c r="L444" s="174"/>
      <c r="M444" s="174"/>
      <c r="N444" s="174"/>
      <c r="O444" s="174"/>
      <c r="P444" s="174"/>
      <c r="Q444" s="174"/>
      <c r="R444" s="174"/>
      <c r="S444" s="174"/>
      <c r="T444" s="174"/>
      <c r="U444" s="174"/>
      <c r="V444" s="174"/>
      <c r="W444" s="174"/>
      <c r="X444" s="174"/>
      <c r="Y444" s="174"/>
      <c r="Z444" s="174"/>
      <c r="AA444" s="174"/>
      <c r="AB444" s="174"/>
    </row>
    <row r="445" spans="1:28" ht="15.75" customHeight="1">
      <c r="A445" s="174"/>
      <c r="B445" s="174"/>
      <c r="C445" s="376"/>
      <c r="D445" s="376"/>
      <c r="E445" s="376"/>
      <c r="F445" s="376"/>
      <c r="G445" s="376"/>
      <c r="H445" s="376"/>
      <c r="I445" s="174"/>
      <c r="J445" s="174"/>
      <c r="K445" s="174"/>
      <c r="L445" s="174"/>
      <c r="M445" s="174"/>
      <c r="N445" s="174"/>
      <c r="O445" s="174"/>
      <c r="P445" s="174"/>
      <c r="Q445" s="174"/>
      <c r="R445" s="174"/>
      <c r="S445" s="174"/>
      <c r="T445" s="174"/>
      <c r="U445" s="174"/>
      <c r="V445" s="174"/>
      <c r="W445" s="174"/>
      <c r="X445" s="174"/>
      <c r="Y445" s="174"/>
      <c r="Z445" s="174"/>
      <c r="AA445" s="174"/>
      <c r="AB445" s="174"/>
    </row>
    <row r="446" spans="1:28" ht="15.75" customHeight="1">
      <c r="A446" s="174"/>
      <c r="B446" s="174"/>
      <c r="C446" s="376"/>
      <c r="D446" s="376"/>
      <c r="E446" s="376"/>
      <c r="F446" s="376"/>
      <c r="G446" s="376"/>
      <c r="H446" s="376"/>
      <c r="I446" s="174"/>
      <c r="J446" s="174"/>
      <c r="K446" s="174"/>
      <c r="L446" s="174"/>
      <c r="M446" s="174"/>
      <c r="N446" s="174"/>
      <c r="O446" s="174"/>
      <c r="P446" s="174"/>
      <c r="Q446" s="174"/>
      <c r="R446" s="174"/>
      <c r="S446" s="174"/>
      <c r="T446" s="174"/>
      <c r="U446" s="174"/>
      <c r="V446" s="174"/>
      <c r="W446" s="174"/>
      <c r="X446" s="174"/>
      <c r="Y446" s="174"/>
      <c r="Z446" s="174"/>
      <c r="AA446" s="174"/>
      <c r="AB446" s="174"/>
    </row>
    <row r="447" spans="1:28" ht="15.75" customHeight="1">
      <c r="A447" s="174"/>
      <c r="B447" s="174"/>
      <c r="C447" s="376"/>
      <c r="D447" s="376"/>
      <c r="E447" s="376"/>
      <c r="F447" s="376"/>
      <c r="G447" s="376"/>
      <c r="H447" s="376"/>
      <c r="I447" s="174"/>
      <c r="J447" s="174"/>
      <c r="K447" s="174"/>
      <c r="L447" s="174"/>
      <c r="M447" s="174"/>
      <c r="N447" s="174"/>
      <c r="O447" s="174"/>
      <c r="P447" s="174"/>
      <c r="Q447" s="174"/>
      <c r="R447" s="174"/>
      <c r="S447" s="174"/>
      <c r="T447" s="174"/>
      <c r="U447" s="174"/>
      <c r="V447" s="174"/>
      <c r="W447" s="174"/>
      <c r="X447" s="174"/>
      <c r="Y447" s="174"/>
      <c r="Z447" s="174"/>
      <c r="AA447" s="174"/>
      <c r="AB447" s="174"/>
    </row>
    <row r="448" spans="1:28" ht="15.75" customHeight="1">
      <c r="A448" s="174"/>
      <c r="B448" s="174"/>
      <c r="C448" s="376"/>
      <c r="D448" s="376"/>
      <c r="E448" s="376"/>
      <c r="F448" s="376"/>
      <c r="G448" s="376"/>
      <c r="H448" s="376"/>
      <c r="I448" s="174"/>
      <c r="J448" s="174"/>
      <c r="K448" s="174"/>
      <c r="L448" s="174"/>
      <c r="M448" s="174"/>
      <c r="N448" s="174"/>
      <c r="O448" s="174"/>
      <c r="P448" s="174"/>
      <c r="Q448" s="174"/>
      <c r="R448" s="174"/>
      <c r="S448" s="174"/>
      <c r="T448" s="174"/>
      <c r="U448" s="174"/>
      <c r="V448" s="174"/>
      <c r="W448" s="174"/>
      <c r="X448" s="174"/>
      <c r="Y448" s="174"/>
      <c r="Z448" s="174"/>
      <c r="AA448" s="174"/>
      <c r="AB448" s="174"/>
    </row>
    <row r="449" spans="1:28" ht="15.75" customHeight="1">
      <c r="A449" s="174"/>
      <c r="B449" s="174"/>
      <c r="C449" s="376"/>
      <c r="D449" s="376"/>
      <c r="E449" s="376"/>
      <c r="F449" s="376"/>
      <c r="G449" s="376"/>
      <c r="H449" s="376"/>
      <c r="I449" s="174"/>
      <c r="J449" s="174"/>
      <c r="K449" s="174"/>
      <c r="L449" s="174"/>
      <c r="M449" s="174"/>
      <c r="N449" s="174"/>
      <c r="O449" s="174"/>
      <c r="P449" s="174"/>
      <c r="Q449" s="174"/>
      <c r="R449" s="174"/>
      <c r="S449" s="174"/>
      <c r="T449" s="174"/>
      <c r="U449" s="174"/>
      <c r="V449" s="174"/>
      <c r="W449" s="174"/>
      <c r="X449" s="174"/>
      <c r="Y449" s="174"/>
      <c r="Z449" s="174"/>
      <c r="AA449" s="174"/>
      <c r="AB449" s="174"/>
    </row>
    <row r="450" spans="1:28" ht="15.75" customHeight="1">
      <c r="A450" s="174"/>
      <c r="B450" s="174"/>
      <c r="C450" s="376"/>
      <c r="D450" s="376"/>
      <c r="E450" s="376"/>
      <c r="F450" s="376"/>
      <c r="G450" s="376"/>
      <c r="H450" s="376"/>
      <c r="I450" s="174"/>
      <c r="J450" s="174"/>
      <c r="K450" s="174"/>
      <c r="L450" s="174"/>
      <c r="M450" s="174"/>
      <c r="N450" s="174"/>
      <c r="O450" s="174"/>
      <c r="P450" s="174"/>
      <c r="Q450" s="174"/>
      <c r="R450" s="174"/>
      <c r="S450" s="174"/>
      <c r="T450" s="174"/>
      <c r="U450" s="174"/>
      <c r="V450" s="174"/>
      <c r="W450" s="174"/>
      <c r="X450" s="174"/>
      <c r="Y450" s="174"/>
      <c r="Z450" s="174"/>
      <c r="AA450" s="174"/>
      <c r="AB450" s="174"/>
    </row>
    <row r="451" spans="1:28" ht="15.75" customHeight="1">
      <c r="A451" s="174"/>
      <c r="B451" s="174"/>
      <c r="C451" s="376"/>
      <c r="D451" s="376"/>
      <c r="E451" s="376"/>
      <c r="F451" s="376"/>
      <c r="G451" s="376"/>
      <c r="H451" s="376"/>
      <c r="I451" s="174"/>
      <c r="J451" s="174"/>
      <c r="K451" s="174"/>
      <c r="L451" s="174"/>
      <c r="M451" s="174"/>
      <c r="N451" s="174"/>
      <c r="O451" s="174"/>
      <c r="P451" s="174"/>
      <c r="Q451" s="174"/>
      <c r="R451" s="174"/>
      <c r="S451" s="174"/>
      <c r="T451" s="174"/>
      <c r="U451" s="174"/>
      <c r="V451" s="174"/>
      <c r="W451" s="174"/>
      <c r="X451" s="174"/>
      <c r="Y451" s="174"/>
      <c r="Z451" s="174"/>
      <c r="AA451" s="174"/>
      <c r="AB451" s="174"/>
    </row>
    <row r="452" spans="1:28" ht="15.75" customHeight="1">
      <c r="A452" s="174"/>
      <c r="B452" s="174"/>
      <c r="C452" s="376"/>
      <c r="D452" s="376"/>
      <c r="E452" s="376"/>
      <c r="F452" s="376"/>
      <c r="G452" s="376"/>
      <c r="H452" s="376"/>
      <c r="I452" s="174"/>
      <c r="J452" s="174"/>
      <c r="K452" s="174"/>
      <c r="L452" s="174"/>
      <c r="M452" s="174"/>
      <c r="N452" s="174"/>
      <c r="O452" s="174"/>
      <c r="P452" s="174"/>
      <c r="Q452" s="174"/>
      <c r="R452" s="174"/>
      <c r="S452" s="174"/>
      <c r="T452" s="174"/>
      <c r="U452" s="174"/>
      <c r="V452" s="174"/>
      <c r="W452" s="174"/>
      <c r="X452" s="174"/>
      <c r="Y452" s="174"/>
      <c r="Z452" s="174"/>
      <c r="AA452" s="174"/>
      <c r="AB452" s="174"/>
    </row>
    <row r="453" spans="1:28" ht="15.75" customHeight="1">
      <c r="A453" s="174"/>
      <c r="B453" s="174"/>
      <c r="C453" s="376"/>
      <c r="D453" s="376"/>
      <c r="E453" s="376"/>
      <c r="F453" s="376"/>
      <c r="G453" s="376"/>
      <c r="H453" s="376"/>
      <c r="I453" s="174"/>
      <c r="J453" s="174"/>
      <c r="K453" s="174"/>
      <c r="L453" s="174"/>
      <c r="M453" s="174"/>
      <c r="N453" s="174"/>
      <c r="O453" s="174"/>
      <c r="P453" s="174"/>
      <c r="Q453" s="174"/>
      <c r="R453" s="174"/>
      <c r="S453" s="174"/>
      <c r="T453" s="174"/>
      <c r="U453" s="174"/>
      <c r="V453" s="174"/>
      <c r="W453" s="174"/>
      <c r="X453" s="174"/>
      <c r="Y453" s="174"/>
      <c r="Z453" s="174"/>
      <c r="AA453" s="174"/>
      <c r="AB453" s="174"/>
    </row>
    <row r="454" spans="1:28" ht="15.75" customHeight="1">
      <c r="A454" s="174"/>
      <c r="B454" s="174"/>
      <c r="C454" s="376"/>
      <c r="D454" s="376"/>
      <c r="E454" s="376"/>
      <c r="F454" s="376"/>
      <c r="G454" s="376"/>
      <c r="H454" s="376"/>
      <c r="I454" s="174"/>
      <c r="J454" s="174"/>
      <c r="K454" s="174"/>
      <c r="L454" s="174"/>
      <c r="M454" s="174"/>
      <c r="N454" s="174"/>
      <c r="O454" s="174"/>
      <c r="P454" s="174"/>
      <c r="Q454" s="174"/>
      <c r="R454" s="174"/>
      <c r="S454" s="174"/>
      <c r="T454" s="174"/>
      <c r="U454" s="174"/>
      <c r="V454" s="174"/>
      <c r="W454" s="174"/>
      <c r="X454" s="174"/>
      <c r="Y454" s="174"/>
      <c r="Z454" s="174"/>
      <c r="AA454" s="174"/>
      <c r="AB454" s="174"/>
    </row>
    <row r="455" spans="1:28" ht="15.75" customHeight="1">
      <c r="A455" s="174"/>
      <c r="B455" s="174"/>
      <c r="C455" s="376"/>
      <c r="D455" s="376"/>
      <c r="E455" s="376"/>
      <c r="F455" s="376"/>
      <c r="G455" s="376"/>
      <c r="H455" s="376"/>
      <c r="I455" s="174"/>
      <c r="J455" s="174"/>
      <c r="K455" s="174"/>
      <c r="L455" s="174"/>
      <c r="M455" s="174"/>
      <c r="N455" s="174"/>
      <c r="O455" s="174"/>
      <c r="P455" s="174"/>
      <c r="Q455" s="174"/>
      <c r="R455" s="174"/>
      <c r="S455" s="174"/>
      <c r="T455" s="174"/>
      <c r="U455" s="174"/>
      <c r="V455" s="174"/>
      <c r="W455" s="174"/>
      <c r="X455" s="174"/>
      <c r="Y455" s="174"/>
      <c r="Z455" s="174"/>
      <c r="AA455" s="174"/>
      <c r="AB455" s="174"/>
    </row>
    <row r="456" spans="1:28" ht="15.75" customHeight="1">
      <c r="A456" s="174"/>
      <c r="B456" s="174"/>
      <c r="C456" s="376"/>
      <c r="D456" s="376"/>
      <c r="E456" s="376"/>
      <c r="F456" s="376"/>
      <c r="G456" s="376"/>
      <c r="H456" s="376"/>
      <c r="I456" s="174"/>
      <c r="J456" s="174"/>
      <c r="K456" s="174"/>
      <c r="L456" s="174"/>
      <c r="M456" s="174"/>
      <c r="N456" s="174"/>
      <c r="O456" s="174"/>
      <c r="P456" s="174"/>
      <c r="Q456" s="174"/>
      <c r="R456" s="174"/>
      <c r="S456" s="174"/>
      <c r="T456" s="174"/>
      <c r="U456" s="174"/>
      <c r="V456" s="174"/>
      <c r="W456" s="174"/>
      <c r="X456" s="174"/>
      <c r="Y456" s="174"/>
      <c r="Z456" s="174"/>
      <c r="AA456" s="174"/>
      <c r="AB456" s="174"/>
    </row>
    <row r="457" spans="1:28" ht="15.75" customHeight="1">
      <c r="A457" s="174"/>
      <c r="B457" s="174"/>
      <c r="C457" s="376"/>
      <c r="D457" s="376"/>
      <c r="E457" s="376"/>
      <c r="F457" s="376"/>
      <c r="G457" s="376"/>
      <c r="H457" s="376"/>
      <c r="I457" s="174"/>
      <c r="J457" s="174"/>
      <c r="K457" s="174"/>
      <c r="L457" s="174"/>
      <c r="M457" s="174"/>
      <c r="N457" s="174"/>
      <c r="O457" s="174"/>
      <c r="P457" s="174"/>
      <c r="Q457" s="174"/>
      <c r="R457" s="174"/>
      <c r="S457" s="174"/>
      <c r="T457" s="174"/>
      <c r="U457" s="174"/>
      <c r="V457" s="174"/>
      <c r="W457" s="174"/>
      <c r="X457" s="174"/>
      <c r="Y457" s="174"/>
      <c r="Z457" s="174"/>
      <c r="AA457" s="174"/>
      <c r="AB457" s="174"/>
    </row>
    <row r="458" spans="1:28" ht="15.75" customHeight="1">
      <c r="A458" s="174"/>
      <c r="B458" s="174"/>
      <c r="C458" s="376"/>
      <c r="D458" s="376"/>
      <c r="E458" s="376"/>
      <c r="F458" s="376"/>
      <c r="G458" s="376"/>
      <c r="H458" s="376"/>
      <c r="I458" s="174"/>
      <c r="J458" s="174"/>
      <c r="K458" s="174"/>
      <c r="L458" s="174"/>
      <c r="M458" s="174"/>
      <c r="N458" s="174"/>
      <c r="O458" s="174"/>
      <c r="P458" s="174"/>
      <c r="Q458" s="174"/>
      <c r="R458" s="174"/>
      <c r="S458" s="174"/>
      <c r="T458" s="174"/>
      <c r="U458" s="174"/>
      <c r="V458" s="174"/>
      <c r="W458" s="174"/>
      <c r="X458" s="174"/>
      <c r="Y458" s="174"/>
      <c r="Z458" s="174"/>
      <c r="AA458" s="174"/>
      <c r="AB458" s="174"/>
    </row>
    <row r="459" spans="1:28" ht="15.75" customHeight="1">
      <c r="A459" s="174"/>
      <c r="B459" s="174"/>
      <c r="C459" s="376"/>
      <c r="D459" s="376"/>
      <c r="E459" s="376"/>
      <c r="F459" s="376"/>
      <c r="G459" s="376"/>
      <c r="H459" s="376"/>
      <c r="I459" s="174"/>
      <c r="J459" s="174"/>
      <c r="K459" s="174"/>
      <c r="L459" s="174"/>
      <c r="M459" s="174"/>
      <c r="N459" s="174"/>
      <c r="O459" s="174"/>
      <c r="P459" s="174"/>
      <c r="Q459" s="174"/>
      <c r="R459" s="174"/>
      <c r="S459" s="174"/>
      <c r="T459" s="174"/>
      <c r="U459" s="174"/>
      <c r="V459" s="174"/>
      <c r="W459" s="174"/>
      <c r="X459" s="174"/>
      <c r="Y459" s="174"/>
      <c r="Z459" s="174"/>
      <c r="AA459" s="174"/>
      <c r="AB459" s="174"/>
    </row>
    <row r="460" spans="1:28" ht="15.75" customHeight="1">
      <c r="A460" s="174"/>
      <c r="B460" s="174"/>
      <c r="C460" s="376"/>
      <c r="D460" s="376"/>
      <c r="E460" s="376"/>
      <c r="F460" s="376"/>
      <c r="G460" s="376"/>
      <c r="H460" s="376"/>
      <c r="I460" s="174"/>
      <c r="J460" s="174"/>
      <c r="K460" s="174"/>
      <c r="L460" s="174"/>
      <c r="M460" s="174"/>
      <c r="N460" s="174"/>
      <c r="O460" s="174"/>
      <c r="P460" s="174"/>
      <c r="Q460" s="174"/>
      <c r="R460" s="174"/>
      <c r="S460" s="174"/>
      <c r="T460" s="174"/>
      <c r="U460" s="174"/>
      <c r="V460" s="174"/>
      <c r="W460" s="174"/>
      <c r="X460" s="174"/>
      <c r="Y460" s="174"/>
      <c r="Z460" s="174"/>
      <c r="AA460" s="174"/>
      <c r="AB460" s="174"/>
    </row>
    <row r="461" spans="1:28" ht="15.75" customHeight="1">
      <c r="A461" s="174"/>
      <c r="B461" s="174"/>
      <c r="C461" s="376"/>
      <c r="D461" s="376"/>
      <c r="E461" s="376"/>
      <c r="F461" s="376"/>
      <c r="G461" s="376"/>
      <c r="H461" s="376"/>
      <c r="I461" s="174"/>
      <c r="J461" s="174"/>
      <c r="K461" s="174"/>
      <c r="L461" s="174"/>
      <c r="M461" s="174"/>
      <c r="N461" s="174"/>
      <c r="O461" s="174"/>
      <c r="P461" s="174"/>
      <c r="Q461" s="174"/>
      <c r="R461" s="174"/>
      <c r="S461" s="174"/>
      <c r="T461" s="174"/>
      <c r="U461" s="174"/>
      <c r="V461" s="174"/>
      <c r="W461" s="174"/>
      <c r="X461" s="174"/>
      <c r="Y461" s="174"/>
      <c r="Z461" s="174"/>
      <c r="AA461" s="174"/>
      <c r="AB461" s="174"/>
    </row>
    <row r="462" spans="1:28" ht="15.75" customHeight="1">
      <c r="A462" s="174"/>
      <c r="B462" s="174"/>
      <c r="C462" s="376"/>
      <c r="D462" s="376"/>
      <c r="E462" s="376"/>
      <c r="F462" s="376"/>
      <c r="G462" s="376"/>
      <c r="H462" s="376"/>
      <c r="I462" s="174"/>
      <c r="J462" s="174"/>
      <c r="K462" s="174"/>
      <c r="L462" s="174"/>
      <c r="M462" s="174"/>
      <c r="N462" s="174"/>
      <c r="O462" s="174"/>
      <c r="P462" s="174"/>
      <c r="Q462" s="174"/>
      <c r="R462" s="174"/>
      <c r="S462" s="174"/>
      <c r="T462" s="174"/>
      <c r="U462" s="174"/>
      <c r="V462" s="174"/>
      <c r="W462" s="174"/>
      <c r="X462" s="174"/>
      <c r="Y462" s="174"/>
      <c r="Z462" s="174"/>
      <c r="AA462" s="174"/>
      <c r="AB462" s="174"/>
    </row>
    <row r="463" spans="1:28" ht="15.75" customHeight="1">
      <c r="A463" s="174"/>
      <c r="B463" s="174"/>
      <c r="C463" s="376"/>
      <c r="D463" s="376"/>
      <c r="E463" s="376"/>
      <c r="F463" s="376"/>
      <c r="G463" s="376"/>
      <c r="H463" s="376"/>
      <c r="I463" s="174"/>
      <c r="J463" s="174"/>
      <c r="K463" s="174"/>
      <c r="L463" s="174"/>
      <c r="M463" s="174"/>
      <c r="N463" s="174"/>
      <c r="O463" s="174"/>
      <c r="P463" s="174"/>
      <c r="Q463" s="174"/>
      <c r="R463" s="174"/>
      <c r="S463" s="174"/>
      <c r="T463" s="174"/>
      <c r="U463" s="174"/>
      <c r="V463" s="174"/>
      <c r="W463" s="174"/>
      <c r="X463" s="174"/>
      <c r="Y463" s="174"/>
      <c r="Z463" s="174"/>
      <c r="AA463" s="174"/>
      <c r="AB463" s="174"/>
    </row>
    <row r="464" spans="1:28" ht="15.75" customHeight="1">
      <c r="A464" s="174"/>
      <c r="B464" s="174"/>
      <c r="C464" s="376"/>
      <c r="D464" s="376"/>
      <c r="E464" s="376"/>
      <c r="F464" s="376"/>
      <c r="G464" s="376"/>
      <c r="H464" s="376"/>
      <c r="I464" s="174"/>
      <c r="J464" s="174"/>
      <c r="K464" s="174"/>
      <c r="L464" s="174"/>
      <c r="M464" s="174"/>
      <c r="N464" s="174"/>
      <c r="O464" s="174"/>
      <c r="P464" s="174"/>
      <c r="Q464" s="174"/>
      <c r="R464" s="174"/>
      <c r="S464" s="174"/>
      <c r="T464" s="174"/>
      <c r="U464" s="174"/>
      <c r="V464" s="174"/>
      <c r="W464" s="174"/>
      <c r="X464" s="174"/>
      <c r="Y464" s="174"/>
      <c r="Z464" s="174"/>
      <c r="AA464" s="174"/>
      <c r="AB464" s="174"/>
    </row>
    <row r="465" spans="1:28" ht="15.75" customHeight="1">
      <c r="A465" s="174"/>
      <c r="B465" s="174"/>
      <c r="C465" s="376"/>
      <c r="D465" s="376"/>
      <c r="E465" s="376"/>
      <c r="F465" s="376"/>
      <c r="G465" s="376"/>
      <c r="H465" s="376"/>
      <c r="I465" s="174"/>
      <c r="J465" s="174"/>
      <c r="K465" s="174"/>
      <c r="L465" s="174"/>
      <c r="M465" s="174"/>
      <c r="N465" s="174"/>
      <c r="O465" s="174"/>
      <c r="P465" s="174"/>
      <c r="Q465" s="174"/>
      <c r="R465" s="174"/>
      <c r="S465" s="174"/>
      <c r="T465" s="174"/>
      <c r="U465" s="174"/>
      <c r="V465" s="174"/>
      <c r="W465" s="174"/>
      <c r="X465" s="174"/>
      <c r="Y465" s="174"/>
      <c r="Z465" s="174"/>
      <c r="AA465" s="174"/>
      <c r="AB465" s="174"/>
    </row>
    <row r="466" spans="1:28" ht="15.75" customHeight="1">
      <c r="A466" s="174"/>
      <c r="B466" s="174"/>
      <c r="C466" s="376"/>
      <c r="D466" s="376"/>
      <c r="E466" s="376"/>
      <c r="F466" s="376"/>
      <c r="G466" s="376"/>
      <c r="H466" s="376"/>
      <c r="I466" s="174"/>
      <c r="J466" s="174"/>
      <c r="K466" s="174"/>
      <c r="L466" s="174"/>
      <c r="M466" s="174"/>
      <c r="N466" s="174"/>
      <c r="O466" s="174"/>
      <c r="P466" s="174"/>
      <c r="Q466" s="174"/>
      <c r="R466" s="174"/>
      <c r="S466" s="174"/>
      <c r="T466" s="174"/>
      <c r="U466" s="174"/>
      <c r="V466" s="174"/>
      <c r="W466" s="174"/>
      <c r="X466" s="174"/>
      <c r="Y466" s="174"/>
      <c r="Z466" s="174"/>
      <c r="AA466" s="174"/>
      <c r="AB466" s="174"/>
    </row>
    <row r="467" spans="1:28" ht="15.75" customHeight="1">
      <c r="A467" s="174"/>
      <c r="B467" s="174"/>
      <c r="C467" s="376"/>
      <c r="D467" s="376"/>
      <c r="E467" s="376"/>
      <c r="F467" s="376"/>
      <c r="G467" s="376"/>
      <c r="H467" s="376"/>
      <c r="I467" s="174"/>
      <c r="J467" s="174"/>
      <c r="K467" s="174"/>
      <c r="L467" s="174"/>
      <c r="M467" s="174"/>
      <c r="N467" s="174"/>
      <c r="O467" s="174"/>
      <c r="P467" s="174"/>
      <c r="Q467" s="174"/>
      <c r="R467" s="174"/>
      <c r="S467" s="174"/>
      <c r="T467" s="174"/>
      <c r="U467" s="174"/>
      <c r="V467" s="174"/>
      <c r="W467" s="174"/>
      <c r="X467" s="174"/>
      <c r="Y467" s="174"/>
      <c r="Z467" s="174"/>
      <c r="AA467" s="174"/>
      <c r="AB467" s="174"/>
    </row>
    <row r="468" spans="1:28" ht="15.75" customHeight="1">
      <c r="A468" s="174"/>
      <c r="B468" s="174"/>
      <c r="C468" s="376"/>
      <c r="D468" s="376"/>
      <c r="E468" s="376"/>
      <c r="F468" s="376"/>
      <c r="G468" s="376"/>
      <c r="H468" s="376"/>
      <c r="I468" s="174"/>
      <c r="J468" s="174"/>
      <c r="K468" s="174"/>
      <c r="L468" s="174"/>
      <c r="M468" s="174"/>
      <c r="N468" s="174"/>
      <c r="O468" s="174"/>
      <c r="P468" s="174"/>
      <c r="Q468" s="174"/>
      <c r="R468" s="174"/>
      <c r="S468" s="174"/>
      <c r="T468" s="174"/>
      <c r="U468" s="174"/>
      <c r="V468" s="174"/>
      <c r="W468" s="174"/>
      <c r="X468" s="174"/>
      <c r="Y468" s="174"/>
      <c r="Z468" s="174"/>
      <c r="AA468" s="174"/>
      <c r="AB468" s="174"/>
    </row>
    <row r="469" spans="1:28" ht="15.75" customHeight="1">
      <c r="A469" s="174"/>
      <c r="B469" s="174"/>
      <c r="C469" s="376"/>
      <c r="D469" s="376"/>
      <c r="E469" s="376"/>
      <c r="F469" s="376"/>
      <c r="G469" s="376"/>
      <c r="H469" s="376"/>
      <c r="I469" s="174"/>
      <c r="J469" s="174"/>
      <c r="K469" s="174"/>
      <c r="L469" s="174"/>
      <c r="M469" s="174"/>
      <c r="N469" s="174"/>
      <c r="O469" s="174"/>
      <c r="P469" s="174"/>
      <c r="Q469" s="174"/>
      <c r="R469" s="174"/>
      <c r="S469" s="174"/>
      <c r="T469" s="174"/>
      <c r="U469" s="174"/>
      <c r="V469" s="174"/>
      <c r="W469" s="174"/>
      <c r="X469" s="174"/>
      <c r="Y469" s="174"/>
      <c r="Z469" s="174"/>
      <c r="AA469" s="174"/>
      <c r="AB469" s="174"/>
    </row>
    <row r="470" spans="1:28" ht="15.75" customHeight="1">
      <c r="A470" s="174"/>
      <c r="B470" s="174"/>
      <c r="C470" s="376"/>
      <c r="D470" s="376"/>
      <c r="E470" s="376"/>
      <c r="F470" s="376"/>
      <c r="G470" s="376"/>
      <c r="H470" s="376"/>
      <c r="I470" s="174"/>
      <c r="J470" s="174"/>
      <c r="K470" s="174"/>
      <c r="L470" s="174"/>
      <c r="M470" s="174"/>
      <c r="N470" s="174"/>
      <c r="O470" s="174"/>
      <c r="P470" s="174"/>
      <c r="Q470" s="174"/>
      <c r="R470" s="174"/>
      <c r="S470" s="174"/>
      <c r="T470" s="174"/>
      <c r="U470" s="174"/>
      <c r="V470" s="174"/>
      <c r="W470" s="174"/>
      <c r="X470" s="174"/>
      <c r="Y470" s="174"/>
      <c r="Z470" s="174"/>
      <c r="AA470" s="174"/>
      <c r="AB470" s="174"/>
    </row>
    <row r="471" spans="1:28" ht="15.75" customHeight="1">
      <c r="A471" s="174"/>
      <c r="B471" s="174"/>
      <c r="C471" s="376"/>
      <c r="D471" s="376"/>
      <c r="E471" s="376"/>
      <c r="F471" s="376"/>
      <c r="G471" s="376"/>
      <c r="H471" s="376"/>
      <c r="I471" s="174"/>
      <c r="J471" s="174"/>
      <c r="K471" s="174"/>
      <c r="L471" s="174"/>
      <c r="M471" s="174"/>
      <c r="N471" s="174"/>
      <c r="O471" s="174"/>
      <c r="P471" s="174"/>
      <c r="Q471" s="174"/>
      <c r="R471" s="174"/>
      <c r="S471" s="174"/>
      <c r="T471" s="174"/>
      <c r="U471" s="174"/>
      <c r="V471" s="174"/>
      <c r="W471" s="174"/>
      <c r="X471" s="174"/>
      <c r="Y471" s="174"/>
      <c r="Z471" s="174"/>
      <c r="AA471" s="174"/>
      <c r="AB471" s="174"/>
    </row>
    <row r="472" spans="1:28" ht="15.75" customHeight="1">
      <c r="A472" s="174"/>
      <c r="B472" s="174"/>
      <c r="C472" s="376"/>
      <c r="D472" s="376"/>
      <c r="E472" s="376"/>
      <c r="F472" s="376"/>
      <c r="G472" s="376"/>
      <c r="H472" s="376"/>
      <c r="I472" s="174"/>
      <c r="J472" s="174"/>
      <c r="K472" s="174"/>
      <c r="L472" s="174"/>
      <c r="M472" s="174"/>
      <c r="N472" s="174"/>
      <c r="O472" s="174"/>
      <c r="P472" s="174"/>
      <c r="Q472" s="174"/>
      <c r="R472" s="174"/>
      <c r="S472" s="174"/>
      <c r="T472" s="174"/>
      <c r="U472" s="174"/>
      <c r="V472" s="174"/>
      <c r="W472" s="174"/>
      <c r="X472" s="174"/>
      <c r="Y472" s="174"/>
      <c r="Z472" s="174"/>
      <c r="AA472" s="174"/>
      <c r="AB472" s="174"/>
    </row>
    <row r="473" spans="1:28" ht="15.75" customHeight="1">
      <c r="A473" s="174"/>
      <c r="B473" s="174"/>
      <c r="C473" s="376"/>
      <c r="D473" s="376"/>
      <c r="E473" s="376"/>
      <c r="F473" s="376"/>
      <c r="G473" s="376"/>
      <c r="H473" s="376"/>
      <c r="I473" s="174"/>
      <c r="J473" s="174"/>
      <c r="K473" s="174"/>
      <c r="L473" s="174"/>
      <c r="M473" s="174"/>
      <c r="N473" s="174"/>
      <c r="O473" s="174"/>
      <c r="P473" s="174"/>
      <c r="Q473" s="174"/>
      <c r="R473" s="174"/>
      <c r="S473" s="174"/>
      <c r="T473" s="174"/>
      <c r="U473" s="174"/>
      <c r="V473" s="174"/>
      <c r="W473" s="174"/>
      <c r="X473" s="174"/>
      <c r="Y473" s="174"/>
      <c r="Z473" s="174"/>
      <c r="AA473" s="174"/>
      <c r="AB473" s="174"/>
    </row>
    <row r="474" spans="1:28" ht="15.75" customHeight="1">
      <c r="A474" s="174"/>
      <c r="B474" s="174"/>
      <c r="C474" s="376"/>
      <c r="D474" s="376"/>
      <c r="E474" s="376"/>
      <c r="F474" s="376"/>
      <c r="G474" s="376"/>
      <c r="H474" s="376"/>
      <c r="I474" s="174"/>
      <c r="J474" s="174"/>
      <c r="K474" s="174"/>
      <c r="L474" s="174"/>
      <c r="M474" s="174"/>
      <c r="N474" s="174"/>
      <c r="O474" s="174"/>
      <c r="P474" s="174"/>
      <c r="Q474" s="174"/>
      <c r="R474" s="174"/>
      <c r="S474" s="174"/>
      <c r="T474" s="174"/>
      <c r="U474" s="174"/>
      <c r="V474" s="174"/>
      <c r="W474" s="174"/>
      <c r="X474" s="174"/>
      <c r="Y474" s="174"/>
      <c r="Z474" s="174"/>
      <c r="AA474" s="174"/>
      <c r="AB474" s="174"/>
    </row>
    <row r="475" spans="1:28" ht="15.75" customHeight="1">
      <c r="A475" s="174"/>
      <c r="B475" s="174"/>
      <c r="C475" s="376"/>
      <c r="D475" s="376"/>
      <c r="E475" s="376"/>
      <c r="F475" s="376"/>
      <c r="G475" s="376"/>
      <c r="H475" s="376"/>
      <c r="I475" s="174"/>
      <c r="J475" s="174"/>
      <c r="K475" s="174"/>
      <c r="L475" s="174"/>
      <c r="M475" s="174"/>
      <c r="N475" s="174"/>
      <c r="O475" s="174"/>
      <c r="P475" s="174"/>
      <c r="Q475" s="174"/>
      <c r="R475" s="174"/>
      <c r="S475" s="174"/>
      <c r="T475" s="174"/>
      <c r="U475" s="174"/>
      <c r="V475" s="174"/>
      <c r="W475" s="174"/>
      <c r="X475" s="174"/>
      <c r="Y475" s="174"/>
      <c r="Z475" s="174"/>
      <c r="AA475" s="174"/>
      <c r="AB475" s="174"/>
    </row>
    <row r="476" spans="1:28" ht="15.75" customHeight="1">
      <c r="A476" s="174"/>
      <c r="B476" s="174"/>
      <c r="C476" s="376"/>
      <c r="D476" s="376"/>
      <c r="E476" s="376"/>
      <c r="F476" s="376"/>
      <c r="G476" s="376"/>
      <c r="H476" s="376"/>
      <c r="I476" s="174"/>
      <c r="J476" s="174"/>
      <c r="K476" s="174"/>
      <c r="L476" s="174"/>
      <c r="M476" s="174"/>
      <c r="N476" s="174"/>
      <c r="O476" s="174"/>
      <c r="P476" s="174"/>
      <c r="Q476" s="174"/>
      <c r="R476" s="174"/>
      <c r="S476" s="174"/>
      <c r="T476" s="174"/>
      <c r="U476" s="174"/>
      <c r="V476" s="174"/>
      <c r="W476" s="174"/>
      <c r="X476" s="174"/>
      <c r="Y476" s="174"/>
      <c r="Z476" s="174"/>
      <c r="AA476" s="174"/>
      <c r="AB476" s="174"/>
    </row>
    <row r="477" spans="1:28" ht="15.75" customHeight="1">
      <c r="A477" s="174"/>
      <c r="B477" s="174"/>
      <c r="C477" s="376"/>
      <c r="D477" s="376"/>
      <c r="E477" s="376"/>
      <c r="F477" s="376"/>
      <c r="G477" s="376"/>
      <c r="H477" s="376"/>
      <c r="I477" s="174"/>
      <c r="J477" s="174"/>
      <c r="K477" s="174"/>
      <c r="L477" s="174"/>
      <c r="M477" s="174"/>
      <c r="N477" s="174"/>
      <c r="O477" s="174"/>
      <c r="P477" s="174"/>
      <c r="Q477" s="174"/>
      <c r="R477" s="174"/>
      <c r="S477" s="174"/>
      <c r="T477" s="174"/>
      <c r="U477" s="174"/>
      <c r="V477" s="174"/>
      <c r="W477" s="174"/>
      <c r="X477" s="174"/>
      <c r="Y477" s="174"/>
      <c r="Z477" s="174"/>
      <c r="AA477" s="174"/>
      <c r="AB477" s="174"/>
    </row>
    <row r="478" spans="1:28" ht="15.75" customHeight="1">
      <c r="A478" s="174"/>
      <c r="B478" s="174"/>
      <c r="C478" s="376"/>
      <c r="D478" s="376"/>
      <c r="E478" s="376"/>
      <c r="F478" s="376"/>
      <c r="G478" s="376"/>
      <c r="H478" s="376"/>
      <c r="I478" s="174"/>
      <c r="J478" s="174"/>
      <c r="K478" s="174"/>
      <c r="L478" s="174"/>
      <c r="M478" s="174"/>
      <c r="N478" s="174"/>
      <c r="O478" s="174"/>
      <c r="P478" s="174"/>
      <c r="Q478" s="174"/>
      <c r="R478" s="174"/>
      <c r="S478" s="174"/>
      <c r="T478" s="174"/>
      <c r="U478" s="174"/>
      <c r="V478" s="174"/>
      <c r="W478" s="174"/>
      <c r="X478" s="174"/>
      <c r="Y478" s="174"/>
      <c r="Z478" s="174"/>
      <c r="AA478" s="174"/>
      <c r="AB478" s="174"/>
    </row>
    <row r="479" spans="1:28" ht="15.75" customHeight="1">
      <c r="A479" s="174"/>
      <c r="B479" s="174"/>
      <c r="C479" s="376"/>
      <c r="D479" s="376"/>
      <c r="E479" s="376"/>
      <c r="F479" s="376"/>
      <c r="G479" s="376"/>
      <c r="H479" s="376"/>
      <c r="I479" s="174"/>
      <c r="J479" s="174"/>
      <c r="K479" s="174"/>
      <c r="L479" s="174"/>
      <c r="M479" s="174"/>
      <c r="N479" s="174"/>
      <c r="O479" s="174"/>
      <c r="P479" s="174"/>
      <c r="Q479" s="174"/>
      <c r="R479" s="174"/>
      <c r="S479" s="174"/>
      <c r="T479" s="174"/>
      <c r="U479" s="174"/>
      <c r="V479" s="174"/>
      <c r="W479" s="174"/>
      <c r="X479" s="174"/>
      <c r="Y479" s="174"/>
      <c r="Z479" s="174"/>
      <c r="AA479" s="174"/>
      <c r="AB479" s="174"/>
    </row>
    <row r="480" spans="1:28" ht="15.75" customHeight="1">
      <c r="A480" s="174"/>
      <c r="B480" s="174"/>
      <c r="C480" s="376"/>
      <c r="D480" s="376"/>
      <c r="E480" s="376"/>
      <c r="F480" s="376"/>
      <c r="G480" s="376"/>
      <c r="H480" s="376"/>
      <c r="I480" s="174"/>
      <c r="J480" s="174"/>
      <c r="K480" s="174"/>
      <c r="L480" s="174"/>
      <c r="M480" s="174"/>
      <c r="N480" s="174"/>
      <c r="O480" s="174"/>
      <c r="P480" s="174"/>
      <c r="Q480" s="174"/>
      <c r="R480" s="174"/>
      <c r="S480" s="174"/>
      <c r="T480" s="174"/>
      <c r="U480" s="174"/>
      <c r="V480" s="174"/>
      <c r="W480" s="174"/>
      <c r="X480" s="174"/>
      <c r="Y480" s="174"/>
      <c r="Z480" s="174"/>
      <c r="AA480" s="174"/>
      <c r="AB480" s="174"/>
    </row>
    <row r="481" spans="1:28" ht="15.75" customHeight="1">
      <c r="A481" s="174"/>
      <c r="B481" s="174"/>
      <c r="C481" s="376"/>
      <c r="D481" s="376"/>
      <c r="E481" s="376"/>
      <c r="F481" s="376"/>
      <c r="G481" s="376"/>
      <c r="H481" s="376"/>
      <c r="I481" s="174"/>
      <c r="J481" s="174"/>
      <c r="K481" s="174"/>
      <c r="L481" s="174"/>
      <c r="M481" s="174"/>
      <c r="N481" s="174"/>
      <c r="O481" s="174"/>
      <c r="P481" s="174"/>
      <c r="Q481" s="174"/>
      <c r="R481" s="174"/>
      <c r="S481" s="174"/>
      <c r="T481" s="174"/>
      <c r="U481" s="174"/>
      <c r="V481" s="174"/>
      <c r="W481" s="174"/>
      <c r="X481" s="174"/>
      <c r="Y481" s="174"/>
      <c r="Z481" s="174"/>
      <c r="AA481" s="174"/>
      <c r="AB481" s="174"/>
    </row>
    <row r="482" spans="1:28" ht="15.75" customHeight="1">
      <c r="A482" s="174"/>
      <c r="B482" s="174"/>
      <c r="C482" s="376"/>
      <c r="D482" s="376"/>
      <c r="E482" s="376"/>
      <c r="F482" s="376"/>
      <c r="G482" s="376"/>
      <c r="H482" s="376"/>
      <c r="I482" s="174"/>
      <c r="J482" s="174"/>
      <c r="K482" s="174"/>
      <c r="L482" s="174"/>
      <c r="M482" s="174"/>
      <c r="N482" s="174"/>
      <c r="O482" s="174"/>
      <c r="P482" s="174"/>
      <c r="Q482" s="174"/>
      <c r="R482" s="174"/>
      <c r="S482" s="174"/>
      <c r="T482" s="174"/>
      <c r="U482" s="174"/>
      <c r="V482" s="174"/>
      <c r="W482" s="174"/>
      <c r="X482" s="174"/>
      <c r="Y482" s="174"/>
      <c r="Z482" s="174"/>
      <c r="AA482" s="174"/>
      <c r="AB482" s="174"/>
    </row>
    <row r="483" spans="1:28" ht="15.75" customHeight="1">
      <c r="A483" s="174"/>
      <c r="B483" s="174"/>
      <c r="C483" s="376"/>
      <c r="D483" s="376"/>
      <c r="E483" s="376"/>
      <c r="F483" s="376"/>
      <c r="G483" s="376"/>
      <c r="H483" s="376"/>
      <c r="I483" s="174"/>
      <c r="J483" s="174"/>
      <c r="K483" s="174"/>
      <c r="L483" s="174"/>
      <c r="M483" s="174"/>
      <c r="N483" s="174"/>
      <c r="O483" s="174"/>
      <c r="P483" s="174"/>
      <c r="Q483" s="174"/>
      <c r="R483" s="174"/>
      <c r="S483" s="174"/>
      <c r="T483" s="174"/>
      <c r="U483" s="174"/>
      <c r="V483" s="174"/>
      <c r="W483" s="174"/>
      <c r="X483" s="174"/>
      <c r="Y483" s="174"/>
      <c r="Z483" s="174"/>
      <c r="AA483" s="174"/>
      <c r="AB483" s="174"/>
    </row>
    <row r="484" spans="1:28" ht="15.75" customHeight="1">
      <c r="A484" s="174"/>
      <c r="B484" s="174"/>
      <c r="C484" s="376"/>
      <c r="D484" s="376"/>
      <c r="E484" s="376"/>
      <c r="F484" s="376"/>
      <c r="G484" s="376"/>
      <c r="H484" s="376"/>
      <c r="I484" s="174"/>
      <c r="J484" s="174"/>
      <c r="K484" s="174"/>
      <c r="L484" s="174"/>
      <c r="M484" s="174"/>
      <c r="N484" s="174"/>
      <c r="O484" s="174"/>
      <c r="P484" s="174"/>
      <c r="Q484" s="174"/>
      <c r="R484" s="174"/>
      <c r="S484" s="174"/>
      <c r="T484" s="174"/>
      <c r="U484" s="174"/>
      <c r="V484" s="174"/>
      <c r="W484" s="174"/>
      <c r="X484" s="174"/>
      <c r="Y484" s="174"/>
      <c r="Z484" s="174"/>
      <c r="AA484" s="174"/>
      <c r="AB484" s="174"/>
    </row>
    <row r="485" spans="1:28" ht="15.75" customHeight="1">
      <c r="A485" s="174"/>
      <c r="B485" s="174"/>
      <c r="C485" s="376"/>
      <c r="D485" s="376"/>
      <c r="E485" s="376"/>
      <c r="F485" s="376"/>
      <c r="G485" s="376"/>
      <c r="H485" s="376"/>
      <c r="I485" s="174"/>
      <c r="J485" s="174"/>
      <c r="K485" s="174"/>
      <c r="L485" s="174"/>
      <c r="M485" s="174"/>
      <c r="N485" s="174"/>
      <c r="O485" s="174"/>
      <c r="P485" s="174"/>
      <c r="Q485" s="174"/>
      <c r="R485" s="174"/>
      <c r="S485" s="174"/>
      <c r="T485" s="174"/>
      <c r="U485" s="174"/>
      <c r="V485" s="174"/>
      <c r="W485" s="174"/>
      <c r="X485" s="174"/>
      <c r="Y485" s="174"/>
      <c r="Z485" s="174"/>
      <c r="AA485" s="174"/>
      <c r="AB485" s="174"/>
    </row>
    <row r="486" spans="1:28" ht="15.75" customHeight="1">
      <c r="A486" s="174"/>
      <c r="B486" s="174"/>
      <c r="C486" s="376"/>
      <c r="D486" s="376"/>
      <c r="E486" s="376"/>
      <c r="F486" s="376"/>
      <c r="G486" s="376"/>
      <c r="H486" s="376"/>
      <c r="I486" s="174"/>
      <c r="J486" s="174"/>
      <c r="K486" s="174"/>
      <c r="L486" s="174"/>
      <c r="M486" s="174"/>
      <c r="N486" s="174"/>
      <c r="O486" s="174"/>
      <c r="P486" s="174"/>
      <c r="Q486" s="174"/>
      <c r="R486" s="174"/>
      <c r="S486" s="174"/>
      <c r="T486" s="174"/>
      <c r="U486" s="174"/>
      <c r="V486" s="174"/>
      <c r="W486" s="174"/>
      <c r="X486" s="174"/>
      <c r="Y486" s="174"/>
      <c r="Z486" s="174"/>
      <c r="AA486" s="174"/>
      <c r="AB486" s="174"/>
    </row>
    <row r="487" spans="1:28" ht="15.75" customHeight="1">
      <c r="A487" s="174"/>
      <c r="B487" s="174"/>
      <c r="C487" s="376"/>
      <c r="D487" s="376"/>
      <c r="E487" s="376"/>
      <c r="F487" s="376"/>
      <c r="G487" s="376"/>
      <c r="H487" s="376"/>
      <c r="I487" s="174"/>
      <c r="J487" s="174"/>
      <c r="K487" s="174"/>
      <c r="L487" s="174"/>
      <c r="M487" s="174"/>
      <c r="N487" s="174"/>
      <c r="O487" s="174"/>
      <c r="P487" s="174"/>
      <c r="Q487" s="174"/>
      <c r="R487" s="174"/>
      <c r="S487" s="174"/>
      <c r="T487" s="174"/>
      <c r="U487" s="174"/>
      <c r="V487" s="174"/>
      <c r="W487" s="174"/>
      <c r="X487" s="174"/>
      <c r="Y487" s="174"/>
      <c r="Z487" s="174"/>
      <c r="AA487" s="174"/>
      <c r="AB487" s="174"/>
    </row>
    <row r="488" spans="1:28" ht="15.75" customHeight="1">
      <c r="A488" s="174"/>
      <c r="B488" s="174"/>
      <c r="C488" s="376"/>
      <c r="D488" s="376"/>
      <c r="E488" s="376"/>
      <c r="F488" s="376"/>
      <c r="G488" s="376"/>
      <c r="H488" s="376"/>
      <c r="I488" s="174"/>
      <c r="J488" s="174"/>
      <c r="K488" s="174"/>
      <c r="L488" s="174"/>
      <c r="M488" s="174"/>
      <c r="N488" s="174"/>
      <c r="O488" s="174"/>
      <c r="P488" s="174"/>
      <c r="Q488" s="174"/>
      <c r="R488" s="174"/>
      <c r="S488" s="174"/>
      <c r="T488" s="174"/>
      <c r="U488" s="174"/>
      <c r="V488" s="174"/>
      <c r="W488" s="174"/>
      <c r="X488" s="174"/>
      <c r="Y488" s="174"/>
      <c r="Z488" s="174"/>
      <c r="AA488" s="174"/>
      <c r="AB488" s="174"/>
    </row>
    <row r="489" spans="1:28" ht="15.75" customHeight="1">
      <c r="A489" s="174"/>
      <c r="B489" s="174"/>
      <c r="C489" s="376"/>
      <c r="D489" s="376"/>
      <c r="E489" s="376"/>
      <c r="F489" s="376"/>
      <c r="G489" s="376"/>
      <c r="H489" s="376"/>
      <c r="I489" s="174"/>
      <c r="J489" s="174"/>
      <c r="K489" s="174"/>
      <c r="L489" s="174"/>
      <c r="M489" s="174"/>
      <c r="N489" s="174"/>
      <c r="O489" s="174"/>
      <c r="P489" s="174"/>
      <c r="Q489" s="174"/>
      <c r="R489" s="174"/>
      <c r="S489" s="174"/>
      <c r="T489" s="174"/>
      <c r="U489" s="174"/>
      <c r="V489" s="174"/>
      <c r="W489" s="174"/>
      <c r="X489" s="174"/>
      <c r="Y489" s="174"/>
      <c r="Z489" s="174"/>
      <c r="AA489" s="174"/>
      <c r="AB489" s="174"/>
    </row>
    <row r="490" spans="1:28" ht="15.75" customHeight="1">
      <c r="A490" s="174"/>
      <c r="B490" s="174"/>
      <c r="C490" s="376"/>
      <c r="D490" s="376"/>
      <c r="E490" s="376"/>
      <c r="F490" s="376"/>
      <c r="G490" s="376"/>
      <c r="H490" s="376"/>
      <c r="I490" s="174"/>
      <c r="J490" s="174"/>
      <c r="K490" s="174"/>
      <c r="L490" s="174"/>
      <c r="M490" s="174"/>
      <c r="N490" s="174"/>
      <c r="O490" s="174"/>
      <c r="P490" s="174"/>
      <c r="Q490" s="174"/>
      <c r="R490" s="174"/>
      <c r="S490" s="174"/>
      <c r="T490" s="174"/>
      <c r="U490" s="174"/>
      <c r="V490" s="174"/>
      <c r="W490" s="174"/>
      <c r="X490" s="174"/>
      <c r="Y490" s="174"/>
      <c r="Z490" s="174"/>
      <c r="AA490" s="174"/>
      <c r="AB490" s="174"/>
    </row>
    <row r="491" spans="1:28" ht="15.75" customHeight="1">
      <c r="A491" s="174"/>
      <c r="B491" s="174"/>
      <c r="C491" s="376"/>
      <c r="D491" s="376"/>
      <c r="E491" s="376"/>
      <c r="F491" s="376"/>
      <c r="G491" s="376"/>
      <c r="H491" s="376"/>
      <c r="I491" s="174"/>
      <c r="J491" s="174"/>
      <c r="K491" s="174"/>
      <c r="L491" s="174"/>
      <c r="M491" s="174"/>
      <c r="N491" s="174"/>
      <c r="O491" s="174"/>
      <c r="P491" s="174"/>
      <c r="Q491" s="174"/>
      <c r="R491" s="174"/>
      <c r="S491" s="174"/>
      <c r="T491" s="174"/>
      <c r="U491" s="174"/>
      <c r="V491" s="174"/>
      <c r="W491" s="174"/>
      <c r="X491" s="174"/>
      <c r="Y491" s="174"/>
      <c r="Z491" s="174"/>
      <c r="AA491" s="174"/>
      <c r="AB491" s="174"/>
    </row>
    <row r="492" spans="1:28" ht="15.75" customHeight="1">
      <c r="A492" s="174"/>
      <c r="B492" s="174"/>
      <c r="C492" s="376"/>
      <c r="D492" s="376"/>
      <c r="E492" s="376"/>
      <c r="F492" s="376"/>
      <c r="G492" s="376"/>
      <c r="H492" s="376"/>
      <c r="I492" s="174"/>
      <c r="J492" s="174"/>
      <c r="K492" s="174"/>
      <c r="L492" s="174"/>
      <c r="M492" s="174"/>
      <c r="N492" s="174"/>
      <c r="O492" s="174"/>
      <c r="P492" s="174"/>
      <c r="Q492" s="174"/>
      <c r="R492" s="174"/>
      <c r="S492" s="174"/>
      <c r="T492" s="174"/>
      <c r="U492" s="174"/>
      <c r="V492" s="174"/>
      <c r="W492" s="174"/>
      <c r="X492" s="174"/>
      <c r="Y492" s="174"/>
      <c r="Z492" s="174"/>
      <c r="AA492" s="174"/>
      <c r="AB492" s="174"/>
    </row>
    <row r="493" spans="1:28" ht="15.75" customHeight="1">
      <c r="A493" s="174"/>
      <c r="B493" s="174"/>
      <c r="C493" s="376"/>
      <c r="D493" s="376"/>
      <c r="E493" s="376"/>
      <c r="F493" s="376"/>
      <c r="G493" s="376"/>
      <c r="H493" s="376"/>
      <c r="I493" s="174"/>
      <c r="J493" s="174"/>
      <c r="K493" s="174"/>
      <c r="L493" s="174"/>
      <c r="M493" s="174"/>
      <c r="N493" s="174"/>
      <c r="O493" s="174"/>
      <c r="P493" s="174"/>
      <c r="Q493" s="174"/>
      <c r="R493" s="174"/>
      <c r="S493" s="174"/>
      <c r="T493" s="174"/>
      <c r="U493" s="174"/>
      <c r="V493" s="174"/>
      <c r="W493" s="174"/>
      <c r="X493" s="174"/>
      <c r="Y493" s="174"/>
      <c r="Z493" s="174"/>
      <c r="AA493" s="174"/>
      <c r="AB493" s="174"/>
    </row>
    <row r="494" spans="1:28" ht="15.75" customHeight="1">
      <c r="A494" s="174"/>
      <c r="B494" s="174"/>
      <c r="C494" s="376"/>
      <c r="D494" s="376"/>
      <c r="E494" s="376"/>
      <c r="F494" s="376"/>
      <c r="G494" s="376"/>
      <c r="H494" s="376"/>
      <c r="I494" s="174"/>
      <c r="J494" s="174"/>
      <c r="K494" s="174"/>
      <c r="L494" s="174"/>
      <c r="M494" s="174"/>
      <c r="N494" s="174"/>
      <c r="O494" s="174"/>
      <c r="P494" s="174"/>
      <c r="Q494" s="174"/>
      <c r="R494" s="174"/>
      <c r="S494" s="174"/>
      <c r="T494" s="174"/>
      <c r="U494" s="174"/>
      <c r="V494" s="174"/>
      <c r="W494" s="174"/>
      <c r="X494" s="174"/>
      <c r="Y494" s="174"/>
      <c r="Z494" s="174"/>
      <c r="AA494" s="174"/>
      <c r="AB494" s="174"/>
    </row>
    <row r="495" spans="1:28" ht="15.75" customHeight="1">
      <c r="A495" s="174"/>
      <c r="B495" s="174"/>
      <c r="C495" s="376"/>
      <c r="D495" s="376"/>
      <c r="E495" s="376"/>
      <c r="F495" s="376"/>
      <c r="G495" s="376"/>
      <c r="H495" s="376"/>
      <c r="I495" s="174"/>
      <c r="J495" s="174"/>
      <c r="K495" s="174"/>
      <c r="L495" s="174"/>
      <c r="M495" s="174"/>
      <c r="N495" s="174"/>
      <c r="O495" s="174"/>
      <c r="P495" s="174"/>
      <c r="Q495" s="174"/>
      <c r="R495" s="174"/>
      <c r="S495" s="174"/>
      <c r="T495" s="174"/>
      <c r="U495" s="174"/>
      <c r="V495" s="174"/>
      <c r="W495" s="174"/>
      <c r="X495" s="174"/>
      <c r="Y495" s="174"/>
      <c r="Z495" s="174"/>
      <c r="AA495" s="174"/>
      <c r="AB495" s="174"/>
    </row>
    <row r="496" spans="1:28" ht="15.75" customHeight="1">
      <c r="A496" s="174"/>
      <c r="B496" s="174"/>
      <c r="C496" s="376"/>
      <c r="D496" s="376"/>
      <c r="E496" s="376"/>
      <c r="F496" s="376"/>
      <c r="G496" s="376"/>
      <c r="H496" s="376"/>
      <c r="I496" s="174"/>
      <c r="J496" s="174"/>
      <c r="K496" s="174"/>
      <c r="L496" s="174"/>
      <c r="M496" s="174"/>
      <c r="N496" s="174"/>
      <c r="O496" s="174"/>
      <c r="P496" s="174"/>
      <c r="Q496" s="174"/>
      <c r="R496" s="174"/>
      <c r="S496" s="174"/>
      <c r="T496" s="174"/>
      <c r="U496" s="174"/>
      <c r="V496" s="174"/>
      <c r="W496" s="174"/>
      <c r="X496" s="174"/>
      <c r="Y496" s="174"/>
      <c r="Z496" s="174"/>
      <c r="AA496" s="174"/>
      <c r="AB496" s="174"/>
    </row>
    <row r="497" spans="1:28" ht="15.75" customHeight="1">
      <c r="A497" s="174"/>
      <c r="B497" s="174"/>
      <c r="C497" s="376"/>
      <c r="D497" s="376"/>
      <c r="E497" s="376"/>
      <c r="F497" s="376"/>
      <c r="G497" s="376"/>
      <c r="H497" s="376"/>
      <c r="I497" s="174"/>
      <c r="J497" s="174"/>
      <c r="K497" s="174"/>
      <c r="L497" s="174"/>
      <c r="M497" s="174"/>
      <c r="N497" s="174"/>
      <c r="O497" s="174"/>
      <c r="P497" s="174"/>
      <c r="Q497" s="174"/>
      <c r="R497" s="174"/>
      <c r="S497" s="174"/>
      <c r="T497" s="174"/>
      <c r="U497" s="174"/>
      <c r="V497" s="174"/>
      <c r="W497" s="174"/>
      <c r="X497" s="174"/>
      <c r="Y497" s="174"/>
      <c r="Z497" s="174"/>
      <c r="AA497" s="174"/>
      <c r="AB497" s="174"/>
    </row>
    <row r="498" spans="1:28" ht="15.75" customHeight="1">
      <c r="A498" s="174"/>
      <c r="B498" s="174"/>
      <c r="C498" s="376"/>
      <c r="D498" s="376"/>
      <c r="E498" s="376"/>
      <c r="F498" s="376"/>
      <c r="G498" s="376"/>
      <c r="H498" s="376"/>
      <c r="I498" s="174"/>
      <c r="J498" s="174"/>
      <c r="K498" s="174"/>
      <c r="L498" s="174"/>
      <c r="M498" s="174"/>
      <c r="N498" s="174"/>
      <c r="O498" s="174"/>
      <c r="P498" s="174"/>
      <c r="Q498" s="174"/>
      <c r="R498" s="174"/>
      <c r="S498" s="174"/>
      <c r="T498" s="174"/>
      <c r="U498" s="174"/>
      <c r="V498" s="174"/>
      <c r="W498" s="174"/>
      <c r="X498" s="174"/>
      <c r="Y498" s="174"/>
      <c r="Z498" s="174"/>
      <c r="AA498" s="174"/>
      <c r="AB498" s="174"/>
    </row>
    <row r="499" spans="1:28" ht="15.75" customHeight="1">
      <c r="A499" s="174"/>
      <c r="B499" s="174"/>
      <c r="C499" s="376"/>
      <c r="D499" s="376"/>
      <c r="E499" s="376"/>
      <c r="F499" s="376"/>
      <c r="G499" s="376"/>
      <c r="H499" s="376"/>
      <c r="I499" s="174"/>
      <c r="J499" s="174"/>
      <c r="K499" s="174"/>
      <c r="L499" s="174"/>
      <c r="M499" s="174"/>
      <c r="N499" s="174"/>
      <c r="O499" s="174"/>
      <c r="P499" s="174"/>
      <c r="Q499" s="174"/>
      <c r="R499" s="174"/>
      <c r="S499" s="174"/>
      <c r="T499" s="174"/>
      <c r="U499" s="174"/>
      <c r="V499" s="174"/>
      <c r="W499" s="174"/>
      <c r="X499" s="174"/>
      <c r="Y499" s="174"/>
      <c r="Z499" s="174"/>
      <c r="AA499" s="174"/>
      <c r="AB499" s="174"/>
    </row>
    <row r="500" spans="1:28" ht="15.75" customHeight="1">
      <c r="A500" s="174"/>
      <c r="B500" s="174"/>
      <c r="C500" s="376"/>
      <c r="D500" s="376"/>
      <c r="E500" s="376"/>
      <c r="F500" s="376"/>
      <c r="G500" s="376"/>
      <c r="H500" s="376"/>
      <c r="I500" s="174"/>
      <c r="J500" s="174"/>
      <c r="K500" s="174"/>
      <c r="L500" s="174"/>
      <c r="M500" s="174"/>
      <c r="N500" s="174"/>
      <c r="O500" s="174"/>
      <c r="P500" s="174"/>
      <c r="Q500" s="174"/>
      <c r="R500" s="174"/>
      <c r="S500" s="174"/>
      <c r="T500" s="174"/>
      <c r="U500" s="174"/>
      <c r="V500" s="174"/>
      <c r="W500" s="174"/>
      <c r="X500" s="174"/>
      <c r="Y500" s="174"/>
      <c r="Z500" s="174"/>
      <c r="AA500" s="174"/>
      <c r="AB500" s="174"/>
    </row>
    <row r="501" spans="1:28" ht="15.75" customHeight="1">
      <c r="A501" s="174"/>
      <c r="B501" s="174"/>
      <c r="C501" s="376"/>
      <c r="D501" s="376"/>
      <c r="E501" s="376"/>
      <c r="F501" s="376"/>
      <c r="G501" s="376"/>
      <c r="H501" s="376"/>
      <c r="I501" s="174"/>
      <c r="J501" s="174"/>
      <c r="K501" s="174"/>
      <c r="L501" s="174"/>
      <c r="M501" s="174"/>
      <c r="N501" s="174"/>
      <c r="O501" s="174"/>
      <c r="P501" s="174"/>
      <c r="Q501" s="174"/>
      <c r="R501" s="174"/>
      <c r="S501" s="174"/>
      <c r="T501" s="174"/>
      <c r="U501" s="174"/>
      <c r="V501" s="174"/>
      <c r="W501" s="174"/>
      <c r="X501" s="174"/>
      <c r="Y501" s="174"/>
      <c r="Z501" s="174"/>
      <c r="AA501" s="174"/>
      <c r="AB501" s="174"/>
    </row>
    <row r="502" spans="1:28" ht="15.75" customHeight="1">
      <c r="A502" s="174"/>
      <c r="B502" s="174"/>
      <c r="C502" s="376"/>
      <c r="D502" s="376"/>
      <c r="E502" s="376"/>
      <c r="F502" s="376"/>
      <c r="G502" s="376"/>
      <c r="H502" s="376"/>
      <c r="I502" s="174"/>
      <c r="J502" s="174"/>
      <c r="K502" s="174"/>
      <c r="L502" s="174"/>
      <c r="M502" s="174"/>
      <c r="N502" s="174"/>
      <c r="O502" s="174"/>
      <c r="P502" s="174"/>
      <c r="Q502" s="174"/>
      <c r="R502" s="174"/>
      <c r="S502" s="174"/>
      <c r="T502" s="174"/>
      <c r="U502" s="174"/>
      <c r="V502" s="174"/>
      <c r="W502" s="174"/>
      <c r="X502" s="174"/>
      <c r="Y502" s="174"/>
      <c r="Z502" s="174"/>
      <c r="AA502" s="174"/>
      <c r="AB502" s="174"/>
    </row>
    <row r="503" spans="1:28" ht="15.75" customHeight="1">
      <c r="A503" s="174"/>
      <c r="B503" s="174"/>
      <c r="C503" s="376"/>
      <c r="D503" s="376"/>
      <c r="E503" s="376"/>
      <c r="F503" s="376"/>
      <c r="G503" s="376"/>
      <c r="H503" s="376"/>
      <c r="I503" s="174"/>
      <c r="J503" s="174"/>
      <c r="K503" s="174"/>
      <c r="L503" s="174"/>
      <c r="M503" s="174"/>
      <c r="N503" s="174"/>
      <c r="O503" s="174"/>
      <c r="P503" s="174"/>
      <c r="Q503" s="174"/>
      <c r="R503" s="174"/>
      <c r="S503" s="174"/>
      <c r="T503" s="174"/>
      <c r="U503" s="174"/>
      <c r="V503" s="174"/>
      <c r="W503" s="174"/>
      <c r="X503" s="174"/>
      <c r="Y503" s="174"/>
      <c r="Z503" s="174"/>
      <c r="AA503" s="174"/>
      <c r="AB503" s="174"/>
    </row>
    <row r="504" spans="1:28" ht="15.75" customHeight="1">
      <c r="A504" s="174"/>
      <c r="B504" s="174"/>
      <c r="C504" s="376"/>
      <c r="D504" s="376"/>
      <c r="E504" s="376"/>
      <c r="F504" s="376"/>
      <c r="G504" s="376"/>
      <c r="H504" s="376"/>
      <c r="I504" s="174"/>
      <c r="J504" s="174"/>
      <c r="K504" s="174"/>
      <c r="L504" s="174"/>
      <c r="M504" s="174"/>
      <c r="N504" s="174"/>
      <c r="O504" s="174"/>
      <c r="P504" s="174"/>
      <c r="Q504" s="174"/>
      <c r="R504" s="174"/>
      <c r="S504" s="174"/>
      <c r="T504" s="174"/>
      <c r="U504" s="174"/>
      <c r="V504" s="174"/>
      <c r="W504" s="174"/>
      <c r="X504" s="174"/>
      <c r="Y504" s="174"/>
      <c r="Z504" s="174"/>
      <c r="AA504" s="174"/>
      <c r="AB504" s="174"/>
    </row>
    <row r="505" spans="1:28" ht="15.75" customHeight="1">
      <c r="A505" s="174"/>
      <c r="B505" s="174"/>
      <c r="C505" s="376"/>
      <c r="D505" s="376"/>
      <c r="E505" s="376"/>
      <c r="F505" s="376"/>
      <c r="G505" s="376"/>
      <c r="H505" s="376"/>
      <c r="I505" s="174"/>
      <c r="J505" s="174"/>
      <c r="K505" s="174"/>
      <c r="L505" s="174"/>
      <c r="M505" s="174"/>
      <c r="N505" s="174"/>
      <c r="O505" s="174"/>
      <c r="P505" s="174"/>
      <c r="Q505" s="174"/>
      <c r="R505" s="174"/>
      <c r="S505" s="174"/>
      <c r="T505" s="174"/>
      <c r="U505" s="174"/>
      <c r="V505" s="174"/>
      <c r="W505" s="174"/>
      <c r="X505" s="174"/>
      <c r="Y505" s="174"/>
      <c r="Z505" s="174"/>
      <c r="AA505" s="174"/>
      <c r="AB505" s="174"/>
    </row>
    <row r="506" spans="1:28" ht="15.75" customHeight="1">
      <c r="A506" s="174"/>
      <c r="B506" s="174"/>
      <c r="C506" s="376"/>
      <c r="D506" s="376"/>
      <c r="E506" s="376"/>
      <c r="F506" s="376"/>
      <c r="G506" s="376"/>
      <c r="H506" s="376"/>
      <c r="I506" s="174"/>
      <c r="J506" s="174"/>
      <c r="K506" s="174"/>
      <c r="L506" s="174"/>
      <c r="M506" s="174"/>
      <c r="N506" s="174"/>
      <c r="O506" s="174"/>
      <c r="P506" s="174"/>
      <c r="Q506" s="174"/>
      <c r="R506" s="174"/>
      <c r="S506" s="174"/>
      <c r="T506" s="174"/>
      <c r="U506" s="174"/>
      <c r="V506" s="174"/>
      <c r="W506" s="174"/>
      <c r="X506" s="174"/>
      <c r="Y506" s="174"/>
      <c r="Z506" s="174"/>
      <c r="AA506" s="174"/>
      <c r="AB506" s="174"/>
    </row>
    <row r="507" spans="1:28" ht="15.75" customHeight="1">
      <c r="A507" s="174"/>
      <c r="B507" s="174"/>
      <c r="C507" s="376"/>
      <c r="D507" s="376"/>
      <c r="E507" s="376"/>
      <c r="F507" s="376"/>
      <c r="G507" s="376"/>
      <c r="H507" s="376"/>
      <c r="I507" s="174"/>
      <c r="J507" s="174"/>
      <c r="K507" s="174"/>
      <c r="L507" s="174"/>
      <c r="M507" s="174"/>
      <c r="N507" s="174"/>
      <c r="O507" s="174"/>
      <c r="P507" s="174"/>
      <c r="Q507" s="174"/>
      <c r="R507" s="174"/>
      <c r="S507" s="174"/>
      <c r="T507" s="174"/>
      <c r="U507" s="174"/>
      <c r="V507" s="174"/>
      <c r="W507" s="174"/>
      <c r="X507" s="174"/>
      <c r="Y507" s="174"/>
      <c r="Z507" s="174"/>
      <c r="AA507" s="174"/>
      <c r="AB507" s="174"/>
    </row>
    <row r="508" spans="1:28" ht="15.75" customHeight="1">
      <c r="A508" s="174"/>
      <c r="B508" s="174"/>
      <c r="C508" s="376"/>
      <c r="D508" s="376"/>
      <c r="E508" s="376"/>
      <c r="F508" s="376"/>
      <c r="G508" s="376"/>
      <c r="H508" s="376"/>
      <c r="I508" s="174"/>
      <c r="J508" s="174"/>
      <c r="K508" s="174"/>
      <c r="L508" s="174"/>
      <c r="M508" s="174"/>
      <c r="N508" s="174"/>
      <c r="O508" s="174"/>
      <c r="P508" s="174"/>
      <c r="Q508" s="174"/>
      <c r="R508" s="174"/>
      <c r="S508" s="174"/>
      <c r="T508" s="174"/>
      <c r="U508" s="174"/>
      <c r="V508" s="174"/>
      <c r="W508" s="174"/>
      <c r="X508" s="174"/>
      <c r="Y508" s="174"/>
      <c r="Z508" s="174"/>
      <c r="AA508" s="174"/>
      <c r="AB508" s="174"/>
    </row>
    <row r="509" spans="1:28" ht="15.75" customHeight="1">
      <c r="A509" s="174"/>
      <c r="B509" s="174"/>
      <c r="C509" s="376"/>
      <c r="D509" s="376"/>
      <c r="E509" s="376"/>
      <c r="F509" s="376"/>
      <c r="G509" s="376"/>
      <c r="H509" s="376"/>
      <c r="I509" s="174"/>
      <c r="J509" s="174"/>
      <c r="K509" s="174"/>
      <c r="L509" s="174"/>
      <c r="M509" s="174"/>
      <c r="N509" s="174"/>
      <c r="O509" s="174"/>
      <c r="P509" s="174"/>
      <c r="Q509" s="174"/>
      <c r="R509" s="174"/>
      <c r="S509" s="174"/>
      <c r="T509" s="174"/>
      <c r="U509" s="174"/>
      <c r="V509" s="174"/>
      <c r="W509" s="174"/>
      <c r="X509" s="174"/>
      <c r="Y509" s="174"/>
      <c r="Z509" s="174"/>
      <c r="AA509" s="174"/>
      <c r="AB509" s="174"/>
    </row>
    <row r="510" spans="1:28" ht="15.75" customHeight="1">
      <c r="A510" s="174"/>
      <c r="B510" s="174"/>
      <c r="C510" s="376"/>
      <c r="D510" s="376"/>
      <c r="E510" s="376"/>
      <c r="F510" s="376"/>
      <c r="G510" s="376"/>
      <c r="H510" s="376"/>
      <c r="I510" s="174"/>
      <c r="J510" s="174"/>
      <c r="K510" s="174"/>
      <c r="L510" s="174"/>
      <c r="M510" s="174"/>
      <c r="N510" s="174"/>
      <c r="O510" s="174"/>
      <c r="P510" s="174"/>
      <c r="Q510" s="174"/>
      <c r="R510" s="174"/>
      <c r="S510" s="174"/>
      <c r="T510" s="174"/>
      <c r="U510" s="174"/>
      <c r="V510" s="174"/>
      <c r="W510" s="174"/>
      <c r="X510" s="174"/>
      <c r="Y510" s="174"/>
      <c r="Z510" s="174"/>
      <c r="AA510" s="174"/>
      <c r="AB510" s="174"/>
    </row>
    <row r="511" spans="1:28" ht="15.75" customHeight="1">
      <c r="A511" s="174"/>
      <c r="B511" s="174"/>
      <c r="C511" s="376"/>
      <c r="D511" s="376"/>
      <c r="E511" s="376"/>
      <c r="F511" s="376"/>
      <c r="G511" s="376"/>
      <c r="H511" s="376"/>
      <c r="I511" s="174"/>
      <c r="J511" s="174"/>
      <c r="K511" s="174"/>
      <c r="L511" s="174"/>
      <c r="M511" s="174"/>
      <c r="N511" s="174"/>
      <c r="O511" s="174"/>
      <c r="P511" s="174"/>
      <c r="Q511" s="174"/>
      <c r="R511" s="174"/>
      <c r="S511" s="174"/>
      <c r="T511" s="174"/>
      <c r="U511" s="174"/>
      <c r="V511" s="174"/>
      <c r="W511" s="174"/>
      <c r="X511" s="174"/>
      <c r="Y511" s="174"/>
      <c r="Z511" s="174"/>
      <c r="AA511" s="174"/>
      <c r="AB511" s="174"/>
    </row>
    <row r="512" spans="1:28" ht="15.75" customHeight="1">
      <c r="A512" s="174"/>
      <c r="B512" s="174"/>
      <c r="C512" s="376"/>
      <c r="D512" s="376"/>
      <c r="E512" s="376"/>
      <c r="F512" s="376"/>
      <c r="G512" s="376"/>
      <c r="H512" s="376"/>
      <c r="I512" s="174"/>
      <c r="J512" s="174"/>
      <c r="K512" s="174"/>
      <c r="L512" s="174"/>
      <c r="M512" s="174"/>
      <c r="N512" s="174"/>
      <c r="O512" s="174"/>
      <c r="P512" s="174"/>
      <c r="Q512" s="174"/>
      <c r="R512" s="174"/>
      <c r="S512" s="174"/>
      <c r="T512" s="174"/>
      <c r="U512" s="174"/>
      <c r="V512" s="174"/>
      <c r="W512" s="174"/>
      <c r="X512" s="174"/>
      <c r="Y512" s="174"/>
      <c r="Z512" s="174"/>
      <c r="AA512" s="174"/>
      <c r="AB512" s="174"/>
    </row>
    <row r="513" spans="1:28" ht="15.75" customHeight="1">
      <c r="A513" s="174"/>
      <c r="B513" s="174"/>
      <c r="C513" s="376"/>
      <c r="D513" s="376"/>
      <c r="E513" s="376"/>
      <c r="F513" s="376"/>
      <c r="G513" s="376"/>
      <c r="H513" s="376"/>
      <c r="I513" s="174"/>
      <c r="J513" s="174"/>
      <c r="K513" s="174"/>
      <c r="L513" s="174"/>
      <c r="M513" s="174"/>
      <c r="N513" s="174"/>
      <c r="O513" s="174"/>
      <c r="P513" s="174"/>
      <c r="Q513" s="174"/>
      <c r="R513" s="174"/>
      <c r="S513" s="174"/>
      <c r="T513" s="174"/>
      <c r="U513" s="174"/>
      <c r="V513" s="174"/>
      <c r="W513" s="174"/>
      <c r="X513" s="174"/>
      <c r="Y513" s="174"/>
      <c r="Z513" s="174"/>
      <c r="AA513" s="174"/>
      <c r="AB513" s="174"/>
    </row>
    <row r="514" spans="1:28" ht="15.75" customHeight="1">
      <c r="A514" s="174"/>
      <c r="B514" s="174"/>
      <c r="C514" s="376"/>
      <c r="D514" s="376"/>
      <c r="E514" s="376"/>
      <c r="F514" s="376"/>
      <c r="G514" s="376"/>
      <c r="H514" s="376"/>
      <c r="I514" s="174"/>
      <c r="J514" s="174"/>
      <c r="K514" s="174"/>
      <c r="L514" s="174"/>
      <c r="M514" s="174"/>
      <c r="N514" s="174"/>
      <c r="O514" s="174"/>
      <c r="P514" s="174"/>
      <c r="Q514" s="174"/>
      <c r="R514" s="174"/>
      <c r="S514" s="174"/>
      <c r="T514" s="174"/>
      <c r="U514" s="174"/>
      <c r="V514" s="174"/>
      <c r="W514" s="174"/>
      <c r="X514" s="174"/>
      <c r="Y514" s="174"/>
      <c r="Z514" s="174"/>
      <c r="AA514" s="174"/>
      <c r="AB514" s="174"/>
    </row>
    <row r="515" spans="1:28" ht="15.75" customHeight="1">
      <c r="A515" s="174"/>
      <c r="B515" s="174"/>
      <c r="C515" s="376"/>
      <c r="D515" s="376"/>
      <c r="E515" s="376"/>
      <c r="F515" s="376"/>
      <c r="G515" s="376"/>
      <c r="H515" s="376"/>
      <c r="I515" s="174"/>
      <c r="J515" s="174"/>
      <c r="K515" s="174"/>
      <c r="L515" s="174"/>
      <c r="M515" s="174"/>
      <c r="N515" s="174"/>
      <c r="O515" s="174"/>
      <c r="P515" s="174"/>
      <c r="Q515" s="174"/>
      <c r="R515" s="174"/>
      <c r="S515" s="174"/>
      <c r="T515" s="174"/>
      <c r="U515" s="174"/>
      <c r="V515" s="174"/>
      <c r="W515" s="174"/>
      <c r="X515" s="174"/>
      <c r="Y515" s="174"/>
      <c r="Z515" s="174"/>
      <c r="AA515" s="174"/>
      <c r="AB515" s="174"/>
    </row>
    <row r="516" spans="1:28" ht="15.75" customHeight="1">
      <c r="A516" s="174"/>
      <c r="B516" s="174"/>
      <c r="C516" s="376"/>
      <c r="D516" s="376"/>
      <c r="E516" s="376"/>
      <c r="F516" s="376"/>
      <c r="G516" s="376"/>
      <c r="H516" s="376"/>
      <c r="I516" s="174"/>
      <c r="J516" s="174"/>
      <c r="K516" s="174"/>
      <c r="L516" s="174"/>
      <c r="M516" s="174"/>
      <c r="N516" s="174"/>
      <c r="O516" s="174"/>
      <c r="P516" s="174"/>
      <c r="Q516" s="174"/>
      <c r="R516" s="174"/>
      <c r="S516" s="174"/>
      <c r="T516" s="174"/>
      <c r="U516" s="174"/>
      <c r="V516" s="174"/>
      <c r="W516" s="174"/>
      <c r="X516" s="174"/>
      <c r="Y516" s="174"/>
      <c r="Z516" s="174"/>
      <c r="AA516" s="174"/>
      <c r="AB516" s="174"/>
    </row>
    <row r="517" spans="1:28" ht="15.75" customHeight="1">
      <c r="A517" s="174"/>
      <c r="B517" s="174"/>
      <c r="C517" s="376"/>
      <c r="D517" s="376"/>
      <c r="E517" s="376"/>
      <c r="F517" s="376"/>
      <c r="G517" s="376"/>
      <c r="H517" s="376"/>
      <c r="I517" s="174"/>
      <c r="J517" s="174"/>
      <c r="K517" s="174"/>
      <c r="L517" s="174"/>
      <c r="M517" s="174"/>
      <c r="N517" s="174"/>
      <c r="O517" s="174"/>
      <c r="P517" s="174"/>
      <c r="Q517" s="174"/>
      <c r="R517" s="174"/>
      <c r="S517" s="174"/>
      <c r="T517" s="174"/>
      <c r="U517" s="174"/>
      <c r="V517" s="174"/>
      <c r="W517" s="174"/>
      <c r="X517" s="174"/>
      <c r="Y517" s="174"/>
      <c r="Z517" s="174"/>
      <c r="AA517" s="174"/>
      <c r="AB517" s="174"/>
    </row>
    <row r="518" spans="1:28" ht="15.75" customHeight="1">
      <c r="A518" s="174"/>
      <c r="B518" s="174"/>
      <c r="C518" s="376"/>
      <c r="D518" s="376"/>
      <c r="E518" s="376"/>
      <c r="F518" s="376"/>
      <c r="G518" s="376"/>
      <c r="H518" s="376"/>
      <c r="I518" s="174"/>
      <c r="J518" s="174"/>
      <c r="K518" s="174"/>
      <c r="L518" s="174"/>
      <c r="M518" s="174"/>
      <c r="N518" s="174"/>
      <c r="O518" s="174"/>
      <c r="P518" s="174"/>
      <c r="Q518" s="174"/>
      <c r="R518" s="174"/>
      <c r="S518" s="174"/>
      <c r="T518" s="174"/>
      <c r="U518" s="174"/>
      <c r="V518" s="174"/>
      <c r="W518" s="174"/>
      <c r="X518" s="174"/>
      <c r="Y518" s="174"/>
      <c r="Z518" s="174"/>
      <c r="AA518" s="174"/>
      <c r="AB518" s="174"/>
    </row>
    <row r="519" spans="1:28" ht="15.75" customHeight="1">
      <c r="A519" s="174"/>
      <c r="B519" s="174"/>
      <c r="C519" s="376"/>
      <c r="D519" s="376"/>
      <c r="E519" s="376"/>
      <c r="F519" s="376"/>
      <c r="G519" s="376"/>
      <c r="H519" s="376"/>
      <c r="I519" s="174"/>
      <c r="J519" s="174"/>
      <c r="K519" s="174"/>
      <c r="L519" s="174"/>
      <c r="M519" s="174"/>
      <c r="N519" s="174"/>
      <c r="O519" s="174"/>
      <c r="P519" s="174"/>
      <c r="Q519" s="174"/>
      <c r="R519" s="174"/>
      <c r="S519" s="174"/>
      <c r="T519" s="174"/>
      <c r="U519" s="174"/>
      <c r="V519" s="174"/>
      <c r="W519" s="174"/>
      <c r="X519" s="174"/>
      <c r="Y519" s="174"/>
      <c r="Z519" s="174"/>
      <c r="AA519" s="174"/>
      <c r="AB519" s="174"/>
    </row>
    <row r="520" spans="1:28" ht="15.75" customHeight="1">
      <c r="A520" s="174"/>
      <c r="B520" s="174"/>
      <c r="C520" s="376"/>
      <c r="D520" s="376"/>
      <c r="E520" s="376"/>
      <c r="F520" s="376"/>
      <c r="G520" s="376"/>
      <c r="H520" s="376"/>
      <c r="I520" s="174"/>
      <c r="J520" s="174"/>
      <c r="K520" s="174"/>
      <c r="L520" s="174"/>
      <c r="M520" s="174"/>
      <c r="N520" s="174"/>
      <c r="O520" s="174"/>
      <c r="P520" s="174"/>
      <c r="Q520" s="174"/>
      <c r="R520" s="174"/>
      <c r="S520" s="174"/>
      <c r="T520" s="174"/>
      <c r="U520" s="174"/>
      <c r="V520" s="174"/>
      <c r="W520" s="174"/>
      <c r="X520" s="174"/>
      <c r="Y520" s="174"/>
      <c r="Z520" s="174"/>
      <c r="AA520" s="174"/>
      <c r="AB520" s="174"/>
    </row>
    <row r="521" spans="1:28" ht="15.75" customHeight="1">
      <c r="A521" s="174"/>
      <c r="B521" s="174"/>
      <c r="C521" s="376"/>
      <c r="D521" s="376"/>
      <c r="E521" s="376"/>
      <c r="F521" s="376"/>
      <c r="G521" s="376"/>
      <c r="H521" s="376"/>
      <c r="I521" s="174"/>
      <c r="J521" s="174"/>
      <c r="K521" s="174"/>
      <c r="L521" s="174"/>
      <c r="M521" s="174"/>
      <c r="N521" s="174"/>
      <c r="O521" s="174"/>
      <c r="P521" s="174"/>
      <c r="Q521" s="174"/>
      <c r="R521" s="174"/>
      <c r="S521" s="174"/>
      <c r="T521" s="174"/>
      <c r="U521" s="174"/>
      <c r="V521" s="174"/>
      <c r="W521" s="174"/>
      <c r="X521" s="174"/>
      <c r="Y521" s="174"/>
      <c r="Z521" s="174"/>
      <c r="AA521" s="174"/>
      <c r="AB521" s="174"/>
    </row>
    <row r="522" spans="1:28" ht="15.75" customHeight="1">
      <c r="A522" s="174"/>
      <c r="B522" s="174"/>
      <c r="C522" s="376"/>
      <c r="D522" s="376"/>
      <c r="E522" s="376"/>
      <c r="F522" s="376"/>
      <c r="G522" s="376"/>
      <c r="H522" s="376"/>
      <c r="I522" s="174"/>
      <c r="J522" s="174"/>
      <c r="K522" s="174"/>
      <c r="L522" s="174"/>
      <c r="M522" s="174"/>
      <c r="N522" s="174"/>
      <c r="O522" s="174"/>
      <c r="P522" s="174"/>
      <c r="Q522" s="174"/>
      <c r="R522" s="174"/>
      <c r="S522" s="174"/>
      <c r="T522" s="174"/>
      <c r="U522" s="174"/>
      <c r="V522" s="174"/>
      <c r="W522" s="174"/>
      <c r="X522" s="174"/>
      <c r="Y522" s="174"/>
      <c r="Z522" s="174"/>
      <c r="AA522" s="174"/>
      <c r="AB522" s="174"/>
    </row>
    <row r="523" spans="1:28" ht="15.75" customHeight="1">
      <c r="A523" s="174"/>
      <c r="B523" s="174"/>
      <c r="C523" s="376"/>
      <c r="D523" s="376"/>
      <c r="E523" s="376"/>
      <c r="F523" s="376"/>
      <c r="G523" s="376"/>
      <c r="H523" s="376"/>
      <c r="I523" s="174"/>
      <c r="J523" s="174"/>
      <c r="K523" s="174"/>
      <c r="L523" s="174"/>
      <c r="M523" s="174"/>
      <c r="N523" s="174"/>
      <c r="O523" s="174"/>
      <c r="P523" s="174"/>
      <c r="Q523" s="174"/>
      <c r="R523" s="174"/>
      <c r="S523" s="174"/>
      <c r="T523" s="174"/>
      <c r="U523" s="174"/>
      <c r="V523" s="174"/>
      <c r="W523" s="174"/>
      <c r="X523" s="174"/>
      <c r="Y523" s="174"/>
      <c r="Z523" s="174"/>
      <c r="AA523" s="174"/>
      <c r="AB523" s="174"/>
    </row>
    <row r="524" spans="1:28" ht="15.75" customHeight="1">
      <c r="A524" s="174"/>
      <c r="B524" s="174"/>
      <c r="C524" s="376"/>
      <c r="D524" s="376"/>
      <c r="E524" s="376"/>
      <c r="F524" s="376"/>
      <c r="G524" s="376"/>
      <c r="H524" s="376"/>
      <c r="I524" s="174"/>
      <c r="J524" s="174"/>
      <c r="K524" s="174"/>
      <c r="L524" s="174"/>
      <c r="M524" s="174"/>
      <c r="N524" s="174"/>
      <c r="O524" s="174"/>
      <c r="P524" s="174"/>
      <c r="Q524" s="174"/>
      <c r="R524" s="174"/>
      <c r="S524" s="174"/>
      <c r="T524" s="174"/>
      <c r="U524" s="174"/>
      <c r="V524" s="174"/>
      <c r="W524" s="174"/>
      <c r="X524" s="174"/>
      <c r="Y524" s="174"/>
      <c r="Z524" s="174"/>
      <c r="AA524" s="174"/>
      <c r="AB524" s="174"/>
    </row>
    <row r="525" spans="1:28" ht="15.75" customHeight="1">
      <c r="A525" s="174"/>
      <c r="B525" s="174"/>
      <c r="C525" s="376"/>
      <c r="D525" s="376"/>
      <c r="E525" s="376"/>
      <c r="F525" s="376"/>
      <c r="G525" s="376"/>
      <c r="H525" s="376"/>
      <c r="I525" s="174"/>
      <c r="J525" s="174"/>
      <c r="K525" s="174"/>
      <c r="L525" s="174"/>
      <c r="M525" s="174"/>
      <c r="N525" s="174"/>
      <c r="O525" s="174"/>
      <c r="P525" s="174"/>
      <c r="Q525" s="174"/>
      <c r="R525" s="174"/>
      <c r="S525" s="174"/>
      <c r="T525" s="174"/>
      <c r="U525" s="174"/>
      <c r="V525" s="174"/>
      <c r="W525" s="174"/>
      <c r="X525" s="174"/>
      <c r="Y525" s="174"/>
      <c r="Z525" s="174"/>
      <c r="AA525" s="174"/>
      <c r="AB525" s="174"/>
    </row>
    <row r="526" spans="1:28" ht="15.75" customHeight="1">
      <c r="A526" s="174"/>
      <c r="B526" s="174"/>
      <c r="C526" s="376"/>
      <c r="D526" s="376"/>
      <c r="E526" s="376"/>
      <c r="F526" s="376"/>
      <c r="G526" s="376"/>
      <c r="H526" s="376"/>
      <c r="I526" s="174"/>
      <c r="J526" s="174"/>
      <c r="K526" s="174"/>
      <c r="L526" s="174"/>
      <c r="M526" s="174"/>
      <c r="N526" s="174"/>
      <c r="O526" s="174"/>
      <c r="P526" s="174"/>
      <c r="Q526" s="174"/>
      <c r="R526" s="174"/>
      <c r="S526" s="174"/>
      <c r="T526" s="174"/>
      <c r="U526" s="174"/>
      <c r="V526" s="174"/>
      <c r="W526" s="174"/>
      <c r="X526" s="174"/>
      <c r="Y526" s="174"/>
      <c r="Z526" s="174"/>
      <c r="AA526" s="174"/>
      <c r="AB526" s="174"/>
    </row>
    <row r="527" spans="1:28" ht="15.75" customHeight="1">
      <c r="A527" s="174"/>
      <c r="B527" s="174"/>
      <c r="C527" s="376"/>
      <c r="D527" s="376"/>
      <c r="E527" s="376"/>
      <c r="F527" s="376"/>
      <c r="G527" s="376"/>
      <c r="H527" s="376"/>
      <c r="I527" s="174"/>
      <c r="J527" s="174"/>
      <c r="K527" s="174"/>
      <c r="L527" s="174"/>
      <c r="M527" s="174"/>
      <c r="N527" s="174"/>
      <c r="O527" s="174"/>
      <c r="P527" s="174"/>
      <c r="Q527" s="174"/>
      <c r="R527" s="174"/>
      <c r="S527" s="174"/>
      <c r="T527" s="174"/>
      <c r="U527" s="174"/>
      <c r="V527" s="174"/>
      <c r="W527" s="174"/>
      <c r="X527" s="174"/>
      <c r="Y527" s="174"/>
      <c r="Z527" s="174"/>
      <c r="AA527" s="174"/>
      <c r="AB527" s="174"/>
    </row>
    <row r="528" spans="1:28" ht="15.75" customHeight="1">
      <c r="A528" s="174"/>
      <c r="B528" s="174"/>
      <c r="C528" s="376"/>
      <c r="D528" s="376"/>
      <c r="E528" s="376"/>
      <c r="F528" s="376"/>
      <c r="G528" s="376"/>
      <c r="H528" s="376"/>
      <c r="I528" s="174"/>
      <c r="J528" s="174"/>
      <c r="K528" s="174"/>
      <c r="L528" s="174"/>
      <c r="M528" s="174"/>
      <c r="N528" s="174"/>
      <c r="O528" s="174"/>
      <c r="P528" s="174"/>
      <c r="Q528" s="174"/>
      <c r="R528" s="174"/>
      <c r="S528" s="174"/>
      <c r="T528" s="174"/>
      <c r="U528" s="174"/>
      <c r="V528" s="174"/>
      <c r="W528" s="174"/>
      <c r="X528" s="174"/>
      <c r="Y528" s="174"/>
      <c r="Z528" s="174"/>
      <c r="AA528" s="174"/>
      <c r="AB528" s="174"/>
    </row>
    <row r="529" spans="1:28" ht="15.75" customHeight="1">
      <c r="A529" s="174"/>
      <c r="B529" s="174"/>
      <c r="C529" s="376"/>
      <c r="D529" s="376"/>
      <c r="E529" s="376"/>
      <c r="F529" s="376"/>
      <c r="G529" s="376"/>
      <c r="H529" s="376"/>
      <c r="I529" s="174"/>
      <c r="J529" s="174"/>
      <c r="K529" s="174"/>
      <c r="L529" s="174"/>
      <c r="M529" s="174"/>
      <c r="N529" s="174"/>
      <c r="O529" s="174"/>
      <c r="P529" s="174"/>
      <c r="Q529" s="174"/>
      <c r="R529" s="174"/>
      <c r="S529" s="174"/>
      <c r="T529" s="174"/>
      <c r="U529" s="174"/>
      <c r="V529" s="174"/>
      <c r="W529" s="174"/>
      <c r="X529" s="174"/>
      <c r="Y529" s="174"/>
      <c r="Z529" s="174"/>
      <c r="AA529" s="174"/>
      <c r="AB529" s="174"/>
    </row>
    <row r="530" spans="1:28" ht="15.75" customHeight="1">
      <c r="A530" s="174"/>
      <c r="B530" s="174"/>
      <c r="C530" s="376"/>
      <c r="D530" s="376"/>
      <c r="E530" s="376"/>
      <c r="F530" s="376"/>
      <c r="G530" s="376"/>
      <c r="H530" s="376"/>
      <c r="I530" s="174"/>
      <c r="J530" s="174"/>
      <c r="K530" s="174"/>
      <c r="L530" s="174"/>
      <c r="M530" s="174"/>
      <c r="N530" s="174"/>
      <c r="O530" s="174"/>
      <c r="P530" s="174"/>
      <c r="Q530" s="174"/>
      <c r="R530" s="174"/>
      <c r="S530" s="174"/>
      <c r="T530" s="174"/>
      <c r="U530" s="174"/>
      <c r="V530" s="174"/>
      <c r="W530" s="174"/>
      <c r="X530" s="174"/>
      <c r="Y530" s="174"/>
      <c r="Z530" s="174"/>
      <c r="AA530" s="174"/>
      <c r="AB530" s="174"/>
    </row>
    <row r="531" spans="1:28" ht="15.75" customHeight="1">
      <c r="A531" s="174"/>
      <c r="B531" s="174"/>
      <c r="C531" s="376"/>
      <c r="D531" s="376"/>
      <c r="E531" s="376"/>
      <c r="F531" s="376"/>
      <c r="G531" s="376"/>
      <c r="H531" s="376"/>
      <c r="I531" s="174"/>
      <c r="J531" s="174"/>
      <c r="K531" s="174"/>
      <c r="L531" s="174"/>
      <c r="M531" s="174"/>
      <c r="N531" s="174"/>
      <c r="O531" s="174"/>
      <c r="P531" s="174"/>
      <c r="Q531" s="174"/>
      <c r="R531" s="174"/>
      <c r="S531" s="174"/>
      <c r="T531" s="174"/>
      <c r="U531" s="174"/>
      <c r="V531" s="174"/>
      <c r="W531" s="174"/>
      <c r="X531" s="174"/>
      <c r="Y531" s="174"/>
      <c r="Z531" s="174"/>
      <c r="AA531" s="174"/>
      <c r="AB531" s="174"/>
    </row>
    <row r="532" spans="1:28" ht="15.75" customHeight="1">
      <c r="A532" s="174"/>
      <c r="B532" s="174"/>
      <c r="C532" s="376"/>
      <c r="D532" s="376"/>
      <c r="E532" s="376"/>
      <c r="F532" s="376"/>
      <c r="G532" s="376"/>
      <c r="H532" s="376"/>
      <c r="I532" s="174"/>
      <c r="J532" s="174"/>
      <c r="K532" s="174"/>
      <c r="L532" s="174"/>
      <c r="M532" s="174"/>
      <c r="N532" s="174"/>
      <c r="O532" s="174"/>
      <c r="P532" s="174"/>
      <c r="Q532" s="174"/>
      <c r="R532" s="174"/>
      <c r="S532" s="174"/>
      <c r="T532" s="174"/>
      <c r="U532" s="174"/>
      <c r="V532" s="174"/>
      <c r="W532" s="174"/>
      <c r="X532" s="174"/>
      <c r="Y532" s="174"/>
      <c r="Z532" s="174"/>
      <c r="AA532" s="174"/>
      <c r="AB532" s="174"/>
    </row>
    <row r="533" spans="1:28" ht="15.75" customHeight="1">
      <c r="A533" s="174"/>
      <c r="B533" s="174"/>
      <c r="C533" s="376"/>
      <c r="D533" s="376"/>
      <c r="E533" s="376"/>
      <c r="F533" s="376"/>
      <c r="G533" s="376"/>
      <c r="H533" s="376"/>
      <c r="I533" s="174"/>
      <c r="J533" s="174"/>
      <c r="K533" s="174"/>
      <c r="L533" s="174"/>
      <c r="M533" s="174"/>
      <c r="N533" s="174"/>
      <c r="O533" s="174"/>
      <c r="P533" s="174"/>
      <c r="Q533" s="174"/>
      <c r="R533" s="174"/>
      <c r="S533" s="174"/>
      <c r="T533" s="174"/>
      <c r="U533" s="174"/>
      <c r="V533" s="174"/>
      <c r="W533" s="174"/>
      <c r="X533" s="174"/>
      <c r="Y533" s="174"/>
      <c r="Z533" s="174"/>
      <c r="AA533" s="174"/>
      <c r="AB533" s="174"/>
    </row>
    <row r="534" spans="1:28" ht="15.75" customHeight="1">
      <c r="A534" s="174"/>
      <c r="B534" s="174"/>
      <c r="C534" s="376"/>
      <c r="D534" s="376"/>
      <c r="E534" s="376"/>
      <c r="F534" s="376"/>
      <c r="G534" s="376"/>
      <c r="H534" s="376"/>
      <c r="I534" s="174"/>
      <c r="J534" s="174"/>
      <c r="K534" s="174"/>
      <c r="L534" s="174"/>
      <c r="M534" s="174"/>
      <c r="N534" s="174"/>
      <c r="O534" s="174"/>
      <c r="P534" s="174"/>
      <c r="Q534" s="174"/>
      <c r="R534" s="174"/>
      <c r="S534" s="174"/>
      <c r="T534" s="174"/>
      <c r="U534" s="174"/>
      <c r="V534" s="174"/>
      <c r="W534" s="174"/>
      <c r="X534" s="174"/>
      <c r="Y534" s="174"/>
      <c r="Z534" s="174"/>
      <c r="AA534" s="174"/>
      <c r="AB534" s="174"/>
    </row>
    <row r="535" spans="1:28" ht="15.75" customHeight="1">
      <c r="A535" s="174"/>
      <c r="B535" s="174"/>
      <c r="C535" s="376"/>
      <c r="D535" s="376"/>
      <c r="E535" s="376"/>
      <c r="F535" s="376"/>
      <c r="G535" s="376"/>
      <c r="H535" s="376"/>
      <c r="I535" s="174"/>
      <c r="J535" s="174"/>
      <c r="K535" s="174"/>
      <c r="L535" s="174"/>
      <c r="M535" s="174"/>
      <c r="N535" s="174"/>
      <c r="O535" s="174"/>
      <c r="P535" s="174"/>
      <c r="Q535" s="174"/>
      <c r="R535" s="174"/>
      <c r="S535" s="174"/>
      <c r="T535" s="174"/>
      <c r="U535" s="174"/>
      <c r="V535" s="174"/>
      <c r="W535" s="174"/>
      <c r="X535" s="174"/>
      <c r="Y535" s="174"/>
      <c r="Z535" s="174"/>
      <c r="AA535" s="174"/>
      <c r="AB535" s="174"/>
    </row>
    <row r="536" spans="1:28" ht="15.75" customHeight="1">
      <c r="A536" s="174"/>
      <c r="B536" s="174"/>
      <c r="C536" s="376"/>
      <c r="D536" s="376"/>
      <c r="E536" s="376"/>
      <c r="F536" s="376"/>
      <c r="G536" s="376"/>
      <c r="H536" s="376"/>
      <c r="I536" s="174"/>
      <c r="J536" s="174"/>
      <c r="K536" s="174"/>
      <c r="L536" s="174"/>
      <c r="M536" s="174"/>
      <c r="N536" s="174"/>
      <c r="O536" s="174"/>
      <c r="P536" s="174"/>
      <c r="Q536" s="174"/>
      <c r="R536" s="174"/>
      <c r="S536" s="174"/>
      <c r="T536" s="174"/>
      <c r="U536" s="174"/>
      <c r="V536" s="174"/>
      <c r="W536" s="174"/>
      <c r="X536" s="174"/>
      <c r="Y536" s="174"/>
      <c r="Z536" s="174"/>
      <c r="AA536" s="174"/>
      <c r="AB536" s="174"/>
    </row>
    <row r="537" spans="1:28" ht="15.75" customHeight="1">
      <c r="A537" s="174"/>
      <c r="B537" s="174"/>
      <c r="C537" s="376"/>
      <c r="D537" s="376"/>
      <c r="E537" s="376"/>
      <c r="F537" s="376"/>
      <c r="G537" s="376"/>
      <c r="H537" s="376"/>
      <c r="I537" s="174"/>
      <c r="J537" s="174"/>
      <c r="K537" s="174"/>
      <c r="L537" s="174"/>
      <c r="M537" s="174"/>
      <c r="N537" s="174"/>
      <c r="O537" s="174"/>
      <c r="P537" s="174"/>
      <c r="Q537" s="174"/>
      <c r="R537" s="174"/>
      <c r="S537" s="174"/>
      <c r="T537" s="174"/>
      <c r="U537" s="174"/>
      <c r="V537" s="174"/>
      <c r="W537" s="174"/>
      <c r="X537" s="174"/>
      <c r="Y537" s="174"/>
      <c r="Z537" s="174"/>
      <c r="AA537" s="174"/>
      <c r="AB537" s="174"/>
    </row>
    <row r="538" spans="1:28" ht="15.75" customHeight="1">
      <c r="A538" s="174"/>
      <c r="B538" s="174"/>
      <c r="C538" s="376"/>
      <c r="D538" s="376"/>
      <c r="E538" s="376"/>
      <c r="F538" s="376"/>
      <c r="G538" s="376"/>
      <c r="H538" s="376"/>
      <c r="I538" s="174"/>
      <c r="J538" s="174"/>
      <c r="K538" s="174"/>
      <c r="L538" s="174"/>
      <c r="M538" s="174"/>
      <c r="N538" s="174"/>
      <c r="O538" s="174"/>
      <c r="P538" s="174"/>
      <c r="Q538" s="174"/>
      <c r="R538" s="174"/>
      <c r="S538" s="174"/>
      <c r="T538" s="174"/>
      <c r="U538" s="174"/>
      <c r="V538" s="174"/>
      <c r="W538" s="174"/>
      <c r="X538" s="174"/>
      <c r="Y538" s="174"/>
      <c r="Z538" s="174"/>
      <c r="AA538" s="174"/>
      <c r="AB538" s="174"/>
    </row>
    <row r="539" spans="1:28" ht="15.75" customHeight="1">
      <c r="A539" s="174"/>
      <c r="B539" s="174"/>
      <c r="C539" s="376"/>
      <c r="D539" s="376"/>
      <c r="E539" s="376"/>
      <c r="F539" s="376"/>
      <c r="G539" s="376"/>
      <c r="H539" s="376"/>
      <c r="I539" s="174"/>
      <c r="J539" s="174"/>
      <c r="K539" s="174"/>
      <c r="L539" s="174"/>
      <c r="M539" s="174"/>
      <c r="N539" s="174"/>
      <c r="O539" s="174"/>
      <c r="P539" s="174"/>
      <c r="Q539" s="174"/>
      <c r="R539" s="174"/>
      <c r="S539" s="174"/>
      <c r="T539" s="174"/>
      <c r="U539" s="174"/>
      <c r="V539" s="174"/>
      <c r="W539" s="174"/>
      <c r="X539" s="174"/>
      <c r="Y539" s="174"/>
      <c r="Z539" s="174"/>
      <c r="AA539" s="174"/>
      <c r="AB539" s="174"/>
    </row>
    <row r="540" spans="1:28" ht="15.75" customHeight="1">
      <c r="A540" s="174"/>
      <c r="B540" s="174"/>
      <c r="C540" s="376"/>
      <c r="D540" s="376"/>
      <c r="E540" s="376"/>
      <c r="F540" s="376"/>
      <c r="G540" s="376"/>
      <c r="H540" s="376"/>
      <c r="I540" s="174"/>
      <c r="J540" s="174"/>
      <c r="K540" s="174"/>
      <c r="L540" s="174"/>
      <c r="M540" s="174"/>
      <c r="N540" s="174"/>
      <c r="O540" s="174"/>
      <c r="P540" s="174"/>
      <c r="Q540" s="174"/>
      <c r="R540" s="174"/>
      <c r="S540" s="174"/>
      <c r="T540" s="174"/>
      <c r="U540" s="174"/>
      <c r="V540" s="174"/>
      <c r="W540" s="174"/>
      <c r="X540" s="174"/>
      <c r="Y540" s="174"/>
      <c r="Z540" s="174"/>
      <c r="AA540" s="174"/>
      <c r="AB540" s="174"/>
    </row>
    <row r="541" spans="1:28" ht="15.75" customHeight="1">
      <c r="A541" s="174"/>
      <c r="B541" s="174"/>
      <c r="C541" s="376"/>
      <c r="D541" s="376"/>
      <c r="E541" s="376"/>
      <c r="F541" s="376"/>
      <c r="G541" s="376"/>
      <c r="H541" s="376"/>
      <c r="I541" s="174"/>
      <c r="J541" s="174"/>
      <c r="K541" s="174"/>
      <c r="L541" s="174"/>
      <c r="M541" s="174"/>
      <c r="N541" s="174"/>
      <c r="O541" s="174"/>
      <c r="P541" s="174"/>
      <c r="Q541" s="174"/>
      <c r="R541" s="174"/>
      <c r="S541" s="174"/>
      <c r="T541" s="174"/>
      <c r="U541" s="174"/>
      <c r="V541" s="174"/>
      <c r="W541" s="174"/>
      <c r="X541" s="174"/>
      <c r="Y541" s="174"/>
      <c r="Z541" s="174"/>
      <c r="AA541" s="174"/>
      <c r="AB541" s="174"/>
    </row>
    <row r="542" spans="1:28" ht="15.75" customHeight="1">
      <c r="A542" s="174"/>
      <c r="B542" s="174"/>
      <c r="C542" s="376"/>
      <c r="D542" s="376"/>
      <c r="E542" s="376"/>
      <c r="F542" s="376"/>
      <c r="G542" s="376"/>
      <c r="H542" s="376"/>
      <c r="I542" s="174"/>
      <c r="J542" s="174"/>
      <c r="K542" s="174"/>
      <c r="L542" s="174"/>
      <c r="M542" s="174"/>
      <c r="N542" s="174"/>
      <c r="O542" s="174"/>
      <c r="P542" s="174"/>
      <c r="Q542" s="174"/>
      <c r="R542" s="174"/>
      <c r="S542" s="174"/>
      <c r="T542" s="174"/>
      <c r="U542" s="174"/>
      <c r="V542" s="174"/>
      <c r="W542" s="174"/>
      <c r="X542" s="174"/>
      <c r="Y542" s="174"/>
      <c r="Z542" s="174"/>
      <c r="AA542" s="174"/>
      <c r="AB542" s="174"/>
    </row>
    <row r="543" spans="1:28" ht="15.75" customHeight="1">
      <c r="A543" s="174"/>
      <c r="B543" s="174"/>
      <c r="C543" s="376"/>
      <c r="D543" s="376"/>
      <c r="E543" s="376"/>
      <c r="F543" s="376"/>
      <c r="G543" s="376"/>
      <c r="H543" s="376"/>
      <c r="I543" s="174"/>
      <c r="J543" s="174"/>
      <c r="K543" s="174"/>
      <c r="L543" s="174"/>
      <c r="M543" s="174"/>
      <c r="N543" s="174"/>
      <c r="O543" s="174"/>
      <c r="P543" s="174"/>
      <c r="Q543" s="174"/>
      <c r="R543" s="174"/>
      <c r="S543" s="174"/>
      <c r="T543" s="174"/>
      <c r="U543" s="174"/>
      <c r="V543" s="174"/>
      <c r="W543" s="174"/>
      <c r="X543" s="174"/>
      <c r="Y543" s="174"/>
      <c r="Z543" s="174"/>
      <c r="AA543" s="174"/>
      <c r="AB543" s="174"/>
    </row>
    <row r="544" spans="1:28" ht="15.75" customHeight="1">
      <c r="A544" s="174"/>
      <c r="B544" s="174"/>
      <c r="C544" s="376"/>
      <c r="D544" s="376"/>
      <c r="E544" s="376"/>
      <c r="F544" s="376"/>
      <c r="G544" s="376"/>
      <c r="H544" s="376"/>
      <c r="I544" s="174"/>
      <c r="J544" s="174"/>
      <c r="K544" s="174"/>
      <c r="L544" s="174"/>
      <c r="M544" s="174"/>
      <c r="N544" s="174"/>
      <c r="O544" s="174"/>
      <c r="P544" s="174"/>
      <c r="Q544" s="174"/>
      <c r="R544" s="174"/>
      <c r="S544" s="174"/>
      <c r="T544" s="174"/>
      <c r="U544" s="174"/>
      <c r="V544" s="174"/>
      <c r="W544" s="174"/>
      <c r="X544" s="174"/>
      <c r="Y544" s="174"/>
      <c r="Z544" s="174"/>
      <c r="AA544" s="174"/>
      <c r="AB544" s="174"/>
    </row>
    <row r="545" spans="1:28" ht="15.75" customHeight="1">
      <c r="A545" s="174"/>
      <c r="B545" s="174"/>
      <c r="C545" s="376"/>
      <c r="D545" s="376"/>
      <c r="E545" s="376"/>
      <c r="F545" s="376"/>
      <c r="G545" s="376"/>
      <c r="H545" s="376"/>
      <c r="I545" s="174"/>
      <c r="J545" s="174"/>
      <c r="K545" s="174"/>
      <c r="L545" s="174"/>
      <c r="M545" s="174"/>
      <c r="N545" s="174"/>
      <c r="O545" s="174"/>
      <c r="P545" s="174"/>
      <c r="Q545" s="174"/>
      <c r="R545" s="174"/>
      <c r="S545" s="174"/>
      <c r="T545" s="174"/>
      <c r="U545" s="174"/>
      <c r="V545" s="174"/>
      <c r="W545" s="174"/>
      <c r="X545" s="174"/>
      <c r="Y545" s="174"/>
      <c r="Z545" s="174"/>
      <c r="AA545" s="174"/>
      <c r="AB545" s="174"/>
    </row>
    <row r="546" spans="1:28" ht="15.75" customHeight="1">
      <c r="A546" s="174"/>
      <c r="B546" s="174"/>
      <c r="C546" s="376"/>
      <c r="D546" s="376"/>
      <c r="E546" s="376"/>
      <c r="F546" s="376"/>
      <c r="G546" s="376"/>
      <c r="H546" s="376"/>
      <c r="I546" s="174"/>
      <c r="J546" s="174"/>
      <c r="K546" s="174"/>
      <c r="L546" s="174"/>
      <c r="M546" s="174"/>
      <c r="N546" s="174"/>
      <c r="O546" s="174"/>
      <c r="P546" s="174"/>
      <c r="Q546" s="174"/>
      <c r="R546" s="174"/>
      <c r="S546" s="174"/>
      <c r="T546" s="174"/>
      <c r="U546" s="174"/>
      <c r="V546" s="174"/>
      <c r="W546" s="174"/>
      <c r="X546" s="174"/>
      <c r="Y546" s="174"/>
      <c r="Z546" s="174"/>
      <c r="AA546" s="174"/>
      <c r="AB546" s="174"/>
    </row>
    <row r="547" spans="1:28" ht="15.75" customHeight="1">
      <c r="A547" s="174"/>
      <c r="B547" s="174"/>
      <c r="C547" s="376"/>
      <c r="D547" s="376"/>
      <c r="E547" s="376"/>
      <c r="F547" s="376"/>
      <c r="G547" s="376"/>
      <c r="H547" s="376"/>
      <c r="I547" s="174"/>
      <c r="J547" s="174"/>
      <c r="K547" s="174"/>
      <c r="L547" s="174"/>
      <c r="M547" s="174"/>
      <c r="N547" s="174"/>
      <c r="O547" s="174"/>
      <c r="P547" s="174"/>
      <c r="Q547" s="174"/>
      <c r="R547" s="174"/>
      <c r="S547" s="174"/>
      <c r="T547" s="174"/>
      <c r="U547" s="174"/>
      <c r="V547" s="174"/>
      <c r="W547" s="174"/>
      <c r="X547" s="174"/>
      <c r="Y547" s="174"/>
      <c r="Z547" s="174"/>
      <c r="AA547" s="174"/>
      <c r="AB547" s="174"/>
    </row>
    <row r="548" spans="1:28" ht="15.75" customHeight="1">
      <c r="A548" s="174"/>
      <c r="B548" s="174"/>
      <c r="C548" s="376"/>
      <c r="D548" s="376"/>
      <c r="E548" s="376"/>
      <c r="F548" s="376"/>
      <c r="G548" s="376"/>
      <c r="H548" s="376"/>
      <c r="I548" s="174"/>
      <c r="J548" s="174"/>
      <c r="K548" s="174"/>
      <c r="L548" s="174"/>
      <c r="M548" s="174"/>
      <c r="N548" s="174"/>
      <c r="O548" s="174"/>
      <c r="P548" s="174"/>
      <c r="Q548" s="174"/>
      <c r="R548" s="174"/>
      <c r="S548" s="174"/>
      <c r="T548" s="174"/>
      <c r="U548" s="174"/>
      <c r="V548" s="174"/>
      <c r="W548" s="174"/>
      <c r="X548" s="174"/>
      <c r="Y548" s="174"/>
      <c r="Z548" s="174"/>
      <c r="AA548" s="174"/>
      <c r="AB548" s="174"/>
    </row>
    <row r="549" spans="1:28" ht="15.75" customHeight="1">
      <c r="A549" s="174"/>
      <c r="B549" s="174"/>
      <c r="C549" s="376"/>
      <c r="D549" s="376"/>
      <c r="E549" s="376"/>
      <c r="F549" s="376"/>
      <c r="G549" s="376"/>
      <c r="H549" s="376"/>
      <c r="I549" s="174"/>
      <c r="J549" s="174"/>
      <c r="K549" s="174"/>
      <c r="L549" s="174"/>
      <c r="M549" s="174"/>
      <c r="N549" s="174"/>
      <c r="O549" s="174"/>
      <c r="P549" s="174"/>
      <c r="Q549" s="174"/>
      <c r="R549" s="174"/>
      <c r="S549" s="174"/>
      <c r="T549" s="174"/>
      <c r="U549" s="174"/>
      <c r="V549" s="174"/>
      <c r="W549" s="174"/>
      <c r="X549" s="174"/>
      <c r="Y549" s="174"/>
      <c r="Z549" s="174"/>
      <c r="AA549" s="174"/>
      <c r="AB549" s="174"/>
    </row>
    <row r="550" spans="1:28" ht="15.75" customHeight="1">
      <c r="A550" s="174"/>
      <c r="B550" s="174"/>
      <c r="C550" s="376"/>
      <c r="D550" s="376"/>
      <c r="E550" s="376"/>
      <c r="F550" s="376"/>
      <c r="G550" s="376"/>
      <c r="H550" s="376"/>
      <c r="I550" s="174"/>
      <c r="J550" s="174"/>
      <c r="K550" s="174"/>
      <c r="L550" s="174"/>
      <c r="M550" s="174"/>
      <c r="N550" s="174"/>
      <c r="O550" s="174"/>
      <c r="P550" s="174"/>
      <c r="Q550" s="174"/>
      <c r="R550" s="174"/>
      <c r="S550" s="174"/>
      <c r="T550" s="174"/>
      <c r="U550" s="174"/>
      <c r="V550" s="174"/>
      <c r="W550" s="174"/>
      <c r="X550" s="174"/>
      <c r="Y550" s="174"/>
      <c r="Z550" s="174"/>
      <c r="AA550" s="174"/>
      <c r="AB550" s="174"/>
    </row>
    <row r="551" spans="1:28" ht="15.75" customHeight="1">
      <c r="A551" s="174"/>
      <c r="B551" s="174"/>
      <c r="C551" s="376"/>
      <c r="D551" s="376"/>
      <c r="E551" s="376"/>
      <c r="F551" s="376"/>
      <c r="G551" s="376"/>
      <c r="H551" s="376"/>
      <c r="I551" s="174"/>
      <c r="J551" s="174"/>
      <c r="K551" s="174"/>
      <c r="L551" s="174"/>
      <c r="M551" s="174"/>
      <c r="N551" s="174"/>
      <c r="O551" s="174"/>
      <c r="P551" s="174"/>
      <c r="Q551" s="174"/>
      <c r="R551" s="174"/>
      <c r="S551" s="174"/>
      <c r="T551" s="174"/>
      <c r="U551" s="174"/>
      <c r="V551" s="174"/>
      <c r="W551" s="174"/>
      <c r="X551" s="174"/>
      <c r="Y551" s="174"/>
      <c r="Z551" s="174"/>
      <c r="AA551" s="174"/>
      <c r="AB551" s="174"/>
    </row>
    <row r="552" spans="1:28" ht="15.75" customHeight="1">
      <c r="A552" s="174"/>
      <c r="B552" s="174"/>
      <c r="C552" s="376"/>
      <c r="D552" s="376"/>
      <c r="E552" s="376"/>
      <c r="F552" s="376"/>
      <c r="G552" s="376"/>
      <c r="H552" s="376"/>
      <c r="I552" s="174"/>
      <c r="J552" s="174"/>
      <c r="K552" s="174"/>
      <c r="L552" s="174"/>
      <c r="M552" s="174"/>
      <c r="N552" s="174"/>
      <c r="O552" s="174"/>
      <c r="P552" s="174"/>
      <c r="Q552" s="174"/>
      <c r="R552" s="174"/>
      <c r="S552" s="174"/>
      <c r="T552" s="174"/>
      <c r="U552" s="174"/>
      <c r="V552" s="174"/>
      <c r="W552" s="174"/>
      <c r="X552" s="174"/>
      <c r="Y552" s="174"/>
      <c r="Z552" s="174"/>
      <c r="AA552" s="174"/>
      <c r="AB552" s="174"/>
    </row>
    <row r="553" spans="1:28" ht="15.75" customHeight="1">
      <c r="A553" s="174"/>
      <c r="B553" s="174"/>
      <c r="C553" s="376"/>
      <c r="D553" s="376"/>
      <c r="E553" s="376"/>
      <c r="F553" s="376"/>
      <c r="G553" s="376"/>
      <c r="H553" s="376"/>
      <c r="I553" s="174"/>
      <c r="J553" s="174"/>
      <c r="K553" s="174"/>
      <c r="L553" s="174"/>
      <c r="M553" s="174"/>
      <c r="N553" s="174"/>
      <c r="O553" s="174"/>
      <c r="P553" s="174"/>
      <c r="Q553" s="174"/>
      <c r="R553" s="174"/>
      <c r="S553" s="174"/>
      <c r="T553" s="174"/>
      <c r="U553" s="174"/>
      <c r="V553" s="174"/>
      <c r="W553" s="174"/>
      <c r="X553" s="174"/>
      <c r="Y553" s="174"/>
      <c r="Z553" s="174"/>
      <c r="AA553" s="174"/>
      <c r="AB553" s="174"/>
    </row>
    <row r="554" spans="1:28" ht="15.75" customHeight="1">
      <c r="A554" s="174"/>
      <c r="B554" s="174"/>
      <c r="C554" s="376"/>
      <c r="D554" s="376"/>
      <c r="E554" s="376"/>
      <c r="F554" s="376"/>
      <c r="G554" s="376"/>
      <c r="H554" s="376"/>
      <c r="I554" s="174"/>
      <c r="J554" s="174"/>
      <c r="K554" s="174"/>
      <c r="L554" s="174"/>
      <c r="M554" s="174"/>
      <c r="N554" s="174"/>
      <c r="O554" s="174"/>
      <c r="P554" s="174"/>
      <c r="Q554" s="174"/>
      <c r="R554" s="174"/>
      <c r="S554" s="174"/>
      <c r="T554" s="174"/>
      <c r="U554" s="174"/>
      <c r="V554" s="174"/>
      <c r="W554" s="174"/>
      <c r="X554" s="174"/>
      <c r="Y554" s="174"/>
      <c r="Z554" s="174"/>
      <c r="AA554" s="174"/>
      <c r="AB554" s="174"/>
    </row>
    <row r="555" spans="1:28" ht="15.75" customHeight="1">
      <c r="A555" s="174"/>
      <c r="B555" s="174"/>
      <c r="C555" s="376"/>
      <c r="D555" s="376"/>
      <c r="E555" s="376"/>
      <c r="F555" s="376"/>
      <c r="G555" s="376"/>
      <c r="H555" s="376"/>
      <c r="I555" s="174"/>
      <c r="J555" s="174"/>
      <c r="K555" s="174"/>
      <c r="L555" s="174"/>
      <c r="M555" s="174"/>
      <c r="N555" s="174"/>
      <c r="O555" s="174"/>
      <c r="P555" s="174"/>
      <c r="Q555" s="174"/>
      <c r="R555" s="174"/>
      <c r="S555" s="174"/>
      <c r="T555" s="174"/>
      <c r="U555" s="174"/>
      <c r="V555" s="174"/>
      <c r="W555" s="174"/>
      <c r="X555" s="174"/>
      <c r="Y555" s="174"/>
      <c r="Z555" s="174"/>
      <c r="AA555" s="174"/>
      <c r="AB555" s="174"/>
    </row>
    <row r="556" spans="1:28" ht="15.75" customHeight="1">
      <c r="A556" s="174"/>
      <c r="B556" s="174"/>
      <c r="C556" s="376"/>
      <c r="D556" s="376"/>
      <c r="E556" s="376"/>
      <c r="F556" s="376"/>
      <c r="G556" s="376"/>
      <c r="H556" s="376"/>
      <c r="I556" s="174"/>
      <c r="J556" s="174"/>
      <c r="K556" s="174"/>
      <c r="L556" s="174"/>
      <c r="M556" s="174"/>
      <c r="N556" s="174"/>
      <c r="O556" s="174"/>
      <c r="P556" s="174"/>
      <c r="Q556" s="174"/>
      <c r="R556" s="174"/>
      <c r="S556" s="174"/>
      <c r="T556" s="174"/>
      <c r="U556" s="174"/>
      <c r="V556" s="174"/>
      <c r="W556" s="174"/>
      <c r="X556" s="174"/>
      <c r="Y556" s="174"/>
      <c r="Z556" s="174"/>
      <c r="AA556" s="174"/>
      <c r="AB556" s="174"/>
    </row>
    <row r="557" spans="1:28" ht="15.75" customHeight="1">
      <c r="A557" s="174"/>
      <c r="B557" s="174"/>
      <c r="C557" s="376"/>
      <c r="D557" s="376"/>
      <c r="E557" s="376"/>
      <c r="F557" s="376"/>
      <c r="G557" s="376"/>
      <c r="H557" s="376"/>
      <c r="I557" s="174"/>
      <c r="J557" s="174"/>
      <c r="K557" s="174"/>
      <c r="L557" s="174"/>
      <c r="M557" s="174"/>
      <c r="N557" s="174"/>
      <c r="O557" s="174"/>
      <c r="P557" s="174"/>
      <c r="Q557" s="174"/>
      <c r="R557" s="174"/>
      <c r="S557" s="174"/>
      <c r="T557" s="174"/>
      <c r="U557" s="174"/>
      <c r="V557" s="174"/>
      <c r="W557" s="174"/>
      <c r="X557" s="174"/>
      <c r="Y557" s="174"/>
      <c r="Z557" s="174"/>
      <c r="AA557" s="174"/>
      <c r="AB557" s="174"/>
    </row>
    <row r="558" spans="1:28" ht="15.75" customHeight="1">
      <c r="A558" s="174"/>
      <c r="B558" s="174"/>
      <c r="C558" s="376"/>
      <c r="D558" s="376"/>
      <c r="E558" s="376"/>
      <c r="F558" s="376"/>
      <c r="G558" s="376"/>
      <c r="H558" s="376"/>
      <c r="I558" s="174"/>
      <c r="J558" s="174"/>
      <c r="K558" s="174"/>
      <c r="L558" s="174"/>
      <c r="M558" s="174"/>
      <c r="N558" s="174"/>
      <c r="O558" s="174"/>
      <c r="P558" s="174"/>
      <c r="Q558" s="174"/>
      <c r="R558" s="174"/>
      <c r="S558" s="174"/>
      <c r="T558" s="174"/>
      <c r="U558" s="174"/>
      <c r="V558" s="174"/>
      <c r="W558" s="174"/>
      <c r="X558" s="174"/>
      <c r="Y558" s="174"/>
      <c r="Z558" s="174"/>
      <c r="AA558" s="174"/>
      <c r="AB558" s="174"/>
    </row>
    <row r="559" spans="1:28" ht="15.75" customHeight="1">
      <c r="A559" s="174"/>
      <c r="B559" s="174"/>
      <c r="C559" s="376"/>
      <c r="D559" s="376"/>
      <c r="E559" s="376"/>
      <c r="F559" s="376"/>
      <c r="G559" s="376"/>
      <c r="H559" s="376"/>
      <c r="I559" s="174"/>
      <c r="J559" s="174"/>
      <c r="K559" s="174"/>
      <c r="L559" s="174"/>
      <c r="M559" s="174"/>
      <c r="N559" s="174"/>
      <c r="O559" s="174"/>
      <c r="P559" s="174"/>
      <c r="Q559" s="174"/>
      <c r="R559" s="174"/>
      <c r="S559" s="174"/>
      <c r="T559" s="174"/>
      <c r="U559" s="174"/>
      <c r="V559" s="174"/>
      <c r="W559" s="174"/>
      <c r="X559" s="174"/>
      <c r="Y559" s="174"/>
      <c r="Z559" s="174"/>
      <c r="AA559" s="174"/>
      <c r="AB559" s="174"/>
    </row>
    <row r="560" spans="1:28" ht="15.75" customHeight="1">
      <c r="A560" s="174"/>
      <c r="B560" s="174"/>
      <c r="C560" s="376"/>
      <c r="D560" s="376"/>
      <c r="E560" s="376"/>
      <c r="F560" s="376"/>
      <c r="G560" s="376"/>
      <c r="H560" s="376"/>
      <c r="I560" s="174"/>
      <c r="J560" s="174"/>
      <c r="K560" s="174"/>
      <c r="L560" s="174"/>
      <c r="M560" s="174"/>
      <c r="N560" s="174"/>
      <c r="O560" s="174"/>
      <c r="P560" s="174"/>
      <c r="Q560" s="174"/>
      <c r="R560" s="174"/>
      <c r="S560" s="174"/>
      <c r="T560" s="174"/>
      <c r="U560" s="174"/>
      <c r="V560" s="174"/>
      <c r="W560" s="174"/>
      <c r="X560" s="174"/>
      <c r="Y560" s="174"/>
      <c r="Z560" s="174"/>
      <c r="AA560" s="174"/>
      <c r="AB560" s="174"/>
    </row>
    <row r="561" spans="1:28" ht="15.75" customHeight="1">
      <c r="A561" s="174"/>
      <c r="B561" s="174"/>
      <c r="C561" s="376"/>
      <c r="D561" s="376"/>
      <c r="E561" s="376"/>
      <c r="F561" s="376"/>
      <c r="G561" s="376"/>
      <c r="H561" s="376"/>
      <c r="I561" s="174"/>
      <c r="J561" s="174"/>
      <c r="K561" s="174"/>
      <c r="L561" s="174"/>
      <c r="M561" s="174"/>
      <c r="N561" s="174"/>
      <c r="O561" s="174"/>
      <c r="P561" s="174"/>
      <c r="Q561" s="174"/>
      <c r="R561" s="174"/>
      <c r="S561" s="174"/>
      <c r="T561" s="174"/>
      <c r="U561" s="174"/>
      <c r="V561" s="174"/>
      <c r="W561" s="174"/>
      <c r="X561" s="174"/>
      <c r="Y561" s="174"/>
      <c r="Z561" s="174"/>
      <c r="AA561" s="174"/>
      <c r="AB561" s="174"/>
    </row>
    <row r="562" spans="1:28" ht="15.75" customHeight="1">
      <c r="A562" s="174"/>
      <c r="B562" s="174"/>
      <c r="C562" s="376"/>
      <c r="D562" s="376"/>
      <c r="E562" s="376"/>
      <c r="F562" s="376"/>
      <c r="G562" s="376"/>
      <c r="H562" s="376"/>
      <c r="I562" s="174"/>
      <c r="J562" s="174"/>
      <c r="K562" s="174"/>
      <c r="L562" s="174"/>
      <c r="M562" s="174"/>
      <c r="N562" s="174"/>
      <c r="O562" s="174"/>
      <c r="P562" s="174"/>
      <c r="Q562" s="174"/>
      <c r="R562" s="174"/>
      <c r="S562" s="174"/>
      <c r="T562" s="174"/>
      <c r="U562" s="174"/>
      <c r="V562" s="174"/>
      <c r="W562" s="174"/>
      <c r="X562" s="174"/>
      <c r="Y562" s="174"/>
      <c r="Z562" s="174"/>
      <c r="AA562" s="174"/>
      <c r="AB562" s="174"/>
    </row>
    <row r="563" spans="1:28" ht="15.75" customHeight="1">
      <c r="A563" s="174"/>
      <c r="B563" s="174"/>
      <c r="C563" s="376"/>
      <c r="D563" s="376"/>
      <c r="E563" s="376"/>
      <c r="F563" s="376"/>
      <c r="G563" s="376"/>
      <c r="H563" s="376"/>
      <c r="I563" s="174"/>
      <c r="J563" s="174"/>
      <c r="K563" s="174"/>
      <c r="L563" s="174"/>
      <c r="M563" s="174"/>
      <c r="N563" s="174"/>
      <c r="O563" s="174"/>
      <c r="P563" s="174"/>
      <c r="Q563" s="174"/>
      <c r="R563" s="174"/>
      <c r="S563" s="174"/>
      <c r="T563" s="174"/>
      <c r="U563" s="174"/>
      <c r="V563" s="174"/>
      <c r="W563" s="174"/>
      <c r="X563" s="174"/>
      <c r="Y563" s="174"/>
      <c r="Z563" s="174"/>
      <c r="AA563" s="174"/>
      <c r="AB563" s="174"/>
    </row>
    <row r="564" spans="1:28" ht="15.75" customHeight="1">
      <c r="A564" s="174"/>
      <c r="B564" s="174"/>
      <c r="C564" s="376"/>
      <c r="D564" s="376"/>
      <c r="E564" s="376"/>
      <c r="F564" s="376"/>
      <c r="G564" s="376"/>
      <c r="H564" s="376"/>
      <c r="I564" s="174"/>
      <c r="J564" s="174"/>
      <c r="K564" s="174"/>
      <c r="L564" s="174"/>
      <c r="M564" s="174"/>
      <c r="N564" s="174"/>
      <c r="O564" s="174"/>
      <c r="P564" s="174"/>
      <c r="Q564" s="174"/>
      <c r="R564" s="174"/>
      <c r="S564" s="174"/>
      <c r="T564" s="174"/>
      <c r="U564" s="174"/>
      <c r="V564" s="174"/>
      <c r="W564" s="174"/>
      <c r="X564" s="174"/>
      <c r="Y564" s="174"/>
      <c r="Z564" s="174"/>
      <c r="AA564" s="174"/>
      <c r="AB564" s="174"/>
    </row>
    <row r="565" spans="1:28" ht="15.75" customHeight="1">
      <c r="A565" s="174"/>
      <c r="B565" s="174"/>
      <c r="C565" s="376"/>
      <c r="D565" s="376"/>
      <c r="E565" s="376"/>
      <c r="F565" s="376"/>
      <c r="G565" s="376"/>
      <c r="H565" s="376"/>
      <c r="I565" s="174"/>
      <c r="J565" s="174"/>
      <c r="K565" s="174"/>
      <c r="L565" s="174"/>
      <c r="M565" s="174"/>
      <c r="N565" s="174"/>
      <c r="O565" s="174"/>
      <c r="P565" s="174"/>
      <c r="Q565" s="174"/>
      <c r="R565" s="174"/>
      <c r="S565" s="174"/>
      <c r="T565" s="174"/>
      <c r="U565" s="174"/>
      <c r="V565" s="174"/>
      <c r="W565" s="174"/>
      <c r="X565" s="174"/>
      <c r="Y565" s="174"/>
      <c r="Z565" s="174"/>
      <c r="AA565" s="174"/>
      <c r="AB565" s="174"/>
    </row>
    <row r="566" spans="1:28" ht="15.75" customHeight="1">
      <c r="A566" s="174"/>
      <c r="B566" s="174"/>
      <c r="C566" s="376"/>
      <c r="D566" s="376"/>
      <c r="E566" s="376"/>
      <c r="F566" s="376"/>
      <c r="G566" s="376"/>
      <c r="H566" s="376"/>
      <c r="I566" s="174"/>
      <c r="J566" s="174"/>
      <c r="K566" s="174"/>
      <c r="L566" s="174"/>
      <c r="M566" s="174"/>
      <c r="N566" s="174"/>
      <c r="O566" s="174"/>
      <c r="P566" s="174"/>
      <c r="Q566" s="174"/>
      <c r="R566" s="174"/>
      <c r="S566" s="174"/>
      <c r="T566" s="174"/>
      <c r="U566" s="174"/>
      <c r="V566" s="174"/>
      <c r="W566" s="174"/>
      <c r="X566" s="174"/>
      <c r="Y566" s="174"/>
      <c r="Z566" s="174"/>
      <c r="AA566" s="174"/>
      <c r="AB566" s="174"/>
    </row>
    <row r="567" spans="1:28" ht="15.75" customHeight="1">
      <c r="A567" s="174"/>
      <c r="B567" s="174"/>
      <c r="C567" s="376"/>
      <c r="D567" s="376"/>
      <c r="E567" s="376"/>
      <c r="F567" s="376"/>
      <c r="G567" s="376"/>
      <c r="H567" s="376"/>
      <c r="I567" s="174"/>
      <c r="J567" s="174"/>
      <c r="K567" s="174"/>
      <c r="L567" s="174"/>
      <c r="M567" s="174"/>
      <c r="N567" s="174"/>
      <c r="O567" s="174"/>
      <c r="P567" s="174"/>
      <c r="Q567" s="174"/>
      <c r="R567" s="174"/>
      <c r="S567" s="174"/>
      <c r="T567" s="174"/>
      <c r="U567" s="174"/>
      <c r="V567" s="174"/>
      <c r="W567" s="174"/>
      <c r="X567" s="174"/>
      <c r="Y567" s="174"/>
      <c r="Z567" s="174"/>
      <c r="AA567" s="174"/>
      <c r="AB567" s="174"/>
    </row>
    <row r="568" spans="1:28" ht="15.75" customHeight="1">
      <c r="A568" s="174"/>
      <c r="B568" s="174"/>
      <c r="C568" s="376"/>
      <c r="D568" s="376"/>
      <c r="E568" s="376"/>
      <c r="F568" s="376"/>
      <c r="G568" s="376"/>
      <c r="H568" s="376"/>
      <c r="I568" s="174"/>
      <c r="J568" s="174"/>
      <c r="K568" s="174"/>
      <c r="L568" s="174"/>
      <c r="M568" s="174"/>
      <c r="N568" s="174"/>
      <c r="O568" s="174"/>
      <c r="P568" s="174"/>
      <c r="Q568" s="174"/>
      <c r="R568" s="174"/>
      <c r="S568" s="174"/>
      <c r="T568" s="174"/>
      <c r="U568" s="174"/>
      <c r="V568" s="174"/>
      <c r="W568" s="174"/>
      <c r="X568" s="174"/>
      <c r="Y568" s="174"/>
      <c r="Z568" s="174"/>
      <c r="AA568" s="174"/>
      <c r="AB568" s="174"/>
    </row>
    <row r="569" spans="1:28" ht="15.75" customHeight="1">
      <c r="A569" s="174"/>
      <c r="B569" s="174"/>
      <c r="C569" s="376"/>
      <c r="D569" s="376"/>
      <c r="E569" s="376"/>
      <c r="F569" s="376"/>
      <c r="G569" s="376"/>
      <c r="H569" s="376"/>
      <c r="I569" s="174"/>
      <c r="J569" s="174"/>
      <c r="K569" s="174"/>
      <c r="L569" s="174"/>
      <c r="M569" s="174"/>
      <c r="N569" s="174"/>
      <c r="O569" s="174"/>
      <c r="P569" s="174"/>
      <c r="Q569" s="174"/>
      <c r="R569" s="174"/>
      <c r="S569" s="174"/>
      <c r="T569" s="174"/>
      <c r="U569" s="174"/>
      <c r="V569" s="174"/>
      <c r="W569" s="174"/>
      <c r="X569" s="174"/>
      <c r="Y569" s="174"/>
      <c r="Z569" s="174"/>
      <c r="AA569" s="174"/>
      <c r="AB569" s="174"/>
    </row>
    <row r="570" spans="1:28" ht="15.75" customHeight="1">
      <c r="A570" s="174"/>
      <c r="B570" s="174"/>
      <c r="C570" s="376"/>
      <c r="D570" s="376"/>
      <c r="E570" s="376"/>
      <c r="F570" s="376"/>
      <c r="G570" s="376"/>
      <c r="H570" s="376"/>
      <c r="I570" s="174"/>
      <c r="J570" s="174"/>
      <c r="K570" s="174"/>
      <c r="L570" s="174"/>
      <c r="M570" s="174"/>
      <c r="N570" s="174"/>
      <c r="O570" s="174"/>
      <c r="P570" s="174"/>
      <c r="Q570" s="174"/>
      <c r="R570" s="174"/>
      <c r="S570" s="174"/>
      <c r="T570" s="174"/>
      <c r="U570" s="174"/>
      <c r="V570" s="174"/>
      <c r="W570" s="174"/>
      <c r="X570" s="174"/>
      <c r="Y570" s="174"/>
      <c r="Z570" s="174"/>
      <c r="AA570" s="174"/>
      <c r="AB570" s="174"/>
    </row>
    <row r="571" spans="1:28" ht="15.75" customHeight="1">
      <c r="A571" s="174"/>
      <c r="B571" s="174"/>
      <c r="C571" s="376"/>
      <c r="D571" s="376"/>
      <c r="E571" s="376"/>
      <c r="F571" s="376"/>
      <c r="G571" s="376"/>
      <c r="H571" s="376"/>
      <c r="I571" s="174"/>
      <c r="J571" s="174"/>
      <c r="K571" s="174"/>
      <c r="L571" s="174"/>
      <c r="M571" s="174"/>
      <c r="N571" s="174"/>
      <c r="O571" s="174"/>
      <c r="P571" s="174"/>
      <c r="Q571" s="174"/>
      <c r="R571" s="174"/>
      <c r="S571" s="174"/>
      <c r="T571" s="174"/>
      <c r="U571" s="174"/>
      <c r="V571" s="174"/>
      <c r="W571" s="174"/>
      <c r="X571" s="174"/>
      <c r="Y571" s="174"/>
      <c r="Z571" s="174"/>
      <c r="AA571" s="174"/>
      <c r="AB571" s="174"/>
    </row>
    <row r="572" spans="1:28" ht="15.75" customHeight="1">
      <c r="A572" s="174"/>
      <c r="B572" s="174"/>
      <c r="C572" s="376"/>
      <c r="D572" s="376"/>
      <c r="E572" s="376"/>
      <c r="F572" s="376"/>
      <c r="G572" s="376"/>
      <c r="H572" s="376"/>
      <c r="I572" s="174"/>
      <c r="J572" s="174"/>
      <c r="K572" s="174"/>
      <c r="L572" s="174"/>
      <c r="M572" s="174"/>
      <c r="N572" s="174"/>
      <c r="O572" s="174"/>
      <c r="P572" s="174"/>
      <c r="Q572" s="174"/>
      <c r="R572" s="174"/>
      <c r="S572" s="174"/>
      <c r="T572" s="174"/>
      <c r="U572" s="174"/>
      <c r="V572" s="174"/>
      <c r="W572" s="174"/>
      <c r="X572" s="174"/>
      <c r="Y572" s="174"/>
      <c r="Z572" s="174"/>
      <c r="AA572" s="174"/>
      <c r="AB572" s="174"/>
    </row>
    <row r="573" spans="1:28" ht="15.75" customHeight="1">
      <c r="A573" s="174"/>
      <c r="B573" s="174"/>
      <c r="C573" s="376"/>
      <c r="D573" s="376"/>
      <c r="E573" s="376"/>
      <c r="F573" s="376"/>
      <c r="G573" s="376"/>
      <c r="H573" s="376"/>
      <c r="I573" s="174"/>
      <c r="J573" s="174"/>
      <c r="K573" s="174"/>
      <c r="L573" s="174"/>
      <c r="M573" s="174"/>
      <c r="N573" s="174"/>
      <c r="O573" s="174"/>
      <c r="P573" s="174"/>
      <c r="Q573" s="174"/>
      <c r="R573" s="174"/>
      <c r="S573" s="174"/>
      <c r="T573" s="174"/>
      <c r="U573" s="174"/>
      <c r="V573" s="174"/>
      <c r="W573" s="174"/>
      <c r="X573" s="174"/>
      <c r="Y573" s="174"/>
      <c r="Z573" s="174"/>
      <c r="AA573" s="174"/>
      <c r="AB573" s="174"/>
    </row>
    <row r="574" spans="1:28" ht="15.75" customHeight="1">
      <c r="A574" s="174"/>
      <c r="B574" s="174"/>
      <c r="C574" s="376"/>
      <c r="D574" s="376"/>
      <c r="E574" s="376"/>
      <c r="F574" s="376"/>
      <c r="G574" s="376"/>
      <c r="H574" s="376"/>
      <c r="I574" s="174"/>
      <c r="J574" s="174"/>
      <c r="K574" s="174"/>
      <c r="L574" s="174"/>
      <c r="M574" s="174"/>
      <c r="N574" s="174"/>
      <c r="O574" s="174"/>
      <c r="P574" s="174"/>
      <c r="Q574" s="174"/>
      <c r="R574" s="174"/>
      <c r="S574" s="174"/>
      <c r="T574" s="174"/>
      <c r="U574" s="174"/>
      <c r="V574" s="174"/>
      <c r="W574" s="174"/>
      <c r="X574" s="174"/>
      <c r="Y574" s="174"/>
      <c r="Z574" s="174"/>
      <c r="AA574" s="174"/>
      <c r="AB574" s="174"/>
    </row>
    <row r="575" spans="1:28" ht="15.75" customHeight="1">
      <c r="A575" s="174"/>
      <c r="B575" s="174"/>
      <c r="C575" s="376"/>
      <c r="D575" s="376"/>
      <c r="E575" s="376"/>
      <c r="F575" s="376"/>
      <c r="G575" s="376"/>
      <c r="H575" s="376"/>
      <c r="I575" s="174"/>
      <c r="J575" s="174"/>
      <c r="K575" s="174"/>
      <c r="L575" s="174"/>
      <c r="M575" s="174"/>
      <c r="N575" s="174"/>
      <c r="O575" s="174"/>
      <c r="P575" s="174"/>
      <c r="Q575" s="174"/>
      <c r="R575" s="174"/>
      <c r="S575" s="174"/>
      <c r="T575" s="174"/>
      <c r="U575" s="174"/>
      <c r="V575" s="174"/>
      <c r="W575" s="174"/>
      <c r="X575" s="174"/>
      <c r="Y575" s="174"/>
      <c r="Z575" s="174"/>
      <c r="AA575" s="174"/>
      <c r="AB575" s="174"/>
    </row>
    <row r="576" spans="1:28" ht="15.75" customHeight="1">
      <c r="A576" s="174"/>
      <c r="B576" s="174"/>
      <c r="C576" s="376"/>
      <c r="D576" s="376"/>
      <c r="E576" s="376"/>
      <c r="F576" s="376"/>
      <c r="G576" s="376"/>
      <c r="H576" s="376"/>
      <c r="I576" s="174"/>
      <c r="J576" s="174"/>
      <c r="K576" s="174"/>
      <c r="L576" s="174"/>
      <c r="M576" s="174"/>
      <c r="N576" s="174"/>
      <c r="O576" s="174"/>
      <c r="P576" s="174"/>
      <c r="Q576" s="174"/>
      <c r="R576" s="174"/>
      <c r="S576" s="174"/>
      <c r="T576" s="174"/>
      <c r="U576" s="174"/>
      <c r="V576" s="174"/>
      <c r="W576" s="174"/>
      <c r="X576" s="174"/>
      <c r="Y576" s="174"/>
      <c r="Z576" s="174"/>
      <c r="AA576" s="174"/>
      <c r="AB576" s="174"/>
    </row>
    <row r="577" spans="1:28" ht="15.75" customHeight="1">
      <c r="A577" s="174"/>
      <c r="B577" s="174"/>
      <c r="C577" s="376"/>
      <c r="D577" s="376"/>
      <c r="E577" s="376"/>
      <c r="F577" s="376"/>
      <c r="G577" s="376"/>
      <c r="H577" s="376"/>
      <c r="I577" s="174"/>
      <c r="J577" s="174"/>
      <c r="K577" s="174"/>
      <c r="L577" s="174"/>
      <c r="M577" s="174"/>
      <c r="N577" s="174"/>
      <c r="O577" s="174"/>
      <c r="P577" s="174"/>
      <c r="Q577" s="174"/>
      <c r="R577" s="174"/>
      <c r="S577" s="174"/>
      <c r="T577" s="174"/>
      <c r="U577" s="174"/>
      <c r="V577" s="174"/>
      <c r="W577" s="174"/>
      <c r="X577" s="174"/>
      <c r="Y577" s="174"/>
      <c r="Z577" s="174"/>
      <c r="AA577" s="174"/>
      <c r="AB577" s="174"/>
    </row>
    <row r="578" spans="1:28" ht="15.75" customHeight="1">
      <c r="A578" s="174"/>
      <c r="B578" s="174"/>
      <c r="C578" s="376"/>
      <c r="D578" s="376"/>
      <c r="E578" s="376"/>
      <c r="F578" s="376"/>
      <c r="G578" s="376"/>
      <c r="H578" s="376"/>
      <c r="I578" s="174"/>
      <c r="J578" s="174"/>
      <c r="K578" s="174"/>
      <c r="L578" s="174"/>
      <c r="M578" s="174"/>
      <c r="N578" s="174"/>
      <c r="O578" s="174"/>
      <c r="P578" s="174"/>
      <c r="Q578" s="174"/>
      <c r="R578" s="174"/>
      <c r="S578" s="174"/>
      <c r="T578" s="174"/>
      <c r="U578" s="174"/>
      <c r="V578" s="174"/>
      <c r="W578" s="174"/>
      <c r="X578" s="174"/>
      <c r="Y578" s="174"/>
      <c r="Z578" s="174"/>
      <c r="AA578" s="174"/>
      <c r="AB578" s="174"/>
    </row>
    <row r="579" spans="1:28" ht="15.75" customHeight="1">
      <c r="A579" s="174"/>
      <c r="B579" s="174"/>
      <c r="C579" s="376"/>
      <c r="D579" s="376"/>
      <c r="E579" s="376"/>
      <c r="F579" s="376"/>
      <c r="G579" s="376"/>
      <c r="H579" s="376"/>
      <c r="I579" s="174"/>
      <c r="J579" s="174"/>
      <c r="K579" s="174"/>
      <c r="L579" s="174"/>
      <c r="M579" s="174"/>
      <c r="N579" s="174"/>
      <c r="O579" s="174"/>
      <c r="P579" s="174"/>
      <c r="Q579" s="174"/>
      <c r="R579" s="174"/>
      <c r="S579" s="174"/>
      <c r="T579" s="174"/>
      <c r="U579" s="174"/>
      <c r="V579" s="174"/>
      <c r="W579" s="174"/>
      <c r="X579" s="174"/>
      <c r="Y579" s="174"/>
      <c r="Z579" s="174"/>
      <c r="AA579" s="174"/>
      <c r="AB579" s="174"/>
    </row>
    <row r="580" spans="1:28" ht="15.75" customHeight="1">
      <c r="A580" s="174"/>
      <c r="B580" s="174"/>
      <c r="C580" s="376"/>
      <c r="D580" s="376"/>
      <c r="E580" s="376"/>
      <c r="F580" s="376"/>
      <c r="G580" s="376"/>
      <c r="H580" s="376"/>
      <c r="I580" s="174"/>
      <c r="J580" s="174"/>
      <c r="K580" s="174"/>
      <c r="L580" s="174"/>
      <c r="M580" s="174"/>
      <c r="N580" s="174"/>
      <c r="O580" s="174"/>
      <c r="P580" s="174"/>
      <c r="Q580" s="174"/>
      <c r="R580" s="174"/>
      <c r="S580" s="174"/>
      <c r="T580" s="174"/>
      <c r="U580" s="174"/>
      <c r="V580" s="174"/>
      <c r="W580" s="174"/>
      <c r="X580" s="174"/>
      <c r="Y580" s="174"/>
      <c r="Z580" s="174"/>
      <c r="AA580" s="174"/>
      <c r="AB580" s="174"/>
    </row>
    <row r="581" spans="1:28" ht="15.75" customHeight="1">
      <c r="A581" s="174"/>
      <c r="B581" s="174"/>
      <c r="C581" s="376"/>
      <c r="D581" s="376"/>
      <c r="E581" s="376"/>
      <c r="F581" s="376"/>
      <c r="G581" s="376"/>
      <c r="H581" s="376"/>
      <c r="I581" s="174"/>
      <c r="J581" s="174"/>
      <c r="K581" s="174"/>
      <c r="L581" s="174"/>
      <c r="M581" s="174"/>
      <c r="N581" s="174"/>
      <c r="O581" s="174"/>
      <c r="P581" s="174"/>
      <c r="Q581" s="174"/>
      <c r="R581" s="174"/>
      <c r="S581" s="174"/>
      <c r="T581" s="174"/>
      <c r="U581" s="174"/>
      <c r="V581" s="174"/>
      <c r="W581" s="174"/>
      <c r="X581" s="174"/>
      <c r="Y581" s="174"/>
      <c r="Z581" s="174"/>
      <c r="AA581" s="174"/>
      <c r="AB581" s="174"/>
    </row>
    <row r="582" spans="1:28" ht="15.75" customHeight="1">
      <c r="A582" s="174"/>
      <c r="B582" s="174"/>
      <c r="C582" s="376"/>
      <c r="D582" s="376"/>
      <c r="E582" s="376"/>
      <c r="F582" s="376"/>
      <c r="G582" s="376"/>
      <c r="H582" s="376"/>
      <c r="I582" s="174"/>
      <c r="J582" s="174"/>
      <c r="K582" s="174"/>
      <c r="L582" s="174"/>
      <c r="M582" s="174"/>
      <c r="N582" s="174"/>
      <c r="O582" s="174"/>
      <c r="P582" s="174"/>
      <c r="Q582" s="174"/>
      <c r="R582" s="174"/>
      <c r="S582" s="174"/>
      <c r="T582" s="174"/>
      <c r="U582" s="174"/>
      <c r="V582" s="174"/>
      <c r="W582" s="174"/>
      <c r="X582" s="174"/>
      <c r="Y582" s="174"/>
      <c r="Z582" s="174"/>
      <c r="AA582" s="174"/>
      <c r="AB582" s="174"/>
    </row>
    <row r="583" spans="1:28" ht="15.75" customHeight="1">
      <c r="A583" s="174"/>
      <c r="B583" s="174"/>
      <c r="C583" s="376"/>
      <c r="D583" s="376"/>
      <c r="E583" s="376"/>
      <c r="F583" s="376"/>
      <c r="G583" s="376"/>
      <c r="H583" s="376"/>
      <c r="I583" s="174"/>
      <c r="J583" s="174"/>
      <c r="K583" s="174"/>
      <c r="L583" s="174"/>
      <c r="M583" s="174"/>
      <c r="N583" s="174"/>
      <c r="O583" s="174"/>
      <c r="P583" s="174"/>
      <c r="Q583" s="174"/>
      <c r="R583" s="174"/>
      <c r="S583" s="174"/>
      <c r="T583" s="174"/>
      <c r="U583" s="174"/>
      <c r="V583" s="174"/>
      <c r="W583" s="174"/>
      <c r="X583" s="174"/>
      <c r="Y583" s="174"/>
      <c r="Z583" s="174"/>
      <c r="AA583" s="174"/>
      <c r="AB583" s="174"/>
    </row>
    <row r="584" spans="1:28" ht="15.75" customHeight="1">
      <c r="A584" s="174"/>
      <c r="B584" s="174"/>
      <c r="C584" s="376"/>
      <c r="D584" s="376"/>
      <c r="E584" s="376"/>
      <c r="F584" s="376"/>
      <c r="G584" s="376"/>
      <c r="H584" s="376"/>
      <c r="I584" s="174"/>
      <c r="J584" s="174"/>
      <c r="K584" s="174"/>
      <c r="L584" s="174"/>
      <c r="M584" s="174"/>
      <c r="N584" s="174"/>
      <c r="O584" s="174"/>
      <c r="P584" s="174"/>
      <c r="Q584" s="174"/>
      <c r="R584" s="174"/>
      <c r="S584" s="174"/>
      <c r="T584" s="174"/>
      <c r="U584" s="174"/>
      <c r="V584" s="174"/>
      <c r="W584" s="174"/>
      <c r="X584" s="174"/>
      <c r="Y584" s="174"/>
      <c r="Z584" s="174"/>
      <c r="AA584" s="174"/>
      <c r="AB584" s="174"/>
    </row>
    <row r="585" spans="1:28" ht="15.75" customHeight="1">
      <c r="A585" s="174"/>
      <c r="B585" s="174"/>
      <c r="C585" s="376"/>
      <c r="D585" s="376"/>
      <c r="E585" s="376"/>
      <c r="F585" s="376"/>
      <c r="G585" s="376"/>
      <c r="H585" s="376"/>
      <c r="I585" s="174"/>
      <c r="J585" s="174"/>
      <c r="K585" s="174"/>
      <c r="L585" s="174"/>
      <c r="M585" s="174"/>
      <c r="N585" s="174"/>
      <c r="O585" s="174"/>
      <c r="P585" s="174"/>
      <c r="Q585" s="174"/>
      <c r="R585" s="174"/>
      <c r="S585" s="174"/>
      <c r="T585" s="174"/>
      <c r="U585" s="174"/>
      <c r="V585" s="174"/>
      <c r="W585" s="174"/>
      <c r="X585" s="174"/>
      <c r="Y585" s="174"/>
      <c r="Z585" s="174"/>
      <c r="AA585" s="174"/>
      <c r="AB585" s="174"/>
    </row>
    <row r="586" spans="1:28" ht="15.75" customHeight="1">
      <c r="A586" s="174"/>
      <c r="B586" s="174"/>
      <c r="C586" s="376"/>
      <c r="D586" s="376"/>
      <c r="E586" s="376"/>
      <c r="F586" s="376"/>
      <c r="G586" s="376"/>
      <c r="H586" s="376"/>
      <c r="I586" s="174"/>
      <c r="J586" s="174"/>
      <c r="K586" s="174"/>
      <c r="L586" s="174"/>
      <c r="M586" s="174"/>
      <c r="N586" s="174"/>
      <c r="O586" s="174"/>
      <c r="P586" s="174"/>
      <c r="Q586" s="174"/>
      <c r="R586" s="174"/>
      <c r="S586" s="174"/>
      <c r="T586" s="174"/>
      <c r="U586" s="174"/>
      <c r="V586" s="174"/>
      <c r="W586" s="174"/>
      <c r="X586" s="174"/>
      <c r="Y586" s="174"/>
      <c r="Z586" s="174"/>
      <c r="AA586" s="174"/>
      <c r="AB586" s="174"/>
    </row>
    <row r="587" spans="1:28" ht="15.75" customHeight="1">
      <c r="A587" s="174"/>
      <c r="B587" s="174"/>
      <c r="C587" s="376"/>
      <c r="D587" s="376"/>
      <c r="E587" s="376"/>
      <c r="F587" s="376"/>
      <c r="G587" s="376"/>
      <c r="H587" s="376"/>
      <c r="I587" s="174"/>
      <c r="J587" s="174"/>
      <c r="K587" s="174"/>
      <c r="L587" s="174"/>
      <c r="M587" s="174"/>
      <c r="N587" s="174"/>
      <c r="O587" s="174"/>
      <c r="P587" s="174"/>
      <c r="Q587" s="174"/>
      <c r="R587" s="174"/>
      <c r="S587" s="174"/>
      <c r="T587" s="174"/>
      <c r="U587" s="174"/>
      <c r="V587" s="174"/>
      <c r="W587" s="174"/>
      <c r="X587" s="174"/>
      <c r="Y587" s="174"/>
      <c r="Z587" s="174"/>
      <c r="AA587" s="174"/>
      <c r="AB587" s="174"/>
    </row>
    <row r="588" spans="1:28" ht="15.75" customHeight="1">
      <c r="A588" s="174"/>
      <c r="B588" s="174"/>
      <c r="C588" s="376"/>
      <c r="D588" s="376"/>
      <c r="E588" s="376"/>
      <c r="F588" s="376"/>
      <c r="G588" s="376"/>
      <c r="H588" s="376"/>
      <c r="I588" s="174"/>
      <c r="J588" s="174"/>
      <c r="K588" s="174"/>
      <c r="L588" s="174"/>
      <c r="M588" s="174"/>
      <c r="N588" s="174"/>
      <c r="O588" s="174"/>
      <c r="P588" s="174"/>
      <c r="Q588" s="174"/>
      <c r="R588" s="174"/>
      <c r="S588" s="174"/>
      <c r="T588" s="174"/>
      <c r="U588" s="174"/>
      <c r="V588" s="174"/>
      <c r="W588" s="174"/>
      <c r="X588" s="174"/>
      <c r="Y588" s="174"/>
      <c r="Z588" s="174"/>
      <c r="AA588" s="174"/>
      <c r="AB588" s="174"/>
    </row>
    <row r="589" spans="1:28" ht="15.75" customHeight="1">
      <c r="A589" s="174"/>
      <c r="B589" s="174"/>
      <c r="C589" s="376"/>
      <c r="D589" s="376"/>
      <c r="E589" s="376"/>
      <c r="F589" s="376"/>
      <c r="G589" s="376"/>
      <c r="H589" s="376"/>
      <c r="I589" s="174"/>
      <c r="J589" s="174"/>
      <c r="K589" s="174"/>
      <c r="L589" s="174"/>
      <c r="M589" s="174"/>
      <c r="N589" s="174"/>
      <c r="O589" s="174"/>
      <c r="P589" s="174"/>
      <c r="Q589" s="174"/>
      <c r="R589" s="174"/>
      <c r="S589" s="174"/>
      <c r="T589" s="174"/>
      <c r="U589" s="174"/>
      <c r="V589" s="174"/>
      <c r="W589" s="174"/>
      <c r="X589" s="174"/>
      <c r="Y589" s="174"/>
      <c r="Z589" s="174"/>
      <c r="AA589" s="174"/>
      <c r="AB589" s="174"/>
    </row>
    <row r="590" spans="1:28" ht="15.75" customHeight="1">
      <c r="A590" s="174"/>
      <c r="B590" s="174"/>
      <c r="C590" s="376"/>
      <c r="D590" s="376"/>
      <c r="E590" s="376"/>
      <c r="F590" s="376"/>
      <c r="G590" s="376"/>
      <c r="H590" s="376"/>
      <c r="I590" s="174"/>
      <c r="J590" s="174"/>
      <c r="K590" s="174"/>
      <c r="L590" s="174"/>
      <c r="M590" s="174"/>
      <c r="N590" s="174"/>
      <c r="O590" s="174"/>
      <c r="P590" s="174"/>
      <c r="Q590" s="174"/>
      <c r="R590" s="174"/>
      <c r="S590" s="174"/>
      <c r="T590" s="174"/>
      <c r="U590" s="174"/>
      <c r="V590" s="174"/>
      <c r="W590" s="174"/>
      <c r="X590" s="174"/>
      <c r="Y590" s="174"/>
      <c r="Z590" s="174"/>
      <c r="AA590" s="174"/>
      <c r="AB590" s="174"/>
    </row>
    <row r="591" spans="1:28" ht="15.75" customHeight="1">
      <c r="A591" s="174"/>
      <c r="B591" s="174"/>
      <c r="C591" s="376"/>
      <c r="D591" s="376"/>
      <c r="E591" s="376"/>
      <c r="F591" s="376"/>
      <c r="G591" s="376"/>
      <c r="H591" s="376"/>
      <c r="I591" s="174"/>
      <c r="J591" s="174"/>
      <c r="K591" s="174"/>
      <c r="L591" s="174"/>
      <c r="M591" s="174"/>
      <c r="N591" s="174"/>
      <c r="O591" s="174"/>
      <c r="P591" s="174"/>
      <c r="Q591" s="174"/>
      <c r="R591" s="174"/>
      <c r="S591" s="174"/>
      <c r="T591" s="174"/>
      <c r="U591" s="174"/>
      <c r="V591" s="174"/>
      <c r="W591" s="174"/>
      <c r="X591" s="174"/>
      <c r="Y591" s="174"/>
      <c r="Z591" s="174"/>
      <c r="AA591" s="174"/>
      <c r="AB591" s="174"/>
    </row>
    <row r="592" spans="1:28" ht="15.75" customHeight="1">
      <c r="A592" s="174"/>
      <c r="B592" s="174"/>
      <c r="C592" s="376"/>
      <c r="D592" s="376"/>
      <c r="E592" s="376"/>
      <c r="F592" s="376"/>
      <c r="G592" s="376"/>
      <c r="H592" s="376"/>
      <c r="I592" s="174"/>
      <c r="J592" s="174"/>
      <c r="K592" s="174"/>
      <c r="L592" s="174"/>
      <c r="M592" s="174"/>
      <c r="N592" s="174"/>
      <c r="O592" s="174"/>
      <c r="P592" s="174"/>
      <c r="Q592" s="174"/>
      <c r="R592" s="174"/>
      <c r="S592" s="174"/>
      <c r="T592" s="174"/>
      <c r="U592" s="174"/>
      <c r="V592" s="174"/>
      <c r="W592" s="174"/>
      <c r="X592" s="174"/>
      <c r="Y592" s="174"/>
      <c r="Z592" s="174"/>
      <c r="AA592" s="174"/>
      <c r="AB592" s="174"/>
    </row>
    <row r="593" spans="1:28" ht="15.75" customHeight="1">
      <c r="A593" s="174"/>
      <c r="B593" s="174"/>
      <c r="C593" s="376"/>
      <c r="D593" s="376"/>
      <c r="E593" s="376"/>
      <c r="F593" s="376"/>
      <c r="G593" s="376"/>
      <c r="H593" s="376"/>
      <c r="I593" s="174"/>
      <c r="J593" s="174"/>
      <c r="K593" s="174"/>
      <c r="L593" s="174"/>
      <c r="M593" s="174"/>
      <c r="N593" s="174"/>
      <c r="O593" s="174"/>
      <c r="P593" s="174"/>
      <c r="Q593" s="174"/>
      <c r="R593" s="174"/>
      <c r="S593" s="174"/>
      <c r="T593" s="174"/>
      <c r="U593" s="174"/>
      <c r="V593" s="174"/>
      <c r="W593" s="174"/>
      <c r="X593" s="174"/>
      <c r="Y593" s="174"/>
      <c r="Z593" s="174"/>
      <c r="AA593" s="174"/>
      <c r="AB593" s="174"/>
    </row>
    <row r="594" spans="1:28" ht="15.75" customHeight="1">
      <c r="A594" s="174"/>
      <c r="B594" s="174"/>
      <c r="C594" s="376"/>
      <c r="D594" s="376"/>
      <c r="E594" s="376"/>
      <c r="F594" s="376"/>
      <c r="G594" s="376"/>
      <c r="H594" s="376"/>
      <c r="I594" s="174"/>
      <c r="J594" s="174"/>
      <c r="K594" s="174"/>
      <c r="L594" s="174"/>
      <c r="M594" s="174"/>
      <c r="N594" s="174"/>
      <c r="O594" s="174"/>
      <c r="P594" s="174"/>
      <c r="Q594" s="174"/>
      <c r="R594" s="174"/>
      <c r="S594" s="174"/>
      <c r="T594" s="174"/>
      <c r="U594" s="174"/>
      <c r="V594" s="174"/>
      <c r="W594" s="174"/>
      <c r="X594" s="174"/>
      <c r="Y594" s="174"/>
      <c r="Z594" s="174"/>
      <c r="AA594" s="174"/>
      <c r="AB594" s="174"/>
    </row>
    <row r="595" spans="1:28" ht="15.75" customHeight="1">
      <c r="A595" s="174"/>
      <c r="B595" s="174"/>
      <c r="C595" s="376"/>
      <c r="D595" s="376"/>
      <c r="E595" s="376"/>
      <c r="F595" s="376"/>
      <c r="G595" s="376"/>
      <c r="H595" s="376"/>
      <c r="I595" s="174"/>
      <c r="J595" s="174"/>
      <c r="K595" s="174"/>
      <c r="L595" s="174"/>
      <c r="M595" s="174"/>
      <c r="N595" s="174"/>
      <c r="O595" s="174"/>
      <c r="P595" s="174"/>
      <c r="Q595" s="174"/>
      <c r="R595" s="174"/>
      <c r="S595" s="174"/>
      <c r="T595" s="174"/>
      <c r="U595" s="174"/>
      <c r="V595" s="174"/>
      <c r="W595" s="174"/>
      <c r="X595" s="174"/>
      <c r="Y595" s="174"/>
      <c r="Z595" s="174"/>
      <c r="AA595" s="174"/>
      <c r="AB595" s="174"/>
    </row>
    <row r="596" spans="1:28" ht="15.75" customHeight="1">
      <c r="A596" s="174"/>
      <c r="B596" s="174"/>
      <c r="C596" s="376"/>
      <c r="D596" s="376"/>
      <c r="E596" s="376"/>
      <c r="F596" s="376"/>
      <c r="G596" s="376"/>
      <c r="H596" s="376"/>
      <c r="I596" s="174"/>
      <c r="J596" s="174"/>
      <c r="K596" s="174"/>
      <c r="L596" s="174"/>
      <c r="M596" s="174"/>
      <c r="N596" s="174"/>
      <c r="O596" s="174"/>
      <c r="P596" s="174"/>
      <c r="Q596" s="174"/>
      <c r="R596" s="174"/>
      <c r="S596" s="174"/>
      <c r="T596" s="174"/>
      <c r="U596" s="174"/>
      <c r="V596" s="174"/>
      <c r="W596" s="174"/>
      <c r="X596" s="174"/>
      <c r="Y596" s="174"/>
      <c r="Z596" s="174"/>
      <c r="AA596" s="174"/>
      <c r="AB596" s="174"/>
    </row>
    <row r="597" spans="1:28" ht="15.75" customHeight="1">
      <c r="A597" s="174"/>
      <c r="B597" s="174"/>
      <c r="C597" s="376"/>
      <c r="D597" s="376"/>
      <c r="E597" s="376"/>
      <c r="F597" s="376"/>
      <c r="G597" s="376"/>
      <c r="H597" s="376"/>
      <c r="I597" s="174"/>
      <c r="J597" s="174"/>
      <c r="K597" s="174"/>
      <c r="L597" s="174"/>
      <c r="M597" s="174"/>
      <c r="N597" s="174"/>
      <c r="O597" s="174"/>
      <c r="P597" s="174"/>
      <c r="Q597" s="174"/>
      <c r="R597" s="174"/>
      <c r="S597" s="174"/>
      <c r="T597" s="174"/>
      <c r="U597" s="174"/>
      <c r="V597" s="174"/>
      <c r="W597" s="174"/>
      <c r="X597" s="174"/>
      <c r="Y597" s="174"/>
      <c r="Z597" s="174"/>
      <c r="AA597" s="174"/>
      <c r="AB597" s="174"/>
    </row>
    <row r="598" spans="1:28" ht="15.75" customHeight="1">
      <c r="A598" s="174"/>
      <c r="B598" s="174"/>
      <c r="C598" s="376"/>
      <c r="D598" s="376"/>
      <c r="E598" s="376"/>
      <c r="F598" s="376"/>
      <c r="G598" s="376"/>
      <c r="H598" s="376"/>
      <c r="I598" s="174"/>
      <c r="J598" s="174"/>
      <c r="K598" s="174"/>
      <c r="L598" s="174"/>
      <c r="M598" s="174"/>
      <c r="N598" s="174"/>
      <c r="O598" s="174"/>
      <c r="P598" s="174"/>
      <c r="Q598" s="174"/>
      <c r="R598" s="174"/>
      <c r="S598" s="174"/>
      <c r="T598" s="174"/>
      <c r="U598" s="174"/>
      <c r="V598" s="174"/>
      <c r="W598" s="174"/>
      <c r="X598" s="174"/>
      <c r="Y598" s="174"/>
      <c r="Z598" s="174"/>
      <c r="AA598" s="174"/>
      <c r="AB598" s="174"/>
    </row>
    <row r="599" spans="1:28" ht="15.75" customHeight="1">
      <c r="A599" s="174"/>
      <c r="B599" s="174"/>
      <c r="C599" s="376"/>
      <c r="D599" s="376"/>
      <c r="E599" s="376"/>
      <c r="F599" s="376"/>
      <c r="G599" s="376"/>
      <c r="H599" s="376"/>
      <c r="I599" s="174"/>
      <c r="J599" s="174"/>
      <c r="K599" s="174"/>
      <c r="L599" s="174"/>
      <c r="M599" s="174"/>
      <c r="N599" s="174"/>
      <c r="O599" s="174"/>
      <c r="P599" s="174"/>
      <c r="Q599" s="174"/>
      <c r="R599" s="174"/>
      <c r="S599" s="174"/>
      <c r="T599" s="174"/>
      <c r="U599" s="174"/>
      <c r="V599" s="174"/>
      <c r="W599" s="174"/>
      <c r="X599" s="174"/>
      <c r="Y599" s="174"/>
      <c r="Z599" s="174"/>
      <c r="AA599" s="174"/>
      <c r="AB599" s="174"/>
    </row>
    <row r="600" spans="1:28" ht="15.75" customHeight="1">
      <c r="A600" s="174"/>
      <c r="B600" s="174"/>
      <c r="C600" s="376"/>
      <c r="D600" s="376"/>
      <c r="E600" s="376"/>
      <c r="F600" s="376"/>
      <c r="G600" s="376"/>
      <c r="H600" s="376"/>
      <c r="I600" s="174"/>
      <c r="J600" s="174"/>
      <c r="K600" s="174"/>
      <c r="L600" s="174"/>
      <c r="M600" s="174"/>
      <c r="N600" s="174"/>
      <c r="O600" s="174"/>
      <c r="P600" s="174"/>
      <c r="Q600" s="174"/>
      <c r="R600" s="174"/>
      <c r="S600" s="174"/>
      <c r="T600" s="174"/>
      <c r="U600" s="174"/>
      <c r="V600" s="174"/>
      <c r="W600" s="174"/>
      <c r="X600" s="174"/>
      <c r="Y600" s="174"/>
      <c r="Z600" s="174"/>
      <c r="AA600" s="174"/>
      <c r="AB600" s="174"/>
    </row>
    <row r="601" spans="1:28" ht="15.75" customHeight="1">
      <c r="A601" s="174"/>
      <c r="B601" s="174"/>
      <c r="C601" s="376"/>
      <c r="D601" s="376"/>
      <c r="E601" s="376"/>
      <c r="F601" s="376"/>
      <c r="G601" s="376"/>
      <c r="H601" s="376"/>
      <c r="I601" s="174"/>
      <c r="J601" s="174"/>
      <c r="K601" s="174"/>
      <c r="L601" s="174"/>
      <c r="M601" s="174"/>
      <c r="N601" s="174"/>
      <c r="O601" s="174"/>
      <c r="P601" s="174"/>
      <c r="Q601" s="174"/>
      <c r="R601" s="174"/>
      <c r="S601" s="174"/>
      <c r="T601" s="174"/>
      <c r="U601" s="174"/>
      <c r="V601" s="174"/>
      <c r="W601" s="174"/>
      <c r="X601" s="174"/>
      <c r="Y601" s="174"/>
      <c r="Z601" s="174"/>
      <c r="AA601" s="174"/>
      <c r="AB601" s="174"/>
    </row>
    <row r="602" spans="1:28" ht="15.75" customHeight="1">
      <c r="A602" s="174"/>
      <c r="B602" s="174"/>
      <c r="C602" s="376"/>
      <c r="D602" s="376"/>
      <c r="E602" s="376"/>
      <c r="F602" s="376"/>
      <c r="G602" s="376"/>
      <c r="H602" s="376"/>
      <c r="I602" s="174"/>
      <c r="J602" s="174"/>
      <c r="K602" s="174"/>
      <c r="L602" s="174"/>
      <c r="M602" s="174"/>
      <c r="N602" s="174"/>
      <c r="O602" s="174"/>
      <c r="P602" s="174"/>
      <c r="Q602" s="174"/>
      <c r="R602" s="174"/>
      <c r="S602" s="174"/>
      <c r="T602" s="174"/>
      <c r="U602" s="174"/>
      <c r="V602" s="174"/>
      <c r="W602" s="174"/>
      <c r="X602" s="174"/>
      <c r="Y602" s="174"/>
      <c r="Z602" s="174"/>
      <c r="AA602" s="174"/>
      <c r="AB602" s="174"/>
    </row>
    <row r="603" spans="1:28" ht="15.75" customHeight="1">
      <c r="A603" s="174"/>
      <c r="B603" s="174"/>
      <c r="C603" s="376"/>
      <c r="D603" s="376"/>
      <c r="E603" s="376"/>
      <c r="F603" s="376"/>
      <c r="G603" s="376"/>
      <c r="H603" s="376"/>
      <c r="I603" s="174"/>
      <c r="J603" s="174"/>
      <c r="K603" s="174"/>
      <c r="L603" s="174"/>
      <c r="M603" s="174"/>
      <c r="N603" s="174"/>
      <c r="O603" s="174"/>
      <c r="P603" s="174"/>
      <c r="Q603" s="174"/>
      <c r="R603" s="174"/>
      <c r="S603" s="174"/>
      <c r="T603" s="174"/>
      <c r="U603" s="174"/>
      <c r="V603" s="174"/>
      <c r="W603" s="174"/>
      <c r="X603" s="174"/>
      <c r="Y603" s="174"/>
      <c r="Z603" s="174"/>
      <c r="AA603" s="174"/>
      <c r="AB603" s="174"/>
    </row>
    <row r="604" spans="1:28" ht="15.75" customHeight="1">
      <c r="A604" s="174"/>
      <c r="B604" s="174"/>
      <c r="C604" s="376"/>
      <c r="D604" s="376"/>
      <c r="E604" s="376"/>
      <c r="F604" s="376"/>
      <c r="G604" s="376"/>
      <c r="H604" s="376"/>
      <c r="I604" s="174"/>
      <c r="J604" s="174"/>
      <c r="K604" s="174"/>
      <c r="L604" s="174"/>
      <c r="M604" s="174"/>
      <c r="N604" s="174"/>
      <c r="O604" s="174"/>
      <c r="P604" s="174"/>
      <c r="Q604" s="174"/>
      <c r="R604" s="174"/>
      <c r="S604" s="174"/>
      <c r="T604" s="174"/>
      <c r="U604" s="174"/>
      <c r="V604" s="174"/>
      <c r="W604" s="174"/>
      <c r="X604" s="174"/>
      <c r="Y604" s="174"/>
      <c r="Z604" s="174"/>
      <c r="AA604" s="174"/>
      <c r="AB604" s="174"/>
    </row>
    <row r="605" spans="1:28" ht="15.75" customHeight="1">
      <c r="A605" s="174"/>
      <c r="B605" s="174"/>
      <c r="C605" s="376"/>
      <c r="D605" s="376"/>
      <c r="E605" s="376"/>
      <c r="F605" s="376"/>
      <c r="G605" s="376"/>
      <c r="H605" s="376"/>
      <c r="I605" s="174"/>
      <c r="J605" s="174"/>
      <c r="K605" s="174"/>
      <c r="L605" s="174"/>
      <c r="M605" s="174"/>
      <c r="N605" s="174"/>
      <c r="O605" s="174"/>
      <c r="P605" s="174"/>
      <c r="Q605" s="174"/>
      <c r="R605" s="174"/>
      <c r="S605" s="174"/>
      <c r="T605" s="174"/>
      <c r="U605" s="174"/>
      <c r="V605" s="174"/>
      <c r="W605" s="174"/>
      <c r="X605" s="174"/>
      <c r="Y605" s="174"/>
      <c r="Z605" s="174"/>
      <c r="AA605" s="174"/>
      <c r="AB605" s="174"/>
    </row>
    <row r="606" spans="1:28" ht="15.75" customHeight="1">
      <c r="A606" s="174"/>
      <c r="B606" s="174"/>
      <c r="C606" s="376"/>
      <c r="D606" s="376"/>
      <c r="E606" s="376"/>
      <c r="F606" s="376"/>
      <c r="G606" s="376"/>
      <c r="H606" s="376"/>
      <c r="I606" s="174"/>
      <c r="J606" s="174"/>
      <c r="K606" s="174"/>
      <c r="L606" s="174"/>
      <c r="M606" s="174"/>
      <c r="N606" s="174"/>
      <c r="O606" s="174"/>
      <c r="P606" s="174"/>
      <c r="Q606" s="174"/>
      <c r="R606" s="174"/>
      <c r="S606" s="174"/>
      <c r="T606" s="174"/>
      <c r="U606" s="174"/>
      <c r="V606" s="174"/>
      <c r="W606" s="174"/>
      <c r="X606" s="174"/>
      <c r="Y606" s="174"/>
      <c r="Z606" s="174"/>
      <c r="AA606" s="174"/>
      <c r="AB606" s="174"/>
    </row>
    <row r="607" spans="1:28" ht="15.75" customHeight="1">
      <c r="A607" s="174"/>
      <c r="B607" s="174"/>
      <c r="C607" s="376"/>
      <c r="D607" s="376"/>
      <c r="E607" s="376"/>
      <c r="F607" s="376"/>
      <c r="G607" s="376"/>
      <c r="H607" s="376"/>
      <c r="I607" s="174"/>
      <c r="J607" s="174"/>
      <c r="K607" s="174"/>
      <c r="L607" s="174"/>
      <c r="M607" s="174"/>
      <c r="N607" s="174"/>
      <c r="O607" s="174"/>
      <c r="P607" s="174"/>
      <c r="Q607" s="174"/>
      <c r="R607" s="174"/>
      <c r="S607" s="174"/>
      <c r="T607" s="174"/>
      <c r="U607" s="174"/>
      <c r="V607" s="174"/>
      <c r="W607" s="174"/>
      <c r="X607" s="174"/>
      <c r="Y607" s="174"/>
      <c r="Z607" s="174"/>
      <c r="AA607" s="174"/>
      <c r="AB607" s="174"/>
    </row>
    <row r="608" spans="1:28" ht="15.75" customHeight="1">
      <c r="A608" s="174"/>
      <c r="B608" s="174"/>
      <c r="C608" s="376"/>
      <c r="D608" s="376"/>
      <c r="E608" s="376"/>
      <c r="F608" s="376"/>
      <c r="G608" s="376"/>
      <c r="H608" s="376"/>
      <c r="I608" s="174"/>
      <c r="J608" s="174"/>
      <c r="K608" s="174"/>
      <c r="L608" s="174"/>
      <c r="M608" s="174"/>
      <c r="N608" s="174"/>
      <c r="O608" s="174"/>
      <c r="P608" s="174"/>
      <c r="Q608" s="174"/>
      <c r="R608" s="174"/>
      <c r="S608" s="174"/>
      <c r="T608" s="174"/>
      <c r="U608" s="174"/>
      <c r="V608" s="174"/>
      <c r="W608" s="174"/>
      <c r="X608" s="174"/>
      <c r="Y608" s="174"/>
      <c r="Z608" s="174"/>
      <c r="AA608" s="174"/>
      <c r="AB608" s="174"/>
    </row>
    <row r="609" spans="1:28" ht="15.75" customHeight="1">
      <c r="A609" s="174"/>
      <c r="B609" s="174"/>
      <c r="C609" s="376"/>
      <c r="D609" s="376"/>
      <c r="E609" s="376"/>
      <c r="F609" s="376"/>
      <c r="G609" s="376"/>
      <c r="H609" s="376"/>
      <c r="I609" s="174"/>
      <c r="J609" s="174"/>
      <c r="K609" s="174"/>
      <c r="L609" s="174"/>
      <c r="M609" s="174"/>
      <c r="N609" s="174"/>
      <c r="O609" s="174"/>
      <c r="P609" s="174"/>
      <c r="Q609" s="174"/>
      <c r="R609" s="174"/>
      <c r="S609" s="174"/>
      <c r="T609" s="174"/>
      <c r="U609" s="174"/>
      <c r="V609" s="174"/>
      <c r="W609" s="174"/>
      <c r="X609" s="174"/>
      <c r="Y609" s="174"/>
      <c r="Z609" s="174"/>
      <c r="AA609" s="174"/>
      <c r="AB609" s="174"/>
    </row>
    <row r="610" spans="1:28" ht="15.75" customHeight="1">
      <c r="A610" s="174"/>
      <c r="B610" s="174"/>
      <c r="C610" s="376"/>
      <c r="D610" s="376"/>
      <c r="E610" s="376"/>
      <c r="F610" s="376"/>
      <c r="G610" s="376"/>
      <c r="H610" s="376"/>
      <c r="I610" s="174"/>
      <c r="J610" s="174"/>
      <c r="K610" s="174"/>
      <c r="L610" s="174"/>
      <c r="M610" s="174"/>
      <c r="N610" s="174"/>
      <c r="O610" s="174"/>
      <c r="P610" s="174"/>
      <c r="Q610" s="174"/>
      <c r="R610" s="174"/>
      <c r="S610" s="174"/>
      <c r="T610" s="174"/>
      <c r="U610" s="174"/>
      <c r="V610" s="174"/>
      <c r="W610" s="174"/>
      <c r="X610" s="174"/>
      <c r="Y610" s="174"/>
      <c r="Z610" s="174"/>
      <c r="AA610" s="174"/>
      <c r="AB610" s="174"/>
    </row>
    <row r="611" spans="1:28" ht="15.75" customHeight="1">
      <c r="A611" s="174"/>
      <c r="B611" s="174"/>
      <c r="C611" s="376"/>
      <c r="D611" s="376"/>
      <c r="E611" s="376"/>
      <c r="F611" s="376"/>
      <c r="G611" s="376"/>
      <c r="H611" s="376"/>
      <c r="I611" s="174"/>
      <c r="J611" s="174"/>
      <c r="K611" s="174"/>
      <c r="L611" s="174"/>
      <c r="M611" s="174"/>
      <c r="N611" s="174"/>
      <c r="O611" s="174"/>
      <c r="P611" s="174"/>
      <c r="Q611" s="174"/>
      <c r="R611" s="174"/>
      <c r="S611" s="174"/>
      <c r="T611" s="174"/>
      <c r="U611" s="174"/>
      <c r="V611" s="174"/>
      <c r="W611" s="174"/>
      <c r="X611" s="174"/>
      <c r="Y611" s="174"/>
      <c r="Z611" s="174"/>
      <c r="AA611" s="174"/>
      <c r="AB611" s="174"/>
    </row>
    <row r="612" spans="1:28" ht="15.75" customHeight="1">
      <c r="A612" s="174"/>
      <c r="B612" s="174"/>
      <c r="C612" s="376"/>
      <c r="D612" s="376"/>
      <c r="E612" s="376"/>
      <c r="F612" s="376"/>
      <c r="G612" s="376"/>
      <c r="H612" s="376"/>
      <c r="I612" s="174"/>
      <c r="J612" s="174"/>
      <c r="K612" s="174"/>
      <c r="L612" s="174"/>
      <c r="M612" s="174"/>
      <c r="N612" s="174"/>
      <c r="O612" s="174"/>
      <c r="P612" s="174"/>
      <c r="Q612" s="174"/>
      <c r="R612" s="174"/>
      <c r="S612" s="174"/>
      <c r="T612" s="174"/>
      <c r="U612" s="174"/>
      <c r="V612" s="174"/>
      <c r="W612" s="174"/>
      <c r="X612" s="174"/>
      <c r="Y612" s="174"/>
      <c r="Z612" s="174"/>
      <c r="AA612" s="174"/>
      <c r="AB612" s="174"/>
    </row>
    <row r="613" spans="1:28" ht="15.75" customHeight="1">
      <c r="A613" s="174"/>
      <c r="B613" s="174"/>
      <c r="C613" s="376"/>
      <c r="D613" s="376"/>
      <c r="E613" s="376"/>
      <c r="F613" s="376"/>
      <c r="G613" s="376"/>
      <c r="H613" s="376"/>
      <c r="I613" s="174"/>
      <c r="J613" s="174"/>
      <c r="K613" s="174"/>
      <c r="L613" s="174"/>
      <c r="M613" s="174"/>
      <c r="N613" s="174"/>
      <c r="O613" s="174"/>
      <c r="P613" s="174"/>
      <c r="Q613" s="174"/>
      <c r="R613" s="174"/>
      <c r="S613" s="174"/>
      <c r="T613" s="174"/>
      <c r="U613" s="174"/>
      <c r="V613" s="174"/>
      <c r="W613" s="174"/>
      <c r="X613" s="174"/>
      <c r="Y613" s="174"/>
      <c r="Z613" s="174"/>
      <c r="AA613" s="174"/>
      <c r="AB613" s="174"/>
    </row>
    <row r="614" spans="1:28" ht="15.75" customHeight="1">
      <c r="A614" s="174"/>
      <c r="B614" s="174"/>
      <c r="C614" s="376"/>
      <c r="D614" s="376"/>
      <c r="E614" s="376"/>
      <c r="F614" s="376"/>
      <c r="G614" s="376"/>
      <c r="H614" s="376"/>
      <c r="I614" s="174"/>
      <c r="J614" s="174"/>
      <c r="K614" s="174"/>
      <c r="L614" s="174"/>
      <c r="M614" s="174"/>
      <c r="N614" s="174"/>
      <c r="O614" s="174"/>
      <c r="P614" s="174"/>
      <c r="Q614" s="174"/>
      <c r="R614" s="174"/>
      <c r="S614" s="174"/>
      <c r="T614" s="174"/>
      <c r="U614" s="174"/>
      <c r="V614" s="174"/>
      <c r="W614" s="174"/>
      <c r="X614" s="174"/>
      <c r="Y614" s="174"/>
      <c r="Z614" s="174"/>
      <c r="AA614" s="174"/>
      <c r="AB614" s="174"/>
    </row>
    <row r="615" spans="1:28" ht="15.75" customHeight="1">
      <c r="A615" s="174"/>
      <c r="B615" s="174"/>
      <c r="C615" s="376"/>
      <c r="D615" s="376"/>
      <c r="E615" s="376"/>
      <c r="F615" s="376"/>
      <c r="G615" s="376"/>
      <c r="H615" s="376"/>
      <c r="I615" s="174"/>
      <c r="J615" s="174"/>
      <c r="K615" s="174"/>
      <c r="L615" s="174"/>
      <c r="M615" s="174"/>
      <c r="N615" s="174"/>
      <c r="O615" s="174"/>
      <c r="P615" s="174"/>
      <c r="Q615" s="174"/>
      <c r="R615" s="174"/>
      <c r="S615" s="174"/>
      <c r="T615" s="174"/>
      <c r="U615" s="174"/>
      <c r="V615" s="174"/>
      <c r="W615" s="174"/>
      <c r="X615" s="174"/>
      <c r="Y615" s="174"/>
      <c r="Z615" s="174"/>
      <c r="AA615" s="174"/>
      <c r="AB615" s="174"/>
    </row>
    <row r="616" spans="1:28" ht="15.75" customHeight="1">
      <c r="A616" s="174"/>
      <c r="B616" s="174"/>
      <c r="C616" s="376"/>
      <c r="D616" s="376"/>
      <c r="E616" s="376"/>
      <c r="F616" s="376"/>
      <c r="G616" s="376"/>
      <c r="H616" s="376"/>
      <c r="I616" s="174"/>
      <c r="J616" s="174"/>
      <c r="K616" s="174"/>
      <c r="L616" s="174"/>
      <c r="M616" s="174"/>
      <c r="N616" s="174"/>
      <c r="O616" s="174"/>
      <c r="P616" s="174"/>
      <c r="Q616" s="174"/>
      <c r="R616" s="174"/>
      <c r="S616" s="174"/>
      <c r="T616" s="174"/>
      <c r="U616" s="174"/>
      <c r="V616" s="174"/>
      <c r="W616" s="174"/>
      <c r="X616" s="174"/>
      <c r="Y616" s="174"/>
      <c r="Z616" s="174"/>
      <c r="AA616" s="174"/>
      <c r="AB616" s="174"/>
    </row>
    <row r="617" spans="1:28" ht="15.75" customHeight="1">
      <c r="A617" s="174"/>
      <c r="B617" s="174"/>
      <c r="C617" s="376"/>
      <c r="D617" s="376"/>
      <c r="E617" s="376"/>
      <c r="F617" s="376"/>
      <c r="G617" s="376"/>
      <c r="H617" s="376"/>
      <c r="I617" s="174"/>
      <c r="J617" s="174"/>
      <c r="K617" s="174"/>
      <c r="L617" s="174"/>
      <c r="M617" s="174"/>
      <c r="N617" s="174"/>
      <c r="O617" s="174"/>
      <c r="P617" s="174"/>
      <c r="Q617" s="174"/>
      <c r="R617" s="174"/>
      <c r="S617" s="174"/>
      <c r="T617" s="174"/>
      <c r="U617" s="174"/>
      <c r="V617" s="174"/>
      <c r="W617" s="174"/>
      <c r="X617" s="174"/>
      <c r="Y617" s="174"/>
      <c r="Z617" s="174"/>
      <c r="AA617" s="174"/>
      <c r="AB617" s="174"/>
    </row>
    <row r="618" spans="1:28" ht="15.75" customHeight="1">
      <c r="A618" s="174"/>
      <c r="B618" s="174"/>
      <c r="C618" s="376"/>
      <c r="D618" s="376"/>
      <c r="E618" s="376"/>
      <c r="F618" s="376"/>
      <c r="G618" s="376"/>
      <c r="H618" s="376"/>
      <c r="I618" s="174"/>
      <c r="J618" s="174"/>
      <c r="K618" s="174"/>
      <c r="L618" s="174"/>
      <c r="M618" s="174"/>
      <c r="N618" s="174"/>
      <c r="O618" s="174"/>
      <c r="P618" s="174"/>
      <c r="Q618" s="174"/>
      <c r="R618" s="174"/>
      <c r="S618" s="174"/>
      <c r="T618" s="174"/>
      <c r="U618" s="174"/>
      <c r="V618" s="174"/>
      <c r="W618" s="174"/>
      <c r="X618" s="174"/>
      <c r="Y618" s="174"/>
      <c r="Z618" s="174"/>
      <c r="AA618" s="174"/>
      <c r="AB618" s="174"/>
    </row>
    <row r="619" spans="1:28" ht="15.75" customHeight="1">
      <c r="A619" s="174"/>
      <c r="B619" s="174"/>
      <c r="C619" s="376"/>
      <c r="D619" s="376"/>
      <c r="E619" s="376"/>
      <c r="F619" s="376"/>
      <c r="G619" s="376"/>
      <c r="H619" s="376"/>
      <c r="I619" s="174"/>
      <c r="J619" s="174"/>
      <c r="K619" s="174"/>
      <c r="L619" s="174"/>
      <c r="M619" s="174"/>
      <c r="N619" s="174"/>
      <c r="O619" s="174"/>
      <c r="P619" s="174"/>
      <c r="Q619" s="174"/>
      <c r="R619" s="174"/>
      <c r="S619" s="174"/>
      <c r="T619" s="174"/>
      <c r="U619" s="174"/>
      <c r="V619" s="174"/>
      <c r="W619" s="174"/>
      <c r="X619" s="174"/>
      <c r="Y619" s="174"/>
      <c r="Z619" s="174"/>
      <c r="AA619" s="174"/>
      <c r="AB619" s="174"/>
    </row>
    <row r="620" spans="1:28" ht="15.75" customHeight="1">
      <c r="A620" s="174"/>
      <c r="B620" s="174"/>
      <c r="C620" s="376"/>
      <c r="D620" s="376"/>
      <c r="E620" s="376"/>
      <c r="F620" s="376"/>
      <c r="G620" s="376"/>
      <c r="H620" s="376"/>
      <c r="I620" s="174"/>
      <c r="J620" s="174"/>
      <c r="K620" s="174"/>
      <c r="L620" s="174"/>
      <c r="M620" s="174"/>
      <c r="N620" s="174"/>
      <c r="O620" s="174"/>
      <c r="P620" s="174"/>
      <c r="Q620" s="174"/>
      <c r="R620" s="174"/>
      <c r="S620" s="174"/>
      <c r="T620" s="174"/>
      <c r="U620" s="174"/>
      <c r="V620" s="174"/>
      <c r="W620" s="174"/>
      <c r="X620" s="174"/>
      <c r="Y620" s="174"/>
      <c r="Z620" s="174"/>
      <c r="AA620" s="174"/>
      <c r="AB620" s="174"/>
    </row>
    <row r="621" spans="1:28" ht="15.75" customHeight="1">
      <c r="A621" s="174"/>
      <c r="B621" s="174"/>
      <c r="C621" s="376"/>
      <c r="D621" s="376"/>
      <c r="E621" s="376"/>
      <c r="F621" s="376"/>
      <c r="G621" s="376"/>
      <c r="H621" s="376"/>
      <c r="I621" s="174"/>
      <c r="J621" s="174"/>
      <c r="K621" s="174"/>
      <c r="L621" s="174"/>
      <c r="M621" s="174"/>
      <c r="N621" s="174"/>
      <c r="O621" s="174"/>
      <c r="P621" s="174"/>
      <c r="Q621" s="174"/>
      <c r="R621" s="174"/>
      <c r="S621" s="174"/>
      <c r="T621" s="174"/>
      <c r="U621" s="174"/>
      <c r="V621" s="174"/>
      <c r="W621" s="174"/>
      <c r="X621" s="174"/>
      <c r="Y621" s="174"/>
      <c r="Z621" s="174"/>
      <c r="AA621" s="174"/>
      <c r="AB621" s="174"/>
    </row>
    <row r="622" spans="1:28" ht="15.75" customHeight="1">
      <c r="A622" s="174"/>
      <c r="B622" s="174"/>
      <c r="C622" s="376"/>
      <c r="D622" s="376"/>
      <c r="E622" s="376"/>
      <c r="F622" s="376"/>
      <c r="G622" s="376"/>
      <c r="H622" s="376"/>
      <c r="I622" s="174"/>
      <c r="J622" s="174"/>
      <c r="K622" s="174"/>
      <c r="L622" s="174"/>
      <c r="M622" s="174"/>
      <c r="N622" s="174"/>
      <c r="O622" s="174"/>
      <c r="P622" s="174"/>
      <c r="Q622" s="174"/>
      <c r="R622" s="174"/>
      <c r="S622" s="174"/>
      <c r="T622" s="174"/>
      <c r="U622" s="174"/>
      <c r="V622" s="174"/>
      <c r="W622" s="174"/>
      <c r="X622" s="174"/>
      <c r="Y622" s="174"/>
      <c r="Z622" s="174"/>
      <c r="AA622" s="174"/>
      <c r="AB622" s="174"/>
    </row>
    <row r="623" spans="1:28" ht="15.75" customHeight="1">
      <c r="A623" s="174"/>
      <c r="B623" s="174"/>
      <c r="C623" s="376"/>
      <c r="D623" s="376"/>
      <c r="E623" s="376"/>
      <c r="F623" s="376"/>
      <c r="G623" s="376"/>
      <c r="H623" s="376"/>
      <c r="I623" s="174"/>
      <c r="J623" s="174"/>
      <c r="K623" s="174"/>
      <c r="L623" s="174"/>
      <c r="M623" s="174"/>
      <c r="N623" s="174"/>
      <c r="O623" s="174"/>
      <c r="P623" s="174"/>
      <c r="Q623" s="174"/>
      <c r="R623" s="174"/>
      <c r="S623" s="174"/>
      <c r="T623" s="174"/>
      <c r="U623" s="174"/>
      <c r="V623" s="174"/>
      <c r="W623" s="174"/>
      <c r="X623" s="174"/>
      <c r="Y623" s="174"/>
      <c r="Z623" s="174"/>
      <c r="AA623" s="174"/>
      <c r="AB623" s="174"/>
    </row>
    <row r="624" spans="1:28" ht="15.75" customHeight="1">
      <c r="A624" s="174"/>
      <c r="B624" s="174"/>
      <c r="C624" s="376"/>
      <c r="D624" s="376"/>
      <c r="E624" s="376"/>
      <c r="F624" s="376"/>
      <c r="G624" s="376"/>
      <c r="H624" s="376"/>
      <c r="I624" s="174"/>
      <c r="J624" s="174"/>
      <c r="K624" s="174"/>
      <c r="L624" s="174"/>
      <c r="M624" s="174"/>
      <c r="N624" s="174"/>
      <c r="O624" s="174"/>
      <c r="P624" s="174"/>
      <c r="Q624" s="174"/>
      <c r="R624" s="174"/>
      <c r="S624" s="174"/>
      <c r="T624" s="174"/>
      <c r="U624" s="174"/>
      <c r="V624" s="174"/>
      <c r="W624" s="174"/>
      <c r="X624" s="174"/>
      <c r="Y624" s="174"/>
      <c r="Z624" s="174"/>
      <c r="AA624" s="174"/>
      <c r="AB624" s="174"/>
    </row>
    <row r="625" spans="1:28" ht="15.75" customHeight="1">
      <c r="A625" s="174"/>
      <c r="B625" s="174"/>
      <c r="C625" s="376"/>
      <c r="D625" s="376"/>
      <c r="E625" s="376"/>
      <c r="F625" s="376"/>
      <c r="G625" s="376"/>
      <c r="H625" s="376"/>
      <c r="I625" s="174"/>
      <c r="J625" s="174"/>
      <c r="K625" s="174"/>
      <c r="L625" s="174"/>
      <c r="M625" s="174"/>
      <c r="N625" s="174"/>
      <c r="O625" s="174"/>
      <c r="P625" s="174"/>
      <c r="Q625" s="174"/>
      <c r="R625" s="174"/>
      <c r="S625" s="174"/>
      <c r="T625" s="174"/>
      <c r="U625" s="174"/>
      <c r="V625" s="174"/>
      <c r="W625" s="174"/>
      <c r="X625" s="174"/>
      <c r="Y625" s="174"/>
      <c r="Z625" s="174"/>
      <c r="AA625" s="174"/>
      <c r="AB625" s="174"/>
    </row>
    <row r="626" spans="1:28" ht="15.75" customHeight="1">
      <c r="A626" s="174"/>
      <c r="B626" s="174"/>
      <c r="C626" s="376"/>
      <c r="D626" s="376"/>
      <c r="E626" s="376"/>
      <c r="F626" s="376"/>
      <c r="G626" s="376"/>
      <c r="H626" s="376"/>
      <c r="I626" s="174"/>
      <c r="J626" s="174"/>
      <c r="K626" s="174"/>
      <c r="L626" s="174"/>
      <c r="M626" s="174"/>
      <c r="N626" s="174"/>
      <c r="O626" s="174"/>
      <c r="P626" s="174"/>
      <c r="Q626" s="174"/>
      <c r="R626" s="174"/>
      <c r="S626" s="174"/>
      <c r="T626" s="174"/>
      <c r="U626" s="174"/>
      <c r="V626" s="174"/>
      <c r="W626" s="174"/>
      <c r="X626" s="174"/>
      <c r="Y626" s="174"/>
      <c r="Z626" s="174"/>
      <c r="AA626" s="174"/>
      <c r="AB626" s="174"/>
    </row>
    <row r="627" spans="1:28" ht="15.75" customHeight="1">
      <c r="A627" s="174"/>
      <c r="B627" s="174"/>
      <c r="C627" s="376"/>
      <c r="D627" s="376"/>
      <c r="E627" s="376"/>
      <c r="F627" s="376"/>
      <c r="G627" s="376"/>
      <c r="H627" s="376"/>
      <c r="I627" s="174"/>
      <c r="J627" s="174"/>
      <c r="K627" s="174"/>
      <c r="L627" s="174"/>
      <c r="M627" s="174"/>
      <c r="N627" s="174"/>
      <c r="O627" s="174"/>
      <c r="P627" s="174"/>
      <c r="Q627" s="174"/>
      <c r="R627" s="174"/>
      <c r="S627" s="174"/>
      <c r="T627" s="174"/>
      <c r="U627" s="174"/>
      <c r="V627" s="174"/>
      <c r="W627" s="174"/>
      <c r="X627" s="174"/>
      <c r="Y627" s="174"/>
      <c r="Z627" s="174"/>
      <c r="AA627" s="174"/>
      <c r="AB627" s="174"/>
    </row>
    <row r="628" spans="1:28" ht="15.75" customHeight="1">
      <c r="A628" s="174"/>
      <c r="B628" s="174"/>
      <c r="C628" s="376"/>
      <c r="D628" s="376"/>
      <c r="E628" s="376"/>
      <c r="F628" s="376"/>
      <c r="G628" s="376"/>
      <c r="H628" s="376"/>
      <c r="I628" s="174"/>
      <c r="J628" s="174"/>
      <c r="K628" s="174"/>
      <c r="L628" s="174"/>
      <c r="M628" s="174"/>
      <c r="N628" s="174"/>
      <c r="O628" s="174"/>
      <c r="P628" s="174"/>
      <c r="Q628" s="174"/>
      <c r="R628" s="174"/>
      <c r="S628" s="174"/>
      <c r="T628" s="174"/>
      <c r="U628" s="174"/>
      <c r="V628" s="174"/>
      <c r="W628" s="174"/>
      <c r="X628" s="174"/>
      <c r="Y628" s="174"/>
      <c r="Z628" s="174"/>
      <c r="AA628" s="174"/>
      <c r="AB628" s="174"/>
    </row>
    <row r="629" spans="1:28" ht="15.75" customHeight="1">
      <c r="A629" s="174"/>
      <c r="B629" s="174"/>
      <c r="C629" s="376"/>
      <c r="D629" s="376"/>
      <c r="E629" s="376"/>
      <c r="F629" s="376"/>
      <c r="G629" s="376"/>
      <c r="H629" s="376"/>
      <c r="I629" s="174"/>
      <c r="J629" s="174"/>
      <c r="K629" s="174"/>
      <c r="L629" s="174"/>
      <c r="M629" s="174"/>
      <c r="N629" s="174"/>
      <c r="O629" s="174"/>
      <c r="P629" s="174"/>
      <c r="Q629" s="174"/>
      <c r="R629" s="174"/>
      <c r="S629" s="174"/>
      <c r="T629" s="174"/>
      <c r="U629" s="174"/>
      <c r="V629" s="174"/>
      <c r="W629" s="174"/>
      <c r="X629" s="174"/>
      <c r="Y629" s="174"/>
      <c r="Z629" s="174"/>
      <c r="AA629" s="174"/>
      <c r="AB629" s="174"/>
    </row>
    <row r="630" spans="1:28" ht="15.75" customHeight="1">
      <c r="A630" s="174"/>
      <c r="B630" s="174"/>
      <c r="C630" s="376"/>
      <c r="D630" s="376"/>
      <c r="E630" s="376"/>
      <c r="F630" s="376"/>
      <c r="G630" s="376"/>
      <c r="H630" s="376"/>
      <c r="I630" s="174"/>
      <c r="J630" s="174"/>
      <c r="K630" s="174"/>
      <c r="L630" s="174"/>
      <c r="M630" s="174"/>
      <c r="N630" s="174"/>
      <c r="O630" s="174"/>
      <c r="P630" s="174"/>
      <c r="Q630" s="174"/>
      <c r="R630" s="174"/>
      <c r="S630" s="174"/>
      <c r="T630" s="174"/>
      <c r="U630" s="174"/>
      <c r="V630" s="174"/>
      <c r="W630" s="174"/>
      <c r="X630" s="174"/>
      <c r="Y630" s="174"/>
      <c r="Z630" s="174"/>
      <c r="AA630" s="174"/>
      <c r="AB630" s="174"/>
    </row>
    <row r="631" spans="1:28" ht="15.75" customHeight="1">
      <c r="A631" s="174"/>
      <c r="B631" s="174"/>
      <c r="C631" s="376"/>
      <c r="D631" s="376"/>
      <c r="E631" s="376"/>
      <c r="F631" s="376"/>
      <c r="G631" s="376"/>
      <c r="H631" s="376"/>
      <c r="I631" s="174"/>
      <c r="J631" s="174"/>
      <c r="K631" s="174"/>
      <c r="L631" s="174"/>
      <c r="M631" s="174"/>
      <c r="N631" s="174"/>
      <c r="O631" s="174"/>
      <c r="P631" s="174"/>
      <c r="Q631" s="174"/>
      <c r="R631" s="174"/>
      <c r="S631" s="174"/>
      <c r="T631" s="174"/>
      <c r="U631" s="174"/>
      <c r="V631" s="174"/>
      <c r="W631" s="174"/>
      <c r="X631" s="174"/>
      <c r="Y631" s="174"/>
      <c r="Z631" s="174"/>
      <c r="AA631" s="174"/>
      <c r="AB631" s="174"/>
    </row>
    <row r="632" spans="1:28" ht="15.75" customHeight="1">
      <c r="A632" s="174"/>
      <c r="B632" s="174"/>
      <c r="C632" s="376"/>
      <c r="D632" s="376"/>
      <c r="E632" s="376"/>
      <c r="F632" s="376"/>
      <c r="G632" s="376"/>
      <c r="H632" s="376"/>
      <c r="I632" s="174"/>
      <c r="J632" s="174"/>
      <c r="K632" s="174"/>
      <c r="L632" s="174"/>
      <c r="M632" s="174"/>
      <c r="N632" s="174"/>
      <c r="O632" s="174"/>
      <c r="P632" s="174"/>
      <c r="Q632" s="174"/>
      <c r="R632" s="174"/>
      <c r="S632" s="174"/>
      <c r="T632" s="174"/>
      <c r="U632" s="174"/>
      <c r="V632" s="174"/>
      <c r="W632" s="174"/>
      <c r="X632" s="174"/>
      <c r="Y632" s="174"/>
      <c r="Z632" s="174"/>
      <c r="AA632" s="174"/>
      <c r="AB632" s="174"/>
    </row>
    <row r="633" spans="1:28" ht="15.75" customHeight="1">
      <c r="A633" s="174"/>
      <c r="B633" s="174"/>
      <c r="C633" s="376"/>
      <c r="D633" s="376"/>
      <c r="E633" s="376"/>
      <c r="F633" s="376"/>
      <c r="G633" s="376"/>
      <c r="H633" s="376"/>
      <c r="I633" s="174"/>
      <c r="J633" s="174"/>
      <c r="K633" s="174"/>
      <c r="L633" s="174"/>
      <c r="M633" s="174"/>
      <c r="N633" s="174"/>
      <c r="O633" s="174"/>
      <c r="P633" s="174"/>
      <c r="Q633" s="174"/>
      <c r="R633" s="174"/>
      <c r="S633" s="174"/>
      <c r="T633" s="174"/>
      <c r="U633" s="174"/>
      <c r="V633" s="174"/>
      <c r="W633" s="174"/>
      <c r="X633" s="174"/>
      <c r="Y633" s="174"/>
      <c r="Z633" s="174"/>
      <c r="AA633" s="174"/>
      <c r="AB633" s="174"/>
    </row>
    <row r="634" spans="1:28" ht="15.75" customHeight="1">
      <c r="A634" s="174"/>
      <c r="B634" s="174"/>
      <c r="C634" s="376"/>
      <c r="D634" s="376"/>
      <c r="E634" s="376"/>
      <c r="F634" s="376"/>
      <c r="G634" s="376"/>
      <c r="H634" s="376"/>
      <c r="I634" s="174"/>
      <c r="J634" s="174"/>
      <c r="K634" s="174"/>
      <c r="L634" s="174"/>
      <c r="M634" s="174"/>
      <c r="N634" s="174"/>
      <c r="O634" s="174"/>
      <c r="P634" s="174"/>
      <c r="Q634" s="174"/>
      <c r="R634" s="174"/>
      <c r="S634" s="174"/>
      <c r="T634" s="174"/>
      <c r="U634" s="174"/>
      <c r="V634" s="174"/>
      <c r="W634" s="174"/>
      <c r="X634" s="174"/>
      <c r="Y634" s="174"/>
      <c r="Z634" s="174"/>
      <c r="AA634" s="174"/>
      <c r="AB634" s="174"/>
    </row>
    <row r="635" spans="1:28" ht="15.75" customHeight="1">
      <c r="A635" s="174"/>
      <c r="B635" s="174"/>
      <c r="C635" s="376"/>
      <c r="D635" s="376"/>
      <c r="E635" s="376"/>
      <c r="F635" s="376"/>
      <c r="G635" s="376"/>
      <c r="H635" s="376"/>
      <c r="I635" s="174"/>
      <c r="J635" s="174"/>
      <c r="K635" s="174"/>
      <c r="L635" s="174"/>
      <c r="M635" s="174"/>
      <c r="N635" s="174"/>
      <c r="O635" s="174"/>
      <c r="P635" s="174"/>
      <c r="Q635" s="174"/>
      <c r="R635" s="174"/>
      <c r="S635" s="174"/>
      <c r="T635" s="174"/>
      <c r="U635" s="174"/>
      <c r="V635" s="174"/>
      <c r="W635" s="174"/>
      <c r="X635" s="174"/>
      <c r="Y635" s="174"/>
      <c r="Z635" s="174"/>
      <c r="AA635" s="174"/>
      <c r="AB635" s="174"/>
    </row>
    <row r="636" spans="1:28" ht="15.75" customHeight="1">
      <c r="A636" s="174"/>
      <c r="B636" s="174"/>
      <c r="C636" s="376"/>
      <c r="D636" s="376"/>
      <c r="E636" s="376"/>
      <c r="F636" s="376"/>
      <c r="G636" s="376"/>
      <c r="H636" s="376"/>
      <c r="I636" s="174"/>
      <c r="J636" s="174"/>
      <c r="K636" s="174"/>
      <c r="L636" s="174"/>
      <c r="M636" s="174"/>
      <c r="N636" s="174"/>
      <c r="O636" s="174"/>
      <c r="P636" s="174"/>
      <c r="Q636" s="174"/>
      <c r="R636" s="174"/>
      <c r="S636" s="174"/>
      <c r="T636" s="174"/>
      <c r="U636" s="174"/>
      <c r="V636" s="174"/>
      <c r="W636" s="174"/>
      <c r="X636" s="174"/>
      <c r="Y636" s="174"/>
      <c r="Z636" s="174"/>
      <c r="AA636" s="174"/>
      <c r="AB636" s="174"/>
    </row>
    <row r="637" spans="1:28" ht="15.75" customHeight="1">
      <c r="A637" s="174"/>
      <c r="B637" s="174"/>
      <c r="C637" s="376"/>
      <c r="D637" s="376"/>
      <c r="E637" s="376"/>
      <c r="F637" s="376"/>
      <c r="G637" s="376"/>
      <c r="H637" s="376"/>
      <c r="I637" s="174"/>
      <c r="J637" s="174"/>
      <c r="K637" s="174"/>
      <c r="L637" s="174"/>
      <c r="M637" s="174"/>
      <c r="N637" s="174"/>
      <c r="O637" s="174"/>
      <c r="P637" s="174"/>
      <c r="Q637" s="174"/>
      <c r="R637" s="174"/>
      <c r="S637" s="174"/>
      <c r="T637" s="174"/>
      <c r="U637" s="174"/>
      <c r="V637" s="174"/>
      <c r="W637" s="174"/>
      <c r="X637" s="174"/>
      <c r="Y637" s="174"/>
      <c r="Z637" s="174"/>
      <c r="AA637" s="174"/>
      <c r="AB637" s="174"/>
    </row>
    <row r="638" spans="1:28" ht="15.75" customHeight="1">
      <c r="A638" s="174"/>
      <c r="B638" s="174"/>
      <c r="C638" s="376"/>
      <c r="D638" s="376"/>
      <c r="E638" s="376"/>
      <c r="F638" s="376"/>
      <c r="G638" s="376"/>
      <c r="H638" s="376"/>
      <c r="I638" s="174"/>
      <c r="J638" s="174"/>
      <c r="K638" s="174"/>
      <c r="L638" s="174"/>
      <c r="M638" s="174"/>
      <c r="N638" s="174"/>
      <c r="O638" s="174"/>
      <c r="P638" s="174"/>
      <c r="Q638" s="174"/>
      <c r="R638" s="174"/>
      <c r="S638" s="174"/>
      <c r="T638" s="174"/>
      <c r="U638" s="174"/>
      <c r="V638" s="174"/>
      <c r="W638" s="174"/>
      <c r="X638" s="174"/>
      <c r="Y638" s="174"/>
      <c r="Z638" s="174"/>
      <c r="AA638" s="174"/>
      <c r="AB638" s="174"/>
    </row>
    <row r="639" spans="1:28" ht="15.75" customHeight="1">
      <c r="A639" s="174"/>
      <c r="B639" s="174"/>
      <c r="C639" s="376"/>
      <c r="D639" s="376"/>
      <c r="E639" s="376"/>
      <c r="F639" s="376"/>
      <c r="G639" s="376"/>
      <c r="H639" s="376"/>
      <c r="I639" s="174"/>
      <c r="J639" s="174"/>
      <c r="K639" s="174"/>
      <c r="L639" s="174"/>
      <c r="M639" s="174"/>
      <c r="N639" s="174"/>
      <c r="O639" s="174"/>
      <c r="P639" s="174"/>
      <c r="Q639" s="174"/>
      <c r="R639" s="174"/>
      <c r="S639" s="174"/>
      <c r="T639" s="174"/>
      <c r="U639" s="174"/>
      <c r="V639" s="174"/>
      <c r="W639" s="174"/>
      <c r="X639" s="174"/>
      <c r="Y639" s="174"/>
      <c r="Z639" s="174"/>
      <c r="AA639" s="174"/>
      <c r="AB639" s="174"/>
    </row>
    <row r="640" spans="1:28" ht="15.75" customHeight="1">
      <c r="A640" s="174"/>
      <c r="B640" s="174"/>
      <c r="C640" s="376"/>
      <c r="D640" s="376"/>
      <c r="E640" s="376"/>
      <c r="F640" s="376"/>
      <c r="G640" s="376"/>
      <c r="H640" s="376"/>
      <c r="I640" s="174"/>
      <c r="J640" s="174"/>
      <c r="K640" s="174"/>
      <c r="L640" s="174"/>
      <c r="M640" s="174"/>
      <c r="N640" s="174"/>
      <c r="O640" s="174"/>
      <c r="P640" s="174"/>
      <c r="Q640" s="174"/>
      <c r="R640" s="174"/>
      <c r="S640" s="174"/>
      <c r="T640" s="174"/>
      <c r="U640" s="174"/>
      <c r="V640" s="174"/>
      <c r="W640" s="174"/>
      <c r="X640" s="174"/>
      <c r="Y640" s="174"/>
      <c r="Z640" s="174"/>
      <c r="AA640" s="174"/>
      <c r="AB640" s="174"/>
    </row>
    <row r="641" spans="1:28" ht="15.75" customHeight="1">
      <c r="A641" s="174"/>
      <c r="B641" s="174"/>
      <c r="C641" s="376"/>
      <c r="D641" s="376"/>
      <c r="E641" s="376"/>
      <c r="F641" s="376"/>
      <c r="G641" s="376"/>
      <c r="H641" s="376"/>
      <c r="I641" s="174"/>
      <c r="J641" s="174"/>
      <c r="K641" s="174"/>
      <c r="L641" s="174"/>
      <c r="M641" s="174"/>
      <c r="N641" s="174"/>
      <c r="O641" s="174"/>
      <c r="P641" s="174"/>
      <c r="Q641" s="174"/>
      <c r="R641" s="174"/>
      <c r="S641" s="174"/>
      <c r="T641" s="174"/>
      <c r="U641" s="174"/>
      <c r="V641" s="174"/>
      <c r="W641" s="174"/>
      <c r="X641" s="174"/>
      <c r="Y641" s="174"/>
      <c r="Z641" s="174"/>
      <c r="AA641" s="174"/>
      <c r="AB641" s="174"/>
    </row>
    <row r="642" spans="1:28" ht="15.75" customHeight="1">
      <c r="A642" s="174"/>
      <c r="B642" s="174"/>
      <c r="C642" s="376"/>
      <c r="D642" s="376"/>
      <c r="E642" s="376"/>
      <c r="F642" s="376"/>
      <c r="G642" s="376"/>
      <c r="H642" s="376"/>
      <c r="I642" s="174"/>
      <c r="J642" s="174"/>
      <c r="K642" s="174"/>
      <c r="L642" s="174"/>
      <c r="M642" s="174"/>
      <c r="N642" s="174"/>
      <c r="O642" s="174"/>
      <c r="P642" s="174"/>
      <c r="Q642" s="174"/>
      <c r="R642" s="174"/>
      <c r="S642" s="174"/>
      <c r="T642" s="174"/>
      <c r="U642" s="174"/>
      <c r="V642" s="174"/>
      <c r="W642" s="174"/>
      <c r="X642" s="174"/>
      <c r="Y642" s="174"/>
      <c r="Z642" s="174"/>
      <c r="AA642" s="174"/>
      <c r="AB642" s="174"/>
    </row>
    <row r="643" spans="1:28" ht="15.75" customHeight="1">
      <c r="A643" s="174"/>
      <c r="B643" s="174"/>
      <c r="C643" s="376"/>
      <c r="D643" s="376"/>
      <c r="E643" s="376"/>
      <c r="F643" s="376"/>
      <c r="G643" s="376"/>
      <c r="H643" s="376"/>
      <c r="I643" s="174"/>
      <c r="J643" s="174"/>
      <c r="K643" s="174"/>
      <c r="L643" s="174"/>
      <c r="M643" s="174"/>
      <c r="N643" s="174"/>
      <c r="O643" s="174"/>
      <c r="P643" s="174"/>
      <c r="Q643" s="174"/>
      <c r="R643" s="174"/>
      <c r="S643" s="174"/>
      <c r="T643" s="174"/>
      <c r="U643" s="174"/>
      <c r="V643" s="174"/>
      <c r="W643" s="174"/>
      <c r="X643" s="174"/>
      <c r="Y643" s="174"/>
      <c r="Z643" s="174"/>
      <c r="AA643" s="174"/>
      <c r="AB643" s="174"/>
    </row>
    <row r="644" spans="1:28" ht="15.75" customHeight="1">
      <c r="A644" s="174"/>
      <c r="B644" s="174"/>
      <c r="C644" s="376"/>
      <c r="D644" s="376"/>
      <c r="E644" s="376"/>
      <c r="F644" s="376"/>
      <c r="G644" s="376"/>
      <c r="H644" s="376"/>
      <c r="I644" s="174"/>
      <c r="J644" s="174"/>
      <c r="K644" s="174"/>
      <c r="L644" s="174"/>
      <c r="M644" s="174"/>
      <c r="N644" s="174"/>
      <c r="O644" s="174"/>
      <c r="P644" s="174"/>
      <c r="Q644" s="174"/>
      <c r="R644" s="174"/>
      <c r="S644" s="174"/>
      <c r="T644" s="174"/>
      <c r="U644" s="174"/>
      <c r="V644" s="174"/>
      <c r="W644" s="174"/>
      <c r="X644" s="174"/>
      <c r="Y644" s="174"/>
      <c r="Z644" s="174"/>
      <c r="AA644" s="174"/>
      <c r="AB644" s="174"/>
    </row>
    <row r="645" spans="1:28" ht="15.75" customHeight="1">
      <c r="A645" s="174"/>
      <c r="B645" s="174"/>
      <c r="C645" s="376"/>
      <c r="D645" s="376"/>
      <c r="E645" s="376"/>
      <c r="F645" s="376"/>
      <c r="G645" s="376"/>
      <c r="H645" s="376"/>
      <c r="I645" s="174"/>
      <c r="J645" s="174"/>
      <c r="K645" s="174"/>
      <c r="L645" s="174"/>
      <c r="M645" s="174"/>
      <c r="N645" s="174"/>
      <c r="O645" s="174"/>
      <c r="P645" s="174"/>
      <c r="Q645" s="174"/>
      <c r="R645" s="174"/>
      <c r="S645" s="174"/>
      <c r="T645" s="174"/>
      <c r="U645" s="174"/>
      <c r="V645" s="174"/>
      <c r="W645" s="174"/>
      <c r="X645" s="174"/>
      <c r="Y645" s="174"/>
      <c r="Z645" s="174"/>
      <c r="AA645" s="174"/>
      <c r="AB645" s="174"/>
    </row>
    <row r="646" spans="1:28" ht="15.75" customHeight="1">
      <c r="A646" s="174"/>
      <c r="B646" s="174"/>
      <c r="C646" s="376"/>
      <c r="D646" s="376"/>
      <c r="E646" s="376"/>
      <c r="F646" s="376"/>
      <c r="G646" s="376"/>
      <c r="H646" s="376"/>
      <c r="I646" s="174"/>
      <c r="J646" s="174"/>
      <c r="K646" s="174"/>
      <c r="L646" s="174"/>
      <c r="M646" s="174"/>
      <c r="N646" s="174"/>
      <c r="O646" s="174"/>
      <c r="P646" s="174"/>
      <c r="Q646" s="174"/>
      <c r="R646" s="174"/>
      <c r="S646" s="174"/>
      <c r="T646" s="174"/>
      <c r="U646" s="174"/>
      <c r="V646" s="174"/>
      <c r="W646" s="174"/>
      <c r="X646" s="174"/>
      <c r="Y646" s="174"/>
      <c r="Z646" s="174"/>
      <c r="AA646" s="174"/>
      <c r="AB646" s="174"/>
    </row>
    <row r="647" spans="1:28" ht="15.75" customHeight="1">
      <c r="A647" s="174"/>
      <c r="B647" s="174"/>
      <c r="C647" s="376"/>
      <c r="D647" s="376"/>
      <c r="E647" s="376"/>
      <c r="F647" s="376"/>
      <c r="G647" s="376"/>
      <c r="H647" s="376"/>
      <c r="I647" s="174"/>
      <c r="J647" s="174"/>
      <c r="K647" s="174"/>
      <c r="L647" s="174"/>
      <c r="M647" s="174"/>
      <c r="N647" s="174"/>
      <c r="O647" s="174"/>
      <c r="P647" s="174"/>
      <c r="Q647" s="174"/>
      <c r="R647" s="174"/>
      <c r="S647" s="174"/>
      <c r="T647" s="174"/>
      <c r="U647" s="174"/>
      <c r="V647" s="174"/>
      <c r="W647" s="174"/>
      <c r="X647" s="174"/>
      <c r="Y647" s="174"/>
      <c r="Z647" s="174"/>
      <c r="AA647" s="174"/>
      <c r="AB647" s="174"/>
    </row>
    <row r="648" spans="1:28" ht="15.75" customHeight="1">
      <c r="A648" s="174"/>
      <c r="B648" s="174"/>
      <c r="C648" s="376"/>
      <c r="D648" s="376"/>
      <c r="E648" s="376"/>
      <c r="F648" s="376"/>
      <c r="G648" s="376"/>
      <c r="H648" s="376"/>
      <c r="I648" s="174"/>
      <c r="J648" s="174"/>
      <c r="K648" s="174"/>
      <c r="L648" s="174"/>
      <c r="M648" s="174"/>
      <c r="N648" s="174"/>
      <c r="O648" s="174"/>
      <c r="P648" s="174"/>
      <c r="Q648" s="174"/>
      <c r="R648" s="174"/>
      <c r="S648" s="174"/>
      <c r="T648" s="174"/>
      <c r="U648" s="174"/>
      <c r="V648" s="174"/>
      <c r="W648" s="174"/>
      <c r="X648" s="174"/>
      <c r="Y648" s="174"/>
      <c r="Z648" s="174"/>
      <c r="AA648" s="174"/>
      <c r="AB648" s="174"/>
    </row>
    <row r="649" spans="1:28" ht="15.75" customHeight="1">
      <c r="A649" s="174"/>
      <c r="B649" s="174"/>
      <c r="C649" s="376"/>
      <c r="D649" s="376"/>
      <c r="E649" s="376"/>
      <c r="F649" s="376"/>
      <c r="G649" s="376"/>
      <c r="H649" s="376"/>
      <c r="I649" s="174"/>
      <c r="J649" s="174"/>
      <c r="K649" s="174"/>
      <c r="L649" s="174"/>
      <c r="M649" s="174"/>
      <c r="N649" s="174"/>
      <c r="O649" s="174"/>
      <c r="P649" s="174"/>
      <c r="Q649" s="174"/>
      <c r="R649" s="174"/>
      <c r="S649" s="174"/>
      <c r="T649" s="174"/>
      <c r="U649" s="174"/>
      <c r="V649" s="174"/>
      <c r="W649" s="174"/>
      <c r="X649" s="174"/>
      <c r="Y649" s="174"/>
      <c r="Z649" s="174"/>
      <c r="AA649" s="174"/>
      <c r="AB649" s="174"/>
    </row>
    <row r="650" spans="1:28" ht="15.75" customHeight="1">
      <c r="A650" s="174"/>
      <c r="B650" s="174"/>
      <c r="C650" s="376"/>
      <c r="D650" s="376"/>
      <c r="E650" s="376"/>
      <c r="F650" s="376"/>
      <c r="G650" s="376"/>
      <c r="H650" s="376"/>
      <c r="I650" s="174"/>
      <c r="J650" s="174"/>
      <c r="K650" s="174"/>
      <c r="L650" s="174"/>
      <c r="M650" s="174"/>
      <c r="N650" s="174"/>
      <c r="O650" s="174"/>
      <c r="P650" s="174"/>
      <c r="Q650" s="174"/>
      <c r="R650" s="174"/>
      <c r="S650" s="174"/>
      <c r="T650" s="174"/>
      <c r="U650" s="174"/>
      <c r="V650" s="174"/>
      <c r="W650" s="174"/>
      <c r="X650" s="174"/>
      <c r="Y650" s="174"/>
      <c r="Z650" s="174"/>
      <c r="AA650" s="174"/>
      <c r="AB650" s="174"/>
    </row>
    <row r="651" spans="1:28" ht="15.75" customHeight="1">
      <c r="A651" s="174"/>
      <c r="B651" s="174"/>
      <c r="C651" s="376"/>
      <c r="D651" s="376"/>
      <c r="E651" s="376"/>
      <c r="F651" s="376"/>
      <c r="G651" s="376"/>
      <c r="H651" s="376"/>
      <c r="I651" s="174"/>
      <c r="J651" s="174"/>
      <c r="K651" s="174"/>
      <c r="L651" s="174"/>
      <c r="M651" s="174"/>
      <c r="N651" s="174"/>
      <c r="O651" s="174"/>
      <c r="P651" s="174"/>
      <c r="Q651" s="174"/>
      <c r="R651" s="174"/>
      <c r="S651" s="174"/>
      <c r="T651" s="174"/>
      <c r="U651" s="174"/>
      <c r="V651" s="174"/>
      <c r="W651" s="174"/>
      <c r="X651" s="174"/>
      <c r="Y651" s="174"/>
      <c r="Z651" s="174"/>
      <c r="AA651" s="174"/>
      <c r="AB651" s="174"/>
    </row>
    <row r="652" spans="1:28" ht="15.75" customHeight="1">
      <c r="A652" s="174"/>
      <c r="B652" s="174"/>
      <c r="C652" s="376"/>
      <c r="D652" s="376"/>
      <c r="E652" s="376"/>
      <c r="F652" s="376"/>
      <c r="G652" s="376"/>
      <c r="H652" s="376"/>
      <c r="I652" s="174"/>
      <c r="J652" s="174"/>
      <c r="K652" s="174"/>
      <c r="L652" s="174"/>
      <c r="M652" s="174"/>
      <c r="N652" s="174"/>
      <c r="O652" s="174"/>
      <c r="P652" s="174"/>
      <c r="Q652" s="174"/>
      <c r="R652" s="174"/>
      <c r="S652" s="174"/>
      <c r="T652" s="174"/>
      <c r="U652" s="174"/>
      <c r="V652" s="174"/>
      <c r="W652" s="174"/>
      <c r="X652" s="174"/>
      <c r="Y652" s="174"/>
      <c r="Z652" s="174"/>
      <c r="AA652" s="174"/>
      <c r="AB652" s="174"/>
    </row>
    <row r="653" spans="1:28" ht="15.75" customHeight="1">
      <c r="A653" s="174"/>
      <c r="B653" s="174"/>
      <c r="C653" s="376"/>
      <c r="D653" s="376"/>
      <c r="E653" s="376"/>
      <c r="F653" s="376"/>
      <c r="G653" s="376"/>
      <c r="H653" s="376"/>
      <c r="I653" s="174"/>
      <c r="J653" s="174"/>
      <c r="K653" s="174"/>
      <c r="L653" s="174"/>
      <c r="M653" s="174"/>
      <c r="N653" s="174"/>
      <c r="O653" s="174"/>
      <c r="P653" s="174"/>
      <c r="Q653" s="174"/>
      <c r="R653" s="174"/>
      <c r="S653" s="174"/>
      <c r="T653" s="174"/>
      <c r="U653" s="174"/>
      <c r="V653" s="174"/>
      <c r="W653" s="174"/>
      <c r="X653" s="174"/>
      <c r="Y653" s="174"/>
      <c r="Z653" s="174"/>
      <c r="AA653" s="174"/>
      <c r="AB653" s="174"/>
    </row>
    <row r="654" spans="1:28" ht="15.75" customHeight="1">
      <c r="A654" s="174"/>
      <c r="B654" s="174"/>
      <c r="C654" s="376"/>
      <c r="D654" s="376"/>
      <c r="E654" s="376"/>
      <c r="F654" s="376"/>
      <c r="G654" s="376"/>
      <c r="H654" s="376"/>
      <c r="I654" s="174"/>
      <c r="J654" s="174"/>
      <c r="K654" s="174"/>
      <c r="L654" s="174"/>
      <c r="M654" s="174"/>
      <c r="N654" s="174"/>
      <c r="O654" s="174"/>
      <c r="P654" s="174"/>
      <c r="Q654" s="174"/>
      <c r="R654" s="174"/>
      <c r="S654" s="174"/>
      <c r="T654" s="174"/>
      <c r="U654" s="174"/>
      <c r="V654" s="174"/>
      <c r="W654" s="174"/>
      <c r="X654" s="174"/>
      <c r="Y654" s="174"/>
      <c r="Z654" s="174"/>
      <c r="AA654" s="174"/>
      <c r="AB654" s="174"/>
    </row>
    <row r="655" spans="1:28" ht="15.75" customHeight="1">
      <c r="A655" s="174"/>
      <c r="B655" s="174"/>
      <c r="C655" s="376"/>
      <c r="D655" s="376"/>
      <c r="E655" s="376"/>
      <c r="F655" s="376"/>
      <c r="G655" s="376"/>
      <c r="H655" s="376"/>
      <c r="I655" s="174"/>
      <c r="J655" s="174"/>
      <c r="K655" s="174"/>
      <c r="L655" s="174"/>
      <c r="M655" s="174"/>
      <c r="N655" s="174"/>
      <c r="O655" s="174"/>
      <c r="P655" s="174"/>
      <c r="Q655" s="174"/>
      <c r="R655" s="174"/>
      <c r="S655" s="174"/>
      <c r="T655" s="174"/>
      <c r="U655" s="174"/>
      <c r="V655" s="174"/>
      <c r="W655" s="174"/>
      <c r="X655" s="174"/>
      <c r="Y655" s="174"/>
      <c r="Z655" s="174"/>
      <c r="AA655" s="174"/>
      <c r="AB655" s="174"/>
    </row>
    <row r="656" spans="1:28" ht="15.75" customHeight="1">
      <c r="A656" s="174"/>
      <c r="B656" s="174"/>
      <c r="C656" s="376"/>
      <c r="D656" s="376"/>
      <c r="E656" s="376"/>
      <c r="F656" s="376"/>
      <c r="G656" s="376"/>
      <c r="H656" s="376"/>
      <c r="I656" s="174"/>
      <c r="J656" s="174"/>
      <c r="K656" s="174"/>
      <c r="L656" s="174"/>
      <c r="M656" s="174"/>
      <c r="N656" s="174"/>
      <c r="O656" s="174"/>
      <c r="P656" s="174"/>
      <c r="Q656" s="174"/>
      <c r="R656" s="174"/>
      <c r="S656" s="174"/>
      <c r="T656" s="174"/>
      <c r="U656" s="174"/>
      <c r="V656" s="174"/>
      <c r="W656" s="174"/>
      <c r="X656" s="174"/>
      <c r="Y656" s="174"/>
      <c r="Z656" s="174"/>
      <c r="AA656" s="174"/>
      <c r="AB656" s="174"/>
    </row>
    <row r="657" spans="1:28" ht="15.75" customHeight="1">
      <c r="A657" s="174"/>
      <c r="B657" s="174"/>
      <c r="C657" s="376"/>
      <c r="D657" s="376"/>
      <c r="E657" s="376"/>
      <c r="F657" s="376"/>
      <c r="G657" s="376"/>
      <c r="H657" s="376"/>
      <c r="I657" s="174"/>
      <c r="J657" s="174"/>
      <c r="K657" s="174"/>
      <c r="L657" s="174"/>
      <c r="M657" s="174"/>
      <c r="N657" s="174"/>
      <c r="O657" s="174"/>
      <c r="P657" s="174"/>
      <c r="Q657" s="174"/>
      <c r="R657" s="174"/>
      <c r="S657" s="174"/>
      <c r="T657" s="174"/>
      <c r="U657" s="174"/>
      <c r="V657" s="174"/>
      <c r="W657" s="174"/>
      <c r="X657" s="174"/>
      <c r="Y657" s="174"/>
      <c r="Z657" s="174"/>
      <c r="AA657" s="174"/>
      <c r="AB657" s="174"/>
    </row>
    <row r="658" spans="1:28" ht="15.75" customHeight="1">
      <c r="A658" s="174"/>
      <c r="B658" s="174"/>
      <c r="C658" s="376"/>
      <c r="D658" s="376"/>
      <c r="E658" s="376"/>
      <c r="F658" s="376"/>
      <c r="G658" s="376"/>
      <c r="H658" s="376"/>
      <c r="I658" s="174"/>
      <c r="J658" s="174"/>
      <c r="K658" s="174"/>
      <c r="L658" s="174"/>
      <c r="M658" s="174"/>
      <c r="N658" s="174"/>
      <c r="O658" s="174"/>
      <c r="P658" s="174"/>
      <c r="Q658" s="174"/>
      <c r="R658" s="174"/>
      <c r="S658" s="174"/>
      <c r="T658" s="174"/>
      <c r="U658" s="174"/>
      <c r="V658" s="174"/>
      <c r="W658" s="174"/>
      <c r="X658" s="174"/>
      <c r="Y658" s="174"/>
      <c r="Z658" s="174"/>
      <c r="AA658" s="174"/>
      <c r="AB658" s="174"/>
    </row>
    <row r="659" spans="1:28" ht="15.75" customHeight="1">
      <c r="A659" s="174"/>
      <c r="B659" s="174"/>
      <c r="C659" s="376"/>
      <c r="D659" s="376"/>
      <c r="E659" s="376"/>
      <c r="F659" s="376"/>
      <c r="G659" s="376"/>
      <c r="H659" s="376"/>
      <c r="I659" s="174"/>
      <c r="J659" s="174"/>
      <c r="K659" s="174"/>
      <c r="L659" s="174"/>
      <c r="M659" s="174"/>
      <c r="N659" s="174"/>
      <c r="O659" s="174"/>
      <c r="P659" s="174"/>
      <c r="Q659" s="174"/>
      <c r="R659" s="174"/>
      <c r="S659" s="174"/>
      <c r="T659" s="174"/>
      <c r="U659" s="174"/>
      <c r="V659" s="174"/>
      <c r="W659" s="174"/>
      <c r="X659" s="174"/>
      <c r="Y659" s="174"/>
      <c r="Z659" s="174"/>
      <c r="AA659" s="174"/>
      <c r="AB659" s="174"/>
    </row>
    <row r="660" spans="1:28" ht="15.75" customHeight="1">
      <c r="A660" s="174"/>
      <c r="B660" s="174"/>
      <c r="C660" s="376"/>
      <c r="D660" s="376"/>
      <c r="E660" s="376"/>
      <c r="F660" s="376"/>
      <c r="G660" s="376"/>
      <c r="H660" s="376"/>
      <c r="I660" s="174"/>
      <c r="J660" s="174"/>
      <c r="K660" s="174"/>
      <c r="L660" s="174"/>
      <c r="M660" s="174"/>
      <c r="N660" s="174"/>
      <c r="O660" s="174"/>
      <c r="P660" s="174"/>
      <c r="Q660" s="174"/>
      <c r="R660" s="174"/>
      <c r="S660" s="174"/>
      <c r="T660" s="174"/>
      <c r="U660" s="174"/>
      <c r="V660" s="174"/>
      <c r="W660" s="174"/>
      <c r="X660" s="174"/>
      <c r="Y660" s="174"/>
      <c r="Z660" s="174"/>
      <c r="AA660" s="174"/>
      <c r="AB660" s="174"/>
    </row>
    <row r="661" spans="1:28" ht="15.75" customHeight="1">
      <c r="A661" s="174"/>
      <c r="B661" s="174"/>
      <c r="C661" s="376"/>
      <c r="D661" s="376"/>
      <c r="E661" s="376"/>
      <c r="F661" s="376"/>
      <c r="G661" s="376"/>
      <c r="H661" s="376"/>
      <c r="I661" s="174"/>
      <c r="J661" s="174"/>
      <c r="K661" s="174"/>
      <c r="L661" s="174"/>
      <c r="M661" s="174"/>
      <c r="N661" s="174"/>
      <c r="O661" s="174"/>
      <c r="P661" s="174"/>
      <c r="Q661" s="174"/>
      <c r="R661" s="174"/>
      <c r="S661" s="174"/>
      <c r="T661" s="174"/>
      <c r="U661" s="174"/>
      <c r="V661" s="174"/>
      <c r="W661" s="174"/>
      <c r="X661" s="174"/>
      <c r="Y661" s="174"/>
      <c r="Z661" s="174"/>
      <c r="AA661" s="174"/>
      <c r="AB661" s="174"/>
    </row>
    <row r="662" spans="1:28" ht="15.75" customHeight="1">
      <c r="A662" s="174"/>
      <c r="B662" s="174"/>
      <c r="C662" s="376"/>
      <c r="D662" s="376"/>
      <c r="E662" s="376"/>
      <c r="F662" s="376"/>
      <c r="G662" s="376"/>
      <c r="H662" s="376"/>
      <c r="I662" s="174"/>
      <c r="J662" s="174"/>
      <c r="K662" s="174"/>
      <c r="L662" s="174"/>
      <c r="M662" s="174"/>
      <c r="N662" s="174"/>
      <c r="O662" s="174"/>
      <c r="P662" s="174"/>
      <c r="Q662" s="174"/>
      <c r="R662" s="174"/>
      <c r="S662" s="174"/>
      <c r="T662" s="174"/>
      <c r="U662" s="174"/>
      <c r="V662" s="174"/>
      <c r="W662" s="174"/>
      <c r="X662" s="174"/>
      <c r="Y662" s="174"/>
      <c r="Z662" s="174"/>
      <c r="AA662" s="174"/>
      <c r="AB662" s="174"/>
    </row>
    <row r="663" spans="1:28" ht="15.75" customHeight="1">
      <c r="A663" s="174"/>
      <c r="B663" s="174"/>
      <c r="C663" s="376"/>
      <c r="D663" s="376"/>
      <c r="E663" s="376"/>
      <c r="F663" s="376"/>
      <c r="G663" s="376"/>
      <c r="H663" s="376"/>
      <c r="I663" s="174"/>
      <c r="J663" s="174"/>
      <c r="K663" s="174"/>
      <c r="L663" s="174"/>
      <c r="M663" s="174"/>
      <c r="N663" s="174"/>
      <c r="O663" s="174"/>
      <c r="P663" s="174"/>
      <c r="Q663" s="174"/>
      <c r="R663" s="174"/>
      <c r="S663" s="174"/>
      <c r="T663" s="174"/>
      <c r="U663" s="174"/>
      <c r="V663" s="174"/>
      <c r="W663" s="174"/>
      <c r="X663" s="174"/>
      <c r="Y663" s="174"/>
      <c r="Z663" s="174"/>
      <c r="AA663" s="174"/>
      <c r="AB663" s="174"/>
    </row>
    <row r="664" spans="1:28" ht="15.75" customHeight="1">
      <c r="A664" s="174"/>
      <c r="B664" s="174"/>
      <c r="C664" s="376"/>
      <c r="D664" s="376"/>
      <c r="E664" s="376"/>
      <c r="F664" s="376"/>
      <c r="G664" s="376"/>
      <c r="H664" s="376"/>
      <c r="I664" s="174"/>
      <c r="J664" s="174"/>
      <c r="K664" s="174"/>
      <c r="L664" s="174"/>
      <c r="M664" s="174"/>
      <c r="N664" s="174"/>
      <c r="O664" s="174"/>
      <c r="P664" s="174"/>
      <c r="Q664" s="174"/>
      <c r="R664" s="174"/>
      <c r="S664" s="174"/>
      <c r="T664" s="174"/>
      <c r="U664" s="174"/>
      <c r="V664" s="174"/>
      <c r="W664" s="174"/>
      <c r="X664" s="174"/>
      <c r="Y664" s="174"/>
      <c r="Z664" s="174"/>
      <c r="AA664" s="174"/>
      <c r="AB664" s="174"/>
    </row>
    <row r="665" spans="1:28" ht="15.75" customHeight="1">
      <c r="A665" s="174"/>
      <c r="B665" s="174"/>
      <c r="C665" s="376"/>
      <c r="D665" s="376"/>
      <c r="E665" s="376"/>
      <c r="F665" s="376"/>
      <c r="G665" s="376"/>
      <c r="H665" s="376"/>
      <c r="I665" s="174"/>
      <c r="J665" s="174"/>
      <c r="K665" s="174"/>
      <c r="L665" s="174"/>
      <c r="M665" s="174"/>
      <c r="N665" s="174"/>
      <c r="O665" s="174"/>
      <c r="P665" s="174"/>
      <c r="Q665" s="174"/>
      <c r="R665" s="174"/>
      <c r="S665" s="174"/>
      <c r="T665" s="174"/>
      <c r="U665" s="174"/>
      <c r="V665" s="174"/>
      <c r="W665" s="174"/>
      <c r="X665" s="174"/>
      <c r="Y665" s="174"/>
      <c r="Z665" s="174"/>
      <c r="AA665" s="174"/>
      <c r="AB665" s="174"/>
    </row>
    <row r="666" spans="1:28" ht="15.75" customHeight="1">
      <c r="A666" s="174"/>
      <c r="B666" s="174"/>
      <c r="C666" s="376"/>
      <c r="D666" s="376"/>
      <c r="E666" s="376"/>
      <c r="F666" s="376"/>
      <c r="G666" s="376"/>
      <c r="H666" s="376"/>
      <c r="I666" s="174"/>
      <c r="J666" s="174"/>
      <c r="K666" s="174"/>
      <c r="L666" s="174"/>
      <c r="M666" s="174"/>
      <c r="N666" s="174"/>
      <c r="O666" s="174"/>
      <c r="P666" s="174"/>
      <c r="Q666" s="174"/>
      <c r="R666" s="174"/>
      <c r="S666" s="174"/>
      <c r="T666" s="174"/>
      <c r="U666" s="174"/>
      <c r="V666" s="174"/>
      <c r="W666" s="174"/>
      <c r="X666" s="174"/>
      <c r="Y666" s="174"/>
      <c r="Z666" s="174"/>
      <c r="AA666" s="174"/>
      <c r="AB666" s="174"/>
    </row>
    <row r="667" spans="1:28" ht="15.75" customHeight="1">
      <c r="A667" s="174"/>
      <c r="B667" s="174"/>
      <c r="C667" s="376"/>
      <c r="D667" s="376"/>
      <c r="E667" s="376"/>
      <c r="F667" s="376"/>
      <c r="G667" s="376"/>
      <c r="H667" s="376"/>
      <c r="I667" s="174"/>
      <c r="J667" s="174"/>
      <c r="K667" s="174"/>
      <c r="L667" s="174"/>
      <c r="M667" s="174"/>
      <c r="N667" s="174"/>
      <c r="O667" s="174"/>
      <c r="P667" s="174"/>
      <c r="Q667" s="174"/>
      <c r="R667" s="174"/>
      <c r="S667" s="174"/>
      <c r="T667" s="174"/>
      <c r="U667" s="174"/>
      <c r="V667" s="174"/>
      <c r="W667" s="174"/>
      <c r="X667" s="174"/>
      <c r="Y667" s="174"/>
      <c r="Z667" s="174"/>
      <c r="AA667" s="174"/>
      <c r="AB667" s="174"/>
    </row>
    <row r="668" spans="1:28" ht="15.75" customHeight="1">
      <c r="A668" s="174"/>
      <c r="B668" s="174"/>
      <c r="C668" s="376"/>
      <c r="D668" s="376"/>
      <c r="E668" s="376"/>
      <c r="F668" s="376"/>
      <c r="G668" s="376"/>
      <c r="H668" s="376"/>
      <c r="I668" s="174"/>
      <c r="J668" s="174"/>
      <c r="K668" s="174"/>
      <c r="L668" s="174"/>
      <c r="M668" s="174"/>
      <c r="N668" s="174"/>
      <c r="O668" s="174"/>
      <c r="P668" s="174"/>
      <c r="Q668" s="174"/>
      <c r="R668" s="174"/>
      <c r="S668" s="174"/>
      <c r="T668" s="174"/>
      <c r="U668" s="174"/>
      <c r="V668" s="174"/>
      <c r="W668" s="174"/>
      <c r="X668" s="174"/>
      <c r="Y668" s="174"/>
      <c r="Z668" s="174"/>
      <c r="AA668" s="174"/>
      <c r="AB668" s="174"/>
    </row>
    <row r="669" spans="1:28" ht="15.75" customHeight="1">
      <c r="A669" s="174"/>
      <c r="B669" s="174"/>
      <c r="C669" s="376"/>
      <c r="D669" s="376"/>
      <c r="E669" s="376"/>
      <c r="F669" s="376"/>
      <c r="G669" s="376"/>
      <c r="H669" s="376"/>
      <c r="I669" s="174"/>
      <c r="J669" s="174"/>
      <c r="K669" s="174"/>
      <c r="L669" s="174"/>
      <c r="M669" s="174"/>
      <c r="N669" s="174"/>
      <c r="O669" s="174"/>
      <c r="P669" s="174"/>
      <c r="Q669" s="174"/>
      <c r="R669" s="174"/>
      <c r="S669" s="174"/>
      <c r="T669" s="174"/>
      <c r="U669" s="174"/>
      <c r="V669" s="174"/>
      <c r="W669" s="174"/>
      <c r="X669" s="174"/>
      <c r="Y669" s="174"/>
      <c r="Z669" s="174"/>
      <c r="AA669" s="174"/>
      <c r="AB669" s="174"/>
    </row>
    <row r="670" spans="1:28" ht="15.75" customHeight="1">
      <c r="A670" s="174"/>
      <c r="B670" s="174"/>
      <c r="C670" s="376"/>
      <c r="D670" s="376"/>
      <c r="E670" s="376"/>
      <c r="F670" s="376"/>
      <c r="G670" s="376"/>
      <c r="H670" s="376"/>
      <c r="I670" s="174"/>
      <c r="J670" s="174"/>
      <c r="K670" s="174"/>
      <c r="L670" s="174"/>
      <c r="M670" s="174"/>
      <c r="N670" s="174"/>
      <c r="O670" s="174"/>
      <c r="P670" s="174"/>
      <c r="Q670" s="174"/>
      <c r="R670" s="174"/>
      <c r="S670" s="174"/>
      <c r="T670" s="174"/>
      <c r="U670" s="174"/>
      <c r="V670" s="174"/>
      <c r="W670" s="174"/>
      <c r="X670" s="174"/>
      <c r="Y670" s="174"/>
      <c r="Z670" s="174"/>
      <c r="AA670" s="174"/>
      <c r="AB670" s="174"/>
    </row>
    <row r="671" spans="1:28" ht="15.75" customHeight="1">
      <c r="A671" s="174"/>
      <c r="B671" s="174"/>
      <c r="C671" s="376"/>
      <c r="D671" s="376"/>
      <c r="E671" s="376"/>
      <c r="F671" s="376"/>
      <c r="G671" s="376"/>
      <c r="H671" s="376"/>
      <c r="I671" s="174"/>
      <c r="J671" s="174"/>
      <c r="K671" s="174"/>
      <c r="L671" s="174"/>
      <c r="M671" s="174"/>
      <c r="N671" s="174"/>
      <c r="O671" s="174"/>
      <c r="P671" s="174"/>
      <c r="Q671" s="174"/>
      <c r="R671" s="174"/>
      <c r="S671" s="174"/>
      <c r="T671" s="174"/>
      <c r="U671" s="174"/>
      <c r="V671" s="174"/>
      <c r="W671" s="174"/>
      <c r="X671" s="174"/>
      <c r="Y671" s="174"/>
      <c r="Z671" s="174"/>
      <c r="AA671" s="174"/>
      <c r="AB671" s="174"/>
    </row>
    <row r="672" spans="1:28" ht="15.75" customHeight="1">
      <c r="A672" s="174"/>
      <c r="B672" s="174"/>
      <c r="C672" s="376"/>
      <c r="D672" s="376"/>
      <c r="E672" s="376"/>
      <c r="F672" s="376"/>
      <c r="G672" s="376"/>
      <c r="H672" s="376"/>
      <c r="I672" s="174"/>
      <c r="J672" s="174"/>
      <c r="K672" s="174"/>
      <c r="L672" s="174"/>
      <c r="M672" s="174"/>
      <c r="N672" s="174"/>
      <c r="O672" s="174"/>
      <c r="P672" s="174"/>
      <c r="Q672" s="174"/>
      <c r="R672" s="174"/>
      <c r="S672" s="174"/>
      <c r="T672" s="174"/>
      <c r="U672" s="174"/>
      <c r="V672" s="174"/>
      <c r="W672" s="174"/>
      <c r="X672" s="174"/>
      <c r="Y672" s="174"/>
      <c r="Z672" s="174"/>
      <c r="AA672" s="174"/>
      <c r="AB672" s="174"/>
    </row>
    <row r="673" spans="1:28" ht="15.75" customHeight="1">
      <c r="A673" s="174"/>
      <c r="B673" s="174"/>
      <c r="C673" s="376"/>
      <c r="D673" s="376"/>
      <c r="E673" s="376"/>
      <c r="F673" s="376"/>
      <c r="G673" s="376"/>
      <c r="H673" s="376"/>
      <c r="I673" s="174"/>
      <c r="J673" s="174"/>
      <c r="K673" s="174"/>
      <c r="L673" s="174"/>
      <c r="M673" s="174"/>
      <c r="N673" s="174"/>
      <c r="O673" s="174"/>
      <c r="P673" s="174"/>
      <c r="Q673" s="174"/>
      <c r="R673" s="174"/>
      <c r="S673" s="174"/>
      <c r="T673" s="174"/>
      <c r="U673" s="174"/>
      <c r="V673" s="174"/>
      <c r="W673" s="174"/>
      <c r="X673" s="174"/>
      <c r="Y673" s="174"/>
      <c r="Z673" s="174"/>
      <c r="AA673" s="174"/>
      <c r="AB673" s="174"/>
    </row>
    <row r="674" spans="1:28" ht="15.75" customHeight="1">
      <c r="A674" s="174"/>
      <c r="B674" s="174"/>
      <c r="C674" s="376"/>
      <c r="D674" s="376"/>
      <c r="E674" s="376"/>
      <c r="F674" s="376"/>
      <c r="G674" s="376"/>
      <c r="H674" s="376"/>
      <c r="I674" s="174"/>
      <c r="J674" s="174"/>
      <c r="K674" s="174"/>
      <c r="L674" s="174"/>
      <c r="M674" s="174"/>
      <c r="N674" s="174"/>
      <c r="O674" s="174"/>
      <c r="P674" s="174"/>
      <c r="Q674" s="174"/>
      <c r="R674" s="174"/>
      <c r="S674" s="174"/>
      <c r="T674" s="174"/>
      <c r="U674" s="174"/>
      <c r="V674" s="174"/>
      <c r="W674" s="174"/>
      <c r="X674" s="174"/>
      <c r="Y674" s="174"/>
      <c r="Z674" s="174"/>
      <c r="AA674" s="174"/>
      <c r="AB674" s="174"/>
    </row>
    <row r="675" spans="1:28" ht="15.75" customHeight="1">
      <c r="A675" s="174"/>
      <c r="B675" s="174"/>
      <c r="C675" s="376"/>
      <c r="D675" s="376"/>
      <c r="E675" s="376"/>
      <c r="F675" s="376"/>
      <c r="G675" s="376"/>
      <c r="H675" s="376"/>
      <c r="I675" s="174"/>
      <c r="J675" s="174"/>
      <c r="K675" s="174"/>
      <c r="L675" s="174"/>
      <c r="M675" s="174"/>
      <c r="N675" s="174"/>
      <c r="O675" s="174"/>
      <c r="P675" s="174"/>
      <c r="Q675" s="174"/>
      <c r="R675" s="174"/>
      <c r="S675" s="174"/>
      <c r="T675" s="174"/>
      <c r="U675" s="174"/>
      <c r="V675" s="174"/>
      <c r="W675" s="174"/>
      <c r="X675" s="174"/>
      <c r="Y675" s="174"/>
      <c r="Z675" s="174"/>
      <c r="AA675" s="174"/>
      <c r="AB675" s="174"/>
    </row>
    <row r="676" spans="1:28" ht="15.75" customHeight="1">
      <c r="A676" s="174"/>
      <c r="B676" s="174"/>
      <c r="C676" s="376"/>
      <c r="D676" s="376"/>
      <c r="E676" s="376"/>
      <c r="F676" s="376"/>
      <c r="G676" s="376"/>
      <c r="H676" s="376"/>
      <c r="I676" s="174"/>
      <c r="J676" s="174"/>
      <c r="K676" s="174"/>
      <c r="L676" s="174"/>
      <c r="M676" s="174"/>
      <c r="N676" s="174"/>
      <c r="O676" s="174"/>
      <c r="P676" s="174"/>
      <c r="Q676" s="174"/>
      <c r="R676" s="174"/>
      <c r="S676" s="174"/>
      <c r="T676" s="174"/>
      <c r="U676" s="174"/>
      <c r="V676" s="174"/>
      <c r="W676" s="174"/>
      <c r="X676" s="174"/>
      <c r="Y676" s="174"/>
      <c r="Z676" s="174"/>
      <c r="AA676" s="174"/>
      <c r="AB676" s="174"/>
    </row>
    <row r="677" spans="1:28" ht="15.75" customHeight="1">
      <c r="A677" s="174"/>
      <c r="B677" s="174"/>
      <c r="C677" s="376"/>
      <c r="D677" s="376"/>
      <c r="E677" s="376"/>
      <c r="F677" s="376"/>
      <c r="G677" s="376"/>
      <c r="H677" s="376"/>
      <c r="I677" s="174"/>
      <c r="J677" s="174"/>
      <c r="K677" s="174"/>
      <c r="L677" s="174"/>
      <c r="M677" s="174"/>
      <c r="N677" s="174"/>
      <c r="O677" s="174"/>
      <c r="P677" s="174"/>
      <c r="Q677" s="174"/>
      <c r="R677" s="174"/>
      <c r="S677" s="174"/>
      <c r="T677" s="174"/>
      <c r="U677" s="174"/>
      <c r="V677" s="174"/>
      <c r="W677" s="174"/>
      <c r="X677" s="174"/>
      <c r="Y677" s="174"/>
      <c r="Z677" s="174"/>
      <c r="AA677" s="174"/>
      <c r="AB677" s="174"/>
    </row>
    <row r="678" spans="1:28" ht="15.75" customHeight="1">
      <c r="A678" s="174"/>
      <c r="B678" s="174"/>
      <c r="C678" s="376"/>
      <c r="D678" s="376"/>
      <c r="E678" s="376"/>
      <c r="F678" s="376"/>
      <c r="G678" s="376"/>
      <c r="H678" s="376"/>
      <c r="I678" s="174"/>
      <c r="J678" s="174"/>
      <c r="K678" s="174"/>
      <c r="L678" s="174"/>
      <c r="M678" s="174"/>
      <c r="N678" s="174"/>
      <c r="O678" s="174"/>
      <c r="P678" s="174"/>
      <c r="Q678" s="174"/>
      <c r="R678" s="174"/>
      <c r="S678" s="174"/>
      <c r="T678" s="174"/>
      <c r="U678" s="174"/>
      <c r="V678" s="174"/>
      <c r="W678" s="174"/>
      <c r="X678" s="174"/>
      <c r="Y678" s="174"/>
      <c r="Z678" s="174"/>
      <c r="AA678" s="174"/>
      <c r="AB678" s="174"/>
    </row>
    <row r="679" spans="1:28" ht="15.75" customHeight="1">
      <c r="A679" s="174"/>
      <c r="B679" s="174"/>
      <c r="C679" s="376"/>
      <c r="D679" s="376"/>
      <c r="E679" s="376"/>
      <c r="F679" s="376"/>
      <c r="G679" s="376"/>
      <c r="H679" s="376"/>
      <c r="I679" s="174"/>
      <c r="J679" s="174"/>
      <c r="K679" s="174"/>
      <c r="L679" s="174"/>
      <c r="M679" s="174"/>
      <c r="N679" s="174"/>
      <c r="O679" s="174"/>
      <c r="P679" s="174"/>
      <c r="Q679" s="174"/>
      <c r="R679" s="174"/>
      <c r="S679" s="174"/>
      <c r="T679" s="174"/>
      <c r="U679" s="174"/>
      <c r="V679" s="174"/>
      <c r="W679" s="174"/>
      <c r="X679" s="174"/>
      <c r="Y679" s="174"/>
      <c r="Z679" s="174"/>
      <c r="AA679" s="174"/>
      <c r="AB679" s="174"/>
    </row>
    <row r="680" spans="1:28" ht="15.75" customHeight="1">
      <c r="A680" s="174"/>
      <c r="B680" s="174"/>
      <c r="C680" s="376"/>
      <c r="D680" s="376"/>
      <c r="E680" s="376"/>
      <c r="F680" s="376"/>
      <c r="G680" s="376"/>
      <c r="H680" s="376"/>
      <c r="I680" s="174"/>
      <c r="J680" s="174"/>
      <c r="K680" s="174"/>
      <c r="L680" s="174"/>
      <c r="M680" s="174"/>
      <c r="N680" s="174"/>
      <c r="O680" s="174"/>
      <c r="P680" s="174"/>
      <c r="Q680" s="174"/>
      <c r="R680" s="174"/>
      <c r="S680" s="174"/>
      <c r="T680" s="174"/>
      <c r="U680" s="174"/>
      <c r="V680" s="174"/>
      <c r="W680" s="174"/>
      <c r="X680" s="174"/>
      <c r="Y680" s="174"/>
      <c r="Z680" s="174"/>
      <c r="AA680" s="174"/>
      <c r="AB680" s="174"/>
    </row>
    <row r="681" spans="1:28" ht="15.75" customHeight="1">
      <c r="A681" s="174"/>
      <c r="B681" s="174"/>
      <c r="C681" s="376"/>
      <c r="D681" s="376"/>
      <c r="E681" s="376"/>
      <c r="F681" s="376"/>
      <c r="G681" s="376"/>
      <c r="H681" s="376"/>
      <c r="I681" s="174"/>
      <c r="J681" s="174"/>
      <c r="K681" s="174"/>
      <c r="L681" s="174"/>
      <c r="M681" s="174"/>
      <c r="N681" s="174"/>
      <c r="O681" s="174"/>
      <c r="P681" s="174"/>
      <c r="Q681" s="174"/>
      <c r="R681" s="174"/>
      <c r="S681" s="174"/>
      <c r="T681" s="174"/>
      <c r="U681" s="174"/>
      <c r="V681" s="174"/>
      <c r="W681" s="174"/>
      <c r="X681" s="174"/>
      <c r="Y681" s="174"/>
      <c r="Z681" s="174"/>
      <c r="AA681" s="174"/>
      <c r="AB681" s="174"/>
    </row>
    <row r="682" spans="1:28" ht="15.75" customHeight="1">
      <c r="A682" s="174"/>
      <c r="B682" s="174"/>
      <c r="C682" s="376"/>
      <c r="D682" s="376"/>
      <c r="E682" s="376"/>
      <c r="F682" s="376"/>
      <c r="G682" s="376"/>
      <c r="H682" s="376"/>
      <c r="I682" s="174"/>
      <c r="J682" s="174"/>
      <c r="K682" s="174"/>
      <c r="L682" s="174"/>
      <c r="M682" s="174"/>
      <c r="N682" s="174"/>
      <c r="O682" s="174"/>
      <c r="P682" s="174"/>
      <c r="Q682" s="174"/>
      <c r="R682" s="174"/>
      <c r="S682" s="174"/>
      <c r="T682" s="174"/>
      <c r="U682" s="174"/>
      <c r="V682" s="174"/>
      <c r="W682" s="174"/>
      <c r="X682" s="174"/>
      <c r="Y682" s="174"/>
      <c r="Z682" s="174"/>
      <c r="AA682" s="174"/>
      <c r="AB682" s="174"/>
    </row>
    <row r="683" spans="1:28" ht="15.75" customHeight="1">
      <c r="A683" s="174"/>
      <c r="B683" s="174"/>
      <c r="C683" s="376"/>
      <c r="D683" s="376"/>
      <c r="E683" s="376"/>
      <c r="F683" s="376"/>
      <c r="G683" s="376"/>
      <c r="H683" s="376"/>
      <c r="I683" s="174"/>
      <c r="J683" s="174"/>
      <c r="K683" s="174"/>
      <c r="L683" s="174"/>
      <c r="M683" s="174"/>
      <c r="N683" s="174"/>
      <c r="O683" s="174"/>
      <c r="P683" s="174"/>
      <c r="Q683" s="174"/>
      <c r="R683" s="174"/>
      <c r="S683" s="174"/>
      <c r="T683" s="174"/>
      <c r="U683" s="174"/>
      <c r="V683" s="174"/>
      <c r="W683" s="174"/>
      <c r="X683" s="174"/>
      <c r="Y683" s="174"/>
      <c r="Z683" s="174"/>
      <c r="AA683" s="174"/>
      <c r="AB683" s="174"/>
    </row>
    <row r="684" spans="1:28" ht="15.75" customHeight="1">
      <c r="A684" s="174"/>
      <c r="B684" s="174"/>
      <c r="C684" s="376"/>
      <c r="D684" s="376"/>
      <c r="E684" s="376"/>
      <c r="F684" s="376"/>
      <c r="G684" s="376"/>
      <c r="H684" s="376"/>
      <c r="I684" s="174"/>
      <c r="J684" s="174"/>
      <c r="K684" s="174"/>
      <c r="L684" s="174"/>
      <c r="M684" s="174"/>
      <c r="N684" s="174"/>
      <c r="O684" s="174"/>
      <c r="P684" s="174"/>
      <c r="Q684" s="174"/>
      <c r="R684" s="174"/>
      <c r="S684" s="174"/>
      <c r="T684" s="174"/>
      <c r="U684" s="174"/>
      <c r="V684" s="174"/>
      <c r="W684" s="174"/>
      <c r="X684" s="174"/>
      <c r="Y684" s="174"/>
      <c r="Z684" s="174"/>
      <c r="AA684" s="174"/>
      <c r="AB684" s="174"/>
    </row>
    <row r="685" spans="1:28" ht="15.75" customHeight="1">
      <c r="A685" s="174"/>
      <c r="B685" s="174"/>
      <c r="C685" s="376"/>
      <c r="D685" s="376"/>
      <c r="E685" s="376"/>
      <c r="F685" s="376"/>
      <c r="G685" s="376"/>
      <c r="H685" s="376"/>
      <c r="I685" s="174"/>
      <c r="J685" s="174"/>
      <c r="K685" s="174"/>
      <c r="L685" s="174"/>
      <c r="M685" s="174"/>
      <c r="N685" s="174"/>
      <c r="O685" s="174"/>
      <c r="P685" s="174"/>
      <c r="Q685" s="174"/>
      <c r="R685" s="174"/>
      <c r="S685" s="174"/>
      <c r="T685" s="174"/>
      <c r="U685" s="174"/>
      <c r="V685" s="174"/>
      <c r="W685" s="174"/>
      <c r="X685" s="174"/>
      <c r="Y685" s="174"/>
      <c r="Z685" s="174"/>
      <c r="AA685" s="174"/>
      <c r="AB685" s="174"/>
    </row>
    <row r="686" spans="1:28" ht="15.75" customHeight="1">
      <c r="A686" s="174"/>
      <c r="B686" s="174"/>
      <c r="C686" s="376"/>
      <c r="D686" s="376"/>
      <c r="E686" s="376"/>
      <c r="F686" s="376"/>
      <c r="G686" s="376"/>
      <c r="H686" s="376"/>
      <c r="I686" s="174"/>
      <c r="J686" s="174"/>
      <c r="K686" s="174"/>
      <c r="L686" s="174"/>
      <c r="M686" s="174"/>
      <c r="N686" s="174"/>
      <c r="O686" s="174"/>
      <c r="P686" s="174"/>
      <c r="Q686" s="174"/>
      <c r="R686" s="174"/>
      <c r="S686" s="174"/>
      <c r="T686" s="174"/>
      <c r="U686" s="174"/>
      <c r="V686" s="174"/>
      <c r="W686" s="174"/>
      <c r="X686" s="174"/>
      <c r="Y686" s="174"/>
      <c r="Z686" s="174"/>
      <c r="AA686" s="174"/>
      <c r="AB686" s="174"/>
    </row>
    <row r="687" spans="1:28" ht="15.75" customHeight="1">
      <c r="A687" s="174"/>
      <c r="B687" s="174"/>
      <c r="C687" s="376"/>
      <c r="D687" s="376"/>
      <c r="E687" s="376"/>
      <c r="F687" s="376"/>
      <c r="G687" s="376"/>
      <c r="H687" s="376"/>
      <c r="I687" s="174"/>
      <c r="J687" s="174"/>
      <c r="K687" s="174"/>
      <c r="L687" s="174"/>
      <c r="M687" s="174"/>
      <c r="N687" s="174"/>
      <c r="O687" s="174"/>
      <c r="P687" s="174"/>
      <c r="Q687" s="174"/>
      <c r="R687" s="174"/>
      <c r="S687" s="174"/>
      <c r="T687" s="174"/>
      <c r="U687" s="174"/>
      <c r="V687" s="174"/>
      <c r="W687" s="174"/>
      <c r="X687" s="174"/>
      <c r="Y687" s="174"/>
      <c r="Z687" s="174"/>
      <c r="AA687" s="174"/>
      <c r="AB687" s="174"/>
    </row>
    <row r="688" spans="1:28" ht="15.75" customHeight="1">
      <c r="A688" s="174"/>
      <c r="B688" s="174"/>
      <c r="C688" s="376"/>
      <c r="D688" s="376"/>
      <c r="E688" s="376"/>
      <c r="F688" s="376"/>
      <c r="G688" s="376"/>
      <c r="H688" s="376"/>
      <c r="I688" s="174"/>
      <c r="J688" s="174"/>
      <c r="K688" s="174"/>
      <c r="L688" s="174"/>
      <c r="M688" s="174"/>
      <c r="N688" s="174"/>
      <c r="O688" s="174"/>
      <c r="P688" s="174"/>
      <c r="Q688" s="174"/>
      <c r="R688" s="174"/>
      <c r="S688" s="174"/>
      <c r="T688" s="174"/>
      <c r="U688" s="174"/>
      <c r="V688" s="174"/>
      <c r="W688" s="174"/>
      <c r="X688" s="174"/>
      <c r="Y688" s="174"/>
      <c r="Z688" s="174"/>
      <c r="AA688" s="174"/>
      <c r="AB688" s="174"/>
    </row>
    <row r="689" spans="1:28" ht="15.75" customHeight="1">
      <c r="A689" s="174"/>
      <c r="B689" s="174"/>
      <c r="C689" s="376"/>
      <c r="D689" s="376"/>
      <c r="E689" s="376"/>
      <c r="F689" s="376"/>
      <c r="G689" s="376"/>
      <c r="H689" s="376"/>
      <c r="I689" s="174"/>
      <c r="J689" s="174"/>
      <c r="K689" s="174"/>
      <c r="L689" s="174"/>
      <c r="M689" s="174"/>
      <c r="N689" s="174"/>
      <c r="O689" s="174"/>
      <c r="P689" s="174"/>
      <c r="Q689" s="174"/>
      <c r="R689" s="174"/>
      <c r="S689" s="174"/>
      <c r="T689" s="174"/>
      <c r="U689" s="174"/>
      <c r="V689" s="174"/>
      <c r="W689" s="174"/>
      <c r="X689" s="174"/>
      <c r="Y689" s="174"/>
      <c r="Z689" s="174"/>
      <c r="AA689" s="174"/>
      <c r="AB689" s="174"/>
    </row>
    <row r="690" spans="1:28" ht="15.75" customHeight="1">
      <c r="A690" s="174"/>
      <c r="B690" s="174"/>
      <c r="C690" s="376"/>
      <c r="D690" s="376"/>
      <c r="E690" s="376"/>
      <c r="F690" s="376"/>
      <c r="G690" s="376"/>
      <c r="H690" s="376"/>
      <c r="I690" s="174"/>
      <c r="J690" s="174"/>
      <c r="K690" s="174"/>
      <c r="L690" s="174"/>
      <c r="M690" s="174"/>
      <c r="N690" s="174"/>
      <c r="O690" s="174"/>
      <c r="P690" s="174"/>
      <c r="Q690" s="174"/>
      <c r="R690" s="174"/>
      <c r="S690" s="174"/>
      <c r="T690" s="174"/>
      <c r="U690" s="174"/>
      <c r="V690" s="174"/>
      <c r="W690" s="174"/>
      <c r="X690" s="174"/>
      <c r="Y690" s="174"/>
      <c r="Z690" s="174"/>
      <c r="AA690" s="174"/>
      <c r="AB690" s="174"/>
    </row>
    <row r="691" spans="1:28" ht="15.75" customHeight="1">
      <c r="A691" s="174"/>
      <c r="B691" s="174"/>
      <c r="C691" s="376"/>
      <c r="D691" s="376"/>
      <c r="E691" s="376"/>
      <c r="F691" s="376"/>
      <c r="G691" s="376"/>
      <c r="H691" s="376"/>
      <c r="I691" s="174"/>
      <c r="J691" s="174"/>
      <c r="K691" s="174"/>
      <c r="L691" s="174"/>
      <c r="M691" s="174"/>
      <c r="N691" s="174"/>
      <c r="O691" s="174"/>
      <c r="P691" s="174"/>
      <c r="Q691" s="174"/>
      <c r="R691" s="174"/>
      <c r="S691" s="174"/>
      <c r="T691" s="174"/>
      <c r="U691" s="174"/>
      <c r="V691" s="174"/>
      <c r="W691" s="174"/>
      <c r="X691" s="174"/>
      <c r="Y691" s="174"/>
      <c r="Z691" s="174"/>
      <c r="AA691" s="174"/>
      <c r="AB691" s="174"/>
    </row>
    <row r="692" spans="1:28" ht="15.75" customHeight="1">
      <c r="A692" s="174"/>
      <c r="B692" s="174"/>
      <c r="C692" s="376"/>
      <c r="D692" s="376"/>
      <c r="E692" s="376"/>
      <c r="F692" s="376"/>
      <c r="G692" s="376"/>
      <c r="H692" s="376"/>
      <c r="I692" s="174"/>
      <c r="J692" s="174"/>
      <c r="K692" s="174"/>
      <c r="L692" s="174"/>
      <c r="M692" s="174"/>
      <c r="N692" s="174"/>
      <c r="O692" s="174"/>
      <c r="P692" s="174"/>
      <c r="Q692" s="174"/>
      <c r="R692" s="174"/>
      <c r="S692" s="174"/>
      <c r="T692" s="174"/>
      <c r="U692" s="174"/>
      <c r="V692" s="174"/>
      <c r="W692" s="174"/>
      <c r="X692" s="174"/>
      <c r="Y692" s="174"/>
      <c r="Z692" s="174"/>
      <c r="AA692" s="174"/>
      <c r="AB692" s="174"/>
    </row>
    <row r="693" spans="1:28" ht="15.75" customHeight="1">
      <c r="A693" s="174"/>
      <c r="B693" s="174"/>
      <c r="C693" s="376"/>
      <c r="D693" s="376"/>
      <c r="E693" s="376"/>
      <c r="F693" s="376"/>
      <c r="G693" s="376"/>
      <c r="H693" s="376"/>
      <c r="I693" s="174"/>
      <c r="J693" s="174"/>
      <c r="K693" s="174"/>
      <c r="L693" s="174"/>
      <c r="M693" s="174"/>
      <c r="N693" s="174"/>
      <c r="O693" s="174"/>
      <c r="P693" s="174"/>
      <c r="Q693" s="174"/>
      <c r="R693" s="174"/>
      <c r="S693" s="174"/>
      <c r="T693" s="174"/>
      <c r="U693" s="174"/>
      <c r="V693" s="174"/>
      <c r="W693" s="174"/>
      <c r="X693" s="174"/>
      <c r="Y693" s="174"/>
      <c r="Z693" s="174"/>
      <c r="AA693" s="174"/>
      <c r="AB693" s="174"/>
    </row>
    <row r="694" spans="1:28" ht="15.75" customHeight="1">
      <c r="A694" s="174"/>
      <c r="B694" s="174"/>
      <c r="C694" s="376"/>
      <c r="D694" s="376"/>
      <c r="E694" s="376"/>
      <c r="F694" s="376"/>
      <c r="G694" s="376"/>
      <c r="H694" s="376"/>
      <c r="I694" s="174"/>
      <c r="J694" s="174"/>
      <c r="K694" s="174"/>
      <c r="L694" s="174"/>
      <c r="M694" s="174"/>
      <c r="N694" s="174"/>
      <c r="O694" s="174"/>
      <c r="P694" s="174"/>
      <c r="Q694" s="174"/>
      <c r="R694" s="174"/>
      <c r="S694" s="174"/>
      <c r="T694" s="174"/>
      <c r="U694" s="174"/>
      <c r="V694" s="174"/>
      <c r="W694" s="174"/>
      <c r="X694" s="174"/>
      <c r="Y694" s="174"/>
      <c r="Z694" s="174"/>
      <c r="AA694" s="174"/>
      <c r="AB694" s="174"/>
    </row>
    <row r="695" spans="1:28" ht="15.75" customHeight="1">
      <c r="A695" s="174"/>
      <c r="B695" s="174"/>
      <c r="C695" s="376"/>
      <c r="D695" s="376"/>
      <c r="E695" s="376"/>
      <c r="F695" s="376"/>
      <c r="G695" s="376"/>
      <c r="H695" s="376"/>
      <c r="I695" s="174"/>
      <c r="J695" s="174"/>
      <c r="K695" s="174"/>
      <c r="L695" s="174"/>
      <c r="M695" s="174"/>
      <c r="N695" s="174"/>
      <c r="O695" s="174"/>
      <c r="P695" s="174"/>
      <c r="Q695" s="174"/>
      <c r="R695" s="174"/>
      <c r="S695" s="174"/>
      <c r="T695" s="174"/>
      <c r="U695" s="174"/>
      <c r="V695" s="174"/>
      <c r="W695" s="174"/>
      <c r="X695" s="174"/>
      <c r="Y695" s="174"/>
      <c r="Z695" s="174"/>
      <c r="AA695" s="174"/>
      <c r="AB695" s="174"/>
    </row>
    <row r="696" spans="1:28" ht="15.75" customHeight="1">
      <c r="A696" s="174"/>
      <c r="B696" s="174"/>
      <c r="C696" s="376"/>
      <c r="D696" s="376"/>
      <c r="E696" s="376"/>
      <c r="F696" s="376"/>
      <c r="G696" s="376"/>
      <c r="H696" s="376"/>
      <c r="I696" s="174"/>
      <c r="J696" s="174"/>
      <c r="K696" s="174"/>
      <c r="L696" s="174"/>
      <c r="M696" s="174"/>
      <c r="N696" s="174"/>
      <c r="O696" s="174"/>
      <c r="P696" s="174"/>
      <c r="Q696" s="174"/>
      <c r="R696" s="174"/>
      <c r="S696" s="174"/>
      <c r="T696" s="174"/>
      <c r="U696" s="174"/>
      <c r="V696" s="174"/>
      <c r="W696" s="174"/>
      <c r="X696" s="174"/>
      <c r="Y696" s="174"/>
      <c r="Z696" s="174"/>
      <c r="AA696" s="174"/>
      <c r="AB696" s="174"/>
    </row>
    <row r="697" spans="1:28" ht="15.75" customHeight="1">
      <c r="A697" s="174"/>
      <c r="B697" s="174"/>
      <c r="C697" s="376"/>
      <c r="D697" s="376"/>
      <c r="E697" s="376"/>
      <c r="F697" s="376"/>
      <c r="G697" s="376"/>
      <c r="H697" s="376"/>
      <c r="I697" s="174"/>
      <c r="J697" s="174"/>
      <c r="K697" s="174"/>
      <c r="L697" s="174"/>
      <c r="M697" s="174"/>
      <c r="N697" s="174"/>
      <c r="O697" s="174"/>
      <c r="P697" s="174"/>
      <c r="Q697" s="174"/>
      <c r="R697" s="174"/>
      <c r="S697" s="174"/>
      <c r="T697" s="174"/>
      <c r="U697" s="174"/>
      <c r="V697" s="174"/>
      <c r="W697" s="174"/>
      <c r="X697" s="174"/>
      <c r="Y697" s="174"/>
      <c r="Z697" s="174"/>
      <c r="AA697" s="174"/>
      <c r="AB697" s="174"/>
    </row>
    <row r="698" spans="1:28" ht="15.75" customHeight="1">
      <c r="A698" s="174"/>
      <c r="B698" s="174"/>
      <c r="C698" s="376"/>
      <c r="D698" s="376"/>
      <c r="E698" s="376"/>
      <c r="F698" s="376"/>
      <c r="G698" s="376"/>
      <c r="H698" s="376"/>
      <c r="I698" s="174"/>
      <c r="J698" s="174"/>
      <c r="K698" s="174"/>
      <c r="L698" s="174"/>
      <c r="M698" s="174"/>
      <c r="N698" s="174"/>
      <c r="O698" s="174"/>
      <c r="P698" s="174"/>
      <c r="Q698" s="174"/>
      <c r="R698" s="174"/>
      <c r="S698" s="174"/>
      <c r="T698" s="174"/>
      <c r="U698" s="174"/>
      <c r="V698" s="174"/>
      <c r="W698" s="174"/>
      <c r="X698" s="174"/>
      <c r="Y698" s="174"/>
      <c r="Z698" s="174"/>
      <c r="AA698" s="174"/>
      <c r="AB698" s="174"/>
    </row>
    <row r="699" spans="1:28" ht="15.75" customHeight="1">
      <c r="A699" s="174"/>
      <c r="B699" s="174"/>
      <c r="C699" s="376"/>
      <c r="D699" s="376"/>
      <c r="E699" s="376"/>
      <c r="F699" s="376"/>
      <c r="G699" s="376"/>
      <c r="H699" s="376"/>
      <c r="I699" s="174"/>
      <c r="J699" s="174"/>
      <c r="K699" s="174"/>
      <c r="L699" s="174"/>
      <c r="M699" s="174"/>
      <c r="N699" s="174"/>
      <c r="O699" s="174"/>
      <c r="P699" s="174"/>
      <c r="Q699" s="174"/>
      <c r="R699" s="174"/>
      <c r="S699" s="174"/>
      <c r="T699" s="174"/>
      <c r="U699" s="174"/>
      <c r="V699" s="174"/>
      <c r="W699" s="174"/>
      <c r="X699" s="174"/>
      <c r="Y699" s="174"/>
      <c r="Z699" s="174"/>
      <c r="AA699" s="174"/>
      <c r="AB699" s="174"/>
    </row>
    <row r="700" spans="1:28" ht="15.75" customHeight="1">
      <c r="A700" s="174"/>
      <c r="B700" s="174"/>
      <c r="C700" s="376"/>
      <c r="D700" s="376"/>
      <c r="E700" s="376"/>
      <c r="F700" s="376"/>
      <c r="G700" s="376"/>
      <c r="H700" s="376"/>
      <c r="I700" s="174"/>
      <c r="J700" s="174"/>
      <c r="K700" s="174"/>
      <c r="L700" s="174"/>
      <c r="M700" s="174"/>
      <c r="N700" s="174"/>
      <c r="O700" s="174"/>
      <c r="P700" s="174"/>
      <c r="Q700" s="174"/>
      <c r="R700" s="174"/>
      <c r="S700" s="174"/>
      <c r="T700" s="174"/>
      <c r="U700" s="174"/>
      <c r="V700" s="174"/>
      <c r="W700" s="174"/>
      <c r="X700" s="174"/>
      <c r="Y700" s="174"/>
      <c r="Z700" s="174"/>
      <c r="AA700" s="174"/>
      <c r="AB700" s="174"/>
    </row>
    <row r="701" spans="1:28" ht="15.75" customHeight="1">
      <c r="A701" s="174"/>
      <c r="B701" s="174"/>
      <c r="C701" s="376"/>
      <c r="D701" s="376"/>
      <c r="E701" s="376"/>
      <c r="F701" s="376"/>
      <c r="G701" s="376"/>
      <c r="H701" s="376"/>
      <c r="I701" s="174"/>
      <c r="J701" s="174"/>
      <c r="K701" s="174"/>
      <c r="L701" s="174"/>
      <c r="M701" s="174"/>
      <c r="N701" s="174"/>
      <c r="O701" s="174"/>
      <c r="P701" s="174"/>
      <c r="Q701" s="174"/>
      <c r="R701" s="174"/>
      <c r="S701" s="174"/>
      <c r="T701" s="174"/>
      <c r="U701" s="174"/>
      <c r="V701" s="174"/>
      <c r="W701" s="174"/>
      <c r="X701" s="174"/>
      <c r="Y701" s="174"/>
      <c r="Z701" s="174"/>
      <c r="AA701" s="174"/>
      <c r="AB701" s="174"/>
    </row>
    <row r="702" spans="1:28" ht="15.75" customHeight="1">
      <c r="A702" s="174"/>
      <c r="B702" s="174"/>
      <c r="C702" s="376"/>
      <c r="D702" s="376"/>
      <c r="E702" s="376"/>
      <c r="F702" s="376"/>
      <c r="G702" s="376"/>
      <c r="H702" s="376"/>
      <c r="I702" s="174"/>
      <c r="J702" s="174"/>
      <c r="K702" s="174"/>
      <c r="L702" s="174"/>
      <c r="M702" s="174"/>
      <c r="N702" s="174"/>
      <c r="O702" s="174"/>
      <c r="P702" s="174"/>
      <c r="Q702" s="174"/>
      <c r="R702" s="174"/>
      <c r="S702" s="174"/>
      <c r="T702" s="174"/>
      <c r="U702" s="174"/>
      <c r="V702" s="174"/>
      <c r="W702" s="174"/>
      <c r="X702" s="174"/>
      <c r="Y702" s="174"/>
      <c r="Z702" s="174"/>
      <c r="AA702" s="174"/>
      <c r="AB702" s="174"/>
    </row>
    <row r="703" spans="1:28" ht="15.75" customHeight="1">
      <c r="A703" s="174"/>
      <c r="B703" s="174"/>
      <c r="C703" s="376"/>
      <c r="D703" s="376"/>
      <c r="E703" s="376"/>
      <c r="F703" s="376"/>
      <c r="G703" s="376"/>
      <c r="H703" s="376"/>
      <c r="I703" s="174"/>
      <c r="J703" s="174"/>
      <c r="K703" s="174"/>
      <c r="L703" s="174"/>
      <c r="M703" s="174"/>
      <c r="N703" s="174"/>
      <c r="O703" s="174"/>
      <c r="P703" s="174"/>
      <c r="Q703" s="174"/>
      <c r="R703" s="174"/>
      <c r="S703" s="174"/>
      <c r="T703" s="174"/>
      <c r="U703" s="174"/>
      <c r="V703" s="174"/>
      <c r="W703" s="174"/>
      <c r="X703" s="174"/>
      <c r="Y703" s="174"/>
      <c r="Z703" s="174"/>
      <c r="AA703" s="174"/>
      <c r="AB703" s="174"/>
    </row>
    <row r="704" spans="1:28" ht="15.75" customHeight="1">
      <c r="A704" s="174"/>
      <c r="B704" s="174"/>
      <c r="C704" s="376"/>
      <c r="D704" s="376"/>
      <c r="E704" s="376"/>
      <c r="F704" s="376"/>
      <c r="G704" s="376"/>
      <c r="H704" s="376"/>
      <c r="I704" s="174"/>
      <c r="J704" s="174"/>
      <c r="K704" s="174"/>
      <c r="L704" s="174"/>
      <c r="M704" s="174"/>
      <c r="N704" s="174"/>
      <c r="O704" s="174"/>
      <c r="P704" s="174"/>
      <c r="Q704" s="174"/>
      <c r="R704" s="174"/>
      <c r="S704" s="174"/>
      <c r="T704" s="174"/>
      <c r="U704" s="174"/>
      <c r="V704" s="174"/>
      <c r="W704" s="174"/>
      <c r="X704" s="174"/>
      <c r="Y704" s="174"/>
      <c r="Z704" s="174"/>
      <c r="AA704" s="174"/>
      <c r="AB704" s="174"/>
    </row>
    <row r="705" spans="1:28" ht="15.75" customHeight="1">
      <c r="A705" s="174"/>
      <c r="B705" s="174"/>
      <c r="C705" s="376"/>
      <c r="D705" s="376"/>
      <c r="E705" s="376"/>
      <c r="F705" s="376"/>
      <c r="G705" s="376"/>
      <c r="H705" s="376"/>
      <c r="I705" s="174"/>
      <c r="J705" s="174"/>
      <c r="K705" s="174"/>
      <c r="L705" s="174"/>
      <c r="M705" s="174"/>
      <c r="N705" s="174"/>
      <c r="O705" s="174"/>
      <c r="P705" s="174"/>
      <c r="Q705" s="174"/>
      <c r="R705" s="174"/>
      <c r="S705" s="174"/>
      <c r="T705" s="174"/>
      <c r="U705" s="174"/>
      <c r="V705" s="174"/>
      <c r="W705" s="174"/>
      <c r="X705" s="174"/>
      <c r="Y705" s="174"/>
      <c r="Z705" s="174"/>
      <c r="AA705" s="174"/>
      <c r="AB705" s="174"/>
    </row>
    <row r="706" spans="1:28" ht="15.75" customHeight="1">
      <c r="A706" s="174"/>
      <c r="B706" s="174"/>
      <c r="C706" s="376"/>
      <c r="D706" s="376"/>
      <c r="E706" s="376"/>
      <c r="F706" s="376"/>
      <c r="G706" s="376"/>
      <c r="H706" s="376"/>
      <c r="I706" s="174"/>
      <c r="J706" s="174"/>
      <c r="K706" s="174"/>
      <c r="L706" s="174"/>
      <c r="M706" s="174"/>
      <c r="N706" s="174"/>
      <c r="O706" s="174"/>
      <c r="P706" s="174"/>
      <c r="Q706" s="174"/>
      <c r="R706" s="174"/>
      <c r="S706" s="174"/>
      <c r="T706" s="174"/>
      <c r="U706" s="174"/>
      <c r="V706" s="174"/>
      <c r="W706" s="174"/>
      <c r="X706" s="174"/>
      <c r="Y706" s="174"/>
      <c r="Z706" s="174"/>
      <c r="AA706" s="174"/>
      <c r="AB706" s="174"/>
    </row>
    <row r="707" spans="1:28" ht="15.75" customHeight="1">
      <c r="A707" s="174"/>
      <c r="B707" s="174"/>
      <c r="C707" s="376"/>
      <c r="D707" s="376"/>
      <c r="E707" s="376"/>
      <c r="F707" s="376"/>
      <c r="G707" s="376"/>
      <c r="H707" s="376"/>
      <c r="I707" s="174"/>
      <c r="J707" s="174"/>
      <c r="K707" s="174"/>
      <c r="L707" s="174"/>
      <c r="M707" s="174"/>
      <c r="N707" s="174"/>
      <c r="O707" s="174"/>
      <c r="P707" s="174"/>
      <c r="Q707" s="174"/>
      <c r="R707" s="174"/>
      <c r="S707" s="174"/>
      <c r="T707" s="174"/>
      <c r="U707" s="174"/>
      <c r="V707" s="174"/>
      <c r="W707" s="174"/>
      <c r="X707" s="174"/>
      <c r="Y707" s="174"/>
      <c r="Z707" s="174"/>
      <c r="AA707" s="174"/>
      <c r="AB707" s="174"/>
    </row>
    <row r="708" spans="1:28" ht="15.75" customHeight="1">
      <c r="A708" s="174"/>
      <c r="B708" s="174"/>
      <c r="C708" s="376"/>
      <c r="D708" s="376"/>
      <c r="E708" s="376"/>
      <c r="F708" s="376"/>
      <c r="G708" s="376"/>
      <c r="H708" s="376"/>
      <c r="I708" s="174"/>
      <c r="J708" s="174"/>
      <c r="K708" s="174"/>
      <c r="L708" s="174"/>
      <c r="M708" s="174"/>
      <c r="N708" s="174"/>
      <c r="O708" s="174"/>
      <c r="P708" s="174"/>
      <c r="Q708" s="174"/>
      <c r="R708" s="174"/>
      <c r="S708" s="174"/>
      <c r="T708" s="174"/>
      <c r="U708" s="174"/>
      <c r="V708" s="174"/>
      <c r="W708" s="174"/>
      <c r="X708" s="174"/>
      <c r="Y708" s="174"/>
      <c r="Z708" s="174"/>
      <c r="AA708" s="174"/>
      <c r="AB708" s="174"/>
    </row>
    <row r="709" spans="1:28" ht="15.75" customHeight="1">
      <c r="A709" s="174"/>
      <c r="B709" s="174"/>
      <c r="C709" s="376"/>
      <c r="D709" s="376"/>
      <c r="E709" s="376"/>
      <c r="F709" s="376"/>
      <c r="G709" s="376"/>
      <c r="H709" s="376"/>
      <c r="I709" s="174"/>
      <c r="J709" s="174"/>
      <c r="K709" s="174"/>
      <c r="L709" s="174"/>
      <c r="M709" s="174"/>
      <c r="N709" s="174"/>
      <c r="O709" s="174"/>
      <c r="P709" s="174"/>
      <c r="Q709" s="174"/>
      <c r="R709" s="174"/>
      <c r="S709" s="174"/>
      <c r="T709" s="174"/>
      <c r="U709" s="174"/>
      <c r="V709" s="174"/>
      <c r="W709" s="174"/>
      <c r="X709" s="174"/>
      <c r="Y709" s="174"/>
      <c r="Z709" s="174"/>
      <c r="AA709" s="174"/>
      <c r="AB709" s="174"/>
    </row>
    <row r="710" spans="1:28" ht="15.75" customHeight="1">
      <c r="A710" s="174"/>
      <c r="B710" s="174"/>
      <c r="C710" s="376"/>
      <c r="D710" s="376"/>
      <c r="E710" s="376"/>
      <c r="F710" s="376"/>
      <c r="G710" s="376"/>
      <c r="H710" s="376"/>
      <c r="I710" s="174"/>
      <c r="J710" s="174"/>
      <c r="K710" s="174"/>
      <c r="L710" s="174"/>
      <c r="M710" s="174"/>
      <c r="N710" s="174"/>
      <c r="O710" s="174"/>
      <c r="P710" s="174"/>
      <c r="Q710" s="174"/>
      <c r="R710" s="174"/>
      <c r="S710" s="174"/>
      <c r="T710" s="174"/>
      <c r="U710" s="174"/>
      <c r="V710" s="174"/>
      <c r="W710" s="174"/>
      <c r="X710" s="174"/>
      <c r="Y710" s="174"/>
      <c r="Z710" s="174"/>
      <c r="AA710" s="174"/>
      <c r="AB710" s="174"/>
    </row>
    <row r="711" spans="1:28" ht="15.75" customHeight="1">
      <c r="A711" s="174"/>
      <c r="B711" s="174"/>
      <c r="C711" s="376"/>
      <c r="D711" s="376"/>
      <c r="E711" s="376"/>
      <c r="F711" s="376"/>
      <c r="G711" s="376"/>
      <c r="H711" s="376"/>
      <c r="I711" s="174"/>
      <c r="J711" s="174"/>
      <c r="K711" s="174"/>
      <c r="L711" s="174"/>
      <c r="M711" s="174"/>
      <c r="N711" s="174"/>
      <c r="O711" s="174"/>
      <c r="P711" s="174"/>
      <c r="Q711" s="174"/>
      <c r="R711" s="174"/>
      <c r="S711" s="174"/>
      <c r="T711" s="174"/>
      <c r="U711" s="174"/>
      <c r="V711" s="174"/>
      <c r="W711" s="174"/>
      <c r="X711" s="174"/>
      <c r="Y711" s="174"/>
      <c r="Z711" s="174"/>
      <c r="AA711" s="174"/>
      <c r="AB711" s="174"/>
    </row>
    <row r="712" spans="1:28" ht="15.75" customHeight="1">
      <c r="A712" s="174"/>
      <c r="B712" s="174"/>
      <c r="C712" s="376"/>
      <c r="D712" s="376"/>
      <c r="E712" s="376"/>
      <c r="F712" s="376"/>
      <c r="G712" s="376"/>
      <c r="H712" s="376"/>
      <c r="I712" s="174"/>
      <c r="J712" s="174"/>
      <c r="K712" s="174"/>
      <c r="L712" s="174"/>
      <c r="M712" s="174"/>
      <c r="N712" s="174"/>
      <c r="O712" s="174"/>
      <c r="P712" s="174"/>
      <c r="Q712" s="174"/>
      <c r="R712" s="174"/>
      <c r="S712" s="174"/>
      <c r="T712" s="174"/>
      <c r="U712" s="174"/>
      <c r="V712" s="174"/>
      <c r="W712" s="174"/>
      <c r="X712" s="174"/>
      <c r="Y712" s="174"/>
      <c r="Z712" s="174"/>
      <c r="AA712" s="174"/>
      <c r="AB712" s="174"/>
    </row>
    <row r="713" spans="1:28" ht="15.75" customHeight="1">
      <c r="A713" s="174"/>
      <c r="B713" s="174"/>
      <c r="C713" s="376"/>
      <c r="D713" s="376"/>
      <c r="E713" s="376"/>
      <c r="F713" s="376"/>
      <c r="G713" s="376"/>
      <c r="H713" s="376"/>
      <c r="I713" s="174"/>
      <c r="J713" s="174"/>
      <c r="K713" s="174"/>
      <c r="L713" s="174"/>
      <c r="M713" s="174"/>
      <c r="N713" s="174"/>
      <c r="O713" s="174"/>
      <c r="P713" s="174"/>
      <c r="Q713" s="174"/>
      <c r="R713" s="174"/>
      <c r="S713" s="174"/>
      <c r="T713" s="174"/>
      <c r="U713" s="174"/>
      <c r="V713" s="174"/>
      <c r="W713" s="174"/>
      <c r="X713" s="174"/>
      <c r="Y713" s="174"/>
      <c r="Z713" s="174"/>
      <c r="AA713" s="174"/>
      <c r="AB713" s="174"/>
    </row>
    <row r="714" spans="1:28" ht="15.75" customHeight="1">
      <c r="A714" s="174"/>
      <c r="B714" s="174"/>
      <c r="C714" s="376"/>
      <c r="D714" s="376"/>
      <c r="E714" s="376"/>
      <c r="F714" s="376"/>
      <c r="G714" s="376"/>
      <c r="H714" s="376"/>
      <c r="I714" s="174"/>
      <c r="J714" s="174"/>
      <c r="K714" s="174"/>
      <c r="L714" s="174"/>
      <c r="M714" s="174"/>
      <c r="N714" s="174"/>
      <c r="O714" s="174"/>
      <c r="P714" s="174"/>
      <c r="Q714" s="174"/>
      <c r="R714" s="174"/>
      <c r="S714" s="174"/>
      <c r="T714" s="174"/>
      <c r="U714" s="174"/>
      <c r="V714" s="174"/>
      <c r="W714" s="174"/>
      <c r="X714" s="174"/>
      <c r="Y714" s="174"/>
      <c r="Z714" s="174"/>
      <c r="AA714" s="174"/>
      <c r="AB714" s="174"/>
    </row>
    <row r="715" spans="1:28" ht="15.75" customHeight="1">
      <c r="A715" s="174"/>
      <c r="B715" s="174"/>
      <c r="C715" s="376"/>
      <c r="D715" s="376"/>
      <c r="E715" s="376"/>
      <c r="F715" s="376"/>
      <c r="G715" s="376"/>
      <c r="H715" s="376"/>
      <c r="I715" s="174"/>
      <c r="J715" s="174"/>
      <c r="K715" s="174"/>
      <c r="L715" s="174"/>
      <c r="M715" s="174"/>
      <c r="N715" s="174"/>
      <c r="O715" s="174"/>
      <c r="P715" s="174"/>
      <c r="Q715" s="174"/>
      <c r="R715" s="174"/>
      <c r="S715" s="174"/>
      <c r="T715" s="174"/>
      <c r="U715" s="174"/>
      <c r="V715" s="174"/>
      <c r="W715" s="174"/>
      <c r="X715" s="174"/>
      <c r="Y715" s="174"/>
      <c r="Z715" s="174"/>
      <c r="AA715" s="174"/>
      <c r="AB715" s="174"/>
    </row>
    <row r="716" spans="1:28" ht="15.75" customHeight="1">
      <c r="A716" s="174"/>
      <c r="B716" s="174"/>
      <c r="C716" s="376"/>
      <c r="D716" s="376"/>
      <c r="E716" s="376"/>
      <c r="F716" s="376"/>
      <c r="G716" s="376"/>
      <c r="H716" s="376"/>
      <c r="I716" s="174"/>
      <c r="J716" s="174"/>
      <c r="K716" s="174"/>
      <c r="L716" s="174"/>
      <c r="M716" s="174"/>
      <c r="N716" s="174"/>
      <c r="O716" s="174"/>
      <c r="P716" s="174"/>
      <c r="Q716" s="174"/>
      <c r="R716" s="174"/>
      <c r="S716" s="174"/>
      <c r="T716" s="174"/>
      <c r="U716" s="174"/>
      <c r="V716" s="174"/>
      <c r="W716" s="174"/>
      <c r="X716" s="174"/>
      <c r="Y716" s="174"/>
      <c r="Z716" s="174"/>
      <c r="AA716" s="174"/>
      <c r="AB716" s="174"/>
    </row>
    <row r="717" spans="1:28" ht="15.75" customHeight="1">
      <c r="A717" s="174"/>
      <c r="B717" s="174"/>
      <c r="C717" s="376"/>
      <c r="D717" s="376"/>
      <c r="E717" s="376"/>
      <c r="F717" s="376"/>
      <c r="G717" s="376"/>
      <c r="H717" s="376"/>
      <c r="I717" s="174"/>
      <c r="J717" s="174"/>
      <c r="K717" s="174"/>
      <c r="L717" s="174"/>
      <c r="M717" s="174"/>
      <c r="N717" s="174"/>
      <c r="O717" s="174"/>
      <c r="P717" s="174"/>
      <c r="Q717" s="174"/>
      <c r="R717" s="174"/>
      <c r="S717" s="174"/>
      <c r="T717" s="174"/>
      <c r="U717" s="174"/>
      <c r="V717" s="174"/>
      <c r="W717" s="174"/>
      <c r="X717" s="174"/>
      <c r="Y717" s="174"/>
      <c r="Z717" s="174"/>
      <c r="AA717" s="174"/>
      <c r="AB717" s="174"/>
    </row>
    <row r="718" spans="1:28" ht="15.75" customHeight="1">
      <c r="A718" s="174"/>
      <c r="B718" s="174"/>
      <c r="C718" s="376"/>
      <c r="D718" s="376"/>
      <c r="E718" s="376"/>
      <c r="F718" s="376"/>
      <c r="G718" s="376"/>
      <c r="H718" s="376"/>
      <c r="I718" s="174"/>
      <c r="J718" s="174"/>
      <c r="K718" s="174"/>
      <c r="L718" s="174"/>
      <c r="M718" s="174"/>
      <c r="N718" s="174"/>
      <c r="O718" s="174"/>
      <c r="P718" s="174"/>
      <c r="Q718" s="174"/>
      <c r="R718" s="174"/>
      <c r="S718" s="174"/>
      <c r="T718" s="174"/>
      <c r="U718" s="174"/>
      <c r="V718" s="174"/>
      <c r="W718" s="174"/>
      <c r="X718" s="174"/>
      <c r="Y718" s="174"/>
      <c r="Z718" s="174"/>
      <c r="AA718" s="174"/>
      <c r="AB718" s="174"/>
    </row>
    <row r="719" spans="1:28" ht="15.75" customHeight="1">
      <c r="A719" s="174"/>
      <c r="B719" s="174"/>
      <c r="C719" s="376"/>
      <c r="D719" s="376"/>
      <c r="E719" s="376"/>
      <c r="F719" s="376"/>
      <c r="G719" s="376"/>
      <c r="H719" s="376"/>
      <c r="I719" s="174"/>
      <c r="J719" s="174"/>
      <c r="K719" s="174"/>
      <c r="L719" s="174"/>
      <c r="M719" s="174"/>
      <c r="N719" s="174"/>
      <c r="O719" s="174"/>
      <c r="P719" s="174"/>
      <c r="Q719" s="174"/>
      <c r="R719" s="174"/>
      <c r="S719" s="174"/>
      <c r="T719" s="174"/>
      <c r="U719" s="174"/>
      <c r="V719" s="174"/>
      <c r="W719" s="174"/>
      <c r="X719" s="174"/>
      <c r="Y719" s="174"/>
      <c r="Z719" s="174"/>
      <c r="AA719" s="174"/>
      <c r="AB719" s="174"/>
    </row>
    <row r="720" spans="1:28" ht="15.75" customHeight="1">
      <c r="A720" s="174"/>
      <c r="B720" s="174"/>
      <c r="C720" s="376"/>
      <c r="D720" s="376"/>
      <c r="E720" s="376"/>
      <c r="F720" s="376"/>
      <c r="G720" s="376"/>
      <c r="H720" s="376"/>
      <c r="I720" s="174"/>
      <c r="J720" s="174"/>
      <c r="K720" s="174"/>
      <c r="L720" s="174"/>
      <c r="M720" s="174"/>
      <c r="N720" s="174"/>
      <c r="O720" s="174"/>
      <c r="P720" s="174"/>
      <c r="Q720" s="174"/>
      <c r="R720" s="174"/>
      <c r="S720" s="174"/>
      <c r="T720" s="174"/>
      <c r="U720" s="174"/>
      <c r="V720" s="174"/>
      <c r="W720" s="174"/>
      <c r="X720" s="174"/>
      <c r="Y720" s="174"/>
      <c r="Z720" s="174"/>
      <c r="AA720" s="174"/>
      <c r="AB720" s="174"/>
    </row>
    <row r="721" spans="1:28" ht="15.75" customHeight="1">
      <c r="A721" s="174"/>
      <c r="B721" s="174"/>
      <c r="C721" s="376"/>
      <c r="D721" s="376"/>
      <c r="E721" s="376"/>
      <c r="F721" s="376"/>
      <c r="G721" s="376"/>
      <c r="H721" s="376"/>
      <c r="I721" s="174"/>
      <c r="J721" s="174"/>
      <c r="K721" s="174"/>
      <c r="L721" s="174"/>
      <c r="M721" s="174"/>
      <c r="N721" s="174"/>
      <c r="O721" s="174"/>
      <c r="P721" s="174"/>
      <c r="Q721" s="174"/>
      <c r="R721" s="174"/>
      <c r="S721" s="174"/>
      <c r="T721" s="174"/>
      <c r="U721" s="174"/>
      <c r="V721" s="174"/>
      <c r="W721" s="174"/>
      <c r="X721" s="174"/>
      <c r="Y721" s="174"/>
      <c r="Z721" s="174"/>
      <c r="AA721" s="174"/>
      <c r="AB721" s="174"/>
    </row>
    <row r="722" spans="1:28" ht="15.75" customHeight="1">
      <c r="A722" s="174"/>
      <c r="B722" s="174"/>
      <c r="C722" s="376"/>
      <c r="D722" s="376"/>
      <c r="E722" s="376"/>
      <c r="F722" s="376"/>
      <c r="G722" s="376"/>
      <c r="H722" s="376"/>
      <c r="I722" s="174"/>
      <c r="J722" s="174"/>
      <c r="K722" s="174"/>
      <c r="L722" s="174"/>
      <c r="M722" s="174"/>
      <c r="N722" s="174"/>
      <c r="O722" s="174"/>
      <c r="P722" s="174"/>
      <c r="Q722" s="174"/>
      <c r="R722" s="174"/>
      <c r="S722" s="174"/>
      <c r="T722" s="174"/>
      <c r="U722" s="174"/>
      <c r="V722" s="174"/>
      <c r="W722" s="174"/>
      <c r="X722" s="174"/>
      <c r="Y722" s="174"/>
      <c r="Z722" s="174"/>
      <c r="AA722" s="174"/>
      <c r="AB722" s="174"/>
    </row>
    <row r="723" spans="1:28" ht="15.75" customHeight="1">
      <c r="A723" s="174"/>
      <c r="B723" s="174"/>
      <c r="C723" s="376"/>
      <c r="D723" s="376"/>
      <c r="E723" s="376"/>
      <c r="F723" s="376"/>
      <c r="G723" s="376"/>
      <c r="H723" s="376"/>
      <c r="I723" s="174"/>
      <c r="J723" s="174"/>
      <c r="K723" s="174"/>
      <c r="L723" s="174"/>
      <c r="M723" s="174"/>
      <c r="N723" s="174"/>
      <c r="O723" s="174"/>
      <c r="P723" s="174"/>
      <c r="Q723" s="174"/>
      <c r="R723" s="174"/>
      <c r="S723" s="174"/>
      <c r="T723" s="174"/>
      <c r="U723" s="174"/>
      <c r="V723" s="174"/>
      <c r="W723" s="174"/>
      <c r="X723" s="174"/>
      <c r="Y723" s="174"/>
      <c r="Z723" s="174"/>
      <c r="AA723" s="174"/>
      <c r="AB723" s="174"/>
    </row>
    <row r="724" spans="1:28" ht="15.75" customHeight="1">
      <c r="A724" s="174"/>
      <c r="B724" s="174"/>
      <c r="C724" s="376"/>
      <c r="D724" s="376"/>
      <c r="E724" s="376"/>
      <c r="F724" s="376"/>
      <c r="G724" s="376"/>
      <c r="H724" s="376"/>
      <c r="I724" s="174"/>
      <c r="J724" s="174"/>
      <c r="K724" s="174"/>
      <c r="L724" s="174"/>
      <c r="M724" s="174"/>
      <c r="N724" s="174"/>
      <c r="O724" s="174"/>
      <c r="P724" s="174"/>
      <c r="Q724" s="174"/>
      <c r="R724" s="174"/>
      <c r="S724" s="174"/>
      <c r="T724" s="174"/>
      <c r="U724" s="174"/>
      <c r="V724" s="174"/>
      <c r="W724" s="174"/>
      <c r="X724" s="174"/>
      <c r="Y724" s="174"/>
      <c r="Z724" s="174"/>
      <c r="AA724" s="174"/>
      <c r="AB724" s="174"/>
    </row>
    <row r="725" spans="1:28" ht="15.75" customHeight="1">
      <c r="A725" s="174"/>
      <c r="B725" s="174"/>
      <c r="C725" s="376"/>
      <c r="D725" s="376"/>
      <c r="E725" s="376"/>
      <c r="F725" s="376"/>
      <c r="G725" s="376"/>
      <c r="H725" s="376"/>
      <c r="I725" s="174"/>
      <c r="J725" s="174"/>
      <c r="K725" s="174"/>
      <c r="L725" s="174"/>
      <c r="M725" s="174"/>
      <c r="N725" s="174"/>
      <c r="O725" s="174"/>
      <c r="P725" s="174"/>
      <c r="Q725" s="174"/>
      <c r="R725" s="174"/>
      <c r="S725" s="174"/>
      <c r="T725" s="174"/>
      <c r="U725" s="174"/>
      <c r="V725" s="174"/>
      <c r="W725" s="174"/>
      <c r="X725" s="174"/>
      <c r="Y725" s="174"/>
      <c r="Z725" s="174"/>
      <c r="AA725" s="174"/>
      <c r="AB725" s="174"/>
    </row>
    <row r="726" spans="1:28" ht="15.75" customHeight="1">
      <c r="A726" s="174"/>
      <c r="B726" s="174"/>
      <c r="C726" s="376"/>
      <c r="D726" s="376"/>
      <c r="E726" s="376"/>
      <c r="F726" s="376"/>
      <c r="G726" s="376"/>
      <c r="H726" s="376"/>
      <c r="I726" s="174"/>
      <c r="J726" s="174"/>
      <c r="K726" s="174"/>
      <c r="L726" s="174"/>
      <c r="M726" s="174"/>
      <c r="N726" s="174"/>
      <c r="O726" s="174"/>
      <c r="P726" s="174"/>
      <c r="Q726" s="174"/>
      <c r="R726" s="174"/>
      <c r="S726" s="174"/>
      <c r="T726" s="174"/>
      <c r="U726" s="174"/>
      <c r="V726" s="174"/>
      <c r="W726" s="174"/>
      <c r="X726" s="174"/>
      <c r="Y726" s="174"/>
      <c r="Z726" s="174"/>
      <c r="AA726" s="174"/>
      <c r="AB726" s="174"/>
    </row>
    <row r="727" spans="1:28" ht="15.75" customHeight="1">
      <c r="A727" s="174"/>
      <c r="B727" s="174"/>
      <c r="C727" s="376"/>
      <c r="D727" s="376"/>
      <c r="E727" s="376"/>
      <c r="F727" s="376"/>
      <c r="G727" s="376"/>
      <c r="H727" s="376"/>
      <c r="I727" s="174"/>
      <c r="J727" s="174"/>
      <c r="K727" s="174"/>
      <c r="L727" s="174"/>
      <c r="M727" s="174"/>
      <c r="N727" s="174"/>
      <c r="O727" s="174"/>
      <c r="P727" s="174"/>
      <c r="Q727" s="174"/>
      <c r="R727" s="174"/>
      <c r="S727" s="174"/>
      <c r="T727" s="174"/>
      <c r="U727" s="174"/>
      <c r="V727" s="174"/>
      <c r="W727" s="174"/>
      <c r="X727" s="174"/>
      <c r="Y727" s="174"/>
      <c r="Z727" s="174"/>
      <c r="AA727" s="174"/>
      <c r="AB727" s="174"/>
    </row>
    <row r="728" spans="1:28" ht="15.75" customHeight="1">
      <c r="A728" s="174"/>
      <c r="B728" s="174"/>
      <c r="C728" s="376"/>
      <c r="D728" s="376"/>
      <c r="E728" s="376"/>
      <c r="F728" s="376"/>
      <c r="G728" s="376"/>
      <c r="H728" s="376"/>
      <c r="I728" s="174"/>
      <c r="J728" s="174"/>
      <c r="K728" s="174"/>
      <c r="L728" s="174"/>
      <c r="M728" s="174"/>
      <c r="N728" s="174"/>
      <c r="O728" s="174"/>
      <c r="P728" s="174"/>
      <c r="Q728" s="174"/>
      <c r="R728" s="174"/>
      <c r="S728" s="174"/>
      <c r="T728" s="174"/>
      <c r="U728" s="174"/>
      <c r="V728" s="174"/>
      <c r="W728" s="174"/>
      <c r="X728" s="174"/>
      <c r="Y728" s="174"/>
      <c r="Z728" s="174"/>
      <c r="AA728" s="174"/>
      <c r="AB728" s="174"/>
    </row>
    <row r="729" spans="1:28" ht="15.75" customHeight="1">
      <c r="A729" s="174"/>
      <c r="B729" s="174"/>
      <c r="C729" s="376"/>
      <c r="D729" s="376"/>
      <c r="E729" s="376"/>
      <c r="F729" s="376"/>
      <c r="G729" s="376"/>
      <c r="H729" s="376"/>
      <c r="I729" s="174"/>
      <c r="J729" s="174"/>
      <c r="K729" s="174"/>
      <c r="L729" s="174"/>
      <c r="M729" s="174"/>
      <c r="N729" s="174"/>
      <c r="O729" s="174"/>
      <c r="P729" s="174"/>
      <c r="Q729" s="174"/>
      <c r="R729" s="174"/>
      <c r="S729" s="174"/>
      <c r="T729" s="174"/>
      <c r="U729" s="174"/>
      <c r="V729" s="174"/>
      <c r="W729" s="174"/>
      <c r="X729" s="174"/>
      <c r="Y729" s="174"/>
      <c r="Z729" s="174"/>
      <c r="AA729" s="174"/>
      <c r="AB729" s="174"/>
    </row>
    <row r="730" spans="1:28" ht="15.75" customHeight="1">
      <c r="A730" s="174"/>
      <c r="B730" s="174"/>
      <c r="C730" s="376"/>
      <c r="D730" s="376"/>
      <c r="E730" s="376"/>
      <c r="F730" s="376"/>
      <c r="G730" s="376"/>
      <c r="H730" s="376"/>
      <c r="I730" s="174"/>
      <c r="J730" s="174"/>
      <c r="K730" s="174"/>
      <c r="L730" s="174"/>
      <c r="M730" s="174"/>
      <c r="N730" s="174"/>
      <c r="O730" s="174"/>
      <c r="P730" s="174"/>
      <c r="Q730" s="174"/>
      <c r="R730" s="174"/>
      <c r="S730" s="174"/>
      <c r="T730" s="174"/>
      <c r="U730" s="174"/>
      <c r="V730" s="174"/>
      <c r="W730" s="174"/>
      <c r="X730" s="174"/>
      <c r="Y730" s="174"/>
      <c r="Z730" s="174"/>
      <c r="AA730" s="174"/>
      <c r="AB730" s="174"/>
    </row>
    <row r="731" spans="1:28" ht="15.75" customHeight="1">
      <c r="A731" s="174"/>
      <c r="B731" s="174"/>
      <c r="C731" s="376"/>
      <c r="D731" s="376"/>
      <c r="E731" s="376"/>
      <c r="F731" s="376"/>
      <c r="G731" s="376"/>
      <c r="H731" s="376"/>
      <c r="I731" s="174"/>
      <c r="J731" s="174"/>
      <c r="K731" s="174"/>
      <c r="L731" s="174"/>
      <c r="M731" s="174"/>
      <c r="N731" s="174"/>
      <c r="O731" s="174"/>
      <c r="P731" s="174"/>
      <c r="Q731" s="174"/>
      <c r="R731" s="174"/>
      <c r="S731" s="174"/>
      <c r="T731" s="174"/>
      <c r="U731" s="174"/>
      <c r="V731" s="174"/>
      <c r="W731" s="174"/>
      <c r="X731" s="174"/>
      <c r="Y731" s="174"/>
      <c r="Z731" s="174"/>
      <c r="AA731" s="174"/>
      <c r="AB731" s="174"/>
    </row>
    <row r="732" spans="1:28" ht="15.75" customHeight="1">
      <c r="A732" s="174"/>
      <c r="B732" s="174"/>
      <c r="C732" s="376"/>
      <c r="D732" s="376"/>
      <c r="E732" s="376"/>
      <c r="F732" s="376"/>
      <c r="G732" s="376"/>
      <c r="H732" s="376"/>
      <c r="I732" s="174"/>
      <c r="J732" s="174"/>
      <c r="K732" s="174"/>
      <c r="L732" s="174"/>
      <c r="M732" s="174"/>
      <c r="N732" s="174"/>
      <c r="O732" s="174"/>
      <c r="P732" s="174"/>
      <c r="Q732" s="174"/>
      <c r="R732" s="174"/>
      <c r="S732" s="174"/>
      <c r="T732" s="174"/>
      <c r="U732" s="174"/>
      <c r="V732" s="174"/>
      <c r="W732" s="174"/>
      <c r="X732" s="174"/>
      <c r="Y732" s="174"/>
      <c r="Z732" s="174"/>
      <c r="AA732" s="174"/>
      <c r="AB732" s="174"/>
    </row>
    <row r="733" spans="1:28" ht="15.75" customHeight="1">
      <c r="A733" s="174"/>
      <c r="B733" s="174"/>
      <c r="C733" s="376"/>
      <c r="D733" s="376"/>
      <c r="E733" s="376"/>
      <c r="F733" s="376"/>
      <c r="G733" s="376"/>
      <c r="H733" s="376"/>
      <c r="I733" s="174"/>
      <c r="J733" s="174"/>
      <c r="K733" s="174"/>
      <c r="L733" s="174"/>
      <c r="M733" s="174"/>
      <c r="N733" s="174"/>
      <c r="O733" s="174"/>
      <c r="P733" s="174"/>
      <c r="Q733" s="174"/>
      <c r="R733" s="174"/>
      <c r="S733" s="174"/>
      <c r="T733" s="174"/>
      <c r="U733" s="174"/>
      <c r="V733" s="174"/>
      <c r="W733" s="174"/>
      <c r="X733" s="174"/>
      <c r="Y733" s="174"/>
      <c r="Z733" s="174"/>
      <c r="AA733" s="174"/>
      <c r="AB733" s="174"/>
    </row>
    <row r="734" spans="1:28" ht="15.75" customHeight="1">
      <c r="A734" s="174"/>
      <c r="B734" s="174"/>
      <c r="C734" s="376"/>
      <c r="D734" s="376"/>
      <c r="E734" s="376"/>
      <c r="F734" s="376"/>
      <c r="G734" s="376"/>
      <c r="H734" s="376"/>
      <c r="I734" s="174"/>
      <c r="J734" s="174"/>
      <c r="K734" s="174"/>
      <c r="L734" s="174"/>
      <c r="M734" s="174"/>
      <c r="N734" s="174"/>
      <c r="O734" s="174"/>
      <c r="P734" s="174"/>
      <c r="Q734" s="174"/>
      <c r="R734" s="174"/>
      <c r="S734" s="174"/>
      <c r="T734" s="174"/>
      <c r="U734" s="174"/>
      <c r="V734" s="174"/>
      <c r="W734" s="174"/>
      <c r="X734" s="174"/>
      <c r="Y734" s="174"/>
      <c r="Z734" s="174"/>
      <c r="AA734" s="174"/>
      <c r="AB734" s="174"/>
    </row>
    <row r="735" spans="1:28" ht="15.75" customHeight="1">
      <c r="A735" s="174"/>
      <c r="B735" s="174"/>
      <c r="C735" s="376"/>
      <c r="D735" s="376"/>
      <c r="E735" s="376"/>
      <c r="F735" s="376"/>
      <c r="G735" s="376"/>
      <c r="H735" s="376"/>
      <c r="I735" s="174"/>
      <c r="J735" s="174"/>
      <c r="K735" s="174"/>
      <c r="L735" s="174"/>
      <c r="M735" s="174"/>
      <c r="N735" s="174"/>
      <c r="O735" s="174"/>
      <c r="P735" s="174"/>
      <c r="Q735" s="174"/>
      <c r="R735" s="174"/>
      <c r="S735" s="174"/>
      <c r="T735" s="174"/>
      <c r="U735" s="174"/>
      <c r="V735" s="174"/>
      <c r="W735" s="174"/>
      <c r="X735" s="174"/>
      <c r="Y735" s="174"/>
      <c r="Z735" s="174"/>
      <c r="AA735" s="174"/>
      <c r="AB735" s="174"/>
    </row>
    <row r="736" spans="1:28" ht="15.75" customHeight="1">
      <c r="A736" s="174"/>
      <c r="B736" s="174"/>
      <c r="C736" s="376"/>
      <c r="D736" s="376"/>
      <c r="E736" s="376"/>
      <c r="F736" s="376"/>
      <c r="G736" s="376"/>
      <c r="H736" s="376"/>
      <c r="I736" s="174"/>
      <c r="J736" s="174"/>
      <c r="K736" s="174"/>
      <c r="L736" s="174"/>
      <c r="M736" s="174"/>
      <c r="N736" s="174"/>
      <c r="O736" s="174"/>
      <c r="P736" s="174"/>
      <c r="Q736" s="174"/>
      <c r="R736" s="174"/>
      <c r="S736" s="174"/>
      <c r="T736" s="174"/>
      <c r="U736" s="174"/>
      <c r="V736" s="174"/>
      <c r="W736" s="174"/>
      <c r="X736" s="174"/>
      <c r="Y736" s="174"/>
      <c r="Z736" s="174"/>
      <c r="AA736" s="174"/>
      <c r="AB736" s="174"/>
    </row>
    <row r="737" spans="1:28" ht="15.75" customHeight="1">
      <c r="A737" s="174"/>
      <c r="B737" s="174"/>
      <c r="C737" s="376"/>
      <c r="D737" s="376"/>
      <c r="E737" s="376"/>
      <c r="F737" s="376"/>
      <c r="G737" s="376"/>
      <c r="H737" s="376"/>
      <c r="I737" s="174"/>
      <c r="J737" s="174"/>
      <c r="K737" s="174"/>
      <c r="L737" s="174"/>
      <c r="M737" s="174"/>
      <c r="N737" s="174"/>
      <c r="O737" s="174"/>
      <c r="P737" s="174"/>
      <c r="Q737" s="174"/>
      <c r="R737" s="174"/>
      <c r="S737" s="174"/>
      <c r="T737" s="174"/>
      <c r="U737" s="174"/>
      <c r="V737" s="174"/>
      <c r="W737" s="174"/>
      <c r="X737" s="174"/>
      <c r="Y737" s="174"/>
      <c r="Z737" s="174"/>
      <c r="AA737" s="174"/>
      <c r="AB737" s="174"/>
    </row>
    <row r="738" spans="1:28" ht="15.75" customHeight="1">
      <c r="A738" s="174"/>
      <c r="B738" s="174"/>
      <c r="C738" s="376"/>
      <c r="D738" s="376"/>
      <c r="E738" s="376"/>
      <c r="F738" s="376"/>
      <c r="G738" s="376"/>
      <c r="H738" s="376"/>
      <c r="I738" s="174"/>
      <c r="J738" s="174"/>
      <c r="K738" s="174"/>
      <c r="L738" s="174"/>
      <c r="M738" s="174"/>
      <c r="N738" s="174"/>
      <c r="O738" s="174"/>
      <c r="P738" s="174"/>
      <c r="Q738" s="174"/>
      <c r="R738" s="174"/>
      <c r="S738" s="174"/>
      <c r="T738" s="174"/>
      <c r="U738" s="174"/>
      <c r="V738" s="174"/>
      <c r="W738" s="174"/>
      <c r="X738" s="174"/>
      <c r="Y738" s="174"/>
      <c r="Z738" s="174"/>
      <c r="AA738" s="174"/>
      <c r="AB738" s="174"/>
    </row>
    <row r="739" spans="1:28" ht="15.75" customHeight="1">
      <c r="A739" s="174"/>
      <c r="B739" s="174"/>
      <c r="C739" s="376"/>
      <c r="D739" s="376"/>
      <c r="E739" s="376"/>
      <c r="F739" s="376"/>
      <c r="G739" s="376"/>
      <c r="H739" s="376"/>
      <c r="I739" s="174"/>
      <c r="J739" s="174"/>
      <c r="K739" s="174"/>
      <c r="L739" s="174"/>
      <c r="M739" s="174"/>
      <c r="N739" s="174"/>
      <c r="O739" s="174"/>
      <c r="P739" s="174"/>
      <c r="Q739" s="174"/>
      <c r="R739" s="174"/>
      <c r="S739" s="174"/>
      <c r="T739" s="174"/>
      <c r="U739" s="174"/>
      <c r="V739" s="174"/>
      <c r="W739" s="174"/>
      <c r="X739" s="174"/>
      <c r="Y739" s="174"/>
      <c r="Z739" s="174"/>
      <c r="AA739" s="174"/>
      <c r="AB739" s="174"/>
    </row>
    <row r="740" spans="1:28" ht="15.75" customHeight="1">
      <c r="A740" s="174"/>
      <c r="B740" s="174"/>
      <c r="C740" s="376"/>
      <c r="D740" s="376"/>
      <c r="E740" s="376"/>
      <c r="F740" s="376"/>
      <c r="G740" s="376"/>
      <c r="H740" s="376"/>
      <c r="I740" s="174"/>
      <c r="J740" s="174"/>
      <c r="K740" s="174"/>
      <c r="L740" s="174"/>
      <c r="M740" s="174"/>
      <c r="N740" s="174"/>
      <c r="O740" s="174"/>
      <c r="P740" s="174"/>
      <c r="Q740" s="174"/>
      <c r="R740" s="174"/>
      <c r="S740" s="174"/>
      <c r="T740" s="174"/>
      <c r="U740" s="174"/>
      <c r="V740" s="174"/>
      <c r="W740" s="174"/>
      <c r="X740" s="174"/>
      <c r="Y740" s="174"/>
      <c r="Z740" s="174"/>
      <c r="AA740" s="174"/>
      <c r="AB740" s="174"/>
    </row>
    <row r="741" spans="1:28" ht="15.75" customHeight="1">
      <c r="A741" s="174"/>
      <c r="B741" s="174"/>
      <c r="C741" s="376"/>
      <c r="D741" s="376"/>
      <c r="E741" s="376"/>
      <c r="F741" s="376"/>
      <c r="G741" s="376"/>
      <c r="H741" s="376"/>
      <c r="I741" s="174"/>
      <c r="J741" s="174"/>
      <c r="K741" s="174"/>
      <c r="L741" s="174"/>
      <c r="M741" s="174"/>
      <c r="N741" s="174"/>
      <c r="O741" s="174"/>
      <c r="P741" s="174"/>
      <c r="Q741" s="174"/>
      <c r="R741" s="174"/>
      <c r="S741" s="174"/>
      <c r="T741" s="174"/>
      <c r="U741" s="174"/>
      <c r="V741" s="174"/>
      <c r="W741" s="174"/>
      <c r="X741" s="174"/>
      <c r="Y741" s="174"/>
      <c r="Z741" s="174"/>
      <c r="AA741" s="174"/>
      <c r="AB741" s="174"/>
    </row>
    <row r="742" spans="1:28" ht="15.75" customHeight="1">
      <c r="A742" s="174"/>
      <c r="B742" s="174"/>
      <c r="C742" s="376"/>
      <c r="D742" s="376"/>
      <c r="E742" s="376"/>
      <c r="F742" s="376"/>
      <c r="G742" s="376"/>
      <c r="H742" s="376"/>
      <c r="I742" s="174"/>
      <c r="J742" s="174"/>
      <c r="K742" s="174"/>
      <c r="L742" s="174"/>
      <c r="M742" s="174"/>
      <c r="N742" s="174"/>
      <c r="O742" s="174"/>
      <c r="P742" s="174"/>
      <c r="Q742" s="174"/>
      <c r="R742" s="174"/>
      <c r="S742" s="174"/>
      <c r="T742" s="174"/>
      <c r="U742" s="174"/>
      <c r="V742" s="174"/>
      <c r="W742" s="174"/>
      <c r="X742" s="174"/>
      <c r="Y742" s="174"/>
      <c r="Z742" s="174"/>
      <c r="AA742" s="174"/>
      <c r="AB742" s="174"/>
    </row>
    <row r="743" spans="1:28" ht="15.75" customHeight="1">
      <c r="A743" s="174"/>
      <c r="B743" s="174"/>
      <c r="C743" s="376"/>
      <c r="D743" s="376"/>
      <c r="E743" s="376"/>
      <c r="F743" s="376"/>
      <c r="G743" s="376"/>
      <c r="H743" s="376"/>
      <c r="I743" s="174"/>
      <c r="J743" s="174"/>
      <c r="K743" s="174"/>
      <c r="L743" s="174"/>
      <c r="M743" s="174"/>
      <c r="N743" s="174"/>
      <c r="O743" s="174"/>
      <c r="P743" s="174"/>
      <c r="Q743" s="174"/>
      <c r="R743" s="174"/>
      <c r="S743" s="174"/>
      <c r="T743" s="174"/>
      <c r="U743" s="174"/>
      <c r="V743" s="174"/>
      <c r="W743" s="174"/>
      <c r="X743" s="174"/>
      <c r="Y743" s="174"/>
      <c r="Z743" s="174"/>
      <c r="AA743" s="174"/>
      <c r="AB743" s="174"/>
    </row>
    <row r="744" spans="1:28" ht="15.75" customHeight="1">
      <c r="A744" s="174"/>
      <c r="B744" s="174"/>
      <c r="C744" s="376"/>
      <c r="D744" s="376"/>
      <c r="E744" s="376"/>
      <c r="F744" s="376"/>
      <c r="G744" s="376"/>
      <c r="H744" s="376"/>
      <c r="I744" s="174"/>
      <c r="J744" s="174"/>
      <c r="K744" s="174"/>
      <c r="L744" s="174"/>
      <c r="M744" s="174"/>
      <c r="N744" s="174"/>
      <c r="O744" s="174"/>
      <c r="P744" s="174"/>
      <c r="Q744" s="174"/>
      <c r="R744" s="174"/>
      <c r="S744" s="174"/>
      <c r="T744" s="174"/>
      <c r="U744" s="174"/>
      <c r="V744" s="174"/>
      <c r="W744" s="174"/>
      <c r="X744" s="174"/>
      <c r="Y744" s="174"/>
      <c r="Z744" s="174"/>
      <c r="AA744" s="174"/>
      <c r="AB744" s="174"/>
    </row>
    <row r="745" spans="1:28" ht="15.75" customHeight="1">
      <c r="A745" s="174"/>
      <c r="B745" s="174"/>
      <c r="C745" s="376"/>
      <c r="D745" s="376"/>
      <c r="E745" s="376"/>
      <c r="F745" s="376"/>
      <c r="G745" s="376"/>
      <c r="H745" s="376"/>
      <c r="I745" s="174"/>
      <c r="J745" s="174"/>
      <c r="K745" s="174"/>
      <c r="L745" s="174"/>
      <c r="M745" s="174"/>
      <c r="N745" s="174"/>
      <c r="O745" s="174"/>
      <c r="P745" s="174"/>
      <c r="Q745" s="174"/>
      <c r="R745" s="174"/>
      <c r="S745" s="174"/>
      <c r="T745" s="174"/>
      <c r="U745" s="174"/>
      <c r="V745" s="174"/>
      <c r="W745" s="174"/>
      <c r="X745" s="174"/>
      <c r="Y745" s="174"/>
      <c r="Z745" s="174"/>
      <c r="AA745" s="174"/>
      <c r="AB745" s="174"/>
    </row>
    <row r="746" spans="1:28" ht="15.75" customHeight="1">
      <c r="A746" s="174"/>
      <c r="B746" s="174"/>
      <c r="C746" s="376"/>
      <c r="D746" s="376"/>
      <c r="E746" s="376"/>
      <c r="F746" s="376"/>
      <c r="G746" s="376"/>
      <c r="H746" s="376"/>
      <c r="I746" s="174"/>
      <c r="J746" s="174"/>
      <c r="K746" s="174"/>
      <c r="L746" s="174"/>
      <c r="M746" s="174"/>
      <c r="N746" s="174"/>
      <c r="O746" s="174"/>
      <c r="P746" s="174"/>
      <c r="Q746" s="174"/>
      <c r="R746" s="174"/>
      <c r="S746" s="174"/>
      <c r="T746" s="174"/>
      <c r="U746" s="174"/>
      <c r="V746" s="174"/>
      <c r="W746" s="174"/>
      <c r="X746" s="174"/>
      <c r="Y746" s="174"/>
      <c r="Z746" s="174"/>
      <c r="AA746" s="174"/>
      <c r="AB746" s="174"/>
    </row>
    <row r="747" spans="1:28" ht="15.75" customHeight="1">
      <c r="A747" s="174"/>
      <c r="B747" s="174"/>
      <c r="C747" s="376"/>
      <c r="D747" s="376"/>
      <c r="E747" s="376"/>
      <c r="F747" s="376"/>
      <c r="G747" s="376"/>
      <c r="H747" s="376"/>
      <c r="I747" s="174"/>
      <c r="J747" s="174"/>
      <c r="K747" s="174"/>
      <c r="L747" s="174"/>
      <c r="M747" s="174"/>
      <c r="N747" s="174"/>
      <c r="O747" s="174"/>
      <c r="P747" s="174"/>
      <c r="Q747" s="174"/>
      <c r="R747" s="174"/>
      <c r="S747" s="174"/>
      <c r="T747" s="174"/>
      <c r="U747" s="174"/>
      <c r="V747" s="174"/>
      <c r="W747" s="174"/>
      <c r="X747" s="174"/>
      <c r="Y747" s="174"/>
      <c r="Z747" s="174"/>
      <c r="AA747" s="174"/>
      <c r="AB747" s="174"/>
    </row>
    <row r="748" spans="1:28" ht="15.75" customHeight="1">
      <c r="A748" s="174"/>
      <c r="B748" s="174"/>
      <c r="C748" s="376"/>
      <c r="D748" s="376"/>
      <c r="E748" s="376"/>
      <c r="F748" s="376"/>
      <c r="G748" s="376"/>
      <c r="H748" s="376"/>
      <c r="I748" s="174"/>
      <c r="J748" s="174"/>
      <c r="K748" s="174"/>
      <c r="L748" s="174"/>
      <c r="M748" s="174"/>
      <c r="N748" s="174"/>
      <c r="O748" s="174"/>
      <c r="P748" s="174"/>
      <c r="Q748" s="174"/>
      <c r="R748" s="174"/>
      <c r="S748" s="174"/>
      <c r="T748" s="174"/>
      <c r="U748" s="174"/>
      <c r="V748" s="174"/>
      <c r="W748" s="174"/>
      <c r="X748" s="174"/>
      <c r="Y748" s="174"/>
      <c r="Z748" s="174"/>
      <c r="AA748" s="174"/>
      <c r="AB748" s="174"/>
    </row>
    <row r="749" spans="1:28" ht="15.75" customHeight="1">
      <c r="A749" s="174"/>
      <c r="B749" s="174"/>
      <c r="C749" s="376"/>
      <c r="D749" s="376"/>
      <c r="E749" s="376"/>
      <c r="F749" s="376"/>
      <c r="G749" s="376"/>
      <c r="H749" s="376"/>
      <c r="I749" s="174"/>
      <c r="J749" s="174"/>
      <c r="K749" s="174"/>
      <c r="L749" s="174"/>
      <c r="M749" s="174"/>
      <c r="N749" s="174"/>
      <c r="O749" s="174"/>
      <c r="P749" s="174"/>
      <c r="Q749" s="174"/>
      <c r="R749" s="174"/>
      <c r="S749" s="174"/>
      <c r="T749" s="174"/>
      <c r="U749" s="174"/>
      <c r="V749" s="174"/>
      <c r="W749" s="174"/>
      <c r="X749" s="174"/>
      <c r="Y749" s="174"/>
      <c r="Z749" s="174"/>
      <c r="AA749" s="174"/>
      <c r="AB749" s="174"/>
    </row>
    <row r="750" spans="1:28" ht="15.75" customHeight="1">
      <c r="A750" s="174"/>
      <c r="B750" s="174"/>
      <c r="C750" s="376"/>
      <c r="D750" s="376"/>
      <c r="E750" s="376"/>
      <c r="F750" s="376"/>
      <c r="G750" s="376"/>
      <c r="H750" s="376"/>
      <c r="I750" s="174"/>
      <c r="J750" s="174"/>
      <c r="K750" s="174"/>
      <c r="L750" s="174"/>
      <c r="M750" s="174"/>
      <c r="N750" s="174"/>
      <c r="O750" s="174"/>
      <c r="P750" s="174"/>
      <c r="Q750" s="174"/>
      <c r="R750" s="174"/>
      <c r="S750" s="174"/>
      <c r="T750" s="174"/>
      <c r="U750" s="174"/>
      <c r="V750" s="174"/>
      <c r="W750" s="174"/>
      <c r="X750" s="174"/>
      <c r="Y750" s="174"/>
      <c r="Z750" s="174"/>
      <c r="AA750" s="174"/>
      <c r="AB750" s="174"/>
    </row>
    <row r="751" spans="1:28" ht="15.75" customHeight="1">
      <c r="A751" s="174"/>
      <c r="B751" s="174"/>
      <c r="C751" s="376"/>
      <c r="D751" s="376"/>
      <c r="E751" s="376"/>
      <c r="F751" s="376"/>
      <c r="G751" s="376"/>
      <c r="H751" s="376"/>
      <c r="I751" s="174"/>
      <c r="J751" s="174"/>
      <c r="K751" s="174"/>
      <c r="L751" s="174"/>
      <c r="M751" s="174"/>
      <c r="N751" s="174"/>
      <c r="O751" s="174"/>
      <c r="P751" s="174"/>
      <c r="Q751" s="174"/>
      <c r="R751" s="174"/>
      <c r="S751" s="174"/>
      <c r="T751" s="174"/>
      <c r="U751" s="174"/>
      <c r="V751" s="174"/>
      <c r="W751" s="174"/>
      <c r="X751" s="174"/>
      <c r="Y751" s="174"/>
      <c r="Z751" s="174"/>
      <c r="AA751" s="174"/>
      <c r="AB751" s="174"/>
    </row>
    <row r="752" spans="1:28" ht="15.75" customHeight="1">
      <c r="A752" s="174"/>
      <c r="B752" s="174"/>
      <c r="C752" s="376"/>
      <c r="D752" s="376"/>
      <c r="E752" s="376"/>
      <c r="F752" s="376"/>
      <c r="G752" s="376"/>
      <c r="H752" s="376"/>
      <c r="I752" s="174"/>
      <c r="J752" s="174"/>
      <c r="K752" s="174"/>
      <c r="L752" s="174"/>
      <c r="M752" s="174"/>
      <c r="N752" s="174"/>
      <c r="O752" s="174"/>
      <c r="P752" s="174"/>
      <c r="Q752" s="174"/>
      <c r="R752" s="174"/>
      <c r="S752" s="174"/>
      <c r="T752" s="174"/>
      <c r="U752" s="174"/>
      <c r="V752" s="174"/>
      <c r="W752" s="174"/>
      <c r="X752" s="174"/>
      <c r="Y752" s="174"/>
      <c r="Z752" s="174"/>
      <c r="AA752" s="174"/>
      <c r="AB752" s="174"/>
    </row>
    <row r="753" spans="1:28" ht="15.75" customHeight="1">
      <c r="A753" s="174"/>
      <c r="B753" s="174"/>
      <c r="C753" s="376"/>
      <c r="D753" s="376"/>
      <c r="E753" s="376"/>
      <c r="F753" s="376"/>
      <c r="G753" s="376"/>
      <c r="H753" s="376"/>
      <c r="I753" s="174"/>
      <c r="J753" s="174"/>
      <c r="K753" s="174"/>
      <c r="L753" s="174"/>
      <c r="M753" s="174"/>
      <c r="N753" s="174"/>
      <c r="O753" s="174"/>
      <c r="P753" s="174"/>
      <c r="Q753" s="174"/>
      <c r="R753" s="174"/>
      <c r="S753" s="174"/>
      <c r="T753" s="174"/>
      <c r="U753" s="174"/>
      <c r="V753" s="174"/>
      <c r="W753" s="174"/>
      <c r="X753" s="174"/>
      <c r="Y753" s="174"/>
      <c r="Z753" s="174"/>
      <c r="AA753" s="174"/>
      <c r="AB753" s="174"/>
    </row>
    <row r="754" spans="1:28" ht="15.75" customHeight="1">
      <c r="A754" s="174"/>
      <c r="B754" s="174"/>
      <c r="C754" s="376"/>
      <c r="D754" s="376"/>
      <c r="E754" s="376"/>
      <c r="F754" s="376"/>
      <c r="G754" s="376"/>
      <c r="H754" s="376"/>
      <c r="I754" s="174"/>
      <c r="J754" s="174"/>
      <c r="K754" s="174"/>
      <c r="L754" s="174"/>
      <c r="M754" s="174"/>
      <c r="N754" s="174"/>
      <c r="O754" s="174"/>
      <c r="P754" s="174"/>
      <c r="Q754" s="174"/>
      <c r="R754" s="174"/>
      <c r="S754" s="174"/>
      <c r="T754" s="174"/>
      <c r="U754" s="174"/>
      <c r="V754" s="174"/>
      <c r="W754" s="174"/>
      <c r="X754" s="174"/>
      <c r="Y754" s="174"/>
      <c r="Z754" s="174"/>
      <c r="AA754" s="174"/>
      <c r="AB754" s="174"/>
    </row>
    <row r="755" spans="1:28" ht="15.75" customHeight="1">
      <c r="A755" s="174"/>
      <c r="B755" s="174"/>
      <c r="C755" s="376"/>
      <c r="D755" s="376"/>
      <c r="E755" s="376"/>
      <c r="F755" s="376"/>
      <c r="G755" s="376"/>
      <c r="H755" s="376"/>
      <c r="I755" s="174"/>
      <c r="J755" s="174"/>
      <c r="K755" s="174"/>
      <c r="L755" s="174"/>
      <c r="M755" s="174"/>
      <c r="N755" s="174"/>
      <c r="O755" s="174"/>
      <c r="P755" s="174"/>
      <c r="Q755" s="174"/>
      <c r="R755" s="174"/>
      <c r="S755" s="174"/>
      <c r="T755" s="174"/>
      <c r="U755" s="174"/>
      <c r="V755" s="174"/>
      <c r="W755" s="174"/>
      <c r="X755" s="174"/>
      <c r="Y755" s="174"/>
      <c r="Z755" s="174"/>
      <c r="AA755" s="174"/>
      <c r="AB755" s="174"/>
    </row>
    <row r="756" spans="1:28" ht="15.75" customHeight="1">
      <c r="A756" s="174"/>
      <c r="B756" s="174"/>
      <c r="C756" s="376"/>
      <c r="D756" s="376"/>
      <c r="E756" s="376"/>
      <c r="F756" s="376"/>
      <c r="G756" s="376"/>
      <c r="H756" s="376"/>
      <c r="I756" s="174"/>
      <c r="J756" s="174"/>
      <c r="K756" s="174"/>
      <c r="L756" s="174"/>
      <c r="M756" s="174"/>
      <c r="N756" s="174"/>
      <c r="O756" s="174"/>
      <c r="P756" s="174"/>
      <c r="Q756" s="174"/>
      <c r="R756" s="174"/>
      <c r="S756" s="174"/>
      <c r="T756" s="174"/>
      <c r="U756" s="174"/>
      <c r="V756" s="174"/>
      <c r="W756" s="174"/>
      <c r="X756" s="174"/>
      <c r="Y756" s="174"/>
      <c r="Z756" s="174"/>
      <c r="AA756" s="174"/>
      <c r="AB756" s="174"/>
    </row>
    <row r="757" spans="1:28" ht="15.75" customHeight="1">
      <c r="A757" s="174"/>
      <c r="B757" s="174"/>
      <c r="C757" s="376"/>
      <c r="D757" s="376"/>
      <c r="E757" s="376"/>
      <c r="F757" s="376"/>
      <c r="G757" s="376"/>
      <c r="H757" s="376"/>
      <c r="I757" s="174"/>
      <c r="J757" s="174"/>
      <c r="K757" s="174"/>
      <c r="L757" s="174"/>
      <c r="M757" s="174"/>
      <c r="N757" s="174"/>
      <c r="O757" s="174"/>
      <c r="P757" s="174"/>
      <c r="Q757" s="174"/>
      <c r="R757" s="174"/>
      <c r="S757" s="174"/>
      <c r="T757" s="174"/>
      <c r="U757" s="174"/>
      <c r="V757" s="174"/>
      <c r="W757" s="174"/>
      <c r="X757" s="174"/>
      <c r="Y757" s="174"/>
      <c r="Z757" s="174"/>
      <c r="AA757" s="174"/>
      <c r="AB757" s="174"/>
    </row>
    <row r="758" spans="1:28" ht="15.75" customHeight="1">
      <c r="A758" s="174"/>
      <c r="B758" s="174"/>
      <c r="C758" s="376"/>
      <c r="D758" s="376"/>
      <c r="E758" s="376"/>
      <c r="F758" s="376"/>
      <c r="G758" s="376"/>
      <c r="H758" s="376"/>
      <c r="I758" s="174"/>
      <c r="J758" s="174"/>
      <c r="K758" s="174"/>
      <c r="L758" s="174"/>
      <c r="M758" s="174"/>
      <c r="N758" s="174"/>
      <c r="O758" s="174"/>
      <c r="P758" s="174"/>
      <c r="Q758" s="174"/>
      <c r="R758" s="174"/>
      <c r="S758" s="174"/>
      <c r="T758" s="174"/>
      <c r="U758" s="174"/>
      <c r="V758" s="174"/>
      <c r="W758" s="174"/>
      <c r="X758" s="174"/>
      <c r="Y758" s="174"/>
      <c r="Z758" s="174"/>
      <c r="AA758" s="174"/>
      <c r="AB758" s="174"/>
    </row>
    <row r="759" spans="1:28" ht="15.75" customHeight="1">
      <c r="A759" s="174"/>
      <c r="B759" s="174"/>
      <c r="C759" s="376"/>
      <c r="D759" s="376"/>
      <c r="E759" s="376"/>
      <c r="F759" s="376"/>
      <c r="G759" s="376"/>
      <c r="H759" s="376"/>
      <c r="I759" s="174"/>
      <c r="J759" s="174"/>
      <c r="K759" s="174"/>
      <c r="L759" s="174"/>
      <c r="M759" s="174"/>
      <c r="N759" s="174"/>
      <c r="O759" s="174"/>
      <c r="P759" s="174"/>
      <c r="Q759" s="174"/>
      <c r="R759" s="174"/>
      <c r="S759" s="174"/>
      <c r="T759" s="174"/>
      <c r="U759" s="174"/>
      <c r="V759" s="174"/>
      <c r="W759" s="174"/>
      <c r="X759" s="174"/>
      <c r="Y759" s="174"/>
      <c r="Z759" s="174"/>
      <c r="AA759" s="174"/>
      <c r="AB759" s="174"/>
    </row>
    <row r="760" spans="1:28" ht="15.75" customHeight="1">
      <c r="A760" s="174"/>
      <c r="B760" s="174"/>
      <c r="C760" s="376"/>
      <c r="D760" s="376"/>
      <c r="E760" s="376"/>
      <c r="F760" s="376"/>
      <c r="G760" s="376"/>
      <c r="H760" s="376"/>
      <c r="I760" s="174"/>
      <c r="J760" s="174"/>
      <c r="K760" s="174"/>
      <c r="L760" s="174"/>
      <c r="M760" s="174"/>
      <c r="N760" s="174"/>
      <c r="O760" s="174"/>
      <c r="P760" s="174"/>
      <c r="Q760" s="174"/>
      <c r="R760" s="174"/>
      <c r="S760" s="174"/>
      <c r="T760" s="174"/>
      <c r="U760" s="174"/>
      <c r="V760" s="174"/>
      <c r="W760" s="174"/>
      <c r="X760" s="174"/>
      <c r="Y760" s="174"/>
      <c r="Z760" s="174"/>
      <c r="AA760" s="174"/>
      <c r="AB760" s="174"/>
    </row>
    <row r="761" spans="1:28" ht="15.75" customHeight="1">
      <c r="A761" s="174"/>
      <c r="B761" s="174"/>
      <c r="C761" s="376"/>
      <c r="D761" s="376"/>
      <c r="E761" s="376"/>
      <c r="F761" s="376"/>
      <c r="G761" s="376"/>
      <c r="H761" s="376"/>
      <c r="I761" s="174"/>
      <c r="J761" s="174"/>
      <c r="K761" s="174"/>
      <c r="L761" s="174"/>
      <c r="M761" s="174"/>
      <c r="N761" s="174"/>
      <c r="O761" s="174"/>
      <c r="P761" s="174"/>
      <c r="Q761" s="174"/>
      <c r="R761" s="174"/>
      <c r="S761" s="174"/>
      <c r="T761" s="174"/>
      <c r="U761" s="174"/>
      <c r="V761" s="174"/>
      <c r="W761" s="174"/>
      <c r="X761" s="174"/>
      <c r="Y761" s="174"/>
      <c r="Z761" s="174"/>
      <c r="AA761" s="174"/>
      <c r="AB761" s="174"/>
    </row>
    <row r="762" spans="1:28" ht="15.75" customHeight="1">
      <c r="A762" s="174"/>
      <c r="B762" s="174"/>
      <c r="C762" s="376"/>
      <c r="D762" s="376"/>
      <c r="E762" s="376"/>
      <c r="F762" s="376"/>
      <c r="G762" s="376"/>
      <c r="H762" s="376"/>
      <c r="I762" s="174"/>
      <c r="J762" s="174"/>
      <c r="K762" s="174"/>
      <c r="L762" s="174"/>
      <c r="M762" s="174"/>
      <c r="N762" s="174"/>
      <c r="O762" s="174"/>
      <c r="P762" s="174"/>
      <c r="Q762" s="174"/>
      <c r="R762" s="174"/>
      <c r="S762" s="174"/>
      <c r="T762" s="174"/>
      <c r="U762" s="174"/>
      <c r="V762" s="174"/>
      <c r="W762" s="174"/>
      <c r="X762" s="174"/>
      <c r="Y762" s="174"/>
      <c r="Z762" s="174"/>
      <c r="AA762" s="174"/>
      <c r="AB762" s="174"/>
    </row>
    <row r="763" spans="1:28" ht="15.75" customHeight="1">
      <c r="A763" s="174"/>
      <c r="B763" s="174"/>
      <c r="C763" s="376"/>
      <c r="D763" s="376"/>
      <c r="E763" s="376"/>
      <c r="F763" s="376"/>
      <c r="G763" s="376"/>
      <c r="H763" s="376"/>
      <c r="I763" s="174"/>
      <c r="J763" s="174"/>
      <c r="K763" s="174"/>
      <c r="L763" s="174"/>
      <c r="M763" s="174"/>
      <c r="N763" s="174"/>
      <c r="O763" s="174"/>
      <c r="P763" s="174"/>
      <c r="Q763" s="174"/>
      <c r="R763" s="174"/>
      <c r="S763" s="174"/>
      <c r="T763" s="174"/>
      <c r="U763" s="174"/>
      <c r="V763" s="174"/>
      <c r="W763" s="174"/>
      <c r="X763" s="174"/>
      <c r="Y763" s="174"/>
      <c r="Z763" s="174"/>
      <c r="AA763" s="174"/>
      <c r="AB763" s="174"/>
    </row>
    <row r="764" spans="1:28" ht="15.75" customHeight="1">
      <c r="A764" s="174"/>
      <c r="B764" s="174"/>
      <c r="C764" s="376"/>
      <c r="D764" s="376"/>
      <c r="E764" s="376"/>
      <c r="F764" s="376"/>
      <c r="G764" s="376"/>
      <c r="H764" s="376"/>
      <c r="I764" s="174"/>
      <c r="J764" s="174"/>
      <c r="K764" s="174"/>
      <c r="L764" s="174"/>
      <c r="M764" s="174"/>
      <c r="N764" s="174"/>
      <c r="O764" s="174"/>
      <c r="P764" s="174"/>
      <c r="Q764" s="174"/>
      <c r="R764" s="174"/>
      <c r="S764" s="174"/>
      <c r="T764" s="174"/>
      <c r="U764" s="174"/>
      <c r="V764" s="174"/>
      <c r="W764" s="174"/>
      <c r="X764" s="174"/>
      <c r="Y764" s="174"/>
      <c r="Z764" s="174"/>
      <c r="AA764" s="174"/>
      <c r="AB764" s="174"/>
    </row>
    <row r="765" spans="1:28" ht="15.75" customHeight="1">
      <c r="A765" s="174"/>
      <c r="B765" s="174"/>
      <c r="C765" s="376"/>
      <c r="D765" s="376"/>
      <c r="E765" s="376"/>
      <c r="F765" s="376"/>
      <c r="G765" s="376"/>
      <c r="H765" s="376"/>
      <c r="I765" s="174"/>
      <c r="J765" s="174"/>
      <c r="K765" s="174"/>
      <c r="L765" s="174"/>
      <c r="M765" s="174"/>
      <c r="N765" s="174"/>
      <c r="O765" s="174"/>
      <c r="P765" s="174"/>
      <c r="Q765" s="174"/>
      <c r="R765" s="174"/>
      <c r="S765" s="174"/>
      <c r="T765" s="174"/>
      <c r="U765" s="174"/>
      <c r="V765" s="174"/>
      <c r="W765" s="174"/>
      <c r="X765" s="174"/>
      <c r="Y765" s="174"/>
      <c r="Z765" s="174"/>
      <c r="AA765" s="174"/>
      <c r="AB765" s="174"/>
    </row>
    <row r="766" spans="1:28" ht="15.75" customHeight="1">
      <c r="A766" s="174"/>
      <c r="B766" s="174"/>
      <c r="C766" s="376"/>
      <c r="D766" s="376"/>
      <c r="E766" s="376"/>
      <c r="F766" s="376"/>
      <c r="G766" s="376"/>
      <c r="H766" s="376"/>
      <c r="I766" s="174"/>
      <c r="J766" s="174"/>
      <c r="K766" s="174"/>
      <c r="L766" s="174"/>
      <c r="M766" s="174"/>
      <c r="N766" s="174"/>
      <c r="O766" s="174"/>
      <c r="P766" s="174"/>
      <c r="Q766" s="174"/>
      <c r="R766" s="174"/>
      <c r="S766" s="174"/>
      <c r="T766" s="174"/>
      <c r="U766" s="174"/>
      <c r="V766" s="174"/>
      <c r="W766" s="174"/>
      <c r="X766" s="174"/>
      <c r="Y766" s="174"/>
      <c r="Z766" s="174"/>
      <c r="AA766" s="174"/>
      <c r="AB766" s="174"/>
    </row>
    <row r="767" spans="1:28" ht="15.75" customHeight="1">
      <c r="A767" s="174"/>
      <c r="B767" s="174"/>
      <c r="C767" s="376"/>
      <c r="D767" s="376"/>
      <c r="E767" s="376"/>
      <c r="F767" s="376"/>
      <c r="G767" s="376"/>
      <c r="H767" s="376"/>
      <c r="I767" s="174"/>
      <c r="J767" s="174"/>
      <c r="K767" s="174"/>
      <c r="L767" s="174"/>
      <c r="M767" s="174"/>
      <c r="N767" s="174"/>
      <c r="O767" s="174"/>
      <c r="P767" s="174"/>
      <c r="Q767" s="174"/>
      <c r="R767" s="174"/>
      <c r="S767" s="174"/>
      <c r="T767" s="174"/>
      <c r="U767" s="174"/>
      <c r="V767" s="174"/>
      <c r="W767" s="174"/>
      <c r="X767" s="174"/>
      <c r="Y767" s="174"/>
      <c r="Z767" s="174"/>
      <c r="AA767" s="174"/>
      <c r="AB767" s="174"/>
    </row>
    <row r="768" spans="1:28" ht="15.75" customHeight="1">
      <c r="A768" s="174"/>
      <c r="B768" s="174"/>
      <c r="C768" s="376"/>
      <c r="D768" s="376"/>
      <c r="E768" s="376"/>
      <c r="F768" s="376"/>
      <c r="G768" s="376"/>
      <c r="H768" s="376"/>
      <c r="I768" s="174"/>
      <c r="J768" s="174"/>
      <c r="K768" s="174"/>
      <c r="L768" s="174"/>
      <c r="M768" s="174"/>
      <c r="N768" s="174"/>
      <c r="O768" s="174"/>
      <c r="P768" s="174"/>
      <c r="Q768" s="174"/>
      <c r="R768" s="174"/>
      <c r="S768" s="174"/>
      <c r="T768" s="174"/>
      <c r="U768" s="174"/>
      <c r="V768" s="174"/>
      <c r="W768" s="174"/>
      <c r="X768" s="174"/>
      <c r="Y768" s="174"/>
      <c r="Z768" s="174"/>
      <c r="AA768" s="174"/>
      <c r="AB768" s="174"/>
    </row>
    <row r="769" spans="1:28" ht="15.75" customHeight="1">
      <c r="A769" s="174"/>
      <c r="B769" s="174"/>
      <c r="C769" s="376"/>
      <c r="D769" s="376"/>
      <c r="E769" s="376"/>
      <c r="F769" s="376"/>
      <c r="G769" s="376"/>
      <c r="H769" s="376"/>
      <c r="I769" s="174"/>
      <c r="J769" s="174"/>
      <c r="K769" s="174"/>
      <c r="L769" s="174"/>
      <c r="M769" s="174"/>
      <c r="N769" s="174"/>
      <c r="O769" s="174"/>
      <c r="P769" s="174"/>
      <c r="Q769" s="174"/>
      <c r="R769" s="174"/>
      <c r="S769" s="174"/>
      <c r="T769" s="174"/>
      <c r="U769" s="174"/>
      <c r="V769" s="174"/>
      <c r="W769" s="174"/>
      <c r="X769" s="174"/>
      <c r="Y769" s="174"/>
      <c r="Z769" s="174"/>
      <c r="AA769" s="174"/>
      <c r="AB769" s="174"/>
    </row>
    <row r="770" spans="1:28" ht="15.75" customHeight="1">
      <c r="A770" s="174"/>
      <c r="B770" s="174"/>
      <c r="C770" s="376"/>
      <c r="D770" s="376"/>
      <c r="E770" s="376"/>
      <c r="F770" s="376"/>
      <c r="G770" s="376"/>
      <c r="H770" s="376"/>
      <c r="I770" s="174"/>
      <c r="J770" s="174"/>
      <c r="K770" s="174"/>
      <c r="L770" s="174"/>
      <c r="M770" s="174"/>
      <c r="N770" s="174"/>
      <c r="O770" s="174"/>
      <c r="P770" s="174"/>
      <c r="Q770" s="174"/>
      <c r="R770" s="174"/>
      <c r="S770" s="174"/>
      <c r="T770" s="174"/>
      <c r="U770" s="174"/>
      <c r="V770" s="174"/>
      <c r="W770" s="174"/>
      <c r="X770" s="174"/>
      <c r="Y770" s="174"/>
      <c r="Z770" s="174"/>
      <c r="AA770" s="174"/>
      <c r="AB770" s="174"/>
    </row>
    <row r="771" spans="1:28" ht="15.75" customHeight="1">
      <c r="A771" s="174"/>
      <c r="B771" s="174"/>
      <c r="C771" s="376"/>
      <c r="D771" s="376"/>
      <c r="E771" s="376"/>
      <c r="F771" s="376"/>
      <c r="G771" s="376"/>
      <c r="H771" s="376"/>
      <c r="I771" s="174"/>
      <c r="J771" s="174"/>
      <c r="K771" s="174"/>
      <c r="L771" s="174"/>
      <c r="M771" s="174"/>
      <c r="N771" s="174"/>
      <c r="O771" s="174"/>
      <c r="P771" s="174"/>
      <c r="Q771" s="174"/>
      <c r="R771" s="174"/>
      <c r="S771" s="174"/>
      <c r="T771" s="174"/>
      <c r="U771" s="174"/>
      <c r="V771" s="174"/>
      <c r="W771" s="174"/>
      <c r="X771" s="174"/>
      <c r="Y771" s="174"/>
      <c r="Z771" s="174"/>
      <c r="AA771" s="174"/>
      <c r="AB771" s="174"/>
    </row>
    <row r="772" spans="1:28" ht="15.75" customHeight="1">
      <c r="A772" s="174"/>
      <c r="B772" s="174"/>
      <c r="C772" s="376"/>
      <c r="D772" s="376"/>
      <c r="E772" s="376"/>
      <c r="F772" s="376"/>
      <c r="G772" s="376"/>
      <c r="H772" s="376"/>
      <c r="I772" s="174"/>
      <c r="J772" s="174"/>
      <c r="K772" s="174"/>
      <c r="L772" s="174"/>
      <c r="M772" s="174"/>
      <c r="N772" s="174"/>
      <c r="O772" s="174"/>
      <c r="P772" s="174"/>
      <c r="Q772" s="174"/>
      <c r="R772" s="174"/>
      <c r="S772" s="174"/>
      <c r="T772" s="174"/>
      <c r="U772" s="174"/>
      <c r="V772" s="174"/>
      <c r="W772" s="174"/>
      <c r="X772" s="174"/>
      <c r="Y772" s="174"/>
      <c r="Z772" s="174"/>
      <c r="AA772" s="174"/>
      <c r="AB772" s="174"/>
    </row>
    <row r="773" spans="1:28" ht="15.75" customHeight="1">
      <c r="A773" s="174"/>
      <c r="B773" s="174"/>
      <c r="C773" s="376"/>
      <c r="D773" s="376"/>
      <c r="E773" s="376"/>
      <c r="F773" s="376"/>
      <c r="G773" s="376"/>
      <c r="H773" s="376"/>
      <c r="I773" s="174"/>
      <c r="J773" s="174"/>
      <c r="K773" s="174"/>
      <c r="L773" s="174"/>
      <c r="M773" s="174"/>
      <c r="N773" s="174"/>
      <c r="O773" s="174"/>
      <c r="P773" s="174"/>
      <c r="Q773" s="174"/>
      <c r="R773" s="174"/>
      <c r="S773" s="174"/>
      <c r="T773" s="174"/>
      <c r="U773" s="174"/>
      <c r="V773" s="174"/>
      <c r="W773" s="174"/>
      <c r="X773" s="174"/>
      <c r="Y773" s="174"/>
      <c r="Z773" s="174"/>
      <c r="AA773" s="174"/>
      <c r="AB773" s="174"/>
    </row>
    <row r="774" spans="1:28" ht="15.75" customHeight="1">
      <c r="A774" s="174"/>
      <c r="B774" s="174"/>
      <c r="C774" s="376"/>
      <c r="D774" s="376"/>
      <c r="E774" s="376"/>
      <c r="F774" s="376"/>
      <c r="G774" s="376"/>
      <c r="H774" s="376"/>
      <c r="I774" s="174"/>
      <c r="J774" s="174"/>
      <c r="K774" s="174"/>
      <c r="L774" s="174"/>
      <c r="M774" s="174"/>
      <c r="N774" s="174"/>
      <c r="O774" s="174"/>
      <c r="P774" s="174"/>
      <c r="Q774" s="174"/>
      <c r="R774" s="174"/>
      <c r="S774" s="174"/>
      <c r="T774" s="174"/>
      <c r="U774" s="174"/>
      <c r="V774" s="174"/>
      <c r="W774" s="174"/>
      <c r="X774" s="174"/>
      <c r="Y774" s="174"/>
      <c r="Z774" s="174"/>
      <c r="AA774" s="174"/>
      <c r="AB774" s="174"/>
    </row>
    <row r="775" spans="1:28" ht="15.75" customHeight="1">
      <c r="A775" s="174"/>
      <c r="B775" s="174"/>
      <c r="C775" s="376"/>
      <c r="D775" s="376"/>
      <c r="E775" s="376"/>
      <c r="F775" s="376"/>
      <c r="G775" s="376"/>
      <c r="H775" s="376"/>
      <c r="I775" s="174"/>
      <c r="J775" s="174"/>
      <c r="K775" s="174"/>
      <c r="L775" s="174"/>
      <c r="M775" s="174"/>
      <c r="N775" s="174"/>
      <c r="O775" s="174"/>
      <c r="P775" s="174"/>
      <c r="Q775" s="174"/>
      <c r="R775" s="174"/>
      <c r="S775" s="174"/>
      <c r="T775" s="174"/>
      <c r="U775" s="174"/>
      <c r="V775" s="174"/>
      <c r="W775" s="174"/>
      <c r="X775" s="174"/>
      <c r="Y775" s="174"/>
      <c r="Z775" s="174"/>
      <c r="AA775" s="174"/>
      <c r="AB775" s="174"/>
    </row>
    <row r="776" spans="1:28" ht="15.75" customHeight="1">
      <c r="A776" s="174"/>
      <c r="B776" s="174"/>
      <c r="C776" s="376"/>
      <c r="D776" s="376"/>
      <c r="E776" s="376"/>
      <c r="F776" s="376"/>
      <c r="G776" s="376"/>
      <c r="H776" s="376"/>
      <c r="I776" s="174"/>
      <c r="J776" s="174"/>
      <c r="K776" s="174"/>
      <c r="L776" s="174"/>
      <c r="M776" s="174"/>
      <c r="N776" s="174"/>
      <c r="O776" s="174"/>
      <c r="P776" s="174"/>
      <c r="Q776" s="174"/>
      <c r="R776" s="174"/>
      <c r="S776" s="174"/>
      <c r="T776" s="174"/>
      <c r="U776" s="174"/>
      <c r="V776" s="174"/>
      <c r="W776" s="174"/>
      <c r="X776" s="174"/>
      <c r="Y776" s="174"/>
      <c r="Z776" s="174"/>
      <c r="AA776" s="174"/>
      <c r="AB776" s="174"/>
    </row>
    <row r="777" spans="1:28" ht="15.75" customHeight="1">
      <c r="A777" s="174"/>
      <c r="B777" s="174"/>
      <c r="C777" s="376"/>
      <c r="D777" s="376"/>
      <c r="E777" s="376"/>
      <c r="F777" s="376"/>
      <c r="G777" s="376"/>
      <c r="H777" s="376"/>
      <c r="I777" s="174"/>
      <c r="J777" s="174"/>
      <c r="K777" s="174"/>
      <c r="L777" s="174"/>
      <c r="M777" s="174"/>
      <c r="N777" s="174"/>
      <c r="O777" s="174"/>
      <c r="P777" s="174"/>
      <c r="Q777" s="174"/>
      <c r="R777" s="174"/>
      <c r="S777" s="174"/>
      <c r="T777" s="174"/>
      <c r="U777" s="174"/>
      <c r="V777" s="174"/>
      <c r="W777" s="174"/>
      <c r="X777" s="174"/>
      <c r="Y777" s="174"/>
      <c r="Z777" s="174"/>
      <c r="AA777" s="174"/>
      <c r="AB777" s="174"/>
    </row>
    <row r="778" spans="1:28" ht="15.75" customHeight="1">
      <c r="A778" s="174"/>
      <c r="B778" s="174"/>
      <c r="C778" s="376"/>
      <c r="D778" s="376"/>
      <c r="E778" s="376"/>
      <c r="F778" s="376"/>
      <c r="G778" s="376"/>
      <c r="H778" s="376"/>
      <c r="I778" s="174"/>
      <c r="J778" s="174"/>
      <c r="K778" s="174"/>
      <c r="L778" s="174"/>
      <c r="M778" s="174"/>
      <c r="N778" s="174"/>
      <c r="O778" s="174"/>
      <c r="P778" s="174"/>
      <c r="Q778" s="174"/>
      <c r="R778" s="174"/>
      <c r="S778" s="174"/>
      <c r="T778" s="174"/>
      <c r="U778" s="174"/>
      <c r="V778" s="174"/>
      <c r="W778" s="174"/>
      <c r="X778" s="174"/>
      <c r="Y778" s="174"/>
      <c r="Z778" s="174"/>
      <c r="AA778" s="174"/>
      <c r="AB778" s="174"/>
    </row>
    <row r="779" spans="1:28" ht="15.75" customHeight="1">
      <c r="A779" s="174"/>
      <c r="B779" s="174"/>
      <c r="C779" s="376"/>
      <c r="D779" s="376"/>
      <c r="E779" s="376"/>
      <c r="F779" s="376"/>
      <c r="G779" s="376"/>
      <c r="H779" s="376"/>
      <c r="I779" s="174"/>
      <c r="J779" s="174"/>
      <c r="K779" s="174"/>
      <c r="L779" s="174"/>
      <c r="M779" s="174"/>
      <c r="N779" s="174"/>
      <c r="O779" s="174"/>
      <c r="P779" s="174"/>
      <c r="Q779" s="174"/>
      <c r="R779" s="174"/>
      <c r="S779" s="174"/>
      <c r="T779" s="174"/>
      <c r="U779" s="174"/>
      <c r="V779" s="174"/>
      <c r="W779" s="174"/>
      <c r="X779" s="174"/>
      <c r="Y779" s="174"/>
      <c r="Z779" s="174"/>
      <c r="AA779" s="174"/>
      <c r="AB779" s="174"/>
    </row>
    <row r="780" spans="1:28" ht="15.75" customHeight="1">
      <c r="A780" s="174"/>
      <c r="B780" s="174"/>
      <c r="C780" s="376"/>
      <c r="D780" s="376"/>
      <c r="E780" s="376"/>
      <c r="F780" s="376"/>
      <c r="G780" s="376"/>
      <c r="H780" s="376"/>
      <c r="I780" s="174"/>
      <c r="J780" s="174"/>
      <c r="K780" s="174"/>
      <c r="L780" s="174"/>
      <c r="M780" s="174"/>
      <c r="N780" s="174"/>
      <c r="O780" s="174"/>
      <c r="P780" s="174"/>
      <c r="Q780" s="174"/>
      <c r="R780" s="174"/>
      <c r="S780" s="174"/>
      <c r="T780" s="174"/>
      <c r="U780" s="174"/>
      <c r="V780" s="174"/>
      <c r="W780" s="174"/>
      <c r="X780" s="174"/>
      <c r="Y780" s="174"/>
      <c r="Z780" s="174"/>
      <c r="AA780" s="174"/>
      <c r="AB780" s="174"/>
    </row>
    <row r="781" spans="1:28" ht="15.75" customHeight="1">
      <c r="A781" s="174"/>
      <c r="B781" s="174"/>
      <c r="C781" s="376"/>
      <c r="D781" s="376"/>
      <c r="E781" s="376"/>
      <c r="F781" s="376"/>
      <c r="G781" s="376"/>
      <c r="H781" s="376"/>
      <c r="I781" s="174"/>
      <c r="J781" s="174"/>
      <c r="K781" s="174"/>
      <c r="L781" s="174"/>
      <c r="M781" s="174"/>
      <c r="N781" s="174"/>
      <c r="O781" s="174"/>
      <c r="P781" s="174"/>
      <c r="Q781" s="174"/>
      <c r="R781" s="174"/>
      <c r="S781" s="174"/>
      <c r="T781" s="174"/>
      <c r="U781" s="174"/>
      <c r="V781" s="174"/>
      <c r="W781" s="174"/>
      <c r="X781" s="174"/>
      <c r="Y781" s="174"/>
      <c r="Z781" s="174"/>
      <c r="AA781" s="174"/>
      <c r="AB781" s="174"/>
    </row>
    <row r="782" spans="1:28" ht="15.75" customHeight="1">
      <c r="A782" s="174"/>
      <c r="B782" s="174"/>
      <c r="C782" s="376"/>
      <c r="D782" s="376"/>
      <c r="E782" s="376"/>
      <c r="F782" s="376"/>
      <c r="G782" s="376"/>
      <c r="H782" s="376"/>
      <c r="I782" s="174"/>
      <c r="J782" s="174"/>
      <c r="K782" s="174"/>
      <c r="L782" s="174"/>
      <c r="M782" s="174"/>
      <c r="N782" s="174"/>
      <c r="O782" s="174"/>
      <c r="P782" s="174"/>
      <c r="Q782" s="174"/>
      <c r="R782" s="174"/>
      <c r="S782" s="174"/>
      <c r="T782" s="174"/>
      <c r="U782" s="174"/>
      <c r="V782" s="174"/>
      <c r="W782" s="174"/>
      <c r="X782" s="174"/>
      <c r="Y782" s="174"/>
      <c r="Z782" s="174"/>
      <c r="AA782" s="174"/>
      <c r="AB782" s="174"/>
    </row>
    <row r="783" spans="1:28" ht="15.75" customHeight="1">
      <c r="A783" s="174"/>
      <c r="B783" s="174"/>
      <c r="C783" s="376"/>
      <c r="D783" s="376"/>
      <c r="E783" s="376"/>
      <c r="F783" s="376"/>
      <c r="G783" s="376"/>
      <c r="H783" s="376"/>
      <c r="I783" s="174"/>
      <c r="J783" s="174"/>
      <c r="K783" s="174"/>
      <c r="L783" s="174"/>
      <c r="M783" s="174"/>
      <c r="N783" s="174"/>
      <c r="O783" s="174"/>
      <c r="P783" s="174"/>
      <c r="Q783" s="174"/>
      <c r="R783" s="174"/>
      <c r="S783" s="174"/>
      <c r="T783" s="174"/>
      <c r="U783" s="174"/>
      <c r="V783" s="174"/>
      <c r="W783" s="174"/>
      <c r="X783" s="174"/>
      <c r="Y783" s="174"/>
      <c r="Z783" s="174"/>
      <c r="AA783" s="174"/>
      <c r="AB783" s="174"/>
    </row>
    <row r="784" spans="1:28" ht="15.75" customHeight="1">
      <c r="A784" s="174"/>
      <c r="B784" s="174"/>
      <c r="C784" s="376"/>
      <c r="D784" s="376"/>
      <c r="E784" s="376"/>
      <c r="F784" s="376"/>
      <c r="G784" s="376"/>
      <c r="H784" s="376"/>
      <c r="I784" s="174"/>
      <c r="J784" s="174"/>
      <c r="K784" s="174"/>
      <c r="L784" s="174"/>
      <c r="M784" s="174"/>
      <c r="N784" s="174"/>
      <c r="O784" s="174"/>
      <c r="P784" s="174"/>
      <c r="Q784" s="174"/>
      <c r="R784" s="174"/>
      <c r="S784" s="174"/>
      <c r="T784" s="174"/>
      <c r="U784" s="174"/>
      <c r="V784" s="174"/>
      <c r="W784" s="174"/>
      <c r="X784" s="174"/>
      <c r="Y784" s="174"/>
      <c r="Z784" s="174"/>
      <c r="AA784" s="174"/>
      <c r="AB784" s="174"/>
    </row>
    <row r="785" spans="1:28" ht="15.75" customHeight="1">
      <c r="A785" s="174"/>
      <c r="B785" s="174"/>
      <c r="C785" s="376"/>
      <c r="D785" s="376"/>
      <c r="E785" s="376"/>
      <c r="F785" s="376"/>
      <c r="G785" s="376"/>
      <c r="H785" s="376"/>
      <c r="I785" s="174"/>
      <c r="J785" s="174"/>
      <c r="K785" s="174"/>
      <c r="L785" s="174"/>
      <c r="M785" s="174"/>
      <c r="N785" s="174"/>
      <c r="O785" s="174"/>
      <c r="P785" s="174"/>
      <c r="Q785" s="174"/>
      <c r="R785" s="174"/>
      <c r="S785" s="174"/>
      <c r="T785" s="174"/>
      <c r="U785" s="174"/>
      <c r="V785" s="174"/>
      <c r="W785" s="174"/>
      <c r="X785" s="174"/>
      <c r="Y785" s="174"/>
      <c r="Z785" s="174"/>
      <c r="AA785" s="174"/>
      <c r="AB785" s="174"/>
    </row>
    <row r="786" spans="1:28" ht="15.75" customHeight="1">
      <c r="A786" s="174"/>
      <c r="B786" s="174"/>
      <c r="C786" s="376"/>
      <c r="D786" s="376"/>
      <c r="E786" s="376"/>
      <c r="F786" s="376"/>
      <c r="G786" s="376"/>
      <c r="H786" s="376"/>
      <c r="I786" s="174"/>
      <c r="J786" s="174"/>
      <c r="K786" s="174"/>
      <c r="L786" s="174"/>
      <c r="M786" s="174"/>
      <c r="N786" s="174"/>
      <c r="O786" s="174"/>
      <c r="P786" s="174"/>
      <c r="Q786" s="174"/>
      <c r="R786" s="174"/>
      <c r="S786" s="174"/>
      <c r="T786" s="174"/>
      <c r="U786" s="174"/>
      <c r="V786" s="174"/>
      <c r="W786" s="174"/>
      <c r="X786" s="174"/>
      <c r="Y786" s="174"/>
      <c r="Z786" s="174"/>
      <c r="AA786" s="174"/>
      <c r="AB786" s="174"/>
    </row>
    <row r="787" spans="1:28" ht="15.75" customHeight="1">
      <c r="A787" s="174"/>
      <c r="B787" s="174"/>
      <c r="C787" s="376"/>
      <c r="D787" s="376"/>
      <c r="E787" s="376"/>
      <c r="F787" s="376"/>
      <c r="G787" s="376"/>
      <c r="H787" s="376"/>
      <c r="I787" s="174"/>
      <c r="J787" s="174"/>
      <c r="K787" s="174"/>
      <c r="L787" s="174"/>
      <c r="M787" s="174"/>
      <c r="N787" s="174"/>
      <c r="O787" s="174"/>
      <c r="P787" s="174"/>
      <c r="Q787" s="174"/>
      <c r="R787" s="174"/>
      <c r="S787" s="174"/>
      <c r="T787" s="174"/>
      <c r="U787" s="174"/>
      <c r="V787" s="174"/>
      <c r="W787" s="174"/>
      <c r="X787" s="174"/>
      <c r="Y787" s="174"/>
      <c r="Z787" s="174"/>
      <c r="AA787" s="174"/>
      <c r="AB787" s="174"/>
    </row>
    <row r="788" spans="1:28" ht="15.75" customHeight="1">
      <c r="A788" s="174"/>
      <c r="B788" s="174"/>
      <c r="C788" s="376"/>
      <c r="D788" s="376"/>
      <c r="E788" s="376"/>
      <c r="F788" s="376"/>
      <c r="G788" s="376"/>
      <c r="H788" s="376"/>
      <c r="I788" s="174"/>
      <c r="J788" s="174"/>
      <c r="K788" s="174"/>
      <c r="L788" s="174"/>
      <c r="M788" s="174"/>
      <c r="N788" s="174"/>
      <c r="O788" s="174"/>
      <c r="P788" s="174"/>
      <c r="Q788" s="174"/>
      <c r="R788" s="174"/>
      <c r="S788" s="174"/>
      <c r="T788" s="174"/>
      <c r="U788" s="174"/>
      <c r="V788" s="174"/>
      <c r="W788" s="174"/>
      <c r="X788" s="174"/>
      <c r="Y788" s="174"/>
      <c r="Z788" s="174"/>
      <c r="AA788" s="174"/>
      <c r="AB788" s="174"/>
    </row>
    <row r="789" spans="1:28" ht="15.75" customHeight="1">
      <c r="A789" s="174"/>
      <c r="B789" s="174"/>
      <c r="C789" s="376"/>
      <c r="D789" s="376"/>
      <c r="E789" s="376"/>
      <c r="F789" s="376"/>
      <c r="G789" s="376"/>
      <c r="H789" s="376"/>
      <c r="I789" s="174"/>
      <c r="J789" s="174"/>
      <c r="K789" s="174"/>
      <c r="L789" s="174"/>
      <c r="M789" s="174"/>
      <c r="N789" s="174"/>
      <c r="O789" s="174"/>
      <c r="P789" s="174"/>
      <c r="Q789" s="174"/>
      <c r="R789" s="174"/>
      <c r="S789" s="174"/>
      <c r="T789" s="174"/>
      <c r="U789" s="174"/>
      <c r="V789" s="174"/>
      <c r="W789" s="174"/>
      <c r="X789" s="174"/>
      <c r="Y789" s="174"/>
      <c r="Z789" s="174"/>
      <c r="AA789" s="174"/>
      <c r="AB789" s="174"/>
    </row>
    <row r="790" spans="1:28" ht="15.75" customHeight="1">
      <c r="A790" s="174"/>
      <c r="B790" s="174"/>
      <c r="C790" s="376"/>
      <c r="D790" s="376"/>
      <c r="E790" s="376"/>
      <c r="F790" s="376"/>
      <c r="G790" s="376"/>
      <c r="H790" s="376"/>
      <c r="I790" s="174"/>
      <c r="J790" s="174"/>
      <c r="K790" s="174"/>
      <c r="L790" s="174"/>
      <c r="M790" s="174"/>
      <c r="N790" s="174"/>
      <c r="O790" s="174"/>
      <c r="P790" s="174"/>
      <c r="Q790" s="174"/>
      <c r="R790" s="174"/>
      <c r="S790" s="174"/>
      <c r="T790" s="174"/>
      <c r="U790" s="174"/>
      <c r="V790" s="174"/>
      <c r="W790" s="174"/>
      <c r="X790" s="174"/>
      <c r="Y790" s="174"/>
      <c r="Z790" s="174"/>
      <c r="AA790" s="174"/>
      <c r="AB790" s="174"/>
    </row>
    <row r="791" spans="1:28" ht="15.75" customHeight="1">
      <c r="A791" s="174"/>
      <c r="B791" s="174"/>
      <c r="C791" s="376"/>
      <c r="D791" s="376"/>
      <c r="E791" s="376"/>
      <c r="F791" s="376"/>
      <c r="G791" s="376"/>
      <c r="H791" s="376"/>
      <c r="I791" s="174"/>
      <c r="J791" s="174"/>
      <c r="K791" s="174"/>
      <c r="L791" s="174"/>
      <c r="M791" s="174"/>
      <c r="N791" s="174"/>
      <c r="O791" s="174"/>
      <c r="P791" s="174"/>
      <c r="Q791" s="174"/>
      <c r="R791" s="174"/>
      <c r="S791" s="174"/>
      <c r="T791" s="174"/>
      <c r="U791" s="174"/>
      <c r="V791" s="174"/>
      <c r="W791" s="174"/>
      <c r="X791" s="174"/>
      <c r="Y791" s="174"/>
      <c r="Z791" s="174"/>
      <c r="AA791" s="174"/>
      <c r="AB791" s="174"/>
    </row>
    <row r="792" spans="1:28" ht="15.75" customHeight="1">
      <c r="A792" s="174"/>
      <c r="B792" s="174"/>
      <c r="C792" s="376"/>
      <c r="D792" s="376"/>
      <c r="E792" s="376"/>
      <c r="F792" s="376"/>
      <c r="G792" s="376"/>
      <c r="H792" s="376"/>
      <c r="I792" s="174"/>
      <c r="J792" s="174"/>
      <c r="K792" s="174"/>
      <c r="L792" s="174"/>
      <c r="M792" s="174"/>
      <c r="N792" s="174"/>
      <c r="O792" s="174"/>
      <c r="P792" s="174"/>
      <c r="Q792" s="174"/>
      <c r="R792" s="174"/>
      <c r="S792" s="174"/>
      <c r="T792" s="174"/>
      <c r="U792" s="174"/>
      <c r="V792" s="174"/>
      <c r="W792" s="174"/>
      <c r="X792" s="174"/>
      <c r="Y792" s="174"/>
      <c r="Z792" s="174"/>
      <c r="AA792" s="174"/>
      <c r="AB792" s="174"/>
    </row>
    <row r="793" spans="1:28" ht="15.75" customHeight="1">
      <c r="A793" s="174"/>
      <c r="B793" s="174"/>
      <c r="C793" s="376"/>
      <c r="D793" s="376"/>
      <c r="E793" s="376"/>
      <c r="F793" s="376"/>
      <c r="G793" s="376"/>
      <c r="H793" s="376"/>
      <c r="I793" s="174"/>
      <c r="J793" s="174"/>
      <c r="K793" s="174"/>
      <c r="L793" s="174"/>
      <c r="M793" s="174"/>
      <c r="N793" s="174"/>
      <c r="O793" s="174"/>
      <c r="P793" s="174"/>
      <c r="Q793" s="174"/>
      <c r="R793" s="174"/>
      <c r="S793" s="174"/>
      <c r="T793" s="174"/>
      <c r="U793" s="174"/>
      <c r="V793" s="174"/>
      <c r="W793" s="174"/>
      <c r="X793" s="174"/>
      <c r="Y793" s="174"/>
      <c r="Z793" s="174"/>
      <c r="AA793" s="174"/>
      <c r="AB793" s="174"/>
    </row>
    <row r="794" spans="1:28" ht="15.75" customHeight="1">
      <c r="A794" s="174"/>
      <c r="B794" s="174"/>
      <c r="C794" s="376"/>
      <c r="D794" s="376"/>
      <c r="E794" s="376"/>
      <c r="F794" s="376"/>
      <c r="G794" s="376"/>
      <c r="H794" s="376"/>
      <c r="I794" s="174"/>
      <c r="J794" s="174"/>
      <c r="K794" s="174"/>
      <c r="L794" s="174"/>
      <c r="M794" s="174"/>
      <c r="N794" s="174"/>
      <c r="O794" s="174"/>
      <c r="P794" s="174"/>
      <c r="Q794" s="174"/>
      <c r="R794" s="174"/>
      <c r="S794" s="174"/>
      <c r="T794" s="174"/>
      <c r="U794" s="174"/>
      <c r="V794" s="174"/>
      <c r="W794" s="174"/>
      <c r="X794" s="174"/>
      <c r="Y794" s="174"/>
      <c r="Z794" s="174"/>
      <c r="AA794" s="174"/>
      <c r="AB794" s="174"/>
    </row>
    <row r="795" spans="1:28" ht="15.75" customHeight="1">
      <c r="A795" s="174"/>
      <c r="B795" s="174"/>
      <c r="C795" s="376"/>
      <c r="D795" s="376"/>
      <c r="E795" s="376"/>
      <c r="F795" s="376"/>
      <c r="G795" s="376"/>
      <c r="H795" s="376"/>
      <c r="I795" s="174"/>
      <c r="J795" s="174"/>
      <c r="K795" s="174"/>
      <c r="L795" s="174"/>
      <c r="M795" s="174"/>
      <c r="N795" s="174"/>
      <c r="O795" s="174"/>
      <c r="P795" s="174"/>
      <c r="Q795" s="174"/>
      <c r="R795" s="174"/>
      <c r="S795" s="174"/>
      <c r="T795" s="174"/>
      <c r="U795" s="174"/>
      <c r="V795" s="174"/>
      <c r="W795" s="174"/>
      <c r="X795" s="174"/>
      <c r="Y795" s="174"/>
      <c r="Z795" s="174"/>
      <c r="AA795" s="174"/>
      <c r="AB795" s="174"/>
    </row>
    <row r="796" spans="1:28" ht="15.75" customHeight="1">
      <c r="A796" s="174"/>
      <c r="B796" s="174"/>
      <c r="C796" s="376"/>
      <c r="D796" s="376"/>
      <c r="E796" s="376"/>
      <c r="F796" s="376"/>
      <c r="G796" s="376"/>
      <c r="H796" s="376"/>
      <c r="I796" s="174"/>
      <c r="J796" s="174"/>
      <c r="K796" s="174"/>
      <c r="L796" s="174"/>
      <c r="M796" s="174"/>
      <c r="N796" s="174"/>
      <c r="O796" s="174"/>
      <c r="P796" s="174"/>
      <c r="Q796" s="174"/>
      <c r="R796" s="174"/>
      <c r="S796" s="174"/>
      <c r="T796" s="174"/>
      <c r="U796" s="174"/>
      <c r="V796" s="174"/>
      <c r="W796" s="174"/>
      <c r="X796" s="174"/>
      <c r="Y796" s="174"/>
      <c r="Z796" s="174"/>
      <c r="AA796" s="174"/>
      <c r="AB796" s="174"/>
    </row>
    <row r="797" spans="1:28" ht="15.75" customHeight="1">
      <c r="A797" s="174"/>
      <c r="B797" s="174"/>
      <c r="C797" s="376"/>
      <c r="D797" s="376"/>
      <c r="E797" s="376"/>
      <c r="F797" s="376"/>
      <c r="G797" s="376"/>
      <c r="H797" s="376"/>
      <c r="I797" s="174"/>
      <c r="J797" s="174"/>
      <c r="K797" s="174"/>
      <c r="L797" s="174"/>
      <c r="M797" s="174"/>
      <c r="N797" s="174"/>
      <c r="O797" s="174"/>
      <c r="P797" s="174"/>
      <c r="Q797" s="174"/>
      <c r="R797" s="174"/>
      <c r="S797" s="174"/>
      <c r="T797" s="174"/>
      <c r="U797" s="174"/>
      <c r="V797" s="174"/>
      <c r="W797" s="174"/>
      <c r="X797" s="174"/>
      <c r="Y797" s="174"/>
      <c r="Z797" s="174"/>
      <c r="AA797" s="174"/>
      <c r="AB797" s="174"/>
    </row>
    <row r="798" spans="1:28" ht="15.75" customHeight="1">
      <c r="A798" s="174"/>
      <c r="B798" s="174"/>
      <c r="C798" s="376"/>
      <c r="D798" s="376"/>
      <c r="E798" s="376"/>
      <c r="F798" s="376"/>
      <c r="G798" s="376"/>
      <c r="H798" s="376"/>
      <c r="I798" s="174"/>
      <c r="J798" s="174"/>
      <c r="K798" s="174"/>
      <c r="L798" s="174"/>
      <c r="M798" s="174"/>
      <c r="N798" s="174"/>
      <c r="O798" s="174"/>
      <c r="P798" s="174"/>
      <c r="Q798" s="174"/>
      <c r="R798" s="174"/>
      <c r="S798" s="174"/>
      <c r="T798" s="174"/>
      <c r="U798" s="174"/>
      <c r="V798" s="174"/>
      <c r="W798" s="174"/>
      <c r="X798" s="174"/>
      <c r="Y798" s="174"/>
      <c r="Z798" s="174"/>
      <c r="AA798" s="174"/>
      <c r="AB798" s="174"/>
    </row>
    <row r="799" spans="1:28" ht="15.75" customHeight="1">
      <c r="A799" s="174"/>
      <c r="B799" s="174"/>
      <c r="C799" s="376"/>
      <c r="D799" s="376"/>
      <c r="E799" s="376"/>
      <c r="F799" s="376"/>
      <c r="G799" s="376"/>
      <c r="H799" s="376"/>
      <c r="I799" s="174"/>
      <c r="J799" s="174"/>
      <c r="K799" s="174"/>
      <c r="L799" s="174"/>
      <c r="M799" s="174"/>
      <c r="N799" s="174"/>
      <c r="O799" s="174"/>
      <c r="P799" s="174"/>
      <c r="Q799" s="174"/>
      <c r="R799" s="174"/>
      <c r="S799" s="174"/>
      <c r="T799" s="174"/>
      <c r="U799" s="174"/>
      <c r="V799" s="174"/>
      <c r="W799" s="174"/>
      <c r="X799" s="174"/>
      <c r="Y799" s="174"/>
      <c r="Z799" s="174"/>
      <c r="AA799" s="174"/>
      <c r="AB799" s="174"/>
    </row>
    <row r="800" spans="1:28" ht="15.75" customHeight="1">
      <c r="A800" s="174"/>
      <c r="B800" s="174"/>
      <c r="C800" s="376"/>
      <c r="D800" s="376"/>
      <c r="E800" s="376"/>
      <c r="F800" s="376"/>
      <c r="G800" s="376"/>
      <c r="H800" s="376"/>
      <c r="I800" s="174"/>
      <c r="J800" s="174"/>
      <c r="K800" s="174"/>
      <c r="L800" s="174"/>
      <c r="M800" s="174"/>
      <c r="N800" s="174"/>
      <c r="O800" s="174"/>
      <c r="P800" s="174"/>
      <c r="Q800" s="174"/>
      <c r="R800" s="174"/>
      <c r="S800" s="174"/>
      <c r="T800" s="174"/>
      <c r="U800" s="174"/>
      <c r="V800" s="174"/>
      <c r="W800" s="174"/>
      <c r="X800" s="174"/>
      <c r="Y800" s="174"/>
      <c r="Z800" s="174"/>
      <c r="AA800" s="174"/>
      <c r="AB800" s="174"/>
    </row>
    <row r="801" spans="1:28" ht="15.75" customHeight="1">
      <c r="A801" s="174"/>
      <c r="B801" s="174"/>
      <c r="C801" s="376"/>
      <c r="D801" s="376"/>
      <c r="E801" s="376"/>
      <c r="F801" s="376"/>
      <c r="G801" s="376"/>
      <c r="H801" s="376"/>
      <c r="I801" s="174"/>
      <c r="J801" s="174"/>
      <c r="K801" s="174"/>
      <c r="L801" s="174"/>
      <c r="M801" s="174"/>
      <c r="N801" s="174"/>
      <c r="O801" s="174"/>
      <c r="P801" s="174"/>
      <c r="Q801" s="174"/>
      <c r="R801" s="174"/>
      <c r="S801" s="174"/>
      <c r="T801" s="174"/>
      <c r="U801" s="174"/>
      <c r="V801" s="174"/>
      <c r="W801" s="174"/>
      <c r="X801" s="174"/>
      <c r="Y801" s="174"/>
      <c r="Z801" s="174"/>
      <c r="AA801" s="174"/>
      <c r="AB801" s="174"/>
    </row>
    <row r="802" spans="1:28" ht="15.75" customHeight="1">
      <c r="A802" s="174"/>
      <c r="B802" s="174"/>
      <c r="C802" s="376"/>
      <c r="D802" s="376"/>
      <c r="E802" s="376"/>
      <c r="F802" s="376"/>
      <c r="G802" s="376"/>
      <c r="H802" s="376"/>
      <c r="I802" s="174"/>
      <c r="J802" s="174"/>
      <c r="K802" s="174"/>
      <c r="L802" s="174"/>
      <c r="M802" s="174"/>
      <c r="N802" s="174"/>
      <c r="O802" s="174"/>
      <c r="P802" s="174"/>
      <c r="Q802" s="174"/>
      <c r="R802" s="174"/>
      <c r="S802" s="174"/>
      <c r="T802" s="174"/>
      <c r="U802" s="174"/>
      <c r="V802" s="174"/>
      <c r="W802" s="174"/>
      <c r="X802" s="174"/>
      <c r="Y802" s="174"/>
      <c r="Z802" s="174"/>
      <c r="AA802" s="174"/>
      <c r="AB802" s="174"/>
    </row>
    <row r="803" spans="1:28" ht="15.75" customHeight="1">
      <c r="A803" s="174"/>
      <c r="B803" s="174"/>
      <c r="C803" s="376"/>
      <c r="D803" s="376"/>
      <c r="E803" s="376"/>
      <c r="F803" s="376"/>
      <c r="G803" s="376"/>
      <c r="H803" s="376"/>
      <c r="I803" s="174"/>
      <c r="J803" s="174"/>
      <c r="K803" s="174"/>
      <c r="L803" s="174"/>
      <c r="M803" s="174"/>
      <c r="N803" s="174"/>
      <c r="O803" s="174"/>
      <c r="P803" s="174"/>
      <c r="Q803" s="174"/>
      <c r="R803" s="174"/>
      <c r="S803" s="174"/>
      <c r="T803" s="174"/>
      <c r="U803" s="174"/>
      <c r="V803" s="174"/>
      <c r="W803" s="174"/>
      <c r="X803" s="174"/>
      <c r="Y803" s="174"/>
      <c r="Z803" s="174"/>
      <c r="AA803" s="174"/>
      <c r="AB803" s="174"/>
    </row>
    <row r="804" spans="1:28" ht="15.75" customHeight="1">
      <c r="A804" s="174"/>
      <c r="B804" s="174"/>
      <c r="C804" s="376"/>
      <c r="D804" s="376"/>
      <c r="E804" s="376"/>
      <c r="F804" s="376"/>
      <c r="G804" s="376"/>
      <c r="H804" s="376"/>
      <c r="I804" s="174"/>
      <c r="J804" s="174"/>
      <c r="K804" s="174"/>
      <c r="L804" s="174"/>
      <c r="M804" s="174"/>
      <c r="N804" s="174"/>
      <c r="O804" s="174"/>
      <c r="P804" s="174"/>
      <c r="Q804" s="174"/>
      <c r="R804" s="174"/>
      <c r="S804" s="174"/>
      <c r="T804" s="174"/>
      <c r="U804" s="174"/>
      <c r="V804" s="174"/>
      <c r="W804" s="174"/>
      <c r="X804" s="174"/>
      <c r="Y804" s="174"/>
      <c r="Z804" s="174"/>
      <c r="AA804" s="174"/>
      <c r="AB804" s="174"/>
    </row>
    <row r="805" spans="1:28" ht="15.75" customHeight="1">
      <c r="A805" s="174"/>
      <c r="B805" s="174"/>
      <c r="C805" s="376"/>
      <c r="D805" s="376"/>
      <c r="E805" s="376"/>
      <c r="F805" s="376"/>
      <c r="G805" s="376"/>
      <c r="H805" s="376"/>
      <c r="I805" s="174"/>
      <c r="J805" s="174"/>
      <c r="K805" s="174"/>
      <c r="L805" s="174"/>
      <c r="M805" s="174"/>
      <c r="N805" s="174"/>
      <c r="O805" s="174"/>
      <c r="P805" s="174"/>
      <c r="Q805" s="174"/>
      <c r="R805" s="174"/>
      <c r="S805" s="174"/>
      <c r="T805" s="174"/>
      <c r="U805" s="174"/>
      <c r="V805" s="174"/>
      <c r="W805" s="174"/>
      <c r="X805" s="174"/>
      <c r="Y805" s="174"/>
      <c r="Z805" s="174"/>
      <c r="AA805" s="174"/>
      <c r="AB805" s="174"/>
    </row>
    <row r="806" spans="1:28" ht="15.75" customHeight="1">
      <c r="A806" s="174"/>
      <c r="B806" s="174"/>
      <c r="C806" s="376"/>
      <c r="D806" s="376"/>
      <c r="E806" s="376"/>
      <c r="F806" s="376"/>
      <c r="G806" s="376"/>
      <c r="H806" s="376"/>
      <c r="I806" s="174"/>
      <c r="J806" s="174"/>
      <c r="K806" s="174"/>
      <c r="L806" s="174"/>
      <c r="M806" s="174"/>
      <c r="N806" s="174"/>
      <c r="O806" s="174"/>
      <c r="P806" s="174"/>
      <c r="Q806" s="174"/>
      <c r="R806" s="174"/>
      <c r="S806" s="174"/>
      <c r="T806" s="174"/>
      <c r="U806" s="174"/>
      <c r="V806" s="174"/>
      <c r="W806" s="174"/>
      <c r="X806" s="174"/>
      <c r="Y806" s="174"/>
      <c r="Z806" s="174"/>
      <c r="AA806" s="174"/>
      <c r="AB806" s="174"/>
    </row>
    <row r="807" spans="1:28" ht="15.75" customHeight="1">
      <c r="A807" s="174"/>
      <c r="B807" s="174"/>
      <c r="C807" s="376"/>
      <c r="D807" s="376"/>
      <c r="E807" s="376"/>
      <c r="F807" s="376"/>
      <c r="G807" s="376"/>
      <c r="H807" s="376"/>
      <c r="I807" s="174"/>
      <c r="J807" s="174"/>
      <c r="K807" s="174"/>
      <c r="L807" s="174"/>
      <c r="M807" s="174"/>
      <c r="N807" s="174"/>
      <c r="O807" s="174"/>
      <c r="P807" s="174"/>
      <c r="Q807" s="174"/>
      <c r="R807" s="174"/>
      <c r="S807" s="174"/>
      <c r="T807" s="174"/>
      <c r="U807" s="174"/>
      <c r="V807" s="174"/>
      <c r="W807" s="174"/>
      <c r="X807" s="174"/>
      <c r="Y807" s="174"/>
      <c r="Z807" s="174"/>
      <c r="AA807" s="174"/>
      <c r="AB807" s="174"/>
    </row>
    <row r="808" spans="1:28" ht="15.75" customHeight="1">
      <c r="A808" s="174"/>
      <c r="B808" s="174"/>
      <c r="C808" s="376"/>
      <c r="D808" s="376"/>
      <c r="E808" s="376"/>
      <c r="F808" s="376"/>
      <c r="G808" s="376"/>
      <c r="H808" s="376"/>
      <c r="I808" s="174"/>
      <c r="J808" s="174"/>
      <c r="K808" s="174"/>
      <c r="L808" s="174"/>
      <c r="M808" s="174"/>
      <c r="N808" s="174"/>
      <c r="O808" s="174"/>
      <c r="P808" s="174"/>
      <c r="Q808" s="174"/>
      <c r="R808" s="174"/>
      <c r="S808" s="174"/>
      <c r="T808" s="174"/>
      <c r="U808" s="174"/>
      <c r="V808" s="174"/>
      <c r="W808" s="174"/>
      <c r="X808" s="174"/>
      <c r="Y808" s="174"/>
      <c r="Z808" s="174"/>
      <c r="AA808" s="174"/>
      <c r="AB808" s="174"/>
    </row>
    <row r="809" spans="1:28" ht="15.75" customHeight="1">
      <c r="A809" s="174"/>
      <c r="B809" s="174"/>
      <c r="C809" s="376"/>
      <c r="D809" s="376"/>
      <c r="E809" s="376"/>
      <c r="F809" s="376"/>
      <c r="G809" s="376"/>
      <c r="H809" s="376"/>
      <c r="I809" s="174"/>
      <c r="J809" s="174"/>
      <c r="K809" s="174"/>
      <c r="L809" s="174"/>
      <c r="M809" s="174"/>
      <c r="N809" s="174"/>
      <c r="O809" s="174"/>
      <c r="P809" s="174"/>
      <c r="Q809" s="174"/>
      <c r="R809" s="174"/>
      <c r="S809" s="174"/>
      <c r="T809" s="174"/>
      <c r="U809" s="174"/>
      <c r="V809" s="174"/>
      <c r="W809" s="174"/>
      <c r="X809" s="174"/>
      <c r="Y809" s="174"/>
      <c r="Z809" s="174"/>
      <c r="AA809" s="174"/>
      <c r="AB809" s="174"/>
    </row>
    <row r="810" spans="1:28" ht="15.75" customHeight="1">
      <c r="A810" s="174"/>
      <c r="B810" s="174"/>
      <c r="C810" s="376"/>
      <c r="D810" s="376"/>
      <c r="E810" s="376"/>
      <c r="F810" s="376"/>
      <c r="G810" s="376"/>
      <c r="H810" s="376"/>
      <c r="I810" s="174"/>
      <c r="J810" s="174"/>
      <c r="K810" s="174"/>
      <c r="L810" s="174"/>
      <c r="M810" s="174"/>
      <c r="N810" s="174"/>
      <c r="O810" s="174"/>
      <c r="P810" s="174"/>
      <c r="Q810" s="174"/>
      <c r="R810" s="174"/>
      <c r="S810" s="174"/>
      <c r="T810" s="174"/>
      <c r="U810" s="174"/>
      <c r="V810" s="174"/>
      <c r="W810" s="174"/>
      <c r="X810" s="174"/>
      <c r="Y810" s="174"/>
      <c r="Z810" s="174"/>
      <c r="AA810" s="174"/>
      <c r="AB810" s="174"/>
    </row>
    <row r="811" spans="1:28" ht="15.75" customHeight="1">
      <c r="A811" s="174"/>
      <c r="B811" s="174"/>
      <c r="C811" s="376"/>
      <c r="D811" s="376"/>
      <c r="E811" s="376"/>
      <c r="F811" s="376"/>
      <c r="G811" s="376"/>
      <c r="H811" s="376"/>
      <c r="I811" s="174"/>
      <c r="J811" s="174"/>
      <c r="K811" s="174"/>
      <c r="L811" s="174"/>
      <c r="M811" s="174"/>
      <c r="N811" s="174"/>
      <c r="O811" s="174"/>
      <c r="P811" s="174"/>
      <c r="Q811" s="174"/>
      <c r="R811" s="174"/>
      <c r="S811" s="174"/>
      <c r="T811" s="174"/>
      <c r="U811" s="174"/>
      <c r="V811" s="174"/>
      <c r="W811" s="174"/>
      <c r="X811" s="174"/>
      <c r="Y811" s="174"/>
      <c r="Z811" s="174"/>
      <c r="AA811" s="174"/>
      <c r="AB811" s="174"/>
    </row>
    <row r="812" spans="1:28" ht="15.75" customHeight="1">
      <c r="A812" s="174"/>
      <c r="B812" s="174"/>
      <c r="C812" s="376"/>
      <c r="D812" s="376"/>
      <c r="E812" s="376"/>
      <c r="F812" s="376"/>
      <c r="G812" s="376"/>
      <c r="H812" s="376"/>
      <c r="I812" s="174"/>
      <c r="J812" s="174"/>
      <c r="K812" s="174"/>
      <c r="L812" s="174"/>
      <c r="M812" s="174"/>
      <c r="N812" s="174"/>
      <c r="O812" s="174"/>
      <c r="P812" s="174"/>
      <c r="Q812" s="174"/>
      <c r="R812" s="174"/>
      <c r="S812" s="174"/>
      <c r="T812" s="174"/>
      <c r="U812" s="174"/>
      <c r="V812" s="174"/>
      <c r="W812" s="174"/>
      <c r="X812" s="174"/>
      <c r="Y812" s="174"/>
      <c r="Z812" s="174"/>
      <c r="AA812" s="174"/>
      <c r="AB812" s="174"/>
    </row>
    <row r="813" spans="1:28" ht="15.75" customHeight="1">
      <c r="A813" s="174"/>
      <c r="B813" s="174"/>
      <c r="C813" s="376"/>
      <c r="D813" s="376"/>
      <c r="E813" s="376"/>
      <c r="F813" s="376"/>
      <c r="G813" s="376"/>
      <c r="H813" s="376"/>
      <c r="I813" s="174"/>
      <c r="J813" s="174"/>
      <c r="K813" s="174"/>
      <c r="L813" s="174"/>
      <c r="M813" s="174"/>
      <c r="N813" s="174"/>
      <c r="O813" s="174"/>
      <c r="P813" s="174"/>
      <c r="Q813" s="174"/>
      <c r="R813" s="174"/>
      <c r="S813" s="174"/>
      <c r="T813" s="174"/>
      <c r="U813" s="174"/>
      <c r="V813" s="174"/>
      <c r="W813" s="174"/>
      <c r="X813" s="174"/>
      <c r="Y813" s="174"/>
      <c r="Z813" s="174"/>
      <c r="AA813" s="174"/>
      <c r="AB813" s="174"/>
    </row>
    <row r="814" spans="1:28" ht="15.75" customHeight="1">
      <c r="A814" s="174"/>
      <c r="B814" s="174"/>
      <c r="C814" s="376"/>
      <c r="D814" s="376"/>
      <c r="E814" s="376"/>
      <c r="F814" s="376"/>
      <c r="G814" s="376"/>
      <c r="H814" s="376"/>
      <c r="I814" s="174"/>
      <c r="J814" s="174"/>
      <c r="K814" s="174"/>
      <c r="L814" s="174"/>
      <c r="M814" s="174"/>
      <c r="N814" s="174"/>
      <c r="O814" s="174"/>
      <c r="P814" s="174"/>
      <c r="Q814" s="174"/>
      <c r="R814" s="174"/>
      <c r="S814" s="174"/>
      <c r="T814" s="174"/>
      <c r="U814" s="174"/>
      <c r="V814" s="174"/>
      <c r="W814" s="174"/>
      <c r="X814" s="174"/>
      <c r="Y814" s="174"/>
      <c r="Z814" s="174"/>
      <c r="AA814" s="174"/>
      <c r="AB814" s="174"/>
    </row>
    <row r="815" spans="1:28" ht="15.75" customHeight="1">
      <c r="A815" s="174"/>
      <c r="B815" s="174"/>
      <c r="C815" s="376"/>
      <c r="D815" s="376"/>
      <c r="E815" s="376"/>
      <c r="F815" s="376"/>
      <c r="G815" s="376"/>
      <c r="H815" s="376"/>
      <c r="I815" s="174"/>
      <c r="J815" s="174"/>
      <c r="K815" s="174"/>
      <c r="L815" s="174"/>
      <c r="M815" s="174"/>
      <c r="N815" s="174"/>
      <c r="O815" s="174"/>
      <c r="P815" s="174"/>
      <c r="Q815" s="174"/>
      <c r="R815" s="174"/>
      <c r="S815" s="174"/>
      <c r="T815" s="174"/>
      <c r="U815" s="174"/>
      <c r="V815" s="174"/>
      <c r="W815" s="174"/>
      <c r="X815" s="174"/>
      <c r="Y815" s="174"/>
      <c r="Z815" s="174"/>
      <c r="AA815" s="174"/>
      <c r="AB815" s="174"/>
    </row>
    <row r="816" spans="1:28" ht="15.75" customHeight="1">
      <c r="A816" s="174"/>
      <c r="B816" s="174"/>
      <c r="C816" s="376"/>
      <c r="D816" s="376"/>
      <c r="E816" s="376"/>
      <c r="F816" s="376"/>
      <c r="G816" s="376"/>
      <c r="H816" s="376"/>
      <c r="I816" s="174"/>
      <c r="J816" s="174"/>
      <c r="K816" s="174"/>
      <c r="L816" s="174"/>
      <c r="M816" s="174"/>
      <c r="N816" s="174"/>
      <c r="O816" s="174"/>
      <c r="P816" s="174"/>
      <c r="Q816" s="174"/>
      <c r="R816" s="174"/>
      <c r="S816" s="174"/>
      <c r="T816" s="174"/>
      <c r="U816" s="174"/>
      <c r="V816" s="174"/>
      <c r="W816" s="174"/>
      <c r="X816" s="174"/>
      <c r="Y816" s="174"/>
      <c r="Z816" s="174"/>
      <c r="AA816" s="174"/>
      <c r="AB816" s="174"/>
    </row>
    <row r="817" spans="1:28" ht="15.75" customHeight="1">
      <c r="A817" s="174"/>
      <c r="B817" s="174"/>
      <c r="C817" s="376"/>
      <c r="D817" s="376"/>
      <c r="E817" s="376"/>
      <c r="F817" s="376"/>
      <c r="G817" s="376"/>
      <c r="H817" s="376"/>
      <c r="I817" s="174"/>
      <c r="J817" s="174"/>
      <c r="K817" s="174"/>
      <c r="L817" s="174"/>
      <c r="M817" s="174"/>
      <c r="N817" s="174"/>
      <c r="O817" s="174"/>
      <c r="P817" s="174"/>
      <c r="Q817" s="174"/>
      <c r="R817" s="174"/>
      <c r="S817" s="174"/>
      <c r="T817" s="174"/>
      <c r="U817" s="174"/>
      <c r="V817" s="174"/>
      <c r="W817" s="174"/>
      <c r="X817" s="174"/>
      <c r="Y817" s="174"/>
      <c r="Z817" s="174"/>
      <c r="AA817" s="174"/>
      <c r="AB817" s="174"/>
    </row>
    <row r="818" spans="1:28" ht="15.75" customHeight="1">
      <c r="A818" s="174"/>
      <c r="B818" s="174"/>
      <c r="C818" s="376"/>
      <c r="D818" s="376"/>
      <c r="E818" s="376"/>
      <c r="F818" s="376"/>
      <c r="G818" s="376"/>
      <c r="H818" s="376"/>
      <c r="I818" s="174"/>
      <c r="J818" s="174"/>
      <c r="K818" s="174"/>
      <c r="L818" s="174"/>
      <c r="M818" s="174"/>
      <c r="N818" s="174"/>
      <c r="O818" s="174"/>
      <c r="P818" s="174"/>
      <c r="Q818" s="174"/>
      <c r="R818" s="174"/>
      <c r="S818" s="174"/>
      <c r="T818" s="174"/>
      <c r="U818" s="174"/>
      <c r="V818" s="174"/>
      <c r="W818" s="174"/>
      <c r="X818" s="174"/>
      <c r="Y818" s="174"/>
      <c r="Z818" s="174"/>
      <c r="AA818" s="174"/>
      <c r="AB818" s="174"/>
    </row>
    <row r="819" spans="1:28" ht="15.75" customHeight="1">
      <c r="A819" s="174"/>
      <c r="B819" s="174"/>
      <c r="C819" s="376"/>
      <c r="D819" s="376"/>
      <c r="E819" s="376"/>
      <c r="F819" s="376"/>
      <c r="G819" s="376"/>
      <c r="H819" s="376"/>
      <c r="I819" s="174"/>
      <c r="J819" s="174"/>
      <c r="K819" s="174"/>
      <c r="L819" s="174"/>
      <c r="M819" s="174"/>
      <c r="N819" s="174"/>
      <c r="O819" s="174"/>
      <c r="P819" s="174"/>
      <c r="Q819" s="174"/>
      <c r="R819" s="174"/>
      <c r="S819" s="174"/>
      <c r="T819" s="174"/>
      <c r="U819" s="174"/>
      <c r="V819" s="174"/>
      <c r="W819" s="174"/>
      <c r="X819" s="174"/>
      <c r="Y819" s="174"/>
      <c r="Z819" s="174"/>
      <c r="AA819" s="174"/>
      <c r="AB819" s="174"/>
    </row>
    <row r="820" spans="1:28" ht="15.75" customHeight="1">
      <c r="A820" s="174"/>
      <c r="B820" s="174"/>
      <c r="C820" s="376"/>
      <c r="D820" s="376"/>
      <c r="E820" s="376"/>
      <c r="F820" s="376"/>
      <c r="G820" s="376"/>
      <c r="H820" s="376"/>
      <c r="I820" s="174"/>
      <c r="J820" s="174"/>
      <c r="K820" s="174"/>
      <c r="L820" s="174"/>
      <c r="M820" s="174"/>
      <c r="N820" s="174"/>
      <c r="O820" s="174"/>
      <c r="P820" s="174"/>
      <c r="Q820" s="174"/>
      <c r="R820" s="174"/>
      <c r="S820" s="174"/>
      <c r="T820" s="174"/>
      <c r="U820" s="174"/>
      <c r="V820" s="174"/>
      <c r="W820" s="174"/>
      <c r="X820" s="174"/>
      <c r="Y820" s="174"/>
      <c r="Z820" s="174"/>
      <c r="AA820" s="174"/>
      <c r="AB820" s="174"/>
    </row>
    <row r="821" spans="1:28" ht="15.75" customHeight="1">
      <c r="A821" s="174"/>
      <c r="B821" s="174"/>
      <c r="C821" s="376"/>
      <c r="D821" s="376"/>
      <c r="E821" s="376"/>
      <c r="F821" s="376"/>
      <c r="G821" s="376"/>
      <c r="H821" s="376"/>
      <c r="I821" s="174"/>
      <c r="J821" s="174"/>
      <c r="K821" s="174"/>
      <c r="L821" s="174"/>
      <c r="M821" s="174"/>
      <c r="N821" s="174"/>
      <c r="O821" s="174"/>
      <c r="P821" s="174"/>
      <c r="Q821" s="174"/>
      <c r="R821" s="174"/>
      <c r="S821" s="174"/>
      <c r="T821" s="174"/>
      <c r="U821" s="174"/>
      <c r="V821" s="174"/>
      <c r="W821" s="174"/>
      <c r="X821" s="174"/>
      <c r="Y821" s="174"/>
      <c r="Z821" s="174"/>
      <c r="AA821" s="174"/>
      <c r="AB821" s="174"/>
    </row>
    <row r="822" spans="1:28" ht="15.75" customHeight="1">
      <c r="A822" s="174"/>
      <c r="B822" s="174"/>
      <c r="C822" s="376"/>
      <c r="D822" s="376"/>
      <c r="E822" s="376"/>
      <c r="F822" s="376"/>
      <c r="G822" s="376"/>
      <c r="H822" s="376"/>
      <c r="I822" s="174"/>
      <c r="J822" s="174"/>
      <c r="K822" s="174"/>
      <c r="L822" s="174"/>
      <c r="M822" s="174"/>
      <c r="N822" s="174"/>
      <c r="O822" s="174"/>
      <c r="P822" s="174"/>
      <c r="Q822" s="174"/>
      <c r="R822" s="174"/>
      <c r="S822" s="174"/>
      <c r="T822" s="174"/>
      <c r="U822" s="174"/>
      <c r="V822" s="174"/>
      <c r="W822" s="174"/>
      <c r="X822" s="174"/>
      <c r="Y822" s="174"/>
      <c r="Z822" s="174"/>
      <c r="AA822" s="174"/>
      <c r="AB822" s="174"/>
    </row>
    <row r="823" spans="1:28" ht="15.75" customHeight="1">
      <c r="A823" s="174"/>
      <c r="B823" s="174"/>
      <c r="C823" s="376"/>
      <c r="D823" s="376"/>
      <c r="E823" s="376"/>
      <c r="F823" s="376"/>
      <c r="G823" s="376"/>
      <c r="H823" s="376"/>
      <c r="I823" s="174"/>
      <c r="J823" s="174"/>
      <c r="K823" s="174"/>
      <c r="L823" s="174"/>
      <c r="M823" s="174"/>
      <c r="N823" s="174"/>
      <c r="O823" s="174"/>
      <c r="P823" s="174"/>
      <c r="Q823" s="174"/>
      <c r="R823" s="174"/>
      <c r="S823" s="174"/>
      <c r="T823" s="174"/>
      <c r="U823" s="174"/>
      <c r="V823" s="174"/>
      <c r="W823" s="174"/>
      <c r="X823" s="174"/>
      <c r="Y823" s="174"/>
      <c r="Z823" s="174"/>
      <c r="AA823" s="174"/>
      <c r="AB823" s="174"/>
    </row>
    <row r="824" spans="1:28" ht="15.75" customHeight="1">
      <c r="A824" s="174"/>
      <c r="B824" s="174"/>
      <c r="C824" s="376"/>
      <c r="D824" s="376"/>
      <c r="E824" s="376"/>
      <c r="F824" s="376"/>
      <c r="G824" s="376"/>
      <c r="H824" s="376"/>
      <c r="I824" s="174"/>
      <c r="J824" s="174"/>
      <c r="K824" s="174"/>
      <c r="L824" s="174"/>
      <c r="M824" s="174"/>
      <c r="N824" s="174"/>
      <c r="O824" s="174"/>
      <c r="P824" s="174"/>
      <c r="Q824" s="174"/>
      <c r="R824" s="174"/>
      <c r="S824" s="174"/>
      <c r="T824" s="174"/>
      <c r="U824" s="174"/>
      <c r="V824" s="174"/>
      <c r="W824" s="174"/>
      <c r="X824" s="174"/>
      <c r="Y824" s="174"/>
      <c r="Z824" s="174"/>
      <c r="AA824" s="174"/>
      <c r="AB824" s="174"/>
    </row>
    <row r="825" spans="1:28" ht="15.75" customHeight="1">
      <c r="A825" s="174"/>
      <c r="B825" s="174"/>
      <c r="C825" s="376"/>
      <c r="D825" s="376"/>
      <c r="E825" s="376"/>
      <c r="F825" s="376"/>
      <c r="G825" s="376"/>
      <c r="H825" s="376"/>
      <c r="I825" s="174"/>
      <c r="J825" s="174"/>
      <c r="K825" s="174"/>
      <c r="L825" s="174"/>
      <c r="M825" s="174"/>
      <c r="N825" s="174"/>
      <c r="O825" s="174"/>
      <c r="P825" s="174"/>
      <c r="Q825" s="174"/>
      <c r="R825" s="174"/>
      <c r="S825" s="174"/>
      <c r="T825" s="174"/>
      <c r="U825" s="174"/>
      <c r="V825" s="174"/>
      <c r="W825" s="174"/>
      <c r="X825" s="174"/>
      <c r="Y825" s="174"/>
      <c r="Z825" s="174"/>
      <c r="AA825" s="174"/>
      <c r="AB825" s="174"/>
    </row>
    <row r="826" spans="1:28" ht="15.75" customHeight="1">
      <c r="A826" s="174"/>
      <c r="B826" s="174"/>
      <c r="C826" s="376"/>
      <c r="D826" s="376"/>
      <c r="E826" s="376"/>
      <c r="F826" s="376"/>
      <c r="G826" s="376"/>
      <c r="H826" s="376"/>
      <c r="I826" s="174"/>
      <c r="J826" s="174"/>
      <c r="K826" s="174"/>
      <c r="L826" s="174"/>
      <c r="M826" s="174"/>
      <c r="N826" s="174"/>
      <c r="O826" s="174"/>
      <c r="P826" s="174"/>
      <c r="Q826" s="174"/>
      <c r="R826" s="174"/>
      <c r="S826" s="174"/>
      <c r="T826" s="174"/>
      <c r="U826" s="174"/>
      <c r="V826" s="174"/>
      <c r="W826" s="174"/>
      <c r="X826" s="174"/>
      <c r="Y826" s="174"/>
      <c r="Z826" s="174"/>
      <c r="AA826" s="174"/>
      <c r="AB826" s="174"/>
    </row>
    <row r="827" spans="1:28" ht="15.75" customHeight="1">
      <c r="A827" s="174"/>
      <c r="B827" s="174"/>
      <c r="C827" s="376"/>
      <c r="D827" s="376"/>
      <c r="E827" s="376"/>
      <c r="F827" s="376"/>
      <c r="G827" s="376"/>
      <c r="H827" s="376"/>
      <c r="I827" s="174"/>
      <c r="J827" s="174"/>
      <c r="K827" s="174"/>
      <c r="L827" s="174"/>
      <c r="M827" s="174"/>
      <c r="N827" s="174"/>
      <c r="O827" s="174"/>
      <c r="P827" s="174"/>
      <c r="Q827" s="174"/>
      <c r="R827" s="174"/>
      <c r="S827" s="174"/>
      <c r="T827" s="174"/>
      <c r="U827" s="174"/>
      <c r="V827" s="174"/>
      <c r="W827" s="174"/>
      <c r="X827" s="174"/>
      <c r="Y827" s="174"/>
      <c r="Z827" s="174"/>
      <c r="AA827" s="174"/>
      <c r="AB827" s="174"/>
    </row>
    <row r="828" spans="1:28" ht="15.75" customHeight="1">
      <c r="A828" s="174"/>
      <c r="B828" s="174"/>
      <c r="C828" s="376"/>
      <c r="D828" s="376"/>
      <c r="E828" s="376"/>
      <c r="F828" s="376"/>
      <c r="G828" s="376"/>
      <c r="H828" s="376"/>
      <c r="I828" s="174"/>
      <c r="J828" s="174"/>
      <c r="K828" s="174"/>
      <c r="L828" s="174"/>
      <c r="M828" s="174"/>
      <c r="N828" s="174"/>
      <c r="O828" s="174"/>
      <c r="P828" s="174"/>
      <c r="Q828" s="174"/>
      <c r="R828" s="174"/>
      <c r="S828" s="174"/>
      <c r="T828" s="174"/>
      <c r="U828" s="174"/>
      <c r="V828" s="174"/>
      <c r="W828" s="174"/>
      <c r="X828" s="174"/>
      <c r="Y828" s="174"/>
      <c r="Z828" s="174"/>
      <c r="AA828" s="174"/>
      <c r="AB828" s="174"/>
    </row>
    <row r="829" spans="1:28" ht="15.75" customHeight="1">
      <c r="A829" s="174"/>
      <c r="B829" s="174"/>
      <c r="C829" s="376"/>
      <c r="D829" s="376"/>
      <c r="E829" s="376"/>
      <c r="F829" s="376"/>
      <c r="G829" s="376"/>
      <c r="H829" s="376"/>
      <c r="I829" s="174"/>
      <c r="J829" s="174"/>
      <c r="K829" s="174"/>
      <c r="L829" s="174"/>
      <c r="M829" s="174"/>
      <c r="N829" s="174"/>
      <c r="O829" s="174"/>
      <c r="P829" s="174"/>
      <c r="Q829" s="174"/>
      <c r="R829" s="174"/>
      <c r="S829" s="174"/>
      <c r="T829" s="174"/>
      <c r="U829" s="174"/>
      <c r="V829" s="174"/>
      <c r="W829" s="174"/>
      <c r="X829" s="174"/>
      <c r="Y829" s="174"/>
      <c r="Z829" s="174"/>
      <c r="AA829" s="174"/>
      <c r="AB829" s="174"/>
    </row>
    <row r="830" spans="1:28" ht="15.75" customHeight="1">
      <c r="A830" s="174"/>
      <c r="B830" s="174"/>
      <c r="C830" s="376"/>
      <c r="D830" s="376"/>
      <c r="E830" s="376"/>
      <c r="F830" s="376"/>
      <c r="G830" s="376"/>
      <c r="H830" s="376"/>
      <c r="I830" s="174"/>
      <c r="J830" s="174"/>
      <c r="K830" s="174"/>
      <c r="L830" s="174"/>
      <c r="M830" s="174"/>
      <c r="N830" s="174"/>
      <c r="O830" s="174"/>
      <c r="P830" s="174"/>
      <c r="Q830" s="174"/>
      <c r="R830" s="174"/>
      <c r="S830" s="174"/>
      <c r="T830" s="174"/>
      <c r="U830" s="174"/>
      <c r="V830" s="174"/>
      <c r="W830" s="174"/>
      <c r="X830" s="174"/>
      <c r="Y830" s="174"/>
      <c r="Z830" s="174"/>
      <c r="AA830" s="174"/>
      <c r="AB830" s="174"/>
    </row>
    <row r="831" spans="1:28" ht="15.75" customHeight="1">
      <c r="A831" s="174"/>
      <c r="B831" s="174"/>
      <c r="C831" s="376"/>
      <c r="D831" s="376"/>
      <c r="E831" s="376"/>
      <c r="F831" s="376"/>
      <c r="G831" s="376"/>
      <c r="H831" s="376"/>
      <c r="I831" s="174"/>
      <c r="J831" s="174"/>
      <c r="K831" s="174"/>
      <c r="L831" s="174"/>
      <c r="M831" s="174"/>
      <c r="N831" s="174"/>
      <c r="O831" s="174"/>
      <c r="P831" s="174"/>
      <c r="Q831" s="174"/>
      <c r="R831" s="174"/>
      <c r="S831" s="174"/>
      <c r="T831" s="174"/>
      <c r="U831" s="174"/>
      <c r="V831" s="174"/>
      <c r="W831" s="174"/>
      <c r="X831" s="174"/>
      <c r="Y831" s="174"/>
      <c r="Z831" s="174"/>
      <c r="AA831" s="174"/>
      <c r="AB831" s="174"/>
    </row>
    <row r="832" spans="1:28" ht="15.75" customHeight="1">
      <c r="A832" s="174"/>
      <c r="B832" s="174"/>
      <c r="C832" s="376"/>
      <c r="D832" s="376"/>
      <c r="E832" s="376"/>
      <c r="F832" s="376"/>
      <c r="G832" s="376"/>
      <c r="H832" s="376"/>
      <c r="I832" s="174"/>
      <c r="J832" s="174"/>
      <c r="K832" s="174"/>
      <c r="L832" s="174"/>
      <c r="M832" s="174"/>
      <c r="N832" s="174"/>
      <c r="O832" s="174"/>
      <c r="P832" s="174"/>
      <c r="Q832" s="174"/>
      <c r="R832" s="174"/>
      <c r="S832" s="174"/>
      <c r="T832" s="174"/>
      <c r="U832" s="174"/>
      <c r="V832" s="174"/>
      <c r="W832" s="174"/>
      <c r="X832" s="174"/>
      <c r="Y832" s="174"/>
      <c r="Z832" s="174"/>
      <c r="AA832" s="174"/>
      <c r="AB832" s="174"/>
    </row>
    <row r="833" spans="1:28" ht="15.75" customHeight="1">
      <c r="A833" s="174"/>
      <c r="B833" s="174"/>
      <c r="C833" s="376"/>
      <c r="D833" s="376"/>
      <c r="E833" s="376"/>
      <c r="F833" s="376"/>
      <c r="G833" s="376"/>
      <c r="H833" s="376"/>
      <c r="I833" s="174"/>
      <c r="J833" s="174"/>
      <c r="K833" s="174"/>
      <c r="L833" s="174"/>
      <c r="M833" s="174"/>
      <c r="N833" s="174"/>
      <c r="O833" s="174"/>
      <c r="P833" s="174"/>
      <c r="Q833" s="174"/>
      <c r="R833" s="174"/>
      <c r="S833" s="174"/>
      <c r="T833" s="174"/>
      <c r="U833" s="174"/>
      <c r="V833" s="174"/>
      <c r="W833" s="174"/>
      <c r="X833" s="174"/>
      <c r="Y833" s="174"/>
      <c r="Z833" s="174"/>
      <c r="AA833" s="174"/>
      <c r="AB833" s="174"/>
    </row>
    <row r="834" spans="1:28" ht="15.75" customHeight="1">
      <c r="A834" s="174"/>
      <c r="B834" s="174"/>
      <c r="C834" s="376"/>
      <c r="D834" s="376"/>
      <c r="E834" s="376"/>
      <c r="F834" s="376"/>
      <c r="G834" s="376"/>
      <c r="H834" s="376"/>
      <c r="I834" s="174"/>
      <c r="J834" s="174"/>
      <c r="K834" s="174"/>
      <c r="L834" s="174"/>
      <c r="M834" s="174"/>
      <c r="N834" s="174"/>
      <c r="O834" s="174"/>
      <c r="P834" s="174"/>
      <c r="Q834" s="174"/>
      <c r="R834" s="174"/>
      <c r="S834" s="174"/>
      <c r="T834" s="174"/>
      <c r="U834" s="174"/>
      <c r="V834" s="174"/>
      <c r="W834" s="174"/>
      <c r="X834" s="174"/>
      <c r="Y834" s="174"/>
      <c r="Z834" s="174"/>
      <c r="AA834" s="174"/>
      <c r="AB834" s="174"/>
    </row>
    <row r="835" spans="1:28" ht="15.75" customHeight="1">
      <c r="A835" s="174"/>
      <c r="B835" s="174"/>
      <c r="C835" s="376"/>
      <c r="D835" s="376"/>
      <c r="E835" s="376"/>
      <c r="F835" s="376"/>
      <c r="G835" s="376"/>
      <c r="H835" s="376"/>
      <c r="I835" s="174"/>
      <c r="J835" s="174"/>
      <c r="K835" s="174"/>
      <c r="L835" s="174"/>
      <c r="M835" s="174"/>
      <c r="N835" s="174"/>
      <c r="O835" s="174"/>
      <c r="P835" s="174"/>
      <c r="Q835" s="174"/>
      <c r="R835" s="174"/>
      <c r="S835" s="174"/>
      <c r="T835" s="174"/>
      <c r="U835" s="174"/>
      <c r="V835" s="174"/>
      <c r="W835" s="174"/>
      <c r="X835" s="174"/>
      <c r="Y835" s="174"/>
      <c r="Z835" s="174"/>
      <c r="AA835" s="174"/>
      <c r="AB835" s="174"/>
    </row>
    <row r="836" spans="1:28" ht="15.75" customHeight="1">
      <c r="A836" s="174"/>
      <c r="B836" s="174"/>
      <c r="C836" s="376"/>
      <c r="D836" s="376"/>
      <c r="E836" s="376"/>
      <c r="F836" s="376"/>
      <c r="G836" s="376"/>
      <c r="H836" s="376"/>
      <c r="I836" s="174"/>
      <c r="J836" s="174"/>
      <c r="K836" s="174"/>
      <c r="L836" s="174"/>
      <c r="M836" s="174"/>
      <c r="N836" s="174"/>
      <c r="O836" s="174"/>
      <c r="P836" s="174"/>
      <c r="Q836" s="174"/>
      <c r="R836" s="174"/>
      <c r="S836" s="174"/>
      <c r="T836" s="174"/>
      <c r="U836" s="174"/>
      <c r="V836" s="174"/>
      <c r="W836" s="174"/>
      <c r="X836" s="174"/>
      <c r="Y836" s="174"/>
      <c r="Z836" s="174"/>
      <c r="AA836" s="174"/>
      <c r="AB836" s="174"/>
    </row>
    <row r="837" spans="1:28" ht="15.75" customHeight="1">
      <c r="A837" s="174"/>
      <c r="B837" s="174"/>
      <c r="C837" s="376"/>
      <c r="D837" s="376"/>
      <c r="E837" s="376"/>
      <c r="F837" s="376"/>
      <c r="G837" s="376"/>
      <c r="H837" s="376"/>
      <c r="I837" s="174"/>
      <c r="J837" s="174"/>
      <c r="K837" s="174"/>
      <c r="L837" s="174"/>
      <c r="M837" s="174"/>
      <c r="N837" s="174"/>
      <c r="O837" s="174"/>
      <c r="P837" s="174"/>
      <c r="Q837" s="174"/>
      <c r="R837" s="174"/>
      <c r="S837" s="174"/>
      <c r="T837" s="174"/>
      <c r="U837" s="174"/>
      <c r="V837" s="174"/>
      <c r="W837" s="174"/>
      <c r="X837" s="174"/>
      <c r="Y837" s="174"/>
      <c r="Z837" s="174"/>
      <c r="AA837" s="174"/>
      <c r="AB837" s="174"/>
    </row>
    <row r="838" spans="1:28" ht="15.75" customHeight="1">
      <c r="A838" s="174"/>
      <c r="B838" s="174"/>
      <c r="C838" s="376"/>
      <c r="D838" s="376"/>
      <c r="E838" s="376"/>
      <c r="F838" s="376"/>
      <c r="G838" s="376"/>
      <c r="H838" s="376"/>
      <c r="I838" s="174"/>
      <c r="J838" s="174"/>
      <c r="K838" s="174"/>
      <c r="L838" s="174"/>
      <c r="M838" s="174"/>
      <c r="N838" s="174"/>
      <c r="O838" s="174"/>
      <c r="P838" s="174"/>
      <c r="Q838" s="174"/>
      <c r="R838" s="174"/>
      <c r="S838" s="174"/>
      <c r="T838" s="174"/>
      <c r="U838" s="174"/>
      <c r="V838" s="174"/>
      <c r="W838" s="174"/>
      <c r="X838" s="174"/>
      <c r="Y838" s="174"/>
      <c r="Z838" s="174"/>
      <c r="AA838" s="174"/>
      <c r="AB838" s="174"/>
    </row>
    <row r="839" spans="1:28" ht="15.75" customHeight="1">
      <c r="A839" s="174"/>
      <c r="B839" s="174"/>
      <c r="C839" s="376"/>
      <c r="D839" s="376"/>
      <c r="E839" s="376"/>
      <c r="F839" s="376"/>
      <c r="G839" s="376"/>
      <c r="H839" s="376"/>
      <c r="I839" s="174"/>
      <c r="J839" s="174"/>
      <c r="K839" s="174"/>
      <c r="L839" s="174"/>
      <c r="M839" s="174"/>
      <c r="N839" s="174"/>
      <c r="O839" s="174"/>
      <c r="P839" s="174"/>
      <c r="Q839" s="174"/>
      <c r="R839" s="174"/>
      <c r="S839" s="174"/>
      <c r="T839" s="174"/>
      <c r="U839" s="174"/>
      <c r="V839" s="174"/>
      <c r="W839" s="174"/>
      <c r="X839" s="174"/>
      <c r="Y839" s="174"/>
      <c r="Z839" s="174"/>
      <c r="AA839" s="174"/>
      <c r="AB839" s="174"/>
    </row>
    <row r="840" spans="1:28" ht="15.75" customHeight="1">
      <c r="A840" s="174"/>
      <c r="B840" s="174"/>
      <c r="C840" s="376"/>
      <c r="D840" s="376"/>
      <c r="E840" s="376"/>
      <c r="F840" s="376"/>
      <c r="G840" s="376"/>
      <c r="H840" s="376"/>
      <c r="I840" s="174"/>
      <c r="J840" s="174"/>
      <c r="K840" s="174"/>
      <c r="L840" s="174"/>
      <c r="M840" s="174"/>
      <c r="N840" s="174"/>
      <c r="O840" s="174"/>
      <c r="P840" s="174"/>
      <c r="Q840" s="174"/>
      <c r="R840" s="174"/>
      <c r="S840" s="174"/>
      <c r="T840" s="174"/>
      <c r="U840" s="174"/>
      <c r="V840" s="174"/>
      <c r="W840" s="174"/>
      <c r="X840" s="174"/>
      <c r="Y840" s="174"/>
      <c r="Z840" s="174"/>
      <c r="AA840" s="174"/>
      <c r="AB840" s="174"/>
    </row>
    <row r="841" spans="1:28" ht="15.75" customHeight="1">
      <c r="A841" s="174"/>
      <c r="B841" s="174"/>
      <c r="C841" s="376"/>
      <c r="D841" s="376"/>
      <c r="E841" s="376"/>
      <c r="F841" s="376"/>
      <c r="G841" s="376"/>
      <c r="H841" s="376"/>
      <c r="I841" s="174"/>
      <c r="J841" s="174"/>
      <c r="K841" s="174"/>
      <c r="L841" s="174"/>
      <c r="M841" s="174"/>
      <c r="N841" s="174"/>
      <c r="O841" s="174"/>
      <c r="P841" s="174"/>
      <c r="Q841" s="174"/>
      <c r="R841" s="174"/>
      <c r="S841" s="174"/>
      <c r="T841" s="174"/>
      <c r="U841" s="174"/>
      <c r="V841" s="174"/>
      <c r="W841" s="174"/>
      <c r="X841" s="174"/>
      <c r="Y841" s="174"/>
      <c r="Z841" s="174"/>
      <c r="AA841" s="174"/>
      <c r="AB841" s="174"/>
    </row>
    <row r="842" spans="1:28" ht="15.75" customHeight="1">
      <c r="A842" s="174"/>
      <c r="B842" s="174"/>
      <c r="C842" s="376"/>
      <c r="D842" s="376"/>
      <c r="E842" s="376"/>
      <c r="F842" s="376"/>
      <c r="G842" s="376"/>
      <c r="H842" s="376"/>
      <c r="I842" s="174"/>
      <c r="J842" s="174"/>
      <c r="K842" s="174"/>
      <c r="L842" s="174"/>
      <c r="M842" s="174"/>
      <c r="N842" s="174"/>
      <c r="O842" s="174"/>
      <c r="P842" s="174"/>
      <c r="Q842" s="174"/>
      <c r="R842" s="174"/>
      <c r="S842" s="174"/>
      <c r="T842" s="174"/>
      <c r="U842" s="174"/>
      <c r="V842" s="174"/>
      <c r="W842" s="174"/>
      <c r="X842" s="174"/>
      <c r="Y842" s="174"/>
      <c r="Z842" s="174"/>
      <c r="AA842" s="174"/>
      <c r="AB842" s="174"/>
    </row>
    <row r="843" spans="1:28" ht="15.75" customHeight="1">
      <c r="A843" s="174"/>
      <c r="B843" s="174"/>
      <c r="C843" s="376"/>
      <c r="D843" s="376"/>
      <c r="E843" s="376"/>
      <c r="F843" s="376"/>
      <c r="G843" s="376"/>
      <c r="H843" s="376"/>
      <c r="I843" s="174"/>
      <c r="J843" s="174"/>
      <c r="K843" s="174"/>
      <c r="L843" s="174"/>
      <c r="M843" s="174"/>
      <c r="N843" s="174"/>
      <c r="O843" s="174"/>
      <c r="P843" s="174"/>
      <c r="Q843" s="174"/>
      <c r="R843" s="174"/>
      <c r="S843" s="174"/>
      <c r="T843" s="174"/>
      <c r="U843" s="174"/>
      <c r="V843" s="174"/>
      <c r="W843" s="174"/>
      <c r="X843" s="174"/>
      <c r="Y843" s="174"/>
      <c r="Z843" s="174"/>
      <c r="AA843" s="174"/>
      <c r="AB843" s="174"/>
    </row>
    <row r="844" spans="1:28" ht="15.75" customHeight="1">
      <c r="A844" s="174"/>
      <c r="B844" s="174"/>
      <c r="C844" s="376"/>
      <c r="D844" s="376"/>
      <c r="E844" s="376"/>
      <c r="F844" s="376"/>
      <c r="G844" s="376"/>
      <c r="H844" s="376"/>
      <c r="I844" s="174"/>
      <c r="J844" s="174"/>
      <c r="K844" s="174"/>
      <c r="L844" s="174"/>
      <c r="M844" s="174"/>
      <c r="N844" s="174"/>
      <c r="O844" s="174"/>
      <c r="P844" s="174"/>
      <c r="Q844" s="174"/>
      <c r="R844" s="174"/>
      <c r="S844" s="174"/>
      <c r="T844" s="174"/>
      <c r="U844" s="174"/>
      <c r="V844" s="174"/>
      <c r="W844" s="174"/>
      <c r="X844" s="174"/>
      <c r="Y844" s="174"/>
      <c r="Z844" s="174"/>
      <c r="AA844" s="174"/>
      <c r="AB844" s="174"/>
    </row>
    <row r="845" spans="1:28" ht="15.75" customHeight="1">
      <c r="A845" s="174"/>
      <c r="B845" s="174"/>
      <c r="C845" s="376"/>
      <c r="D845" s="376"/>
      <c r="E845" s="376"/>
      <c r="F845" s="376"/>
      <c r="G845" s="376"/>
      <c r="H845" s="376"/>
      <c r="I845" s="174"/>
      <c r="J845" s="174"/>
      <c r="K845" s="174"/>
      <c r="L845" s="174"/>
      <c r="M845" s="174"/>
      <c r="N845" s="174"/>
      <c r="O845" s="174"/>
      <c r="P845" s="174"/>
      <c r="Q845" s="174"/>
      <c r="R845" s="174"/>
      <c r="S845" s="174"/>
      <c r="T845" s="174"/>
      <c r="U845" s="174"/>
      <c r="V845" s="174"/>
      <c r="W845" s="174"/>
      <c r="X845" s="174"/>
      <c r="Y845" s="174"/>
      <c r="Z845" s="174"/>
      <c r="AA845" s="174"/>
      <c r="AB845" s="174"/>
    </row>
    <row r="846" spans="1:28" ht="15.75" customHeight="1">
      <c r="A846" s="174"/>
      <c r="B846" s="174"/>
      <c r="C846" s="376"/>
      <c r="D846" s="376"/>
      <c r="E846" s="376"/>
      <c r="F846" s="376"/>
      <c r="G846" s="376"/>
      <c r="H846" s="376"/>
      <c r="I846" s="174"/>
      <c r="J846" s="174"/>
      <c r="K846" s="174"/>
      <c r="L846" s="174"/>
      <c r="M846" s="174"/>
      <c r="N846" s="174"/>
      <c r="O846" s="174"/>
      <c r="P846" s="174"/>
      <c r="Q846" s="174"/>
      <c r="R846" s="174"/>
      <c r="S846" s="174"/>
      <c r="T846" s="174"/>
      <c r="U846" s="174"/>
      <c r="V846" s="174"/>
      <c r="W846" s="174"/>
      <c r="X846" s="174"/>
      <c r="Y846" s="174"/>
      <c r="Z846" s="174"/>
      <c r="AA846" s="174"/>
      <c r="AB846" s="174"/>
    </row>
    <row r="847" spans="1:28" ht="15.75" customHeight="1">
      <c r="A847" s="174"/>
      <c r="B847" s="174"/>
      <c r="C847" s="376"/>
      <c r="D847" s="376"/>
      <c r="E847" s="376"/>
      <c r="F847" s="376"/>
      <c r="G847" s="376"/>
      <c r="H847" s="376"/>
      <c r="I847" s="174"/>
      <c r="J847" s="174"/>
      <c r="K847" s="174"/>
      <c r="L847" s="174"/>
      <c r="M847" s="174"/>
      <c r="N847" s="174"/>
      <c r="O847" s="174"/>
      <c r="P847" s="174"/>
      <c r="Q847" s="174"/>
      <c r="R847" s="174"/>
      <c r="S847" s="174"/>
      <c r="T847" s="174"/>
      <c r="U847" s="174"/>
      <c r="V847" s="174"/>
      <c r="W847" s="174"/>
      <c r="X847" s="174"/>
      <c r="Y847" s="174"/>
      <c r="Z847" s="174"/>
      <c r="AA847" s="174"/>
      <c r="AB847" s="174"/>
    </row>
    <row r="848" spans="1:28" ht="15.75" customHeight="1">
      <c r="A848" s="174"/>
      <c r="B848" s="174"/>
      <c r="C848" s="376"/>
      <c r="D848" s="376"/>
      <c r="E848" s="376"/>
      <c r="F848" s="376"/>
      <c r="G848" s="376"/>
      <c r="H848" s="376"/>
      <c r="I848" s="174"/>
      <c r="J848" s="174"/>
      <c r="K848" s="174"/>
      <c r="L848" s="174"/>
      <c r="M848" s="174"/>
      <c r="N848" s="174"/>
      <c r="O848" s="174"/>
      <c r="P848" s="174"/>
      <c r="Q848" s="174"/>
      <c r="R848" s="174"/>
      <c r="S848" s="174"/>
      <c r="T848" s="174"/>
      <c r="U848" s="174"/>
      <c r="V848" s="174"/>
      <c r="W848" s="174"/>
      <c r="X848" s="174"/>
      <c r="Y848" s="174"/>
      <c r="Z848" s="174"/>
      <c r="AA848" s="174"/>
      <c r="AB848" s="174"/>
    </row>
    <row r="849" spans="1:28" ht="15.75" customHeight="1">
      <c r="A849" s="174"/>
      <c r="B849" s="174"/>
      <c r="C849" s="376"/>
      <c r="D849" s="376"/>
      <c r="E849" s="376"/>
      <c r="F849" s="376"/>
      <c r="G849" s="376"/>
      <c r="H849" s="376"/>
      <c r="I849" s="174"/>
      <c r="J849" s="174"/>
      <c r="K849" s="174"/>
      <c r="L849" s="174"/>
      <c r="M849" s="174"/>
      <c r="N849" s="174"/>
      <c r="O849" s="174"/>
      <c r="P849" s="174"/>
      <c r="Q849" s="174"/>
      <c r="R849" s="174"/>
      <c r="S849" s="174"/>
      <c r="T849" s="174"/>
      <c r="U849" s="174"/>
      <c r="V849" s="174"/>
      <c r="W849" s="174"/>
      <c r="X849" s="174"/>
      <c r="Y849" s="174"/>
      <c r="Z849" s="174"/>
      <c r="AA849" s="174"/>
      <c r="AB849" s="174"/>
    </row>
    <row r="850" spans="1:28" ht="15.75" customHeight="1">
      <c r="A850" s="174"/>
      <c r="B850" s="174"/>
      <c r="C850" s="376"/>
      <c r="D850" s="376"/>
      <c r="E850" s="376"/>
      <c r="F850" s="376"/>
      <c r="G850" s="376"/>
      <c r="H850" s="376"/>
      <c r="I850" s="174"/>
      <c r="J850" s="174"/>
      <c r="K850" s="174"/>
      <c r="L850" s="174"/>
      <c r="M850" s="174"/>
      <c r="N850" s="174"/>
      <c r="O850" s="174"/>
      <c r="P850" s="174"/>
      <c r="Q850" s="174"/>
      <c r="R850" s="174"/>
      <c r="S850" s="174"/>
      <c r="T850" s="174"/>
      <c r="U850" s="174"/>
      <c r="V850" s="174"/>
      <c r="W850" s="174"/>
      <c r="X850" s="174"/>
      <c r="Y850" s="174"/>
      <c r="Z850" s="174"/>
      <c r="AA850" s="174"/>
      <c r="AB850" s="174"/>
    </row>
    <row r="851" spans="1:28" ht="15.75" customHeight="1">
      <c r="A851" s="174"/>
      <c r="B851" s="174"/>
      <c r="C851" s="376"/>
      <c r="D851" s="376"/>
      <c r="E851" s="376"/>
      <c r="F851" s="376"/>
      <c r="G851" s="376"/>
      <c r="H851" s="376"/>
      <c r="I851" s="174"/>
      <c r="J851" s="174"/>
      <c r="K851" s="174"/>
      <c r="L851" s="174"/>
      <c r="M851" s="174"/>
      <c r="N851" s="174"/>
      <c r="O851" s="174"/>
      <c r="P851" s="174"/>
      <c r="Q851" s="174"/>
      <c r="R851" s="174"/>
      <c r="S851" s="174"/>
      <c r="T851" s="174"/>
      <c r="U851" s="174"/>
      <c r="V851" s="174"/>
      <c r="W851" s="174"/>
      <c r="X851" s="174"/>
      <c r="Y851" s="174"/>
      <c r="Z851" s="174"/>
      <c r="AA851" s="174"/>
      <c r="AB851" s="174"/>
    </row>
    <row r="852" spans="1:28" ht="15.75" customHeight="1">
      <c r="A852" s="174"/>
      <c r="B852" s="174"/>
      <c r="C852" s="376"/>
      <c r="D852" s="376"/>
      <c r="E852" s="376"/>
      <c r="F852" s="376"/>
      <c r="G852" s="376"/>
      <c r="H852" s="376"/>
      <c r="I852" s="174"/>
      <c r="J852" s="174"/>
      <c r="K852" s="174"/>
      <c r="L852" s="174"/>
      <c r="M852" s="174"/>
      <c r="N852" s="174"/>
      <c r="O852" s="174"/>
      <c r="P852" s="174"/>
      <c r="Q852" s="174"/>
      <c r="R852" s="174"/>
      <c r="S852" s="174"/>
      <c r="T852" s="174"/>
      <c r="U852" s="174"/>
      <c r="V852" s="174"/>
      <c r="W852" s="174"/>
      <c r="X852" s="174"/>
      <c r="Y852" s="174"/>
      <c r="Z852" s="174"/>
      <c r="AA852" s="174"/>
      <c r="AB852" s="174"/>
    </row>
    <row r="853" spans="1:28" ht="15.75" customHeight="1">
      <c r="A853" s="174"/>
      <c r="B853" s="174"/>
      <c r="C853" s="376"/>
      <c r="D853" s="376"/>
      <c r="E853" s="376"/>
      <c r="F853" s="376"/>
      <c r="G853" s="376"/>
      <c r="H853" s="376"/>
      <c r="I853" s="174"/>
      <c r="J853" s="174"/>
      <c r="K853" s="174"/>
      <c r="L853" s="174"/>
      <c r="M853" s="174"/>
      <c r="N853" s="174"/>
      <c r="O853" s="174"/>
      <c r="P853" s="174"/>
      <c r="Q853" s="174"/>
      <c r="R853" s="174"/>
      <c r="S853" s="174"/>
      <c r="T853" s="174"/>
      <c r="U853" s="174"/>
      <c r="V853" s="174"/>
      <c r="W853" s="174"/>
      <c r="X853" s="174"/>
      <c r="Y853" s="174"/>
      <c r="Z853" s="174"/>
      <c r="AA853" s="174"/>
      <c r="AB853" s="174"/>
    </row>
    <row r="854" spans="1:28" ht="15.75" customHeight="1">
      <c r="A854" s="174"/>
      <c r="B854" s="174"/>
      <c r="C854" s="376"/>
      <c r="D854" s="376"/>
      <c r="E854" s="376"/>
      <c r="F854" s="376"/>
      <c r="G854" s="376"/>
      <c r="H854" s="376"/>
      <c r="I854" s="174"/>
      <c r="J854" s="174"/>
      <c r="K854" s="174"/>
      <c r="L854" s="174"/>
      <c r="M854" s="174"/>
      <c r="N854" s="174"/>
      <c r="O854" s="174"/>
      <c r="P854" s="174"/>
      <c r="Q854" s="174"/>
      <c r="R854" s="174"/>
      <c r="S854" s="174"/>
      <c r="T854" s="174"/>
      <c r="U854" s="174"/>
      <c r="V854" s="174"/>
      <c r="W854" s="174"/>
      <c r="X854" s="174"/>
      <c r="Y854" s="174"/>
      <c r="Z854" s="174"/>
      <c r="AA854" s="174"/>
      <c r="AB854" s="174"/>
    </row>
    <row r="855" spans="1:28" ht="15.75" customHeight="1">
      <c r="A855" s="174"/>
      <c r="B855" s="174"/>
      <c r="C855" s="376"/>
      <c r="D855" s="376"/>
      <c r="E855" s="376"/>
      <c r="F855" s="376"/>
      <c r="G855" s="376"/>
      <c r="H855" s="376"/>
      <c r="I855" s="174"/>
      <c r="J855" s="174"/>
      <c r="K855" s="174"/>
      <c r="L855" s="174"/>
      <c r="M855" s="174"/>
      <c r="N855" s="174"/>
      <c r="O855" s="174"/>
      <c r="P855" s="174"/>
      <c r="Q855" s="174"/>
      <c r="R855" s="174"/>
      <c r="S855" s="174"/>
      <c r="T855" s="174"/>
      <c r="U855" s="174"/>
      <c r="V855" s="174"/>
      <c r="W855" s="174"/>
      <c r="X855" s="174"/>
      <c r="Y855" s="174"/>
      <c r="Z855" s="174"/>
      <c r="AA855" s="174"/>
      <c r="AB855" s="174"/>
    </row>
    <row r="856" spans="1:28" ht="15.75" customHeight="1">
      <c r="A856" s="174"/>
      <c r="B856" s="174"/>
      <c r="C856" s="376"/>
      <c r="D856" s="376"/>
      <c r="E856" s="376"/>
      <c r="F856" s="376"/>
      <c r="G856" s="376"/>
      <c r="H856" s="376"/>
      <c r="I856" s="174"/>
      <c r="J856" s="174"/>
      <c r="K856" s="174"/>
      <c r="L856" s="174"/>
      <c r="M856" s="174"/>
      <c r="N856" s="174"/>
      <c r="O856" s="174"/>
      <c r="P856" s="174"/>
      <c r="Q856" s="174"/>
      <c r="R856" s="174"/>
      <c r="S856" s="174"/>
      <c r="T856" s="174"/>
      <c r="U856" s="174"/>
      <c r="V856" s="174"/>
      <c r="W856" s="174"/>
      <c r="X856" s="174"/>
      <c r="Y856" s="174"/>
      <c r="Z856" s="174"/>
      <c r="AA856" s="174"/>
      <c r="AB856" s="174"/>
    </row>
    <row r="857" spans="1:28" ht="15.75" customHeight="1">
      <c r="A857" s="174"/>
      <c r="B857" s="174"/>
      <c r="C857" s="376"/>
      <c r="D857" s="376"/>
      <c r="E857" s="376"/>
      <c r="F857" s="376"/>
      <c r="G857" s="376"/>
      <c r="H857" s="376"/>
      <c r="I857" s="174"/>
      <c r="J857" s="174"/>
      <c r="K857" s="174"/>
      <c r="L857" s="174"/>
      <c r="M857" s="174"/>
      <c r="N857" s="174"/>
      <c r="O857" s="174"/>
      <c r="P857" s="174"/>
      <c r="Q857" s="174"/>
      <c r="R857" s="174"/>
      <c r="S857" s="174"/>
      <c r="T857" s="174"/>
      <c r="U857" s="174"/>
      <c r="V857" s="174"/>
      <c r="W857" s="174"/>
      <c r="X857" s="174"/>
      <c r="Y857" s="174"/>
      <c r="Z857" s="174"/>
      <c r="AA857" s="174"/>
      <c r="AB857" s="174"/>
    </row>
    <row r="858" spans="1:28" ht="15.75" customHeight="1">
      <c r="A858" s="174"/>
      <c r="B858" s="174"/>
      <c r="C858" s="376"/>
      <c r="D858" s="376"/>
      <c r="E858" s="376"/>
      <c r="F858" s="376"/>
      <c r="G858" s="376"/>
      <c r="H858" s="376"/>
      <c r="I858" s="174"/>
      <c r="J858" s="174"/>
      <c r="K858" s="174"/>
      <c r="L858" s="174"/>
      <c r="M858" s="174"/>
      <c r="N858" s="174"/>
      <c r="O858" s="174"/>
      <c r="P858" s="174"/>
      <c r="Q858" s="174"/>
      <c r="R858" s="174"/>
      <c r="S858" s="174"/>
      <c r="T858" s="174"/>
      <c r="U858" s="174"/>
      <c r="V858" s="174"/>
      <c r="W858" s="174"/>
      <c r="X858" s="174"/>
      <c r="Y858" s="174"/>
      <c r="Z858" s="174"/>
      <c r="AA858" s="174"/>
      <c r="AB858" s="174"/>
    </row>
    <row r="859" spans="1:28" ht="15.75" customHeight="1">
      <c r="A859" s="174"/>
      <c r="B859" s="174"/>
      <c r="C859" s="376"/>
      <c r="D859" s="376"/>
      <c r="E859" s="376"/>
      <c r="F859" s="376"/>
      <c r="G859" s="376"/>
      <c r="H859" s="376"/>
      <c r="I859" s="174"/>
      <c r="J859" s="174"/>
      <c r="K859" s="174"/>
      <c r="L859" s="174"/>
      <c r="M859" s="174"/>
      <c r="N859" s="174"/>
      <c r="O859" s="174"/>
      <c r="P859" s="174"/>
      <c r="Q859" s="174"/>
      <c r="R859" s="174"/>
      <c r="S859" s="174"/>
      <c r="T859" s="174"/>
      <c r="U859" s="174"/>
      <c r="V859" s="174"/>
      <c r="W859" s="174"/>
      <c r="X859" s="174"/>
      <c r="Y859" s="174"/>
      <c r="Z859" s="174"/>
      <c r="AA859" s="174"/>
      <c r="AB859" s="174"/>
    </row>
    <row r="860" spans="1:28" ht="15.75" customHeight="1">
      <c r="A860" s="174"/>
      <c r="B860" s="174"/>
      <c r="C860" s="376"/>
      <c r="D860" s="376"/>
      <c r="E860" s="376"/>
      <c r="F860" s="376"/>
      <c r="G860" s="376"/>
      <c r="H860" s="376"/>
      <c r="I860" s="174"/>
      <c r="J860" s="174"/>
      <c r="K860" s="174"/>
      <c r="L860" s="174"/>
      <c r="M860" s="174"/>
      <c r="N860" s="174"/>
      <c r="O860" s="174"/>
      <c r="P860" s="174"/>
      <c r="Q860" s="174"/>
      <c r="R860" s="174"/>
      <c r="S860" s="174"/>
      <c r="T860" s="174"/>
      <c r="U860" s="174"/>
      <c r="V860" s="174"/>
      <c r="W860" s="174"/>
      <c r="X860" s="174"/>
      <c r="Y860" s="174"/>
      <c r="Z860" s="174"/>
      <c r="AA860" s="174"/>
      <c r="AB860" s="174"/>
    </row>
    <row r="861" spans="1:28" ht="15.75" customHeight="1">
      <c r="A861" s="174"/>
      <c r="B861" s="174"/>
      <c r="C861" s="376"/>
      <c r="D861" s="376"/>
      <c r="E861" s="376"/>
      <c r="F861" s="376"/>
      <c r="G861" s="376"/>
      <c r="H861" s="376"/>
      <c r="I861" s="174"/>
      <c r="J861" s="174"/>
      <c r="K861" s="174"/>
      <c r="L861" s="174"/>
      <c r="M861" s="174"/>
      <c r="N861" s="174"/>
      <c r="O861" s="174"/>
      <c r="P861" s="174"/>
      <c r="Q861" s="174"/>
      <c r="R861" s="174"/>
      <c r="S861" s="174"/>
      <c r="T861" s="174"/>
      <c r="U861" s="174"/>
      <c r="V861" s="174"/>
      <c r="W861" s="174"/>
      <c r="X861" s="174"/>
      <c r="Y861" s="174"/>
      <c r="Z861" s="174"/>
      <c r="AA861" s="174"/>
      <c r="AB861" s="174"/>
    </row>
    <row r="862" spans="1:28" ht="15.75" customHeight="1">
      <c r="A862" s="174"/>
      <c r="B862" s="174"/>
      <c r="C862" s="376"/>
      <c r="D862" s="376"/>
      <c r="E862" s="376"/>
      <c r="F862" s="376"/>
      <c r="G862" s="376"/>
      <c r="H862" s="376"/>
      <c r="I862" s="174"/>
      <c r="J862" s="174"/>
      <c r="K862" s="174"/>
      <c r="L862" s="174"/>
      <c r="M862" s="174"/>
      <c r="N862" s="174"/>
      <c r="O862" s="174"/>
      <c r="P862" s="174"/>
      <c r="Q862" s="174"/>
      <c r="R862" s="174"/>
      <c r="S862" s="174"/>
      <c r="T862" s="174"/>
      <c r="U862" s="174"/>
      <c r="V862" s="174"/>
      <c r="W862" s="174"/>
      <c r="X862" s="174"/>
      <c r="Y862" s="174"/>
      <c r="Z862" s="174"/>
      <c r="AA862" s="174"/>
      <c r="AB862" s="174"/>
    </row>
    <row r="863" spans="1:28" ht="15.75" customHeight="1">
      <c r="A863" s="174"/>
      <c r="B863" s="174"/>
      <c r="C863" s="376"/>
      <c r="D863" s="376"/>
      <c r="E863" s="376"/>
      <c r="F863" s="376"/>
      <c r="G863" s="376"/>
      <c r="H863" s="376"/>
      <c r="I863" s="174"/>
      <c r="J863" s="174"/>
      <c r="K863" s="174"/>
      <c r="L863" s="174"/>
      <c r="M863" s="174"/>
      <c r="N863" s="174"/>
      <c r="O863" s="174"/>
      <c r="P863" s="174"/>
      <c r="Q863" s="174"/>
      <c r="R863" s="174"/>
      <c r="S863" s="174"/>
      <c r="T863" s="174"/>
      <c r="U863" s="174"/>
      <c r="V863" s="174"/>
      <c r="W863" s="174"/>
      <c r="X863" s="174"/>
      <c r="Y863" s="174"/>
      <c r="Z863" s="174"/>
      <c r="AA863" s="174"/>
      <c r="AB863" s="174"/>
    </row>
    <row r="864" spans="1:28" ht="15.75" customHeight="1">
      <c r="A864" s="174"/>
      <c r="B864" s="174"/>
      <c r="C864" s="376"/>
      <c r="D864" s="376"/>
      <c r="E864" s="376"/>
      <c r="F864" s="376"/>
      <c r="G864" s="376"/>
      <c r="H864" s="376"/>
      <c r="I864" s="174"/>
      <c r="J864" s="174"/>
      <c r="K864" s="174"/>
      <c r="L864" s="174"/>
      <c r="M864" s="174"/>
      <c r="N864" s="174"/>
      <c r="O864" s="174"/>
      <c r="P864" s="174"/>
      <c r="Q864" s="174"/>
      <c r="R864" s="174"/>
      <c r="S864" s="174"/>
      <c r="T864" s="174"/>
      <c r="U864" s="174"/>
      <c r="V864" s="174"/>
      <c r="W864" s="174"/>
      <c r="X864" s="174"/>
      <c r="Y864" s="174"/>
      <c r="Z864" s="174"/>
      <c r="AA864" s="174"/>
      <c r="AB864" s="174"/>
    </row>
    <row r="865" spans="1:28" ht="15.75" customHeight="1">
      <c r="A865" s="174"/>
      <c r="B865" s="174"/>
      <c r="C865" s="376"/>
      <c r="D865" s="376"/>
      <c r="E865" s="376"/>
      <c r="F865" s="376"/>
      <c r="G865" s="376"/>
      <c r="H865" s="376"/>
      <c r="I865" s="174"/>
      <c r="J865" s="174"/>
      <c r="K865" s="174"/>
      <c r="L865" s="174"/>
      <c r="M865" s="174"/>
      <c r="N865" s="174"/>
      <c r="O865" s="174"/>
      <c r="P865" s="174"/>
      <c r="Q865" s="174"/>
      <c r="R865" s="174"/>
      <c r="S865" s="174"/>
      <c r="T865" s="174"/>
      <c r="U865" s="174"/>
      <c r="V865" s="174"/>
      <c r="W865" s="174"/>
      <c r="X865" s="174"/>
      <c r="Y865" s="174"/>
      <c r="Z865" s="174"/>
      <c r="AA865" s="174"/>
      <c r="AB865" s="174"/>
    </row>
    <row r="866" spans="1:28" ht="15.75" customHeight="1">
      <c r="A866" s="174"/>
      <c r="B866" s="174"/>
      <c r="C866" s="376"/>
      <c r="D866" s="376"/>
      <c r="E866" s="376"/>
      <c r="F866" s="376"/>
      <c r="G866" s="376"/>
      <c r="H866" s="376"/>
      <c r="I866" s="174"/>
      <c r="J866" s="174"/>
      <c r="K866" s="174"/>
      <c r="L866" s="174"/>
      <c r="M866" s="174"/>
      <c r="N866" s="174"/>
      <c r="O866" s="174"/>
      <c r="P866" s="174"/>
      <c r="Q866" s="174"/>
      <c r="R866" s="174"/>
      <c r="S866" s="174"/>
      <c r="T866" s="174"/>
      <c r="U866" s="174"/>
      <c r="V866" s="174"/>
      <c r="W866" s="174"/>
      <c r="X866" s="174"/>
      <c r="Y866" s="174"/>
      <c r="Z866" s="174"/>
      <c r="AA866" s="174"/>
      <c r="AB866" s="174"/>
    </row>
    <row r="867" spans="1:28" ht="15.75" customHeight="1">
      <c r="A867" s="174"/>
      <c r="B867" s="174"/>
      <c r="C867" s="376"/>
      <c r="D867" s="376"/>
      <c r="E867" s="376"/>
      <c r="F867" s="376"/>
      <c r="G867" s="376"/>
      <c r="H867" s="376"/>
      <c r="I867" s="174"/>
      <c r="J867" s="174"/>
      <c r="K867" s="174"/>
      <c r="L867" s="174"/>
      <c r="M867" s="174"/>
      <c r="N867" s="174"/>
      <c r="O867" s="174"/>
      <c r="P867" s="174"/>
      <c r="Q867" s="174"/>
      <c r="R867" s="174"/>
      <c r="S867" s="174"/>
      <c r="T867" s="174"/>
      <c r="U867" s="174"/>
      <c r="V867" s="174"/>
      <c r="W867" s="174"/>
      <c r="X867" s="174"/>
      <c r="Y867" s="174"/>
      <c r="Z867" s="174"/>
      <c r="AA867" s="174"/>
      <c r="AB867" s="174"/>
    </row>
    <row r="868" spans="1:28" ht="15.75" customHeight="1">
      <c r="A868" s="174"/>
      <c r="B868" s="174"/>
      <c r="C868" s="376"/>
      <c r="D868" s="376"/>
      <c r="E868" s="376"/>
      <c r="F868" s="376"/>
      <c r="G868" s="376"/>
      <c r="H868" s="376"/>
      <c r="I868" s="174"/>
      <c r="J868" s="174"/>
      <c r="K868" s="174"/>
      <c r="L868" s="174"/>
      <c r="M868" s="174"/>
      <c r="N868" s="174"/>
      <c r="O868" s="174"/>
      <c r="P868" s="174"/>
      <c r="Q868" s="174"/>
      <c r="R868" s="174"/>
      <c r="S868" s="174"/>
      <c r="T868" s="174"/>
      <c r="U868" s="174"/>
      <c r="V868" s="174"/>
      <c r="W868" s="174"/>
      <c r="X868" s="174"/>
      <c r="Y868" s="174"/>
      <c r="Z868" s="174"/>
      <c r="AA868" s="174"/>
      <c r="AB868" s="174"/>
    </row>
    <row r="869" spans="1:28" ht="15.75" customHeight="1">
      <c r="A869" s="174"/>
      <c r="B869" s="174"/>
      <c r="C869" s="376"/>
      <c r="D869" s="376"/>
      <c r="E869" s="376"/>
      <c r="F869" s="376"/>
      <c r="G869" s="376"/>
      <c r="H869" s="376"/>
      <c r="I869" s="174"/>
      <c r="J869" s="174"/>
      <c r="K869" s="174"/>
      <c r="L869" s="174"/>
      <c r="M869" s="174"/>
      <c r="N869" s="174"/>
      <c r="O869" s="174"/>
      <c r="P869" s="174"/>
      <c r="Q869" s="174"/>
      <c r="R869" s="174"/>
      <c r="S869" s="174"/>
      <c r="T869" s="174"/>
      <c r="U869" s="174"/>
      <c r="V869" s="174"/>
      <c r="W869" s="174"/>
      <c r="X869" s="174"/>
      <c r="Y869" s="174"/>
      <c r="Z869" s="174"/>
      <c r="AA869" s="174"/>
      <c r="AB869" s="174"/>
    </row>
    <row r="870" spans="1:28" ht="15.75" customHeight="1">
      <c r="A870" s="174"/>
      <c r="B870" s="174"/>
      <c r="C870" s="376"/>
      <c r="D870" s="376"/>
      <c r="E870" s="376"/>
      <c r="F870" s="376"/>
      <c r="G870" s="376"/>
      <c r="H870" s="376"/>
      <c r="I870" s="174"/>
      <c r="J870" s="174"/>
      <c r="K870" s="174"/>
      <c r="L870" s="174"/>
      <c r="M870" s="174"/>
      <c r="N870" s="174"/>
      <c r="O870" s="174"/>
      <c r="P870" s="174"/>
      <c r="Q870" s="174"/>
      <c r="R870" s="174"/>
      <c r="S870" s="174"/>
      <c r="T870" s="174"/>
      <c r="U870" s="174"/>
      <c r="V870" s="174"/>
      <c r="W870" s="174"/>
      <c r="X870" s="174"/>
      <c r="Y870" s="174"/>
      <c r="Z870" s="174"/>
      <c r="AA870" s="174"/>
      <c r="AB870" s="174"/>
    </row>
    <row r="871" spans="1:28" ht="15.75" customHeight="1">
      <c r="A871" s="174"/>
      <c r="B871" s="174"/>
      <c r="C871" s="376"/>
      <c r="D871" s="376"/>
      <c r="E871" s="376"/>
      <c r="F871" s="376"/>
      <c r="G871" s="376"/>
      <c r="H871" s="376"/>
      <c r="I871" s="174"/>
      <c r="J871" s="174"/>
      <c r="K871" s="174"/>
      <c r="L871" s="174"/>
      <c r="M871" s="174"/>
      <c r="N871" s="174"/>
      <c r="O871" s="174"/>
      <c r="P871" s="174"/>
      <c r="Q871" s="174"/>
      <c r="R871" s="174"/>
      <c r="S871" s="174"/>
      <c r="T871" s="174"/>
      <c r="U871" s="174"/>
      <c r="V871" s="174"/>
      <c r="W871" s="174"/>
      <c r="X871" s="174"/>
      <c r="Y871" s="174"/>
      <c r="Z871" s="174"/>
      <c r="AA871" s="174"/>
      <c r="AB871" s="174"/>
    </row>
    <row r="872" spans="1:28" ht="15.75" customHeight="1">
      <c r="A872" s="174"/>
      <c r="B872" s="174"/>
      <c r="C872" s="376"/>
      <c r="D872" s="376"/>
      <c r="E872" s="376"/>
      <c r="F872" s="376"/>
      <c r="G872" s="376"/>
      <c r="H872" s="376"/>
      <c r="I872" s="174"/>
      <c r="J872" s="174"/>
      <c r="K872" s="174"/>
      <c r="L872" s="174"/>
      <c r="M872" s="174"/>
      <c r="N872" s="174"/>
      <c r="O872" s="174"/>
      <c r="P872" s="174"/>
      <c r="Q872" s="174"/>
      <c r="R872" s="174"/>
      <c r="S872" s="174"/>
      <c r="T872" s="174"/>
      <c r="U872" s="174"/>
      <c r="V872" s="174"/>
      <c r="W872" s="174"/>
      <c r="X872" s="174"/>
      <c r="Y872" s="174"/>
      <c r="Z872" s="174"/>
      <c r="AA872" s="174"/>
      <c r="AB872" s="174"/>
    </row>
    <row r="873" spans="1:28" ht="15.75" customHeight="1">
      <c r="A873" s="174"/>
      <c r="B873" s="174"/>
      <c r="C873" s="376"/>
      <c r="D873" s="376"/>
      <c r="E873" s="376"/>
      <c r="F873" s="376"/>
      <c r="G873" s="376"/>
      <c r="H873" s="376"/>
      <c r="I873" s="174"/>
      <c r="J873" s="174"/>
      <c r="K873" s="174"/>
      <c r="L873" s="174"/>
      <c r="M873" s="174"/>
      <c r="N873" s="174"/>
      <c r="O873" s="174"/>
      <c r="P873" s="174"/>
      <c r="Q873" s="174"/>
      <c r="R873" s="174"/>
      <c r="S873" s="174"/>
      <c r="T873" s="174"/>
      <c r="U873" s="174"/>
      <c r="V873" s="174"/>
      <c r="W873" s="174"/>
      <c r="X873" s="174"/>
      <c r="Y873" s="174"/>
      <c r="Z873" s="174"/>
      <c r="AA873" s="174"/>
      <c r="AB873" s="174"/>
    </row>
    <row r="874" spans="1:28" ht="15.75" customHeight="1">
      <c r="A874" s="174"/>
      <c r="B874" s="174"/>
      <c r="C874" s="376"/>
      <c r="D874" s="376"/>
      <c r="E874" s="376"/>
      <c r="F874" s="376"/>
      <c r="G874" s="376"/>
      <c r="H874" s="376"/>
      <c r="I874" s="174"/>
      <c r="J874" s="174"/>
      <c r="K874" s="174"/>
      <c r="L874" s="174"/>
      <c r="M874" s="174"/>
      <c r="N874" s="174"/>
      <c r="O874" s="174"/>
      <c r="P874" s="174"/>
      <c r="Q874" s="174"/>
      <c r="R874" s="174"/>
      <c r="S874" s="174"/>
      <c r="T874" s="174"/>
      <c r="U874" s="174"/>
      <c r="V874" s="174"/>
      <c r="W874" s="174"/>
      <c r="X874" s="174"/>
      <c r="Y874" s="174"/>
      <c r="Z874" s="174"/>
      <c r="AA874" s="174"/>
      <c r="AB874" s="174"/>
    </row>
    <row r="875" spans="1:28" ht="15.75" customHeight="1">
      <c r="A875" s="174"/>
      <c r="B875" s="174"/>
      <c r="C875" s="376"/>
      <c r="D875" s="376"/>
      <c r="E875" s="376"/>
      <c r="F875" s="376"/>
      <c r="G875" s="376"/>
      <c r="H875" s="376"/>
      <c r="I875" s="174"/>
      <c r="J875" s="174"/>
      <c r="K875" s="174"/>
      <c r="L875" s="174"/>
      <c r="M875" s="174"/>
      <c r="N875" s="174"/>
      <c r="O875" s="174"/>
      <c r="P875" s="174"/>
      <c r="Q875" s="174"/>
      <c r="R875" s="174"/>
      <c r="S875" s="174"/>
      <c r="T875" s="174"/>
      <c r="U875" s="174"/>
      <c r="V875" s="174"/>
      <c r="W875" s="174"/>
      <c r="X875" s="174"/>
      <c r="Y875" s="174"/>
      <c r="Z875" s="174"/>
      <c r="AA875" s="174"/>
      <c r="AB875" s="174"/>
    </row>
    <row r="876" spans="1:28" ht="15.75" customHeight="1">
      <c r="A876" s="174"/>
      <c r="B876" s="174"/>
      <c r="C876" s="376"/>
      <c r="D876" s="376"/>
      <c r="E876" s="376"/>
      <c r="F876" s="376"/>
      <c r="G876" s="376"/>
      <c r="H876" s="376"/>
      <c r="I876" s="174"/>
      <c r="J876" s="174"/>
      <c r="K876" s="174"/>
      <c r="L876" s="174"/>
      <c r="M876" s="174"/>
      <c r="N876" s="174"/>
      <c r="O876" s="174"/>
      <c r="P876" s="174"/>
      <c r="Q876" s="174"/>
      <c r="R876" s="174"/>
      <c r="S876" s="174"/>
      <c r="T876" s="174"/>
      <c r="U876" s="174"/>
      <c r="V876" s="174"/>
      <c r="W876" s="174"/>
      <c r="X876" s="174"/>
      <c r="Y876" s="174"/>
      <c r="Z876" s="174"/>
      <c r="AA876" s="174"/>
      <c r="AB876" s="174"/>
    </row>
    <row r="877" spans="1:28" ht="15.75" customHeight="1">
      <c r="A877" s="174"/>
      <c r="B877" s="174"/>
      <c r="C877" s="376"/>
      <c r="D877" s="376"/>
      <c r="E877" s="376"/>
      <c r="F877" s="376"/>
      <c r="G877" s="376"/>
      <c r="H877" s="376"/>
      <c r="I877" s="174"/>
      <c r="J877" s="174"/>
      <c r="K877" s="174"/>
      <c r="L877" s="174"/>
      <c r="M877" s="174"/>
      <c r="N877" s="174"/>
      <c r="O877" s="174"/>
      <c r="P877" s="174"/>
      <c r="Q877" s="174"/>
      <c r="R877" s="174"/>
      <c r="S877" s="174"/>
      <c r="T877" s="174"/>
      <c r="U877" s="174"/>
      <c r="V877" s="174"/>
      <c r="W877" s="174"/>
      <c r="X877" s="174"/>
      <c r="Y877" s="174"/>
      <c r="Z877" s="174"/>
      <c r="AA877" s="174"/>
      <c r="AB877" s="174"/>
    </row>
    <row r="878" spans="1:28" ht="15.75" customHeight="1">
      <c r="A878" s="174"/>
      <c r="B878" s="174"/>
      <c r="C878" s="376"/>
      <c r="D878" s="376"/>
      <c r="E878" s="376"/>
      <c r="F878" s="376"/>
      <c r="G878" s="376"/>
      <c r="H878" s="376"/>
      <c r="I878" s="174"/>
      <c r="J878" s="174"/>
      <c r="K878" s="174"/>
      <c r="L878" s="174"/>
      <c r="M878" s="174"/>
      <c r="N878" s="174"/>
      <c r="O878" s="174"/>
      <c r="P878" s="174"/>
      <c r="Q878" s="174"/>
      <c r="R878" s="174"/>
      <c r="S878" s="174"/>
      <c r="T878" s="174"/>
      <c r="U878" s="174"/>
      <c r="V878" s="174"/>
      <c r="W878" s="174"/>
      <c r="X878" s="174"/>
      <c r="Y878" s="174"/>
      <c r="Z878" s="174"/>
      <c r="AA878" s="174"/>
      <c r="AB878" s="174"/>
    </row>
    <row r="879" spans="1:28" ht="15.75" customHeight="1">
      <c r="A879" s="174"/>
      <c r="B879" s="174"/>
      <c r="C879" s="376"/>
      <c r="D879" s="376"/>
      <c r="E879" s="376"/>
      <c r="F879" s="376"/>
      <c r="G879" s="376"/>
      <c r="H879" s="376"/>
      <c r="I879" s="174"/>
      <c r="J879" s="174"/>
      <c r="K879" s="174"/>
      <c r="L879" s="174"/>
      <c r="M879" s="174"/>
      <c r="N879" s="174"/>
      <c r="O879" s="174"/>
      <c r="P879" s="174"/>
      <c r="Q879" s="174"/>
      <c r="R879" s="174"/>
      <c r="S879" s="174"/>
      <c r="T879" s="174"/>
      <c r="U879" s="174"/>
      <c r="V879" s="174"/>
      <c r="W879" s="174"/>
      <c r="X879" s="174"/>
      <c r="Y879" s="174"/>
      <c r="Z879" s="174"/>
      <c r="AA879" s="174"/>
      <c r="AB879" s="174"/>
    </row>
    <row r="880" spans="1:28" ht="15.75" customHeight="1">
      <c r="A880" s="174"/>
      <c r="B880" s="174"/>
      <c r="C880" s="376"/>
      <c r="D880" s="376"/>
      <c r="E880" s="376"/>
      <c r="F880" s="376"/>
      <c r="G880" s="376"/>
      <c r="H880" s="376"/>
      <c r="I880" s="174"/>
      <c r="J880" s="174"/>
      <c r="K880" s="174"/>
      <c r="L880" s="174"/>
      <c r="M880" s="174"/>
      <c r="N880" s="174"/>
      <c r="O880" s="174"/>
      <c r="P880" s="174"/>
      <c r="Q880" s="174"/>
      <c r="R880" s="174"/>
      <c r="S880" s="174"/>
      <c r="T880" s="174"/>
      <c r="U880" s="174"/>
      <c r="V880" s="174"/>
      <c r="W880" s="174"/>
      <c r="X880" s="174"/>
      <c r="Y880" s="174"/>
      <c r="Z880" s="174"/>
      <c r="AA880" s="174"/>
      <c r="AB880" s="174"/>
    </row>
    <row r="881" spans="1:28" ht="15.75" customHeight="1">
      <c r="A881" s="174"/>
      <c r="B881" s="174"/>
      <c r="C881" s="376"/>
      <c r="D881" s="376"/>
      <c r="E881" s="376"/>
      <c r="F881" s="376"/>
      <c r="G881" s="376"/>
      <c r="H881" s="376"/>
      <c r="I881" s="174"/>
      <c r="J881" s="174"/>
      <c r="K881" s="174"/>
      <c r="L881" s="174"/>
      <c r="M881" s="174"/>
      <c r="N881" s="174"/>
      <c r="O881" s="174"/>
      <c r="P881" s="174"/>
      <c r="Q881" s="174"/>
      <c r="R881" s="174"/>
      <c r="S881" s="174"/>
      <c r="T881" s="174"/>
      <c r="U881" s="174"/>
      <c r="V881" s="174"/>
      <c r="W881" s="174"/>
      <c r="X881" s="174"/>
      <c r="Y881" s="174"/>
      <c r="Z881" s="174"/>
      <c r="AA881" s="174"/>
      <c r="AB881" s="174"/>
    </row>
    <row r="882" spans="1:28" ht="15.75" customHeight="1">
      <c r="A882" s="174"/>
      <c r="B882" s="174"/>
      <c r="C882" s="376"/>
      <c r="D882" s="376"/>
      <c r="E882" s="376"/>
      <c r="F882" s="376"/>
      <c r="G882" s="376"/>
      <c r="H882" s="376"/>
      <c r="I882" s="174"/>
      <c r="J882" s="174"/>
      <c r="K882" s="174"/>
      <c r="L882" s="174"/>
      <c r="M882" s="174"/>
      <c r="N882" s="174"/>
      <c r="O882" s="174"/>
      <c r="P882" s="174"/>
      <c r="Q882" s="174"/>
      <c r="R882" s="174"/>
      <c r="S882" s="174"/>
      <c r="T882" s="174"/>
      <c r="U882" s="174"/>
      <c r="V882" s="174"/>
      <c r="W882" s="174"/>
      <c r="X882" s="174"/>
      <c r="Y882" s="174"/>
      <c r="Z882" s="174"/>
      <c r="AA882" s="174"/>
      <c r="AB882" s="174"/>
    </row>
    <row r="883" spans="1:28" ht="15.75" customHeight="1">
      <c r="A883" s="174"/>
      <c r="B883" s="174"/>
      <c r="C883" s="376"/>
      <c r="D883" s="376"/>
      <c r="E883" s="376"/>
      <c r="F883" s="376"/>
      <c r="G883" s="376"/>
      <c r="H883" s="376"/>
      <c r="I883" s="174"/>
      <c r="J883" s="174"/>
      <c r="K883" s="174"/>
      <c r="L883" s="174"/>
      <c r="M883" s="174"/>
      <c r="N883" s="174"/>
      <c r="O883" s="174"/>
      <c r="P883" s="174"/>
      <c r="Q883" s="174"/>
      <c r="R883" s="174"/>
      <c r="S883" s="174"/>
      <c r="T883" s="174"/>
      <c r="U883" s="174"/>
      <c r="V883" s="174"/>
      <c r="W883" s="174"/>
      <c r="X883" s="174"/>
      <c r="Y883" s="174"/>
      <c r="Z883" s="174"/>
      <c r="AA883" s="174"/>
      <c r="AB883" s="174"/>
    </row>
    <row r="884" spans="1:28" ht="15.75" customHeight="1">
      <c r="A884" s="174"/>
      <c r="B884" s="174"/>
      <c r="C884" s="376"/>
      <c r="D884" s="376"/>
      <c r="E884" s="376"/>
      <c r="F884" s="376"/>
      <c r="G884" s="376"/>
      <c r="H884" s="376"/>
      <c r="I884" s="174"/>
      <c r="J884" s="174"/>
      <c r="K884" s="174"/>
      <c r="L884" s="174"/>
      <c r="M884" s="174"/>
      <c r="N884" s="174"/>
      <c r="O884" s="174"/>
      <c r="P884" s="174"/>
      <c r="Q884" s="174"/>
      <c r="R884" s="174"/>
      <c r="S884" s="174"/>
      <c r="T884" s="174"/>
      <c r="U884" s="174"/>
      <c r="V884" s="174"/>
      <c r="W884" s="174"/>
      <c r="X884" s="174"/>
      <c r="Y884" s="174"/>
      <c r="Z884" s="174"/>
      <c r="AA884" s="174"/>
      <c r="AB884" s="174"/>
    </row>
    <row r="885" spans="1:28" ht="15.75" customHeight="1">
      <c r="A885" s="174"/>
      <c r="B885" s="174"/>
      <c r="C885" s="376"/>
      <c r="D885" s="376"/>
      <c r="E885" s="376"/>
      <c r="F885" s="376"/>
      <c r="G885" s="376"/>
      <c r="H885" s="376"/>
      <c r="I885" s="174"/>
      <c r="J885" s="174"/>
      <c r="K885" s="174"/>
      <c r="L885" s="174"/>
      <c r="M885" s="174"/>
      <c r="N885" s="174"/>
      <c r="O885" s="174"/>
      <c r="P885" s="174"/>
      <c r="Q885" s="174"/>
      <c r="R885" s="174"/>
      <c r="S885" s="174"/>
      <c r="T885" s="174"/>
      <c r="U885" s="174"/>
      <c r="V885" s="174"/>
      <c r="W885" s="174"/>
      <c r="X885" s="174"/>
      <c r="Y885" s="174"/>
      <c r="Z885" s="174"/>
      <c r="AA885" s="174"/>
      <c r="AB885" s="174"/>
    </row>
    <row r="886" spans="1:28" ht="15.75" customHeight="1">
      <c r="A886" s="174"/>
      <c r="B886" s="174"/>
      <c r="C886" s="376"/>
      <c r="D886" s="376"/>
      <c r="E886" s="376"/>
      <c r="F886" s="376"/>
      <c r="G886" s="376"/>
      <c r="H886" s="376"/>
      <c r="I886" s="174"/>
      <c r="J886" s="174"/>
      <c r="K886" s="174"/>
      <c r="L886" s="174"/>
      <c r="M886" s="174"/>
      <c r="N886" s="174"/>
      <c r="O886" s="174"/>
      <c r="P886" s="174"/>
      <c r="Q886" s="174"/>
      <c r="R886" s="174"/>
      <c r="S886" s="174"/>
      <c r="T886" s="174"/>
      <c r="U886" s="174"/>
      <c r="V886" s="174"/>
      <c r="W886" s="174"/>
      <c r="X886" s="174"/>
      <c r="Y886" s="174"/>
      <c r="Z886" s="174"/>
      <c r="AA886" s="174"/>
      <c r="AB886" s="174"/>
    </row>
    <row r="887" spans="1:28" ht="15.75" customHeight="1">
      <c r="A887" s="174"/>
      <c r="B887" s="174"/>
      <c r="C887" s="376"/>
      <c r="D887" s="376"/>
      <c r="E887" s="376"/>
      <c r="F887" s="376"/>
      <c r="G887" s="376"/>
      <c r="H887" s="376"/>
      <c r="I887" s="174"/>
      <c r="J887" s="174"/>
      <c r="K887" s="174"/>
      <c r="L887" s="174"/>
      <c r="M887" s="174"/>
      <c r="N887" s="174"/>
      <c r="O887" s="174"/>
      <c r="P887" s="174"/>
      <c r="Q887" s="174"/>
      <c r="R887" s="174"/>
      <c r="S887" s="174"/>
      <c r="T887" s="174"/>
      <c r="U887" s="174"/>
      <c r="V887" s="174"/>
      <c r="W887" s="174"/>
      <c r="X887" s="174"/>
      <c r="Y887" s="174"/>
      <c r="Z887" s="174"/>
      <c r="AA887" s="174"/>
      <c r="AB887" s="174"/>
    </row>
    <row r="888" spans="1:28" ht="15.75" customHeight="1">
      <c r="A888" s="174"/>
      <c r="B888" s="174"/>
      <c r="C888" s="376"/>
      <c r="D888" s="376"/>
      <c r="E888" s="376"/>
      <c r="F888" s="376"/>
      <c r="G888" s="376"/>
      <c r="H888" s="376"/>
      <c r="I888" s="174"/>
      <c r="J888" s="174"/>
      <c r="K888" s="174"/>
      <c r="L888" s="174"/>
      <c r="M888" s="174"/>
      <c r="N888" s="174"/>
      <c r="O888" s="174"/>
      <c r="P888" s="174"/>
      <c r="Q888" s="174"/>
      <c r="R888" s="174"/>
      <c r="S888" s="174"/>
      <c r="T888" s="174"/>
      <c r="U888" s="174"/>
      <c r="V888" s="174"/>
      <c r="W888" s="174"/>
      <c r="X888" s="174"/>
      <c r="Y888" s="174"/>
      <c r="Z888" s="174"/>
      <c r="AA888" s="174"/>
      <c r="AB888" s="174"/>
    </row>
    <row r="889" spans="1:28" ht="15.75" customHeight="1">
      <c r="A889" s="174"/>
      <c r="B889" s="174"/>
      <c r="C889" s="376"/>
      <c r="D889" s="376"/>
      <c r="E889" s="376"/>
      <c r="F889" s="376"/>
      <c r="G889" s="376"/>
      <c r="H889" s="376"/>
      <c r="I889" s="174"/>
      <c r="J889" s="174"/>
      <c r="K889" s="174"/>
      <c r="L889" s="174"/>
      <c r="M889" s="174"/>
      <c r="N889" s="174"/>
      <c r="O889" s="174"/>
      <c r="P889" s="174"/>
      <c r="Q889" s="174"/>
      <c r="R889" s="174"/>
      <c r="S889" s="174"/>
      <c r="T889" s="174"/>
      <c r="U889" s="174"/>
      <c r="V889" s="174"/>
      <c r="W889" s="174"/>
      <c r="X889" s="174"/>
      <c r="Y889" s="174"/>
      <c r="Z889" s="174"/>
      <c r="AA889" s="174"/>
      <c r="AB889" s="174"/>
    </row>
    <row r="890" spans="1:28" ht="15.75" customHeight="1">
      <c r="A890" s="174"/>
      <c r="B890" s="174"/>
      <c r="C890" s="376"/>
      <c r="D890" s="376"/>
      <c r="E890" s="376"/>
      <c r="F890" s="376"/>
      <c r="G890" s="376"/>
      <c r="H890" s="376"/>
      <c r="I890" s="174"/>
      <c r="J890" s="174"/>
      <c r="K890" s="174"/>
      <c r="L890" s="174"/>
      <c r="M890" s="174"/>
      <c r="N890" s="174"/>
      <c r="O890" s="174"/>
      <c r="P890" s="174"/>
      <c r="Q890" s="174"/>
      <c r="R890" s="174"/>
      <c r="S890" s="174"/>
      <c r="T890" s="174"/>
      <c r="U890" s="174"/>
      <c r="V890" s="174"/>
      <c r="W890" s="174"/>
      <c r="X890" s="174"/>
      <c r="Y890" s="174"/>
      <c r="Z890" s="174"/>
      <c r="AA890" s="174"/>
      <c r="AB890" s="174"/>
    </row>
    <row r="891" spans="1:28" ht="15.75" customHeight="1">
      <c r="A891" s="174"/>
      <c r="B891" s="174"/>
      <c r="C891" s="376"/>
      <c r="D891" s="376"/>
      <c r="E891" s="376"/>
      <c r="F891" s="376"/>
      <c r="G891" s="376"/>
      <c r="H891" s="376"/>
      <c r="I891" s="174"/>
      <c r="J891" s="174"/>
      <c r="K891" s="174"/>
      <c r="L891" s="174"/>
      <c r="M891" s="174"/>
      <c r="N891" s="174"/>
      <c r="O891" s="174"/>
      <c r="P891" s="174"/>
      <c r="Q891" s="174"/>
      <c r="R891" s="174"/>
      <c r="S891" s="174"/>
      <c r="T891" s="174"/>
      <c r="U891" s="174"/>
      <c r="V891" s="174"/>
      <c r="W891" s="174"/>
      <c r="X891" s="174"/>
      <c r="Y891" s="174"/>
      <c r="Z891" s="174"/>
      <c r="AA891" s="174"/>
      <c r="AB891" s="174"/>
    </row>
    <row r="892" spans="1:28" ht="15.75" customHeight="1">
      <c r="A892" s="174"/>
      <c r="B892" s="174"/>
      <c r="C892" s="376"/>
      <c r="D892" s="376"/>
      <c r="E892" s="376"/>
      <c r="F892" s="376"/>
      <c r="G892" s="376"/>
      <c r="H892" s="376"/>
      <c r="I892" s="174"/>
      <c r="J892" s="174"/>
      <c r="K892" s="174"/>
      <c r="L892" s="174"/>
      <c r="M892" s="174"/>
      <c r="N892" s="174"/>
      <c r="O892" s="174"/>
      <c r="P892" s="174"/>
      <c r="Q892" s="174"/>
      <c r="R892" s="174"/>
      <c r="S892" s="174"/>
      <c r="T892" s="174"/>
      <c r="U892" s="174"/>
      <c r="V892" s="174"/>
      <c r="W892" s="174"/>
      <c r="X892" s="174"/>
      <c r="Y892" s="174"/>
      <c r="Z892" s="174"/>
      <c r="AA892" s="174"/>
      <c r="AB892" s="174"/>
    </row>
    <row r="893" spans="1:28" ht="15.75" customHeight="1">
      <c r="A893" s="174"/>
      <c r="B893" s="174"/>
      <c r="C893" s="376"/>
      <c r="D893" s="376"/>
      <c r="E893" s="376"/>
      <c r="F893" s="376"/>
      <c r="G893" s="376"/>
      <c r="H893" s="376"/>
      <c r="I893" s="174"/>
      <c r="J893" s="174"/>
      <c r="K893" s="174"/>
      <c r="L893" s="174"/>
      <c r="M893" s="174"/>
      <c r="N893" s="174"/>
      <c r="O893" s="174"/>
      <c r="P893" s="174"/>
      <c r="Q893" s="174"/>
      <c r="R893" s="174"/>
      <c r="S893" s="174"/>
      <c r="T893" s="174"/>
      <c r="U893" s="174"/>
      <c r="V893" s="174"/>
      <c r="W893" s="174"/>
      <c r="X893" s="174"/>
      <c r="Y893" s="174"/>
      <c r="Z893" s="174"/>
      <c r="AA893" s="174"/>
      <c r="AB893" s="174"/>
    </row>
    <row r="894" spans="1:28" ht="15.75" customHeight="1">
      <c r="A894" s="174"/>
      <c r="B894" s="174"/>
      <c r="C894" s="376"/>
      <c r="D894" s="376"/>
      <c r="E894" s="376"/>
      <c r="F894" s="376"/>
      <c r="G894" s="376"/>
      <c r="H894" s="376"/>
      <c r="I894" s="174"/>
      <c r="J894" s="174"/>
      <c r="K894" s="174"/>
      <c r="L894" s="174"/>
      <c r="M894" s="174"/>
      <c r="N894" s="174"/>
      <c r="O894" s="174"/>
      <c r="P894" s="174"/>
      <c r="Q894" s="174"/>
      <c r="R894" s="174"/>
      <c r="S894" s="174"/>
      <c r="T894" s="174"/>
      <c r="U894" s="174"/>
      <c r="V894" s="174"/>
      <c r="W894" s="174"/>
      <c r="X894" s="174"/>
      <c r="Y894" s="174"/>
      <c r="Z894" s="174"/>
      <c r="AA894" s="174"/>
      <c r="AB894" s="174"/>
    </row>
    <row r="895" spans="1:28" ht="15.75" customHeight="1">
      <c r="A895" s="174"/>
      <c r="B895" s="174"/>
      <c r="C895" s="376"/>
      <c r="D895" s="376"/>
      <c r="E895" s="376"/>
      <c r="F895" s="376"/>
      <c r="G895" s="376"/>
      <c r="H895" s="376"/>
      <c r="I895" s="174"/>
      <c r="J895" s="174"/>
      <c r="K895" s="174"/>
      <c r="L895" s="174"/>
      <c r="M895" s="174"/>
      <c r="N895" s="174"/>
      <c r="O895" s="174"/>
      <c r="P895" s="174"/>
      <c r="Q895" s="174"/>
      <c r="R895" s="174"/>
      <c r="S895" s="174"/>
      <c r="T895" s="174"/>
      <c r="U895" s="174"/>
      <c r="V895" s="174"/>
      <c r="W895" s="174"/>
      <c r="X895" s="174"/>
      <c r="Y895" s="174"/>
      <c r="Z895" s="174"/>
      <c r="AA895" s="174"/>
      <c r="AB895" s="174"/>
    </row>
    <row r="896" spans="1:28" ht="15.75" customHeight="1">
      <c r="A896" s="174"/>
      <c r="B896" s="174"/>
      <c r="C896" s="376"/>
      <c r="D896" s="376"/>
      <c r="E896" s="376"/>
      <c r="F896" s="376"/>
      <c r="G896" s="376"/>
      <c r="H896" s="376"/>
      <c r="I896" s="174"/>
      <c r="J896" s="174"/>
      <c r="K896" s="174"/>
      <c r="L896" s="174"/>
      <c r="M896" s="174"/>
      <c r="N896" s="174"/>
      <c r="O896" s="174"/>
      <c r="P896" s="174"/>
      <c r="Q896" s="174"/>
      <c r="R896" s="174"/>
      <c r="S896" s="174"/>
      <c r="T896" s="174"/>
      <c r="U896" s="174"/>
      <c r="V896" s="174"/>
      <c r="W896" s="174"/>
      <c r="X896" s="174"/>
      <c r="Y896" s="174"/>
      <c r="Z896" s="174"/>
      <c r="AA896" s="174"/>
      <c r="AB896" s="174"/>
    </row>
    <row r="897" spans="1:28" ht="15.75" customHeight="1">
      <c r="A897" s="174"/>
      <c r="B897" s="174"/>
      <c r="C897" s="376"/>
      <c r="D897" s="376"/>
      <c r="E897" s="376"/>
      <c r="F897" s="376"/>
      <c r="G897" s="376"/>
      <c r="H897" s="376"/>
      <c r="I897" s="174"/>
      <c r="J897" s="174"/>
      <c r="K897" s="174"/>
      <c r="L897" s="174"/>
      <c r="M897" s="174"/>
      <c r="N897" s="174"/>
      <c r="O897" s="174"/>
      <c r="P897" s="174"/>
      <c r="Q897" s="174"/>
      <c r="R897" s="174"/>
      <c r="S897" s="174"/>
      <c r="T897" s="174"/>
      <c r="U897" s="174"/>
      <c r="V897" s="174"/>
      <c r="W897" s="174"/>
      <c r="X897" s="174"/>
      <c r="Y897" s="174"/>
      <c r="Z897" s="174"/>
      <c r="AA897" s="174"/>
      <c r="AB897" s="174"/>
    </row>
    <row r="898" spans="1:28" ht="15.75" customHeight="1">
      <c r="A898" s="174"/>
      <c r="B898" s="174"/>
      <c r="C898" s="376"/>
      <c r="D898" s="376"/>
      <c r="E898" s="376"/>
      <c r="F898" s="376"/>
      <c r="G898" s="376"/>
      <c r="H898" s="376"/>
      <c r="I898" s="174"/>
      <c r="J898" s="174"/>
      <c r="K898" s="174"/>
      <c r="L898" s="174"/>
      <c r="M898" s="174"/>
      <c r="N898" s="174"/>
      <c r="O898" s="174"/>
      <c r="P898" s="174"/>
      <c r="Q898" s="174"/>
      <c r="R898" s="174"/>
      <c r="S898" s="174"/>
      <c r="T898" s="174"/>
      <c r="U898" s="174"/>
      <c r="V898" s="174"/>
      <c r="W898" s="174"/>
      <c r="X898" s="174"/>
      <c r="Y898" s="174"/>
      <c r="Z898" s="174"/>
      <c r="AA898" s="174"/>
      <c r="AB898" s="174"/>
    </row>
    <row r="899" spans="1:28" ht="15.75" customHeight="1">
      <c r="A899" s="174"/>
      <c r="B899" s="174"/>
      <c r="C899" s="376"/>
      <c r="D899" s="376"/>
      <c r="E899" s="376"/>
      <c r="F899" s="376"/>
      <c r="G899" s="376"/>
      <c r="H899" s="376"/>
      <c r="I899" s="174"/>
      <c r="J899" s="174"/>
      <c r="K899" s="174"/>
      <c r="L899" s="174"/>
      <c r="M899" s="174"/>
      <c r="N899" s="174"/>
      <c r="O899" s="174"/>
      <c r="P899" s="174"/>
      <c r="Q899" s="174"/>
      <c r="R899" s="174"/>
      <c r="S899" s="174"/>
      <c r="T899" s="174"/>
      <c r="U899" s="174"/>
      <c r="V899" s="174"/>
      <c r="W899" s="174"/>
      <c r="X899" s="174"/>
      <c r="Y899" s="174"/>
      <c r="Z899" s="174"/>
      <c r="AA899" s="174"/>
      <c r="AB899" s="174"/>
    </row>
    <row r="900" spans="1:28" ht="15.75" customHeight="1">
      <c r="A900" s="174"/>
      <c r="B900" s="174"/>
      <c r="C900" s="376"/>
      <c r="D900" s="376"/>
      <c r="E900" s="376"/>
      <c r="F900" s="376"/>
      <c r="G900" s="376"/>
      <c r="H900" s="376"/>
      <c r="I900" s="174"/>
      <c r="J900" s="174"/>
      <c r="K900" s="174"/>
      <c r="L900" s="174"/>
      <c r="M900" s="174"/>
      <c r="N900" s="174"/>
      <c r="O900" s="174"/>
      <c r="P900" s="174"/>
      <c r="Q900" s="174"/>
      <c r="R900" s="174"/>
      <c r="S900" s="174"/>
      <c r="T900" s="174"/>
      <c r="U900" s="174"/>
      <c r="V900" s="174"/>
      <c r="W900" s="174"/>
      <c r="X900" s="174"/>
      <c r="Y900" s="174"/>
      <c r="Z900" s="174"/>
      <c r="AA900" s="174"/>
      <c r="AB900" s="174"/>
    </row>
    <row r="901" spans="1:28" ht="15.75" customHeight="1">
      <c r="A901" s="174"/>
      <c r="B901" s="174"/>
      <c r="C901" s="376"/>
      <c r="D901" s="376"/>
      <c r="E901" s="376"/>
      <c r="F901" s="376"/>
      <c r="G901" s="376"/>
      <c r="H901" s="376"/>
      <c r="I901" s="174"/>
      <c r="J901" s="174"/>
      <c r="K901" s="174"/>
      <c r="L901" s="174"/>
      <c r="M901" s="174"/>
      <c r="N901" s="174"/>
      <c r="O901" s="174"/>
      <c r="P901" s="174"/>
      <c r="Q901" s="174"/>
      <c r="R901" s="174"/>
      <c r="S901" s="174"/>
      <c r="T901" s="174"/>
      <c r="U901" s="174"/>
      <c r="V901" s="174"/>
      <c r="W901" s="174"/>
      <c r="X901" s="174"/>
      <c r="Y901" s="174"/>
      <c r="Z901" s="174"/>
      <c r="AA901" s="174"/>
      <c r="AB901" s="174"/>
    </row>
    <row r="902" spans="1:28" ht="15.75" customHeight="1">
      <c r="A902" s="174"/>
      <c r="B902" s="174"/>
      <c r="C902" s="376"/>
      <c r="D902" s="376"/>
      <c r="E902" s="376"/>
      <c r="F902" s="376"/>
      <c r="G902" s="376"/>
      <c r="H902" s="376"/>
      <c r="I902" s="174"/>
      <c r="J902" s="174"/>
      <c r="K902" s="174"/>
      <c r="L902" s="174"/>
      <c r="M902" s="174"/>
      <c r="N902" s="174"/>
      <c r="O902" s="174"/>
      <c r="P902" s="174"/>
      <c r="Q902" s="174"/>
      <c r="R902" s="174"/>
      <c r="S902" s="174"/>
      <c r="T902" s="174"/>
      <c r="U902" s="174"/>
      <c r="V902" s="174"/>
      <c r="W902" s="174"/>
      <c r="X902" s="174"/>
      <c r="Y902" s="174"/>
      <c r="Z902" s="174"/>
      <c r="AA902" s="174"/>
      <c r="AB902" s="174"/>
    </row>
    <row r="903" spans="1:28" ht="15.75" customHeight="1">
      <c r="A903" s="174"/>
      <c r="B903" s="174"/>
      <c r="C903" s="376"/>
      <c r="D903" s="376"/>
      <c r="E903" s="376"/>
      <c r="F903" s="376"/>
      <c r="G903" s="376"/>
      <c r="H903" s="376"/>
      <c r="I903" s="174"/>
      <c r="J903" s="174"/>
      <c r="K903" s="174"/>
      <c r="L903" s="174"/>
      <c r="M903" s="174"/>
      <c r="N903" s="174"/>
      <c r="O903" s="174"/>
      <c r="P903" s="174"/>
      <c r="Q903" s="174"/>
      <c r="R903" s="174"/>
      <c r="S903" s="174"/>
      <c r="T903" s="174"/>
      <c r="U903" s="174"/>
      <c r="V903" s="174"/>
      <c r="W903" s="174"/>
      <c r="X903" s="174"/>
      <c r="Y903" s="174"/>
      <c r="Z903" s="174"/>
      <c r="AA903" s="174"/>
      <c r="AB903" s="174"/>
    </row>
    <row r="904" spans="1:28" ht="15.75" customHeight="1">
      <c r="A904" s="174"/>
      <c r="B904" s="174"/>
      <c r="C904" s="376"/>
      <c r="D904" s="376"/>
      <c r="E904" s="376"/>
      <c r="F904" s="376"/>
      <c r="G904" s="376"/>
      <c r="H904" s="376"/>
      <c r="I904" s="174"/>
      <c r="J904" s="174"/>
      <c r="K904" s="174"/>
      <c r="L904" s="174"/>
      <c r="M904" s="174"/>
      <c r="N904" s="174"/>
      <c r="O904" s="174"/>
      <c r="P904" s="174"/>
      <c r="Q904" s="174"/>
      <c r="R904" s="174"/>
      <c r="S904" s="174"/>
      <c r="T904" s="174"/>
      <c r="U904" s="174"/>
      <c r="V904" s="174"/>
      <c r="W904" s="174"/>
      <c r="X904" s="174"/>
      <c r="Y904" s="174"/>
      <c r="Z904" s="174"/>
      <c r="AA904" s="174"/>
      <c r="AB904" s="174"/>
    </row>
    <row r="905" spans="1:28" ht="15.75" customHeight="1">
      <c r="A905" s="174"/>
      <c r="B905" s="174"/>
      <c r="C905" s="376"/>
      <c r="D905" s="376"/>
      <c r="E905" s="376"/>
      <c r="F905" s="376"/>
      <c r="G905" s="376"/>
      <c r="H905" s="376"/>
      <c r="I905" s="174"/>
      <c r="J905" s="174"/>
      <c r="K905" s="174"/>
      <c r="L905" s="174"/>
      <c r="M905" s="174"/>
      <c r="N905" s="174"/>
      <c r="O905" s="174"/>
      <c r="P905" s="174"/>
      <c r="Q905" s="174"/>
      <c r="R905" s="174"/>
      <c r="S905" s="174"/>
      <c r="T905" s="174"/>
      <c r="U905" s="174"/>
      <c r="V905" s="174"/>
      <c r="W905" s="174"/>
      <c r="X905" s="174"/>
      <c r="Y905" s="174"/>
      <c r="Z905" s="174"/>
      <c r="AA905" s="174"/>
      <c r="AB905" s="174"/>
    </row>
    <row r="906" spans="1:28" ht="15.75" customHeight="1">
      <c r="A906" s="174"/>
      <c r="B906" s="174"/>
      <c r="C906" s="376"/>
      <c r="D906" s="376"/>
      <c r="E906" s="376"/>
      <c r="F906" s="376"/>
      <c r="G906" s="376"/>
      <c r="H906" s="376"/>
      <c r="I906" s="174"/>
      <c r="J906" s="174"/>
      <c r="K906" s="174"/>
      <c r="L906" s="174"/>
      <c r="M906" s="174"/>
      <c r="N906" s="174"/>
      <c r="O906" s="174"/>
      <c r="P906" s="174"/>
      <c r="Q906" s="174"/>
      <c r="R906" s="174"/>
      <c r="S906" s="174"/>
      <c r="T906" s="174"/>
      <c r="U906" s="174"/>
      <c r="V906" s="174"/>
      <c r="W906" s="174"/>
      <c r="X906" s="174"/>
      <c r="Y906" s="174"/>
      <c r="Z906" s="174"/>
      <c r="AA906" s="174"/>
      <c r="AB906" s="174"/>
    </row>
    <row r="907" spans="1:28" ht="15.75" customHeight="1">
      <c r="A907" s="174"/>
      <c r="B907" s="174"/>
      <c r="C907" s="376"/>
      <c r="D907" s="376"/>
      <c r="E907" s="376"/>
      <c r="F907" s="376"/>
      <c r="G907" s="376"/>
      <c r="H907" s="376"/>
      <c r="I907" s="174"/>
      <c r="J907" s="174"/>
      <c r="K907" s="174"/>
      <c r="L907" s="174"/>
      <c r="M907" s="174"/>
      <c r="N907" s="174"/>
      <c r="O907" s="174"/>
      <c r="P907" s="174"/>
      <c r="Q907" s="174"/>
      <c r="R907" s="174"/>
      <c r="S907" s="174"/>
      <c r="T907" s="174"/>
      <c r="U907" s="174"/>
      <c r="V907" s="174"/>
      <c r="W907" s="174"/>
      <c r="X907" s="174"/>
      <c r="Y907" s="174"/>
      <c r="Z907" s="174"/>
      <c r="AA907" s="174"/>
      <c r="AB907" s="174"/>
    </row>
    <row r="908" spans="1:28" ht="15.75" customHeight="1">
      <c r="A908" s="174"/>
      <c r="B908" s="174"/>
      <c r="C908" s="376"/>
      <c r="D908" s="376"/>
      <c r="E908" s="376"/>
      <c r="F908" s="376"/>
      <c r="G908" s="376"/>
      <c r="H908" s="376"/>
      <c r="I908" s="174"/>
      <c r="J908" s="174"/>
      <c r="K908" s="174"/>
      <c r="L908" s="174"/>
      <c r="M908" s="174"/>
      <c r="N908" s="174"/>
      <c r="O908" s="174"/>
      <c r="P908" s="174"/>
      <c r="Q908" s="174"/>
      <c r="R908" s="174"/>
      <c r="S908" s="174"/>
      <c r="T908" s="174"/>
      <c r="U908" s="174"/>
      <c r="V908" s="174"/>
      <c r="W908" s="174"/>
      <c r="X908" s="174"/>
      <c r="Y908" s="174"/>
      <c r="Z908" s="174"/>
      <c r="AA908" s="174"/>
      <c r="AB908" s="174"/>
    </row>
    <row r="909" spans="1:28" ht="15.75" customHeight="1">
      <c r="A909" s="174"/>
      <c r="B909" s="174"/>
      <c r="C909" s="376"/>
      <c r="D909" s="376"/>
      <c r="E909" s="376"/>
      <c r="F909" s="376"/>
      <c r="G909" s="376"/>
      <c r="H909" s="376"/>
      <c r="I909" s="174"/>
      <c r="J909" s="174"/>
      <c r="K909" s="174"/>
      <c r="L909" s="174"/>
      <c r="M909" s="174"/>
      <c r="N909" s="174"/>
      <c r="O909" s="174"/>
      <c r="P909" s="174"/>
      <c r="Q909" s="174"/>
      <c r="R909" s="174"/>
      <c r="S909" s="174"/>
      <c r="T909" s="174"/>
      <c r="U909" s="174"/>
      <c r="V909" s="174"/>
      <c r="W909" s="174"/>
      <c r="X909" s="174"/>
      <c r="Y909" s="174"/>
      <c r="Z909" s="174"/>
      <c r="AA909" s="174"/>
      <c r="AB909" s="174"/>
    </row>
    <row r="910" spans="1:28" ht="15.75" customHeight="1">
      <c r="A910" s="174"/>
      <c r="B910" s="174"/>
      <c r="C910" s="376"/>
      <c r="D910" s="376"/>
      <c r="E910" s="376"/>
      <c r="F910" s="376"/>
      <c r="G910" s="376"/>
      <c r="H910" s="376"/>
      <c r="I910" s="174"/>
      <c r="J910" s="174"/>
      <c r="K910" s="174"/>
      <c r="L910" s="174"/>
      <c r="M910" s="174"/>
      <c r="N910" s="174"/>
      <c r="O910" s="174"/>
      <c r="P910" s="174"/>
      <c r="Q910" s="174"/>
      <c r="R910" s="174"/>
      <c r="S910" s="174"/>
      <c r="T910" s="174"/>
      <c r="U910" s="174"/>
      <c r="V910" s="174"/>
      <c r="W910" s="174"/>
      <c r="X910" s="174"/>
      <c r="Y910" s="174"/>
      <c r="Z910" s="174"/>
      <c r="AA910" s="174"/>
      <c r="AB910" s="174"/>
    </row>
    <row r="911" spans="1:28" ht="15.75" customHeight="1">
      <c r="A911" s="174"/>
      <c r="B911" s="174"/>
      <c r="C911" s="376"/>
      <c r="D911" s="376"/>
      <c r="E911" s="376"/>
      <c r="F911" s="376"/>
      <c r="G911" s="376"/>
      <c r="H911" s="376"/>
      <c r="I911" s="174"/>
      <c r="J911" s="174"/>
      <c r="K911" s="174"/>
      <c r="L911" s="174"/>
      <c r="M911" s="174"/>
      <c r="N911" s="174"/>
      <c r="O911" s="174"/>
      <c r="P911" s="174"/>
      <c r="Q911" s="174"/>
      <c r="R911" s="174"/>
      <c r="S911" s="174"/>
      <c r="T911" s="174"/>
      <c r="U911" s="174"/>
      <c r="V911" s="174"/>
      <c r="W911" s="174"/>
      <c r="X911" s="174"/>
      <c r="Y911" s="174"/>
      <c r="Z911" s="174"/>
      <c r="AA911" s="174"/>
      <c r="AB911" s="174"/>
    </row>
    <row r="912" spans="1:28" ht="15.75" customHeight="1">
      <c r="A912" s="174"/>
      <c r="B912" s="174"/>
      <c r="C912" s="376"/>
      <c r="D912" s="376"/>
      <c r="E912" s="376"/>
      <c r="F912" s="376"/>
      <c r="G912" s="376"/>
      <c r="H912" s="376"/>
      <c r="I912" s="174"/>
      <c r="J912" s="174"/>
      <c r="K912" s="174"/>
      <c r="L912" s="174"/>
      <c r="M912" s="174"/>
      <c r="N912" s="174"/>
      <c r="O912" s="174"/>
      <c r="P912" s="174"/>
      <c r="Q912" s="174"/>
      <c r="R912" s="174"/>
      <c r="S912" s="174"/>
      <c r="T912" s="174"/>
      <c r="U912" s="174"/>
      <c r="V912" s="174"/>
      <c r="W912" s="174"/>
      <c r="X912" s="174"/>
      <c r="Y912" s="174"/>
      <c r="Z912" s="174"/>
      <c r="AA912" s="174"/>
      <c r="AB912" s="174"/>
    </row>
    <row r="913" spans="1:28" ht="15.75" customHeight="1">
      <c r="A913" s="174"/>
      <c r="B913" s="174"/>
      <c r="C913" s="376"/>
      <c r="D913" s="376"/>
      <c r="E913" s="376"/>
      <c r="F913" s="376"/>
      <c r="G913" s="376"/>
      <c r="H913" s="376"/>
      <c r="I913" s="174"/>
      <c r="J913" s="174"/>
      <c r="K913" s="174"/>
      <c r="L913" s="174"/>
      <c r="M913" s="174"/>
      <c r="N913" s="174"/>
      <c r="O913" s="174"/>
      <c r="P913" s="174"/>
      <c r="Q913" s="174"/>
      <c r="R913" s="174"/>
      <c r="S913" s="174"/>
      <c r="T913" s="174"/>
      <c r="U913" s="174"/>
      <c r="V913" s="174"/>
      <c r="W913" s="174"/>
      <c r="X913" s="174"/>
      <c r="Y913" s="174"/>
      <c r="Z913" s="174"/>
      <c r="AA913" s="174"/>
      <c r="AB913" s="174"/>
    </row>
    <row r="914" spans="1:28" ht="15.75" customHeight="1">
      <c r="A914" s="174"/>
      <c r="B914" s="174"/>
      <c r="C914" s="376"/>
      <c r="D914" s="376"/>
      <c r="E914" s="376"/>
      <c r="F914" s="376"/>
      <c r="G914" s="376"/>
      <c r="H914" s="376"/>
      <c r="I914" s="174"/>
      <c r="J914" s="174"/>
      <c r="K914" s="174"/>
      <c r="L914" s="174"/>
      <c r="M914" s="174"/>
      <c r="N914" s="174"/>
      <c r="O914" s="174"/>
      <c r="P914" s="174"/>
      <c r="Q914" s="174"/>
      <c r="R914" s="174"/>
      <c r="S914" s="174"/>
      <c r="T914" s="174"/>
      <c r="U914" s="174"/>
      <c r="V914" s="174"/>
      <c r="W914" s="174"/>
      <c r="X914" s="174"/>
      <c r="Y914" s="174"/>
      <c r="Z914" s="174"/>
      <c r="AA914" s="174"/>
      <c r="AB914" s="174"/>
    </row>
    <row r="915" spans="1:28" ht="15.75" customHeight="1">
      <c r="A915" s="174"/>
      <c r="B915" s="174"/>
      <c r="C915" s="376"/>
      <c r="D915" s="376"/>
      <c r="E915" s="376"/>
      <c r="F915" s="376"/>
      <c r="G915" s="376"/>
      <c r="H915" s="376"/>
      <c r="I915" s="174"/>
      <c r="J915" s="174"/>
      <c r="K915" s="174"/>
      <c r="L915" s="174"/>
      <c r="M915" s="174"/>
      <c r="N915" s="174"/>
      <c r="O915" s="174"/>
      <c r="P915" s="174"/>
      <c r="Q915" s="174"/>
      <c r="R915" s="174"/>
      <c r="S915" s="174"/>
      <c r="T915" s="174"/>
      <c r="U915" s="174"/>
      <c r="V915" s="174"/>
      <c r="W915" s="174"/>
      <c r="X915" s="174"/>
      <c r="Y915" s="174"/>
      <c r="Z915" s="174"/>
      <c r="AA915" s="174"/>
      <c r="AB915" s="174"/>
    </row>
    <row r="916" spans="1:28" ht="15.75" customHeight="1">
      <c r="A916" s="174"/>
      <c r="B916" s="174"/>
      <c r="C916" s="376"/>
      <c r="D916" s="376"/>
      <c r="E916" s="376"/>
      <c r="F916" s="376"/>
      <c r="G916" s="376"/>
      <c r="H916" s="376"/>
      <c r="I916" s="174"/>
      <c r="J916" s="174"/>
      <c r="K916" s="174"/>
      <c r="L916" s="174"/>
      <c r="M916" s="174"/>
      <c r="N916" s="174"/>
      <c r="O916" s="174"/>
      <c r="P916" s="174"/>
      <c r="Q916" s="174"/>
      <c r="R916" s="174"/>
      <c r="S916" s="174"/>
      <c r="T916" s="174"/>
      <c r="U916" s="174"/>
      <c r="V916" s="174"/>
      <c r="W916" s="174"/>
      <c r="X916" s="174"/>
      <c r="Y916" s="174"/>
      <c r="Z916" s="174"/>
      <c r="AA916" s="174"/>
      <c r="AB916" s="174"/>
    </row>
    <row r="917" spans="1:28" ht="15.75" customHeight="1">
      <c r="A917" s="174"/>
      <c r="B917" s="174"/>
      <c r="C917" s="376"/>
      <c r="D917" s="376"/>
      <c r="E917" s="376"/>
      <c r="F917" s="376"/>
      <c r="G917" s="376"/>
      <c r="H917" s="376"/>
      <c r="I917" s="174"/>
      <c r="J917" s="174"/>
      <c r="K917" s="174"/>
      <c r="L917" s="174"/>
      <c r="M917" s="174"/>
      <c r="N917" s="174"/>
      <c r="O917" s="174"/>
      <c r="P917" s="174"/>
      <c r="Q917" s="174"/>
      <c r="R917" s="174"/>
      <c r="S917" s="174"/>
      <c r="T917" s="174"/>
      <c r="U917" s="174"/>
      <c r="V917" s="174"/>
      <c r="W917" s="174"/>
      <c r="X917" s="174"/>
      <c r="Y917" s="174"/>
      <c r="Z917" s="174"/>
      <c r="AA917" s="174"/>
      <c r="AB917" s="174"/>
    </row>
    <row r="918" spans="1:28" ht="15.75" customHeight="1">
      <c r="A918" s="174"/>
      <c r="B918" s="174"/>
      <c r="C918" s="376"/>
      <c r="D918" s="376"/>
      <c r="E918" s="376"/>
      <c r="F918" s="376"/>
      <c r="G918" s="376"/>
      <c r="H918" s="376"/>
      <c r="I918" s="174"/>
      <c r="J918" s="174"/>
      <c r="K918" s="174"/>
      <c r="L918" s="174"/>
      <c r="M918" s="174"/>
      <c r="N918" s="174"/>
      <c r="O918" s="174"/>
      <c r="P918" s="174"/>
      <c r="Q918" s="174"/>
      <c r="R918" s="174"/>
      <c r="S918" s="174"/>
      <c r="T918" s="174"/>
      <c r="U918" s="174"/>
      <c r="V918" s="174"/>
      <c r="W918" s="174"/>
      <c r="X918" s="174"/>
      <c r="Y918" s="174"/>
      <c r="Z918" s="174"/>
      <c r="AA918" s="174"/>
      <c r="AB918" s="174"/>
    </row>
    <row r="919" spans="1:28" ht="15.75" customHeight="1">
      <c r="A919" s="174"/>
      <c r="B919" s="174"/>
      <c r="C919" s="376"/>
      <c r="D919" s="376"/>
      <c r="E919" s="376"/>
      <c r="F919" s="376"/>
      <c r="G919" s="376"/>
      <c r="H919" s="376"/>
      <c r="I919" s="174"/>
      <c r="J919" s="174"/>
      <c r="K919" s="174"/>
      <c r="L919" s="174"/>
      <c r="M919" s="174"/>
      <c r="N919" s="174"/>
      <c r="O919" s="174"/>
      <c r="P919" s="174"/>
      <c r="Q919" s="174"/>
      <c r="R919" s="174"/>
      <c r="S919" s="174"/>
      <c r="T919" s="174"/>
      <c r="U919" s="174"/>
      <c r="V919" s="174"/>
      <c r="W919" s="174"/>
      <c r="X919" s="174"/>
      <c r="Y919" s="174"/>
      <c r="Z919" s="174"/>
      <c r="AA919" s="174"/>
      <c r="AB919" s="174"/>
    </row>
    <row r="920" spans="1:28" ht="15.75" customHeight="1">
      <c r="A920" s="174"/>
      <c r="B920" s="174"/>
      <c r="C920" s="376"/>
      <c r="D920" s="376"/>
      <c r="E920" s="376"/>
      <c r="F920" s="376"/>
      <c r="G920" s="376"/>
      <c r="H920" s="376"/>
      <c r="I920" s="174"/>
      <c r="J920" s="174"/>
      <c r="K920" s="174"/>
      <c r="L920" s="174"/>
      <c r="M920" s="174"/>
      <c r="N920" s="174"/>
      <c r="O920" s="174"/>
      <c r="P920" s="174"/>
      <c r="Q920" s="174"/>
      <c r="R920" s="174"/>
      <c r="S920" s="174"/>
      <c r="T920" s="174"/>
      <c r="U920" s="174"/>
      <c r="V920" s="174"/>
      <c r="W920" s="174"/>
      <c r="X920" s="174"/>
      <c r="Y920" s="174"/>
      <c r="Z920" s="174"/>
      <c r="AA920" s="174"/>
      <c r="AB920" s="174"/>
    </row>
    <row r="921" spans="1:28" ht="15.75" customHeight="1">
      <c r="A921" s="174"/>
      <c r="B921" s="174"/>
      <c r="C921" s="376"/>
      <c r="D921" s="376"/>
      <c r="E921" s="376"/>
      <c r="F921" s="376"/>
      <c r="G921" s="376"/>
      <c r="H921" s="376"/>
      <c r="I921" s="174"/>
      <c r="J921" s="174"/>
      <c r="K921" s="174"/>
      <c r="L921" s="174"/>
      <c r="M921" s="174"/>
      <c r="N921" s="174"/>
      <c r="O921" s="174"/>
      <c r="P921" s="174"/>
      <c r="Q921" s="174"/>
      <c r="R921" s="174"/>
      <c r="S921" s="174"/>
      <c r="T921" s="174"/>
      <c r="U921" s="174"/>
      <c r="V921" s="174"/>
      <c r="W921" s="174"/>
      <c r="X921" s="174"/>
      <c r="Y921" s="174"/>
      <c r="Z921" s="174"/>
      <c r="AA921" s="174"/>
      <c r="AB921" s="174"/>
    </row>
    <row r="922" spans="1:28" ht="15.75" customHeight="1">
      <c r="A922" s="174"/>
      <c r="B922" s="174"/>
      <c r="C922" s="376"/>
      <c r="D922" s="376"/>
      <c r="E922" s="376"/>
      <c r="F922" s="376"/>
      <c r="G922" s="376"/>
      <c r="H922" s="376"/>
      <c r="I922" s="174"/>
      <c r="J922" s="174"/>
      <c r="K922" s="174"/>
      <c r="L922" s="174"/>
      <c r="M922" s="174"/>
      <c r="N922" s="174"/>
      <c r="O922" s="174"/>
      <c r="P922" s="174"/>
      <c r="Q922" s="174"/>
      <c r="R922" s="174"/>
      <c r="S922" s="174"/>
      <c r="T922" s="174"/>
      <c r="U922" s="174"/>
      <c r="V922" s="174"/>
      <c r="W922" s="174"/>
      <c r="X922" s="174"/>
      <c r="Y922" s="174"/>
      <c r="Z922" s="174"/>
      <c r="AA922" s="174"/>
      <c r="AB922" s="174"/>
    </row>
    <row r="923" spans="1:28" ht="15.75" customHeight="1">
      <c r="A923" s="174"/>
      <c r="B923" s="174"/>
      <c r="C923" s="376"/>
      <c r="D923" s="376"/>
      <c r="E923" s="376"/>
      <c r="F923" s="376"/>
      <c r="G923" s="376"/>
      <c r="H923" s="376"/>
      <c r="I923" s="174"/>
      <c r="J923" s="174"/>
      <c r="K923" s="174"/>
      <c r="L923" s="174"/>
      <c r="M923" s="174"/>
      <c r="N923" s="174"/>
      <c r="O923" s="174"/>
      <c r="P923" s="174"/>
      <c r="Q923" s="174"/>
      <c r="R923" s="174"/>
      <c r="S923" s="174"/>
      <c r="T923" s="174"/>
      <c r="U923" s="174"/>
      <c r="V923" s="174"/>
      <c r="W923" s="174"/>
      <c r="X923" s="174"/>
      <c r="Y923" s="174"/>
      <c r="Z923" s="174"/>
      <c r="AA923" s="174"/>
      <c r="AB923" s="174"/>
    </row>
    <row r="924" spans="1:28" ht="15.75" customHeight="1">
      <c r="A924" s="174"/>
      <c r="B924" s="174"/>
      <c r="C924" s="376"/>
      <c r="D924" s="376"/>
      <c r="E924" s="376"/>
      <c r="F924" s="376"/>
      <c r="G924" s="376"/>
      <c r="H924" s="376"/>
      <c r="I924" s="174"/>
      <c r="J924" s="174"/>
      <c r="K924" s="174"/>
      <c r="L924" s="174"/>
      <c r="M924" s="174"/>
      <c r="N924" s="174"/>
      <c r="O924" s="174"/>
      <c r="P924" s="174"/>
      <c r="Q924" s="174"/>
      <c r="R924" s="174"/>
      <c r="S924" s="174"/>
      <c r="T924" s="174"/>
      <c r="U924" s="174"/>
      <c r="V924" s="174"/>
      <c r="W924" s="174"/>
      <c r="X924" s="174"/>
      <c r="Y924" s="174"/>
      <c r="Z924" s="174"/>
      <c r="AA924" s="174"/>
      <c r="AB924" s="174"/>
    </row>
    <row r="925" spans="1:28" ht="15.75" customHeight="1">
      <c r="A925" s="174"/>
      <c r="B925" s="174"/>
      <c r="C925" s="376"/>
      <c r="D925" s="376"/>
      <c r="E925" s="376"/>
      <c r="F925" s="376"/>
      <c r="G925" s="376"/>
      <c r="H925" s="376"/>
      <c r="I925" s="174"/>
      <c r="J925" s="174"/>
      <c r="K925" s="174"/>
      <c r="L925" s="174"/>
      <c r="M925" s="174"/>
      <c r="N925" s="174"/>
      <c r="O925" s="174"/>
      <c r="P925" s="174"/>
      <c r="Q925" s="174"/>
      <c r="R925" s="174"/>
      <c r="S925" s="174"/>
      <c r="T925" s="174"/>
      <c r="U925" s="174"/>
      <c r="V925" s="174"/>
      <c r="W925" s="174"/>
      <c r="X925" s="174"/>
      <c r="Y925" s="174"/>
      <c r="Z925" s="174"/>
      <c r="AA925" s="174"/>
      <c r="AB925" s="174"/>
    </row>
    <row r="926" spans="1:28" ht="15.75" customHeight="1">
      <c r="A926" s="174"/>
      <c r="B926" s="174"/>
      <c r="C926" s="376"/>
      <c r="D926" s="376"/>
      <c r="E926" s="376"/>
      <c r="F926" s="376"/>
      <c r="G926" s="376"/>
      <c r="H926" s="376"/>
      <c r="I926" s="174"/>
      <c r="J926" s="174"/>
      <c r="K926" s="174"/>
      <c r="L926" s="174"/>
      <c r="M926" s="174"/>
      <c r="N926" s="174"/>
      <c r="O926" s="174"/>
      <c r="P926" s="174"/>
      <c r="Q926" s="174"/>
      <c r="R926" s="174"/>
      <c r="S926" s="174"/>
      <c r="T926" s="174"/>
      <c r="U926" s="174"/>
      <c r="V926" s="174"/>
      <c r="W926" s="174"/>
      <c r="X926" s="174"/>
      <c r="Y926" s="174"/>
      <c r="Z926" s="174"/>
      <c r="AA926" s="174"/>
      <c r="AB926" s="174"/>
    </row>
    <row r="927" spans="1:28" ht="15.75" customHeight="1">
      <c r="A927" s="174"/>
      <c r="B927" s="174"/>
      <c r="C927" s="376"/>
      <c r="D927" s="376"/>
      <c r="E927" s="376"/>
      <c r="F927" s="376"/>
      <c r="G927" s="376"/>
      <c r="H927" s="376"/>
      <c r="I927" s="174"/>
      <c r="J927" s="174"/>
      <c r="K927" s="174"/>
      <c r="L927" s="174"/>
      <c r="M927" s="174"/>
      <c r="N927" s="174"/>
      <c r="O927" s="174"/>
      <c r="P927" s="174"/>
      <c r="Q927" s="174"/>
      <c r="R927" s="174"/>
      <c r="S927" s="174"/>
      <c r="T927" s="174"/>
      <c r="U927" s="174"/>
      <c r="V927" s="174"/>
      <c r="W927" s="174"/>
      <c r="X927" s="174"/>
      <c r="Y927" s="174"/>
      <c r="Z927" s="174"/>
      <c r="AA927" s="174"/>
      <c r="AB927" s="174"/>
    </row>
    <row r="928" spans="1:28" ht="15.75" customHeight="1">
      <c r="A928" s="174"/>
      <c r="B928" s="174"/>
      <c r="C928" s="376"/>
      <c r="D928" s="376"/>
      <c r="E928" s="376"/>
      <c r="F928" s="376"/>
      <c r="G928" s="376"/>
      <c r="H928" s="376"/>
      <c r="I928" s="174"/>
      <c r="J928" s="174"/>
      <c r="K928" s="174"/>
      <c r="L928" s="174"/>
      <c r="M928" s="174"/>
      <c r="N928" s="174"/>
      <c r="O928" s="174"/>
      <c r="P928" s="174"/>
      <c r="Q928" s="174"/>
      <c r="R928" s="174"/>
      <c r="S928" s="174"/>
      <c r="T928" s="174"/>
      <c r="U928" s="174"/>
      <c r="V928" s="174"/>
      <c r="W928" s="174"/>
      <c r="X928" s="174"/>
      <c r="Y928" s="174"/>
      <c r="Z928" s="174"/>
      <c r="AA928" s="174"/>
      <c r="AB928" s="174"/>
    </row>
    <row r="929" spans="1:28" ht="15.75" customHeight="1">
      <c r="A929" s="174"/>
      <c r="B929" s="174"/>
      <c r="C929" s="376"/>
      <c r="D929" s="376"/>
      <c r="E929" s="376"/>
      <c r="F929" s="376"/>
      <c r="G929" s="376"/>
      <c r="H929" s="376"/>
      <c r="I929" s="174"/>
      <c r="J929" s="174"/>
      <c r="K929" s="174"/>
      <c r="L929" s="174"/>
      <c r="M929" s="174"/>
      <c r="N929" s="174"/>
      <c r="O929" s="174"/>
      <c r="P929" s="174"/>
      <c r="Q929" s="174"/>
      <c r="R929" s="174"/>
      <c r="S929" s="174"/>
      <c r="T929" s="174"/>
      <c r="U929" s="174"/>
      <c r="V929" s="174"/>
      <c r="W929" s="174"/>
      <c r="X929" s="174"/>
      <c r="Y929" s="174"/>
      <c r="Z929" s="174"/>
      <c r="AA929" s="174"/>
      <c r="AB929" s="174"/>
    </row>
    <row r="930" spans="1:28" ht="15.75" customHeight="1">
      <c r="A930" s="174"/>
      <c r="B930" s="174"/>
      <c r="C930" s="376"/>
      <c r="D930" s="376"/>
      <c r="E930" s="376"/>
      <c r="F930" s="376"/>
      <c r="G930" s="376"/>
      <c r="H930" s="376"/>
      <c r="I930" s="174"/>
      <c r="J930" s="174"/>
      <c r="K930" s="174"/>
      <c r="L930" s="174"/>
      <c r="M930" s="174"/>
      <c r="N930" s="174"/>
      <c r="O930" s="174"/>
      <c r="P930" s="174"/>
      <c r="Q930" s="174"/>
      <c r="R930" s="174"/>
      <c r="S930" s="174"/>
      <c r="T930" s="174"/>
      <c r="U930" s="174"/>
      <c r="V930" s="174"/>
      <c r="W930" s="174"/>
      <c r="X930" s="174"/>
      <c r="Y930" s="174"/>
      <c r="Z930" s="174"/>
      <c r="AA930" s="174"/>
      <c r="AB930" s="174"/>
    </row>
    <row r="931" spans="1:28" ht="15.75" customHeight="1">
      <c r="A931" s="174"/>
      <c r="B931" s="174"/>
      <c r="C931" s="376"/>
      <c r="D931" s="376"/>
      <c r="E931" s="376"/>
      <c r="F931" s="376"/>
      <c r="G931" s="376"/>
      <c r="H931" s="376"/>
      <c r="I931" s="174"/>
      <c r="J931" s="174"/>
      <c r="K931" s="174"/>
      <c r="L931" s="174"/>
      <c r="M931" s="174"/>
      <c r="N931" s="174"/>
      <c r="O931" s="174"/>
      <c r="P931" s="174"/>
      <c r="Q931" s="174"/>
      <c r="R931" s="174"/>
      <c r="S931" s="174"/>
      <c r="T931" s="174"/>
      <c r="U931" s="174"/>
      <c r="V931" s="174"/>
      <c r="W931" s="174"/>
      <c r="X931" s="174"/>
      <c r="Y931" s="174"/>
      <c r="Z931" s="174"/>
      <c r="AA931" s="174"/>
      <c r="AB931" s="174"/>
    </row>
    <row r="932" spans="1:28" ht="15.75" customHeight="1">
      <c r="A932" s="174"/>
      <c r="B932" s="174"/>
      <c r="C932" s="376"/>
      <c r="D932" s="376"/>
      <c r="E932" s="376"/>
      <c r="F932" s="376"/>
      <c r="G932" s="376"/>
      <c r="H932" s="376"/>
      <c r="I932" s="174"/>
      <c r="J932" s="174"/>
      <c r="K932" s="174"/>
      <c r="L932" s="174"/>
      <c r="M932" s="174"/>
      <c r="N932" s="174"/>
      <c r="O932" s="174"/>
      <c r="P932" s="174"/>
      <c r="Q932" s="174"/>
      <c r="R932" s="174"/>
      <c r="S932" s="174"/>
      <c r="T932" s="174"/>
      <c r="U932" s="174"/>
      <c r="V932" s="174"/>
      <c r="W932" s="174"/>
      <c r="X932" s="174"/>
      <c r="Y932" s="174"/>
      <c r="Z932" s="174"/>
      <c r="AA932" s="174"/>
      <c r="AB932" s="174"/>
    </row>
    <row r="933" spans="1:28" ht="15.75" customHeight="1">
      <c r="A933" s="174"/>
      <c r="B933" s="174"/>
      <c r="C933" s="376"/>
      <c r="D933" s="376"/>
      <c r="E933" s="376"/>
      <c r="F933" s="376"/>
      <c r="G933" s="376"/>
      <c r="H933" s="376"/>
      <c r="I933" s="174"/>
      <c r="J933" s="174"/>
      <c r="K933" s="174"/>
      <c r="L933" s="174"/>
      <c r="M933" s="174"/>
      <c r="N933" s="174"/>
      <c r="O933" s="174"/>
      <c r="P933" s="174"/>
      <c r="Q933" s="174"/>
      <c r="R933" s="174"/>
      <c r="S933" s="174"/>
      <c r="T933" s="174"/>
      <c r="U933" s="174"/>
      <c r="V933" s="174"/>
      <c r="W933" s="174"/>
      <c r="X933" s="174"/>
      <c r="Y933" s="174"/>
      <c r="Z933" s="174"/>
      <c r="AA933" s="174"/>
      <c r="AB933" s="174"/>
    </row>
    <row r="934" spans="1:28" ht="15.75" customHeight="1">
      <c r="A934" s="174"/>
      <c r="B934" s="174"/>
      <c r="C934" s="376"/>
      <c r="D934" s="376"/>
      <c r="E934" s="376"/>
      <c r="F934" s="376"/>
      <c r="G934" s="376"/>
      <c r="H934" s="376"/>
      <c r="I934" s="174"/>
      <c r="J934" s="174"/>
      <c r="K934" s="174"/>
      <c r="L934" s="174"/>
      <c r="M934" s="174"/>
      <c r="N934" s="174"/>
      <c r="O934" s="174"/>
      <c r="P934" s="174"/>
      <c r="Q934" s="174"/>
      <c r="R934" s="174"/>
      <c r="S934" s="174"/>
      <c r="T934" s="174"/>
      <c r="U934" s="174"/>
      <c r="V934" s="174"/>
      <c r="W934" s="174"/>
      <c r="X934" s="174"/>
      <c r="Y934" s="174"/>
      <c r="Z934" s="174"/>
      <c r="AA934" s="174"/>
      <c r="AB934" s="174"/>
    </row>
    <row r="935" spans="1:28" ht="15.75" customHeight="1">
      <c r="A935" s="174"/>
      <c r="B935" s="174"/>
      <c r="C935" s="376"/>
      <c r="D935" s="376"/>
      <c r="E935" s="376"/>
      <c r="F935" s="376"/>
      <c r="G935" s="376"/>
      <c r="H935" s="376"/>
      <c r="I935" s="174"/>
      <c r="J935" s="174"/>
      <c r="K935" s="174"/>
      <c r="L935" s="174"/>
      <c r="M935" s="174"/>
      <c r="N935" s="174"/>
      <c r="O935" s="174"/>
      <c r="P935" s="174"/>
      <c r="Q935" s="174"/>
      <c r="R935" s="174"/>
      <c r="S935" s="174"/>
      <c r="T935" s="174"/>
      <c r="U935" s="174"/>
      <c r="V935" s="174"/>
      <c r="W935" s="174"/>
      <c r="X935" s="174"/>
      <c r="Y935" s="174"/>
      <c r="Z935" s="174"/>
      <c r="AA935" s="174"/>
      <c r="AB935" s="174"/>
    </row>
    <row r="936" spans="1:28" ht="15.75" customHeight="1">
      <c r="A936" s="174"/>
      <c r="B936" s="174"/>
      <c r="C936" s="376"/>
      <c r="D936" s="376"/>
      <c r="E936" s="376"/>
      <c r="F936" s="376"/>
      <c r="G936" s="376"/>
      <c r="H936" s="376"/>
      <c r="I936" s="174"/>
      <c r="J936" s="174"/>
      <c r="K936" s="174"/>
      <c r="L936" s="174"/>
      <c r="M936" s="174"/>
      <c r="N936" s="174"/>
      <c r="O936" s="174"/>
      <c r="P936" s="174"/>
      <c r="Q936" s="174"/>
      <c r="R936" s="174"/>
      <c r="S936" s="174"/>
      <c r="T936" s="174"/>
      <c r="U936" s="174"/>
      <c r="V936" s="174"/>
      <c r="W936" s="174"/>
      <c r="X936" s="174"/>
      <c r="Y936" s="174"/>
      <c r="Z936" s="174"/>
      <c r="AA936" s="174"/>
      <c r="AB936" s="174"/>
    </row>
    <row r="937" spans="1:28" ht="15.75" customHeight="1">
      <c r="A937" s="174"/>
      <c r="B937" s="174"/>
      <c r="C937" s="376"/>
      <c r="D937" s="376"/>
      <c r="E937" s="376"/>
      <c r="F937" s="376"/>
      <c r="G937" s="376"/>
      <c r="H937" s="376"/>
      <c r="I937" s="174"/>
      <c r="J937" s="174"/>
      <c r="K937" s="174"/>
      <c r="L937" s="174"/>
      <c r="M937" s="174"/>
      <c r="N937" s="174"/>
      <c r="O937" s="174"/>
      <c r="P937" s="174"/>
      <c r="Q937" s="174"/>
      <c r="R937" s="174"/>
      <c r="S937" s="174"/>
      <c r="T937" s="174"/>
      <c r="U937" s="174"/>
      <c r="V937" s="174"/>
      <c r="W937" s="174"/>
      <c r="X937" s="174"/>
      <c r="Y937" s="174"/>
      <c r="Z937" s="174"/>
      <c r="AA937" s="174"/>
      <c r="AB937" s="174"/>
    </row>
    <row r="938" spans="1:28" ht="15.75" customHeight="1">
      <c r="A938" s="174"/>
      <c r="B938" s="174"/>
      <c r="C938" s="376"/>
      <c r="D938" s="376"/>
      <c r="E938" s="376"/>
      <c r="F938" s="376"/>
      <c r="G938" s="376"/>
      <c r="H938" s="376"/>
      <c r="I938" s="174"/>
      <c r="J938" s="174"/>
      <c r="K938" s="174"/>
      <c r="L938" s="174"/>
      <c r="M938" s="174"/>
      <c r="N938" s="174"/>
      <c r="O938" s="174"/>
      <c r="P938" s="174"/>
      <c r="Q938" s="174"/>
      <c r="R938" s="174"/>
      <c r="S938" s="174"/>
      <c r="T938" s="174"/>
      <c r="U938" s="174"/>
      <c r="V938" s="174"/>
      <c r="W938" s="174"/>
      <c r="X938" s="174"/>
      <c r="Y938" s="174"/>
      <c r="Z938" s="174"/>
      <c r="AA938" s="174"/>
      <c r="AB938" s="174"/>
    </row>
    <row r="939" spans="1:28" ht="15.75" customHeight="1">
      <c r="A939" s="174"/>
      <c r="B939" s="174"/>
      <c r="C939" s="376"/>
      <c r="D939" s="376"/>
      <c r="E939" s="376"/>
      <c r="F939" s="376"/>
      <c r="G939" s="376"/>
      <c r="H939" s="376"/>
      <c r="I939" s="174"/>
      <c r="J939" s="174"/>
      <c r="K939" s="174"/>
      <c r="L939" s="174"/>
      <c r="M939" s="174"/>
      <c r="N939" s="174"/>
      <c r="O939" s="174"/>
      <c r="P939" s="174"/>
      <c r="Q939" s="174"/>
      <c r="R939" s="174"/>
      <c r="S939" s="174"/>
      <c r="T939" s="174"/>
      <c r="U939" s="174"/>
      <c r="V939" s="174"/>
      <c r="W939" s="174"/>
      <c r="X939" s="174"/>
      <c r="Y939" s="174"/>
      <c r="Z939" s="174"/>
      <c r="AA939" s="174"/>
      <c r="AB939" s="174"/>
    </row>
    <row r="940" spans="1:28" ht="15.75" customHeight="1">
      <c r="A940" s="174"/>
      <c r="B940" s="174"/>
      <c r="C940" s="376"/>
      <c r="D940" s="376"/>
      <c r="E940" s="376"/>
      <c r="F940" s="376"/>
      <c r="G940" s="376"/>
      <c r="H940" s="376"/>
      <c r="I940" s="174"/>
      <c r="J940" s="174"/>
      <c r="K940" s="174"/>
      <c r="L940" s="174"/>
      <c r="M940" s="174"/>
      <c r="N940" s="174"/>
      <c r="O940" s="174"/>
      <c r="P940" s="174"/>
      <c r="Q940" s="174"/>
      <c r="R940" s="174"/>
      <c r="S940" s="174"/>
      <c r="T940" s="174"/>
      <c r="U940" s="174"/>
      <c r="V940" s="174"/>
      <c r="W940" s="174"/>
      <c r="X940" s="174"/>
      <c r="Y940" s="174"/>
      <c r="Z940" s="174"/>
      <c r="AA940" s="174"/>
      <c r="AB940" s="174"/>
    </row>
    <row r="941" spans="1:28" ht="15.75" customHeight="1">
      <c r="A941" s="174"/>
      <c r="B941" s="174"/>
      <c r="C941" s="376"/>
      <c r="D941" s="376"/>
      <c r="E941" s="376"/>
      <c r="F941" s="376"/>
      <c r="G941" s="376"/>
      <c r="H941" s="376"/>
      <c r="I941" s="174"/>
      <c r="J941" s="174"/>
      <c r="K941" s="174"/>
      <c r="L941" s="174"/>
      <c r="M941" s="174"/>
      <c r="N941" s="174"/>
      <c r="O941" s="174"/>
      <c r="P941" s="174"/>
      <c r="Q941" s="174"/>
      <c r="R941" s="174"/>
      <c r="S941" s="174"/>
      <c r="T941" s="174"/>
      <c r="U941" s="174"/>
      <c r="V941" s="174"/>
      <c r="W941" s="174"/>
      <c r="X941" s="174"/>
      <c r="Y941" s="174"/>
      <c r="Z941" s="174"/>
      <c r="AA941" s="174"/>
      <c r="AB941" s="174"/>
    </row>
    <row r="942" spans="1:28" ht="15.75" customHeight="1">
      <c r="A942" s="174"/>
      <c r="B942" s="174"/>
      <c r="C942" s="376"/>
      <c r="D942" s="376"/>
      <c r="E942" s="376"/>
      <c r="F942" s="376"/>
      <c r="G942" s="376"/>
      <c r="H942" s="376"/>
      <c r="I942" s="174"/>
      <c r="J942" s="174"/>
      <c r="K942" s="174"/>
      <c r="L942" s="174"/>
      <c r="M942" s="174"/>
      <c r="N942" s="174"/>
      <c r="O942" s="174"/>
      <c r="P942" s="174"/>
      <c r="Q942" s="174"/>
      <c r="R942" s="174"/>
      <c r="S942" s="174"/>
      <c r="T942" s="174"/>
      <c r="U942" s="174"/>
      <c r="V942" s="174"/>
      <c r="W942" s="174"/>
      <c r="X942" s="174"/>
      <c r="Y942" s="174"/>
      <c r="Z942" s="174"/>
      <c r="AA942" s="174"/>
      <c r="AB942" s="174"/>
    </row>
    <row r="943" spans="1:28" ht="15.75" customHeight="1">
      <c r="A943" s="174"/>
      <c r="B943" s="174"/>
      <c r="C943" s="376"/>
      <c r="D943" s="376"/>
      <c r="E943" s="376"/>
      <c r="F943" s="376"/>
      <c r="G943" s="376"/>
      <c r="H943" s="376"/>
      <c r="I943" s="174"/>
      <c r="J943" s="174"/>
      <c r="K943" s="174"/>
      <c r="L943" s="174"/>
      <c r="M943" s="174"/>
      <c r="N943" s="174"/>
      <c r="O943" s="174"/>
      <c r="P943" s="174"/>
      <c r="Q943" s="174"/>
      <c r="R943" s="174"/>
      <c r="S943" s="174"/>
      <c r="T943" s="174"/>
      <c r="U943" s="174"/>
      <c r="V943" s="174"/>
      <c r="W943" s="174"/>
      <c r="X943" s="174"/>
      <c r="Y943" s="174"/>
      <c r="Z943" s="174"/>
      <c r="AA943" s="174"/>
      <c r="AB943" s="174"/>
    </row>
    <row r="944" spans="1:28" ht="15.75" customHeight="1">
      <c r="A944" s="174"/>
      <c r="B944" s="174"/>
      <c r="C944" s="376"/>
      <c r="D944" s="376"/>
      <c r="E944" s="376"/>
      <c r="F944" s="376"/>
      <c r="G944" s="376"/>
      <c r="H944" s="376"/>
      <c r="I944" s="174"/>
      <c r="J944" s="174"/>
      <c r="K944" s="174"/>
      <c r="L944" s="174"/>
      <c r="M944" s="174"/>
      <c r="N944" s="174"/>
      <c r="O944" s="174"/>
      <c r="P944" s="174"/>
      <c r="Q944" s="174"/>
      <c r="R944" s="174"/>
      <c r="S944" s="174"/>
      <c r="T944" s="174"/>
      <c r="U944" s="174"/>
      <c r="V944" s="174"/>
      <c r="W944" s="174"/>
      <c r="X944" s="174"/>
      <c r="Y944" s="174"/>
      <c r="Z944" s="174"/>
      <c r="AA944" s="174"/>
      <c r="AB944" s="174"/>
    </row>
    <row r="945" spans="1:28" ht="15.75" customHeight="1">
      <c r="A945" s="174"/>
      <c r="B945" s="174"/>
      <c r="C945" s="376"/>
      <c r="D945" s="376"/>
      <c r="E945" s="376"/>
      <c r="F945" s="376"/>
      <c r="G945" s="376"/>
      <c r="H945" s="376"/>
      <c r="I945" s="174"/>
      <c r="J945" s="174"/>
      <c r="K945" s="174"/>
      <c r="L945" s="174"/>
      <c r="M945" s="174"/>
      <c r="N945" s="174"/>
      <c r="O945" s="174"/>
      <c r="P945" s="174"/>
      <c r="Q945" s="174"/>
      <c r="R945" s="174"/>
      <c r="S945" s="174"/>
      <c r="T945" s="174"/>
      <c r="U945" s="174"/>
      <c r="V945" s="174"/>
      <c r="W945" s="174"/>
      <c r="X945" s="174"/>
      <c r="Y945" s="174"/>
      <c r="Z945" s="174"/>
      <c r="AA945" s="174"/>
      <c r="AB945" s="174"/>
    </row>
    <row r="946" spans="1:28" ht="15.75" customHeight="1">
      <c r="A946" s="174"/>
      <c r="B946" s="174"/>
      <c r="C946" s="376"/>
      <c r="D946" s="376"/>
      <c r="E946" s="376"/>
      <c r="F946" s="376"/>
      <c r="G946" s="376"/>
      <c r="H946" s="376"/>
      <c r="I946" s="174"/>
      <c r="J946" s="174"/>
      <c r="K946" s="174"/>
      <c r="L946" s="174"/>
      <c r="M946" s="174"/>
      <c r="N946" s="174"/>
      <c r="O946" s="174"/>
      <c r="P946" s="174"/>
      <c r="Q946" s="174"/>
      <c r="R946" s="174"/>
      <c r="S946" s="174"/>
      <c r="T946" s="174"/>
      <c r="U946" s="174"/>
      <c r="V946" s="174"/>
      <c r="W946" s="174"/>
      <c r="X946" s="174"/>
      <c r="Y946" s="174"/>
      <c r="Z946" s="174"/>
      <c r="AA946" s="174"/>
      <c r="AB946" s="174"/>
    </row>
    <row r="947" spans="1:28" ht="15.75" customHeight="1">
      <c r="A947" s="174"/>
      <c r="B947" s="174"/>
      <c r="C947" s="376"/>
      <c r="D947" s="376"/>
      <c r="E947" s="376"/>
      <c r="F947" s="376"/>
      <c r="G947" s="376"/>
      <c r="H947" s="376"/>
      <c r="I947" s="174"/>
      <c r="J947" s="174"/>
      <c r="K947" s="174"/>
      <c r="L947" s="174"/>
      <c r="M947" s="174"/>
      <c r="N947" s="174"/>
      <c r="O947" s="174"/>
      <c r="P947" s="174"/>
      <c r="Q947" s="174"/>
      <c r="R947" s="174"/>
      <c r="S947" s="174"/>
      <c r="T947" s="174"/>
      <c r="U947" s="174"/>
      <c r="V947" s="174"/>
      <c r="W947" s="174"/>
      <c r="X947" s="174"/>
      <c r="Y947" s="174"/>
      <c r="Z947" s="174"/>
      <c r="AA947" s="174"/>
      <c r="AB947" s="174"/>
    </row>
    <row r="948" spans="1:28" ht="15.75" customHeight="1">
      <c r="A948" s="174"/>
      <c r="B948" s="174"/>
      <c r="C948" s="376"/>
      <c r="D948" s="376"/>
      <c r="E948" s="376"/>
      <c r="F948" s="376"/>
      <c r="G948" s="376"/>
      <c r="H948" s="376"/>
      <c r="I948" s="174"/>
      <c r="J948" s="174"/>
      <c r="K948" s="174"/>
      <c r="L948" s="174"/>
      <c r="M948" s="174"/>
      <c r="N948" s="174"/>
      <c r="O948" s="174"/>
      <c r="P948" s="174"/>
      <c r="Q948" s="174"/>
      <c r="R948" s="174"/>
      <c r="S948" s="174"/>
      <c r="T948" s="174"/>
      <c r="U948" s="174"/>
      <c r="V948" s="174"/>
      <c r="W948" s="174"/>
      <c r="X948" s="174"/>
      <c r="Y948" s="174"/>
      <c r="Z948" s="174"/>
      <c r="AA948" s="174"/>
      <c r="AB948" s="174"/>
    </row>
    <row r="949" spans="1:28" ht="15.75" customHeight="1">
      <c r="A949" s="174"/>
      <c r="B949" s="174"/>
      <c r="C949" s="376"/>
      <c r="D949" s="376"/>
      <c r="E949" s="376"/>
      <c r="F949" s="376"/>
      <c r="G949" s="376"/>
      <c r="H949" s="376"/>
      <c r="I949" s="174"/>
      <c r="J949" s="174"/>
      <c r="K949" s="174"/>
      <c r="L949" s="174"/>
      <c r="M949" s="174"/>
      <c r="N949" s="174"/>
      <c r="O949" s="174"/>
      <c r="P949" s="174"/>
      <c r="Q949" s="174"/>
      <c r="R949" s="174"/>
      <c r="S949" s="174"/>
      <c r="T949" s="174"/>
      <c r="U949" s="174"/>
      <c r="V949" s="174"/>
      <c r="W949" s="174"/>
      <c r="X949" s="174"/>
      <c r="Y949" s="174"/>
      <c r="Z949" s="174"/>
      <c r="AA949" s="174"/>
      <c r="AB949" s="174"/>
    </row>
    <row r="950" spans="1:28" ht="15.75" customHeight="1">
      <c r="A950" s="174"/>
      <c r="B950" s="174"/>
      <c r="C950" s="376"/>
      <c r="D950" s="376"/>
      <c r="E950" s="376"/>
      <c r="F950" s="376"/>
      <c r="G950" s="376"/>
      <c r="H950" s="376"/>
      <c r="I950" s="174"/>
      <c r="J950" s="174"/>
      <c r="K950" s="174"/>
      <c r="L950" s="174"/>
      <c r="M950" s="174"/>
      <c r="N950" s="174"/>
      <c r="O950" s="174"/>
      <c r="P950" s="174"/>
      <c r="Q950" s="174"/>
      <c r="R950" s="174"/>
      <c r="S950" s="174"/>
      <c r="T950" s="174"/>
      <c r="U950" s="174"/>
      <c r="V950" s="174"/>
      <c r="W950" s="174"/>
      <c r="X950" s="174"/>
      <c r="Y950" s="174"/>
      <c r="Z950" s="174"/>
      <c r="AA950" s="174"/>
      <c r="AB950" s="174"/>
    </row>
    <row r="951" spans="1:28" ht="15.75" customHeight="1">
      <c r="A951" s="174"/>
      <c r="B951" s="174"/>
      <c r="C951" s="376"/>
      <c r="D951" s="376"/>
      <c r="E951" s="376"/>
      <c r="F951" s="376"/>
      <c r="G951" s="376"/>
      <c r="H951" s="376"/>
      <c r="I951" s="174"/>
      <c r="J951" s="174"/>
      <c r="K951" s="174"/>
      <c r="L951" s="174"/>
      <c r="M951" s="174"/>
      <c r="N951" s="174"/>
      <c r="O951" s="174"/>
      <c r="P951" s="174"/>
      <c r="Q951" s="174"/>
      <c r="R951" s="174"/>
      <c r="S951" s="174"/>
      <c r="T951" s="174"/>
      <c r="U951" s="174"/>
      <c r="V951" s="174"/>
      <c r="W951" s="174"/>
      <c r="X951" s="174"/>
      <c r="Y951" s="174"/>
      <c r="Z951" s="174"/>
      <c r="AA951" s="174"/>
      <c r="AB951" s="174"/>
    </row>
    <row r="952" spans="1:28" ht="15.75" customHeight="1">
      <c r="A952" s="174"/>
      <c r="B952" s="174"/>
      <c r="C952" s="376"/>
      <c r="D952" s="376"/>
      <c r="E952" s="376"/>
      <c r="F952" s="376"/>
      <c r="G952" s="376"/>
      <c r="H952" s="376"/>
      <c r="I952" s="174"/>
      <c r="J952" s="174"/>
      <c r="K952" s="174"/>
      <c r="L952" s="174"/>
      <c r="M952" s="174"/>
      <c r="N952" s="174"/>
      <c r="O952" s="174"/>
      <c r="P952" s="174"/>
      <c r="Q952" s="174"/>
      <c r="R952" s="174"/>
      <c r="S952" s="174"/>
      <c r="T952" s="174"/>
      <c r="U952" s="174"/>
      <c r="V952" s="174"/>
      <c r="W952" s="174"/>
      <c r="X952" s="174"/>
      <c r="Y952" s="174"/>
      <c r="Z952" s="174"/>
      <c r="AA952" s="174"/>
      <c r="AB952" s="174"/>
    </row>
    <row r="953" spans="1:28" ht="15.75" customHeight="1">
      <c r="A953" s="174"/>
      <c r="B953" s="174"/>
      <c r="C953" s="376"/>
      <c r="D953" s="376"/>
      <c r="E953" s="376"/>
      <c r="F953" s="376"/>
      <c r="G953" s="376"/>
      <c r="H953" s="376"/>
      <c r="I953" s="174"/>
      <c r="J953" s="174"/>
      <c r="K953" s="174"/>
      <c r="L953" s="174"/>
      <c r="M953" s="174"/>
      <c r="N953" s="174"/>
      <c r="O953" s="174"/>
      <c r="P953" s="174"/>
      <c r="Q953" s="174"/>
      <c r="R953" s="174"/>
      <c r="S953" s="174"/>
      <c r="T953" s="174"/>
      <c r="U953" s="174"/>
      <c r="V953" s="174"/>
      <c r="W953" s="174"/>
      <c r="X953" s="174"/>
      <c r="Y953" s="174"/>
      <c r="Z953" s="174"/>
      <c r="AA953" s="174"/>
      <c r="AB953" s="174"/>
    </row>
    <row r="954" spans="1:28" ht="15.75" customHeight="1">
      <c r="A954" s="174"/>
      <c r="B954" s="174"/>
      <c r="C954" s="376"/>
      <c r="D954" s="376"/>
      <c r="E954" s="376"/>
      <c r="F954" s="376"/>
      <c r="G954" s="376"/>
      <c r="H954" s="376"/>
      <c r="I954" s="174"/>
      <c r="J954" s="174"/>
      <c r="K954" s="174"/>
      <c r="L954" s="174"/>
      <c r="M954" s="174"/>
      <c r="N954" s="174"/>
      <c r="O954" s="174"/>
      <c r="P954" s="174"/>
      <c r="Q954" s="174"/>
      <c r="R954" s="174"/>
      <c r="S954" s="174"/>
      <c r="T954" s="174"/>
      <c r="U954" s="174"/>
      <c r="V954" s="174"/>
      <c r="W954" s="174"/>
      <c r="X954" s="174"/>
      <c r="Y954" s="174"/>
      <c r="Z954" s="174"/>
      <c r="AA954" s="174"/>
      <c r="AB954" s="174"/>
    </row>
    <row r="955" spans="1:28" ht="15.75" customHeight="1">
      <c r="A955" s="174"/>
      <c r="B955" s="174"/>
      <c r="C955" s="376"/>
      <c r="D955" s="376"/>
      <c r="E955" s="376"/>
      <c r="F955" s="376"/>
      <c r="G955" s="376"/>
      <c r="H955" s="376"/>
      <c r="I955" s="174"/>
      <c r="J955" s="174"/>
      <c r="K955" s="174"/>
      <c r="L955" s="174"/>
      <c r="M955" s="174"/>
      <c r="N955" s="174"/>
      <c r="O955" s="174"/>
      <c r="P955" s="174"/>
      <c r="Q955" s="174"/>
      <c r="R955" s="174"/>
      <c r="S955" s="174"/>
      <c r="T955" s="174"/>
      <c r="U955" s="174"/>
      <c r="V955" s="174"/>
      <c r="W955" s="174"/>
      <c r="X955" s="174"/>
      <c r="Y955" s="174"/>
      <c r="Z955" s="174"/>
      <c r="AA955" s="174"/>
      <c r="AB955" s="174"/>
    </row>
    <row r="956" spans="1:28" ht="15.75" customHeight="1">
      <c r="A956" s="174"/>
      <c r="B956" s="174"/>
      <c r="C956" s="376"/>
      <c r="D956" s="376"/>
      <c r="E956" s="376"/>
      <c r="F956" s="376"/>
      <c r="G956" s="376"/>
      <c r="H956" s="376"/>
      <c r="I956" s="174"/>
      <c r="J956" s="174"/>
      <c r="K956" s="174"/>
      <c r="L956" s="174"/>
      <c r="M956" s="174"/>
      <c r="N956" s="174"/>
      <c r="O956" s="174"/>
      <c r="P956" s="174"/>
      <c r="Q956" s="174"/>
      <c r="R956" s="174"/>
      <c r="S956" s="174"/>
      <c r="T956" s="174"/>
      <c r="U956" s="174"/>
      <c r="V956" s="174"/>
      <c r="W956" s="174"/>
      <c r="X956" s="174"/>
      <c r="Y956" s="174"/>
      <c r="Z956" s="174"/>
      <c r="AA956" s="174"/>
      <c r="AB956" s="174"/>
    </row>
    <row r="957" spans="1:28" ht="15.75" customHeight="1">
      <c r="A957" s="174"/>
      <c r="B957" s="174"/>
      <c r="C957" s="376"/>
      <c r="D957" s="376"/>
      <c r="E957" s="376"/>
      <c r="F957" s="376"/>
      <c r="G957" s="376"/>
      <c r="H957" s="376"/>
      <c r="I957" s="174"/>
      <c r="J957" s="174"/>
      <c r="K957" s="174"/>
      <c r="L957" s="174"/>
      <c r="M957" s="174"/>
      <c r="N957" s="174"/>
      <c r="O957" s="174"/>
      <c r="P957" s="174"/>
      <c r="Q957" s="174"/>
      <c r="R957" s="174"/>
      <c r="S957" s="174"/>
      <c r="T957" s="174"/>
      <c r="U957" s="174"/>
      <c r="V957" s="174"/>
      <c r="W957" s="174"/>
      <c r="X957" s="174"/>
      <c r="Y957" s="174"/>
      <c r="Z957" s="174"/>
      <c r="AA957" s="174"/>
      <c r="AB957" s="174"/>
    </row>
    <row r="958" spans="1:28" ht="15.75" customHeight="1">
      <c r="A958" s="174"/>
      <c r="B958" s="174"/>
      <c r="C958" s="376"/>
      <c r="D958" s="376"/>
      <c r="E958" s="376"/>
      <c r="F958" s="376"/>
      <c r="G958" s="376"/>
      <c r="H958" s="376"/>
      <c r="I958" s="174"/>
      <c r="J958" s="174"/>
      <c r="K958" s="174"/>
      <c r="L958" s="174"/>
      <c r="M958" s="174"/>
      <c r="N958" s="174"/>
      <c r="O958" s="174"/>
      <c r="P958" s="174"/>
      <c r="Q958" s="174"/>
      <c r="R958" s="174"/>
      <c r="S958" s="174"/>
      <c r="T958" s="174"/>
      <c r="U958" s="174"/>
      <c r="V958" s="174"/>
      <c r="W958" s="174"/>
      <c r="X958" s="174"/>
      <c r="Y958" s="174"/>
      <c r="Z958" s="174"/>
      <c r="AA958" s="174"/>
      <c r="AB958" s="174"/>
    </row>
    <row r="959" spans="1:28" ht="15.75" customHeight="1">
      <c r="A959" s="174"/>
      <c r="B959" s="174"/>
      <c r="C959" s="376"/>
      <c r="D959" s="376"/>
      <c r="E959" s="376"/>
      <c r="F959" s="376"/>
      <c r="G959" s="376"/>
      <c r="H959" s="376"/>
      <c r="I959" s="174"/>
      <c r="J959" s="174"/>
      <c r="K959" s="174"/>
      <c r="L959" s="174"/>
      <c r="M959" s="174"/>
      <c r="N959" s="174"/>
      <c r="O959" s="174"/>
      <c r="P959" s="174"/>
      <c r="Q959" s="174"/>
      <c r="R959" s="174"/>
      <c r="S959" s="174"/>
      <c r="T959" s="174"/>
      <c r="U959" s="174"/>
      <c r="V959" s="174"/>
      <c r="W959" s="174"/>
      <c r="X959" s="174"/>
      <c r="Y959" s="174"/>
      <c r="Z959" s="174"/>
      <c r="AA959" s="174"/>
      <c r="AB959" s="174"/>
    </row>
    <row r="960" spans="1:28" ht="15.75" customHeight="1">
      <c r="A960" s="174"/>
      <c r="B960" s="174"/>
      <c r="C960" s="376"/>
      <c r="D960" s="376"/>
      <c r="E960" s="376"/>
      <c r="F960" s="376"/>
      <c r="G960" s="376"/>
      <c r="H960" s="376"/>
      <c r="I960" s="174"/>
      <c r="J960" s="174"/>
      <c r="K960" s="174"/>
      <c r="L960" s="174"/>
      <c r="M960" s="174"/>
      <c r="N960" s="174"/>
      <c r="O960" s="174"/>
      <c r="P960" s="174"/>
      <c r="Q960" s="174"/>
      <c r="R960" s="174"/>
      <c r="S960" s="174"/>
      <c r="T960" s="174"/>
      <c r="U960" s="174"/>
      <c r="V960" s="174"/>
      <c r="W960" s="174"/>
      <c r="X960" s="174"/>
      <c r="Y960" s="174"/>
      <c r="Z960" s="174"/>
      <c r="AA960" s="174"/>
      <c r="AB960" s="174"/>
    </row>
    <row r="961" spans="1:28" ht="15.75" customHeight="1">
      <c r="A961" s="174"/>
      <c r="B961" s="174"/>
      <c r="C961" s="376"/>
      <c r="D961" s="376"/>
      <c r="E961" s="376"/>
      <c r="F961" s="376"/>
      <c r="G961" s="376"/>
      <c r="H961" s="376"/>
      <c r="I961" s="174"/>
      <c r="J961" s="174"/>
      <c r="K961" s="174"/>
      <c r="L961" s="174"/>
      <c r="M961" s="174"/>
      <c r="N961" s="174"/>
      <c r="O961" s="174"/>
      <c r="P961" s="174"/>
      <c r="Q961" s="174"/>
      <c r="R961" s="174"/>
      <c r="S961" s="174"/>
      <c r="T961" s="174"/>
      <c r="U961" s="174"/>
      <c r="V961" s="174"/>
      <c r="W961" s="174"/>
      <c r="X961" s="174"/>
      <c r="Y961" s="174"/>
      <c r="Z961" s="174"/>
      <c r="AA961" s="174"/>
      <c r="AB961" s="174"/>
    </row>
    <row r="962" spans="1:28" ht="15.75" customHeight="1">
      <c r="A962" s="174"/>
      <c r="B962" s="174"/>
      <c r="C962" s="376"/>
      <c r="D962" s="376"/>
      <c r="E962" s="376"/>
      <c r="F962" s="376"/>
      <c r="G962" s="376"/>
      <c r="H962" s="376"/>
      <c r="I962" s="174"/>
      <c r="J962" s="174"/>
      <c r="K962" s="174"/>
      <c r="L962" s="174"/>
      <c r="M962" s="174"/>
      <c r="N962" s="174"/>
      <c r="O962" s="174"/>
      <c r="P962" s="174"/>
      <c r="Q962" s="174"/>
      <c r="R962" s="174"/>
      <c r="S962" s="174"/>
      <c r="T962" s="174"/>
      <c r="U962" s="174"/>
      <c r="V962" s="174"/>
      <c r="W962" s="174"/>
      <c r="X962" s="174"/>
      <c r="Y962" s="174"/>
      <c r="Z962" s="174"/>
      <c r="AA962" s="174"/>
      <c r="AB962" s="174"/>
    </row>
    <row r="963" spans="1:28" ht="15.75" customHeight="1">
      <c r="A963" s="174"/>
      <c r="B963" s="174"/>
      <c r="C963" s="376"/>
      <c r="D963" s="376"/>
      <c r="E963" s="376"/>
      <c r="F963" s="376"/>
      <c r="G963" s="376"/>
      <c r="H963" s="376"/>
      <c r="I963" s="174"/>
      <c r="J963" s="174"/>
      <c r="K963" s="174"/>
      <c r="L963" s="174"/>
      <c r="M963" s="174"/>
      <c r="N963" s="174"/>
      <c r="O963" s="174"/>
      <c r="P963" s="174"/>
      <c r="Q963" s="174"/>
      <c r="R963" s="174"/>
      <c r="S963" s="174"/>
      <c r="T963" s="174"/>
      <c r="U963" s="174"/>
      <c r="V963" s="174"/>
      <c r="W963" s="174"/>
      <c r="X963" s="174"/>
      <c r="Y963" s="174"/>
      <c r="Z963" s="174"/>
      <c r="AA963" s="174"/>
      <c r="AB963" s="174"/>
    </row>
    <row r="964" spans="1:28" ht="15.75" customHeight="1">
      <c r="A964" s="174"/>
      <c r="B964" s="174"/>
      <c r="C964" s="376"/>
      <c r="D964" s="376"/>
      <c r="E964" s="376"/>
      <c r="F964" s="376"/>
      <c r="G964" s="376"/>
      <c r="H964" s="376"/>
      <c r="I964" s="174"/>
      <c r="J964" s="174"/>
      <c r="K964" s="174"/>
      <c r="L964" s="174"/>
      <c r="M964" s="174"/>
      <c r="N964" s="174"/>
      <c r="O964" s="174"/>
      <c r="P964" s="174"/>
      <c r="Q964" s="174"/>
      <c r="R964" s="174"/>
      <c r="S964" s="174"/>
      <c r="T964" s="174"/>
      <c r="U964" s="174"/>
      <c r="V964" s="174"/>
      <c r="W964" s="174"/>
      <c r="X964" s="174"/>
      <c r="Y964" s="174"/>
      <c r="Z964" s="174"/>
      <c r="AA964" s="174"/>
      <c r="AB964" s="174"/>
    </row>
    <row r="965" spans="1:28" ht="15.75" customHeight="1">
      <c r="A965" s="174"/>
      <c r="B965" s="174"/>
      <c r="C965" s="376"/>
      <c r="D965" s="376"/>
      <c r="E965" s="376"/>
      <c r="F965" s="376"/>
      <c r="G965" s="376"/>
      <c r="H965" s="376"/>
      <c r="I965" s="174"/>
      <c r="J965" s="174"/>
      <c r="K965" s="174"/>
      <c r="L965" s="174"/>
      <c r="M965" s="174"/>
      <c r="N965" s="174"/>
      <c r="O965" s="174"/>
      <c r="P965" s="174"/>
      <c r="Q965" s="174"/>
      <c r="R965" s="174"/>
      <c r="S965" s="174"/>
      <c r="T965" s="174"/>
      <c r="U965" s="174"/>
      <c r="V965" s="174"/>
      <c r="W965" s="174"/>
      <c r="X965" s="174"/>
      <c r="Y965" s="174"/>
      <c r="Z965" s="174"/>
      <c r="AA965" s="174"/>
      <c r="AB965" s="174"/>
    </row>
    <row r="966" spans="1:28" ht="15.75" customHeight="1">
      <c r="A966" s="174"/>
      <c r="B966" s="174"/>
      <c r="C966" s="376"/>
      <c r="D966" s="376"/>
      <c r="E966" s="376"/>
      <c r="F966" s="376"/>
      <c r="G966" s="376"/>
      <c r="H966" s="376"/>
      <c r="I966" s="174"/>
      <c r="J966" s="174"/>
      <c r="K966" s="174"/>
      <c r="L966" s="174"/>
      <c r="M966" s="174"/>
      <c r="N966" s="174"/>
      <c r="O966" s="174"/>
      <c r="P966" s="174"/>
      <c r="Q966" s="174"/>
      <c r="R966" s="174"/>
      <c r="S966" s="174"/>
      <c r="T966" s="174"/>
      <c r="U966" s="174"/>
      <c r="V966" s="174"/>
      <c r="W966" s="174"/>
      <c r="X966" s="174"/>
      <c r="Y966" s="174"/>
      <c r="Z966" s="174"/>
      <c r="AA966" s="174"/>
      <c r="AB966" s="174"/>
    </row>
    <row r="967" spans="1:28" ht="15.75" customHeight="1">
      <c r="A967" s="174"/>
      <c r="B967" s="174"/>
      <c r="C967" s="376"/>
      <c r="D967" s="376"/>
      <c r="E967" s="376"/>
      <c r="F967" s="376"/>
      <c r="G967" s="376"/>
      <c r="H967" s="376"/>
      <c r="I967" s="174"/>
      <c r="J967" s="174"/>
      <c r="K967" s="174"/>
      <c r="L967" s="174"/>
      <c r="M967" s="174"/>
      <c r="N967" s="174"/>
      <c r="O967" s="174"/>
      <c r="P967" s="174"/>
      <c r="Q967" s="174"/>
      <c r="R967" s="174"/>
      <c r="S967" s="174"/>
      <c r="T967" s="174"/>
      <c r="U967" s="174"/>
      <c r="V967" s="174"/>
      <c r="W967" s="174"/>
      <c r="X967" s="174"/>
      <c r="Y967" s="174"/>
      <c r="Z967" s="174"/>
      <c r="AA967" s="174"/>
      <c r="AB967" s="174"/>
    </row>
    <row r="968" spans="1:28" ht="15.75" customHeight="1">
      <c r="A968" s="174"/>
      <c r="B968" s="174"/>
      <c r="C968" s="376"/>
      <c r="D968" s="376"/>
      <c r="E968" s="376"/>
      <c r="F968" s="376"/>
      <c r="G968" s="376"/>
      <c r="H968" s="376"/>
      <c r="I968" s="174"/>
      <c r="J968" s="174"/>
      <c r="K968" s="174"/>
      <c r="L968" s="174"/>
      <c r="M968" s="174"/>
      <c r="N968" s="174"/>
      <c r="O968" s="174"/>
      <c r="P968" s="174"/>
      <c r="Q968" s="174"/>
      <c r="R968" s="174"/>
      <c r="S968" s="174"/>
      <c r="T968" s="174"/>
      <c r="U968" s="174"/>
      <c r="V968" s="174"/>
      <c r="W968" s="174"/>
      <c r="X968" s="174"/>
      <c r="Y968" s="174"/>
      <c r="Z968" s="174"/>
      <c r="AA968" s="174"/>
      <c r="AB968" s="174"/>
    </row>
    <row r="969" spans="1:28" ht="15.75" customHeight="1">
      <c r="A969" s="174"/>
      <c r="B969" s="174"/>
      <c r="C969" s="376"/>
      <c r="D969" s="376"/>
      <c r="E969" s="376"/>
      <c r="F969" s="376"/>
      <c r="G969" s="376"/>
      <c r="H969" s="376"/>
      <c r="I969" s="174"/>
      <c r="J969" s="174"/>
      <c r="K969" s="174"/>
      <c r="L969" s="174"/>
      <c r="M969" s="174"/>
      <c r="N969" s="174"/>
      <c r="O969" s="174"/>
      <c r="P969" s="174"/>
      <c r="Q969" s="174"/>
      <c r="R969" s="174"/>
      <c r="S969" s="174"/>
      <c r="T969" s="174"/>
      <c r="U969" s="174"/>
      <c r="V969" s="174"/>
      <c r="W969" s="174"/>
      <c r="X969" s="174"/>
      <c r="Y969" s="174"/>
      <c r="Z969" s="174"/>
      <c r="AA969" s="174"/>
      <c r="AB969" s="174"/>
    </row>
    <row r="970" spans="1:28" ht="15.75" customHeight="1">
      <c r="A970" s="174"/>
      <c r="B970" s="174"/>
      <c r="C970" s="376"/>
      <c r="D970" s="376"/>
      <c r="E970" s="376"/>
      <c r="F970" s="376"/>
      <c r="G970" s="376"/>
      <c r="H970" s="376"/>
      <c r="I970" s="174"/>
      <c r="J970" s="174"/>
      <c r="K970" s="174"/>
      <c r="L970" s="174"/>
      <c r="M970" s="174"/>
      <c r="N970" s="174"/>
      <c r="O970" s="174"/>
      <c r="P970" s="174"/>
      <c r="Q970" s="174"/>
      <c r="R970" s="174"/>
      <c r="S970" s="174"/>
      <c r="T970" s="174"/>
      <c r="U970" s="174"/>
      <c r="V970" s="174"/>
      <c r="W970" s="174"/>
      <c r="X970" s="174"/>
      <c r="Y970" s="174"/>
      <c r="Z970" s="174"/>
      <c r="AA970" s="174"/>
      <c r="AB970" s="174"/>
    </row>
    <row r="971" spans="1:28" ht="15.75" customHeight="1">
      <c r="A971" s="174"/>
      <c r="B971" s="174"/>
      <c r="C971" s="376"/>
      <c r="D971" s="376"/>
      <c r="E971" s="376"/>
      <c r="F971" s="376"/>
      <c r="G971" s="376"/>
      <c r="H971" s="376"/>
      <c r="I971" s="174"/>
      <c r="J971" s="174"/>
      <c r="K971" s="174"/>
      <c r="L971" s="174"/>
      <c r="M971" s="174"/>
      <c r="N971" s="174"/>
      <c r="O971" s="174"/>
      <c r="P971" s="174"/>
      <c r="Q971" s="174"/>
      <c r="R971" s="174"/>
      <c r="S971" s="174"/>
      <c r="T971" s="174"/>
      <c r="U971" s="174"/>
      <c r="V971" s="174"/>
      <c r="W971" s="174"/>
      <c r="X971" s="174"/>
      <c r="Y971" s="174"/>
      <c r="Z971" s="174"/>
      <c r="AA971" s="174"/>
      <c r="AB971" s="174"/>
    </row>
    <row r="972" spans="1:28" ht="15.75" customHeight="1">
      <c r="A972" s="174"/>
      <c r="B972" s="174"/>
      <c r="C972" s="376"/>
      <c r="D972" s="376"/>
      <c r="E972" s="376"/>
      <c r="F972" s="376"/>
      <c r="G972" s="376"/>
      <c r="H972" s="376"/>
      <c r="I972" s="174"/>
      <c r="J972" s="174"/>
      <c r="K972" s="174"/>
      <c r="L972" s="174"/>
      <c r="M972" s="174"/>
      <c r="N972" s="174"/>
      <c r="O972" s="174"/>
      <c r="P972" s="174"/>
      <c r="Q972" s="174"/>
      <c r="R972" s="174"/>
      <c r="S972" s="174"/>
      <c r="T972" s="174"/>
      <c r="U972" s="174"/>
      <c r="V972" s="174"/>
      <c r="W972" s="174"/>
      <c r="X972" s="174"/>
      <c r="Y972" s="174"/>
      <c r="Z972" s="174"/>
      <c r="AA972" s="174"/>
      <c r="AB972" s="174"/>
    </row>
    <row r="973" spans="1:28" ht="15.75" customHeight="1">
      <c r="A973" s="174"/>
      <c r="B973" s="174"/>
      <c r="C973" s="376"/>
      <c r="D973" s="376"/>
      <c r="E973" s="376"/>
      <c r="F973" s="376"/>
      <c r="G973" s="376"/>
      <c r="H973" s="376"/>
      <c r="I973" s="174"/>
      <c r="J973" s="174"/>
      <c r="K973" s="174"/>
      <c r="L973" s="174"/>
      <c r="M973" s="174"/>
      <c r="N973" s="174"/>
      <c r="O973" s="174"/>
      <c r="P973" s="174"/>
      <c r="Q973" s="174"/>
      <c r="R973" s="174"/>
      <c r="S973" s="174"/>
      <c r="T973" s="174"/>
      <c r="U973" s="174"/>
      <c r="V973" s="174"/>
      <c r="W973" s="174"/>
      <c r="X973" s="174"/>
      <c r="Y973" s="174"/>
      <c r="Z973" s="174"/>
      <c r="AA973" s="174"/>
      <c r="AB973" s="174"/>
    </row>
    <row r="974" spans="1:28" ht="15.75" customHeight="1">
      <c r="A974" s="174"/>
      <c r="B974" s="174"/>
      <c r="C974" s="376"/>
      <c r="D974" s="376"/>
      <c r="E974" s="376"/>
      <c r="F974" s="376"/>
      <c r="G974" s="376"/>
      <c r="H974" s="376"/>
      <c r="I974" s="174"/>
      <c r="J974" s="174"/>
      <c r="K974" s="174"/>
      <c r="L974" s="174"/>
      <c r="M974" s="174"/>
      <c r="N974" s="174"/>
      <c r="O974" s="174"/>
      <c r="P974" s="174"/>
      <c r="Q974" s="174"/>
      <c r="R974" s="174"/>
      <c r="S974" s="174"/>
      <c r="T974" s="174"/>
      <c r="U974" s="174"/>
      <c r="V974" s="174"/>
      <c r="W974" s="174"/>
      <c r="X974" s="174"/>
      <c r="Y974" s="174"/>
      <c r="Z974" s="174"/>
      <c r="AA974" s="174"/>
      <c r="AB974" s="174"/>
    </row>
    <row r="975" spans="1:28" ht="15.75" customHeight="1">
      <c r="A975" s="174"/>
      <c r="B975" s="174"/>
      <c r="C975" s="376"/>
      <c r="D975" s="376"/>
      <c r="E975" s="376"/>
      <c r="F975" s="376"/>
      <c r="G975" s="376"/>
      <c r="H975" s="376"/>
      <c r="I975" s="174"/>
      <c r="J975" s="174"/>
      <c r="K975" s="174"/>
      <c r="L975" s="174"/>
      <c r="M975" s="174"/>
      <c r="N975" s="174"/>
      <c r="O975" s="174"/>
      <c r="P975" s="174"/>
      <c r="Q975" s="174"/>
      <c r="R975" s="174"/>
      <c r="S975" s="174"/>
      <c r="T975" s="174"/>
      <c r="U975" s="174"/>
      <c r="V975" s="174"/>
      <c r="W975" s="174"/>
      <c r="X975" s="174"/>
      <c r="Y975" s="174"/>
      <c r="Z975" s="174"/>
      <c r="AA975" s="174"/>
      <c r="AB975" s="174"/>
    </row>
    <row r="976" spans="1:28" ht="15.75" customHeight="1">
      <c r="A976" s="174"/>
      <c r="B976" s="174"/>
      <c r="C976" s="376"/>
      <c r="D976" s="376"/>
      <c r="E976" s="376"/>
      <c r="F976" s="376"/>
      <c r="G976" s="376"/>
      <c r="H976" s="376"/>
      <c r="I976" s="174"/>
      <c r="J976" s="174"/>
      <c r="K976" s="174"/>
      <c r="L976" s="174"/>
      <c r="M976" s="174"/>
      <c r="N976" s="174"/>
      <c r="O976" s="174"/>
      <c r="P976" s="174"/>
      <c r="Q976" s="174"/>
      <c r="R976" s="174"/>
      <c r="S976" s="174"/>
      <c r="T976" s="174"/>
      <c r="U976" s="174"/>
      <c r="V976" s="174"/>
      <c r="W976" s="174"/>
      <c r="X976" s="174"/>
      <c r="Y976" s="174"/>
      <c r="Z976" s="174"/>
      <c r="AA976" s="174"/>
      <c r="AB976" s="174"/>
    </row>
    <row r="977" spans="1:28" ht="15.75" customHeight="1">
      <c r="A977" s="174"/>
      <c r="B977" s="174"/>
      <c r="C977" s="376"/>
      <c r="D977" s="376"/>
      <c r="E977" s="376"/>
      <c r="F977" s="376"/>
      <c r="G977" s="376"/>
      <c r="H977" s="376"/>
      <c r="I977" s="174"/>
      <c r="J977" s="174"/>
      <c r="K977" s="174"/>
      <c r="L977" s="174"/>
      <c r="M977" s="174"/>
      <c r="N977" s="174"/>
      <c r="O977" s="174"/>
      <c r="P977" s="174"/>
      <c r="Q977" s="174"/>
      <c r="R977" s="174"/>
      <c r="S977" s="174"/>
      <c r="T977" s="174"/>
      <c r="U977" s="174"/>
      <c r="V977" s="174"/>
      <c r="W977" s="174"/>
      <c r="X977" s="174"/>
      <c r="Y977" s="174"/>
      <c r="Z977" s="174"/>
      <c r="AA977" s="174"/>
      <c r="AB977" s="174"/>
    </row>
    <row r="978" spans="1:28" ht="15.75" customHeight="1">
      <c r="A978" s="174"/>
      <c r="B978" s="174"/>
      <c r="C978" s="376"/>
      <c r="D978" s="376"/>
      <c r="E978" s="376"/>
      <c r="F978" s="376"/>
      <c r="G978" s="376"/>
      <c r="H978" s="376"/>
      <c r="I978" s="174"/>
      <c r="J978" s="174"/>
      <c r="K978" s="174"/>
      <c r="L978" s="174"/>
      <c r="M978" s="174"/>
      <c r="N978" s="174"/>
      <c r="O978" s="174"/>
      <c r="P978" s="174"/>
      <c r="Q978" s="174"/>
      <c r="R978" s="174"/>
      <c r="S978" s="174"/>
      <c r="T978" s="174"/>
      <c r="U978" s="174"/>
      <c r="V978" s="174"/>
      <c r="W978" s="174"/>
      <c r="X978" s="174"/>
      <c r="Y978" s="174"/>
      <c r="Z978" s="174"/>
      <c r="AA978" s="174"/>
      <c r="AB978" s="174"/>
    </row>
    <row r="979" spans="1:28" ht="15.75" customHeight="1">
      <c r="A979" s="174"/>
      <c r="B979" s="174"/>
      <c r="C979" s="376"/>
      <c r="D979" s="376"/>
      <c r="E979" s="376"/>
      <c r="F979" s="376"/>
      <c r="G979" s="376"/>
      <c r="H979" s="376"/>
      <c r="I979" s="174"/>
      <c r="J979" s="174"/>
      <c r="K979" s="174"/>
      <c r="L979" s="174"/>
      <c r="M979" s="174"/>
      <c r="N979" s="174"/>
      <c r="O979" s="174"/>
      <c r="P979" s="174"/>
      <c r="Q979" s="174"/>
      <c r="R979" s="174"/>
      <c r="S979" s="174"/>
      <c r="T979" s="174"/>
      <c r="U979" s="174"/>
      <c r="V979" s="174"/>
      <c r="W979" s="174"/>
      <c r="X979" s="174"/>
      <c r="Y979" s="174"/>
      <c r="Z979" s="174"/>
      <c r="AA979" s="174"/>
      <c r="AB979" s="174"/>
    </row>
    <row r="980" spans="1:28" ht="15.75" customHeight="1">
      <c r="A980" s="174"/>
      <c r="B980" s="174"/>
      <c r="C980" s="376"/>
      <c r="D980" s="376"/>
      <c r="E980" s="376"/>
      <c r="F980" s="376"/>
      <c r="G980" s="376"/>
      <c r="H980" s="376"/>
      <c r="I980" s="174"/>
      <c r="J980" s="174"/>
      <c r="K980" s="174"/>
      <c r="L980" s="174"/>
      <c r="M980" s="174"/>
      <c r="N980" s="174"/>
      <c r="O980" s="174"/>
      <c r="P980" s="174"/>
      <c r="Q980" s="174"/>
      <c r="R980" s="174"/>
      <c r="S980" s="174"/>
      <c r="T980" s="174"/>
      <c r="U980" s="174"/>
      <c r="V980" s="174"/>
      <c r="W980" s="174"/>
      <c r="X980" s="174"/>
      <c r="Y980" s="174"/>
      <c r="Z980" s="174"/>
      <c r="AA980" s="174"/>
      <c r="AB980" s="174"/>
    </row>
    <row r="981" spans="1:28" ht="15.75" customHeight="1">
      <c r="A981" s="174"/>
      <c r="B981" s="174"/>
      <c r="C981" s="376"/>
      <c r="D981" s="376"/>
      <c r="E981" s="376"/>
      <c r="F981" s="376"/>
      <c r="G981" s="376"/>
      <c r="H981" s="376"/>
      <c r="I981" s="174"/>
      <c r="J981" s="174"/>
      <c r="K981" s="174"/>
      <c r="L981" s="174"/>
      <c r="M981" s="174"/>
      <c r="N981" s="174"/>
      <c r="O981" s="174"/>
      <c r="P981" s="174"/>
      <c r="Q981" s="174"/>
      <c r="R981" s="174"/>
      <c r="S981" s="174"/>
      <c r="T981" s="174"/>
      <c r="U981" s="174"/>
      <c r="V981" s="174"/>
      <c r="W981" s="174"/>
      <c r="X981" s="174"/>
      <c r="Y981" s="174"/>
      <c r="Z981" s="174"/>
      <c r="AA981" s="174"/>
      <c r="AB981" s="174"/>
    </row>
    <row r="982" spans="1:28" ht="15.75" customHeight="1">
      <c r="A982" s="174"/>
      <c r="B982" s="174"/>
      <c r="C982" s="376"/>
      <c r="D982" s="376"/>
      <c r="E982" s="376"/>
      <c r="F982" s="376"/>
      <c r="G982" s="376"/>
      <c r="H982" s="376"/>
      <c r="I982" s="174"/>
      <c r="J982" s="174"/>
      <c r="K982" s="174"/>
      <c r="L982" s="174"/>
      <c r="M982" s="174"/>
      <c r="N982" s="174"/>
      <c r="O982" s="174"/>
      <c r="P982" s="174"/>
      <c r="Q982" s="174"/>
      <c r="R982" s="174"/>
      <c r="S982" s="174"/>
      <c r="T982" s="174"/>
      <c r="U982" s="174"/>
      <c r="V982" s="174"/>
      <c r="W982" s="174"/>
      <c r="X982" s="174"/>
      <c r="Y982" s="174"/>
      <c r="Z982" s="174"/>
      <c r="AA982" s="174"/>
      <c r="AB982" s="174"/>
    </row>
    <row r="983" spans="1:28" ht="15.75" customHeight="1">
      <c r="A983" s="174"/>
      <c r="B983" s="174"/>
      <c r="C983" s="376"/>
      <c r="D983" s="376"/>
      <c r="E983" s="376"/>
      <c r="F983" s="376"/>
      <c r="G983" s="376"/>
      <c r="H983" s="376"/>
      <c r="I983" s="174"/>
      <c r="J983" s="174"/>
      <c r="K983" s="174"/>
      <c r="L983" s="174"/>
      <c r="M983" s="174"/>
      <c r="N983" s="174"/>
      <c r="O983" s="174"/>
      <c r="P983" s="174"/>
      <c r="Q983" s="174"/>
      <c r="R983" s="174"/>
      <c r="S983" s="174"/>
      <c r="T983" s="174"/>
      <c r="U983" s="174"/>
      <c r="V983" s="174"/>
      <c r="W983" s="174"/>
      <c r="X983" s="174"/>
      <c r="Y983" s="174"/>
      <c r="Z983" s="174"/>
      <c r="AA983" s="174"/>
      <c r="AB983" s="174"/>
    </row>
    <row r="984" spans="1:28" ht="15.75" customHeight="1">
      <c r="A984" s="174"/>
      <c r="B984" s="174"/>
      <c r="C984" s="376"/>
      <c r="D984" s="376"/>
      <c r="E984" s="376"/>
      <c r="F984" s="376"/>
      <c r="G984" s="376"/>
      <c r="H984" s="376"/>
      <c r="I984" s="174"/>
      <c r="J984" s="174"/>
      <c r="K984" s="174"/>
      <c r="L984" s="174"/>
      <c r="M984" s="174"/>
      <c r="N984" s="174"/>
      <c r="O984" s="174"/>
      <c r="P984" s="174"/>
      <c r="Q984" s="174"/>
      <c r="R984" s="174"/>
      <c r="S984" s="174"/>
      <c r="T984" s="174"/>
      <c r="U984" s="174"/>
      <c r="V984" s="174"/>
      <c r="W984" s="174"/>
      <c r="X984" s="174"/>
      <c r="Y984" s="174"/>
      <c r="Z984" s="174"/>
      <c r="AA984" s="174"/>
      <c r="AB984" s="174"/>
    </row>
    <row r="985" spans="1:28" ht="15.75" customHeight="1">
      <c r="A985" s="174"/>
      <c r="B985" s="174"/>
      <c r="C985" s="376"/>
      <c r="D985" s="376"/>
      <c r="E985" s="376"/>
      <c r="F985" s="376"/>
      <c r="G985" s="376"/>
      <c r="H985" s="376"/>
      <c r="I985" s="174"/>
      <c r="J985" s="174"/>
      <c r="K985" s="174"/>
      <c r="L985" s="174"/>
      <c r="M985" s="174"/>
      <c r="N985" s="174"/>
      <c r="O985" s="174"/>
      <c r="P985" s="174"/>
      <c r="Q985" s="174"/>
      <c r="R985" s="174"/>
      <c r="S985" s="174"/>
      <c r="T985" s="174"/>
      <c r="U985" s="174"/>
      <c r="V985" s="174"/>
      <c r="W985" s="174"/>
      <c r="X985" s="174"/>
      <c r="Y985" s="174"/>
      <c r="Z985" s="174"/>
      <c r="AA985" s="174"/>
      <c r="AB985" s="174"/>
    </row>
    <row r="986" spans="1:28" ht="15.75" customHeight="1">
      <c r="A986" s="174"/>
      <c r="B986" s="174"/>
      <c r="C986" s="376"/>
      <c r="D986" s="376"/>
      <c r="E986" s="376"/>
      <c r="F986" s="376"/>
      <c r="G986" s="376"/>
      <c r="H986" s="376"/>
      <c r="I986" s="174"/>
      <c r="J986" s="174"/>
      <c r="K986" s="174"/>
      <c r="L986" s="174"/>
      <c r="M986" s="174"/>
      <c r="N986" s="174"/>
      <c r="O986" s="174"/>
      <c r="P986" s="174"/>
      <c r="Q986" s="174"/>
      <c r="R986" s="174"/>
      <c r="S986" s="174"/>
      <c r="T986" s="174"/>
      <c r="U986" s="174"/>
      <c r="V986" s="174"/>
      <c r="W986" s="174"/>
      <c r="X986" s="174"/>
      <c r="Y986" s="174"/>
      <c r="Z986" s="174"/>
      <c r="AA986" s="174"/>
      <c r="AB986" s="174"/>
    </row>
    <row r="987" spans="1:28" ht="15.75" customHeight="1">
      <c r="A987" s="174"/>
      <c r="B987" s="174"/>
      <c r="C987" s="376"/>
      <c r="D987" s="376"/>
      <c r="E987" s="376"/>
      <c r="F987" s="376"/>
      <c r="G987" s="376"/>
      <c r="H987" s="376"/>
      <c r="I987" s="174"/>
      <c r="J987" s="174"/>
      <c r="K987" s="174"/>
      <c r="L987" s="174"/>
      <c r="M987" s="174"/>
      <c r="N987" s="174"/>
      <c r="O987" s="174"/>
      <c r="P987" s="174"/>
      <c r="Q987" s="174"/>
      <c r="R987" s="174"/>
      <c r="S987" s="174"/>
      <c r="T987" s="174"/>
      <c r="U987" s="174"/>
      <c r="V987" s="174"/>
      <c r="W987" s="174"/>
      <c r="X987" s="174"/>
      <c r="Y987" s="174"/>
      <c r="Z987" s="174"/>
      <c r="AA987" s="174"/>
      <c r="AB987" s="174"/>
    </row>
    <row r="988" spans="1:28" ht="15.75" customHeight="1">
      <c r="A988" s="174"/>
      <c r="B988" s="174"/>
      <c r="C988" s="376"/>
      <c r="D988" s="376"/>
      <c r="E988" s="376"/>
      <c r="F988" s="376"/>
      <c r="G988" s="376"/>
      <c r="H988" s="376"/>
      <c r="I988" s="174"/>
      <c r="J988" s="174"/>
      <c r="K988" s="174"/>
      <c r="L988" s="174"/>
      <c r="M988" s="174"/>
      <c r="N988" s="174"/>
      <c r="O988" s="174"/>
      <c r="P988" s="174"/>
      <c r="Q988" s="174"/>
      <c r="R988" s="174"/>
      <c r="S988" s="174"/>
      <c r="T988" s="174"/>
      <c r="U988" s="174"/>
      <c r="V988" s="174"/>
      <c r="W988" s="174"/>
      <c r="X988" s="174"/>
      <c r="Y988" s="174"/>
      <c r="Z988" s="174"/>
      <c r="AA988" s="174"/>
      <c r="AB988" s="174"/>
    </row>
    <row r="989" spans="1:28" ht="15.75" customHeight="1">
      <c r="A989" s="174"/>
      <c r="B989" s="174"/>
      <c r="C989" s="376"/>
      <c r="D989" s="376"/>
      <c r="E989" s="376"/>
      <c r="F989" s="376"/>
      <c r="G989" s="376"/>
      <c r="H989" s="376"/>
      <c r="I989" s="174"/>
      <c r="J989" s="174"/>
      <c r="K989" s="174"/>
      <c r="L989" s="174"/>
      <c r="M989" s="174"/>
      <c r="N989" s="174"/>
      <c r="O989" s="174"/>
      <c r="P989" s="174"/>
      <c r="Q989" s="174"/>
      <c r="R989" s="174"/>
      <c r="S989" s="174"/>
      <c r="T989" s="174"/>
      <c r="U989" s="174"/>
      <c r="V989" s="174"/>
      <c r="W989" s="174"/>
      <c r="X989" s="174"/>
      <c r="Y989" s="174"/>
      <c r="Z989" s="174"/>
      <c r="AA989" s="174"/>
      <c r="AB989" s="174"/>
    </row>
    <row r="990" spans="1:28" ht="15.75" customHeight="1">
      <c r="A990" s="174"/>
      <c r="B990" s="174"/>
      <c r="C990" s="376"/>
      <c r="D990" s="376"/>
      <c r="E990" s="376"/>
      <c r="F990" s="376"/>
      <c r="G990" s="376"/>
      <c r="H990" s="376"/>
      <c r="I990" s="174"/>
      <c r="J990" s="174"/>
      <c r="K990" s="174"/>
      <c r="L990" s="174"/>
      <c r="M990" s="174"/>
      <c r="N990" s="174"/>
      <c r="O990" s="174"/>
      <c r="P990" s="174"/>
      <c r="Q990" s="174"/>
      <c r="R990" s="174"/>
      <c r="S990" s="174"/>
      <c r="T990" s="174"/>
      <c r="U990" s="174"/>
      <c r="V990" s="174"/>
      <c r="W990" s="174"/>
      <c r="X990" s="174"/>
      <c r="Y990" s="174"/>
      <c r="Z990" s="174"/>
      <c r="AA990" s="174"/>
      <c r="AB990" s="174"/>
    </row>
    <row r="991" spans="1:28" ht="15.75" customHeight="1">
      <c r="A991" s="174"/>
      <c r="B991" s="174"/>
      <c r="C991" s="376"/>
      <c r="D991" s="376"/>
      <c r="E991" s="376"/>
      <c r="F991" s="376"/>
      <c r="G991" s="376"/>
      <c r="H991" s="376"/>
      <c r="I991" s="174"/>
      <c r="J991" s="174"/>
      <c r="K991" s="174"/>
      <c r="L991" s="174"/>
      <c r="M991" s="174"/>
      <c r="N991" s="174"/>
      <c r="O991" s="174"/>
      <c r="P991" s="174"/>
      <c r="Q991" s="174"/>
      <c r="R991" s="174"/>
      <c r="S991" s="174"/>
      <c r="T991" s="174"/>
      <c r="U991" s="174"/>
      <c r="V991" s="174"/>
      <c r="W991" s="174"/>
      <c r="X991" s="174"/>
      <c r="Y991" s="174"/>
      <c r="Z991" s="174"/>
      <c r="AA991" s="174"/>
      <c r="AB991" s="174"/>
    </row>
    <row r="992" spans="1:28" ht="15.75" customHeight="1">
      <c r="A992" s="174"/>
      <c r="B992" s="174"/>
      <c r="C992" s="376"/>
      <c r="D992" s="376"/>
      <c r="E992" s="376"/>
      <c r="F992" s="376"/>
      <c r="G992" s="376"/>
      <c r="H992" s="376"/>
      <c r="I992" s="174"/>
      <c r="J992" s="174"/>
      <c r="K992" s="174"/>
      <c r="L992" s="174"/>
      <c r="M992" s="174"/>
      <c r="N992" s="174"/>
      <c r="O992" s="174"/>
      <c r="P992" s="174"/>
      <c r="Q992" s="174"/>
      <c r="R992" s="174"/>
      <c r="S992" s="174"/>
      <c r="T992" s="174"/>
      <c r="U992" s="174"/>
      <c r="V992" s="174"/>
      <c r="W992" s="174"/>
      <c r="X992" s="174"/>
      <c r="Y992" s="174"/>
      <c r="Z992" s="174"/>
      <c r="AA992" s="174"/>
      <c r="AB992" s="174"/>
    </row>
    <row r="993" spans="1:28" ht="15.75" customHeight="1">
      <c r="A993" s="174"/>
      <c r="B993" s="174"/>
      <c r="C993" s="376"/>
      <c r="D993" s="376"/>
      <c r="E993" s="376"/>
      <c r="F993" s="376"/>
      <c r="G993" s="376"/>
      <c r="H993" s="376"/>
      <c r="I993" s="174"/>
      <c r="J993" s="174"/>
      <c r="K993" s="174"/>
      <c r="L993" s="174"/>
      <c r="M993" s="174"/>
      <c r="N993" s="174"/>
      <c r="O993" s="174"/>
      <c r="P993" s="174"/>
      <c r="Q993" s="174"/>
      <c r="R993" s="174"/>
      <c r="S993" s="174"/>
      <c r="T993" s="174"/>
      <c r="U993" s="174"/>
      <c r="V993" s="174"/>
      <c r="W993" s="174"/>
      <c r="X993" s="174"/>
      <c r="Y993" s="174"/>
      <c r="Z993" s="174"/>
      <c r="AA993" s="174"/>
      <c r="AB993" s="174"/>
    </row>
    <row r="994" spans="1:28" ht="15.75" customHeight="1">
      <c r="A994" s="174"/>
      <c r="B994" s="174"/>
      <c r="C994" s="376"/>
      <c r="D994" s="376"/>
      <c r="E994" s="376"/>
      <c r="F994" s="376"/>
      <c r="G994" s="376"/>
      <c r="H994" s="376"/>
      <c r="I994" s="174"/>
      <c r="J994" s="174"/>
      <c r="K994" s="174"/>
      <c r="L994" s="174"/>
      <c r="M994" s="174"/>
      <c r="N994" s="174"/>
      <c r="O994" s="174"/>
      <c r="P994" s="174"/>
      <c r="Q994" s="174"/>
      <c r="R994" s="174"/>
      <c r="S994" s="174"/>
      <c r="T994" s="174"/>
      <c r="U994" s="174"/>
      <c r="V994" s="174"/>
      <c r="W994" s="174"/>
      <c r="X994" s="174"/>
      <c r="Y994" s="174"/>
      <c r="Z994" s="174"/>
      <c r="AA994" s="174"/>
      <c r="AB994" s="174"/>
    </row>
    <row r="995" spans="1:28" ht="15.75" customHeight="1">
      <c r="A995" s="174"/>
      <c r="B995" s="174"/>
      <c r="C995" s="376"/>
      <c r="D995" s="376"/>
      <c r="E995" s="376"/>
      <c r="F995" s="376"/>
      <c r="G995" s="376"/>
      <c r="H995" s="376"/>
      <c r="I995" s="174"/>
      <c r="J995" s="174"/>
      <c r="K995" s="174"/>
      <c r="L995" s="174"/>
      <c r="M995" s="174"/>
      <c r="N995" s="174"/>
      <c r="O995" s="174"/>
      <c r="P995" s="174"/>
      <c r="Q995" s="174"/>
      <c r="R995" s="174"/>
      <c r="S995" s="174"/>
      <c r="T995" s="174"/>
      <c r="U995" s="174"/>
      <c r="V995" s="174"/>
      <c r="W995" s="174"/>
      <c r="X995" s="174"/>
      <c r="Y995" s="174"/>
      <c r="Z995" s="174"/>
      <c r="AA995" s="174"/>
      <c r="AB995" s="174"/>
    </row>
    <row r="996" spans="1:28" ht="15.75" customHeight="1">
      <c r="A996" s="174"/>
      <c r="B996" s="174"/>
      <c r="C996" s="376"/>
      <c r="D996" s="376"/>
      <c r="E996" s="376"/>
      <c r="F996" s="376"/>
      <c r="G996" s="376"/>
      <c r="H996" s="376"/>
      <c r="I996" s="174"/>
      <c r="J996" s="174"/>
      <c r="K996" s="174"/>
      <c r="L996" s="174"/>
      <c r="M996" s="174"/>
      <c r="N996" s="174"/>
      <c r="O996" s="174"/>
      <c r="P996" s="174"/>
      <c r="Q996" s="174"/>
      <c r="R996" s="174"/>
      <c r="S996" s="174"/>
      <c r="T996" s="174"/>
      <c r="U996" s="174"/>
      <c r="V996" s="174"/>
      <c r="W996" s="174"/>
      <c r="X996" s="174"/>
      <c r="Y996" s="174"/>
      <c r="Z996" s="174"/>
      <c r="AA996" s="174"/>
      <c r="AB996" s="174"/>
    </row>
    <row r="997" spans="1:28" ht="15.75" customHeight="1">
      <c r="A997" s="174"/>
      <c r="B997" s="174"/>
      <c r="C997" s="376"/>
      <c r="D997" s="376"/>
      <c r="E997" s="376"/>
      <c r="F997" s="376"/>
      <c r="G997" s="376"/>
      <c r="H997" s="376"/>
      <c r="I997" s="174"/>
      <c r="J997" s="174"/>
      <c r="K997" s="174"/>
      <c r="L997" s="174"/>
      <c r="M997" s="174"/>
      <c r="N997" s="174"/>
      <c r="O997" s="174"/>
      <c r="P997" s="174"/>
      <c r="Q997" s="174"/>
      <c r="R997" s="174"/>
      <c r="S997" s="174"/>
      <c r="T997" s="174"/>
      <c r="U997" s="174"/>
      <c r="V997" s="174"/>
      <c r="W997" s="174"/>
      <c r="X997" s="174"/>
      <c r="Y997" s="174"/>
      <c r="Z997" s="174"/>
      <c r="AA997" s="174"/>
      <c r="AB997" s="174"/>
    </row>
    <row r="998" spans="1:28" ht="15.75" customHeight="1">
      <c r="A998" s="174"/>
      <c r="B998" s="174"/>
      <c r="C998" s="376"/>
      <c r="D998" s="376"/>
      <c r="E998" s="376"/>
      <c r="F998" s="376"/>
      <c r="G998" s="376"/>
      <c r="H998" s="376"/>
      <c r="I998" s="174"/>
      <c r="J998" s="174"/>
      <c r="K998" s="174"/>
      <c r="L998" s="174"/>
      <c r="M998" s="174"/>
      <c r="N998" s="174"/>
      <c r="O998" s="174"/>
      <c r="P998" s="174"/>
      <c r="Q998" s="174"/>
      <c r="R998" s="174"/>
      <c r="S998" s="174"/>
      <c r="T998" s="174"/>
      <c r="U998" s="174"/>
      <c r="V998" s="174"/>
      <c r="W998" s="174"/>
      <c r="X998" s="174"/>
      <c r="Y998" s="174"/>
      <c r="Z998" s="174"/>
      <c r="AA998" s="174"/>
      <c r="AB998" s="174"/>
    </row>
    <row r="999" spans="1:28" ht="15.75" customHeight="1">
      <c r="A999" s="174"/>
      <c r="B999" s="174"/>
      <c r="C999" s="376"/>
      <c r="D999" s="376"/>
      <c r="E999" s="376"/>
      <c r="F999" s="376"/>
      <c r="G999" s="376"/>
      <c r="H999" s="376"/>
      <c r="I999" s="174"/>
      <c r="J999" s="174"/>
      <c r="K999" s="174"/>
      <c r="L999" s="174"/>
      <c r="M999" s="174"/>
      <c r="N999" s="174"/>
      <c r="O999" s="174"/>
      <c r="P999" s="174"/>
      <c r="Q999" s="174"/>
      <c r="R999" s="174"/>
      <c r="S999" s="174"/>
      <c r="T999" s="174"/>
      <c r="U999" s="174"/>
      <c r="V999" s="174"/>
      <c r="W999" s="174"/>
      <c r="X999" s="174"/>
      <c r="Y999" s="174"/>
      <c r="Z999" s="174"/>
      <c r="AA999" s="174"/>
      <c r="AB999" s="174"/>
    </row>
    <row r="1000" spans="1:28" ht="15.75" customHeight="1">
      <c r="A1000" s="174"/>
      <c r="B1000" s="174"/>
      <c r="C1000" s="376"/>
      <c r="D1000" s="376"/>
      <c r="E1000" s="376"/>
      <c r="F1000" s="376"/>
      <c r="G1000" s="376"/>
      <c r="H1000" s="376"/>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68" t="str">
        <f>Validacion!A2</f>
        <v>Jocotepec</v>
      </c>
      <c r="B1" s="505"/>
      <c r="C1" s="505"/>
      <c r="D1" s="505"/>
      <c r="E1" s="505"/>
      <c r="F1" s="505"/>
      <c r="G1" s="129"/>
      <c r="H1" s="129"/>
      <c r="I1" s="129"/>
      <c r="J1" s="129"/>
      <c r="K1" s="129"/>
      <c r="L1" s="129"/>
      <c r="M1" s="129"/>
      <c r="N1" s="129"/>
      <c r="O1" s="129"/>
      <c r="P1" s="129"/>
      <c r="Q1" s="129"/>
      <c r="R1" s="129"/>
      <c r="S1" s="129"/>
      <c r="T1" s="129"/>
      <c r="U1" s="129"/>
      <c r="V1" s="129"/>
      <c r="W1" s="129"/>
      <c r="X1" s="129"/>
      <c r="Y1" s="129"/>
      <c r="Z1" s="129"/>
    </row>
    <row r="2" spans="1:26" ht="21">
      <c r="A2" s="569" t="s">
        <v>5769</v>
      </c>
      <c r="B2" s="505"/>
      <c r="C2" s="505"/>
      <c r="D2" s="505"/>
      <c r="E2" s="505"/>
      <c r="F2" s="505"/>
      <c r="G2" s="129"/>
      <c r="H2" s="129"/>
      <c r="I2" s="129"/>
      <c r="J2" s="129"/>
      <c r="K2" s="129"/>
      <c r="L2" s="129"/>
      <c r="M2" s="129"/>
      <c r="N2" s="129"/>
      <c r="O2" s="129"/>
      <c r="P2" s="129"/>
      <c r="Q2" s="129"/>
      <c r="R2" s="129"/>
      <c r="S2" s="129"/>
      <c r="T2" s="129"/>
      <c r="U2" s="129"/>
      <c r="V2" s="129"/>
      <c r="W2" s="129"/>
      <c r="X2" s="129"/>
      <c r="Y2" s="129"/>
      <c r="Z2" s="129"/>
    </row>
    <row r="3" spans="1:26" ht="18.75">
      <c r="A3" s="557" t="e">
        <f>'F6'!A3</f>
        <v>#REF!</v>
      </c>
      <c r="B3" s="505"/>
      <c r="C3" s="505"/>
      <c r="D3" s="505"/>
      <c r="E3" s="505"/>
      <c r="F3" s="505"/>
      <c r="G3" s="129"/>
      <c r="H3" s="129"/>
      <c r="I3" s="129"/>
      <c r="J3" s="129"/>
      <c r="K3" s="129"/>
      <c r="L3" s="129"/>
      <c r="M3" s="129"/>
      <c r="N3" s="129"/>
      <c r="O3" s="129"/>
      <c r="P3" s="129"/>
      <c r="Q3" s="129"/>
      <c r="R3" s="129"/>
      <c r="S3" s="129"/>
      <c r="T3" s="129"/>
      <c r="U3" s="129"/>
      <c r="V3" s="129"/>
      <c r="W3" s="129"/>
      <c r="X3" s="129"/>
      <c r="Y3" s="129"/>
      <c r="Z3" s="129"/>
    </row>
    <row r="4" spans="1:26" ht="18.75">
      <c r="A4" s="557" t="s">
        <v>5770</v>
      </c>
      <c r="B4" s="505"/>
      <c r="C4" s="505"/>
      <c r="D4" s="505"/>
      <c r="E4" s="475">
        <f>E6+E25+E42</f>
        <v>80523590.780000031</v>
      </c>
      <c r="F4" s="475">
        <f>F6+F26+F42</f>
        <v>80523590.780000031</v>
      </c>
      <c r="G4" s="129"/>
      <c r="H4" s="129"/>
      <c r="I4" s="129"/>
      <c r="J4" s="129"/>
      <c r="K4" s="129"/>
      <c r="L4" s="129"/>
      <c r="M4" s="129"/>
      <c r="N4" s="129"/>
      <c r="O4" s="129"/>
      <c r="P4" s="129"/>
      <c r="Q4" s="129"/>
      <c r="R4" s="129"/>
      <c r="S4" s="129"/>
      <c r="T4" s="129"/>
      <c r="U4" s="129"/>
      <c r="V4" s="129"/>
      <c r="W4" s="129"/>
      <c r="X4" s="129"/>
      <c r="Y4" s="129"/>
      <c r="Z4" s="129"/>
    </row>
    <row r="5" spans="1:26" ht="21">
      <c r="A5" s="559" t="s">
        <v>779</v>
      </c>
      <c r="B5" s="560"/>
      <c r="C5" s="560"/>
      <c r="D5" s="560"/>
      <c r="E5" s="112" t="s">
        <v>5771</v>
      </c>
      <c r="F5" s="112" t="s">
        <v>5772</v>
      </c>
      <c r="G5" s="129"/>
      <c r="H5" s="156"/>
      <c r="I5" s="156"/>
      <c r="J5" s="156"/>
      <c r="K5" s="156"/>
      <c r="L5" s="156"/>
      <c r="M5" s="156"/>
      <c r="N5" s="156"/>
      <c r="O5" s="156"/>
      <c r="P5" s="156"/>
      <c r="Q5" s="156"/>
      <c r="R5" s="156"/>
      <c r="S5" s="156"/>
      <c r="T5" s="156"/>
      <c r="U5" s="156"/>
      <c r="V5" s="156"/>
      <c r="W5" s="156"/>
      <c r="X5" s="156"/>
      <c r="Y5" s="156"/>
      <c r="Z5" s="156"/>
    </row>
    <row r="6" spans="1:26">
      <c r="A6" s="682" t="s">
        <v>684</v>
      </c>
      <c r="B6" s="562"/>
      <c r="C6" s="562"/>
      <c r="D6" s="562"/>
      <c r="E6" s="476">
        <f t="shared" ref="E6:F6" si="0">ROUND(E7+E15,2)</f>
        <v>784109.68</v>
      </c>
      <c r="F6" s="476">
        <f t="shared" si="0"/>
        <v>40401821.719999999</v>
      </c>
      <c r="G6" s="129"/>
      <c r="H6" s="129"/>
      <c r="I6" s="129"/>
      <c r="J6" s="129"/>
      <c r="K6" s="129"/>
      <c r="L6" s="129"/>
      <c r="M6" s="129"/>
      <c r="N6" s="129"/>
      <c r="O6" s="129"/>
      <c r="P6" s="129"/>
      <c r="Q6" s="129"/>
      <c r="R6" s="129"/>
      <c r="S6" s="129"/>
      <c r="T6" s="129"/>
      <c r="U6" s="129"/>
      <c r="V6" s="129"/>
      <c r="W6" s="129"/>
      <c r="X6" s="129"/>
      <c r="Y6" s="129"/>
      <c r="Z6" s="129"/>
    </row>
    <row r="7" spans="1:26">
      <c r="A7" s="128"/>
      <c r="B7" s="115" t="s">
        <v>439</v>
      </c>
      <c r="C7" s="477"/>
      <c r="D7" s="477"/>
      <c r="E7" s="478">
        <f t="shared" ref="E7:F7" si="1">SUM(E8:E14)</f>
        <v>784109.68000000017</v>
      </c>
      <c r="F7" s="476">
        <f t="shared" si="1"/>
        <v>20593742.48</v>
      </c>
      <c r="G7" s="129"/>
      <c r="H7" s="129"/>
      <c r="I7" s="129"/>
      <c r="J7" s="129"/>
      <c r="K7" s="129"/>
      <c r="L7" s="129"/>
      <c r="M7" s="129"/>
      <c r="N7" s="129"/>
      <c r="O7" s="129"/>
      <c r="P7" s="129"/>
      <c r="Q7" s="129"/>
      <c r="R7" s="129"/>
      <c r="S7" s="129"/>
      <c r="T7" s="129"/>
      <c r="U7" s="129"/>
      <c r="V7" s="129"/>
      <c r="W7" s="129"/>
      <c r="X7" s="129"/>
      <c r="Y7" s="129"/>
      <c r="Z7" s="129"/>
    </row>
    <row r="8" spans="1:26">
      <c r="A8" s="129"/>
      <c r="B8" s="479"/>
      <c r="C8" s="564" t="s">
        <v>440</v>
      </c>
      <c r="D8" s="536"/>
      <c r="E8" s="357">
        <f>IF('F1'!AG8&gt;'F1'!AF8,'F1'!AG8-'F1'!AF8,0)</f>
        <v>0</v>
      </c>
      <c r="F8" s="357">
        <f>IF('F1'!AF8&gt;'F1'!AG8,'F1'!AF8-'F1'!AG8,0)</f>
        <v>20557830.359999999</v>
      </c>
      <c r="G8" s="129"/>
      <c r="H8" s="129"/>
      <c r="I8" s="129"/>
      <c r="J8" s="129"/>
      <c r="K8" s="129"/>
      <c r="L8" s="129"/>
      <c r="M8" s="129"/>
      <c r="N8" s="129"/>
      <c r="O8" s="129"/>
      <c r="P8" s="129"/>
      <c r="Q8" s="129"/>
      <c r="R8" s="129"/>
      <c r="S8" s="129"/>
      <c r="T8" s="129"/>
      <c r="U8" s="129"/>
      <c r="V8" s="129"/>
      <c r="W8" s="129"/>
      <c r="X8" s="129"/>
      <c r="Y8" s="129"/>
      <c r="Z8" s="129"/>
    </row>
    <row r="9" spans="1:26">
      <c r="A9" s="129"/>
      <c r="B9" s="480"/>
      <c r="C9" s="564" t="s">
        <v>441</v>
      </c>
      <c r="D9" s="536"/>
      <c r="E9" s="133">
        <f>IF('F1'!AG16&gt;'F1'!AF16,'F1'!AG16-'F1'!AF16,0)</f>
        <v>784109.68000000017</v>
      </c>
      <c r="F9" s="133">
        <f>IF('F1'!AF16&gt;'F1'!AG16,'F1'!AF16-'F1'!AG16,0)</f>
        <v>0</v>
      </c>
      <c r="G9" s="129"/>
      <c r="H9" s="129"/>
      <c r="I9" s="129"/>
      <c r="J9" s="129"/>
      <c r="K9" s="129"/>
      <c r="L9" s="129"/>
      <c r="M9" s="129"/>
      <c r="N9" s="129"/>
      <c r="O9" s="129"/>
      <c r="P9" s="129"/>
      <c r="Q9" s="129"/>
      <c r="R9" s="129"/>
      <c r="S9" s="129"/>
      <c r="T9" s="129"/>
      <c r="U9" s="129"/>
      <c r="V9" s="129"/>
      <c r="W9" s="129"/>
      <c r="X9" s="129"/>
      <c r="Y9" s="129"/>
      <c r="Z9" s="129"/>
    </row>
    <row r="10" spans="1:26">
      <c r="A10" s="129"/>
      <c r="B10" s="480"/>
      <c r="C10" s="564" t="s">
        <v>442</v>
      </c>
      <c r="D10" s="536"/>
      <c r="E10" s="133">
        <f>IF('F1'!AG24&gt;'F1'!AF24,'F1'!AG24-'F1'!AF24,0)</f>
        <v>0</v>
      </c>
      <c r="F10" s="133">
        <f>IF('F1'!AF24&gt;'F1'!AG24,'F1'!AF24-'F1'!AG24,0)</f>
        <v>35912.120000000003</v>
      </c>
      <c r="G10" s="129"/>
      <c r="H10" s="129"/>
      <c r="I10" s="129"/>
      <c r="J10" s="129"/>
      <c r="K10" s="129"/>
      <c r="L10" s="129"/>
      <c r="M10" s="129"/>
      <c r="N10" s="129"/>
      <c r="O10" s="129"/>
      <c r="P10" s="129"/>
      <c r="Q10" s="129"/>
      <c r="R10" s="129"/>
      <c r="S10" s="129"/>
      <c r="T10" s="129"/>
      <c r="U10" s="129"/>
      <c r="V10" s="129"/>
      <c r="W10" s="129"/>
      <c r="X10" s="129"/>
      <c r="Y10" s="129"/>
      <c r="Z10" s="129"/>
    </row>
    <row r="11" spans="1:26">
      <c r="A11" s="129"/>
      <c r="B11" s="480"/>
      <c r="C11" s="564" t="s">
        <v>685</v>
      </c>
      <c r="D11" s="536"/>
      <c r="E11" s="133">
        <f>IF('F1'!AG30&gt;'F1'!AF30,'F1'!AG30-'F1'!AF30,0)</f>
        <v>0</v>
      </c>
      <c r="F11" s="133">
        <f>IF('F1'!AF30&gt;'F1'!AG30,'F1'!AF30-'F1'!AG30,0)</f>
        <v>0</v>
      </c>
      <c r="G11" s="129"/>
      <c r="H11" s="129"/>
      <c r="I11" s="129"/>
      <c r="J11" s="129"/>
      <c r="K11" s="129"/>
      <c r="L11" s="129"/>
      <c r="M11" s="129"/>
      <c r="N11" s="129"/>
      <c r="O11" s="129"/>
      <c r="P11" s="129"/>
      <c r="Q11" s="129"/>
      <c r="R11" s="129"/>
      <c r="S11" s="129"/>
      <c r="T11" s="129"/>
      <c r="U11" s="129"/>
      <c r="V11" s="129"/>
      <c r="W11" s="129"/>
      <c r="X11" s="129"/>
      <c r="Y11" s="129"/>
      <c r="Z11" s="129"/>
    </row>
    <row r="12" spans="1:26">
      <c r="A12" s="129"/>
      <c r="B12" s="480"/>
      <c r="C12" s="564" t="s">
        <v>444</v>
      </c>
      <c r="D12" s="536"/>
      <c r="E12" s="133">
        <f>IF('F1'!AG36&gt;'F1'!AF36,'F1'!AG36-'F1'!AF36,0)</f>
        <v>0</v>
      </c>
      <c r="F12" s="133">
        <f>IF('F1'!AF36&gt;'F1'!AG36,'F1'!AF36-'F1'!AG36,0)</f>
        <v>0</v>
      </c>
      <c r="G12" s="129"/>
      <c r="H12" s="129"/>
      <c r="I12" s="129"/>
      <c r="J12" s="129"/>
      <c r="K12" s="129"/>
      <c r="L12" s="129"/>
      <c r="M12" s="129"/>
      <c r="N12" s="129"/>
      <c r="O12" s="129"/>
      <c r="P12" s="129"/>
      <c r="Q12" s="129"/>
      <c r="R12" s="129"/>
      <c r="S12" s="129"/>
      <c r="T12" s="129"/>
      <c r="U12" s="129"/>
      <c r="V12" s="129"/>
      <c r="W12" s="129"/>
      <c r="X12" s="129"/>
      <c r="Y12" s="129"/>
      <c r="Z12" s="129"/>
    </row>
    <row r="13" spans="1:26">
      <c r="A13" s="129"/>
      <c r="B13" s="480"/>
      <c r="C13" s="564" t="s">
        <v>445</v>
      </c>
      <c r="D13" s="536"/>
      <c r="E13" s="133">
        <f>IF('F1'!AG38&gt;'F1'!AF38,'F1'!AG38-'F1'!AF38,0)</f>
        <v>0</v>
      </c>
      <c r="F13" s="133">
        <f>IF('F1'!AF38&gt;'F1'!AG38,'F1'!AF38-'F1'!AG38,0)</f>
        <v>0</v>
      </c>
      <c r="G13" s="129"/>
      <c r="H13" s="129"/>
      <c r="I13" s="129"/>
      <c r="J13" s="129"/>
      <c r="K13" s="129"/>
      <c r="L13" s="129"/>
      <c r="M13" s="129"/>
      <c r="N13" s="129"/>
      <c r="O13" s="129"/>
      <c r="P13" s="129"/>
      <c r="Q13" s="129"/>
      <c r="R13" s="129"/>
      <c r="S13" s="129"/>
      <c r="T13" s="129"/>
      <c r="U13" s="129"/>
      <c r="V13" s="129"/>
      <c r="W13" s="129"/>
      <c r="X13" s="129"/>
      <c r="Y13" s="129"/>
      <c r="Z13" s="129"/>
    </row>
    <row r="14" spans="1:26">
      <c r="A14" s="129"/>
      <c r="B14" s="480"/>
      <c r="C14" s="564" t="s">
        <v>686</v>
      </c>
      <c r="D14" s="536"/>
      <c r="E14" s="133">
        <f>IF('F1'!AG41&gt;'F1'!AF41,'F1'!AG41-'F1'!AF41,0)</f>
        <v>0</v>
      </c>
      <c r="F14" s="133">
        <f>IF('F1'!AF41&gt;'F1'!AG41,'F1'!AF41-'F1'!AG41,0)</f>
        <v>0</v>
      </c>
      <c r="G14" s="129"/>
      <c r="H14" s="129"/>
      <c r="I14" s="129"/>
      <c r="J14" s="129"/>
      <c r="K14" s="129"/>
      <c r="L14" s="129"/>
      <c r="M14" s="129"/>
      <c r="N14" s="129"/>
      <c r="O14" s="129"/>
      <c r="P14" s="129"/>
      <c r="Q14" s="129"/>
      <c r="R14" s="129"/>
      <c r="S14" s="129"/>
      <c r="T14" s="129"/>
      <c r="U14" s="129"/>
      <c r="V14" s="129"/>
      <c r="W14" s="129"/>
      <c r="X14" s="129"/>
      <c r="Y14" s="129"/>
      <c r="Z14" s="129"/>
    </row>
    <row r="15" spans="1:26">
      <c r="A15" s="129"/>
      <c r="B15" s="122" t="s">
        <v>447</v>
      </c>
      <c r="C15" s="477"/>
      <c r="D15" s="477"/>
      <c r="E15" s="236">
        <f t="shared" ref="E15:F15" si="2">SUM(E16:E24)</f>
        <v>0</v>
      </c>
      <c r="F15" s="236">
        <f t="shared" si="2"/>
        <v>19808079.23999998</v>
      </c>
      <c r="G15" s="129"/>
      <c r="H15" s="129"/>
      <c r="I15" s="129"/>
      <c r="J15" s="129"/>
      <c r="K15" s="129"/>
      <c r="L15" s="129"/>
      <c r="M15" s="129"/>
      <c r="N15" s="129"/>
      <c r="O15" s="129"/>
      <c r="P15" s="129"/>
      <c r="Q15" s="129"/>
      <c r="R15" s="129"/>
      <c r="S15" s="129"/>
      <c r="T15" s="129"/>
      <c r="U15" s="129"/>
      <c r="V15" s="129"/>
      <c r="W15" s="129"/>
      <c r="X15" s="129"/>
      <c r="Y15" s="129"/>
      <c r="Z15" s="129"/>
    </row>
    <row r="16" spans="1:26">
      <c r="A16" s="129"/>
      <c r="B16" s="479"/>
      <c r="C16" s="564" t="s">
        <v>448</v>
      </c>
      <c r="D16" s="536"/>
      <c r="E16" s="357">
        <f>IF('F1'!AG48&gt;'F1'!AF48,'F1'!AG48-'F1'!AF48,0)</f>
        <v>0</v>
      </c>
      <c r="F16" s="357">
        <f>IF('F1'!AF48&gt;'F1'!AG48,'F1'!AF48-'F1'!AG48,0)</f>
        <v>0</v>
      </c>
      <c r="G16" s="129"/>
      <c r="H16" s="129"/>
      <c r="I16" s="129"/>
      <c r="J16" s="129"/>
      <c r="K16" s="129"/>
      <c r="L16" s="129"/>
      <c r="M16" s="129"/>
      <c r="N16" s="129"/>
      <c r="O16" s="129"/>
      <c r="P16" s="129"/>
      <c r="Q16" s="129"/>
      <c r="R16" s="129"/>
      <c r="S16" s="129"/>
      <c r="T16" s="129"/>
      <c r="U16" s="129"/>
      <c r="V16" s="129"/>
      <c r="W16" s="129"/>
      <c r="X16" s="129"/>
      <c r="Y16" s="129"/>
      <c r="Z16" s="129"/>
    </row>
    <row r="17" spans="1:26">
      <c r="A17" s="129"/>
      <c r="B17" s="480"/>
      <c r="C17" s="564" t="s">
        <v>449</v>
      </c>
      <c r="D17" s="536"/>
      <c r="E17" s="133">
        <f>IF('F1'!AG53&gt;'F1'!AF53,'F1'!AG53-'F1'!AF53,0)</f>
        <v>0</v>
      </c>
      <c r="F17" s="133">
        <f>IF('F1'!AF53&gt;'F1'!AG53,'F1'!AF53-'F1'!AG53,0)</f>
        <v>0</v>
      </c>
      <c r="G17" s="129"/>
      <c r="H17" s="129"/>
      <c r="I17" s="129"/>
      <c r="J17" s="129"/>
      <c r="K17" s="129"/>
      <c r="L17" s="129"/>
      <c r="M17" s="129"/>
      <c r="N17" s="129"/>
      <c r="O17" s="129"/>
      <c r="P17" s="129"/>
      <c r="Q17" s="129"/>
      <c r="R17" s="129"/>
      <c r="S17" s="129"/>
      <c r="T17" s="129"/>
      <c r="U17" s="129"/>
      <c r="V17" s="129"/>
      <c r="W17" s="129"/>
      <c r="X17" s="129"/>
      <c r="Y17" s="129"/>
      <c r="Z17" s="129"/>
    </row>
    <row r="18" spans="1:26">
      <c r="A18" s="129"/>
      <c r="B18" s="480"/>
      <c r="C18" s="564" t="s">
        <v>374</v>
      </c>
      <c r="D18" s="536"/>
      <c r="E18" s="133">
        <f>IF('F1'!AG59&gt;'F1'!AF59,'F1'!AG59-'F1'!AF59,0)</f>
        <v>0</v>
      </c>
      <c r="F18" s="133">
        <f>IF('F1'!AF59&gt;'F1'!AG59,'F1'!AF59-'F1'!AG59,0)</f>
        <v>18585320.079999983</v>
      </c>
      <c r="G18" s="129"/>
      <c r="H18" s="129"/>
      <c r="I18" s="129"/>
      <c r="J18" s="129"/>
      <c r="K18" s="129"/>
      <c r="L18" s="129"/>
      <c r="M18" s="129"/>
      <c r="N18" s="129"/>
      <c r="O18" s="129"/>
      <c r="P18" s="129"/>
      <c r="Q18" s="129"/>
      <c r="R18" s="129"/>
      <c r="S18" s="129"/>
      <c r="T18" s="129"/>
      <c r="U18" s="129"/>
      <c r="V18" s="129"/>
      <c r="W18" s="129"/>
      <c r="X18" s="129"/>
      <c r="Y18" s="129"/>
      <c r="Z18" s="129"/>
    </row>
    <row r="19" spans="1:26">
      <c r="A19" s="129"/>
      <c r="B19" s="480"/>
      <c r="C19" s="564" t="s">
        <v>375</v>
      </c>
      <c r="D19" s="536"/>
      <c r="E19" s="133">
        <f>IF('F1'!AG67&gt;'F1'!AF67,'F1'!AG67-'F1'!AF67,0)</f>
        <v>0</v>
      </c>
      <c r="F19" s="133">
        <f>IF('F1'!AF67&gt;'F1'!AG67,'F1'!AF67-'F1'!AG67,0)</f>
        <v>1222759.1599999964</v>
      </c>
      <c r="G19" s="129"/>
      <c r="H19" s="129"/>
      <c r="I19" s="129"/>
      <c r="J19" s="129"/>
      <c r="K19" s="129"/>
      <c r="L19" s="129"/>
      <c r="M19" s="129"/>
      <c r="N19" s="129"/>
      <c r="O19" s="129"/>
      <c r="P19" s="129"/>
      <c r="Q19" s="129"/>
      <c r="R19" s="129"/>
      <c r="S19" s="129"/>
      <c r="T19" s="129"/>
      <c r="U19" s="129"/>
      <c r="V19" s="129"/>
      <c r="W19" s="129"/>
      <c r="X19" s="129"/>
      <c r="Y19" s="129"/>
      <c r="Z19" s="129"/>
    </row>
    <row r="20" spans="1:26">
      <c r="A20" s="129"/>
      <c r="B20" s="480"/>
      <c r="C20" s="564" t="s">
        <v>450</v>
      </c>
      <c r="D20" s="536"/>
      <c r="E20" s="133">
        <f>IF('F1'!AG76&gt;'F1'!AF76,'F1'!AG76-'F1'!AF76,0)</f>
        <v>0</v>
      </c>
      <c r="F20" s="133">
        <f>IF('F1'!AF76&gt;'F1'!AG76,'F1'!AF76-'F1'!AG76,0)</f>
        <v>0</v>
      </c>
      <c r="G20" s="129"/>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29"/>
      <c r="B21" s="480"/>
      <c r="C21" s="564" t="s">
        <v>451</v>
      </c>
      <c r="D21" s="536"/>
      <c r="E21" s="133">
        <f>IF('F1'!AG82&gt;'F1'!AF82,'F1'!AG82-'F1'!AF82,0)</f>
        <v>0</v>
      </c>
      <c r="F21" s="133">
        <f>IF('F1'!AF82&gt;'F1'!AG82,'F1'!AF82-'F1'!AG82,0)</f>
        <v>0</v>
      </c>
      <c r="G21" s="129"/>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29"/>
      <c r="B22" s="480"/>
      <c r="C22" s="564" t="s">
        <v>452</v>
      </c>
      <c r="D22" s="536"/>
      <c r="E22" s="133">
        <f>IF('F1'!AG88&gt;'F1'!AF88,'F1'!AG88-'F1'!AF88,0)</f>
        <v>0</v>
      </c>
      <c r="F22" s="133">
        <f>IF('F1'!AF88&gt;'F1'!AG88,'F1'!AF88-'F1'!AG88,0)</f>
        <v>0</v>
      </c>
      <c r="G22" s="129"/>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29"/>
      <c r="B23" s="480"/>
      <c r="C23" s="564" t="s">
        <v>453</v>
      </c>
      <c r="D23" s="536"/>
      <c r="E23" s="133">
        <f>IF('F1'!AG95&gt;'F1'!AF95,'F1'!AG95-'F1'!AF95,0)</f>
        <v>0</v>
      </c>
      <c r="F23" s="133">
        <f>IF('F1'!AF95&gt;'F1'!AG95,'F1'!AF95-'F1'!AG95,0)</f>
        <v>0</v>
      </c>
      <c r="G23" s="129"/>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29"/>
      <c r="B24" s="480"/>
      <c r="C24" s="564" t="s">
        <v>454</v>
      </c>
      <c r="D24" s="536"/>
      <c r="E24" s="133">
        <f>IF('F1'!AG101&gt;'F1'!AF101,'F1'!AG101-'F1'!AF101,0)</f>
        <v>0</v>
      </c>
      <c r="F24" s="133">
        <f>IF('F1'!AF101&gt;'F1'!AG101,'F1'!AF101-'F1'!AG101,0)</f>
        <v>0</v>
      </c>
      <c r="G24" s="129"/>
      <c r="H24" s="129"/>
      <c r="I24" s="129"/>
      <c r="J24" s="129"/>
      <c r="K24" s="129"/>
      <c r="L24" s="129"/>
      <c r="M24" s="129"/>
      <c r="N24" s="129"/>
      <c r="O24" s="129"/>
      <c r="P24" s="129"/>
      <c r="Q24" s="129"/>
      <c r="R24" s="129"/>
      <c r="S24" s="129"/>
      <c r="T24" s="129"/>
      <c r="U24" s="129"/>
      <c r="V24" s="129"/>
      <c r="W24" s="129"/>
      <c r="X24" s="129"/>
      <c r="Y24" s="129"/>
      <c r="Z24" s="129"/>
    </row>
    <row r="25" spans="1:26" ht="15.75" customHeight="1">
      <c r="A25" s="683" t="s">
        <v>687</v>
      </c>
      <c r="B25" s="538"/>
      <c r="C25" s="538"/>
      <c r="D25" s="538"/>
      <c r="E25" s="236">
        <f t="shared" ref="E25:F25" si="3">E26+E35</f>
        <v>3932549.3900000006</v>
      </c>
      <c r="F25" s="236">
        <f t="shared" si="3"/>
        <v>10412815.32</v>
      </c>
      <c r="G25" s="129"/>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28"/>
      <c r="B26" s="115" t="s">
        <v>688</v>
      </c>
      <c r="C26" s="477"/>
      <c r="D26" s="477"/>
      <c r="E26" s="476">
        <f t="shared" ref="E26:F26" si="4">SUM(E27:E34)</f>
        <v>3932549.3900000006</v>
      </c>
      <c r="F26" s="476">
        <f t="shared" si="4"/>
        <v>10412815.32</v>
      </c>
      <c r="G26" s="129"/>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29"/>
      <c r="B27" s="479"/>
      <c r="C27" s="564" t="s">
        <v>689</v>
      </c>
      <c r="D27" s="536"/>
      <c r="E27" s="133">
        <f>IF('F1'!BM8&gt;'F1'!BN8,'F1'!BM8-'F1'!BN8,0)</f>
        <v>0</v>
      </c>
      <c r="F27" s="357">
        <f>IF('F1'!BN8&gt;'F1'!BM8,'F1'!BN8-'F1'!BM8,0)</f>
        <v>7362616.0099999998</v>
      </c>
      <c r="G27" s="129"/>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29"/>
      <c r="B28" s="480"/>
      <c r="C28" s="564" t="s">
        <v>690</v>
      </c>
      <c r="D28" s="536"/>
      <c r="E28" s="133">
        <f>IF('F1'!BM18&gt;'F1'!BN18,'F1'!BM18-'F1'!BN18,0)</f>
        <v>0</v>
      </c>
      <c r="F28" s="357">
        <f>IF('F1'!BN18&gt;'F1'!BM18,'F1'!BN18-'F1'!BM18,0)</f>
        <v>0</v>
      </c>
      <c r="G28" s="129"/>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29"/>
      <c r="B29" s="480"/>
      <c r="C29" s="564" t="s">
        <v>691</v>
      </c>
      <c r="D29" s="536"/>
      <c r="E29" s="133">
        <f>IF('F1'!BM22&gt;'F1'!BN22,'F1'!BM22-'F1'!BN22,0)</f>
        <v>0</v>
      </c>
      <c r="F29" s="357">
        <f>IF('F1'!BN22&gt;'F1'!BM22,'F1'!BN22-'F1'!BM22,0)</f>
        <v>3050199.3099999996</v>
      </c>
      <c r="G29" s="129"/>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29"/>
      <c r="B30" s="480"/>
      <c r="C30" s="564" t="s">
        <v>692</v>
      </c>
      <c r="D30" s="536"/>
      <c r="E30" s="133">
        <f>IF('F1'!BM26&gt;'F1'!BN26,'F1'!BM26-'F1'!BN26,0)</f>
        <v>0</v>
      </c>
      <c r="F30" s="357">
        <f>IF('F1'!BN26&gt;'F1'!BM26,'F1'!BN26-'F1'!BM26,0)</f>
        <v>0</v>
      </c>
      <c r="G30" s="129"/>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29"/>
      <c r="B31" s="480"/>
      <c r="C31" s="564" t="s">
        <v>693</v>
      </c>
      <c r="D31" s="536"/>
      <c r="E31" s="133">
        <f>IF('F1'!BM29&gt;'F1'!BN29,'F1'!BM29-'F1'!BN29,0)</f>
        <v>0</v>
      </c>
      <c r="F31" s="357">
        <f>IF('F1'!BN29&gt;'F1'!BM29,'F1'!BN29-'F1'!BM29,0)</f>
        <v>0</v>
      </c>
      <c r="G31" s="129"/>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29"/>
      <c r="B32" s="480"/>
      <c r="C32" s="564" t="s">
        <v>694</v>
      </c>
      <c r="D32" s="536"/>
      <c r="E32" s="133">
        <f>IF('F1'!BM33&gt;'F1'!BN33,'F1'!BM33-'F1'!BN33,0)</f>
        <v>0</v>
      </c>
      <c r="F32" s="357">
        <f>IF('F1'!BN33&gt;'F1'!BM33,'F1'!BN33-'F1'!BM33,0)</f>
        <v>0</v>
      </c>
      <c r="G32" s="129"/>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29"/>
      <c r="B33" s="480"/>
      <c r="C33" s="564" t="s">
        <v>695</v>
      </c>
      <c r="D33" s="536"/>
      <c r="E33" s="133">
        <f>IF('F1'!BM40&gt;'F1'!BN40,'F1'!BM40-'F1'!BN40,0)</f>
        <v>0</v>
      </c>
      <c r="F33" s="357">
        <f>IF('F1'!BN40&gt;'F1'!BM40,'F1'!BN40-'F1'!BM40,0)</f>
        <v>0</v>
      </c>
      <c r="G33" s="129"/>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29"/>
      <c r="B34" s="480"/>
      <c r="C34" s="564" t="s">
        <v>696</v>
      </c>
      <c r="D34" s="536"/>
      <c r="E34" s="133">
        <f>IF('F1'!BM44&gt;'F1'!BN44,'F1'!BM44-'F1'!BN44,0)</f>
        <v>3932549.3900000006</v>
      </c>
      <c r="F34" s="357">
        <f>IF('F1'!BN44&gt;'F1'!BM44,'F1'!BN44-'F1'!BM44,0)</f>
        <v>0</v>
      </c>
      <c r="G34" s="129"/>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29"/>
      <c r="B35" s="122" t="s">
        <v>697</v>
      </c>
      <c r="C35" s="477"/>
      <c r="D35" s="477"/>
      <c r="E35" s="236">
        <f t="shared" ref="E35:F35" si="5">SUM(E36:E41)</f>
        <v>0</v>
      </c>
      <c r="F35" s="236">
        <f t="shared" si="5"/>
        <v>0</v>
      </c>
      <c r="G35" s="129"/>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29"/>
      <c r="B36" s="479"/>
      <c r="C36" s="564" t="s">
        <v>698</v>
      </c>
      <c r="D36" s="536"/>
      <c r="E36" s="133">
        <f>IF('F1'!BM50&gt;'F1'!BN50,'F1'!BM50-'F1'!BN50,0)</f>
        <v>0</v>
      </c>
      <c r="F36" s="357">
        <f>IF('F1'!BN50&gt;'F1'!BM50,'F1'!BN50-'F1'!BM50,0)</f>
        <v>0</v>
      </c>
      <c r="G36" s="129"/>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480"/>
      <c r="C37" s="564" t="s">
        <v>699</v>
      </c>
      <c r="D37" s="536"/>
      <c r="E37" s="133">
        <f>IF('F1'!BM53&gt;'F1'!BN53,'F1'!BM53-'F1'!BN53,0)</f>
        <v>0</v>
      </c>
      <c r="F37" s="133">
        <f>IF('F1'!BN53&gt;'F1'!BM53,'F1'!BN53-'F1'!BM53,0)</f>
        <v>0</v>
      </c>
      <c r="G37" s="129"/>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480"/>
      <c r="C38" s="564" t="s">
        <v>700</v>
      </c>
      <c r="D38" s="536"/>
      <c r="E38" s="133">
        <f>IF('F1'!BM57&gt;'F1'!BN57,'F1'!BM57-'F1'!BN57,0)</f>
        <v>0</v>
      </c>
      <c r="F38" s="133">
        <f>IF('F1'!BN57&gt;'F1'!BM57,'F1'!BN57-'F1'!BM57,0)</f>
        <v>0</v>
      </c>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480"/>
      <c r="C39" s="564" t="s">
        <v>701</v>
      </c>
      <c r="D39" s="536"/>
      <c r="E39" s="133">
        <f>IF('F1'!BM63&gt;'F1'!BN63,'F1'!BM63-'F1'!BN63,0)</f>
        <v>0</v>
      </c>
      <c r="F39" s="133">
        <f>IF('F1'!BN63&gt;'F1'!BM63,'F1'!BN63-'F1'!BM63,0)</f>
        <v>0</v>
      </c>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480"/>
      <c r="C40" s="564" t="s">
        <v>702</v>
      </c>
      <c r="D40" s="536"/>
      <c r="E40" s="133">
        <f>IF('F1'!BM67&gt;'F1'!BN67,'F1'!BM67-'F1'!BN67,0)</f>
        <v>0</v>
      </c>
      <c r="F40" s="133">
        <f>IF('F1'!BN67&gt;'F1'!BM67,'F1'!BN67-'F1'!BM67,0)</f>
        <v>0</v>
      </c>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480"/>
      <c r="C41" s="564" t="s">
        <v>703</v>
      </c>
      <c r="D41" s="536"/>
      <c r="E41" s="133">
        <f>IF('F1'!BM74&gt;'F1'!BN74,'F1'!BM74-'F1'!BN74,0)</f>
        <v>0</v>
      </c>
      <c r="F41" s="133">
        <f>IF('F1'!BN74&gt;'F1'!BM74,'F1'!BN74-'F1'!BM74,0)</f>
        <v>0</v>
      </c>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683" t="s">
        <v>704</v>
      </c>
      <c r="B42" s="538"/>
      <c r="C42" s="538"/>
      <c r="D42" s="538"/>
      <c r="E42" s="236">
        <f t="shared" ref="E42:F42" si="6">E43+E47+E53</f>
        <v>75806931.710000023</v>
      </c>
      <c r="F42" s="236">
        <f t="shared" si="6"/>
        <v>29708953.740000024</v>
      </c>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8"/>
      <c r="B43" s="115" t="s">
        <v>705</v>
      </c>
      <c r="C43" s="477"/>
      <c r="D43" s="477"/>
      <c r="E43" s="476">
        <f t="shared" ref="E43:F43" si="7">SUM(E44:E46)</f>
        <v>0</v>
      </c>
      <c r="F43" s="476">
        <f t="shared" si="7"/>
        <v>0</v>
      </c>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479"/>
      <c r="C44" s="564" t="s">
        <v>323</v>
      </c>
      <c r="D44" s="536"/>
      <c r="E44" s="133">
        <f>IF('F1'!BM83&gt;'F1'!BN83,'F1'!BM83-'F1'!BN83,0)</f>
        <v>0</v>
      </c>
      <c r="F44" s="133">
        <f>IF('F1'!BN83&gt;'F1'!BM83,'F1'!BN83-'F1'!BM83,0)</f>
        <v>0</v>
      </c>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480"/>
      <c r="C45" s="564" t="s">
        <v>324</v>
      </c>
      <c r="D45" s="536"/>
      <c r="E45" s="133">
        <f>IF('F1'!BM84&gt;'F1'!BN84,'F1'!BM84-'F1'!BN84,0)</f>
        <v>0</v>
      </c>
      <c r="F45" s="133">
        <f>IF('F1'!BN84&gt;'F1'!BM84,'F1'!BN84-'F1'!BM84,0)</f>
        <v>0</v>
      </c>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480"/>
      <c r="C46" s="564" t="s">
        <v>706</v>
      </c>
      <c r="D46" s="536"/>
      <c r="E46" s="133">
        <f>IF('F1'!BM85&gt;'F1'!BN85,'F1'!BM85-'F1'!BN85,0)</f>
        <v>0</v>
      </c>
      <c r="F46" s="133">
        <f>IF('F1'!BN85&gt;'F1'!BM85,'F1'!BN85-'F1'!BM85,0)</f>
        <v>0</v>
      </c>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2" t="s">
        <v>707</v>
      </c>
      <c r="C47" s="477"/>
      <c r="D47" s="477"/>
      <c r="E47" s="236">
        <f t="shared" ref="E47:F47" si="8">SUM(E48:E52)</f>
        <v>75806931.710000023</v>
      </c>
      <c r="F47" s="236">
        <f t="shared" si="8"/>
        <v>29708953.740000024</v>
      </c>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479"/>
      <c r="C48" s="564" t="s">
        <v>708</v>
      </c>
      <c r="D48" s="536"/>
      <c r="E48" s="133">
        <f>IF('F1'!BM87&gt;'F1'!BN87,'F1'!BM87-'F1'!BN87,0)</f>
        <v>0</v>
      </c>
      <c r="F48" s="133">
        <f>IF('F1'!BN87&gt;'F1'!BM87,'F1'!BN87-'F1'!BM87,0)</f>
        <v>29708953.740000024</v>
      </c>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480"/>
      <c r="C49" s="564" t="s">
        <v>328</v>
      </c>
      <c r="D49" s="536"/>
      <c r="E49" s="133">
        <f>IF('F1'!BM88&gt;'F1'!BN88,'F1'!BM88-'F1'!BN88,0)</f>
        <v>43203007.910000026</v>
      </c>
      <c r="F49" s="133">
        <f>IF('F1'!BN88&gt;'F1'!BM88,'F1'!BN88-'F1'!BM88,0)</f>
        <v>0</v>
      </c>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480"/>
      <c r="C50" s="564" t="s">
        <v>329</v>
      </c>
      <c r="D50" s="536"/>
      <c r="E50" s="133">
        <f>IF('F1'!BM89&gt;'F1'!BN89,'F1'!BM89-'F1'!BN89,0)</f>
        <v>0</v>
      </c>
      <c r="F50" s="133">
        <f>IF('F1'!BN89&gt;'F1'!BM89,'F1'!BN89-'F1'!BM89,0)</f>
        <v>0</v>
      </c>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480"/>
      <c r="C51" s="564" t="s">
        <v>330</v>
      </c>
      <c r="D51" s="536"/>
      <c r="E51" s="133">
        <f>IF('F1'!BM94&gt;'F1'!BN94,'F1'!BM94-'F1'!BN94,0)</f>
        <v>0</v>
      </c>
      <c r="F51" s="133">
        <f>IF('F1'!BN94&gt;'F1'!BM94,'F1'!BN94-'F1'!BM94,0)</f>
        <v>0</v>
      </c>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480"/>
      <c r="C52" s="564" t="s">
        <v>331</v>
      </c>
      <c r="D52" s="536"/>
      <c r="E52" s="133">
        <f>IF('F1'!BM98&gt;'F1'!BN98,'F1'!BM98-'F1'!BN98,0)</f>
        <v>32603923.800000001</v>
      </c>
      <c r="F52" s="133">
        <f>IF('F1'!BN98&gt;'F1'!BM98,'F1'!BN98-'F1'!BM98,0)</f>
        <v>0</v>
      </c>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481" t="s">
        <v>709</v>
      </c>
      <c r="C53" s="477"/>
      <c r="D53" s="477"/>
      <c r="E53" s="236">
        <f t="shared" ref="E53:F53" si="9">SUM(E54:E55)</f>
        <v>0</v>
      </c>
      <c r="F53" s="236">
        <f t="shared" si="9"/>
        <v>0</v>
      </c>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479"/>
      <c r="C54" s="564" t="s">
        <v>710</v>
      </c>
      <c r="D54" s="536"/>
      <c r="E54" s="133">
        <f>IF('F1'!BM102&gt;'F1'!BN102,'F1'!BM102-'F1'!BN102,0)</f>
        <v>0</v>
      </c>
      <c r="F54" s="133">
        <f>IF('F1'!BN102&gt;'F1'!BM102,'F1'!BN102-'F1'!BM102,0)</f>
        <v>0</v>
      </c>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480"/>
      <c r="C55" s="564" t="s">
        <v>334</v>
      </c>
      <c r="D55" s="536"/>
      <c r="E55" s="133">
        <f>IF('F1'!BM103&gt;'F1'!BN103,'F1'!BM103-'F1'!BN103,0)</f>
        <v>0</v>
      </c>
      <c r="F55" s="133">
        <f>IF('F1'!BN103&gt;'F1'!BM103,'F1'!BN103-'F1'!BM103,0)</f>
        <v>0</v>
      </c>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482"/>
      <c r="C56" s="111"/>
      <c r="D56" s="111"/>
      <c r="E56" s="483"/>
      <c r="F56" s="483"/>
      <c r="G56" s="129"/>
      <c r="H56" s="129"/>
      <c r="I56" s="129"/>
      <c r="J56" s="129"/>
      <c r="K56" s="129"/>
      <c r="L56" s="129"/>
      <c r="M56" s="129"/>
      <c r="N56" s="129"/>
      <c r="O56" s="129"/>
      <c r="P56" s="129"/>
      <c r="Q56" s="129"/>
      <c r="R56" s="129"/>
      <c r="S56" s="129"/>
      <c r="T56" s="129"/>
      <c r="U56" s="129"/>
      <c r="V56" s="129"/>
      <c r="W56" s="129"/>
      <c r="X56" s="129"/>
      <c r="Y56" s="129"/>
      <c r="Z56" s="129"/>
    </row>
    <row r="57" spans="1:26" ht="15" customHeight="1">
      <c r="A57" s="546" t="s">
        <v>4897</v>
      </c>
      <c r="B57" s="547"/>
      <c r="C57" s="547"/>
      <c r="D57" s="547"/>
      <c r="E57" s="547"/>
      <c r="F57" s="543"/>
      <c r="G57" s="129"/>
      <c r="H57" s="129"/>
      <c r="I57" s="129"/>
      <c r="J57" s="129"/>
      <c r="K57" s="129"/>
      <c r="L57" s="129"/>
      <c r="M57" s="129"/>
      <c r="N57" s="129"/>
      <c r="O57" s="129"/>
      <c r="P57" s="129"/>
      <c r="Q57" s="129"/>
      <c r="R57" s="129"/>
      <c r="S57" s="129"/>
      <c r="T57" s="129"/>
      <c r="U57" s="129"/>
      <c r="V57" s="129"/>
      <c r="W57" s="129"/>
      <c r="X57" s="129"/>
      <c r="Y57" s="129"/>
      <c r="Z57" s="129"/>
    </row>
    <row r="58" spans="1:26" ht="15" customHeight="1">
      <c r="A58" s="522"/>
      <c r="B58" s="505"/>
      <c r="C58" s="505"/>
      <c r="D58" s="505"/>
      <c r="E58" s="505"/>
      <c r="F58" s="548"/>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525"/>
      <c r="B59" s="549"/>
      <c r="C59" s="549"/>
      <c r="D59" s="549"/>
      <c r="E59" s="549"/>
      <c r="F59" s="541"/>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482"/>
      <c r="C60" s="111"/>
      <c r="D60" s="111"/>
      <c r="E60" s="111"/>
      <c r="F60" s="111"/>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482"/>
      <c r="C61" s="111"/>
      <c r="D61" s="111"/>
      <c r="E61" s="111"/>
      <c r="F61" s="111"/>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482"/>
      <c r="C62" s="111"/>
      <c r="D62" s="550" t="str">
        <f>Validacion!A7</f>
        <v>LIC. JOSÉ MIGUEL GOMEZ LOPEZ</v>
      </c>
      <c r="E62" s="111"/>
      <c r="F62" s="111"/>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482"/>
      <c r="C63" s="111"/>
      <c r="D63" s="551"/>
      <c r="E63" s="111"/>
      <c r="F63" s="111"/>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482"/>
      <c r="C64" s="111"/>
      <c r="D64" s="679" t="s">
        <v>5036</v>
      </c>
      <c r="E64" s="681"/>
      <c r="F64" s="555"/>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482"/>
      <c r="C65" s="111"/>
      <c r="D65" s="551"/>
      <c r="E65" s="111"/>
      <c r="F65" s="111"/>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482"/>
      <c r="C66" s="111"/>
      <c r="D66" s="111"/>
      <c r="E66" s="111"/>
      <c r="F66" s="111"/>
      <c r="G66" s="129"/>
      <c r="H66" s="129"/>
      <c r="I66" s="129"/>
      <c r="J66" s="129"/>
      <c r="K66" s="129"/>
      <c r="L66" s="129"/>
      <c r="M66" s="129"/>
      <c r="N66" s="129"/>
      <c r="O66" s="129"/>
      <c r="P66" s="129"/>
      <c r="Q66" s="129"/>
      <c r="R66" s="129"/>
      <c r="S66" s="129"/>
      <c r="T66" s="129"/>
      <c r="U66" s="129"/>
      <c r="V66" s="129"/>
      <c r="W66" s="129"/>
      <c r="X66" s="129"/>
      <c r="Y66" s="129"/>
      <c r="Z66" s="129"/>
    </row>
    <row r="67" spans="1:26" ht="1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 customHeight="1">
      <c r="A68" s="129"/>
      <c r="B68" s="129"/>
      <c r="C68" s="129"/>
      <c r="D68" s="550" t="str">
        <f>Validacion!A9</f>
        <v>LIC. BERTHA MARCELA GONGORA JIMENEZ</v>
      </c>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 customHeight="1">
      <c r="A69" s="129"/>
      <c r="B69" s="129"/>
      <c r="C69" s="129"/>
      <c r="D69" s="551"/>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 customHeight="1">
      <c r="A70" s="129"/>
      <c r="B70" s="129"/>
      <c r="C70" s="129"/>
      <c r="D70" s="680" t="s">
        <v>5723</v>
      </c>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 customHeight="1">
      <c r="A71" s="129"/>
      <c r="B71" s="129"/>
      <c r="C71" s="129"/>
      <c r="D71" s="551"/>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85"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586" t="s">
        <v>5773</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8.75">
      <c r="A3" s="586" t="s">
        <v>5774</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587" t="e">
        <f>'F6'!A3</f>
        <v>#REF!</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15.75">
      <c r="A5" s="202"/>
      <c r="B5" s="202"/>
      <c r="C5" s="202"/>
      <c r="D5" s="202"/>
      <c r="E5" s="202"/>
      <c r="F5" s="202"/>
      <c r="G5" s="202"/>
      <c r="H5" s="202"/>
      <c r="I5" s="129"/>
      <c r="J5" s="129"/>
      <c r="K5" s="129"/>
      <c r="L5" s="129"/>
      <c r="M5" s="129"/>
      <c r="N5" s="129"/>
      <c r="O5" s="129"/>
      <c r="P5" s="129"/>
      <c r="Q5" s="129"/>
      <c r="R5" s="129"/>
      <c r="S5" s="129"/>
      <c r="T5" s="129"/>
      <c r="U5" s="129"/>
      <c r="V5" s="129"/>
      <c r="W5" s="129"/>
      <c r="X5" s="129"/>
      <c r="Y5" s="129"/>
      <c r="Z5" s="129"/>
    </row>
    <row r="6" spans="1:26" ht="15.75">
      <c r="A6" s="590" t="s">
        <v>779</v>
      </c>
      <c r="B6" s="574"/>
      <c r="C6" s="588" t="s">
        <v>5029</v>
      </c>
      <c r="D6" s="574"/>
      <c r="E6" s="574"/>
      <c r="F6" s="574"/>
      <c r="G6" s="574"/>
      <c r="H6" s="584" t="s">
        <v>5030</v>
      </c>
      <c r="I6" s="129"/>
      <c r="J6" s="129"/>
      <c r="K6" s="129"/>
      <c r="L6" s="129"/>
      <c r="M6" s="129"/>
      <c r="N6" s="129"/>
      <c r="O6" s="129"/>
      <c r="P6" s="129"/>
      <c r="Q6" s="129"/>
      <c r="R6" s="129"/>
      <c r="S6" s="129"/>
      <c r="T6" s="129"/>
      <c r="U6" s="129"/>
      <c r="V6" s="129"/>
      <c r="W6" s="129"/>
      <c r="X6" s="129"/>
      <c r="Y6" s="129"/>
      <c r="Z6" s="129"/>
    </row>
    <row r="7" spans="1:26" ht="24">
      <c r="A7" s="560"/>
      <c r="B7" s="560"/>
      <c r="C7" s="186" t="s">
        <v>5031</v>
      </c>
      <c r="D7" s="186" t="s">
        <v>5032</v>
      </c>
      <c r="E7" s="186" t="s">
        <v>5033</v>
      </c>
      <c r="F7" s="186" t="s">
        <v>5034</v>
      </c>
      <c r="G7" s="186" t="s">
        <v>5035</v>
      </c>
      <c r="H7" s="560"/>
      <c r="I7" s="129"/>
      <c r="J7" s="129"/>
      <c r="K7" s="129"/>
      <c r="L7" s="129"/>
      <c r="M7" s="129"/>
      <c r="N7" s="129"/>
      <c r="O7" s="129"/>
      <c r="P7" s="129"/>
      <c r="Q7" s="129"/>
      <c r="R7" s="129"/>
      <c r="S7" s="129"/>
      <c r="T7" s="129"/>
      <c r="U7" s="129"/>
      <c r="V7" s="129"/>
      <c r="W7" s="129"/>
      <c r="X7" s="129"/>
      <c r="Y7" s="129"/>
      <c r="Z7" s="129"/>
    </row>
    <row r="8" spans="1:26">
      <c r="A8" s="686" t="s">
        <v>712</v>
      </c>
      <c r="B8" s="505"/>
      <c r="C8" s="484">
        <f>'F8'!C8+'F8'!C16+'F8'!C26+'F8'!C36-'F8'!C41+'F8'!C70+'F8'!C71+SUM('F8'!C74:'F8'!C78)+'F8'!C67</f>
        <v>0</v>
      </c>
      <c r="D8" s="484">
        <f>'F8'!D8+'F8'!D16+'F8'!D26+'F8'!D36-'F8'!D41+'F8'!D70+'F8'!D71+SUM('F8'!D74:'F8'!D78)+'F8'!D67</f>
        <v>0</v>
      </c>
      <c r="E8" s="484">
        <f t="shared" ref="E8:E13" si="0">C8+D8</f>
        <v>0</v>
      </c>
      <c r="F8" s="484">
        <f>'F8'!F8+'F8'!F16+'F8'!F26+'F8'!F36-'F8'!F41+'F8'!F70+'F8'!F71+SUM('F8'!F74:'F8'!F78)+'F8'!F67</f>
        <v>0</v>
      </c>
      <c r="G8" s="484">
        <f>'F8'!G8+'F8'!G16+'F8'!G26+'F8'!G36-'F8'!G41+'F8'!G70+'F8'!G71+SUM('F8'!G74:'F8'!G78)+'F8'!G67</f>
        <v>0</v>
      </c>
      <c r="H8" s="484">
        <f t="shared" ref="H8:H12" si="1">E8-F8</f>
        <v>0</v>
      </c>
      <c r="I8" s="129"/>
      <c r="J8" s="129"/>
      <c r="K8" s="129"/>
      <c r="L8" s="129"/>
      <c r="M8" s="129"/>
      <c r="N8" s="129"/>
      <c r="O8" s="129"/>
      <c r="P8" s="129"/>
      <c r="Q8" s="129"/>
      <c r="R8" s="129"/>
      <c r="S8" s="129"/>
      <c r="T8" s="129"/>
      <c r="U8" s="129"/>
      <c r="V8" s="129"/>
      <c r="W8" s="129"/>
      <c r="X8" s="129"/>
      <c r="Y8" s="129"/>
      <c r="Z8" s="129"/>
    </row>
    <row r="9" spans="1:26">
      <c r="A9" s="687" t="s">
        <v>713</v>
      </c>
      <c r="B9" s="536"/>
      <c r="C9" s="485">
        <f>'F8'!C46+'F8'!C56+'F8'!C60-'F8'!C67</f>
        <v>0</v>
      </c>
      <c r="D9" s="485">
        <f>'F8'!D46+'F8'!D56+'F8'!D60-'F8'!D67</f>
        <v>0</v>
      </c>
      <c r="E9" s="485">
        <f t="shared" si="0"/>
        <v>0</v>
      </c>
      <c r="F9" s="485">
        <f>'F8'!F46+'F8'!F56+'F8'!F60-'F8'!F67</f>
        <v>0</v>
      </c>
      <c r="G9" s="485">
        <f>'F8'!G46+'F8'!G56+'F8'!G60-'F8'!G67</f>
        <v>0</v>
      </c>
      <c r="H9" s="485">
        <f t="shared" si="1"/>
        <v>0</v>
      </c>
      <c r="I9" s="129"/>
      <c r="J9" s="129"/>
      <c r="K9" s="129"/>
      <c r="L9" s="129"/>
      <c r="M9" s="129"/>
      <c r="N9" s="129"/>
      <c r="O9" s="129"/>
      <c r="P9" s="129"/>
      <c r="Q9" s="129"/>
      <c r="R9" s="129"/>
      <c r="S9" s="129"/>
      <c r="T9" s="129"/>
      <c r="U9" s="129"/>
      <c r="V9" s="129"/>
      <c r="W9" s="129"/>
      <c r="X9" s="129"/>
      <c r="Y9" s="129"/>
      <c r="Z9" s="129"/>
    </row>
    <row r="10" spans="1:26">
      <c r="A10" s="687" t="s">
        <v>714</v>
      </c>
      <c r="B10" s="536"/>
      <c r="C10" s="485">
        <f>'F8'!C73+'F8'!C79</f>
        <v>0</v>
      </c>
      <c r="D10" s="485">
        <f>'F8'!D73+'F8'!D79</f>
        <v>0</v>
      </c>
      <c r="E10" s="485">
        <f t="shared" si="0"/>
        <v>0</v>
      </c>
      <c r="F10" s="485">
        <f>'F8'!F73+'F8'!F79</f>
        <v>0</v>
      </c>
      <c r="G10" s="485">
        <f>'F8'!F73+'F8'!G79</f>
        <v>0</v>
      </c>
      <c r="H10" s="485">
        <f t="shared" si="1"/>
        <v>0</v>
      </c>
      <c r="I10" s="129"/>
      <c r="J10" s="129"/>
      <c r="K10" s="129"/>
      <c r="L10" s="129"/>
      <c r="M10" s="129"/>
      <c r="N10" s="129"/>
      <c r="O10" s="129"/>
      <c r="P10" s="129"/>
      <c r="Q10" s="129"/>
      <c r="R10" s="129"/>
      <c r="S10" s="129"/>
      <c r="T10" s="129"/>
      <c r="U10" s="129"/>
      <c r="V10" s="129"/>
      <c r="W10" s="129"/>
      <c r="X10" s="129"/>
      <c r="Y10" s="129"/>
      <c r="Z10" s="129"/>
    </row>
    <row r="11" spans="1:26">
      <c r="A11" s="687" t="s">
        <v>363</v>
      </c>
      <c r="B11" s="536"/>
      <c r="C11" s="485">
        <f>'F8'!C41</f>
        <v>0</v>
      </c>
      <c r="D11" s="485">
        <f>'F8'!D41</f>
        <v>0</v>
      </c>
      <c r="E11" s="485">
        <f t="shared" si="0"/>
        <v>0</v>
      </c>
      <c r="F11" s="485">
        <f>'F8'!F41</f>
        <v>0</v>
      </c>
      <c r="G11" s="485">
        <f>'F8'!G41</f>
        <v>0</v>
      </c>
      <c r="H11" s="485">
        <f t="shared" si="1"/>
        <v>0</v>
      </c>
      <c r="I11" s="129"/>
      <c r="J11" s="129"/>
      <c r="K11" s="129"/>
      <c r="L11" s="129"/>
      <c r="M11" s="129"/>
      <c r="N11" s="129"/>
      <c r="O11" s="129"/>
      <c r="P11" s="129"/>
      <c r="Q11" s="129"/>
      <c r="R11" s="129"/>
      <c r="S11" s="129"/>
      <c r="T11" s="129"/>
      <c r="U11" s="129"/>
      <c r="V11" s="129"/>
      <c r="W11" s="129"/>
      <c r="X11" s="129"/>
      <c r="Y11" s="129"/>
      <c r="Z11" s="129"/>
    </row>
    <row r="12" spans="1:26">
      <c r="A12" s="687" t="s">
        <v>494</v>
      </c>
      <c r="B12" s="536"/>
      <c r="C12" s="486">
        <f>'F8'!C69</f>
        <v>0</v>
      </c>
      <c r="D12" s="486">
        <f>'F8'!D69</f>
        <v>0</v>
      </c>
      <c r="E12" s="486">
        <f t="shared" si="0"/>
        <v>0</v>
      </c>
      <c r="F12" s="486">
        <f>'F8'!F69</f>
        <v>0</v>
      </c>
      <c r="G12" s="486">
        <f>'F8'!G69</f>
        <v>0</v>
      </c>
      <c r="H12" s="486">
        <f t="shared" si="1"/>
        <v>0</v>
      </c>
      <c r="I12" s="129"/>
      <c r="J12" s="129"/>
      <c r="K12" s="129"/>
      <c r="L12" s="129"/>
      <c r="M12" s="129"/>
      <c r="N12" s="129"/>
      <c r="O12" s="129"/>
      <c r="P12" s="129"/>
      <c r="Q12" s="129"/>
      <c r="R12" s="129"/>
      <c r="S12" s="129"/>
      <c r="T12" s="129"/>
      <c r="U12" s="129"/>
      <c r="V12" s="129"/>
      <c r="W12" s="129"/>
      <c r="X12" s="129"/>
      <c r="Y12" s="129"/>
      <c r="Z12" s="129"/>
    </row>
    <row r="13" spans="1:26">
      <c r="A13" s="688" t="s">
        <v>620</v>
      </c>
      <c r="B13" s="536"/>
      <c r="C13" s="487">
        <f t="shared" ref="C13:D13" si="2">SUM(C8:C12)</f>
        <v>0</v>
      </c>
      <c r="D13" s="487">
        <f t="shared" si="2"/>
        <v>0</v>
      </c>
      <c r="E13" s="487">
        <f t="shared" si="0"/>
        <v>0</v>
      </c>
      <c r="F13" s="487">
        <f t="shared" ref="F13:H13" si="3">SUM(F8:F12)</f>
        <v>0</v>
      </c>
      <c r="G13" s="487">
        <f t="shared" si="3"/>
        <v>0</v>
      </c>
      <c r="H13" s="487">
        <f t="shared" si="3"/>
        <v>0</v>
      </c>
      <c r="I13" s="129"/>
      <c r="J13" s="129"/>
      <c r="K13" s="129"/>
      <c r="L13" s="129"/>
      <c r="M13" s="129"/>
      <c r="N13" s="129"/>
      <c r="O13" s="129"/>
      <c r="P13" s="129"/>
      <c r="Q13" s="129"/>
      <c r="R13" s="129"/>
      <c r="S13" s="129"/>
      <c r="T13" s="129"/>
      <c r="U13" s="129"/>
      <c r="V13" s="129"/>
      <c r="W13" s="129"/>
      <c r="X13" s="129"/>
      <c r="Y13" s="129"/>
      <c r="Z13" s="129"/>
    </row>
    <row r="14" spans="1:26">
      <c r="A14" s="249"/>
      <c r="B14" s="249"/>
      <c r="C14" s="488"/>
      <c r="D14" s="488"/>
      <c r="E14" s="488"/>
      <c r="F14" s="488"/>
      <c r="G14" s="488"/>
      <c r="H14" s="488"/>
      <c r="I14" s="129"/>
      <c r="J14" s="129"/>
      <c r="K14" s="129"/>
      <c r="L14" s="129"/>
      <c r="M14" s="129"/>
      <c r="N14" s="129"/>
      <c r="O14" s="129"/>
      <c r="P14" s="129"/>
      <c r="Q14" s="129"/>
      <c r="R14" s="129"/>
      <c r="S14" s="129"/>
      <c r="T14" s="129"/>
      <c r="U14" s="129"/>
      <c r="V14" s="129"/>
      <c r="W14" s="129"/>
      <c r="X14" s="129"/>
      <c r="Y14" s="129"/>
      <c r="Z14" s="129"/>
    </row>
    <row r="15" spans="1:26" ht="18.75" customHeight="1">
      <c r="A15" s="600" t="s">
        <v>4897</v>
      </c>
      <c r="B15" s="505"/>
      <c r="C15" s="505"/>
      <c r="D15" s="505"/>
      <c r="E15" s="505"/>
      <c r="F15" s="505"/>
      <c r="G15" s="505"/>
      <c r="H15" s="505"/>
      <c r="I15" s="129"/>
      <c r="J15" s="129"/>
      <c r="K15" s="129"/>
      <c r="L15" s="129"/>
      <c r="M15" s="129"/>
      <c r="N15" s="129"/>
      <c r="O15" s="129"/>
      <c r="P15" s="129"/>
      <c r="Q15" s="129"/>
      <c r="R15" s="129"/>
      <c r="S15" s="129"/>
      <c r="T15" s="129"/>
      <c r="U15" s="129"/>
      <c r="V15" s="129"/>
      <c r="W15" s="129"/>
      <c r="X15" s="129"/>
      <c r="Y15" s="129"/>
      <c r="Z15" s="129"/>
    </row>
    <row r="16" spans="1:26">
      <c r="A16" s="505"/>
      <c r="B16" s="505"/>
      <c r="C16" s="505"/>
      <c r="D16" s="505"/>
      <c r="E16" s="505"/>
      <c r="F16" s="505"/>
      <c r="G16" s="505"/>
      <c r="H16" s="505"/>
      <c r="I16" s="129"/>
      <c r="J16" s="129"/>
      <c r="K16" s="129"/>
      <c r="L16" s="129"/>
      <c r="M16" s="129"/>
      <c r="N16" s="129"/>
      <c r="O16" s="129"/>
      <c r="P16" s="129"/>
      <c r="Q16" s="129"/>
      <c r="R16" s="129"/>
      <c r="S16" s="129"/>
      <c r="T16" s="129"/>
      <c r="U16" s="129"/>
      <c r="V16" s="129"/>
      <c r="W16" s="129"/>
      <c r="X16" s="129"/>
      <c r="Y16" s="129"/>
      <c r="Z16" s="129"/>
    </row>
    <row r="17" spans="1:26">
      <c r="A17" s="129"/>
      <c r="B17" s="249"/>
      <c r="C17" s="488"/>
      <c r="D17" s="488"/>
      <c r="E17" s="488"/>
      <c r="F17" s="488"/>
      <c r="G17" s="488"/>
      <c r="H17" s="488"/>
      <c r="I17" s="129"/>
      <c r="J17" s="129"/>
      <c r="K17" s="129"/>
      <c r="L17" s="129"/>
      <c r="M17" s="129"/>
      <c r="N17" s="129"/>
      <c r="O17" s="129"/>
      <c r="P17" s="129"/>
      <c r="Q17" s="129"/>
      <c r="R17" s="129"/>
      <c r="S17" s="129"/>
      <c r="T17" s="129"/>
      <c r="U17" s="129"/>
      <c r="V17" s="129"/>
      <c r="W17" s="129"/>
      <c r="X17" s="129"/>
      <c r="Y17" s="129"/>
      <c r="Z17" s="129"/>
    </row>
    <row r="18" spans="1:26">
      <c r="A18" s="129"/>
      <c r="B18" s="249"/>
      <c r="C18" s="488"/>
      <c r="D18" s="488"/>
      <c r="E18" s="488"/>
      <c r="F18" s="488"/>
      <c r="G18" s="488"/>
      <c r="H18" s="488"/>
      <c r="I18" s="129"/>
      <c r="J18" s="129"/>
      <c r="K18" s="129"/>
      <c r="L18" s="129"/>
      <c r="M18" s="129"/>
      <c r="N18" s="129"/>
      <c r="O18" s="129"/>
      <c r="P18" s="129"/>
      <c r="Q18" s="129"/>
      <c r="R18" s="129"/>
      <c r="S18" s="129"/>
      <c r="T18" s="129"/>
      <c r="U18" s="129"/>
      <c r="V18" s="129"/>
      <c r="W18" s="129"/>
      <c r="X18" s="129"/>
      <c r="Y18" s="129"/>
      <c r="Z18" s="129"/>
    </row>
    <row r="19" spans="1:26">
      <c r="A19" s="129"/>
      <c r="B19" s="249"/>
      <c r="C19" s="488"/>
      <c r="D19" s="488"/>
      <c r="E19" s="488"/>
      <c r="F19" s="488"/>
      <c r="G19" s="488"/>
      <c r="H19" s="488"/>
      <c r="I19" s="129"/>
      <c r="J19" s="129"/>
      <c r="K19" s="129"/>
      <c r="L19" s="129"/>
      <c r="M19" s="129"/>
      <c r="N19" s="129"/>
      <c r="O19" s="129"/>
      <c r="P19" s="129"/>
      <c r="Q19" s="129"/>
      <c r="R19" s="129"/>
      <c r="S19" s="129"/>
      <c r="T19" s="129"/>
      <c r="U19" s="129"/>
      <c r="V19" s="129"/>
      <c r="W19" s="129"/>
      <c r="X19" s="129"/>
      <c r="Y19" s="129"/>
      <c r="Z19" s="129"/>
    </row>
    <row r="20" spans="1:26">
      <c r="A20" s="129"/>
      <c r="B20" s="626" t="str">
        <f>Validacion!A7</f>
        <v>LIC. JOSÉ MIGUEL GOMEZ LOPEZ</v>
      </c>
      <c r="C20" s="574"/>
      <c r="D20" s="574"/>
      <c r="E20" s="488"/>
      <c r="F20" s="684" t="str">
        <f>Validacion!A9</f>
        <v>LIC. BERTHA MARCELA GONGORA JIMENEZ</v>
      </c>
      <c r="G20" s="574"/>
      <c r="H20" s="574"/>
      <c r="I20" s="129"/>
      <c r="J20" s="129"/>
      <c r="K20" s="129"/>
      <c r="L20" s="129"/>
      <c r="M20" s="129"/>
      <c r="N20" s="129"/>
      <c r="O20" s="129"/>
      <c r="P20" s="129"/>
      <c r="Q20" s="129"/>
      <c r="R20" s="129"/>
      <c r="S20" s="129"/>
      <c r="T20" s="129"/>
      <c r="U20" s="129"/>
      <c r="V20" s="129"/>
      <c r="W20" s="129"/>
      <c r="X20" s="129"/>
      <c r="Y20" s="129"/>
      <c r="Z20" s="129"/>
    </row>
    <row r="21" spans="1:26" ht="15.75" customHeight="1">
      <c r="A21" s="129"/>
      <c r="B21" s="505"/>
      <c r="C21" s="505"/>
      <c r="D21" s="505"/>
      <c r="E21" s="488"/>
      <c r="F21" s="505"/>
      <c r="G21" s="505"/>
      <c r="H21" s="505"/>
      <c r="I21" s="129"/>
      <c r="J21" s="129"/>
      <c r="K21" s="129"/>
      <c r="L21" s="129"/>
      <c r="M21" s="129"/>
      <c r="N21" s="129"/>
      <c r="O21" s="129"/>
      <c r="P21" s="129"/>
      <c r="Q21" s="129"/>
      <c r="R21" s="129"/>
      <c r="S21" s="129"/>
      <c r="T21" s="129"/>
      <c r="U21" s="129"/>
      <c r="V21" s="129"/>
      <c r="W21" s="129"/>
      <c r="X21" s="129"/>
      <c r="Y21" s="129"/>
      <c r="Z21" s="129"/>
    </row>
    <row r="22" spans="1:26" ht="15.75" customHeight="1">
      <c r="A22" s="129"/>
      <c r="B22" s="580" t="s">
        <v>5036</v>
      </c>
      <c r="C22" s="505"/>
      <c r="D22" s="505"/>
      <c r="E22" s="488"/>
      <c r="F22" s="685" t="s">
        <v>5037</v>
      </c>
      <c r="G22" s="505"/>
      <c r="H22" s="505"/>
      <c r="I22" s="129"/>
      <c r="J22" s="129"/>
      <c r="K22" s="129"/>
      <c r="L22" s="129"/>
      <c r="M22" s="129"/>
      <c r="N22" s="129"/>
      <c r="O22" s="129"/>
      <c r="P22" s="129"/>
      <c r="Q22" s="129"/>
      <c r="R22" s="129"/>
      <c r="S22" s="129"/>
      <c r="T22" s="129"/>
      <c r="U22" s="129"/>
      <c r="V22" s="129"/>
      <c r="W22" s="129"/>
      <c r="X22" s="129"/>
      <c r="Y22" s="129"/>
      <c r="Z22" s="129"/>
    </row>
    <row r="23" spans="1:26" ht="15.75" customHeight="1">
      <c r="A23" s="249"/>
      <c r="B23" s="505"/>
      <c r="C23" s="505"/>
      <c r="D23" s="505"/>
      <c r="E23" s="488"/>
      <c r="F23" s="505"/>
      <c r="G23" s="505"/>
      <c r="H23" s="505"/>
      <c r="I23" s="129"/>
      <c r="J23" s="129"/>
      <c r="K23" s="129"/>
      <c r="L23" s="129"/>
      <c r="M23" s="129"/>
      <c r="N23" s="129"/>
      <c r="O23" s="129"/>
      <c r="P23" s="129"/>
      <c r="Q23" s="129"/>
      <c r="R23" s="129"/>
      <c r="S23" s="129"/>
      <c r="T23" s="129"/>
      <c r="U23" s="129"/>
      <c r="V23" s="129"/>
      <c r="W23" s="129"/>
      <c r="X23" s="129"/>
      <c r="Y23" s="129"/>
      <c r="Z23" s="129"/>
    </row>
    <row r="24" spans="1:26" ht="15.75" customHeight="1">
      <c r="A24" s="249"/>
      <c r="B24" s="249"/>
      <c r="C24" s="488"/>
      <c r="D24" s="488"/>
      <c r="E24" s="488"/>
      <c r="F24" s="488"/>
      <c r="G24" s="488"/>
      <c r="H24" s="488"/>
      <c r="I24" s="129"/>
      <c r="J24" s="129"/>
      <c r="K24" s="129"/>
      <c r="L24" s="129"/>
      <c r="M24" s="129"/>
      <c r="N24" s="129"/>
      <c r="O24" s="129"/>
      <c r="P24" s="129"/>
      <c r="Q24" s="129"/>
      <c r="R24" s="129"/>
      <c r="S24" s="129"/>
      <c r="T24" s="129"/>
      <c r="U24" s="129"/>
      <c r="V24" s="129"/>
      <c r="W24" s="129"/>
      <c r="X24" s="129"/>
      <c r="Y24" s="129"/>
      <c r="Z24" s="129"/>
    </row>
    <row r="25" spans="1:26" ht="15.75" hidden="1" customHeight="1">
      <c r="A25" s="129"/>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ht="15" hidden="1" customHeight="1">
      <c r="A26" s="129"/>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15" hidden="1" customHeight="1">
      <c r="A27" s="129"/>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15" hidden="1" customHeight="1">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15" hidden="1" customHeight="1">
      <c r="A29" s="129"/>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15" hidden="1" customHeight="1">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15" hidden="1" customHeight="1">
      <c r="A31" s="129"/>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15" hidden="1" customHeight="1">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15" hidden="1" customHeight="1">
      <c r="A33" s="129"/>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15" hidden="1" customHeight="1">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15" hidden="1" customHeight="1">
      <c r="A35" s="129"/>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15" hidden="1"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 hidden="1"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 hidden="1"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8">
    <mergeCell ref="B20:D21"/>
    <mergeCell ref="F20:H21"/>
    <mergeCell ref="B22:D23"/>
    <mergeCell ref="F22:H23"/>
    <mergeCell ref="A8:B8"/>
    <mergeCell ref="A9:B9"/>
    <mergeCell ref="A10:B10"/>
    <mergeCell ref="A11:B11"/>
    <mergeCell ref="A12:B12"/>
    <mergeCell ref="A13:B13"/>
    <mergeCell ref="A15:H16"/>
    <mergeCell ref="A1:H1"/>
    <mergeCell ref="A2:H2"/>
    <mergeCell ref="A3:H3"/>
    <mergeCell ref="A4:H4"/>
    <mergeCell ref="A6:B7"/>
    <mergeCell ref="C6:G6"/>
    <mergeCell ref="H6:H7"/>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81" t="str">
        <f>Validacion!A2</f>
        <v>Jocotepec</v>
      </c>
      <c r="B1" s="505"/>
      <c r="C1" s="505"/>
      <c r="D1" s="505"/>
      <c r="E1" s="505"/>
      <c r="F1" s="505"/>
      <c r="G1" s="505"/>
      <c r="H1" s="129"/>
      <c r="I1" s="129"/>
      <c r="J1" s="129"/>
      <c r="K1" s="12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row>
    <row r="2" spans="1:44" ht="18.75">
      <c r="A2" s="582" t="s">
        <v>5773</v>
      </c>
      <c r="B2" s="505"/>
      <c r="C2" s="505"/>
      <c r="D2" s="505"/>
      <c r="E2" s="505"/>
      <c r="F2" s="505"/>
      <c r="G2" s="505"/>
      <c r="H2" s="129"/>
      <c r="I2" s="129"/>
      <c r="J2" s="129"/>
      <c r="K2" s="129"/>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row>
    <row r="3" spans="1:44" ht="18.75">
      <c r="A3" s="582" t="s">
        <v>5028</v>
      </c>
      <c r="B3" s="505"/>
      <c r="C3" s="505"/>
      <c r="D3" s="505"/>
      <c r="E3" s="505"/>
      <c r="F3" s="505"/>
      <c r="G3" s="505"/>
      <c r="H3" s="129"/>
      <c r="I3" s="129"/>
      <c r="J3" s="129"/>
      <c r="K3" s="129"/>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row>
    <row r="4" spans="1:44" ht="15.75">
      <c r="A4" s="578" t="e">
        <f>'F6'!A3</f>
        <v>#REF!</v>
      </c>
      <c r="B4" s="505"/>
      <c r="C4" s="505"/>
      <c r="D4" s="505"/>
      <c r="E4" s="505"/>
      <c r="F4" s="505"/>
      <c r="G4" s="505"/>
      <c r="H4" s="129"/>
      <c r="I4" s="129"/>
      <c r="J4" s="129"/>
      <c r="K4" s="129"/>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row>
    <row r="5" spans="1:44" ht="15.75">
      <c r="A5" s="185"/>
      <c r="B5" s="185"/>
      <c r="C5" s="185"/>
      <c r="D5" s="185"/>
      <c r="E5" s="185"/>
      <c r="F5" s="185"/>
      <c r="G5" s="185"/>
      <c r="H5" s="129"/>
      <c r="I5" s="129"/>
      <c r="J5" s="129"/>
      <c r="K5" s="129"/>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row>
    <row r="6" spans="1:44" ht="15.75">
      <c r="A6" s="583" t="s">
        <v>779</v>
      </c>
      <c r="B6" s="576" t="s">
        <v>5029</v>
      </c>
      <c r="C6" s="574"/>
      <c r="D6" s="574"/>
      <c r="E6" s="574"/>
      <c r="F6" s="574"/>
      <c r="G6" s="584" t="s">
        <v>5030</v>
      </c>
      <c r="H6" s="129"/>
      <c r="I6" s="129"/>
      <c r="J6" s="129"/>
      <c r="K6" s="129"/>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row>
    <row r="7" spans="1:44" ht="24">
      <c r="A7" s="560"/>
      <c r="B7" s="186" t="s">
        <v>5031</v>
      </c>
      <c r="C7" s="186" t="s">
        <v>5032</v>
      </c>
      <c r="D7" s="186" t="s">
        <v>5033</v>
      </c>
      <c r="E7" s="186" t="s">
        <v>5034</v>
      </c>
      <c r="F7" s="186" t="s">
        <v>5035</v>
      </c>
      <c r="G7" s="560"/>
      <c r="H7" s="129"/>
      <c r="I7" s="129"/>
      <c r="J7" s="129"/>
      <c r="K7" s="129"/>
      <c r="L7" s="489"/>
      <c r="M7" s="490" t="str">
        <f>IF(AND(F18A!$A9=0),"",F18A!$A9)</f>
        <v/>
      </c>
      <c r="N7" s="490" t="str">
        <f>IF(AND(F18A!$A10=0),"",F18A!$A10)</f>
        <v/>
      </c>
      <c r="O7" s="490" t="str">
        <f>IF(AND(F18A!$A11=0),"",F18A!$A11)</f>
        <v/>
      </c>
      <c r="P7" s="490" t="str">
        <f>IF(AND(F18A!$A12=0),"",F18A!$A12)</f>
        <v/>
      </c>
      <c r="Q7" s="490" t="str">
        <f>IF(AND(F18A!$A13=0),"",F18A!$A13)</f>
        <v/>
      </c>
      <c r="R7" s="490" t="str">
        <f>IF(AND(F18A!$A14=0),"",F18A!$A14)</f>
        <v/>
      </c>
      <c r="S7" s="490" t="str">
        <f>IF(AND(F18A!$A15=0),"",F18A!$A15)</f>
        <v/>
      </c>
      <c r="T7" s="490" t="str">
        <f>IF(AND(F18A!$A16=0),"",F18A!$A16)</f>
        <v/>
      </c>
      <c r="U7" s="490" t="str">
        <f>IF(AND(F18A!$A17=0),"",F18A!$A17)</f>
        <v/>
      </c>
      <c r="V7" s="490" t="str">
        <f>IF(AND(F18A!$A18=0),"",F18A!$A18)</f>
        <v/>
      </c>
      <c r="W7" s="490" t="str">
        <f>IF(AND(F18A!$A19=0),"",F18A!$A19)</f>
        <v/>
      </c>
      <c r="X7" s="490" t="str">
        <f>IF(AND(F18A!$A20=0),"",F18A!$A20)</f>
        <v/>
      </c>
      <c r="Y7" s="490" t="str">
        <f>IF(AND(F18A!$A21=0),"",F18A!$A21)</f>
        <v/>
      </c>
      <c r="Z7" s="490" t="str">
        <f>IF(AND(F18A!$A22=0),"",F18A!$A22)</f>
        <v/>
      </c>
      <c r="AA7" s="490" t="str">
        <f>IF(AND(F18A!$A23=0),"",F18A!$A23)</f>
        <v/>
      </c>
      <c r="AB7" s="490" t="str">
        <f>IF(AND(F18A!$A24=0),"",F18A!$A24)</f>
        <v/>
      </c>
      <c r="AC7" s="490" t="str">
        <f>IF(AND(F18A!$A25=0),"",F18A!$A25)</f>
        <v/>
      </c>
      <c r="AD7" s="490" t="str">
        <f>IF(AND(F18A!$A26=0),"",F18A!$A26)</f>
        <v/>
      </c>
      <c r="AE7" s="490" t="str">
        <f>IF(AND(F18A!$A27=0),"",F18A!$A27)</f>
        <v/>
      </c>
      <c r="AF7" s="490" t="str">
        <f>IF(AND(F18A!$A28=0),"",F18A!$A28)</f>
        <v/>
      </c>
      <c r="AG7" s="490" t="str">
        <f>IF(AND(F18A!$A29=0),"",F18A!$A29)</f>
        <v/>
      </c>
      <c r="AH7" s="490" t="str">
        <f>IF(AND(F18A!$A30=0),"",F18A!$A30)</f>
        <v/>
      </c>
      <c r="AI7" s="490" t="str">
        <f>IF(AND(F18A!$A31=0),"",F18A!$A31)</f>
        <v/>
      </c>
      <c r="AJ7" s="490" t="str">
        <f>IF(AND(F18A!$A32=0),"",F18A!$A32)</f>
        <v/>
      </c>
      <c r="AK7" s="490" t="str">
        <f>IF(AND(F18A!$A33=0),"",F18A!$A33)</f>
        <v/>
      </c>
      <c r="AL7" s="166"/>
      <c r="AM7" s="166"/>
      <c r="AN7" s="166"/>
      <c r="AO7" s="166"/>
      <c r="AP7" s="166"/>
      <c r="AQ7" s="166"/>
      <c r="AR7" s="166"/>
    </row>
    <row r="8" spans="1:44">
      <c r="A8" s="121" t="str">
        <f t="shared" ref="A8:A57" si="0">IFERROR(AR8,"")</f>
        <v/>
      </c>
      <c r="B8" s="491">
        <f>SUMIF(F18A!$A$9:$A$60,'F18'!A8,F18A!$B$9:$B$60)</f>
        <v>0</v>
      </c>
      <c r="C8" s="491">
        <f>SUMIF(F18A!$A$9:$A$60,'F18'!A8,F18A!$C$9:$C$60)</f>
        <v>0</v>
      </c>
      <c r="D8" s="191">
        <f t="shared" ref="D8:D57" si="1">B8+C8</f>
        <v>0</v>
      </c>
      <c r="E8" s="491">
        <f>SUMIF(F18A!$A$9:$A$60,'F18'!A8,F18A!$E$9:$E$60)</f>
        <v>0</v>
      </c>
      <c r="F8" s="491">
        <f>SUMIF(F18A!$A$9:$A$60,'F18'!A8,F18A!$F$9:$F$60)</f>
        <v>0</v>
      </c>
      <c r="G8" s="191">
        <f t="shared" ref="G8:G57" si="2">D8-E8</f>
        <v>0</v>
      </c>
      <c r="H8" s="129"/>
      <c r="I8" s="129"/>
      <c r="J8" s="129"/>
      <c r="K8" s="5" t="str">
        <f t="shared" ref="K8:K32" si="3">IF(SUM(M8:AK8)=25,L8,"")</f>
        <v/>
      </c>
      <c r="L8" s="490" t="str">
        <f>IF(AND(F18A!A36=0),"",F18A!A36)</f>
        <v/>
      </c>
      <c r="M8" s="492" t="str">
        <f>IF(AND(M7&lt;&gt;L8),1,"")</f>
        <v/>
      </c>
      <c r="N8" s="492" t="str">
        <f>IF(AND(N7&lt;&gt;L8),1,"")</f>
        <v/>
      </c>
      <c r="O8" s="492" t="str">
        <f>IF(AND(O7&lt;&gt;L8),1,"")</f>
        <v/>
      </c>
      <c r="P8" s="492" t="str">
        <f>IF(AND(P7&lt;&gt;L8),1,"")</f>
        <v/>
      </c>
      <c r="Q8" s="492" t="str">
        <f>IF(AND(Q7&lt;&gt;L8),1,"")</f>
        <v/>
      </c>
      <c r="R8" s="492" t="str">
        <f>IF(AND(R7&lt;&gt;L8),1,"")</f>
        <v/>
      </c>
      <c r="S8" s="492" t="str">
        <f>IF(AND(S7&lt;&gt;L8),1,"")</f>
        <v/>
      </c>
      <c r="T8" s="492" t="str">
        <f>IF(AND(T7&lt;&gt;L8),1,"")</f>
        <v/>
      </c>
      <c r="U8" s="492" t="str">
        <f>IF(AND(U7&lt;&gt;L8),1,"")</f>
        <v/>
      </c>
      <c r="V8" s="492" t="str">
        <f>IF(AND(V7&lt;&gt;L8),1,"")</f>
        <v/>
      </c>
      <c r="W8" s="492" t="str">
        <f>IF(AND(W7&lt;&gt;L8),1,"")</f>
        <v/>
      </c>
      <c r="X8" s="492" t="str">
        <f>IF(AND(X7&lt;&gt;L8),1,"")</f>
        <v/>
      </c>
      <c r="Y8" s="492" t="str">
        <f>IF(AND(Y7&lt;&gt;L8),1,"")</f>
        <v/>
      </c>
      <c r="Z8" s="492" t="str">
        <f>IF(AND(Z7&lt;&gt;L8),1,"")</f>
        <v/>
      </c>
      <c r="AA8" s="492" t="str">
        <f>IF(AND(AA7&lt;&gt;L8),1,"")</f>
        <v/>
      </c>
      <c r="AB8" s="492" t="str">
        <f>IF(AND(AB7&lt;&gt;L8),1,"")</f>
        <v/>
      </c>
      <c r="AC8" s="492" t="str">
        <f>IF(AND(AC7&lt;&gt;L8),1,"")</f>
        <v/>
      </c>
      <c r="AD8" s="492" t="str">
        <f>IF(AND(AD7&lt;&gt;L8),1,"")</f>
        <v/>
      </c>
      <c r="AE8" s="492" t="str">
        <f>IF(AND(AE7&lt;&gt;L8),1,"")</f>
        <v/>
      </c>
      <c r="AF8" s="492" t="str">
        <f>IF(AND(AF7&lt;&gt;L8),1,"")</f>
        <v/>
      </c>
      <c r="AG8" s="492" t="str">
        <f>IF(AND(AG7&lt;&gt;L8),1,"")</f>
        <v/>
      </c>
      <c r="AH8" s="492" t="str">
        <f>IF(AND(AH7&lt;&gt;L8),1,"")</f>
        <v/>
      </c>
      <c r="AI8" s="492" t="str">
        <f>IF(AND(AI7&lt;&gt;L8),1,"")</f>
        <v/>
      </c>
      <c r="AJ8" s="492" t="str">
        <f>IF(AND(AJ7&lt;&gt;L8),1,"")</f>
        <v/>
      </c>
      <c r="AK8" s="492" t="str">
        <f>IF(AND(AK7&lt;&gt;L8),1,"")</f>
        <v/>
      </c>
      <c r="AL8" s="166"/>
      <c r="AM8" s="166"/>
      <c r="AN8" s="493" t="str">
        <f>M$7</f>
        <v/>
      </c>
      <c r="AO8" s="166" t="b">
        <f t="shared" ref="AO8:AO57" si="4">IF(AN$8:AN$57&lt;&gt;"",ROW(AN8:AN57))</f>
        <v>0</v>
      </c>
      <c r="AP8" s="166">
        <v>1</v>
      </c>
      <c r="AQ8" s="166" t="e">
        <f t="shared" ref="AQ8:AQ57" si="5">SMALL(AO$8:AO$57,AP8)</f>
        <v>#NUM!</v>
      </c>
      <c r="AR8" s="494" t="e">
        <f t="shared" ref="AR8:AR57" si="6">INDEX(AN:AN,AQ$8:AQ$57)</f>
        <v>#NUM!</v>
      </c>
    </row>
    <row r="9" spans="1:44">
      <c r="A9" s="121" t="str">
        <f t="shared" si="0"/>
        <v/>
      </c>
      <c r="B9" s="133">
        <f>SUMIF(F18A!$A$9:$A$60,'F18'!A9,F18A!$B$9:$B$60)</f>
        <v>0</v>
      </c>
      <c r="C9" s="133">
        <f>SUMIF(F18A!$A$9:$A$60,'F18'!A9,F18A!$C$9:$C$60)</f>
        <v>0</v>
      </c>
      <c r="D9" s="193">
        <f t="shared" si="1"/>
        <v>0</v>
      </c>
      <c r="E9" s="133">
        <f>SUMIF(F18A!$A$9:$A$60,'F18'!A9,F18A!$E$9:$E$60)</f>
        <v>0</v>
      </c>
      <c r="F9" s="133">
        <f>SUMIF(F18A!$A$9:$A$60,'F18'!A9,F18A!$F$9:$F$60)</f>
        <v>0</v>
      </c>
      <c r="G9" s="193">
        <f t="shared" si="2"/>
        <v>0</v>
      </c>
      <c r="H9" s="129"/>
      <c r="I9" s="129"/>
      <c r="J9" s="129"/>
      <c r="K9" s="5" t="str">
        <f t="shared" si="3"/>
        <v/>
      </c>
      <c r="L9" s="490" t="str">
        <f>IF(AND(F18A!A37=0),"",F18A!A37)</f>
        <v/>
      </c>
      <c r="M9" s="492" t="str">
        <f>IF(AND(M7&lt;&gt;L9),1,"")</f>
        <v/>
      </c>
      <c r="N9" s="492" t="str">
        <f>IF(AND(N7&lt;&gt;L9),1,"")</f>
        <v/>
      </c>
      <c r="O9" s="492" t="str">
        <f>IF(AND(O7&lt;&gt;L9),1,"")</f>
        <v/>
      </c>
      <c r="P9" s="492" t="str">
        <f>IF(AND(P7&lt;&gt;L9),1,"")</f>
        <v/>
      </c>
      <c r="Q9" s="492" t="str">
        <f>IF(AND(Q7&lt;&gt;L9),1,"")</f>
        <v/>
      </c>
      <c r="R9" s="492" t="str">
        <f>IF(AND(R7&lt;&gt;L9),1,"")</f>
        <v/>
      </c>
      <c r="S9" s="492" t="str">
        <f>IF(AND(S7&lt;&gt;L9),1,"")</f>
        <v/>
      </c>
      <c r="T9" s="492" t="str">
        <f>IF(AND(T7&lt;&gt;L9),1,"")</f>
        <v/>
      </c>
      <c r="U9" s="492" t="str">
        <f>IF(AND(U7&lt;&gt;L9),1,"")</f>
        <v/>
      </c>
      <c r="V9" s="492" t="str">
        <f>IF(AND(V7&lt;&gt;L9),1,"")</f>
        <v/>
      </c>
      <c r="W9" s="492" t="str">
        <f>IF(AND(W7&lt;&gt;L9),1,"")</f>
        <v/>
      </c>
      <c r="X9" s="492" t="str">
        <f>IF(AND(X7&lt;&gt;L9),1,"")</f>
        <v/>
      </c>
      <c r="Y9" s="492" t="str">
        <f>IF(AND(Y7&lt;&gt;L9),1,"")</f>
        <v/>
      </c>
      <c r="Z9" s="492" t="str">
        <f>IF(AND(Z7&lt;&gt;L9),1,"")</f>
        <v/>
      </c>
      <c r="AA9" s="492" t="str">
        <f>IF(AND(AA7&lt;&gt;L9),1,"")</f>
        <v/>
      </c>
      <c r="AB9" s="492" t="str">
        <f>IF(AND(AB7&lt;&gt;L9),1,"")</f>
        <v/>
      </c>
      <c r="AC9" s="492" t="str">
        <f>IF(AND(AC7&lt;&gt;L9),1,"")</f>
        <v/>
      </c>
      <c r="AD9" s="492" t="str">
        <f>IF(AND(AD7&lt;&gt;L9),1,"")</f>
        <v/>
      </c>
      <c r="AE9" s="492" t="str">
        <f>IF(AND(AE7&lt;&gt;L9),1,"")</f>
        <v/>
      </c>
      <c r="AF9" s="492" t="str">
        <f>IF(AND(AF7&lt;&gt;L9),1,"")</f>
        <v/>
      </c>
      <c r="AG9" s="492" t="str">
        <f>IF(AND(AG7&lt;&gt;L9),1,"")</f>
        <v/>
      </c>
      <c r="AH9" s="492" t="str">
        <f>IF(AND(AH7&lt;&gt;L9),1,"")</f>
        <v/>
      </c>
      <c r="AI9" s="492" t="str">
        <f>IF(AND(AI7&lt;&gt;L9),1,"")</f>
        <v/>
      </c>
      <c r="AJ9" s="492" t="str">
        <f>IF(AND(AJ7&lt;&gt;L9),1,"")</f>
        <v/>
      </c>
      <c r="AK9" s="492" t="str">
        <f>IF(AND(AK7&lt;&gt;L9),1,"")</f>
        <v/>
      </c>
      <c r="AL9" s="166"/>
      <c r="AM9" s="166"/>
      <c r="AN9" s="493" t="str">
        <f>N$7</f>
        <v/>
      </c>
      <c r="AO9" s="166" t="b">
        <f t="shared" si="4"/>
        <v>0</v>
      </c>
      <c r="AP9" s="166">
        <v>2</v>
      </c>
      <c r="AQ9" s="166" t="e">
        <f t="shared" si="5"/>
        <v>#NUM!</v>
      </c>
      <c r="AR9" s="494" t="e">
        <f t="shared" si="6"/>
        <v>#NUM!</v>
      </c>
    </row>
    <row r="10" spans="1:44">
      <c r="A10" s="121" t="str">
        <f t="shared" si="0"/>
        <v/>
      </c>
      <c r="B10" s="133">
        <f>SUMIF(F18A!$A$9:$A$60,'F18'!A10,F18A!$B$9:$B$60)</f>
        <v>0</v>
      </c>
      <c r="C10" s="133">
        <f>SUMIF(F18A!$A$9:$A$60,'F18'!A10,F18A!$C$9:$C$60)</f>
        <v>0</v>
      </c>
      <c r="D10" s="193">
        <f t="shared" si="1"/>
        <v>0</v>
      </c>
      <c r="E10" s="133">
        <f>SUMIF(F18A!$A$9:$A$60,'F18'!A10,F18A!$E$9:$E$60)</f>
        <v>0</v>
      </c>
      <c r="F10" s="133">
        <f>SUMIF(F18A!$A$9:$A$60,'F18'!A10,F18A!$F$9:$F$60)</f>
        <v>0</v>
      </c>
      <c r="G10" s="193">
        <f t="shared" si="2"/>
        <v>0</v>
      </c>
      <c r="H10" s="129"/>
      <c r="I10" s="129"/>
      <c r="J10" s="129"/>
      <c r="K10" s="5" t="str">
        <f t="shared" si="3"/>
        <v/>
      </c>
      <c r="L10" s="490" t="str">
        <f>IF(AND(F18A!A38=0),"",F18A!A38)</f>
        <v/>
      </c>
      <c r="M10" s="492" t="str">
        <f>IF(AND(M7&lt;&gt;L10),1,"")</f>
        <v/>
      </c>
      <c r="N10" s="492" t="str">
        <f>IF(AND(N7&lt;&gt;L10),1,"")</f>
        <v/>
      </c>
      <c r="O10" s="492" t="str">
        <f>IF(AND(O7&lt;&gt;L10),1,"")</f>
        <v/>
      </c>
      <c r="P10" s="492" t="str">
        <f>IF(AND(P7&lt;&gt;L10),1,"")</f>
        <v/>
      </c>
      <c r="Q10" s="492" t="str">
        <f>IF(AND(Q7&lt;&gt;L10),1,"")</f>
        <v/>
      </c>
      <c r="R10" s="492" t="str">
        <f>IF(AND(R7&lt;&gt;L10),1,"")</f>
        <v/>
      </c>
      <c r="S10" s="492" t="str">
        <f>IF(AND(S7&lt;&gt;L10),1,"")</f>
        <v/>
      </c>
      <c r="T10" s="492" t="str">
        <f>IF(AND(T7&lt;&gt;L10),1,"")</f>
        <v/>
      </c>
      <c r="U10" s="492" t="str">
        <f>IF(AND(U7&lt;&gt;L10),1,"")</f>
        <v/>
      </c>
      <c r="V10" s="492" t="str">
        <f>IF(AND(V7&lt;&gt;L10),1,"")</f>
        <v/>
      </c>
      <c r="W10" s="492" t="str">
        <f>IF(AND(W7&lt;&gt;L10),1,"")</f>
        <v/>
      </c>
      <c r="X10" s="492" t="str">
        <f>IF(AND(X7&lt;&gt;L10),1,"")</f>
        <v/>
      </c>
      <c r="Y10" s="492" t="str">
        <f>IF(AND(Y7&lt;&gt;L10),1,"")</f>
        <v/>
      </c>
      <c r="Z10" s="492" t="str">
        <f>IF(AND(Z7&lt;&gt;L10),1,"")</f>
        <v/>
      </c>
      <c r="AA10" s="492" t="str">
        <f>IF(AND(AA7&lt;&gt;L10),1,"")</f>
        <v/>
      </c>
      <c r="AB10" s="492" t="str">
        <f>IF(AND(AB7&lt;&gt;L10),1,"")</f>
        <v/>
      </c>
      <c r="AC10" s="492" t="str">
        <f>IF(AND(AC7&lt;&gt;L10),1,"")</f>
        <v/>
      </c>
      <c r="AD10" s="492" t="str">
        <f>IF(AND(AD7&lt;&gt;L10),1,"")</f>
        <v/>
      </c>
      <c r="AE10" s="492" t="str">
        <f>IF(AND(AE7&lt;&gt;L10),1,"")</f>
        <v/>
      </c>
      <c r="AF10" s="492" t="str">
        <f>IF(AND(AF7&lt;&gt;L10),1,"")</f>
        <v/>
      </c>
      <c r="AG10" s="492" t="str">
        <f>IF(AND(AG7&lt;&gt;L10),1,"")</f>
        <v/>
      </c>
      <c r="AH10" s="492" t="str">
        <f>IF(AND(AH7&lt;&gt;L10),1,"")</f>
        <v/>
      </c>
      <c r="AI10" s="492" t="str">
        <f>IF(AND(AI7&lt;&gt;L10),1,"")</f>
        <v/>
      </c>
      <c r="AJ10" s="492" t="str">
        <f>IF(AND(AJ7&lt;&gt;L10),1,"")</f>
        <v/>
      </c>
      <c r="AK10" s="492" t="str">
        <f>IF(AND(AK7&lt;&gt;L10),1,"")</f>
        <v/>
      </c>
      <c r="AL10" s="166"/>
      <c r="AM10" s="166"/>
      <c r="AN10" s="493" t="str">
        <f>O$7</f>
        <v/>
      </c>
      <c r="AO10" s="166" t="b">
        <f t="shared" si="4"/>
        <v>0</v>
      </c>
      <c r="AP10" s="166">
        <v>3</v>
      </c>
      <c r="AQ10" s="166" t="e">
        <f t="shared" si="5"/>
        <v>#NUM!</v>
      </c>
      <c r="AR10" s="494" t="e">
        <f t="shared" si="6"/>
        <v>#NUM!</v>
      </c>
    </row>
    <row r="11" spans="1:44">
      <c r="A11" s="121" t="str">
        <f t="shared" si="0"/>
        <v/>
      </c>
      <c r="B11" s="133">
        <f>SUMIF(F18A!$A$9:$A$60,'F18'!A11,F18A!$B$9:$B$60)</f>
        <v>0</v>
      </c>
      <c r="C11" s="133">
        <f>SUMIF(F18A!$A$9:$A$60,'F18'!A11,F18A!$C$9:$C$60)</f>
        <v>0</v>
      </c>
      <c r="D11" s="193">
        <f t="shared" si="1"/>
        <v>0</v>
      </c>
      <c r="E11" s="133">
        <f>SUMIF(F18A!$A$9:$A$60,'F18'!A11,F18A!$E$9:$E$60)</f>
        <v>0</v>
      </c>
      <c r="F11" s="133">
        <f>SUMIF(F18A!$A$9:$A$60,'F18'!A11,F18A!$F$9:$F$60)</f>
        <v>0</v>
      </c>
      <c r="G11" s="193">
        <f t="shared" si="2"/>
        <v>0</v>
      </c>
      <c r="H11" s="129"/>
      <c r="I11" s="129"/>
      <c r="J11" s="129"/>
      <c r="K11" s="5" t="str">
        <f t="shared" si="3"/>
        <v/>
      </c>
      <c r="L11" s="490" t="str">
        <f>IF(AND(F18A!A39=0),"",F18A!A39)</f>
        <v/>
      </c>
      <c r="M11" s="492" t="str">
        <f>IF(AND(M7&lt;&gt;L11),1,"")</f>
        <v/>
      </c>
      <c r="N11" s="492" t="str">
        <f>IF(AND(N7&lt;&gt;L11),1,"")</f>
        <v/>
      </c>
      <c r="O11" s="492" t="str">
        <f>IF(AND(O7&lt;&gt;L11),1,"")</f>
        <v/>
      </c>
      <c r="P11" s="492" t="str">
        <f>IF(AND(P7&lt;&gt;L11),1,"")</f>
        <v/>
      </c>
      <c r="Q11" s="492" t="str">
        <f>IF(AND(Q7&lt;&gt;L11),1,"")</f>
        <v/>
      </c>
      <c r="R11" s="492" t="str">
        <f>IF(AND(R7&lt;&gt;L11),1,"")</f>
        <v/>
      </c>
      <c r="S11" s="492" t="str">
        <f>IF(AND(S7&lt;&gt;L11),1,"")</f>
        <v/>
      </c>
      <c r="T11" s="492" t="str">
        <f>IF(AND(T7&lt;&gt;L11),1,"")</f>
        <v/>
      </c>
      <c r="U11" s="492" t="str">
        <f>IF(AND(U7&lt;&gt;L11),1,"")</f>
        <v/>
      </c>
      <c r="V11" s="492" t="str">
        <f>IF(AND(V7&lt;&gt;L11),1,"")</f>
        <v/>
      </c>
      <c r="W11" s="492" t="str">
        <f>IF(AND(W7&lt;&gt;L11),1,"")</f>
        <v/>
      </c>
      <c r="X11" s="492" t="str">
        <f>IF(AND(X7&lt;&gt;L11),1,"")</f>
        <v/>
      </c>
      <c r="Y11" s="492" t="str">
        <f>IF(AND(Y7&lt;&gt;L11),1,"")</f>
        <v/>
      </c>
      <c r="Z11" s="492" t="str">
        <f>IF(AND(Z7&lt;&gt;L11),1,"")</f>
        <v/>
      </c>
      <c r="AA11" s="492" t="str">
        <f>IF(AND(AA7&lt;&gt;L11),1,"")</f>
        <v/>
      </c>
      <c r="AB11" s="492" t="str">
        <f>IF(AND(AB7&lt;&gt;L11),1,"")</f>
        <v/>
      </c>
      <c r="AC11" s="492" t="str">
        <f>IF(AND(AC7&lt;&gt;L11),1,"")</f>
        <v/>
      </c>
      <c r="AD11" s="492" t="str">
        <f>IF(AND(AD7&lt;&gt;L11),1,"")</f>
        <v/>
      </c>
      <c r="AE11" s="492" t="str">
        <f>IF(AND(AE7&lt;&gt;L11),1,"")</f>
        <v/>
      </c>
      <c r="AF11" s="492" t="str">
        <f>IF(AND(AF7&lt;&gt;L11),1,"")</f>
        <v/>
      </c>
      <c r="AG11" s="492" t="str">
        <f>IF(AND(AG7&lt;&gt;L11),1,"")</f>
        <v/>
      </c>
      <c r="AH11" s="492" t="str">
        <f>IF(AND(AH7&lt;&gt;L11),1,"")</f>
        <v/>
      </c>
      <c r="AI11" s="492" t="str">
        <f>IF(AND(AI7&lt;&gt;L11),1,"")</f>
        <v/>
      </c>
      <c r="AJ11" s="492" t="str">
        <f>IF(AND(AJ7&lt;&gt;L11),1,"")</f>
        <v/>
      </c>
      <c r="AK11" s="492" t="str">
        <f>IF(AND(AK7&lt;&gt;L11),1,"")</f>
        <v/>
      </c>
      <c r="AL11" s="166"/>
      <c r="AM11" s="166"/>
      <c r="AN11" s="493" t="str">
        <f>P$7</f>
        <v/>
      </c>
      <c r="AO11" s="166" t="b">
        <f t="shared" si="4"/>
        <v>0</v>
      </c>
      <c r="AP11" s="166">
        <v>4</v>
      </c>
      <c r="AQ11" s="166" t="e">
        <f t="shared" si="5"/>
        <v>#NUM!</v>
      </c>
      <c r="AR11" s="494" t="e">
        <f t="shared" si="6"/>
        <v>#NUM!</v>
      </c>
    </row>
    <row r="12" spans="1:44">
      <c r="A12" s="121" t="str">
        <f t="shared" si="0"/>
        <v/>
      </c>
      <c r="B12" s="133">
        <f>SUMIF(F18A!$A$9:$A$60,'F18'!A12,F18A!$B$9:$B$60)</f>
        <v>0</v>
      </c>
      <c r="C12" s="133">
        <f>SUMIF(F18A!$A$9:$A$60,'F18'!A12,F18A!$C$9:$C$60)</f>
        <v>0</v>
      </c>
      <c r="D12" s="193">
        <f t="shared" si="1"/>
        <v>0</v>
      </c>
      <c r="E12" s="133">
        <f>SUMIF(F18A!$A$9:$A$60,'F18'!A12,F18A!$E$9:$E$60)</f>
        <v>0</v>
      </c>
      <c r="F12" s="133">
        <f>SUMIF(F18A!$A$9:$A$60,'F18'!A12,F18A!$F$9:$F$60)</f>
        <v>0</v>
      </c>
      <c r="G12" s="193">
        <f t="shared" si="2"/>
        <v>0</v>
      </c>
      <c r="H12" s="129"/>
      <c r="I12" s="129"/>
      <c r="J12" s="129"/>
      <c r="K12" s="5" t="str">
        <f t="shared" si="3"/>
        <v/>
      </c>
      <c r="L12" s="490" t="str">
        <f>IF(AND(F18A!A40=0),"",F18A!A40)</f>
        <v/>
      </c>
      <c r="M12" s="492" t="str">
        <f>IF(AND(M7&lt;&gt;L12),1,"")</f>
        <v/>
      </c>
      <c r="N12" s="492" t="str">
        <f>IF(AND(N7&lt;&gt;L12),1,"")</f>
        <v/>
      </c>
      <c r="O12" s="492" t="str">
        <f>IF(AND(O7&lt;&gt;L12),1,"")</f>
        <v/>
      </c>
      <c r="P12" s="492" t="str">
        <f>IF(AND(P7&lt;&gt;L12),1,"")</f>
        <v/>
      </c>
      <c r="Q12" s="492" t="str">
        <f>IF(AND(Q7&lt;&gt;L12),1,"")</f>
        <v/>
      </c>
      <c r="R12" s="492" t="str">
        <f>IF(AND(R7&lt;&gt;L12),1,"")</f>
        <v/>
      </c>
      <c r="S12" s="492" t="str">
        <f>IF(AND(S7&lt;&gt;L12),1,"")</f>
        <v/>
      </c>
      <c r="T12" s="492" t="str">
        <f>IF(AND(T7&lt;&gt;L12),1,"")</f>
        <v/>
      </c>
      <c r="U12" s="492" t="str">
        <f>IF(AND(U7&lt;&gt;L12),1,"")</f>
        <v/>
      </c>
      <c r="V12" s="492" t="str">
        <f>IF(AND(V7&lt;&gt;L12),1,"")</f>
        <v/>
      </c>
      <c r="W12" s="492" t="str">
        <f>IF(AND(W7&lt;&gt;L12),1,"")</f>
        <v/>
      </c>
      <c r="X12" s="492" t="str">
        <f>IF(AND(X7&lt;&gt;L12),1,"")</f>
        <v/>
      </c>
      <c r="Y12" s="492" t="str">
        <f>IF(AND(Y7&lt;&gt;L12),1,"")</f>
        <v/>
      </c>
      <c r="Z12" s="492" t="str">
        <f>IF(AND(Z7&lt;&gt;L12),1,"")</f>
        <v/>
      </c>
      <c r="AA12" s="492" t="str">
        <f>IF(AND(AA7&lt;&gt;L12),1,"")</f>
        <v/>
      </c>
      <c r="AB12" s="492" t="str">
        <f>IF(AND(AB7&lt;&gt;L12),1,"")</f>
        <v/>
      </c>
      <c r="AC12" s="492" t="str">
        <f>IF(AND(AC7&lt;&gt;L12),1,"")</f>
        <v/>
      </c>
      <c r="AD12" s="492" t="str">
        <f>IF(AND(AD7&lt;&gt;L12),1,"")</f>
        <v/>
      </c>
      <c r="AE12" s="492" t="str">
        <f>IF(AND(AE7&lt;&gt;L12),1,"")</f>
        <v/>
      </c>
      <c r="AF12" s="492" t="str">
        <f>IF(AND(AF7&lt;&gt;L12),1,"")</f>
        <v/>
      </c>
      <c r="AG12" s="492" t="str">
        <f>IF(AND(AG7&lt;&gt;L12),1,"")</f>
        <v/>
      </c>
      <c r="AH12" s="492" t="str">
        <f>IF(AND(AH7&lt;&gt;L12),1,"")</f>
        <v/>
      </c>
      <c r="AI12" s="492" t="str">
        <f>IF(AND(AI7&lt;&gt;L12),1,"")</f>
        <v/>
      </c>
      <c r="AJ12" s="492" t="str">
        <f>IF(AND(AJ7&lt;&gt;L12),1,"")</f>
        <v/>
      </c>
      <c r="AK12" s="492" t="str">
        <f>IF(AND(AK7&lt;&gt;L12),1,"")</f>
        <v/>
      </c>
      <c r="AL12" s="166"/>
      <c r="AM12" s="166"/>
      <c r="AN12" s="493" t="str">
        <f>Q$7</f>
        <v/>
      </c>
      <c r="AO12" s="166" t="b">
        <f t="shared" si="4"/>
        <v>0</v>
      </c>
      <c r="AP12" s="166">
        <v>5</v>
      </c>
      <c r="AQ12" s="166" t="e">
        <f t="shared" si="5"/>
        <v>#NUM!</v>
      </c>
      <c r="AR12" s="494" t="e">
        <f t="shared" si="6"/>
        <v>#NUM!</v>
      </c>
    </row>
    <row r="13" spans="1:44">
      <c r="A13" s="121" t="str">
        <f t="shared" si="0"/>
        <v/>
      </c>
      <c r="B13" s="133">
        <f>SUMIF(F18A!$A$9:$A$60,'F18'!A13,F18A!$B$9:$B$60)</f>
        <v>0</v>
      </c>
      <c r="C13" s="133">
        <f>SUMIF(F18A!$A$9:$A$60,'F18'!A13,F18A!$C$9:$C$60)</f>
        <v>0</v>
      </c>
      <c r="D13" s="193">
        <f t="shared" si="1"/>
        <v>0</v>
      </c>
      <c r="E13" s="133">
        <f>SUMIF(F18A!$A$9:$A$60,'F18'!A13,F18A!$E$9:$E$60)</f>
        <v>0</v>
      </c>
      <c r="F13" s="133">
        <f>SUMIF(F18A!$A$9:$A$60,'F18'!A13,F18A!$F$9:$F$60)</f>
        <v>0</v>
      </c>
      <c r="G13" s="193">
        <f t="shared" si="2"/>
        <v>0</v>
      </c>
      <c r="H13" s="129"/>
      <c r="I13" s="129"/>
      <c r="J13" s="129"/>
      <c r="K13" s="5" t="str">
        <f t="shared" si="3"/>
        <v/>
      </c>
      <c r="L13" s="490" t="str">
        <f>IF(AND(F18A!A41=0),"",F18A!A41)</f>
        <v/>
      </c>
      <c r="M13" s="492" t="str">
        <f>IF(AND(M7&lt;&gt;L13),1,"")</f>
        <v/>
      </c>
      <c r="N13" s="492" t="str">
        <f>IF(AND(N7&lt;&gt;L13),1,"")</f>
        <v/>
      </c>
      <c r="O13" s="492" t="str">
        <f>IF(AND(O7&lt;&gt;L13),1,"")</f>
        <v/>
      </c>
      <c r="P13" s="492" t="str">
        <f>IF(AND(P7&lt;&gt;L13),1,"")</f>
        <v/>
      </c>
      <c r="Q13" s="492" t="str">
        <f>IF(AND(Q7&lt;&gt;L13),1,"")</f>
        <v/>
      </c>
      <c r="R13" s="492" t="str">
        <f>IF(AND(R7&lt;&gt;L13),1,"")</f>
        <v/>
      </c>
      <c r="S13" s="492" t="str">
        <f>IF(AND(S7&lt;&gt;L13),1,"")</f>
        <v/>
      </c>
      <c r="T13" s="492" t="str">
        <f>IF(AND(T7&lt;&gt;L13),1,"")</f>
        <v/>
      </c>
      <c r="U13" s="492" t="str">
        <f>IF(AND(U7&lt;&gt;L13),1,"")</f>
        <v/>
      </c>
      <c r="V13" s="492" t="str">
        <f>IF(AND(V7&lt;&gt;L13),1,"")</f>
        <v/>
      </c>
      <c r="W13" s="492" t="str">
        <f>IF(AND(W7&lt;&gt;L13),1,"")</f>
        <v/>
      </c>
      <c r="X13" s="492" t="str">
        <f>IF(AND(X7&lt;&gt;L13),1,"")</f>
        <v/>
      </c>
      <c r="Y13" s="492" t="str">
        <f>IF(AND(Y7&lt;&gt;L13),1,"")</f>
        <v/>
      </c>
      <c r="Z13" s="492" t="str">
        <f>IF(AND(Z7&lt;&gt;L13),1,"")</f>
        <v/>
      </c>
      <c r="AA13" s="492" t="str">
        <f>IF(AND(AA7&lt;&gt;L13),1,"")</f>
        <v/>
      </c>
      <c r="AB13" s="492" t="str">
        <f>IF(AND(AB7&lt;&gt;L13),1,"")</f>
        <v/>
      </c>
      <c r="AC13" s="492" t="str">
        <f>IF(AND(AC7&lt;&gt;L13),1,"")</f>
        <v/>
      </c>
      <c r="AD13" s="492" t="str">
        <f>IF(AND(AD7&lt;&gt;L13),1,"")</f>
        <v/>
      </c>
      <c r="AE13" s="492" t="str">
        <f>IF(AND(AE7&lt;&gt;L13),1,"")</f>
        <v/>
      </c>
      <c r="AF13" s="492" t="str">
        <f>IF(AND(AF7&lt;&gt;L13),1,"")</f>
        <v/>
      </c>
      <c r="AG13" s="492" t="str">
        <f>IF(AND(AG7&lt;&gt;L13),1,"")</f>
        <v/>
      </c>
      <c r="AH13" s="492" t="str">
        <f>IF(AND(AH7&lt;&gt;L13),1,"")</f>
        <v/>
      </c>
      <c r="AI13" s="492" t="str">
        <f>IF(AND(AI7&lt;&gt;L13),1,"")</f>
        <v/>
      </c>
      <c r="AJ13" s="492" t="str">
        <f>IF(AND(AJ7&lt;&gt;L13),1,"")</f>
        <v/>
      </c>
      <c r="AK13" s="492" t="str">
        <f>IF(AND(AK7&lt;&gt;L13),1,"")</f>
        <v/>
      </c>
      <c r="AL13" s="166"/>
      <c r="AM13" s="166"/>
      <c r="AN13" s="493" t="str">
        <f>R$7</f>
        <v/>
      </c>
      <c r="AO13" s="166" t="b">
        <f t="shared" si="4"/>
        <v>0</v>
      </c>
      <c r="AP13" s="166">
        <v>6</v>
      </c>
      <c r="AQ13" s="166" t="e">
        <f t="shared" si="5"/>
        <v>#NUM!</v>
      </c>
      <c r="AR13" s="494" t="e">
        <f t="shared" si="6"/>
        <v>#NUM!</v>
      </c>
    </row>
    <row r="14" spans="1:44">
      <c r="A14" s="121" t="str">
        <f t="shared" si="0"/>
        <v/>
      </c>
      <c r="B14" s="133">
        <f>SUMIF(F18A!$A$9:$A$60,'F18'!A14,F18A!$B$9:$B$60)</f>
        <v>0</v>
      </c>
      <c r="C14" s="133">
        <f>SUMIF(F18A!$A$9:$A$60,'F18'!A14,F18A!$C$9:$C$60)</f>
        <v>0</v>
      </c>
      <c r="D14" s="193">
        <f t="shared" si="1"/>
        <v>0</v>
      </c>
      <c r="E14" s="133">
        <f>SUMIF(F18A!$A$9:$A$60,'F18'!A14,F18A!$E$9:$E$60)</f>
        <v>0</v>
      </c>
      <c r="F14" s="133">
        <f>SUMIF(F18A!$A$9:$A$60,'F18'!A14,F18A!$F$9:$F$60)</f>
        <v>0</v>
      </c>
      <c r="G14" s="193">
        <f t="shared" si="2"/>
        <v>0</v>
      </c>
      <c r="H14" s="129"/>
      <c r="I14" s="129"/>
      <c r="J14" s="129"/>
      <c r="K14" s="5" t="str">
        <f t="shared" si="3"/>
        <v/>
      </c>
      <c r="L14" s="490" t="str">
        <f>IF(AND(F18A!A42=0),"",F18A!A42)</f>
        <v/>
      </c>
      <c r="M14" s="492" t="str">
        <f>IF(AND(M7&lt;&gt;L14),1,"")</f>
        <v/>
      </c>
      <c r="N14" s="492" t="str">
        <f>IF(AND(N7&lt;&gt;L14),1,"")</f>
        <v/>
      </c>
      <c r="O14" s="492" t="str">
        <f>IF(AND(O7&lt;&gt;L14),1,"")</f>
        <v/>
      </c>
      <c r="P14" s="492" t="str">
        <f>IF(AND(P7&lt;&gt;L14),1,"")</f>
        <v/>
      </c>
      <c r="Q14" s="492" t="str">
        <f>IF(AND(Q7&lt;&gt;L14),1,"")</f>
        <v/>
      </c>
      <c r="R14" s="492" t="str">
        <f>IF(AND(R7&lt;&gt;L14),1,"")</f>
        <v/>
      </c>
      <c r="S14" s="492" t="str">
        <f>IF(AND(S7&lt;&gt;L14),1,"")</f>
        <v/>
      </c>
      <c r="T14" s="492" t="str">
        <f>IF(AND(T7&lt;&gt;L14),1,"")</f>
        <v/>
      </c>
      <c r="U14" s="492" t="str">
        <f>IF(AND(U7&lt;&gt;L14),1,"")</f>
        <v/>
      </c>
      <c r="V14" s="492" t="str">
        <f>IF(AND(V7&lt;&gt;L14),1,"")</f>
        <v/>
      </c>
      <c r="W14" s="492" t="str">
        <f>IF(AND(W7&lt;&gt;L14),1,"")</f>
        <v/>
      </c>
      <c r="X14" s="492" t="str">
        <f>IF(AND(X7&lt;&gt;L14),1,"")</f>
        <v/>
      </c>
      <c r="Y14" s="492" t="str">
        <f>IF(AND(Y7&lt;&gt;L14),1,"")</f>
        <v/>
      </c>
      <c r="Z14" s="492" t="str">
        <f>IF(AND(Z7&lt;&gt;L14),1,"")</f>
        <v/>
      </c>
      <c r="AA14" s="492" t="str">
        <f>IF(AND(AA7&lt;&gt;L14),1,"")</f>
        <v/>
      </c>
      <c r="AB14" s="492" t="str">
        <f>IF(AND(AB7&lt;&gt;L14),1,"")</f>
        <v/>
      </c>
      <c r="AC14" s="492" t="str">
        <f>IF(AND(AC7&lt;&gt;L14),1,"")</f>
        <v/>
      </c>
      <c r="AD14" s="492" t="str">
        <f>IF(AND(AD7&lt;&gt;L14),1,"")</f>
        <v/>
      </c>
      <c r="AE14" s="492" t="str">
        <f>IF(AND(AE7&lt;&gt;L14),1,"")</f>
        <v/>
      </c>
      <c r="AF14" s="492" t="str">
        <f>IF(AND(AF7&lt;&gt;L14),1,"")</f>
        <v/>
      </c>
      <c r="AG14" s="492" t="str">
        <f>IF(AND(AG7&lt;&gt;L14),1,"")</f>
        <v/>
      </c>
      <c r="AH14" s="492" t="str">
        <f>IF(AND(AH7&lt;&gt;L14),1,"")</f>
        <v/>
      </c>
      <c r="AI14" s="492" t="str">
        <f>IF(AND(AI7&lt;&gt;L14),1,"")</f>
        <v/>
      </c>
      <c r="AJ14" s="492" t="str">
        <f>IF(AND(AJ7&lt;&gt;L14),1,"")</f>
        <v/>
      </c>
      <c r="AK14" s="492" t="str">
        <f>IF(AND(AK7&lt;&gt;L14),1,"")</f>
        <v/>
      </c>
      <c r="AL14" s="166"/>
      <c r="AM14" s="166"/>
      <c r="AN14" s="493" t="str">
        <f>S$7</f>
        <v/>
      </c>
      <c r="AO14" s="166" t="b">
        <f t="shared" si="4"/>
        <v>0</v>
      </c>
      <c r="AP14" s="166">
        <v>7</v>
      </c>
      <c r="AQ14" s="166" t="e">
        <f t="shared" si="5"/>
        <v>#NUM!</v>
      </c>
      <c r="AR14" s="494" t="e">
        <f t="shared" si="6"/>
        <v>#NUM!</v>
      </c>
    </row>
    <row r="15" spans="1:44">
      <c r="A15" s="121" t="str">
        <f t="shared" si="0"/>
        <v/>
      </c>
      <c r="B15" s="133">
        <f>SUMIF(F18A!$A$9:$A$60,'F18'!A15,F18A!$B$9:$B$60)</f>
        <v>0</v>
      </c>
      <c r="C15" s="133">
        <f>SUMIF(F18A!$A$9:$A$60,'F18'!A15,F18A!$C$9:$C$60)</f>
        <v>0</v>
      </c>
      <c r="D15" s="193">
        <f t="shared" si="1"/>
        <v>0</v>
      </c>
      <c r="E15" s="133">
        <f>SUMIF(F18A!$A$9:$A$60,'F18'!A15,F18A!$E$9:$E$60)</f>
        <v>0</v>
      </c>
      <c r="F15" s="133">
        <f>SUMIF(F18A!$A$9:$A$60,'F18'!A15,F18A!$F$9:$F$60)</f>
        <v>0</v>
      </c>
      <c r="G15" s="193">
        <f t="shared" si="2"/>
        <v>0</v>
      </c>
      <c r="H15" s="129"/>
      <c r="I15" s="129"/>
      <c r="J15" s="129"/>
      <c r="K15" s="5" t="str">
        <f t="shared" si="3"/>
        <v/>
      </c>
      <c r="L15" s="490" t="str">
        <f>IF(AND(F18A!A43=0),"",F18A!A43)</f>
        <v/>
      </c>
      <c r="M15" s="492" t="str">
        <f>IF(AND(M7&lt;&gt;L15),1,"")</f>
        <v/>
      </c>
      <c r="N15" s="492" t="str">
        <f>IF(AND(N7&lt;&gt;L15),1,"")</f>
        <v/>
      </c>
      <c r="O15" s="492" t="str">
        <f>IF(AND(O7&lt;&gt;L15),1,"")</f>
        <v/>
      </c>
      <c r="P15" s="492" t="str">
        <f>IF(AND(P7&lt;&gt;L15),1,"")</f>
        <v/>
      </c>
      <c r="Q15" s="492" t="str">
        <f>IF(AND(Q7&lt;&gt;L15),1,"")</f>
        <v/>
      </c>
      <c r="R15" s="492" t="str">
        <f>IF(AND(R7&lt;&gt;L15),1,"")</f>
        <v/>
      </c>
      <c r="S15" s="492" t="str">
        <f>IF(AND(S7&lt;&gt;L15),1,"")</f>
        <v/>
      </c>
      <c r="T15" s="492" t="str">
        <f>IF(AND(T7&lt;&gt;L15),1,"")</f>
        <v/>
      </c>
      <c r="U15" s="492" t="str">
        <f>IF(AND(U7&lt;&gt;L15),1,"")</f>
        <v/>
      </c>
      <c r="V15" s="492" t="str">
        <f>IF(AND(V7&lt;&gt;L15),1,"")</f>
        <v/>
      </c>
      <c r="W15" s="492" t="str">
        <f>IF(AND(W7&lt;&gt;L15),1,"")</f>
        <v/>
      </c>
      <c r="X15" s="492" t="str">
        <f>IF(AND(X7&lt;&gt;L15),1,"")</f>
        <v/>
      </c>
      <c r="Y15" s="492" t="str">
        <f>IF(AND(Y7&lt;&gt;L15),1,"")</f>
        <v/>
      </c>
      <c r="Z15" s="492" t="str">
        <f>IF(AND(Z7&lt;&gt;L15),1,"")</f>
        <v/>
      </c>
      <c r="AA15" s="492" t="str">
        <f>IF(AND(AA7&lt;&gt;L15),1,"")</f>
        <v/>
      </c>
      <c r="AB15" s="492" t="str">
        <f>IF(AND(AB7&lt;&gt;L15),1,"")</f>
        <v/>
      </c>
      <c r="AC15" s="492" t="str">
        <f>IF(AND(AC7&lt;&gt;L15),1,"")</f>
        <v/>
      </c>
      <c r="AD15" s="492" t="str">
        <f>IF(AND(AD7&lt;&gt;L15),1,"")</f>
        <v/>
      </c>
      <c r="AE15" s="492" t="str">
        <f>IF(AND(AE7&lt;&gt;L15),1,"")</f>
        <v/>
      </c>
      <c r="AF15" s="492" t="str">
        <f>IF(AND(AF7&lt;&gt;L15),1,"")</f>
        <v/>
      </c>
      <c r="AG15" s="492" t="str">
        <f>IF(AND(AG7&lt;&gt;L15),1,"")</f>
        <v/>
      </c>
      <c r="AH15" s="492" t="str">
        <f>IF(AND(AH7&lt;&gt;L15),1,"")</f>
        <v/>
      </c>
      <c r="AI15" s="492" t="str">
        <f>IF(AND(AI7&lt;&gt;L15),1,"")</f>
        <v/>
      </c>
      <c r="AJ15" s="492" t="str">
        <f>IF(AND(AJ7&lt;&gt;L15),1,"")</f>
        <v/>
      </c>
      <c r="AK15" s="492" t="str">
        <f>IF(AND(AK7&lt;&gt;L15),1,"")</f>
        <v/>
      </c>
      <c r="AL15" s="166"/>
      <c r="AM15" s="166"/>
      <c r="AN15" s="493" t="str">
        <f>T$7</f>
        <v/>
      </c>
      <c r="AO15" s="166" t="b">
        <f t="shared" si="4"/>
        <v>0</v>
      </c>
      <c r="AP15" s="166">
        <v>8</v>
      </c>
      <c r="AQ15" s="166" t="e">
        <f t="shared" si="5"/>
        <v>#NUM!</v>
      </c>
      <c r="AR15" s="494" t="e">
        <f t="shared" si="6"/>
        <v>#NUM!</v>
      </c>
    </row>
    <row r="16" spans="1:44">
      <c r="A16" s="121" t="str">
        <f t="shared" si="0"/>
        <v/>
      </c>
      <c r="B16" s="133">
        <f>SUMIF(F18A!$A$9:$A$60,'F18'!A16,F18A!$B$9:$B$60)</f>
        <v>0</v>
      </c>
      <c r="C16" s="133">
        <f>SUMIF(F18A!$A$9:$A$60,'F18'!A16,F18A!$C$9:$C$60)</f>
        <v>0</v>
      </c>
      <c r="D16" s="193">
        <f t="shared" si="1"/>
        <v>0</v>
      </c>
      <c r="E16" s="133">
        <f>SUMIF(F18A!$A$9:$A$60,'F18'!A16,F18A!$E$9:$E$60)</f>
        <v>0</v>
      </c>
      <c r="F16" s="133">
        <f>SUMIF(F18A!$A$9:$A$60,'F18'!A16,F18A!$F$9:$F$60)</f>
        <v>0</v>
      </c>
      <c r="G16" s="193">
        <f t="shared" si="2"/>
        <v>0</v>
      </c>
      <c r="H16" s="129"/>
      <c r="I16" s="129"/>
      <c r="J16" s="129"/>
      <c r="K16" s="5" t="str">
        <f t="shared" si="3"/>
        <v/>
      </c>
      <c r="L16" s="490" t="str">
        <f>IF(AND(F18A!A44=0),"",F18A!A44)</f>
        <v/>
      </c>
      <c r="M16" s="492" t="str">
        <f>IF(AND(M7&lt;&gt;L16),1,"")</f>
        <v/>
      </c>
      <c r="N16" s="492" t="str">
        <f>IF(AND(N7&lt;&gt;L16),1,"")</f>
        <v/>
      </c>
      <c r="O16" s="492" t="str">
        <f>IF(AND(O7&lt;&gt;L16),1,"")</f>
        <v/>
      </c>
      <c r="P16" s="492" t="str">
        <f>IF(AND(P7&lt;&gt;L16),1,"")</f>
        <v/>
      </c>
      <c r="Q16" s="492" t="str">
        <f>IF(AND(Q7&lt;&gt;L16),1,"")</f>
        <v/>
      </c>
      <c r="R16" s="492" t="str">
        <f>IF(AND(R7&lt;&gt;L16),1,"")</f>
        <v/>
      </c>
      <c r="S16" s="492" t="str">
        <f>IF(AND(S7&lt;&gt;L16),1,"")</f>
        <v/>
      </c>
      <c r="T16" s="492" t="str">
        <f>IF(AND(T7&lt;&gt;L16),1,"")</f>
        <v/>
      </c>
      <c r="U16" s="492" t="str">
        <f>IF(AND(U7&lt;&gt;L16),1,"")</f>
        <v/>
      </c>
      <c r="V16" s="492" t="str">
        <f>IF(AND(V7&lt;&gt;L16),1,"")</f>
        <v/>
      </c>
      <c r="W16" s="492" t="str">
        <f>IF(AND(W7&lt;&gt;L16),1,"")</f>
        <v/>
      </c>
      <c r="X16" s="492" t="str">
        <f>IF(AND(X7&lt;&gt;L16),1,"")</f>
        <v/>
      </c>
      <c r="Y16" s="492" t="str">
        <f>IF(AND(Y7&lt;&gt;L16),1,"")</f>
        <v/>
      </c>
      <c r="Z16" s="492" t="str">
        <f>IF(AND(Z7&lt;&gt;L16),1,"")</f>
        <v/>
      </c>
      <c r="AA16" s="492" t="str">
        <f>IF(AND(AA7&lt;&gt;L16),1,"")</f>
        <v/>
      </c>
      <c r="AB16" s="492" t="str">
        <f>IF(AND(AB7&lt;&gt;L16),1,"")</f>
        <v/>
      </c>
      <c r="AC16" s="492" t="str">
        <f>IF(AND(AC7&lt;&gt;L16),1,"")</f>
        <v/>
      </c>
      <c r="AD16" s="492" t="str">
        <f>IF(AND(AD7&lt;&gt;L16),1,"")</f>
        <v/>
      </c>
      <c r="AE16" s="492" t="str">
        <f>IF(AND(AE7&lt;&gt;L16),1,"")</f>
        <v/>
      </c>
      <c r="AF16" s="492" t="str">
        <f>IF(AND(AF7&lt;&gt;L16),1,"")</f>
        <v/>
      </c>
      <c r="AG16" s="492" t="str">
        <f>IF(AND(AG7&lt;&gt;L16),1,"")</f>
        <v/>
      </c>
      <c r="AH16" s="492" t="str">
        <f>IF(AND(AH7&lt;&gt;L16),1,"")</f>
        <v/>
      </c>
      <c r="AI16" s="492" t="str">
        <f>IF(AND(AI7&lt;&gt;L16),1,"")</f>
        <v/>
      </c>
      <c r="AJ16" s="492" t="str">
        <f>IF(AND(AJ7&lt;&gt;L16),1,"")</f>
        <v/>
      </c>
      <c r="AK16" s="492" t="str">
        <f>IF(AND(AK7&lt;&gt;L16),1,"")</f>
        <v/>
      </c>
      <c r="AL16" s="166"/>
      <c r="AM16" s="166"/>
      <c r="AN16" s="493" t="str">
        <f>U$7</f>
        <v/>
      </c>
      <c r="AO16" s="166" t="b">
        <f t="shared" si="4"/>
        <v>0</v>
      </c>
      <c r="AP16" s="166">
        <v>9</v>
      </c>
      <c r="AQ16" s="166" t="e">
        <f t="shared" si="5"/>
        <v>#NUM!</v>
      </c>
      <c r="AR16" s="494" t="e">
        <f t="shared" si="6"/>
        <v>#NUM!</v>
      </c>
    </row>
    <row r="17" spans="1:44">
      <c r="A17" s="121" t="str">
        <f t="shared" si="0"/>
        <v/>
      </c>
      <c r="B17" s="133">
        <f>SUMIF(F18A!$A$9:$A$60,'F18'!A17,F18A!$B$9:$B$60)</f>
        <v>0</v>
      </c>
      <c r="C17" s="133">
        <f>SUMIF(F18A!$A$9:$A$60,'F18'!A17,F18A!$C$9:$C$60)</f>
        <v>0</v>
      </c>
      <c r="D17" s="193">
        <f t="shared" si="1"/>
        <v>0</v>
      </c>
      <c r="E17" s="133">
        <f>SUMIF(F18A!$A$9:$A$60,'F18'!A17,F18A!$E$9:$E$60)</f>
        <v>0</v>
      </c>
      <c r="F17" s="133">
        <f>SUMIF(F18A!$A$9:$A$60,'F18'!A17,F18A!$F$9:$F$60)</f>
        <v>0</v>
      </c>
      <c r="G17" s="193">
        <f t="shared" si="2"/>
        <v>0</v>
      </c>
      <c r="H17" s="129"/>
      <c r="I17" s="129"/>
      <c r="J17" s="129"/>
      <c r="K17" s="5" t="str">
        <f t="shared" si="3"/>
        <v/>
      </c>
      <c r="L17" s="490" t="str">
        <f>IF(AND(F18A!A45=0),"",F18A!A45)</f>
        <v/>
      </c>
      <c r="M17" s="492" t="str">
        <f>IF(AND(M7&lt;&gt;L17),1,"")</f>
        <v/>
      </c>
      <c r="N17" s="492" t="str">
        <f>IF(AND(N7&lt;&gt;L17),1,"")</f>
        <v/>
      </c>
      <c r="O17" s="492" t="str">
        <f>IF(AND(O7&lt;&gt;L17),1,"")</f>
        <v/>
      </c>
      <c r="P17" s="492" t="str">
        <f>IF(AND(P7&lt;&gt;L17),1,"")</f>
        <v/>
      </c>
      <c r="Q17" s="492" t="str">
        <f>IF(AND(Q7&lt;&gt;L17),1,"")</f>
        <v/>
      </c>
      <c r="R17" s="492" t="str">
        <f>IF(AND(R7&lt;&gt;L17),1,"")</f>
        <v/>
      </c>
      <c r="S17" s="492" t="str">
        <f>IF(AND(S7&lt;&gt;L17),1,"")</f>
        <v/>
      </c>
      <c r="T17" s="492" t="str">
        <f>IF(AND(T7&lt;&gt;L17),1,"")</f>
        <v/>
      </c>
      <c r="U17" s="492" t="str">
        <f>IF(AND(U7&lt;&gt;L17),1,"")</f>
        <v/>
      </c>
      <c r="V17" s="492" t="str">
        <f>IF(AND(V7&lt;&gt;L17),1,"")</f>
        <v/>
      </c>
      <c r="W17" s="492" t="str">
        <f>IF(AND(W7&lt;&gt;L17),1,"")</f>
        <v/>
      </c>
      <c r="X17" s="492" t="str">
        <f>IF(AND(X7&lt;&gt;L17),1,"")</f>
        <v/>
      </c>
      <c r="Y17" s="492" t="str">
        <f>IF(AND(Y7&lt;&gt;L17),1,"")</f>
        <v/>
      </c>
      <c r="Z17" s="492" t="str">
        <f>IF(AND(Z7&lt;&gt;L17),1,"")</f>
        <v/>
      </c>
      <c r="AA17" s="492" t="str">
        <f>IF(AND(AA7&lt;&gt;L17),1,"")</f>
        <v/>
      </c>
      <c r="AB17" s="492" t="str">
        <f>IF(AND(AB7&lt;&gt;L17),1,"")</f>
        <v/>
      </c>
      <c r="AC17" s="492" t="str">
        <f>IF(AND(AC7&lt;&gt;L17),1,"")</f>
        <v/>
      </c>
      <c r="AD17" s="492" t="str">
        <f>IF(AND(AD7&lt;&gt;L17),1,"")</f>
        <v/>
      </c>
      <c r="AE17" s="492" t="str">
        <f>IF(AND(AE7&lt;&gt;L17),1,"")</f>
        <v/>
      </c>
      <c r="AF17" s="492" t="str">
        <f>IF(AND(AF7&lt;&gt;L17),1,"")</f>
        <v/>
      </c>
      <c r="AG17" s="492" t="str">
        <f>IF(AND(AG7&lt;&gt;L17),1,"")</f>
        <v/>
      </c>
      <c r="AH17" s="492" t="str">
        <f>IF(AND(AH7&lt;&gt;L17),1,"")</f>
        <v/>
      </c>
      <c r="AI17" s="492" t="str">
        <f>IF(AND(AI7&lt;&gt;L17),1,"")</f>
        <v/>
      </c>
      <c r="AJ17" s="492" t="str">
        <f>IF(AND(AJ7&lt;&gt;L17),1,"")</f>
        <v/>
      </c>
      <c r="AK17" s="492" t="str">
        <f>IF(AND(AK7&lt;&gt;L17),1,"")</f>
        <v/>
      </c>
      <c r="AL17" s="166"/>
      <c r="AM17" s="166"/>
      <c r="AN17" s="493" t="str">
        <f>V$7</f>
        <v/>
      </c>
      <c r="AO17" s="166" t="b">
        <f t="shared" si="4"/>
        <v>0</v>
      </c>
      <c r="AP17" s="166">
        <v>10</v>
      </c>
      <c r="AQ17" s="166" t="e">
        <f t="shared" si="5"/>
        <v>#NUM!</v>
      </c>
      <c r="AR17" s="494" t="e">
        <f t="shared" si="6"/>
        <v>#NUM!</v>
      </c>
    </row>
    <row r="18" spans="1:44">
      <c r="A18" s="121" t="str">
        <f t="shared" si="0"/>
        <v/>
      </c>
      <c r="B18" s="133">
        <f>SUMIF(F18A!$A$9:$A$60,'F18'!A18,F18A!$B$9:$B$60)</f>
        <v>0</v>
      </c>
      <c r="C18" s="133">
        <f>SUMIF(F18A!$A$9:$A$60,'F18'!A18,F18A!$C$9:$C$60)</f>
        <v>0</v>
      </c>
      <c r="D18" s="193">
        <f t="shared" si="1"/>
        <v>0</v>
      </c>
      <c r="E18" s="133">
        <f>SUMIF(F18A!$A$9:$A$60,'F18'!A18,F18A!$E$9:$E$60)</f>
        <v>0</v>
      </c>
      <c r="F18" s="133">
        <f>SUMIF(F18A!$A$9:$A$60,'F18'!A18,F18A!$F$9:$F$60)</f>
        <v>0</v>
      </c>
      <c r="G18" s="193">
        <f t="shared" si="2"/>
        <v>0</v>
      </c>
      <c r="H18" s="129"/>
      <c r="I18" s="129"/>
      <c r="J18" s="129"/>
      <c r="K18" s="5" t="str">
        <f t="shared" si="3"/>
        <v/>
      </c>
      <c r="L18" s="490" t="str">
        <f>IF(AND(F18A!A46=0),"",F18A!A46)</f>
        <v/>
      </c>
      <c r="M18" s="492" t="str">
        <f>IF(AND(M7&lt;&gt;L18),1,"")</f>
        <v/>
      </c>
      <c r="N18" s="492" t="str">
        <f>IF(AND(N7&lt;&gt;L18),1,"")</f>
        <v/>
      </c>
      <c r="O18" s="492" t="str">
        <f>IF(AND(O7&lt;&gt;L18),1,"")</f>
        <v/>
      </c>
      <c r="P18" s="492" t="str">
        <f>IF(AND(P7&lt;&gt;L18),1,"")</f>
        <v/>
      </c>
      <c r="Q18" s="492" t="str">
        <f>IF(AND(Q7&lt;&gt;L18),1,"")</f>
        <v/>
      </c>
      <c r="R18" s="492" t="str">
        <f>IF(AND(R7&lt;&gt;L18),1,"")</f>
        <v/>
      </c>
      <c r="S18" s="492" t="str">
        <f>IF(AND(S7&lt;&gt;L18),1,"")</f>
        <v/>
      </c>
      <c r="T18" s="492" t="str">
        <f>IF(AND(T7&lt;&gt;L18),1,"")</f>
        <v/>
      </c>
      <c r="U18" s="492" t="str">
        <f>IF(AND(U7&lt;&gt;L18),1,"")</f>
        <v/>
      </c>
      <c r="V18" s="492" t="str">
        <f>IF(AND(V7&lt;&gt;L18),1,"")</f>
        <v/>
      </c>
      <c r="W18" s="492" t="str">
        <f>IF(AND(W7&lt;&gt;L18),1,"")</f>
        <v/>
      </c>
      <c r="X18" s="492" t="str">
        <f>IF(AND(X7&lt;&gt;L18),1,"")</f>
        <v/>
      </c>
      <c r="Y18" s="492" t="str">
        <f>IF(AND(Y7&lt;&gt;L18),1,"")</f>
        <v/>
      </c>
      <c r="Z18" s="492" t="str">
        <f>IF(AND(Z7&lt;&gt;L18),1,"")</f>
        <v/>
      </c>
      <c r="AA18" s="492" t="str">
        <f>IF(AND(AA7&lt;&gt;L18),1,"")</f>
        <v/>
      </c>
      <c r="AB18" s="492" t="str">
        <f>IF(AND(AB7&lt;&gt;L18),1,"")</f>
        <v/>
      </c>
      <c r="AC18" s="492" t="str">
        <f>IF(AND(AC7&lt;&gt;L18),1,"")</f>
        <v/>
      </c>
      <c r="AD18" s="492" t="str">
        <f>IF(AND(AD7&lt;&gt;L18),1,"")</f>
        <v/>
      </c>
      <c r="AE18" s="492" t="str">
        <f>IF(AND(AE7&lt;&gt;L18),1,"")</f>
        <v/>
      </c>
      <c r="AF18" s="492" t="str">
        <f>IF(AND(AF7&lt;&gt;L18),1,"")</f>
        <v/>
      </c>
      <c r="AG18" s="492" t="str">
        <f>IF(AND(AG7&lt;&gt;L18),1,"")</f>
        <v/>
      </c>
      <c r="AH18" s="492" t="str">
        <f>IF(AND(AH7&lt;&gt;L18),1,"")</f>
        <v/>
      </c>
      <c r="AI18" s="492" t="str">
        <f>IF(AND(AI7&lt;&gt;L18),1,"")</f>
        <v/>
      </c>
      <c r="AJ18" s="492" t="str">
        <f>IF(AND(AJ7&lt;&gt;L18),1,"")</f>
        <v/>
      </c>
      <c r="AK18" s="492" t="str">
        <f>IF(AND(AK7&lt;&gt;L18),1,"")</f>
        <v/>
      </c>
      <c r="AL18" s="166"/>
      <c r="AM18" s="166"/>
      <c r="AN18" s="493" t="str">
        <f>W$7</f>
        <v/>
      </c>
      <c r="AO18" s="166" t="b">
        <f t="shared" si="4"/>
        <v>0</v>
      </c>
      <c r="AP18" s="166">
        <v>11</v>
      </c>
      <c r="AQ18" s="166" t="e">
        <f t="shared" si="5"/>
        <v>#NUM!</v>
      </c>
      <c r="AR18" s="494" t="e">
        <f t="shared" si="6"/>
        <v>#NUM!</v>
      </c>
    </row>
    <row r="19" spans="1:44">
      <c r="A19" s="121" t="str">
        <f t="shared" si="0"/>
        <v/>
      </c>
      <c r="B19" s="133">
        <f>SUMIF(F18A!$A$9:$A$60,'F18'!A19,F18A!$B$9:$B$60)</f>
        <v>0</v>
      </c>
      <c r="C19" s="133">
        <f>SUMIF(F18A!$A$9:$A$60,'F18'!A19,F18A!$C$9:$C$60)</f>
        <v>0</v>
      </c>
      <c r="D19" s="193">
        <f t="shared" si="1"/>
        <v>0</v>
      </c>
      <c r="E19" s="133">
        <f>SUMIF(F18A!$A$9:$A$60,'F18'!A19,F18A!$E$9:$E$60)</f>
        <v>0</v>
      </c>
      <c r="F19" s="133">
        <f>SUMIF(F18A!$A$9:$A$60,'F18'!A19,F18A!$F$9:$F$60)</f>
        <v>0</v>
      </c>
      <c r="G19" s="193">
        <f t="shared" si="2"/>
        <v>0</v>
      </c>
      <c r="H19" s="129"/>
      <c r="I19" s="129"/>
      <c r="J19" s="129"/>
      <c r="K19" s="5" t="str">
        <f t="shared" si="3"/>
        <v/>
      </c>
      <c r="L19" s="490" t="str">
        <f>IF(AND(F18A!A47=0),"",F18A!A47)</f>
        <v/>
      </c>
      <c r="M19" s="492" t="str">
        <f>IF(AND(M7&lt;&gt;L19),1,"")</f>
        <v/>
      </c>
      <c r="N19" s="492" t="str">
        <f>IF(AND(N7&lt;&gt;L19),1,"")</f>
        <v/>
      </c>
      <c r="O19" s="492" t="str">
        <f>IF(AND(O7&lt;&gt;L19),1,"")</f>
        <v/>
      </c>
      <c r="P19" s="492" t="str">
        <f>IF(AND(P7&lt;&gt;L19),1,"")</f>
        <v/>
      </c>
      <c r="Q19" s="492" t="str">
        <f>IF(AND(Q7&lt;&gt;L19),1,"")</f>
        <v/>
      </c>
      <c r="R19" s="492" t="str">
        <f>IF(AND(R7&lt;&gt;L19),1,"")</f>
        <v/>
      </c>
      <c r="S19" s="492" t="str">
        <f>IF(AND(S7&lt;&gt;L19),1,"")</f>
        <v/>
      </c>
      <c r="T19" s="492" t="str">
        <f>IF(AND(T7&lt;&gt;L19),1,"")</f>
        <v/>
      </c>
      <c r="U19" s="492" t="str">
        <f>IF(AND(U7&lt;&gt;L19),1,"")</f>
        <v/>
      </c>
      <c r="V19" s="492" t="str">
        <f>IF(AND(V7&lt;&gt;L19),1,"")</f>
        <v/>
      </c>
      <c r="W19" s="492" t="str">
        <f>IF(AND(W7&lt;&gt;L19),1,"")</f>
        <v/>
      </c>
      <c r="X19" s="492" t="str">
        <f>IF(AND(X7&lt;&gt;L19),1,"")</f>
        <v/>
      </c>
      <c r="Y19" s="492" t="str">
        <f>IF(AND(Y7&lt;&gt;L19),1,"")</f>
        <v/>
      </c>
      <c r="Z19" s="492" t="str">
        <f>IF(AND(Z7&lt;&gt;L19),1,"")</f>
        <v/>
      </c>
      <c r="AA19" s="492" t="str">
        <f>IF(AND(AA7&lt;&gt;L19),1,"")</f>
        <v/>
      </c>
      <c r="AB19" s="492" t="str">
        <f>IF(AND(AB7&lt;&gt;L19),1,"")</f>
        <v/>
      </c>
      <c r="AC19" s="492" t="str">
        <f>IF(AND(AC7&lt;&gt;L19),1,"")</f>
        <v/>
      </c>
      <c r="AD19" s="492" t="str">
        <f>IF(AND(AD7&lt;&gt;L19),1,"")</f>
        <v/>
      </c>
      <c r="AE19" s="492" t="str">
        <f>IF(AND(AE7&lt;&gt;L19),1,"")</f>
        <v/>
      </c>
      <c r="AF19" s="492" t="str">
        <f>IF(AND(AF7&lt;&gt;L19),1,"")</f>
        <v/>
      </c>
      <c r="AG19" s="492" t="str">
        <f>IF(AND(AG7&lt;&gt;L19),1,"")</f>
        <v/>
      </c>
      <c r="AH19" s="492" t="str">
        <f>IF(AND(AH7&lt;&gt;L19),1,"")</f>
        <v/>
      </c>
      <c r="AI19" s="492" t="str">
        <f>IF(AND(AI7&lt;&gt;L19),1,"")</f>
        <v/>
      </c>
      <c r="AJ19" s="492" t="str">
        <f>IF(AND(AJ7&lt;&gt;L19),1,"")</f>
        <v/>
      </c>
      <c r="AK19" s="492" t="str">
        <f>IF(AND(AK7&lt;&gt;L19),1,"")</f>
        <v/>
      </c>
      <c r="AL19" s="166"/>
      <c r="AM19" s="166"/>
      <c r="AN19" s="493" t="str">
        <f>X$7</f>
        <v/>
      </c>
      <c r="AO19" s="166" t="b">
        <f t="shared" si="4"/>
        <v>0</v>
      </c>
      <c r="AP19" s="166">
        <v>12</v>
      </c>
      <c r="AQ19" s="166" t="e">
        <f t="shared" si="5"/>
        <v>#NUM!</v>
      </c>
      <c r="AR19" s="494" t="e">
        <f t="shared" si="6"/>
        <v>#NUM!</v>
      </c>
    </row>
    <row r="20" spans="1:44">
      <c r="A20" s="121" t="str">
        <f t="shared" si="0"/>
        <v/>
      </c>
      <c r="B20" s="133">
        <f>SUMIF(F18A!$A$9:$A$60,'F18'!A20,F18A!$B$9:$B$60)</f>
        <v>0</v>
      </c>
      <c r="C20" s="133">
        <f>SUMIF(F18A!$A$9:$A$60,'F18'!A20,F18A!$C$9:$C$60)</f>
        <v>0</v>
      </c>
      <c r="D20" s="193">
        <f t="shared" si="1"/>
        <v>0</v>
      </c>
      <c r="E20" s="133">
        <f>SUMIF(F18A!$A$9:$A$60,'F18'!A20,F18A!$E$9:$E$60)</f>
        <v>0</v>
      </c>
      <c r="F20" s="133">
        <f>SUMIF(F18A!$A$9:$A$60,'F18'!A20,F18A!$F$9:$F$60)</f>
        <v>0</v>
      </c>
      <c r="G20" s="193">
        <f t="shared" si="2"/>
        <v>0</v>
      </c>
      <c r="H20" s="129"/>
      <c r="I20" s="129"/>
      <c r="J20" s="129"/>
      <c r="K20" s="5" t="str">
        <f t="shared" si="3"/>
        <v/>
      </c>
      <c r="L20" s="490" t="str">
        <f>IF(AND(F18A!A48=0),"",F18A!A48)</f>
        <v/>
      </c>
      <c r="M20" s="492" t="str">
        <f>IF(AND(M7&lt;&gt;L20),1,"")</f>
        <v/>
      </c>
      <c r="N20" s="492" t="str">
        <f>IF(AND(N7&lt;&gt;L20),1,"")</f>
        <v/>
      </c>
      <c r="O20" s="492" t="str">
        <f>IF(AND(O7&lt;&gt;L20),1,"")</f>
        <v/>
      </c>
      <c r="P20" s="492" t="str">
        <f>IF(AND(P7&lt;&gt;L20),1,"")</f>
        <v/>
      </c>
      <c r="Q20" s="492" t="str">
        <f>IF(AND(Q7&lt;&gt;L20),1,"")</f>
        <v/>
      </c>
      <c r="R20" s="492" t="str">
        <f>IF(AND(R7&lt;&gt;L20),1,"")</f>
        <v/>
      </c>
      <c r="S20" s="492" t="str">
        <f>IF(AND(S7&lt;&gt;L20),1,"")</f>
        <v/>
      </c>
      <c r="T20" s="492" t="str">
        <f>IF(AND(T7&lt;&gt;L20),1,"")</f>
        <v/>
      </c>
      <c r="U20" s="492" t="str">
        <f>IF(AND(U7&lt;&gt;L20),1,"")</f>
        <v/>
      </c>
      <c r="V20" s="492" t="str">
        <f>IF(AND(V7&lt;&gt;L20),1,"")</f>
        <v/>
      </c>
      <c r="W20" s="492" t="str">
        <f>IF(AND(W7&lt;&gt;L20),1,"")</f>
        <v/>
      </c>
      <c r="X20" s="492" t="str">
        <f>IF(AND(X7&lt;&gt;L20),1,"")</f>
        <v/>
      </c>
      <c r="Y20" s="492" t="str">
        <f>IF(AND(Y7&lt;&gt;L20),1,"")</f>
        <v/>
      </c>
      <c r="Z20" s="492" t="str">
        <f>IF(AND(Z7&lt;&gt;L20),1,"")</f>
        <v/>
      </c>
      <c r="AA20" s="492" t="str">
        <f>IF(AND(AA7&lt;&gt;L20),1,"")</f>
        <v/>
      </c>
      <c r="AB20" s="492" t="str">
        <f>IF(AND(AB7&lt;&gt;L20),1,"")</f>
        <v/>
      </c>
      <c r="AC20" s="492" t="str">
        <f>IF(AND(AC7&lt;&gt;L20),1,"")</f>
        <v/>
      </c>
      <c r="AD20" s="492" t="str">
        <f>IF(AND(AD7&lt;&gt;L20),1,"")</f>
        <v/>
      </c>
      <c r="AE20" s="492" t="str">
        <f>IF(AND(AE7&lt;&gt;L20),1,"")</f>
        <v/>
      </c>
      <c r="AF20" s="492" t="str">
        <f>IF(AND(AF7&lt;&gt;L20),1,"")</f>
        <v/>
      </c>
      <c r="AG20" s="492" t="str">
        <f>IF(AND(AG7&lt;&gt;L20),1,"")</f>
        <v/>
      </c>
      <c r="AH20" s="492" t="str">
        <f>IF(AND(AH7&lt;&gt;L20),1,"")</f>
        <v/>
      </c>
      <c r="AI20" s="492" t="str">
        <f>IF(AND(AI7&lt;&gt;L20),1,"")</f>
        <v/>
      </c>
      <c r="AJ20" s="492" t="str">
        <f>IF(AND(AJ7&lt;&gt;L20),1,"")</f>
        <v/>
      </c>
      <c r="AK20" s="492" t="str">
        <f>IF(AND(AK7&lt;&gt;L20),1,"")</f>
        <v/>
      </c>
      <c r="AL20" s="166"/>
      <c r="AM20" s="166"/>
      <c r="AN20" s="493" t="str">
        <f>Y$7</f>
        <v/>
      </c>
      <c r="AO20" s="166" t="b">
        <f t="shared" si="4"/>
        <v>0</v>
      </c>
      <c r="AP20" s="166">
        <v>13</v>
      </c>
      <c r="AQ20" s="166" t="e">
        <f t="shared" si="5"/>
        <v>#NUM!</v>
      </c>
      <c r="AR20" s="494" t="e">
        <f t="shared" si="6"/>
        <v>#NUM!</v>
      </c>
    </row>
    <row r="21" spans="1:44" ht="15.75" customHeight="1">
      <c r="A21" s="121" t="str">
        <f t="shared" si="0"/>
        <v/>
      </c>
      <c r="B21" s="133">
        <f>SUMIF(F18A!$A$9:$A$60,'F18'!A21,F18A!$B$9:$B$60)</f>
        <v>0</v>
      </c>
      <c r="C21" s="133">
        <f>SUMIF(F18A!$A$9:$A$60,'F18'!A21,F18A!$C$9:$C$60)</f>
        <v>0</v>
      </c>
      <c r="D21" s="193">
        <f t="shared" si="1"/>
        <v>0</v>
      </c>
      <c r="E21" s="133">
        <f>SUMIF(F18A!$A$9:$A$60,'F18'!A21,F18A!$E$9:$E$60)</f>
        <v>0</v>
      </c>
      <c r="F21" s="133">
        <f>SUMIF(F18A!$A$9:$A$60,'F18'!A21,F18A!$F$9:$F$60)</f>
        <v>0</v>
      </c>
      <c r="G21" s="193">
        <f t="shared" si="2"/>
        <v>0</v>
      </c>
      <c r="H21" s="129"/>
      <c r="I21" s="129"/>
      <c r="J21" s="129"/>
      <c r="K21" s="5" t="str">
        <f t="shared" si="3"/>
        <v/>
      </c>
      <c r="L21" s="490" t="str">
        <f>IF(AND(F18A!A49=0),"",F18A!A49)</f>
        <v/>
      </c>
      <c r="M21" s="492" t="str">
        <f>IF(AND(M7&lt;&gt;L21),1,"")</f>
        <v/>
      </c>
      <c r="N21" s="492" t="str">
        <f>IF(AND(N7&lt;&gt;L21),1,"")</f>
        <v/>
      </c>
      <c r="O21" s="492" t="str">
        <f>IF(AND(O7&lt;&gt;L21),1,"")</f>
        <v/>
      </c>
      <c r="P21" s="492" t="str">
        <f>IF(AND(P7&lt;&gt;L21),1,"")</f>
        <v/>
      </c>
      <c r="Q21" s="492" t="str">
        <f>IF(AND(Q7&lt;&gt;L21),1,"")</f>
        <v/>
      </c>
      <c r="R21" s="492" t="str">
        <f>IF(AND(R7&lt;&gt;L21),1,"")</f>
        <v/>
      </c>
      <c r="S21" s="492" t="str">
        <f>IF(AND(S7&lt;&gt;L21),1,"")</f>
        <v/>
      </c>
      <c r="T21" s="492" t="str">
        <f>IF(AND(T7&lt;&gt;L21),1,"")</f>
        <v/>
      </c>
      <c r="U21" s="492" t="str">
        <f>IF(AND(U7&lt;&gt;L21),1,"")</f>
        <v/>
      </c>
      <c r="V21" s="492" t="str">
        <f>IF(AND(V7&lt;&gt;L21),1,"")</f>
        <v/>
      </c>
      <c r="W21" s="492" t="str">
        <f>IF(AND(W7&lt;&gt;L21),1,"")</f>
        <v/>
      </c>
      <c r="X21" s="492" t="str">
        <f>IF(AND(X7&lt;&gt;L21),1,"")</f>
        <v/>
      </c>
      <c r="Y21" s="492" t="str">
        <f>IF(AND(Y7&lt;&gt;L21),1,"")</f>
        <v/>
      </c>
      <c r="Z21" s="492" t="str">
        <f>IF(AND(Z7&lt;&gt;L21),1,"")</f>
        <v/>
      </c>
      <c r="AA21" s="492" t="str">
        <f>IF(AND(AA7&lt;&gt;L21),1,"")</f>
        <v/>
      </c>
      <c r="AB21" s="492" t="str">
        <f>IF(AND(AB7&lt;&gt;L21),1,"")</f>
        <v/>
      </c>
      <c r="AC21" s="492" t="str">
        <f>IF(AND(AC7&lt;&gt;L21),1,"")</f>
        <v/>
      </c>
      <c r="AD21" s="492" t="str">
        <f>IF(AND(AD7&lt;&gt;L21),1,"")</f>
        <v/>
      </c>
      <c r="AE21" s="492" t="str">
        <f>IF(AND(AE7&lt;&gt;L21),1,"")</f>
        <v/>
      </c>
      <c r="AF21" s="492" t="str">
        <f>IF(AND(AF7&lt;&gt;L21),1,"")</f>
        <v/>
      </c>
      <c r="AG21" s="492" t="str">
        <f>IF(AND(AG7&lt;&gt;L21),1,"")</f>
        <v/>
      </c>
      <c r="AH21" s="492" t="str">
        <f>IF(AND(AH7&lt;&gt;L21),1,"")</f>
        <v/>
      </c>
      <c r="AI21" s="492" t="str">
        <f>IF(AND(AI7&lt;&gt;L21),1,"")</f>
        <v/>
      </c>
      <c r="AJ21" s="492" t="str">
        <f>IF(AND(AJ7&lt;&gt;L21),1,"")</f>
        <v/>
      </c>
      <c r="AK21" s="492" t="str">
        <f>IF(AND(AK7&lt;&gt;L21),1,"")</f>
        <v/>
      </c>
      <c r="AL21" s="166"/>
      <c r="AM21" s="166"/>
      <c r="AN21" s="493" t="str">
        <f>Z$7</f>
        <v/>
      </c>
      <c r="AO21" s="166" t="b">
        <f t="shared" si="4"/>
        <v>0</v>
      </c>
      <c r="AP21" s="166">
        <v>14</v>
      </c>
      <c r="AQ21" s="166" t="e">
        <f t="shared" si="5"/>
        <v>#NUM!</v>
      </c>
      <c r="AR21" s="494" t="e">
        <f t="shared" si="6"/>
        <v>#NUM!</v>
      </c>
    </row>
    <row r="22" spans="1:44" ht="15.75" customHeight="1">
      <c r="A22" s="121" t="str">
        <f t="shared" si="0"/>
        <v/>
      </c>
      <c r="B22" s="133">
        <f>SUMIF(F18A!$A$9:$A$60,'F18'!A22,F18A!$B$9:$B$60)</f>
        <v>0</v>
      </c>
      <c r="C22" s="133">
        <f>SUMIF(F18A!$A$9:$A$60,'F18'!A22,F18A!$C$9:$C$60)</f>
        <v>0</v>
      </c>
      <c r="D22" s="193">
        <f t="shared" si="1"/>
        <v>0</v>
      </c>
      <c r="E22" s="133">
        <f>SUMIF(F18A!$A$9:$A$60,'F18'!A22,F18A!$E$9:$E$60)</f>
        <v>0</v>
      </c>
      <c r="F22" s="133">
        <f>SUMIF(F18A!$A$9:$A$60,'F18'!A22,F18A!$F$9:$F$60)</f>
        <v>0</v>
      </c>
      <c r="G22" s="193">
        <f t="shared" si="2"/>
        <v>0</v>
      </c>
      <c r="H22" s="129"/>
      <c r="I22" s="129"/>
      <c r="J22" s="129"/>
      <c r="K22" s="5" t="str">
        <f t="shared" si="3"/>
        <v/>
      </c>
      <c r="L22" s="490" t="str">
        <f>IF(AND(F18A!A50=0),"",F18A!A50)</f>
        <v/>
      </c>
      <c r="M22" s="492" t="str">
        <f>IF(AND(M7&lt;&gt;L22),1,"")</f>
        <v/>
      </c>
      <c r="N22" s="492" t="str">
        <f>IF(AND(N7&lt;&gt;L22),1,"")</f>
        <v/>
      </c>
      <c r="O22" s="492" t="str">
        <f>IF(AND(O7&lt;&gt;L22),1,"")</f>
        <v/>
      </c>
      <c r="P22" s="492" t="str">
        <f>IF(AND(P7&lt;&gt;L22),1,"")</f>
        <v/>
      </c>
      <c r="Q22" s="492" t="str">
        <f>IF(AND(Q7&lt;&gt;L22),1,"")</f>
        <v/>
      </c>
      <c r="R22" s="492" t="str">
        <f>IF(AND(R7&lt;&gt;L22),1,"")</f>
        <v/>
      </c>
      <c r="S22" s="492" t="str">
        <f>IF(AND(S7&lt;&gt;L22),1,"")</f>
        <v/>
      </c>
      <c r="T22" s="492" t="str">
        <f>IF(AND(T7&lt;&gt;L22),1,"")</f>
        <v/>
      </c>
      <c r="U22" s="492" t="str">
        <f>IF(AND(U7&lt;&gt;L22),1,"")</f>
        <v/>
      </c>
      <c r="V22" s="492" t="str">
        <f>IF(AND(V7&lt;&gt;L22),1,"")</f>
        <v/>
      </c>
      <c r="W22" s="492" t="str">
        <f>IF(AND(W7&lt;&gt;L22),1,"")</f>
        <v/>
      </c>
      <c r="X22" s="492" t="str">
        <f>IF(AND(X7&lt;&gt;L22),1,"")</f>
        <v/>
      </c>
      <c r="Y22" s="492" t="str">
        <f>IF(AND(Y7&lt;&gt;L22),1,"")</f>
        <v/>
      </c>
      <c r="Z22" s="492" t="str">
        <f>IF(AND(Z7&lt;&gt;L22),1,"")</f>
        <v/>
      </c>
      <c r="AA22" s="492" t="str">
        <f>IF(AND(AA7&lt;&gt;L22),1,"")</f>
        <v/>
      </c>
      <c r="AB22" s="492" t="str">
        <f>IF(AND(AB7&lt;&gt;L22),1,"")</f>
        <v/>
      </c>
      <c r="AC22" s="492" t="str">
        <f>IF(AND(AC7&lt;&gt;L22),1,"")</f>
        <v/>
      </c>
      <c r="AD22" s="492" t="str">
        <f>IF(AND(AD7&lt;&gt;L22),1,"")</f>
        <v/>
      </c>
      <c r="AE22" s="492" t="str">
        <f>IF(AND(AE7&lt;&gt;L22),1,"")</f>
        <v/>
      </c>
      <c r="AF22" s="492" t="str">
        <f>IF(AND(AF7&lt;&gt;L22),1,"")</f>
        <v/>
      </c>
      <c r="AG22" s="492" t="str">
        <f>IF(AND(AG7&lt;&gt;L22),1,"")</f>
        <v/>
      </c>
      <c r="AH22" s="492" t="str">
        <f>IF(AND(AH7&lt;&gt;L22),1,"")</f>
        <v/>
      </c>
      <c r="AI22" s="492" t="str">
        <f>IF(AND(AI7&lt;&gt;L22),1,"")</f>
        <v/>
      </c>
      <c r="AJ22" s="492" t="str">
        <f>IF(AND(AJ7&lt;&gt;L22),1,"")</f>
        <v/>
      </c>
      <c r="AK22" s="492" t="str">
        <f>IF(AND(AK7&lt;&gt;L22),1,"")</f>
        <v/>
      </c>
      <c r="AL22" s="166"/>
      <c r="AM22" s="166"/>
      <c r="AN22" s="493" t="str">
        <f>AA$7</f>
        <v/>
      </c>
      <c r="AO22" s="166" t="b">
        <f t="shared" si="4"/>
        <v>0</v>
      </c>
      <c r="AP22" s="166">
        <v>15</v>
      </c>
      <c r="AQ22" s="166" t="e">
        <f t="shared" si="5"/>
        <v>#NUM!</v>
      </c>
      <c r="AR22" s="494" t="e">
        <f t="shared" si="6"/>
        <v>#NUM!</v>
      </c>
    </row>
    <row r="23" spans="1:44" ht="15.75" customHeight="1">
      <c r="A23" s="121" t="str">
        <f t="shared" si="0"/>
        <v/>
      </c>
      <c r="B23" s="133">
        <f>SUMIF(F18A!$A$9:$A$60,'F18'!A23,F18A!$B$9:$B$60)</f>
        <v>0</v>
      </c>
      <c r="C23" s="133">
        <f>SUMIF(F18A!$A$9:$A$60,'F18'!A23,F18A!$C$9:$C$60)</f>
        <v>0</v>
      </c>
      <c r="D23" s="193">
        <f t="shared" si="1"/>
        <v>0</v>
      </c>
      <c r="E23" s="133">
        <f>SUMIF(F18A!$A$9:$A$60,'F18'!A23,F18A!$E$9:$E$60)</f>
        <v>0</v>
      </c>
      <c r="F23" s="133">
        <f>SUMIF(F18A!$A$9:$A$60,'F18'!A23,F18A!$F$9:$F$60)</f>
        <v>0</v>
      </c>
      <c r="G23" s="193">
        <f t="shared" si="2"/>
        <v>0</v>
      </c>
      <c r="H23" s="129"/>
      <c r="I23" s="129"/>
      <c r="J23" s="129"/>
      <c r="K23" s="5" t="str">
        <f t="shared" si="3"/>
        <v/>
      </c>
      <c r="L23" s="490" t="str">
        <f>IF(AND(F18A!A51=0),"",F18A!A51)</f>
        <v/>
      </c>
      <c r="M23" s="492" t="str">
        <f>IF(AND(M7&lt;&gt;L23),1,"")</f>
        <v/>
      </c>
      <c r="N23" s="492" t="str">
        <f>IF(AND(N7&lt;&gt;L23),1,"")</f>
        <v/>
      </c>
      <c r="O23" s="492" t="str">
        <f>IF(AND(O7&lt;&gt;L23),1,"")</f>
        <v/>
      </c>
      <c r="P23" s="492" t="str">
        <f>IF(AND(P7&lt;&gt;L23),1,"")</f>
        <v/>
      </c>
      <c r="Q23" s="492" t="str">
        <f>IF(AND(Q7&lt;&gt;L23),1,"")</f>
        <v/>
      </c>
      <c r="R23" s="492" t="str">
        <f>IF(AND(R7&lt;&gt;L23),1,"")</f>
        <v/>
      </c>
      <c r="S23" s="492" t="str">
        <f>IF(AND(S7&lt;&gt;L23),1,"")</f>
        <v/>
      </c>
      <c r="T23" s="492" t="str">
        <f>IF(AND(T7&lt;&gt;L23),1,"")</f>
        <v/>
      </c>
      <c r="U23" s="492" t="str">
        <f>IF(AND(U7&lt;&gt;L23),1,"")</f>
        <v/>
      </c>
      <c r="V23" s="492" t="str">
        <f>IF(AND(V7&lt;&gt;L23),1,"")</f>
        <v/>
      </c>
      <c r="W23" s="492" t="str">
        <f>IF(AND(W7&lt;&gt;L23),1,"")</f>
        <v/>
      </c>
      <c r="X23" s="492" t="str">
        <f>IF(AND(X7&lt;&gt;L23),1,"")</f>
        <v/>
      </c>
      <c r="Y23" s="492" t="str">
        <f>IF(AND(Y7&lt;&gt;L23),1,"")</f>
        <v/>
      </c>
      <c r="Z23" s="492" t="str">
        <f>IF(AND(Z7&lt;&gt;L23),1,"")</f>
        <v/>
      </c>
      <c r="AA23" s="492" t="str">
        <f>IF(AND(AA7&lt;&gt;L23),1,"")</f>
        <v/>
      </c>
      <c r="AB23" s="492" t="str">
        <f>IF(AND(AB7&lt;&gt;L23),1,"")</f>
        <v/>
      </c>
      <c r="AC23" s="492" t="str">
        <f>IF(AND(AC7&lt;&gt;L23),1,"")</f>
        <v/>
      </c>
      <c r="AD23" s="492" t="str">
        <f>IF(AND(AD7&lt;&gt;L23),1,"")</f>
        <v/>
      </c>
      <c r="AE23" s="492" t="str">
        <f>IF(AND(AE7&lt;&gt;L23),1,"")</f>
        <v/>
      </c>
      <c r="AF23" s="492" t="str">
        <f>IF(AND(AF7&lt;&gt;L23),1,"")</f>
        <v/>
      </c>
      <c r="AG23" s="492" t="str">
        <f>IF(AND(AG7&lt;&gt;L23),1,"")</f>
        <v/>
      </c>
      <c r="AH23" s="492" t="str">
        <f>IF(AND(AH7&lt;&gt;L23),1,"")</f>
        <v/>
      </c>
      <c r="AI23" s="492" t="str">
        <f>IF(AND(AI7&lt;&gt;L23),1,"")</f>
        <v/>
      </c>
      <c r="AJ23" s="492" t="str">
        <f>IF(AND(AJ7&lt;&gt;L23),1,"")</f>
        <v/>
      </c>
      <c r="AK23" s="492" t="str">
        <f>IF(AND(AK7&lt;&gt;L23),1,"")</f>
        <v/>
      </c>
      <c r="AL23" s="166"/>
      <c r="AM23" s="166"/>
      <c r="AN23" s="493" t="str">
        <f>AB$7</f>
        <v/>
      </c>
      <c r="AO23" s="166" t="b">
        <f t="shared" si="4"/>
        <v>0</v>
      </c>
      <c r="AP23" s="166">
        <v>16</v>
      </c>
      <c r="AQ23" s="166" t="e">
        <f t="shared" si="5"/>
        <v>#NUM!</v>
      </c>
      <c r="AR23" s="494" t="e">
        <f t="shared" si="6"/>
        <v>#NUM!</v>
      </c>
    </row>
    <row r="24" spans="1:44" ht="15.75" customHeight="1">
      <c r="A24" s="121" t="str">
        <f t="shared" si="0"/>
        <v/>
      </c>
      <c r="B24" s="133">
        <f>SUMIF(F18A!$A$9:$A$60,'F18'!A24,F18A!$B$9:$B$60)</f>
        <v>0</v>
      </c>
      <c r="C24" s="133">
        <f>SUMIF(F18A!$A$9:$A$60,'F18'!A24,F18A!$C$9:$C$60)</f>
        <v>0</v>
      </c>
      <c r="D24" s="193">
        <f t="shared" si="1"/>
        <v>0</v>
      </c>
      <c r="E24" s="133">
        <f>SUMIF(F18A!$A$9:$A$60,'F18'!A24,F18A!$E$9:$E$60)</f>
        <v>0</v>
      </c>
      <c r="F24" s="133">
        <f>SUMIF(F18A!$A$9:$A$60,'F18'!A24,F18A!$F$9:$F$60)</f>
        <v>0</v>
      </c>
      <c r="G24" s="193">
        <f t="shared" si="2"/>
        <v>0</v>
      </c>
      <c r="H24" s="129"/>
      <c r="I24" s="129"/>
      <c r="J24" s="129"/>
      <c r="K24" s="5" t="str">
        <f t="shared" si="3"/>
        <v/>
      </c>
      <c r="L24" s="490" t="str">
        <f>IF(AND(F18A!A52=0),"",F18A!A52)</f>
        <v/>
      </c>
      <c r="M24" s="492" t="str">
        <f>IF(AND(M7&lt;&gt;L24),1,"")</f>
        <v/>
      </c>
      <c r="N24" s="492" t="str">
        <f>IF(AND(N7&lt;&gt;L24),1,"")</f>
        <v/>
      </c>
      <c r="O24" s="492" t="str">
        <f>IF(AND(O7&lt;&gt;L24),1,"")</f>
        <v/>
      </c>
      <c r="P24" s="492" t="str">
        <f>IF(AND(P7&lt;&gt;L24),1,"")</f>
        <v/>
      </c>
      <c r="Q24" s="492" t="str">
        <f>IF(AND(Q7&lt;&gt;L24),1,"")</f>
        <v/>
      </c>
      <c r="R24" s="492" t="str">
        <f>IF(AND(R7&lt;&gt;L24),1,"")</f>
        <v/>
      </c>
      <c r="S24" s="492" t="str">
        <f>IF(AND(S7&lt;&gt;L24),1,"")</f>
        <v/>
      </c>
      <c r="T24" s="492" t="str">
        <f>IF(AND(T7&lt;&gt;L24),1,"")</f>
        <v/>
      </c>
      <c r="U24" s="492" t="str">
        <f>IF(AND(U7&lt;&gt;L24),1,"")</f>
        <v/>
      </c>
      <c r="V24" s="492" t="str">
        <f>IF(AND(V7&lt;&gt;L24),1,"")</f>
        <v/>
      </c>
      <c r="W24" s="492" t="str">
        <f>IF(AND(W7&lt;&gt;L24),1,"")</f>
        <v/>
      </c>
      <c r="X24" s="492" t="str">
        <f>IF(AND(X7&lt;&gt;L24),1,"")</f>
        <v/>
      </c>
      <c r="Y24" s="492" t="str">
        <f>IF(AND(Y7&lt;&gt;L24),1,"")</f>
        <v/>
      </c>
      <c r="Z24" s="492" t="str">
        <f>IF(AND(Z7&lt;&gt;L24),1,"")</f>
        <v/>
      </c>
      <c r="AA24" s="492" t="str">
        <f>IF(AND(AA7&lt;&gt;L24),1,"")</f>
        <v/>
      </c>
      <c r="AB24" s="492" t="str">
        <f>IF(AND(AB7&lt;&gt;L24),1,"")</f>
        <v/>
      </c>
      <c r="AC24" s="492" t="str">
        <f>IF(AND(AC7&lt;&gt;L24),1,"")</f>
        <v/>
      </c>
      <c r="AD24" s="492" t="str">
        <f>IF(AND(AD7&lt;&gt;L24),1,"")</f>
        <v/>
      </c>
      <c r="AE24" s="492" t="str">
        <f>IF(AND(AE7&lt;&gt;L24),1,"")</f>
        <v/>
      </c>
      <c r="AF24" s="492" t="str">
        <f>IF(AND(AF7&lt;&gt;L24),1,"")</f>
        <v/>
      </c>
      <c r="AG24" s="492" t="str">
        <f>IF(AND(AG7&lt;&gt;L24),1,"")</f>
        <v/>
      </c>
      <c r="AH24" s="492" t="str">
        <f>IF(AND(AH7&lt;&gt;L24),1,"")</f>
        <v/>
      </c>
      <c r="AI24" s="492" t="str">
        <f>IF(AND(AI7&lt;&gt;L24),1,"")</f>
        <v/>
      </c>
      <c r="AJ24" s="492" t="str">
        <f>IF(AND(AJ7&lt;&gt;L24),1,"")</f>
        <v/>
      </c>
      <c r="AK24" s="492" t="str">
        <f>IF(AND(AK7&lt;&gt;L24),1,"")</f>
        <v/>
      </c>
      <c r="AL24" s="166"/>
      <c r="AM24" s="166"/>
      <c r="AN24" s="493" t="str">
        <f>AC$7</f>
        <v/>
      </c>
      <c r="AO24" s="166" t="b">
        <f t="shared" si="4"/>
        <v>0</v>
      </c>
      <c r="AP24" s="166">
        <v>17</v>
      </c>
      <c r="AQ24" s="166" t="e">
        <f t="shared" si="5"/>
        <v>#NUM!</v>
      </c>
      <c r="AR24" s="494" t="e">
        <f t="shared" si="6"/>
        <v>#NUM!</v>
      </c>
    </row>
    <row r="25" spans="1:44" ht="15.75" customHeight="1">
      <c r="A25" s="121" t="str">
        <f t="shared" si="0"/>
        <v/>
      </c>
      <c r="B25" s="133">
        <f>SUMIF(F18A!$A$9:$A$60,'F18'!A25,F18A!$B$9:$B$60)</f>
        <v>0</v>
      </c>
      <c r="C25" s="133">
        <f>SUMIF(F18A!$A$9:$A$60,'F18'!A25,F18A!$C$9:$C$60)</f>
        <v>0</v>
      </c>
      <c r="D25" s="193">
        <f t="shared" si="1"/>
        <v>0</v>
      </c>
      <c r="E25" s="133">
        <f>SUMIF(F18A!$A$9:$A$60,'F18'!A25,F18A!$E$9:$E$60)</f>
        <v>0</v>
      </c>
      <c r="F25" s="133">
        <f>SUMIF(F18A!$A$9:$A$60,'F18'!A25,F18A!$F$9:$F$60)</f>
        <v>0</v>
      </c>
      <c r="G25" s="193">
        <f t="shared" si="2"/>
        <v>0</v>
      </c>
      <c r="H25" s="129"/>
      <c r="I25" s="129"/>
      <c r="J25" s="129"/>
      <c r="K25" s="5" t="str">
        <f t="shared" si="3"/>
        <v/>
      </c>
      <c r="L25" s="490" t="str">
        <f>IF(AND(F18A!A53=0),"",F18A!A53)</f>
        <v/>
      </c>
      <c r="M25" s="492" t="str">
        <f>IF(AND(M7&lt;&gt;L25),1,"")</f>
        <v/>
      </c>
      <c r="N25" s="492" t="str">
        <f>IF(AND(N7&lt;&gt;L25),1,"")</f>
        <v/>
      </c>
      <c r="O25" s="492" t="str">
        <f>IF(AND(O7&lt;&gt;L25),1,"")</f>
        <v/>
      </c>
      <c r="P25" s="492" t="str">
        <f>IF(AND(P7&lt;&gt;L25),1,"")</f>
        <v/>
      </c>
      <c r="Q25" s="492" t="str">
        <f>IF(AND(Q7&lt;&gt;L25),1,"")</f>
        <v/>
      </c>
      <c r="R25" s="492" t="str">
        <f>IF(AND(R7&lt;&gt;L25),1,"")</f>
        <v/>
      </c>
      <c r="S25" s="492" t="str">
        <f>IF(AND(S7&lt;&gt;L25),1,"")</f>
        <v/>
      </c>
      <c r="T25" s="492" t="str">
        <f>IF(AND(T7&lt;&gt;L25),1,"")</f>
        <v/>
      </c>
      <c r="U25" s="492" t="str">
        <f>IF(AND(U7&lt;&gt;L25),1,"")</f>
        <v/>
      </c>
      <c r="V25" s="492" t="str">
        <f>IF(AND(V7&lt;&gt;L25),1,"")</f>
        <v/>
      </c>
      <c r="W25" s="492" t="str">
        <f>IF(AND(W7&lt;&gt;L25),1,"")</f>
        <v/>
      </c>
      <c r="X25" s="492" t="str">
        <f>IF(AND(X7&lt;&gt;L25),1,"")</f>
        <v/>
      </c>
      <c r="Y25" s="492" t="str">
        <f>IF(AND(Y7&lt;&gt;L25),1,"")</f>
        <v/>
      </c>
      <c r="Z25" s="492" t="str">
        <f>IF(AND(Z7&lt;&gt;L25),1,"")</f>
        <v/>
      </c>
      <c r="AA25" s="492" t="str">
        <f>IF(AND(AA7&lt;&gt;L25),1,"")</f>
        <v/>
      </c>
      <c r="AB25" s="492" t="str">
        <f>IF(AND(AB7&lt;&gt;L25),1,"")</f>
        <v/>
      </c>
      <c r="AC25" s="492" t="str">
        <f>IF(AND(AC7&lt;&gt;L25),1,"")</f>
        <v/>
      </c>
      <c r="AD25" s="492" t="str">
        <f>IF(AND(AD7&lt;&gt;L25),1,"")</f>
        <v/>
      </c>
      <c r="AE25" s="492" t="str">
        <f>IF(AND(AE7&lt;&gt;L25),1,"")</f>
        <v/>
      </c>
      <c r="AF25" s="492" t="str">
        <f>IF(AND(AF7&lt;&gt;L25),1,"")</f>
        <v/>
      </c>
      <c r="AG25" s="492" t="str">
        <f>IF(AND(AG7&lt;&gt;L25),1,"")</f>
        <v/>
      </c>
      <c r="AH25" s="492" t="str">
        <f>IF(AND(AH7&lt;&gt;L25),1,"")</f>
        <v/>
      </c>
      <c r="AI25" s="492" t="str">
        <f>IF(AND(AI7&lt;&gt;L25),1,"")</f>
        <v/>
      </c>
      <c r="AJ25" s="492" t="str">
        <f>IF(AND(AJ7&lt;&gt;L25),1,"")</f>
        <v/>
      </c>
      <c r="AK25" s="492" t="str">
        <f>IF(AND(AK7&lt;&gt;L25),1,"")</f>
        <v/>
      </c>
      <c r="AL25" s="166"/>
      <c r="AM25" s="166"/>
      <c r="AN25" s="493" t="str">
        <f>AD$7</f>
        <v/>
      </c>
      <c r="AO25" s="166" t="b">
        <f t="shared" si="4"/>
        <v>0</v>
      </c>
      <c r="AP25" s="166">
        <v>18</v>
      </c>
      <c r="AQ25" s="166" t="e">
        <f t="shared" si="5"/>
        <v>#NUM!</v>
      </c>
      <c r="AR25" s="494" t="e">
        <f t="shared" si="6"/>
        <v>#NUM!</v>
      </c>
    </row>
    <row r="26" spans="1:44" ht="15.75" customHeight="1">
      <c r="A26" s="121" t="str">
        <f t="shared" si="0"/>
        <v/>
      </c>
      <c r="B26" s="133">
        <f>SUMIF(F18A!$A$9:$A$60,'F18'!A26,F18A!$B$9:$B$60)</f>
        <v>0</v>
      </c>
      <c r="C26" s="133">
        <f>SUMIF(F18A!$A$9:$A$60,'F18'!A26,F18A!$C$9:$C$60)</f>
        <v>0</v>
      </c>
      <c r="D26" s="193">
        <f t="shared" si="1"/>
        <v>0</v>
      </c>
      <c r="E26" s="133">
        <f>SUMIF(F18A!$A$9:$A$60,'F18'!A26,F18A!$E$9:$E$60)</f>
        <v>0</v>
      </c>
      <c r="F26" s="133">
        <f>SUMIF(F18A!$A$9:$A$60,'F18'!A26,F18A!$F$9:$F$60)</f>
        <v>0</v>
      </c>
      <c r="G26" s="193">
        <f t="shared" si="2"/>
        <v>0</v>
      </c>
      <c r="H26" s="129"/>
      <c r="I26" s="129"/>
      <c r="J26" s="129"/>
      <c r="K26" s="5" t="str">
        <f t="shared" si="3"/>
        <v/>
      </c>
      <c r="L26" s="490" t="str">
        <f>IF(AND(F18A!A54=0),"",F18A!A54)</f>
        <v/>
      </c>
      <c r="M26" s="492" t="str">
        <f>IF(AND(M7&lt;&gt;L26),1,"")</f>
        <v/>
      </c>
      <c r="N26" s="492" t="str">
        <f>IF(AND(N7&lt;&gt;L26),1,"")</f>
        <v/>
      </c>
      <c r="O26" s="492" t="str">
        <f>IF(AND(O7&lt;&gt;L26),1,"")</f>
        <v/>
      </c>
      <c r="P26" s="492" t="str">
        <f>IF(AND(P7&lt;&gt;L26),1,"")</f>
        <v/>
      </c>
      <c r="Q26" s="492" t="str">
        <f>IF(AND(Q7&lt;&gt;L26),1,"")</f>
        <v/>
      </c>
      <c r="R26" s="492" t="str">
        <f>IF(AND(R7&lt;&gt;L26),1,"")</f>
        <v/>
      </c>
      <c r="S26" s="492" t="str">
        <f>IF(AND(S7&lt;&gt;L26),1,"")</f>
        <v/>
      </c>
      <c r="T26" s="492" t="str">
        <f>IF(AND(T7&lt;&gt;L26),1,"")</f>
        <v/>
      </c>
      <c r="U26" s="492" t="str">
        <f>IF(AND(U7&lt;&gt;L26),1,"")</f>
        <v/>
      </c>
      <c r="V26" s="492" t="str">
        <f>IF(AND(V7&lt;&gt;L26),1,"")</f>
        <v/>
      </c>
      <c r="W26" s="492" t="str">
        <f>IF(AND(W7&lt;&gt;L26),1,"")</f>
        <v/>
      </c>
      <c r="X26" s="492" t="str">
        <f>IF(AND(X7&lt;&gt;L26),1,"")</f>
        <v/>
      </c>
      <c r="Y26" s="492" t="str">
        <f>IF(AND(Y7&lt;&gt;L26),1,"")</f>
        <v/>
      </c>
      <c r="Z26" s="492" t="str">
        <f>IF(AND(Z7&lt;&gt;L26),1,"")</f>
        <v/>
      </c>
      <c r="AA26" s="492" t="str">
        <f>IF(AND(AA7&lt;&gt;L26),1,"")</f>
        <v/>
      </c>
      <c r="AB26" s="492" t="str">
        <f>IF(AND(AB7&lt;&gt;L26),1,"")</f>
        <v/>
      </c>
      <c r="AC26" s="492" t="str">
        <f>IF(AND(AC7&lt;&gt;L26),1,"")</f>
        <v/>
      </c>
      <c r="AD26" s="492" t="str">
        <f>IF(AND(AD7&lt;&gt;L26),1,"")</f>
        <v/>
      </c>
      <c r="AE26" s="492" t="str">
        <f>IF(AND(AE7&lt;&gt;L26),1,"")</f>
        <v/>
      </c>
      <c r="AF26" s="492" t="str">
        <f>IF(AND(AF7&lt;&gt;L26),1,"")</f>
        <v/>
      </c>
      <c r="AG26" s="492" t="str">
        <f>IF(AND(AG7&lt;&gt;L26),1,"")</f>
        <v/>
      </c>
      <c r="AH26" s="492" t="str">
        <f>IF(AND(AH7&lt;&gt;L26),1,"")</f>
        <v/>
      </c>
      <c r="AI26" s="492" t="str">
        <f>IF(AND(AI7&lt;&gt;L26),1,"")</f>
        <v/>
      </c>
      <c r="AJ26" s="492" t="str">
        <f>IF(AND(AJ7&lt;&gt;L26),1,"")</f>
        <v/>
      </c>
      <c r="AK26" s="492" t="str">
        <f>IF(AND(AK7&lt;&gt;L26),1,"")</f>
        <v/>
      </c>
      <c r="AL26" s="166"/>
      <c r="AM26" s="166"/>
      <c r="AN26" s="493" t="str">
        <f>AE$7</f>
        <v/>
      </c>
      <c r="AO26" s="166" t="b">
        <f t="shared" si="4"/>
        <v>0</v>
      </c>
      <c r="AP26" s="166">
        <v>19</v>
      </c>
      <c r="AQ26" s="166" t="e">
        <f t="shared" si="5"/>
        <v>#NUM!</v>
      </c>
      <c r="AR26" s="494" t="e">
        <f t="shared" si="6"/>
        <v>#NUM!</v>
      </c>
    </row>
    <row r="27" spans="1:44" ht="15.75" customHeight="1">
      <c r="A27" s="121" t="str">
        <f t="shared" si="0"/>
        <v/>
      </c>
      <c r="B27" s="133">
        <f>SUMIF(F18A!$A$9:$A$60,'F18'!A27,F18A!$B$9:$B$60)</f>
        <v>0</v>
      </c>
      <c r="C27" s="133">
        <f>SUMIF(F18A!$A$9:$A$60,'F18'!A27,F18A!$C$9:$C$60)</f>
        <v>0</v>
      </c>
      <c r="D27" s="193">
        <f t="shared" si="1"/>
        <v>0</v>
      </c>
      <c r="E27" s="133">
        <f>SUMIF(F18A!$A$9:$A$60,'F18'!A27,F18A!$E$9:$E$60)</f>
        <v>0</v>
      </c>
      <c r="F27" s="133">
        <f>SUMIF(F18A!$A$9:$A$60,'F18'!A27,F18A!$F$9:$F$60)</f>
        <v>0</v>
      </c>
      <c r="G27" s="193">
        <f t="shared" si="2"/>
        <v>0</v>
      </c>
      <c r="H27" s="129"/>
      <c r="I27" s="129"/>
      <c r="J27" s="129"/>
      <c r="K27" s="5" t="str">
        <f t="shared" si="3"/>
        <v/>
      </c>
      <c r="L27" s="490" t="str">
        <f>IF(AND(F18A!A55=0),"",F18A!A55)</f>
        <v/>
      </c>
      <c r="M27" s="492" t="str">
        <f>IF(AND(M7&lt;&gt;L27),1,"")</f>
        <v/>
      </c>
      <c r="N27" s="492" t="str">
        <f>IF(AND(N7&lt;&gt;L27),1,"")</f>
        <v/>
      </c>
      <c r="O27" s="492" t="str">
        <f>IF(AND(O7&lt;&gt;L27),1,"")</f>
        <v/>
      </c>
      <c r="P27" s="492" t="str">
        <f>IF(AND(P7&lt;&gt;L27),1,"")</f>
        <v/>
      </c>
      <c r="Q27" s="492" t="str">
        <f>IF(AND(Q7&lt;&gt;L27),1,"")</f>
        <v/>
      </c>
      <c r="R27" s="492" t="str">
        <f>IF(AND(R7&lt;&gt;L27),1,"")</f>
        <v/>
      </c>
      <c r="S27" s="492" t="str">
        <f>IF(AND(S7&lt;&gt;L27),1,"")</f>
        <v/>
      </c>
      <c r="T27" s="492" t="str">
        <f>IF(AND(T7&lt;&gt;L27),1,"")</f>
        <v/>
      </c>
      <c r="U27" s="492" t="str">
        <f>IF(AND(U7&lt;&gt;L27),1,"")</f>
        <v/>
      </c>
      <c r="V27" s="492" t="str">
        <f>IF(AND(V7&lt;&gt;L27),1,"")</f>
        <v/>
      </c>
      <c r="W27" s="492" t="str">
        <f>IF(AND(W7&lt;&gt;L27),1,"")</f>
        <v/>
      </c>
      <c r="X27" s="492" t="str">
        <f>IF(AND(X7&lt;&gt;L27),1,"")</f>
        <v/>
      </c>
      <c r="Y27" s="492" t="str">
        <f>IF(AND(Y7&lt;&gt;L27),1,"")</f>
        <v/>
      </c>
      <c r="Z27" s="492" t="str">
        <f>IF(AND(Z7&lt;&gt;L27),1,"")</f>
        <v/>
      </c>
      <c r="AA27" s="492" t="str">
        <f>IF(AND(AA7&lt;&gt;L27),1,"")</f>
        <v/>
      </c>
      <c r="AB27" s="492" t="str">
        <f>IF(AND(AB7&lt;&gt;L27),1,"")</f>
        <v/>
      </c>
      <c r="AC27" s="492" t="str">
        <f>IF(AND(AC7&lt;&gt;L27),1,"")</f>
        <v/>
      </c>
      <c r="AD27" s="492" t="str">
        <f>IF(AND(AD7&lt;&gt;L27),1,"")</f>
        <v/>
      </c>
      <c r="AE27" s="492" t="str">
        <f>IF(AND(AE7&lt;&gt;L27),1,"")</f>
        <v/>
      </c>
      <c r="AF27" s="492" t="str">
        <f>IF(AND(AF7&lt;&gt;L27),1,"")</f>
        <v/>
      </c>
      <c r="AG27" s="492" t="str">
        <f>IF(AND(AG7&lt;&gt;L27),1,"")</f>
        <v/>
      </c>
      <c r="AH27" s="492" t="str">
        <f>IF(AND(AH7&lt;&gt;L27),1,"")</f>
        <v/>
      </c>
      <c r="AI27" s="492" t="str">
        <f>IF(AND(AI7&lt;&gt;L27),1,"")</f>
        <v/>
      </c>
      <c r="AJ27" s="492" t="str">
        <f>IF(AND(AJ7&lt;&gt;L27),1,"")</f>
        <v/>
      </c>
      <c r="AK27" s="492" t="str">
        <f>IF(AND(AK7&lt;&gt;L27),1,"")</f>
        <v/>
      </c>
      <c r="AL27" s="166"/>
      <c r="AM27" s="166"/>
      <c r="AN27" s="493" t="str">
        <f>AF$7</f>
        <v/>
      </c>
      <c r="AO27" s="166" t="b">
        <f t="shared" si="4"/>
        <v>0</v>
      </c>
      <c r="AP27" s="166">
        <v>20</v>
      </c>
      <c r="AQ27" s="166" t="e">
        <f t="shared" si="5"/>
        <v>#NUM!</v>
      </c>
      <c r="AR27" s="494" t="e">
        <f t="shared" si="6"/>
        <v>#NUM!</v>
      </c>
    </row>
    <row r="28" spans="1:44" ht="15.75" customHeight="1">
      <c r="A28" s="121" t="str">
        <f t="shared" si="0"/>
        <v/>
      </c>
      <c r="B28" s="133">
        <f>SUMIF(F18A!$A$9:$A$60,'F18'!A28,F18A!$B$9:$B$60)</f>
        <v>0</v>
      </c>
      <c r="C28" s="133">
        <f>SUMIF(F18A!$A$9:$A$60,'F18'!A28,F18A!$C$9:$C$60)</f>
        <v>0</v>
      </c>
      <c r="D28" s="193">
        <f t="shared" si="1"/>
        <v>0</v>
      </c>
      <c r="E28" s="133">
        <f>SUMIF(F18A!$A$9:$A$60,'F18'!A28,F18A!$E$9:$E$60)</f>
        <v>0</v>
      </c>
      <c r="F28" s="133">
        <f>SUMIF(F18A!$A$9:$A$60,'F18'!A28,F18A!$F$9:$F$60)</f>
        <v>0</v>
      </c>
      <c r="G28" s="193">
        <f t="shared" si="2"/>
        <v>0</v>
      </c>
      <c r="H28" s="129"/>
      <c r="I28" s="129"/>
      <c r="J28" s="129"/>
      <c r="K28" s="5" t="str">
        <f t="shared" si="3"/>
        <v/>
      </c>
      <c r="L28" s="490" t="str">
        <f>IF(AND(F18A!A56=0),"",F18A!A56)</f>
        <v/>
      </c>
      <c r="M28" s="492" t="str">
        <f>IF(AND(M7&lt;&gt;L28),1,"")</f>
        <v/>
      </c>
      <c r="N28" s="492" t="str">
        <f>IF(AND(N7&lt;&gt;L28),1,"")</f>
        <v/>
      </c>
      <c r="O28" s="492" t="str">
        <f>IF(AND(O7&lt;&gt;L28),1,"")</f>
        <v/>
      </c>
      <c r="P28" s="492" t="str">
        <f>IF(AND(P7&lt;&gt;L28),1,"")</f>
        <v/>
      </c>
      <c r="Q28" s="492" t="str">
        <f>IF(AND(Q7&lt;&gt;L28),1,"")</f>
        <v/>
      </c>
      <c r="R28" s="492" t="str">
        <f>IF(AND(R7&lt;&gt;L28),1,"")</f>
        <v/>
      </c>
      <c r="S28" s="492" t="str">
        <f>IF(AND(S7&lt;&gt;L28),1,"")</f>
        <v/>
      </c>
      <c r="T28" s="492" t="str">
        <f>IF(AND(T7&lt;&gt;L28),1,"")</f>
        <v/>
      </c>
      <c r="U28" s="492" t="str">
        <f>IF(AND(U7&lt;&gt;L28),1,"")</f>
        <v/>
      </c>
      <c r="V28" s="492" t="str">
        <f>IF(AND(V7&lt;&gt;L28),1,"")</f>
        <v/>
      </c>
      <c r="W28" s="492" t="str">
        <f>IF(AND(W7&lt;&gt;L28),1,"")</f>
        <v/>
      </c>
      <c r="X28" s="492" t="str">
        <f>IF(AND(X7&lt;&gt;L28),1,"")</f>
        <v/>
      </c>
      <c r="Y28" s="492" t="str">
        <f>IF(AND(Y7&lt;&gt;L28),1,"")</f>
        <v/>
      </c>
      <c r="Z28" s="492" t="str">
        <f>IF(AND(Z7&lt;&gt;L28),1,"")</f>
        <v/>
      </c>
      <c r="AA28" s="492" t="str">
        <f>IF(AND(AA7&lt;&gt;L28),1,"")</f>
        <v/>
      </c>
      <c r="AB28" s="492" t="str">
        <f>IF(AND(AB7&lt;&gt;L28),1,"")</f>
        <v/>
      </c>
      <c r="AC28" s="492" t="str">
        <f>IF(AND(AC7&lt;&gt;L28),1,"")</f>
        <v/>
      </c>
      <c r="AD28" s="492" t="str">
        <f>IF(AND(AD7&lt;&gt;L28),1,"")</f>
        <v/>
      </c>
      <c r="AE28" s="492" t="str">
        <f>IF(AND(AE7&lt;&gt;L28),1,"")</f>
        <v/>
      </c>
      <c r="AF28" s="492" t="str">
        <f>IF(AND(AF7&lt;&gt;L28),1,"")</f>
        <v/>
      </c>
      <c r="AG28" s="492" t="str">
        <f>IF(AND(AG7&lt;&gt;L28),1,"")</f>
        <v/>
      </c>
      <c r="AH28" s="492" t="str">
        <f>IF(AND(AH7&lt;&gt;L28),1,"")</f>
        <v/>
      </c>
      <c r="AI28" s="492" t="str">
        <f>IF(AND(AI7&lt;&gt;L28),1,"")</f>
        <v/>
      </c>
      <c r="AJ28" s="492" t="str">
        <f>IF(AND(AJ7&lt;&gt;L28),1,"")</f>
        <v/>
      </c>
      <c r="AK28" s="492" t="str">
        <f>IF(AND(AK7&lt;&gt;L28),1,"")</f>
        <v/>
      </c>
      <c r="AL28" s="166"/>
      <c r="AM28" s="166"/>
      <c r="AN28" s="493" t="str">
        <f>AG$7</f>
        <v/>
      </c>
      <c r="AO28" s="166" t="b">
        <f t="shared" si="4"/>
        <v>0</v>
      </c>
      <c r="AP28" s="166">
        <v>21</v>
      </c>
      <c r="AQ28" s="166" t="e">
        <f t="shared" si="5"/>
        <v>#NUM!</v>
      </c>
      <c r="AR28" s="494" t="e">
        <f t="shared" si="6"/>
        <v>#NUM!</v>
      </c>
    </row>
    <row r="29" spans="1:44" ht="15.75" customHeight="1">
      <c r="A29" s="121" t="str">
        <f t="shared" si="0"/>
        <v/>
      </c>
      <c r="B29" s="133">
        <f>SUMIF(F18A!$A$9:$A$60,'F18'!A29,F18A!$B$9:$B$60)</f>
        <v>0</v>
      </c>
      <c r="C29" s="133">
        <f>SUMIF(F18A!$A$9:$A$60,'F18'!A29,F18A!$C$9:$C$60)</f>
        <v>0</v>
      </c>
      <c r="D29" s="193">
        <f t="shared" si="1"/>
        <v>0</v>
      </c>
      <c r="E29" s="133">
        <f>SUMIF(F18A!$A$9:$A$60,'F18'!A29,F18A!$E$9:$E$60)</f>
        <v>0</v>
      </c>
      <c r="F29" s="133">
        <f>SUMIF(F18A!$A$9:$A$60,'F18'!A29,F18A!$F$9:$F$60)</f>
        <v>0</v>
      </c>
      <c r="G29" s="193">
        <f t="shared" si="2"/>
        <v>0</v>
      </c>
      <c r="H29" s="129"/>
      <c r="I29" s="129"/>
      <c r="J29" s="129"/>
      <c r="K29" s="5" t="str">
        <f t="shared" si="3"/>
        <v/>
      </c>
      <c r="L29" s="490" t="str">
        <f>IF(AND(F18A!A57=0),"",F18A!A57)</f>
        <v/>
      </c>
      <c r="M29" s="492" t="str">
        <f>IF(AND(M7&lt;&gt;L29),1,"")</f>
        <v/>
      </c>
      <c r="N29" s="492" t="str">
        <f>IF(AND(N7&lt;&gt;L29),1,"")</f>
        <v/>
      </c>
      <c r="O29" s="492" t="str">
        <f>IF(AND(O7&lt;&gt;L29),1,"")</f>
        <v/>
      </c>
      <c r="P29" s="492" t="str">
        <f>IF(AND(P7&lt;&gt;L29),1,"")</f>
        <v/>
      </c>
      <c r="Q29" s="492" t="str">
        <f>IF(AND(Q7&lt;&gt;L29),1,"")</f>
        <v/>
      </c>
      <c r="R29" s="492" t="str">
        <f>IF(AND(R7&lt;&gt;L29),1,"")</f>
        <v/>
      </c>
      <c r="S29" s="492" t="str">
        <f>IF(AND(S7&lt;&gt;L29),1,"")</f>
        <v/>
      </c>
      <c r="T29" s="492" t="str">
        <f>IF(AND(T7&lt;&gt;L29),1,"")</f>
        <v/>
      </c>
      <c r="U29" s="492" t="str">
        <f>IF(AND(U7&lt;&gt;L29),1,"")</f>
        <v/>
      </c>
      <c r="V29" s="492" t="str">
        <f>IF(AND(V7&lt;&gt;L29),1,"")</f>
        <v/>
      </c>
      <c r="W29" s="492" t="str">
        <f>IF(AND(W7&lt;&gt;L29),1,"")</f>
        <v/>
      </c>
      <c r="X29" s="492" t="str">
        <f>IF(AND(X7&lt;&gt;L29),1,"")</f>
        <v/>
      </c>
      <c r="Y29" s="492" t="str">
        <f>IF(AND(Y7&lt;&gt;L29),1,"")</f>
        <v/>
      </c>
      <c r="Z29" s="492" t="str">
        <f>IF(AND(Z7&lt;&gt;L29),1,"")</f>
        <v/>
      </c>
      <c r="AA29" s="492" t="str">
        <f>IF(AND(AA7&lt;&gt;L29),1,"")</f>
        <v/>
      </c>
      <c r="AB29" s="492" t="str">
        <f>IF(AND(AB7&lt;&gt;L29),1,"")</f>
        <v/>
      </c>
      <c r="AC29" s="492" t="str">
        <f>IF(AND(AC7&lt;&gt;L29),1,"")</f>
        <v/>
      </c>
      <c r="AD29" s="492" t="str">
        <f>IF(AND(AD7&lt;&gt;L29),1,"")</f>
        <v/>
      </c>
      <c r="AE29" s="492" t="str">
        <f>IF(AND(AE7&lt;&gt;L29),1,"")</f>
        <v/>
      </c>
      <c r="AF29" s="492" t="str">
        <f>IF(AND(AF7&lt;&gt;L29),1,"")</f>
        <v/>
      </c>
      <c r="AG29" s="492" t="str">
        <f>IF(AND(AG7&lt;&gt;L29),1,"")</f>
        <v/>
      </c>
      <c r="AH29" s="492" t="str">
        <f>IF(AND(AH7&lt;&gt;L29),1,"")</f>
        <v/>
      </c>
      <c r="AI29" s="492" t="str">
        <f>IF(AND(AI7&lt;&gt;L29),1,"")</f>
        <v/>
      </c>
      <c r="AJ29" s="492" t="str">
        <f>IF(AND(AJ7&lt;&gt;L29),1,"")</f>
        <v/>
      </c>
      <c r="AK29" s="492" t="str">
        <f>IF(AND(AK7&lt;&gt;L29),1,"")</f>
        <v/>
      </c>
      <c r="AL29" s="166"/>
      <c r="AM29" s="166"/>
      <c r="AN29" s="493" t="str">
        <f>AH$7</f>
        <v/>
      </c>
      <c r="AO29" s="166" t="b">
        <f t="shared" si="4"/>
        <v>0</v>
      </c>
      <c r="AP29" s="166">
        <v>22</v>
      </c>
      <c r="AQ29" s="166" t="e">
        <f t="shared" si="5"/>
        <v>#NUM!</v>
      </c>
      <c r="AR29" s="494" t="e">
        <f t="shared" si="6"/>
        <v>#NUM!</v>
      </c>
    </row>
    <row r="30" spans="1:44" ht="15.75" customHeight="1">
      <c r="A30" s="121" t="str">
        <f t="shared" si="0"/>
        <v/>
      </c>
      <c r="B30" s="133">
        <f>SUMIF(F18A!$A$9:$A$60,'F18'!A30,F18A!$B$9:$B$60)</f>
        <v>0</v>
      </c>
      <c r="C30" s="133">
        <f>SUMIF(F18A!$A$9:$A$60,'F18'!A30,F18A!$C$9:$C$60)</f>
        <v>0</v>
      </c>
      <c r="D30" s="193">
        <f t="shared" si="1"/>
        <v>0</v>
      </c>
      <c r="E30" s="133">
        <f>SUMIF(F18A!$A$9:$A$60,'F18'!A30,F18A!$E$9:$E$60)</f>
        <v>0</v>
      </c>
      <c r="F30" s="133">
        <f>SUMIF(F18A!$A$9:$A$60,'F18'!A30,F18A!$F$9:$F$60)</f>
        <v>0</v>
      </c>
      <c r="G30" s="193">
        <f t="shared" si="2"/>
        <v>0</v>
      </c>
      <c r="H30" s="129"/>
      <c r="I30" s="129"/>
      <c r="J30" s="129"/>
      <c r="K30" s="5" t="str">
        <f t="shared" si="3"/>
        <v/>
      </c>
      <c r="L30" s="490" t="str">
        <f>IF(AND(F18A!A58=0),"",F18A!A58)</f>
        <v/>
      </c>
      <c r="M30" s="492" t="str">
        <f>IF(AND(M7&lt;&gt;L30),1,"")</f>
        <v/>
      </c>
      <c r="N30" s="492" t="str">
        <f>IF(AND(N7&lt;&gt;L30),1,"")</f>
        <v/>
      </c>
      <c r="O30" s="492" t="str">
        <f>IF(AND(O7&lt;&gt;L30),1,"")</f>
        <v/>
      </c>
      <c r="P30" s="492" t="str">
        <f>IF(AND(P7&lt;&gt;L30),1,"")</f>
        <v/>
      </c>
      <c r="Q30" s="492" t="str">
        <f>IF(AND(Q7&lt;&gt;L30),1,"")</f>
        <v/>
      </c>
      <c r="R30" s="492" t="str">
        <f>IF(AND(R7&lt;&gt;L30),1,"")</f>
        <v/>
      </c>
      <c r="S30" s="492" t="str">
        <f>IF(AND(S7&lt;&gt;L30),1,"")</f>
        <v/>
      </c>
      <c r="T30" s="492" t="str">
        <f>IF(AND(T7&lt;&gt;L30),1,"")</f>
        <v/>
      </c>
      <c r="U30" s="492" t="str">
        <f>IF(AND(U7&lt;&gt;L30),1,"")</f>
        <v/>
      </c>
      <c r="V30" s="492" t="str">
        <f>IF(AND(V7&lt;&gt;L30),1,"")</f>
        <v/>
      </c>
      <c r="W30" s="492" t="str">
        <f>IF(AND(W7&lt;&gt;L30),1,"")</f>
        <v/>
      </c>
      <c r="X30" s="492" t="str">
        <f>IF(AND(X7&lt;&gt;L30),1,"")</f>
        <v/>
      </c>
      <c r="Y30" s="492" t="str">
        <f>IF(AND(Y7&lt;&gt;L30),1,"")</f>
        <v/>
      </c>
      <c r="Z30" s="492" t="str">
        <f>IF(AND(Z7&lt;&gt;L30),1,"")</f>
        <v/>
      </c>
      <c r="AA30" s="492" t="str">
        <f>IF(AND(AA7&lt;&gt;L30),1,"")</f>
        <v/>
      </c>
      <c r="AB30" s="492" t="str">
        <f>IF(AND(AB7&lt;&gt;L30),1,"")</f>
        <v/>
      </c>
      <c r="AC30" s="492" t="str">
        <f>IF(AND(AC7&lt;&gt;L30),1,"")</f>
        <v/>
      </c>
      <c r="AD30" s="492" t="str">
        <f>IF(AND(AD7&lt;&gt;L30),1,"")</f>
        <v/>
      </c>
      <c r="AE30" s="492" t="str">
        <f>IF(AND(AE7&lt;&gt;L30),1,"")</f>
        <v/>
      </c>
      <c r="AF30" s="492" t="str">
        <f>IF(AND(AF7&lt;&gt;L30),1,"")</f>
        <v/>
      </c>
      <c r="AG30" s="492" t="str">
        <f>IF(AND(AG7&lt;&gt;L30),1,"")</f>
        <v/>
      </c>
      <c r="AH30" s="492" t="str">
        <f>IF(AND(AH7&lt;&gt;L30),1,"")</f>
        <v/>
      </c>
      <c r="AI30" s="492" t="str">
        <f>IF(AND(AI7&lt;&gt;L30),1,"")</f>
        <v/>
      </c>
      <c r="AJ30" s="492" t="str">
        <f>IF(AND(AJ7&lt;&gt;L30),1,"")</f>
        <v/>
      </c>
      <c r="AK30" s="492" t="str">
        <f>IF(AND(AK7&lt;&gt;L30),1,"")</f>
        <v/>
      </c>
      <c r="AL30" s="166"/>
      <c r="AM30" s="166"/>
      <c r="AN30" s="493" t="str">
        <f>AI$7</f>
        <v/>
      </c>
      <c r="AO30" s="166" t="b">
        <f t="shared" si="4"/>
        <v>0</v>
      </c>
      <c r="AP30" s="166">
        <v>23</v>
      </c>
      <c r="AQ30" s="166" t="e">
        <f t="shared" si="5"/>
        <v>#NUM!</v>
      </c>
      <c r="AR30" s="494" t="e">
        <f t="shared" si="6"/>
        <v>#NUM!</v>
      </c>
    </row>
    <row r="31" spans="1:44" ht="15.75" customHeight="1">
      <c r="A31" s="121" t="str">
        <f t="shared" si="0"/>
        <v/>
      </c>
      <c r="B31" s="133">
        <f>SUMIF(F18A!$A$9:$A$60,'F18'!A31,F18A!$B$9:$B$60)</f>
        <v>0</v>
      </c>
      <c r="C31" s="133">
        <f>SUMIF(F18A!$A$9:$A$60,'F18'!A31,F18A!$C$9:$C$60)</f>
        <v>0</v>
      </c>
      <c r="D31" s="193">
        <f t="shared" si="1"/>
        <v>0</v>
      </c>
      <c r="E31" s="133">
        <f>SUMIF(F18A!$A$9:$A$60,'F18'!A31,F18A!$E$9:$E$60)</f>
        <v>0</v>
      </c>
      <c r="F31" s="133">
        <f>SUMIF(F18A!$A$9:$A$60,'F18'!A31,F18A!$F$9:$F$60)</f>
        <v>0</v>
      </c>
      <c r="G31" s="193">
        <f t="shared" si="2"/>
        <v>0</v>
      </c>
      <c r="H31" s="129"/>
      <c r="I31" s="129"/>
      <c r="J31" s="129"/>
      <c r="K31" s="5" t="str">
        <f t="shared" si="3"/>
        <v/>
      </c>
      <c r="L31" s="490" t="str">
        <f>IF(AND(F18A!A59=0),"",F18A!A59)</f>
        <v/>
      </c>
      <c r="M31" s="492" t="str">
        <f>IF(AND(M7&lt;&gt;L31),1,"")</f>
        <v/>
      </c>
      <c r="N31" s="492" t="str">
        <f>IF(AND(N7&lt;&gt;L31),1,"")</f>
        <v/>
      </c>
      <c r="O31" s="492" t="str">
        <f>IF(AND(O7&lt;&gt;L31),1,"")</f>
        <v/>
      </c>
      <c r="P31" s="492" t="str">
        <f>IF(AND(P7&lt;&gt;L31),1,"")</f>
        <v/>
      </c>
      <c r="Q31" s="492" t="str">
        <f>IF(AND(Q7&lt;&gt;L31),1,"")</f>
        <v/>
      </c>
      <c r="R31" s="492" t="str">
        <f>IF(AND(R7&lt;&gt;L31),1,"")</f>
        <v/>
      </c>
      <c r="S31" s="492" t="str">
        <f>IF(AND(S7&lt;&gt;L31),1,"")</f>
        <v/>
      </c>
      <c r="T31" s="492" t="str">
        <f>IF(AND(T7&lt;&gt;L31),1,"")</f>
        <v/>
      </c>
      <c r="U31" s="492" t="str">
        <f>IF(AND(U7&lt;&gt;L31),1,"")</f>
        <v/>
      </c>
      <c r="V31" s="492" t="str">
        <f>IF(AND(V7&lt;&gt;L31),1,"")</f>
        <v/>
      </c>
      <c r="W31" s="492" t="str">
        <f>IF(AND(W7&lt;&gt;L31),1,"")</f>
        <v/>
      </c>
      <c r="X31" s="492" t="str">
        <f>IF(AND(X7&lt;&gt;L31),1,"")</f>
        <v/>
      </c>
      <c r="Y31" s="492" t="str">
        <f>IF(AND(Y7&lt;&gt;L31),1,"")</f>
        <v/>
      </c>
      <c r="Z31" s="492" t="str">
        <f>IF(AND(Z7&lt;&gt;L31),1,"")</f>
        <v/>
      </c>
      <c r="AA31" s="492" t="str">
        <f>IF(AND(AA7&lt;&gt;L31),1,"")</f>
        <v/>
      </c>
      <c r="AB31" s="492" t="str">
        <f>IF(AND(AB7&lt;&gt;L31),1,"")</f>
        <v/>
      </c>
      <c r="AC31" s="492" t="str">
        <f>IF(AND(AC7&lt;&gt;L31),1,"")</f>
        <v/>
      </c>
      <c r="AD31" s="492" t="str">
        <f>IF(AND(AD7&lt;&gt;L31),1,"")</f>
        <v/>
      </c>
      <c r="AE31" s="492" t="str">
        <f>IF(AND(AE7&lt;&gt;L31),1,"")</f>
        <v/>
      </c>
      <c r="AF31" s="492" t="str">
        <f>IF(AND(AF7&lt;&gt;L31),1,"")</f>
        <v/>
      </c>
      <c r="AG31" s="492" t="str">
        <f>IF(AND(AG7&lt;&gt;L31),1,"")</f>
        <v/>
      </c>
      <c r="AH31" s="492" t="str">
        <f>IF(AND(AH7&lt;&gt;L31),1,"")</f>
        <v/>
      </c>
      <c r="AI31" s="492" t="str">
        <f>IF(AND(AI7&lt;&gt;L31),1,"")</f>
        <v/>
      </c>
      <c r="AJ31" s="492" t="str">
        <f>IF(AND(AJ7&lt;&gt;L31),1,"")</f>
        <v/>
      </c>
      <c r="AK31" s="492" t="str">
        <f>IF(AND(AK7&lt;&gt;L31),1,"")</f>
        <v/>
      </c>
      <c r="AL31" s="166"/>
      <c r="AM31" s="166"/>
      <c r="AN31" s="493" t="str">
        <f>AJ$7</f>
        <v/>
      </c>
      <c r="AO31" s="166" t="b">
        <f t="shared" si="4"/>
        <v>0</v>
      </c>
      <c r="AP31" s="166">
        <v>24</v>
      </c>
      <c r="AQ31" s="166" t="e">
        <f t="shared" si="5"/>
        <v>#NUM!</v>
      </c>
      <c r="AR31" s="494" t="e">
        <f t="shared" si="6"/>
        <v>#NUM!</v>
      </c>
    </row>
    <row r="32" spans="1:44" ht="15.75" customHeight="1">
      <c r="A32" s="121" t="str">
        <f t="shared" si="0"/>
        <v/>
      </c>
      <c r="B32" s="133">
        <f>SUMIF(F18A!$A$9:$A$60,'F18'!A32,F18A!$B$9:$B$60)</f>
        <v>0</v>
      </c>
      <c r="C32" s="133">
        <f>SUMIF(F18A!$A$9:$A$60,'F18'!A32,F18A!$C$9:$C$60)</f>
        <v>0</v>
      </c>
      <c r="D32" s="193">
        <f t="shared" si="1"/>
        <v>0</v>
      </c>
      <c r="E32" s="133">
        <f>SUMIF(F18A!$A$9:$A$60,'F18'!A32,F18A!$E$9:$E$60)</f>
        <v>0</v>
      </c>
      <c r="F32" s="133">
        <f>SUMIF(F18A!$A$9:$A$60,'F18'!A32,F18A!$F$9:$F$60)</f>
        <v>0</v>
      </c>
      <c r="G32" s="193">
        <f t="shared" si="2"/>
        <v>0</v>
      </c>
      <c r="H32" s="129"/>
      <c r="I32" s="129"/>
      <c r="J32" s="129"/>
      <c r="K32" s="5" t="str">
        <f t="shared" si="3"/>
        <v/>
      </c>
      <c r="L32" s="490" t="str">
        <f>IF(AND(F18A!A60=0),"",F18A!A60)</f>
        <v/>
      </c>
      <c r="M32" s="492" t="str">
        <f>IF(AND(M7&lt;&gt;L32),1,"")</f>
        <v/>
      </c>
      <c r="N32" s="492" t="str">
        <f>IF(AND(N7&lt;&gt;L32),1,"")</f>
        <v/>
      </c>
      <c r="O32" s="492" t="str">
        <f>IF(AND(O7&lt;&gt;L32),1,"")</f>
        <v/>
      </c>
      <c r="P32" s="492" t="str">
        <f>IF(AND(P7&lt;&gt;L32),1,"")</f>
        <v/>
      </c>
      <c r="Q32" s="492" t="str">
        <f>IF(AND(Q7&lt;&gt;L32),1,"")</f>
        <v/>
      </c>
      <c r="R32" s="492" t="str">
        <f>IF(AND(R7&lt;&gt;L32),1,"")</f>
        <v/>
      </c>
      <c r="S32" s="492" t="str">
        <f>IF(AND(S7&lt;&gt;L32),1,"")</f>
        <v/>
      </c>
      <c r="T32" s="492" t="str">
        <f>IF(AND(T7&lt;&gt;L32),1,"")</f>
        <v/>
      </c>
      <c r="U32" s="492" t="str">
        <f>IF(AND(U7&lt;&gt;L32),1,"")</f>
        <v/>
      </c>
      <c r="V32" s="492" t="str">
        <f>IF(AND(V7&lt;&gt;L32),1,"")</f>
        <v/>
      </c>
      <c r="W32" s="492" t="str">
        <f>IF(AND(W7&lt;&gt;L32),1,"")</f>
        <v/>
      </c>
      <c r="X32" s="492" t="str">
        <f>IF(AND(X7&lt;&gt;L32),1,"")</f>
        <v/>
      </c>
      <c r="Y32" s="492" t="str">
        <f>IF(AND(Y7&lt;&gt;L32),1,"")</f>
        <v/>
      </c>
      <c r="Z32" s="492" t="str">
        <f>IF(AND(Z7&lt;&gt;L32),1,"")</f>
        <v/>
      </c>
      <c r="AA32" s="492" t="str">
        <f>IF(AND(AA7&lt;&gt;L32),1,"")</f>
        <v/>
      </c>
      <c r="AB32" s="492" t="str">
        <f>IF(AND(AB7&lt;&gt;L32),1,"")</f>
        <v/>
      </c>
      <c r="AC32" s="492" t="str">
        <f>IF(AND(AC7&lt;&gt;L32),1,"")</f>
        <v/>
      </c>
      <c r="AD32" s="492" t="str">
        <f>IF(AND(AD7&lt;&gt;L32),1,"")</f>
        <v/>
      </c>
      <c r="AE32" s="492" t="str">
        <f>IF(AND(AE7&lt;&gt;L32),1,"")</f>
        <v/>
      </c>
      <c r="AF32" s="492" t="str">
        <f>IF(AND(AF7&lt;&gt;L32),1,"")</f>
        <v/>
      </c>
      <c r="AG32" s="492" t="str">
        <f>IF(AND(AG7&lt;&gt;L32),1,"")</f>
        <v/>
      </c>
      <c r="AH32" s="492" t="str">
        <f>IF(AND(AH7&lt;&gt;L32),1,"")</f>
        <v/>
      </c>
      <c r="AI32" s="492" t="str">
        <f>IF(AND(AI7&lt;&gt;L32),1,"")</f>
        <v/>
      </c>
      <c r="AJ32" s="492" t="str">
        <f>IF(AND(AJ7&lt;&gt;L32),1,"")</f>
        <v/>
      </c>
      <c r="AK32" s="492" t="str">
        <f>IF(AND(AK7&lt;&gt;L32),1,"")</f>
        <v/>
      </c>
      <c r="AL32" s="166"/>
      <c r="AM32" s="166"/>
      <c r="AN32" s="493" t="str">
        <f>AK$7</f>
        <v/>
      </c>
      <c r="AO32" s="166" t="b">
        <f t="shared" si="4"/>
        <v>0</v>
      </c>
      <c r="AP32" s="166">
        <v>25</v>
      </c>
      <c r="AQ32" s="166" t="e">
        <f t="shared" si="5"/>
        <v>#NUM!</v>
      </c>
      <c r="AR32" s="494" t="e">
        <f t="shared" si="6"/>
        <v>#NUM!</v>
      </c>
    </row>
    <row r="33" spans="1:44" ht="15.75" customHeight="1">
      <c r="A33" s="121" t="str">
        <f t="shared" si="0"/>
        <v/>
      </c>
      <c r="B33" s="133">
        <f>SUMIF(F18A!$A$9:$A$60,'F18'!A33,F18A!$B$9:$B$60)</f>
        <v>0</v>
      </c>
      <c r="C33" s="133">
        <f>SUMIF(F18A!$A$9:$A$60,'F18'!A33,F18A!$C$9:$C$60)</f>
        <v>0</v>
      </c>
      <c r="D33" s="193">
        <f t="shared" si="1"/>
        <v>0</v>
      </c>
      <c r="E33" s="133">
        <f>SUMIF(F18A!$A$9:$A$60,'F18'!A33,F18A!$E$9:$E$60)</f>
        <v>0</v>
      </c>
      <c r="F33" s="133">
        <f>SUMIF(F18A!$A$9:$A$60,'F18'!A33,F18A!$F$9:$F$60)</f>
        <v>0</v>
      </c>
      <c r="G33" s="193">
        <f t="shared" si="2"/>
        <v>0</v>
      </c>
      <c r="H33" s="129"/>
      <c r="I33" s="129"/>
      <c r="J33" s="129"/>
      <c r="K33" s="129"/>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493" t="str">
        <f t="shared" ref="AN33:AN57" si="7">K8</f>
        <v/>
      </c>
      <c r="AO33" s="166" t="b">
        <f t="shared" si="4"/>
        <v>0</v>
      </c>
      <c r="AP33" s="166">
        <v>26</v>
      </c>
      <c r="AQ33" s="166" t="e">
        <f t="shared" si="5"/>
        <v>#NUM!</v>
      </c>
      <c r="AR33" s="494" t="e">
        <f t="shared" si="6"/>
        <v>#NUM!</v>
      </c>
    </row>
    <row r="34" spans="1:44" ht="15.75" customHeight="1">
      <c r="A34" s="121" t="str">
        <f t="shared" si="0"/>
        <v/>
      </c>
      <c r="B34" s="133">
        <f>SUMIF(F18A!$A$9:$A$60,'F18'!A34,F18A!$B$9:$B$60)</f>
        <v>0</v>
      </c>
      <c r="C34" s="133">
        <f>SUMIF(F18A!$A$9:$A$60,'F18'!A34,F18A!$C$9:$C$60)</f>
        <v>0</v>
      </c>
      <c r="D34" s="193">
        <f t="shared" si="1"/>
        <v>0</v>
      </c>
      <c r="E34" s="133">
        <f>SUMIF(F18A!$A$9:$A$60,'F18'!A34,F18A!$E$9:$E$60)</f>
        <v>0</v>
      </c>
      <c r="F34" s="133">
        <f>SUMIF(F18A!$A$9:$A$60,'F18'!A34,F18A!$F$9:$F$60)</f>
        <v>0</v>
      </c>
      <c r="G34" s="193">
        <f t="shared" si="2"/>
        <v>0</v>
      </c>
      <c r="H34" s="129"/>
      <c r="I34" s="129"/>
      <c r="J34" s="129"/>
      <c r="K34" s="129"/>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493" t="str">
        <f t="shared" si="7"/>
        <v/>
      </c>
      <c r="AO34" s="166" t="b">
        <f t="shared" si="4"/>
        <v>0</v>
      </c>
      <c r="AP34" s="166">
        <v>27</v>
      </c>
      <c r="AQ34" s="166" t="e">
        <f t="shared" si="5"/>
        <v>#NUM!</v>
      </c>
      <c r="AR34" s="494" t="e">
        <f t="shared" si="6"/>
        <v>#NUM!</v>
      </c>
    </row>
    <row r="35" spans="1:44" ht="15.75" customHeight="1">
      <c r="A35" s="121" t="str">
        <f t="shared" si="0"/>
        <v/>
      </c>
      <c r="B35" s="133">
        <f>SUMIF(F18A!$A$9:$A$60,'F18'!A35,F18A!$B$9:$B$60)</f>
        <v>0</v>
      </c>
      <c r="C35" s="133">
        <f>SUMIF(F18A!$A$9:$A$60,'F18'!A35,F18A!$C$9:$C$60)</f>
        <v>0</v>
      </c>
      <c r="D35" s="193">
        <f t="shared" si="1"/>
        <v>0</v>
      </c>
      <c r="E35" s="133">
        <f>SUMIF(F18A!$A$9:$A$60,'F18'!A35,F18A!$E$9:$E$60)</f>
        <v>0</v>
      </c>
      <c r="F35" s="133">
        <f>SUMIF(F18A!$A$9:$A$60,'F18'!A35,F18A!$F$9:$F$60)</f>
        <v>0</v>
      </c>
      <c r="G35" s="193">
        <f t="shared" si="2"/>
        <v>0</v>
      </c>
      <c r="H35" s="129"/>
      <c r="I35" s="129"/>
      <c r="J35" s="129"/>
      <c r="K35" s="129"/>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493" t="str">
        <f t="shared" si="7"/>
        <v/>
      </c>
      <c r="AO35" s="166" t="b">
        <f t="shared" si="4"/>
        <v>0</v>
      </c>
      <c r="AP35" s="166">
        <v>28</v>
      </c>
      <c r="AQ35" s="166" t="e">
        <f t="shared" si="5"/>
        <v>#NUM!</v>
      </c>
      <c r="AR35" s="494" t="e">
        <f t="shared" si="6"/>
        <v>#NUM!</v>
      </c>
    </row>
    <row r="36" spans="1:44" ht="15.75" customHeight="1">
      <c r="A36" s="121" t="str">
        <f t="shared" si="0"/>
        <v/>
      </c>
      <c r="B36" s="133">
        <f>SUMIF(F18A!$A$9:$A$60,'F18'!A36,F18A!$B$9:$B$60)</f>
        <v>0</v>
      </c>
      <c r="C36" s="133">
        <f>SUMIF(F18A!$A$9:$A$60,'F18'!A36,F18A!$C$9:$C$60)</f>
        <v>0</v>
      </c>
      <c r="D36" s="193">
        <f t="shared" si="1"/>
        <v>0</v>
      </c>
      <c r="E36" s="133">
        <f>SUMIF(F18A!$A$9:$A$60,'F18'!A36,F18A!$E$9:$E$60)</f>
        <v>0</v>
      </c>
      <c r="F36" s="133">
        <f>SUMIF(F18A!$A$9:$A$60,'F18'!A36,F18A!$F$9:$F$60)</f>
        <v>0</v>
      </c>
      <c r="G36" s="193">
        <f t="shared" si="2"/>
        <v>0</v>
      </c>
      <c r="H36" s="129"/>
      <c r="I36" s="129"/>
      <c r="J36" s="129"/>
      <c r="K36" s="129"/>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493" t="str">
        <f t="shared" si="7"/>
        <v/>
      </c>
      <c r="AO36" s="166" t="b">
        <f t="shared" si="4"/>
        <v>0</v>
      </c>
      <c r="AP36" s="166">
        <v>29</v>
      </c>
      <c r="AQ36" s="166" t="e">
        <f t="shared" si="5"/>
        <v>#NUM!</v>
      </c>
      <c r="AR36" s="494" t="e">
        <f t="shared" si="6"/>
        <v>#NUM!</v>
      </c>
    </row>
    <row r="37" spans="1:44" ht="15.75" customHeight="1">
      <c r="A37" s="121" t="str">
        <f t="shared" si="0"/>
        <v/>
      </c>
      <c r="B37" s="133">
        <f>SUMIF(F18A!$A$9:$A$60,'F18'!A37,F18A!$B$9:$B$60)</f>
        <v>0</v>
      </c>
      <c r="C37" s="133">
        <f>SUMIF(F18A!$A$9:$A$60,'F18'!A37,F18A!$C$9:$C$60)</f>
        <v>0</v>
      </c>
      <c r="D37" s="193">
        <f t="shared" si="1"/>
        <v>0</v>
      </c>
      <c r="E37" s="133">
        <f>SUMIF(F18A!$A$9:$A$60,'F18'!A37,F18A!$E$9:$E$60)</f>
        <v>0</v>
      </c>
      <c r="F37" s="133">
        <f>SUMIF(F18A!$A$9:$A$60,'F18'!A37,F18A!$F$9:$F$60)</f>
        <v>0</v>
      </c>
      <c r="G37" s="193">
        <f t="shared" si="2"/>
        <v>0</v>
      </c>
      <c r="H37" s="129"/>
      <c r="I37" s="129"/>
      <c r="J37" s="129"/>
      <c r="K37" s="129"/>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493" t="str">
        <f t="shared" si="7"/>
        <v/>
      </c>
      <c r="AO37" s="166" t="b">
        <f t="shared" si="4"/>
        <v>0</v>
      </c>
      <c r="AP37" s="166">
        <v>30</v>
      </c>
      <c r="AQ37" s="166" t="e">
        <f t="shared" si="5"/>
        <v>#NUM!</v>
      </c>
      <c r="AR37" s="494" t="e">
        <f t="shared" si="6"/>
        <v>#NUM!</v>
      </c>
    </row>
    <row r="38" spans="1:44" ht="15.75" customHeight="1">
      <c r="A38" s="121" t="str">
        <f t="shared" si="0"/>
        <v/>
      </c>
      <c r="B38" s="133">
        <f>SUMIF(F18A!$A$9:$A$60,'F18'!A38,F18A!$B$9:$B$60)</f>
        <v>0</v>
      </c>
      <c r="C38" s="133">
        <f>SUMIF(F18A!$A$9:$A$60,'F18'!A38,F18A!$C$9:$C$60)</f>
        <v>0</v>
      </c>
      <c r="D38" s="193">
        <f t="shared" si="1"/>
        <v>0</v>
      </c>
      <c r="E38" s="133">
        <f>SUMIF(F18A!$A$9:$A$60,'F18'!A38,F18A!$E$9:$E$60)</f>
        <v>0</v>
      </c>
      <c r="F38" s="133">
        <f>SUMIF(F18A!$A$9:$A$60,'F18'!A38,F18A!$F$9:$F$60)</f>
        <v>0</v>
      </c>
      <c r="G38" s="193">
        <f t="shared" si="2"/>
        <v>0</v>
      </c>
      <c r="H38" s="129"/>
      <c r="I38" s="129"/>
      <c r="J38" s="129"/>
      <c r="K38" s="129"/>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493" t="str">
        <f t="shared" si="7"/>
        <v/>
      </c>
      <c r="AO38" s="166" t="b">
        <f t="shared" si="4"/>
        <v>0</v>
      </c>
      <c r="AP38" s="166">
        <v>31</v>
      </c>
      <c r="AQ38" s="166" t="e">
        <f t="shared" si="5"/>
        <v>#NUM!</v>
      </c>
      <c r="AR38" s="494" t="e">
        <f t="shared" si="6"/>
        <v>#NUM!</v>
      </c>
    </row>
    <row r="39" spans="1:44" ht="15.75" customHeight="1">
      <c r="A39" s="121" t="str">
        <f t="shared" si="0"/>
        <v/>
      </c>
      <c r="B39" s="133">
        <f>SUMIF(F18A!$A$9:$A$60,'F18'!A39,F18A!$B$9:$B$60)</f>
        <v>0</v>
      </c>
      <c r="C39" s="133">
        <f>SUMIF(F18A!$A$9:$A$60,'F18'!A39,F18A!$C$9:$C$60)</f>
        <v>0</v>
      </c>
      <c r="D39" s="193">
        <f t="shared" si="1"/>
        <v>0</v>
      </c>
      <c r="E39" s="133">
        <f>SUMIF(F18A!$A$9:$A$60,'F18'!A39,F18A!$E$9:$E$60)</f>
        <v>0</v>
      </c>
      <c r="F39" s="133">
        <f>SUMIF(F18A!$A$9:$A$60,'F18'!A39,F18A!$F$9:$F$60)</f>
        <v>0</v>
      </c>
      <c r="G39" s="193">
        <f t="shared" si="2"/>
        <v>0</v>
      </c>
      <c r="H39" s="129"/>
      <c r="I39" s="129"/>
      <c r="J39" s="129"/>
      <c r="K39" s="129"/>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493" t="str">
        <f t="shared" si="7"/>
        <v/>
      </c>
      <c r="AO39" s="166" t="b">
        <f t="shared" si="4"/>
        <v>0</v>
      </c>
      <c r="AP39" s="166">
        <v>32</v>
      </c>
      <c r="AQ39" s="166" t="e">
        <f t="shared" si="5"/>
        <v>#NUM!</v>
      </c>
      <c r="AR39" s="494" t="e">
        <f t="shared" si="6"/>
        <v>#NUM!</v>
      </c>
    </row>
    <row r="40" spans="1:44" ht="15.75" customHeight="1">
      <c r="A40" s="121" t="str">
        <f t="shared" si="0"/>
        <v/>
      </c>
      <c r="B40" s="133">
        <f>SUMIF(F18A!$A$9:$A$60,'F18'!A40,F18A!$B$9:$B$60)</f>
        <v>0</v>
      </c>
      <c r="C40" s="133">
        <f>SUMIF(F18A!$A$9:$A$60,'F18'!A40,F18A!$C$9:$C$60)</f>
        <v>0</v>
      </c>
      <c r="D40" s="193">
        <f t="shared" si="1"/>
        <v>0</v>
      </c>
      <c r="E40" s="133">
        <f>SUMIF(F18A!$A$9:$A$60,'F18'!A40,F18A!$E$9:$E$60)</f>
        <v>0</v>
      </c>
      <c r="F40" s="133">
        <f>SUMIF(F18A!$A$9:$A$60,'F18'!A40,F18A!$F$9:$F$60)</f>
        <v>0</v>
      </c>
      <c r="G40" s="193">
        <f t="shared" si="2"/>
        <v>0</v>
      </c>
      <c r="H40" s="129"/>
      <c r="I40" s="129"/>
      <c r="J40" s="129"/>
      <c r="K40" s="129"/>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493" t="str">
        <f t="shared" si="7"/>
        <v/>
      </c>
      <c r="AO40" s="166" t="b">
        <f t="shared" si="4"/>
        <v>0</v>
      </c>
      <c r="AP40" s="166">
        <v>33</v>
      </c>
      <c r="AQ40" s="166" t="e">
        <f t="shared" si="5"/>
        <v>#NUM!</v>
      </c>
      <c r="AR40" s="494" t="e">
        <f t="shared" si="6"/>
        <v>#NUM!</v>
      </c>
    </row>
    <row r="41" spans="1:44" ht="15" customHeight="1">
      <c r="A41" s="121" t="str">
        <f t="shared" si="0"/>
        <v/>
      </c>
      <c r="B41" s="133">
        <f>SUMIF(F18A!$A$9:$A$60,'F18'!A41,F18A!$B$9:$B$60)</f>
        <v>0</v>
      </c>
      <c r="C41" s="133">
        <f>SUMIF(F18A!$A$9:$A$60,'F18'!A41,F18A!$C$9:$C$60)</f>
        <v>0</v>
      </c>
      <c r="D41" s="193">
        <f t="shared" si="1"/>
        <v>0</v>
      </c>
      <c r="E41" s="133">
        <f>SUMIF(F18A!$A$9:$A$60,'F18'!A41,F18A!$E$9:$E$60)</f>
        <v>0</v>
      </c>
      <c r="F41" s="133">
        <f>SUMIF(F18A!$A$9:$A$60,'F18'!A41,F18A!$F$9:$F$60)</f>
        <v>0</v>
      </c>
      <c r="G41" s="193">
        <f t="shared" si="2"/>
        <v>0</v>
      </c>
      <c r="H41" s="129"/>
      <c r="I41" s="129"/>
      <c r="J41" s="129"/>
      <c r="K41" s="129"/>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493" t="str">
        <f t="shared" si="7"/>
        <v/>
      </c>
      <c r="AO41" s="166" t="b">
        <f t="shared" si="4"/>
        <v>0</v>
      </c>
      <c r="AP41" s="166">
        <v>34</v>
      </c>
      <c r="AQ41" s="166" t="e">
        <f t="shared" si="5"/>
        <v>#NUM!</v>
      </c>
      <c r="AR41" s="494" t="e">
        <f t="shared" si="6"/>
        <v>#NUM!</v>
      </c>
    </row>
    <row r="42" spans="1:44" ht="15.75" customHeight="1">
      <c r="A42" s="121" t="str">
        <f t="shared" si="0"/>
        <v/>
      </c>
      <c r="B42" s="133">
        <f>SUMIF(F18A!$A$9:$A$60,'F18'!A42,F18A!$B$9:$B$60)</f>
        <v>0</v>
      </c>
      <c r="C42" s="133">
        <f>SUMIF(F18A!$A$9:$A$60,'F18'!A42,F18A!$C$9:$C$60)</f>
        <v>0</v>
      </c>
      <c r="D42" s="193">
        <f t="shared" si="1"/>
        <v>0</v>
      </c>
      <c r="E42" s="133">
        <f>SUMIF(F18A!$A$9:$A$60,'F18'!A42,F18A!$E$9:$E$60)</f>
        <v>0</v>
      </c>
      <c r="F42" s="133">
        <f>SUMIF(F18A!$A$9:$A$60,'F18'!A42,F18A!$F$9:$F$60)</f>
        <v>0</v>
      </c>
      <c r="G42" s="193">
        <f t="shared" si="2"/>
        <v>0</v>
      </c>
      <c r="H42" s="129"/>
      <c r="I42" s="129"/>
      <c r="J42" s="129"/>
      <c r="K42" s="129"/>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493" t="str">
        <f t="shared" si="7"/>
        <v/>
      </c>
      <c r="AO42" s="166" t="b">
        <f t="shared" si="4"/>
        <v>0</v>
      </c>
      <c r="AP42" s="166">
        <v>35</v>
      </c>
      <c r="AQ42" s="166" t="e">
        <f t="shared" si="5"/>
        <v>#NUM!</v>
      </c>
      <c r="AR42" s="494" t="e">
        <f t="shared" si="6"/>
        <v>#NUM!</v>
      </c>
    </row>
    <row r="43" spans="1:44" ht="15.75" customHeight="1">
      <c r="A43" s="121" t="str">
        <f t="shared" si="0"/>
        <v/>
      </c>
      <c r="B43" s="133">
        <f>SUMIF(F18A!$A$9:$A$60,'F18'!A43,F18A!$B$9:$B$60)</f>
        <v>0</v>
      </c>
      <c r="C43" s="133">
        <f>SUMIF(F18A!$A$9:$A$60,'F18'!A43,F18A!$C$9:$C$60)</f>
        <v>0</v>
      </c>
      <c r="D43" s="193">
        <f t="shared" si="1"/>
        <v>0</v>
      </c>
      <c r="E43" s="133">
        <f>SUMIF(F18A!$A$9:$A$60,'F18'!A43,F18A!$E$9:$E$60)</f>
        <v>0</v>
      </c>
      <c r="F43" s="133">
        <f>SUMIF(F18A!$A$9:$A$60,'F18'!A43,F18A!$F$9:$F$60)</f>
        <v>0</v>
      </c>
      <c r="G43" s="193">
        <f t="shared" si="2"/>
        <v>0</v>
      </c>
      <c r="H43" s="129"/>
      <c r="I43" s="129"/>
      <c r="J43" s="129"/>
      <c r="K43" s="129"/>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493" t="str">
        <f t="shared" si="7"/>
        <v/>
      </c>
      <c r="AO43" s="166" t="b">
        <f t="shared" si="4"/>
        <v>0</v>
      </c>
      <c r="AP43" s="166">
        <v>36</v>
      </c>
      <c r="AQ43" s="166" t="e">
        <f t="shared" si="5"/>
        <v>#NUM!</v>
      </c>
      <c r="AR43" s="494" t="e">
        <f t="shared" si="6"/>
        <v>#NUM!</v>
      </c>
    </row>
    <row r="44" spans="1:44" ht="15.75" customHeight="1">
      <c r="A44" s="121" t="str">
        <f t="shared" si="0"/>
        <v/>
      </c>
      <c r="B44" s="133">
        <f>SUMIF(F18A!$A$9:$A$60,'F18'!A44,F18A!$B$9:$B$60)</f>
        <v>0</v>
      </c>
      <c r="C44" s="133">
        <f>SUMIF(F18A!$A$9:$A$60,'F18'!A44,F18A!$C$9:$C$60)</f>
        <v>0</v>
      </c>
      <c r="D44" s="193">
        <f t="shared" si="1"/>
        <v>0</v>
      </c>
      <c r="E44" s="133">
        <f>SUMIF(F18A!$A$9:$A$60,'F18'!A44,F18A!$E$9:$E$60)</f>
        <v>0</v>
      </c>
      <c r="F44" s="133">
        <f>SUMIF(F18A!$A$9:$A$60,'F18'!A44,F18A!$F$9:$F$60)</f>
        <v>0</v>
      </c>
      <c r="G44" s="193">
        <f t="shared" si="2"/>
        <v>0</v>
      </c>
      <c r="H44" s="129"/>
      <c r="I44" s="129"/>
      <c r="J44" s="129"/>
      <c r="K44" s="129"/>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493" t="str">
        <f t="shared" si="7"/>
        <v/>
      </c>
      <c r="AO44" s="166" t="b">
        <f t="shared" si="4"/>
        <v>0</v>
      </c>
      <c r="AP44" s="166">
        <v>37</v>
      </c>
      <c r="AQ44" s="166" t="e">
        <f t="shared" si="5"/>
        <v>#NUM!</v>
      </c>
      <c r="AR44" s="494" t="e">
        <f t="shared" si="6"/>
        <v>#NUM!</v>
      </c>
    </row>
    <row r="45" spans="1:44" ht="15.75" customHeight="1">
      <c r="A45" s="121" t="str">
        <f t="shared" si="0"/>
        <v/>
      </c>
      <c r="B45" s="133">
        <f>SUMIF(F18A!$A$9:$A$60,'F18'!A45,F18A!$B$9:$B$60)</f>
        <v>0</v>
      </c>
      <c r="C45" s="133">
        <f>SUMIF(F18A!$A$9:$A$60,'F18'!A45,F18A!$C$9:$C$60)</f>
        <v>0</v>
      </c>
      <c r="D45" s="193">
        <f t="shared" si="1"/>
        <v>0</v>
      </c>
      <c r="E45" s="133">
        <f>SUMIF(F18A!$A$9:$A$60,'F18'!A45,F18A!$E$9:$E$60)</f>
        <v>0</v>
      </c>
      <c r="F45" s="133">
        <f>SUMIF(F18A!$A$9:$A$60,'F18'!A45,F18A!$F$9:$F$60)</f>
        <v>0</v>
      </c>
      <c r="G45" s="193">
        <f t="shared" si="2"/>
        <v>0</v>
      </c>
      <c r="H45" s="129"/>
      <c r="I45" s="129"/>
      <c r="J45" s="129"/>
      <c r="K45" s="129"/>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493" t="str">
        <f t="shared" si="7"/>
        <v/>
      </c>
      <c r="AO45" s="166" t="b">
        <f t="shared" si="4"/>
        <v>0</v>
      </c>
      <c r="AP45" s="166">
        <v>38</v>
      </c>
      <c r="AQ45" s="166" t="e">
        <f t="shared" si="5"/>
        <v>#NUM!</v>
      </c>
      <c r="AR45" s="494" t="e">
        <f t="shared" si="6"/>
        <v>#NUM!</v>
      </c>
    </row>
    <row r="46" spans="1:44" ht="15.75" customHeight="1">
      <c r="A46" s="121" t="str">
        <f t="shared" si="0"/>
        <v/>
      </c>
      <c r="B46" s="133">
        <f>SUMIF(F18A!$A$9:$A$60,'F18'!A46,F18A!$B$9:$B$60)</f>
        <v>0</v>
      </c>
      <c r="C46" s="133">
        <f>SUMIF(F18A!$A$9:$A$60,'F18'!A46,F18A!$C$9:$C$60)</f>
        <v>0</v>
      </c>
      <c r="D46" s="193">
        <f t="shared" si="1"/>
        <v>0</v>
      </c>
      <c r="E46" s="133">
        <f>SUMIF(F18A!$A$9:$A$60,'F18'!A46,F18A!$E$9:$E$60)</f>
        <v>0</v>
      </c>
      <c r="F46" s="133">
        <f>SUMIF(F18A!$A$9:$A$60,'F18'!A46,F18A!$F$9:$F$60)</f>
        <v>0</v>
      </c>
      <c r="G46" s="193">
        <f t="shared" si="2"/>
        <v>0</v>
      </c>
      <c r="H46" s="129"/>
      <c r="I46" s="129"/>
      <c r="J46" s="129"/>
      <c r="K46" s="129"/>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493" t="str">
        <f t="shared" si="7"/>
        <v/>
      </c>
      <c r="AO46" s="166" t="b">
        <f t="shared" si="4"/>
        <v>0</v>
      </c>
      <c r="AP46" s="166">
        <v>39</v>
      </c>
      <c r="AQ46" s="166" t="e">
        <f t="shared" si="5"/>
        <v>#NUM!</v>
      </c>
      <c r="AR46" s="494" t="e">
        <f t="shared" si="6"/>
        <v>#NUM!</v>
      </c>
    </row>
    <row r="47" spans="1:44" ht="15.75" customHeight="1">
      <c r="A47" s="121" t="str">
        <f t="shared" si="0"/>
        <v/>
      </c>
      <c r="B47" s="133">
        <f>SUMIF(F18A!$A$9:$A$60,'F18'!A47,F18A!$B$9:$B$60)</f>
        <v>0</v>
      </c>
      <c r="C47" s="133">
        <f>SUMIF(F18A!$A$9:$A$60,'F18'!A47,F18A!$C$9:$C$60)</f>
        <v>0</v>
      </c>
      <c r="D47" s="193">
        <f t="shared" si="1"/>
        <v>0</v>
      </c>
      <c r="E47" s="133">
        <f>SUMIF(F18A!$A$9:$A$60,'F18'!A47,F18A!$E$9:$E$60)</f>
        <v>0</v>
      </c>
      <c r="F47" s="133">
        <f>SUMIF(F18A!$A$9:$A$60,'F18'!A47,F18A!$F$9:$F$60)</f>
        <v>0</v>
      </c>
      <c r="G47" s="193">
        <f t="shared" si="2"/>
        <v>0</v>
      </c>
      <c r="H47" s="129"/>
      <c r="I47" s="129"/>
      <c r="J47" s="129"/>
      <c r="K47" s="129"/>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493" t="str">
        <f t="shared" si="7"/>
        <v/>
      </c>
      <c r="AO47" s="166" t="b">
        <f t="shared" si="4"/>
        <v>0</v>
      </c>
      <c r="AP47" s="166">
        <v>40</v>
      </c>
      <c r="AQ47" s="166" t="e">
        <f t="shared" si="5"/>
        <v>#NUM!</v>
      </c>
      <c r="AR47" s="494" t="e">
        <f t="shared" si="6"/>
        <v>#NUM!</v>
      </c>
    </row>
    <row r="48" spans="1:44" ht="15.75" customHeight="1">
      <c r="A48" s="121" t="str">
        <f t="shared" si="0"/>
        <v/>
      </c>
      <c r="B48" s="133">
        <f>SUMIF(F18A!$A$9:$A$60,'F18'!A48,F18A!$B$9:$B$60)</f>
        <v>0</v>
      </c>
      <c r="C48" s="133">
        <f>SUMIF(F18A!$A$9:$A$60,'F18'!A48,F18A!$C$9:$C$60)</f>
        <v>0</v>
      </c>
      <c r="D48" s="193">
        <f t="shared" si="1"/>
        <v>0</v>
      </c>
      <c r="E48" s="133">
        <f>SUMIF(F18A!$A$9:$A$60,'F18'!A48,F18A!$E$9:$E$60)</f>
        <v>0</v>
      </c>
      <c r="F48" s="133">
        <f>SUMIF(F18A!$A$9:$A$60,'F18'!A48,F18A!$F$9:$F$60)</f>
        <v>0</v>
      </c>
      <c r="G48" s="193">
        <f t="shared" si="2"/>
        <v>0</v>
      </c>
      <c r="H48" s="129"/>
      <c r="I48" s="129"/>
      <c r="J48" s="129"/>
      <c r="K48" s="129"/>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493" t="str">
        <f t="shared" si="7"/>
        <v/>
      </c>
      <c r="AO48" s="166" t="b">
        <f t="shared" si="4"/>
        <v>0</v>
      </c>
      <c r="AP48" s="166">
        <v>41</v>
      </c>
      <c r="AQ48" s="166" t="e">
        <f t="shared" si="5"/>
        <v>#NUM!</v>
      </c>
      <c r="AR48" s="494" t="e">
        <f t="shared" si="6"/>
        <v>#NUM!</v>
      </c>
    </row>
    <row r="49" spans="1:44" ht="15.75" customHeight="1">
      <c r="A49" s="121" t="str">
        <f t="shared" si="0"/>
        <v/>
      </c>
      <c r="B49" s="133">
        <f>SUMIF(F18A!$A$9:$A$60,'F18'!A49,F18A!$B$9:$B$60)</f>
        <v>0</v>
      </c>
      <c r="C49" s="133">
        <f>SUMIF(F18A!$A$9:$A$60,'F18'!A49,F18A!$C$9:$C$60)</f>
        <v>0</v>
      </c>
      <c r="D49" s="193">
        <f t="shared" si="1"/>
        <v>0</v>
      </c>
      <c r="E49" s="133">
        <f>SUMIF(F18A!$A$9:$A$60,'F18'!A49,F18A!$E$9:$E$60)</f>
        <v>0</v>
      </c>
      <c r="F49" s="133">
        <f>SUMIF(F18A!$A$9:$A$60,'F18'!A49,F18A!$F$9:$F$60)</f>
        <v>0</v>
      </c>
      <c r="G49" s="193">
        <f t="shared" si="2"/>
        <v>0</v>
      </c>
      <c r="H49" s="129"/>
      <c r="I49" s="129"/>
      <c r="J49" s="129"/>
      <c r="K49" s="129"/>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493" t="str">
        <f t="shared" si="7"/>
        <v/>
      </c>
      <c r="AO49" s="166" t="b">
        <f t="shared" si="4"/>
        <v>0</v>
      </c>
      <c r="AP49" s="166">
        <v>42</v>
      </c>
      <c r="AQ49" s="166" t="e">
        <f t="shared" si="5"/>
        <v>#NUM!</v>
      </c>
      <c r="AR49" s="494" t="e">
        <f t="shared" si="6"/>
        <v>#NUM!</v>
      </c>
    </row>
    <row r="50" spans="1:44" ht="15.75" customHeight="1">
      <c r="A50" s="121" t="str">
        <f t="shared" si="0"/>
        <v/>
      </c>
      <c r="B50" s="133">
        <f>SUMIF(F18A!$A$9:$A$60,'F18'!A50,F18A!$B$9:$B$60)</f>
        <v>0</v>
      </c>
      <c r="C50" s="133">
        <f>SUMIF(F18A!$A$9:$A$60,'F18'!A50,F18A!$C$9:$C$60)</f>
        <v>0</v>
      </c>
      <c r="D50" s="193">
        <f t="shared" si="1"/>
        <v>0</v>
      </c>
      <c r="E50" s="133">
        <f>SUMIF(F18A!$A$9:$A$60,'F18'!A50,F18A!$E$9:$E$60)</f>
        <v>0</v>
      </c>
      <c r="F50" s="133">
        <f>SUMIF(F18A!$A$9:$A$60,'F18'!A50,F18A!$F$9:$F$60)</f>
        <v>0</v>
      </c>
      <c r="G50" s="193">
        <f t="shared" si="2"/>
        <v>0</v>
      </c>
      <c r="H50" s="129"/>
      <c r="I50" s="129"/>
      <c r="J50" s="129"/>
      <c r="K50" s="129"/>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493" t="str">
        <f t="shared" si="7"/>
        <v/>
      </c>
      <c r="AO50" s="166" t="b">
        <f t="shared" si="4"/>
        <v>0</v>
      </c>
      <c r="AP50" s="166">
        <v>43</v>
      </c>
      <c r="AQ50" s="166" t="e">
        <f t="shared" si="5"/>
        <v>#NUM!</v>
      </c>
      <c r="AR50" s="494" t="e">
        <f t="shared" si="6"/>
        <v>#NUM!</v>
      </c>
    </row>
    <row r="51" spans="1:44" ht="15.75" customHeight="1">
      <c r="A51" s="121" t="str">
        <f t="shared" si="0"/>
        <v/>
      </c>
      <c r="B51" s="133">
        <f>SUMIF(F18A!$A$9:$A$60,'F18'!A51,F18A!$B$9:$B$60)</f>
        <v>0</v>
      </c>
      <c r="C51" s="133">
        <f>SUMIF(F18A!$A$9:$A$60,'F18'!A51,F18A!$C$9:$C$60)</f>
        <v>0</v>
      </c>
      <c r="D51" s="193">
        <f t="shared" si="1"/>
        <v>0</v>
      </c>
      <c r="E51" s="133">
        <f>SUMIF(F18A!$A$9:$A$60,'F18'!A51,F18A!$E$9:$E$60)</f>
        <v>0</v>
      </c>
      <c r="F51" s="133">
        <f>SUMIF(F18A!$A$9:$A$60,'F18'!A51,F18A!$F$9:$F$60)</f>
        <v>0</v>
      </c>
      <c r="G51" s="193">
        <f t="shared" si="2"/>
        <v>0</v>
      </c>
      <c r="H51" s="129"/>
      <c r="I51" s="129"/>
      <c r="J51" s="129"/>
      <c r="K51" s="129"/>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493" t="str">
        <f t="shared" si="7"/>
        <v/>
      </c>
      <c r="AO51" s="166" t="b">
        <f t="shared" si="4"/>
        <v>0</v>
      </c>
      <c r="AP51" s="166">
        <v>44</v>
      </c>
      <c r="AQ51" s="166" t="e">
        <f t="shared" si="5"/>
        <v>#NUM!</v>
      </c>
      <c r="AR51" s="494" t="e">
        <f t="shared" si="6"/>
        <v>#NUM!</v>
      </c>
    </row>
    <row r="52" spans="1:44" ht="15.75" customHeight="1">
      <c r="A52" s="121" t="str">
        <f t="shared" si="0"/>
        <v/>
      </c>
      <c r="B52" s="133">
        <f>SUMIF(F18A!$A$9:$A$60,'F18'!A52,F18A!$B$9:$B$60)</f>
        <v>0</v>
      </c>
      <c r="C52" s="133">
        <f>SUMIF(F18A!$A$9:$A$60,'F18'!A52,F18A!$C$9:$C$60)</f>
        <v>0</v>
      </c>
      <c r="D52" s="193">
        <f t="shared" si="1"/>
        <v>0</v>
      </c>
      <c r="E52" s="133">
        <f>SUMIF(F18A!$A$9:$A$60,'F18'!A52,F18A!$E$9:$E$60)</f>
        <v>0</v>
      </c>
      <c r="F52" s="133">
        <f>SUMIF(F18A!$A$9:$A$60,'F18'!A52,F18A!$F$9:$F$60)</f>
        <v>0</v>
      </c>
      <c r="G52" s="193">
        <f t="shared" si="2"/>
        <v>0</v>
      </c>
      <c r="H52" s="129"/>
      <c r="I52" s="129"/>
      <c r="J52" s="129"/>
      <c r="K52" s="129"/>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493" t="str">
        <f t="shared" si="7"/>
        <v/>
      </c>
      <c r="AO52" s="166" t="b">
        <f t="shared" si="4"/>
        <v>0</v>
      </c>
      <c r="AP52" s="166">
        <v>45</v>
      </c>
      <c r="AQ52" s="166" t="e">
        <f t="shared" si="5"/>
        <v>#NUM!</v>
      </c>
      <c r="AR52" s="494" t="e">
        <f t="shared" si="6"/>
        <v>#NUM!</v>
      </c>
    </row>
    <row r="53" spans="1:44" ht="15.75" customHeight="1">
      <c r="A53" s="121" t="str">
        <f t="shared" si="0"/>
        <v/>
      </c>
      <c r="B53" s="133">
        <f>SUMIF(F18A!$A$9:$A$60,'F18'!A53,F18A!$B$9:$B$60)</f>
        <v>0</v>
      </c>
      <c r="C53" s="133">
        <f>SUMIF(F18A!$A$9:$A$60,'F18'!A53,F18A!$C$9:$C$60)</f>
        <v>0</v>
      </c>
      <c r="D53" s="193">
        <f t="shared" si="1"/>
        <v>0</v>
      </c>
      <c r="E53" s="133">
        <f>SUMIF(F18A!$A$9:$A$60,'F18'!A53,F18A!$E$9:$E$60)</f>
        <v>0</v>
      </c>
      <c r="F53" s="133">
        <f>SUMIF(F18A!$A$9:$A$60,'F18'!A53,F18A!$F$9:$F$60)</f>
        <v>0</v>
      </c>
      <c r="G53" s="193">
        <f t="shared" si="2"/>
        <v>0</v>
      </c>
      <c r="H53" s="129"/>
      <c r="I53" s="129"/>
      <c r="J53" s="129"/>
      <c r="K53" s="129"/>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493" t="str">
        <f t="shared" si="7"/>
        <v/>
      </c>
      <c r="AO53" s="166" t="b">
        <f t="shared" si="4"/>
        <v>0</v>
      </c>
      <c r="AP53" s="166">
        <v>46</v>
      </c>
      <c r="AQ53" s="166" t="e">
        <f t="shared" si="5"/>
        <v>#NUM!</v>
      </c>
      <c r="AR53" s="494" t="e">
        <f t="shared" si="6"/>
        <v>#NUM!</v>
      </c>
    </row>
    <row r="54" spans="1:44" ht="15.75" customHeight="1">
      <c r="A54" s="121" t="str">
        <f t="shared" si="0"/>
        <v/>
      </c>
      <c r="B54" s="133">
        <f>SUMIF(F18A!$A$9:$A$60,'F18'!A54,F18A!$B$9:$B$60)</f>
        <v>0</v>
      </c>
      <c r="C54" s="133">
        <f>SUMIF(F18A!$A$9:$A$60,'F18'!A54,F18A!$C$9:$C$60)</f>
        <v>0</v>
      </c>
      <c r="D54" s="193">
        <f t="shared" si="1"/>
        <v>0</v>
      </c>
      <c r="E54" s="133">
        <f>SUMIF(F18A!$A$9:$A$60,'F18'!A54,F18A!$E$9:$E$60)</f>
        <v>0</v>
      </c>
      <c r="F54" s="133">
        <f>SUMIF(F18A!$A$9:$A$60,'F18'!A54,F18A!$F$9:$F$60)</f>
        <v>0</v>
      </c>
      <c r="G54" s="193">
        <f t="shared" si="2"/>
        <v>0</v>
      </c>
      <c r="H54" s="129"/>
      <c r="I54" s="129"/>
      <c r="J54" s="129"/>
      <c r="K54" s="129"/>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493" t="str">
        <f t="shared" si="7"/>
        <v/>
      </c>
      <c r="AO54" s="166" t="b">
        <f t="shared" si="4"/>
        <v>0</v>
      </c>
      <c r="AP54" s="166">
        <v>47</v>
      </c>
      <c r="AQ54" s="166" t="e">
        <f t="shared" si="5"/>
        <v>#NUM!</v>
      </c>
      <c r="AR54" s="494" t="e">
        <f t="shared" si="6"/>
        <v>#NUM!</v>
      </c>
    </row>
    <row r="55" spans="1:44" ht="15.75" customHeight="1">
      <c r="A55" s="121" t="str">
        <f t="shared" si="0"/>
        <v/>
      </c>
      <c r="B55" s="133">
        <f>SUMIF(F18A!$A$9:$A$60,'F18'!A55,F18A!$B$9:$B$60)</f>
        <v>0</v>
      </c>
      <c r="C55" s="133">
        <f>SUMIF(F18A!$A$9:$A$60,'F18'!A55,F18A!$C$9:$C$60)</f>
        <v>0</v>
      </c>
      <c r="D55" s="193">
        <f t="shared" si="1"/>
        <v>0</v>
      </c>
      <c r="E55" s="133">
        <f>SUMIF(F18A!$A$9:$A$60,'F18'!A55,F18A!$E$9:$E$60)</f>
        <v>0</v>
      </c>
      <c r="F55" s="133">
        <f>SUMIF(F18A!$A$9:$A$60,'F18'!A55,F18A!$F$9:$F$60)</f>
        <v>0</v>
      </c>
      <c r="G55" s="193">
        <f t="shared" si="2"/>
        <v>0</v>
      </c>
      <c r="H55" s="129"/>
      <c r="I55" s="129"/>
      <c r="J55" s="129"/>
      <c r="K55" s="129"/>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493" t="str">
        <f t="shared" si="7"/>
        <v/>
      </c>
      <c r="AO55" s="166" t="b">
        <f t="shared" si="4"/>
        <v>0</v>
      </c>
      <c r="AP55" s="166">
        <v>48</v>
      </c>
      <c r="AQ55" s="166" t="e">
        <f t="shared" si="5"/>
        <v>#NUM!</v>
      </c>
      <c r="AR55" s="494" t="e">
        <f t="shared" si="6"/>
        <v>#NUM!</v>
      </c>
    </row>
    <row r="56" spans="1:44" ht="15.75" customHeight="1">
      <c r="A56" s="121" t="str">
        <f t="shared" si="0"/>
        <v/>
      </c>
      <c r="B56" s="133">
        <f>SUMIF(F18A!$A$9:$A$60,'F18'!A56,F18A!$B$9:$B$60)</f>
        <v>0</v>
      </c>
      <c r="C56" s="133">
        <f>SUMIF(F18A!$A$9:$A$60,'F18'!A56,F18A!$C$9:$C$60)</f>
        <v>0</v>
      </c>
      <c r="D56" s="193">
        <f t="shared" si="1"/>
        <v>0</v>
      </c>
      <c r="E56" s="133">
        <f>SUMIF(F18A!$A$9:$A$60,'F18'!A56,F18A!$E$9:$E$60)</f>
        <v>0</v>
      </c>
      <c r="F56" s="133">
        <f>SUMIF(F18A!$A$9:$A$60,'F18'!A56,F18A!$F$9:$F$60)</f>
        <v>0</v>
      </c>
      <c r="G56" s="193">
        <f t="shared" si="2"/>
        <v>0</v>
      </c>
      <c r="H56" s="129"/>
      <c r="I56" s="129"/>
      <c r="J56" s="129"/>
      <c r="K56" s="129"/>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493" t="str">
        <f t="shared" si="7"/>
        <v/>
      </c>
      <c r="AO56" s="166" t="b">
        <f t="shared" si="4"/>
        <v>0</v>
      </c>
      <c r="AP56" s="166">
        <v>49</v>
      </c>
      <c r="AQ56" s="166" t="e">
        <f t="shared" si="5"/>
        <v>#NUM!</v>
      </c>
      <c r="AR56" s="494" t="e">
        <f t="shared" si="6"/>
        <v>#NUM!</v>
      </c>
    </row>
    <row r="57" spans="1:44" ht="15.75" customHeight="1">
      <c r="A57" s="121" t="str">
        <f t="shared" si="0"/>
        <v/>
      </c>
      <c r="B57" s="235">
        <f>SUMIF(F18A!$A$9:$A$60,'F18'!A57,F18A!$B$9:$B$60)</f>
        <v>0</v>
      </c>
      <c r="C57" s="194">
        <f>SUMIF(F18A!$A$9:$A$60,'F18'!A57,F18A!$C$9:$C$60)</f>
        <v>0</v>
      </c>
      <c r="D57" s="195">
        <f t="shared" si="1"/>
        <v>0</v>
      </c>
      <c r="E57" s="194">
        <f>SUMIF(F18A!$A$9:$A$60,'F18'!A57,F18A!$E$9:$E$60)</f>
        <v>0</v>
      </c>
      <c r="F57" s="194">
        <f>SUMIF(F18A!$A$9:$A$60,'F18'!A57,F18A!$F$9:$F$60)</f>
        <v>0</v>
      </c>
      <c r="G57" s="195">
        <f t="shared" si="2"/>
        <v>0</v>
      </c>
      <c r="H57" s="129"/>
      <c r="I57" s="129"/>
      <c r="J57" s="129"/>
      <c r="K57" s="129"/>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493" t="str">
        <f t="shared" si="7"/>
        <v/>
      </c>
      <c r="AO57" s="166" t="b">
        <f t="shared" si="4"/>
        <v>0</v>
      </c>
      <c r="AP57" s="166">
        <v>50</v>
      </c>
      <c r="AQ57" s="166" t="e">
        <f t="shared" si="5"/>
        <v>#NUM!</v>
      </c>
      <c r="AR57" s="494" t="e">
        <f t="shared" si="6"/>
        <v>#NUM!</v>
      </c>
    </row>
    <row r="58" spans="1:44" ht="15.75" customHeight="1">
      <c r="A58" s="199" t="s">
        <v>620</v>
      </c>
      <c r="B58" s="495">
        <f t="shared" ref="B58:G58" si="8">SUM(B8:B57)</f>
        <v>0</v>
      </c>
      <c r="C58" s="200">
        <f t="shared" si="8"/>
        <v>0</v>
      </c>
      <c r="D58" s="200">
        <f t="shared" si="8"/>
        <v>0</v>
      </c>
      <c r="E58" s="200">
        <f t="shared" si="8"/>
        <v>0</v>
      </c>
      <c r="F58" s="200">
        <f t="shared" si="8"/>
        <v>0</v>
      </c>
      <c r="G58" s="200">
        <f t="shared" si="8"/>
        <v>0</v>
      </c>
      <c r="H58" s="129"/>
      <c r="I58" s="129"/>
      <c r="J58" s="129"/>
      <c r="K58" s="129"/>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row>
    <row r="59" spans="1:44" ht="15.75" customHeight="1">
      <c r="A59" s="129"/>
      <c r="B59" s="129"/>
      <c r="C59" s="129"/>
      <c r="D59" s="129"/>
      <c r="E59" s="129"/>
      <c r="F59" s="129"/>
      <c r="G59" s="129"/>
      <c r="H59" s="129"/>
      <c r="I59" s="129"/>
      <c r="J59" s="129"/>
      <c r="K59" s="129"/>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row>
    <row r="60" spans="1:44" ht="15.75" customHeight="1">
      <c r="A60" s="577" t="s">
        <v>4897</v>
      </c>
      <c r="B60" s="505"/>
      <c r="C60" s="505"/>
      <c r="D60" s="505"/>
      <c r="E60" s="505"/>
      <c r="F60" s="505"/>
      <c r="G60" s="505"/>
      <c r="H60" s="129"/>
      <c r="I60" s="129"/>
      <c r="J60" s="129"/>
      <c r="K60" s="129"/>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row>
    <row r="61" spans="1:44" ht="15.75" customHeight="1">
      <c r="A61" s="505"/>
      <c r="B61" s="505"/>
      <c r="C61" s="505"/>
      <c r="D61" s="505"/>
      <c r="E61" s="505"/>
      <c r="F61" s="505"/>
      <c r="G61" s="505"/>
      <c r="H61" s="129"/>
      <c r="I61" s="129"/>
      <c r="J61" s="129"/>
      <c r="K61" s="129"/>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row>
    <row r="62" spans="1:44" ht="15.75" customHeight="1">
      <c r="A62" s="129"/>
      <c r="B62" s="129"/>
      <c r="C62" s="129"/>
      <c r="D62" s="129"/>
      <c r="E62" s="129"/>
      <c r="F62" s="129"/>
      <c r="G62" s="129"/>
      <c r="H62" s="129"/>
      <c r="I62" s="129"/>
      <c r="J62" s="129"/>
      <c r="K62" s="129"/>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row>
    <row r="63" spans="1:44" ht="15.75" customHeight="1">
      <c r="A63" s="156"/>
      <c r="B63" s="156"/>
      <c r="C63" s="129"/>
      <c r="D63" s="156"/>
      <c r="E63" s="156"/>
      <c r="F63" s="156"/>
      <c r="G63" s="129"/>
      <c r="H63" s="129"/>
      <c r="I63" s="129"/>
      <c r="J63" s="129"/>
      <c r="K63" s="129"/>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row>
    <row r="64" spans="1:44" ht="15.75" customHeight="1">
      <c r="A64" s="578" t="str">
        <f>Validacion!A7</f>
        <v>LIC. JOSÉ MIGUEL GOMEZ LOPEZ</v>
      </c>
      <c r="B64" s="505"/>
      <c r="C64" s="129"/>
      <c r="D64" s="578" t="str">
        <f>Validacion!A9</f>
        <v>LIC. BERTHA MARCELA GONGORA JIMENEZ</v>
      </c>
      <c r="E64" s="505"/>
      <c r="F64" s="505"/>
      <c r="G64" s="129"/>
      <c r="H64" s="129"/>
      <c r="I64" s="129"/>
      <c r="J64" s="129"/>
      <c r="K64" s="129"/>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row>
    <row r="65" spans="1:44" ht="15.75" customHeight="1">
      <c r="A65" s="505"/>
      <c r="B65" s="505"/>
      <c r="C65" s="129"/>
      <c r="D65" s="505"/>
      <c r="E65" s="505"/>
      <c r="F65" s="505"/>
      <c r="G65" s="129"/>
      <c r="H65" s="129"/>
      <c r="I65" s="129"/>
      <c r="J65" s="129"/>
      <c r="K65" s="129"/>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row>
    <row r="66" spans="1:44" ht="15.75" customHeight="1">
      <c r="A66" s="579" t="s">
        <v>4898</v>
      </c>
      <c r="B66" s="505"/>
      <c r="C66" s="129"/>
      <c r="D66" s="580" t="s">
        <v>5037</v>
      </c>
      <c r="E66" s="505"/>
      <c r="F66" s="505"/>
      <c r="G66" s="129"/>
      <c r="H66" s="129"/>
      <c r="I66" s="129"/>
      <c r="J66" s="129"/>
      <c r="K66" s="129"/>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row>
    <row r="67" spans="1:44" ht="15.75" customHeight="1">
      <c r="A67" s="505"/>
      <c r="B67" s="505"/>
      <c r="C67" s="129"/>
      <c r="D67" s="505"/>
      <c r="E67" s="505"/>
      <c r="F67" s="505"/>
      <c r="G67" s="129"/>
      <c r="H67" s="129"/>
      <c r="I67" s="129"/>
      <c r="J67" s="129"/>
      <c r="K67" s="129"/>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row>
    <row r="68" spans="1:44" ht="15.75" customHeight="1">
      <c r="A68" s="129"/>
      <c r="B68" s="129"/>
      <c r="C68" s="129"/>
      <c r="D68" s="129"/>
      <c r="E68" s="129"/>
      <c r="F68" s="129"/>
      <c r="G68" s="129"/>
      <c r="H68" s="129"/>
      <c r="I68" s="129"/>
      <c r="J68" s="129"/>
      <c r="K68" s="129"/>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row>
    <row r="69" spans="1:44" ht="15.75" customHeight="1">
      <c r="A69" s="129"/>
      <c r="B69" s="129"/>
      <c r="C69" s="129"/>
      <c r="D69" s="129"/>
      <c r="E69" s="129"/>
      <c r="F69" s="129"/>
      <c r="G69" s="129"/>
      <c r="H69" s="129"/>
      <c r="I69" s="129"/>
      <c r="J69" s="129"/>
      <c r="K69" s="129"/>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row>
    <row r="70" spans="1:44" ht="15.75" customHeight="1">
      <c r="A70" s="129"/>
      <c r="B70" s="129"/>
      <c r="C70" s="129"/>
      <c r="D70" s="129"/>
      <c r="E70" s="129"/>
      <c r="F70" s="129"/>
      <c r="G70" s="129"/>
      <c r="H70" s="129"/>
      <c r="I70" s="129"/>
      <c r="J70" s="129"/>
      <c r="K70" s="129"/>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row>
    <row r="71" spans="1:44" ht="15.75" customHeight="1">
      <c r="A71" s="129"/>
      <c r="B71" s="129"/>
      <c r="C71" s="129"/>
      <c r="D71" s="129"/>
      <c r="E71" s="129"/>
      <c r="F71" s="129"/>
      <c r="G71" s="129"/>
      <c r="H71" s="129"/>
      <c r="I71" s="129"/>
      <c r="J71" s="129"/>
      <c r="K71" s="129"/>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row>
    <row r="72" spans="1:44" ht="15.75" customHeight="1">
      <c r="A72" s="129"/>
      <c r="B72" s="129"/>
      <c r="C72" s="129"/>
      <c r="D72" s="129"/>
      <c r="E72" s="129"/>
      <c r="F72" s="129"/>
      <c r="G72" s="129"/>
      <c r="H72" s="129"/>
      <c r="I72" s="129"/>
      <c r="J72" s="129"/>
      <c r="K72" s="129"/>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row>
    <row r="73" spans="1:44" ht="15.75" customHeight="1">
      <c r="A73" s="129"/>
      <c r="B73" s="129"/>
      <c r="C73" s="129"/>
      <c r="D73" s="129"/>
      <c r="E73" s="129"/>
      <c r="F73" s="129"/>
      <c r="G73" s="129"/>
      <c r="H73" s="129"/>
      <c r="I73" s="129"/>
      <c r="J73" s="129"/>
      <c r="K73" s="129"/>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row>
    <row r="74" spans="1:44" ht="15.75" customHeight="1">
      <c r="A74" s="129"/>
      <c r="B74" s="129"/>
      <c r="C74" s="129"/>
      <c r="D74" s="129"/>
      <c r="E74" s="129"/>
      <c r="F74" s="129"/>
      <c r="G74" s="129"/>
      <c r="H74" s="129"/>
      <c r="I74" s="129"/>
      <c r="J74" s="129"/>
      <c r="K74" s="129"/>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row>
    <row r="75" spans="1:44" ht="15.75" customHeight="1">
      <c r="A75" s="129"/>
      <c r="B75" s="129"/>
      <c r="C75" s="129"/>
      <c r="D75" s="129"/>
      <c r="E75" s="129"/>
      <c r="F75" s="129"/>
      <c r="G75" s="129"/>
      <c r="H75" s="129"/>
      <c r="I75" s="129"/>
      <c r="J75" s="129"/>
      <c r="K75" s="129"/>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row>
    <row r="76" spans="1:44" ht="15.75" customHeight="1">
      <c r="A76" s="129"/>
      <c r="B76" s="129"/>
      <c r="C76" s="129"/>
      <c r="D76" s="129"/>
      <c r="E76" s="129"/>
      <c r="F76" s="129"/>
      <c r="G76" s="129"/>
      <c r="H76" s="129"/>
      <c r="I76" s="129"/>
      <c r="J76" s="129"/>
      <c r="K76" s="129"/>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row>
    <row r="77" spans="1:44" ht="15.75" customHeight="1">
      <c r="A77" s="129"/>
      <c r="B77" s="129"/>
      <c r="C77" s="129"/>
      <c r="D77" s="129"/>
      <c r="E77" s="129"/>
      <c r="F77" s="129"/>
      <c r="G77" s="129"/>
      <c r="H77" s="129"/>
      <c r="I77" s="129"/>
      <c r="J77" s="129"/>
      <c r="K77" s="129"/>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row>
    <row r="78" spans="1:44" ht="15.75" customHeight="1">
      <c r="A78" s="129"/>
      <c r="B78" s="129"/>
      <c r="C78" s="129"/>
      <c r="D78" s="129"/>
      <c r="E78" s="129"/>
      <c r="F78" s="129"/>
      <c r="G78" s="129"/>
      <c r="H78" s="129"/>
      <c r="I78" s="129"/>
      <c r="J78" s="129"/>
      <c r="K78" s="129"/>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row>
    <row r="79" spans="1:44" ht="15.75" customHeight="1">
      <c r="A79" s="129"/>
      <c r="B79" s="129"/>
      <c r="C79" s="129"/>
      <c r="D79" s="129"/>
      <c r="E79" s="129"/>
      <c r="F79" s="129"/>
      <c r="G79" s="129"/>
      <c r="H79" s="129"/>
      <c r="I79" s="129"/>
      <c r="J79" s="129"/>
      <c r="K79" s="129"/>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row>
    <row r="80" spans="1:44" ht="15.75" customHeight="1">
      <c r="A80" s="129"/>
      <c r="B80" s="129"/>
      <c r="C80" s="129"/>
      <c r="D80" s="129"/>
      <c r="E80" s="129"/>
      <c r="F80" s="129"/>
      <c r="G80" s="129"/>
      <c r="H80" s="129"/>
      <c r="I80" s="129"/>
      <c r="J80" s="129"/>
      <c r="K80" s="129"/>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row>
    <row r="81" spans="1:44" ht="15.75" customHeight="1">
      <c r="A81" s="129"/>
      <c r="B81" s="129"/>
      <c r="C81" s="129"/>
      <c r="D81" s="129"/>
      <c r="E81" s="129"/>
      <c r="F81" s="129"/>
      <c r="G81" s="129"/>
      <c r="H81" s="129"/>
      <c r="I81" s="129"/>
      <c r="J81" s="129"/>
      <c r="K81" s="129"/>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row>
    <row r="82" spans="1:44" ht="15.75" customHeight="1">
      <c r="A82" s="129"/>
      <c r="B82" s="129"/>
      <c r="C82" s="129"/>
      <c r="D82" s="129"/>
      <c r="E82" s="129"/>
      <c r="F82" s="129"/>
      <c r="G82" s="129"/>
      <c r="H82" s="129"/>
      <c r="I82" s="129"/>
      <c r="J82" s="129"/>
      <c r="K82" s="129"/>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row>
    <row r="83" spans="1:44" ht="15.75" customHeight="1">
      <c r="A83" s="129"/>
      <c r="B83" s="129"/>
      <c r="C83" s="129"/>
      <c r="D83" s="129"/>
      <c r="E83" s="129"/>
      <c r="F83" s="129"/>
      <c r="G83" s="129"/>
      <c r="H83" s="129"/>
      <c r="I83" s="129"/>
      <c r="J83" s="129"/>
      <c r="K83" s="129"/>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row>
    <row r="84" spans="1:44" ht="15.75" customHeight="1">
      <c r="A84" s="129"/>
      <c r="B84" s="129"/>
      <c r="C84" s="129"/>
      <c r="D84" s="129"/>
      <c r="E84" s="129"/>
      <c r="F84" s="129"/>
      <c r="G84" s="129"/>
      <c r="H84" s="129"/>
      <c r="I84" s="129"/>
      <c r="J84" s="129"/>
      <c r="K84" s="129"/>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row>
    <row r="85" spans="1:44" ht="15.75" customHeight="1">
      <c r="A85" s="129"/>
      <c r="B85" s="129"/>
      <c r="C85" s="129"/>
      <c r="D85" s="129"/>
      <c r="E85" s="129"/>
      <c r="F85" s="129"/>
      <c r="G85" s="129"/>
      <c r="H85" s="129"/>
      <c r="I85" s="129"/>
      <c r="J85" s="129"/>
      <c r="K85" s="129"/>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row>
    <row r="86" spans="1:44" ht="15.75" customHeight="1">
      <c r="A86" s="129"/>
      <c r="B86" s="129"/>
      <c r="C86" s="129"/>
      <c r="D86" s="129"/>
      <c r="E86" s="129"/>
      <c r="F86" s="129"/>
      <c r="G86" s="129"/>
      <c r="H86" s="129"/>
      <c r="I86" s="129"/>
      <c r="J86" s="129"/>
      <c r="K86" s="129"/>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row>
    <row r="87" spans="1:44" ht="15.75" customHeight="1">
      <c r="A87" s="129"/>
      <c r="B87" s="129"/>
      <c r="C87" s="129"/>
      <c r="D87" s="129"/>
      <c r="E87" s="129"/>
      <c r="F87" s="129"/>
      <c r="G87" s="129"/>
      <c r="H87" s="129"/>
      <c r="I87" s="129"/>
      <c r="J87" s="129"/>
      <c r="K87" s="129"/>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row>
    <row r="88" spans="1:44" ht="15.75" customHeight="1">
      <c r="A88" s="129"/>
      <c r="B88" s="129"/>
      <c r="C88" s="129"/>
      <c r="D88" s="129"/>
      <c r="E88" s="129"/>
      <c r="F88" s="129"/>
      <c r="G88" s="129"/>
      <c r="H88" s="129"/>
      <c r="I88" s="129"/>
      <c r="J88" s="129"/>
      <c r="K88" s="129"/>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row>
    <row r="89" spans="1:44" ht="15.75" customHeight="1">
      <c r="A89" s="129"/>
      <c r="B89" s="129"/>
      <c r="C89" s="129"/>
      <c r="D89" s="129"/>
      <c r="E89" s="129"/>
      <c r="F89" s="129"/>
      <c r="G89" s="129"/>
      <c r="H89" s="129"/>
      <c r="I89" s="129"/>
      <c r="J89" s="129"/>
      <c r="K89" s="129"/>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row>
    <row r="90" spans="1:44" ht="15.75" customHeight="1">
      <c r="A90" s="129"/>
      <c r="B90" s="129"/>
      <c r="C90" s="129"/>
      <c r="D90" s="129"/>
      <c r="E90" s="129"/>
      <c r="F90" s="129"/>
      <c r="G90" s="129"/>
      <c r="H90" s="129"/>
      <c r="I90" s="129"/>
      <c r="J90" s="129"/>
      <c r="K90" s="129"/>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row>
    <row r="91" spans="1:44" ht="15.75" customHeight="1">
      <c r="A91" s="129"/>
      <c r="B91" s="129"/>
      <c r="C91" s="129"/>
      <c r="D91" s="129"/>
      <c r="E91" s="129"/>
      <c r="F91" s="129"/>
      <c r="G91" s="129"/>
      <c r="H91" s="129"/>
      <c r="I91" s="129"/>
      <c r="J91" s="129"/>
      <c r="K91" s="129"/>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row>
    <row r="92" spans="1:44" ht="15.75" customHeight="1">
      <c r="A92" s="129"/>
      <c r="B92" s="129"/>
      <c r="C92" s="129"/>
      <c r="D92" s="129"/>
      <c r="E92" s="129"/>
      <c r="F92" s="129"/>
      <c r="G92" s="129"/>
      <c r="H92" s="129"/>
      <c r="I92" s="129"/>
      <c r="J92" s="129"/>
      <c r="K92" s="129"/>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row>
    <row r="93" spans="1:44" ht="15.75" customHeight="1">
      <c r="A93" s="129"/>
      <c r="B93" s="129"/>
      <c r="C93" s="129"/>
      <c r="D93" s="129"/>
      <c r="E93" s="129"/>
      <c r="F93" s="129"/>
      <c r="G93" s="129"/>
      <c r="H93" s="129"/>
      <c r="I93" s="129"/>
      <c r="J93" s="129"/>
      <c r="K93" s="129"/>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row>
    <row r="94" spans="1:44" ht="15.75" customHeight="1">
      <c r="A94" s="129"/>
      <c r="B94" s="129"/>
      <c r="C94" s="129"/>
      <c r="D94" s="129"/>
      <c r="E94" s="129"/>
      <c r="F94" s="129"/>
      <c r="G94" s="129"/>
      <c r="H94" s="129"/>
      <c r="I94" s="129"/>
      <c r="J94" s="129"/>
      <c r="K94" s="129"/>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row>
    <row r="95" spans="1:44" ht="15.75" customHeight="1">
      <c r="A95" s="129"/>
      <c r="B95" s="129"/>
      <c r="C95" s="129"/>
      <c r="D95" s="129"/>
      <c r="E95" s="129"/>
      <c r="F95" s="129"/>
      <c r="G95" s="129"/>
      <c r="H95" s="129"/>
      <c r="I95" s="129"/>
      <c r="J95" s="129"/>
      <c r="K95" s="129"/>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row>
    <row r="96" spans="1:44" ht="15.75" customHeight="1">
      <c r="A96" s="129"/>
      <c r="B96" s="129"/>
      <c r="C96" s="129"/>
      <c r="D96" s="129"/>
      <c r="E96" s="129"/>
      <c r="F96" s="129"/>
      <c r="G96" s="129"/>
      <c r="H96" s="129"/>
      <c r="I96" s="129"/>
      <c r="J96" s="129"/>
      <c r="K96" s="129"/>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row>
    <row r="97" spans="1:44" ht="15.75" customHeight="1">
      <c r="A97" s="129"/>
      <c r="B97" s="129"/>
      <c r="C97" s="129"/>
      <c r="D97" s="129"/>
      <c r="E97" s="129"/>
      <c r="F97" s="129"/>
      <c r="G97" s="129"/>
      <c r="H97" s="129"/>
      <c r="I97" s="129"/>
      <c r="J97" s="129"/>
      <c r="K97" s="129"/>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row>
    <row r="98" spans="1:44" ht="15.75" customHeight="1">
      <c r="A98" s="129"/>
      <c r="B98" s="129"/>
      <c r="C98" s="129"/>
      <c r="D98" s="129"/>
      <c r="E98" s="129"/>
      <c r="F98" s="129"/>
      <c r="G98" s="129"/>
      <c r="H98" s="129"/>
      <c r="I98" s="129"/>
      <c r="J98" s="129"/>
      <c r="K98" s="129"/>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row>
    <row r="99" spans="1:44" ht="15.75" customHeight="1">
      <c r="A99" s="129"/>
      <c r="B99" s="129"/>
      <c r="C99" s="129"/>
      <c r="D99" s="129"/>
      <c r="E99" s="129"/>
      <c r="F99" s="129"/>
      <c r="G99" s="129"/>
      <c r="H99" s="129"/>
      <c r="I99" s="129"/>
      <c r="J99" s="129"/>
      <c r="K99" s="129"/>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row>
    <row r="100" spans="1:44" ht="15.75" customHeight="1">
      <c r="A100" s="129"/>
      <c r="B100" s="129"/>
      <c r="C100" s="129"/>
      <c r="D100" s="129"/>
      <c r="E100" s="129"/>
      <c r="F100" s="129"/>
      <c r="G100" s="129"/>
      <c r="H100" s="129"/>
      <c r="I100" s="129"/>
      <c r="J100" s="129"/>
      <c r="K100" s="129"/>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row>
    <row r="101" spans="1:44" ht="15.75" customHeight="1">
      <c r="A101" s="129"/>
      <c r="B101" s="129"/>
      <c r="C101" s="129"/>
      <c r="D101" s="129"/>
      <c r="E101" s="129"/>
      <c r="F101" s="129"/>
      <c r="G101" s="129"/>
      <c r="H101" s="129"/>
      <c r="I101" s="129"/>
      <c r="J101" s="129"/>
      <c r="K101" s="129"/>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row>
    <row r="102" spans="1:44" ht="15.75" customHeight="1">
      <c r="A102" s="129"/>
      <c r="B102" s="129"/>
      <c r="C102" s="129"/>
      <c r="D102" s="129"/>
      <c r="E102" s="129"/>
      <c r="F102" s="129"/>
      <c r="G102" s="129"/>
      <c r="H102" s="129"/>
      <c r="I102" s="129"/>
      <c r="J102" s="129"/>
      <c r="K102" s="129"/>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row>
    <row r="103" spans="1:44" ht="15.75" customHeight="1">
      <c r="A103" s="129"/>
      <c r="B103" s="129"/>
      <c r="C103" s="129"/>
      <c r="D103" s="129"/>
      <c r="E103" s="129"/>
      <c r="F103" s="129"/>
      <c r="G103" s="129"/>
      <c r="H103" s="129"/>
      <c r="I103" s="129"/>
      <c r="J103" s="129"/>
      <c r="K103" s="129"/>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row>
    <row r="104" spans="1:44" ht="15.75" customHeight="1">
      <c r="A104" s="129"/>
      <c r="B104" s="129"/>
      <c r="C104" s="129"/>
      <c r="D104" s="129"/>
      <c r="E104" s="129"/>
      <c r="F104" s="129"/>
      <c r="G104" s="129"/>
      <c r="H104" s="129"/>
      <c r="I104" s="129"/>
      <c r="J104" s="129"/>
      <c r="K104" s="129"/>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row>
    <row r="105" spans="1:44" ht="15.75" customHeight="1">
      <c r="A105" s="129"/>
      <c r="B105" s="129"/>
      <c r="C105" s="129"/>
      <c r="D105" s="129"/>
      <c r="E105" s="129"/>
      <c r="F105" s="129"/>
      <c r="G105" s="129"/>
      <c r="H105" s="129"/>
      <c r="I105" s="129"/>
      <c r="J105" s="129"/>
      <c r="K105" s="129"/>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row>
    <row r="106" spans="1:44" ht="15.75" customHeight="1">
      <c r="A106" s="129"/>
      <c r="B106" s="129"/>
      <c r="C106" s="129"/>
      <c r="D106" s="129"/>
      <c r="E106" s="129"/>
      <c r="F106" s="129"/>
      <c r="G106" s="129"/>
      <c r="H106" s="129"/>
      <c r="I106" s="129"/>
      <c r="J106" s="129"/>
      <c r="K106" s="129"/>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row>
    <row r="107" spans="1:44" ht="15.75" customHeight="1">
      <c r="A107" s="129"/>
      <c r="B107" s="129"/>
      <c r="C107" s="129"/>
      <c r="D107" s="129"/>
      <c r="E107" s="129"/>
      <c r="F107" s="129"/>
      <c r="G107" s="129"/>
      <c r="H107" s="129"/>
      <c r="I107" s="129"/>
      <c r="J107" s="129"/>
      <c r="K107" s="129"/>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row>
    <row r="108" spans="1:44" ht="15.75" customHeight="1">
      <c r="A108" s="129"/>
      <c r="B108" s="129"/>
      <c r="C108" s="129"/>
      <c r="D108" s="129"/>
      <c r="E108" s="129"/>
      <c r="F108" s="129"/>
      <c r="G108" s="129"/>
      <c r="H108" s="129"/>
      <c r="I108" s="129"/>
      <c r="J108" s="129"/>
      <c r="K108" s="129"/>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row>
    <row r="109" spans="1:44" ht="15.75" customHeight="1">
      <c r="A109" s="129"/>
      <c r="B109" s="129"/>
      <c r="C109" s="129"/>
      <c r="D109" s="129"/>
      <c r="E109" s="129"/>
      <c r="F109" s="129"/>
      <c r="G109" s="129"/>
      <c r="H109" s="129"/>
      <c r="I109" s="129"/>
      <c r="J109" s="129"/>
      <c r="K109" s="129"/>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row>
    <row r="110" spans="1:44" ht="15.75" customHeight="1">
      <c r="A110" s="129"/>
      <c r="B110" s="129"/>
      <c r="C110" s="129"/>
      <c r="D110" s="129"/>
      <c r="E110" s="129"/>
      <c r="F110" s="129"/>
      <c r="G110" s="129"/>
      <c r="H110" s="129"/>
      <c r="I110" s="129"/>
      <c r="J110" s="129"/>
      <c r="K110" s="129"/>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row>
    <row r="111" spans="1:44" ht="15.75" customHeight="1">
      <c r="A111" s="129"/>
      <c r="B111" s="129"/>
      <c r="C111" s="129"/>
      <c r="D111" s="129"/>
      <c r="E111" s="129"/>
      <c r="F111" s="129"/>
      <c r="G111" s="129"/>
      <c r="H111" s="129"/>
      <c r="I111" s="129"/>
      <c r="J111" s="129"/>
      <c r="K111" s="129"/>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row>
    <row r="112" spans="1:44" ht="15.75" customHeight="1">
      <c r="A112" s="129"/>
      <c r="B112" s="129"/>
      <c r="C112" s="129"/>
      <c r="D112" s="129"/>
      <c r="E112" s="129"/>
      <c r="F112" s="129"/>
      <c r="G112" s="129"/>
      <c r="H112" s="129"/>
      <c r="I112" s="129"/>
      <c r="J112" s="129"/>
      <c r="K112" s="129"/>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row>
    <row r="113" spans="1:44" ht="15.75" customHeight="1">
      <c r="A113" s="129"/>
      <c r="B113" s="129"/>
      <c r="C113" s="129"/>
      <c r="D113" s="129"/>
      <c r="E113" s="129"/>
      <c r="F113" s="129"/>
      <c r="G113" s="129"/>
      <c r="H113" s="129"/>
      <c r="I113" s="129"/>
      <c r="J113" s="129"/>
      <c r="K113" s="129"/>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row>
    <row r="114" spans="1:44" ht="15.75" customHeight="1">
      <c r="A114" s="129"/>
      <c r="B114" s="129"/>
      <c r="C114" s="129"/>
      <c r="D114" s="129"/>
      <c r="E114" s="129"/>
      <c r="F114" s="129"/>
      <c r="G114" s="129"/>
      <c r="H114" s="129"/>
      <c r="I114" s="129"/>
      <c r="J114" s="129"/>
      <c r="K114" s="129"/>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row>
    <row r="115" spans="1:44" ht="15.75" customHeight="1">
      <c r="A115" s="129"/>
      <c r="B115" s="129"/>
      <c r="C115" s="129"/>
      <c r="D115" s="129"/>
      <c r="E115" s="129"/>
      <c r="F115" s="129"/>
      <c r="G115" s="129"/>
      <c r="H115" s="129"/>
      <c r="I115" s="129"/>
      <c r="J115" s="129"/>
      <c r="K115" s="129"/>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row>
    <row r="116" spans="1:44" ht="15.75" customHeight="1">
      <c r="A116" s="129"/>
      <c r="B116" s="129"/>
      <c r="C116" s="129"/>
      <c r="D116" s="129"/>
      <c r="E116" s="129"/>
      <c r="F116" s="129"/>
      <c r="G116" s="129"/>
      <c r="H116" s="129"/>
      <c r="I116" s="129"/>
      <c r="J116" s="129"/>
      <c r="K116" s="129"/>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row>
    <row r="117" spans="1:44" ht="15.75" customHeight="1">
      <c r="A117" s="129"/>
      <c r="B117" s="129"/>
      <c r="C117" s="129"/>
      <c r="D117" s="129"/>
      <c r="E117" s="129"/>
      <c r="F117" s="129"/>
      <c r="G117" s="129"/>
      <c r="H117" s="129"/>
      <c r="I117" s="129"/>
      <c r="J117" s="129"/>
      <c r="K117" s="129"/>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row>
    <row r="118" spans="1:44" ht="15.75" customHeight="1">
      <c r="A118" s="129"/>
      <c r="B118" s="129"/>
      <c r="C118" s="129"/>
      <c r="D118" s="129"/>
      <c r="E118" s="129"/>
      <c r="F118" s="129"/>
      <c r="G118" s="129"/>
      <c r="H118" s="129"/>
      <c r="I118" s="129"/>
      <c r="J118" s="129"/>
      <c r="K118" s="129"/>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row>
    <row r="119" spans="1:44" ht="15.75" customHeight="1">
      <c r="A119" s="129"/>
      <c r="B119" s="129"/>
      <c r="C119" s="129"/>
      <c r="D119" s="129"/>
      <c r="E119" s="129"/>
      <c r="F119" s="129"/>
      <c r="G119" s="129"/>
      <c r="H119" s="129"/>
      <c r="I119" s="129"/>
      <c r="J119" s="129"/>
      <c r="K119" s="129"/>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row>
    <row r="120" spans="1:44" ht="15.75" customHeight="1">
      <c r="A120" s="129"/>
      <c r="B120" s="129"/>
      <c r="C120" s="129"/>
      <c r="D120" s="129"/>
      <c r="E120" s="129"/>
      <c r="F120" s="129"/>
      <c r="G120" s="129"/>
      <c r="H120" s="129"/>
      <c r="I120" s="129"/>
      <c r="J120" s="129"/>
      <c r="K120" s="129"/>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row>
    <row r="121" spans="1:44" ht="15.75" customHeight="1">
      <c r="A121" s="129"/>
      <c r="B121" s="129"/>
      <c r="C121" s="129"/>
      <c r="D121" s="129"/>
      <c r="E121" s="129"/>
      <c r="F121" s="129"/>
      <c r="G121" s="129"/>
      <c r="H121" s="129"/>
      <c r="I121" s="129"/>
      <c r="J121" s="129"/>
      <c r="K121" s="129"/>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row>
    <row r="122" spans="1:44" ht="15.75" customHeight="1">
      <c r="A122" s="129"/>
      <c r="B122" s="129"/>
      <c r="C122" s="129"/>
      <c r="D122" s="129"/>
      <c r="E122" s="129"/>
      <c r="F122" s="129"/>
      <c r="G122" s="129"/>
      <c r="H122" s="129"/>
      <c r="I122" s="129"/>
      <c r="J122" s="129"/>
      <c r="K122" s="129"/>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row>
    <row r="123" spans="1:44" ht="15.75" customHeight="1">
      <c r="A123" s="129"/>
      <c r="B123" s="129"/>
      <c r="C123" s="129"/>
      <c r="D123" s="129"/>
      <c r="E123" s="129"/>
      <c r="F123" s="129"/>
      <c r="G123" s="129"/>
      <c r="H123" s="129"/>
      <c r="I123" s="129"/>
      <c r="J123" s="129"/>
      <c r="K123" s="129"/>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row>
    <row r="124" spans="1:44" ht="15.75" customHeight="1">
      <c r="A124" s="129"/>
      <c r="B124" s="129"/>
      <c r="C124" s="129"/>
      <c r="D124" s="129"/>
      <c r="E124" s="129"/>
      <c r="F124" s="129"/>
      <c r="G124" s="129"/>
      <c r="H124" s="129"/>
      <c r="I124" s="129"/>
      <c r="J124" s="129"/>
      <c r="K124" s="129"/>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row>
    <row r="125" spans="1:44" ht="15.75" customHeight="1">
      <c r="A125" s="129"/>
      <c r="B125" s="129"/>
      <c r="C125" s="129"/>
      <c r="D125" s="129"/>
      <c r="E125" s="129"/>
      <c r="F125" s="129"/>
      <c r="G125" s="129"/>
      <c r="H125" s="129"/>
      <c r="I125" s="129"/>
      <c r="J125" s="129"/>
      <c r="K125" s="129"/>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row>
    <row r="126" spans="1:44" ht="15.75" customHeight="1">
      <c r="A126" s="129"/>
      <c r="B126" s="129"/>
      <c r="C126" s="129"/>
      <c r="D126" s="129"/>
      <c r="E126" s="129"/>
      <c r="F126" s="129"/>
      <c r="G126" s="129"/>
      <c r="H126" s="129"/>
      <c r="I126" s="129"/>
      <c r="J126" s="129"/>
      <c r="K126" s="129"/>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row>
    <row r="127" spans="1:44" ht="15.75" customHeight="1">
      <c r="A127" s="129"/>
      <c r="B127" s="129"/>
      <c r="C127" s="129"/>
      <c r="D127" s="129"/>
      <c r="E127" s="129"/>
      <c r="F127" s="129"/>
      <c r="G127" s="129"/>
      <c r="H127" s="129"/>
      <c r="I127" s="129"/>
      <c r="J127" s="129"/>
      <c r="K127" s="129"/>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row>
    <row r="128" spans="1:44" ht="15.75" customHeight="1">
      <c r="A128" s="129"/>
      <c r="B128" s="129"/>
      <c r="C128" s="129"/>
      <c r="D128" s="129"/>
      <c r="E128" s="129"/>
      <c r="F128" s="129"/>
      <c r="G128" s="129"/>
      <c r="H128" s="129"/>
      <c r="I128" s="129"/>
      <c r="J128" s="129"/>
      <c r="K128" s="129"/>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row>
    <row r="129" spans="1:44" ht="15.75" customHeight="1">
      <c r="A129" s="129"/>
      <c r="B129" s="129"/>
      <c r="C129" s="129"/>
      <c r="D129" s="129"/>
      <c r="E129" s="129"/>
      <c r="F129" s="129"/>
      <c r="G129" s="129"/>
      <c r="H129" s="129"/>
      <c r="I129" s="129"/>
      <c r="J129" s="129"/>
      <c r="K129" s="129"/>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row>
    <row r="130" spans="1:44" ht="15.75" customHeight="1">
      <c r="A130" s="129"/>
      <c r="B130" s="129"/>
      <c r="C130" s="129"/>
      <c r="D130" s="129"/>
      <c r="E130" s="129"/>
      <c r="F130" s="129"/>
      <c r="G130" s="129"/>
      <c r="H130" s="129"/>
      <c r="I130" s="129"/>
      <c r="J130" s="129"/>
      <c r="K130" s="129"/>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row>
    <row r="131" spans="1:44" ht="15.75" customHeight="1">
      <c r="A131" s="129"/>
      <c r="B131" s="129"/>
      <c r="C131" s="129"/>
      <c r="D131" s="129"/>
      <c r="E131" s="129"/>
      <c r="F131" s="129"/>
      <c r="G131" s="129"/>
      <c r="H131" s="129"/>
      <c r="I131" s="129"/>
      <c r="J131" s="129"/>
      <c r="K131" s="129"/>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row>
    <row r="132" spans="1:44" ht="15.75" customHeight="1">
      <c r="A132" s="129"/>
      <c r="B132" s="129"/>
      <c r="C132" s="129"/>
      <c r="D132" s="129"/>
      <c r="E132" s="129"/>
      <c r="F132" s="129"/>
      <c r="G132" s="129"/>
      <c r="H132" s="129"/>
      <c r="I132" s="129"/>
      <c r="J132" s="129"/>
      <c r="K132" s="129"/>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row>
    <row r="133" spans="1:44" ht="15.75" customHeight="1">
      <c r="A133" s="129"/>
      <c r="B133" s="129"/>
      <c r="C133" s="129"/>
      <c r="D133" s="129"/>
      <c r="E133" s="129"/>
      <c r="F133" s="129"/>
      <c r="G133" s="129"/>
      <c r="H133" s="129"/>
      <c r="I133" s="129"/>
      <c r="J133" s="129"/>
      <c r="K133" s="129"/>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row>
    <row r="134" spans="1:44" ht="15.75" customHeight="1">
      <c r="A134" s="129"/>
      <c r="B134" s="129"/>
      <c r="C134" s="129"/>
      <c r="D134" s="129"/>
      <c r="E134" s="129"/>
      <c r="F134" s="129"/>
      <c r="G134" s="129"/>
      <c r="H134" s="129"/>
      <c r="I134" s="129"/>
      <c r="J134" s="129"/>
      <c r="K134" s="129"/>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row>
    <row r="135" spans="1:44" ht="15.75" customHeight="1">
      <c r="A135" s="129"/>
      <c r="B135" s="129"/>
      <c r="C135" s="129"/>
      <c r="D135" s="129"/>
      <c r="E135" s="129"/>
      <c r="F135" s="129"/>
      <c r="G135" s="129"/>
      <c r="H135" s="129"/>
      <c r="I135" s="129"/>
      <c r="J135" s="129"/>
      <c r="K135" s="129"/>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row>
    <row r="136" spans="1:44" ht="15.75" customHeight="1">
      <c r="A136" s="129"/>
      <c r="B136" s="129"/>
      <c r="C136" s="129"/>
      <c r="D136" s="129"/>
      <c r="E136" s="129"/>
      <c r="F136" s="129"/>
      <c r="G136" s="129"/>
      <c r="H136" s="129"/>
      <c r="I136" s="129"/>
      <c r="J136" s="129"/>
      <c r="K136" s="129"/>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row>
    <row r="137" spans="1:44" ht="15.75" customHeight="1">
      <c r="A137" s="129"/>
      <c r="B137" s="129"/>
      <c r="C137" s="129"/>
      <c r="D137" s="129"/>
      <c r="E137" s="129"/>
      <c r="F137" s="129"/>
      <c r="G137" s="129"/>
      <c r="H137" s="129"/>
      <c r="I137" s="129"/>
      <c r="J137" s="129"/>
      <c r="K137" s="129"/>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row>
    <row r="138" spans="1:44" ht="15.75" customHeight="1">
      <c r="A138" s="129"/>
      <c r="B138" s="129"/>
      <c r="C138" s="129"/>
      <c r="D138" s="129"/>
      <c r="E138" s="129"/>
      <c r="F138" s="129"/>
      <c r="G138" s="129"/>
      <c r="H138" s="129"/>
      <c r="I138" s="129"/>
      <c r="J138" s="129"/>
      <c r="K138" s="129"/>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row>
    <row r="139" spans="1:44" ht="15.75" customHeight="1">
      <c r="A139" s="129"/>
      <c r="B139" s="129"/>
      <c r="C139" s="129"/>
      <c r="D139" s="129"/>
      <c r="E139" s="129"/>
      <c r="F139" s="129"/>
      <c r="G139" s="129"/>
      <c r="H139" s="129"/>
      <c r="I139" s="129"/>
      <c r="J139" s="129"/>
      <c r="K139" s="129"/>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row>
    <row r="140" spans="1:44" ht="15.75" customHeight="1">
      <c r="A140" s="129"/>
      <c r="B140" s="129"/>
      <c r="C140" s="129"/>
      <c r="D140" s="129"/>
      <c r="E140" s="129"/>
      <c r="F140" s="129"/>
      <c r="G140" s="129"/>
      <c r="H140" s="129"/>
      <c r="I140" s="129"/>
      <c r="J140" s="129"/>
      <c r="K140" s="129"/>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row>
    <row r="141" spans="1:44" ht="15.75" customHeight="1">
      <c r="A141" s="129"/>
      <c r="B141" s="129"/>
      <c r="C141" s="129"/>
      <c r="D141" s="129"/>
      <c r="E141" s="129"/>
      <c r="F141" s="129"/>
      <c r="G141" s="129"/>
      <c r="H141" s="129"/>
      <c r="I141" s="129"/>
      <c r="J141" s="129"/>
      <c r="K141" s="129"/>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row>
    <row r="142" spans="1:44" ht="15.75" customHeight="1">
      <c r="A142" s="129"/>
      <c r="B142" s="129"/>
      <c r="C142" s="129"/>
      <c r="D142" s="129"/>
      <c r="E142" s="129"/>
      <c r="F142" s="129"/>
      <c r="G142" s="129"/>
      <c r="H142" s="129"/>
      <c r="I142" s="129"/>
      <c r="J142" s="129"/>
      <c r="K142" s="129"/>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row>
    <row r="143" spans="1:44" ht="15.75" customHeight="1">
      <c r="A143" s="129"/>
      <c r="B143" s="129"/>
      <c r="C143" s="129"/>
      <c r="D143" s="129"/>
      <c r="E143" s="129"/>
      <c r="F143" s="129"/>
      <c r="G143" s="129"/>
      <c r="H143" s="129"/>
      <c r="I143" s="129"/>
      <c r="J143" s="129"/>
      <c r="K143" s="129"/>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row>
    <row r="144" spans="1:44" ht="15.75" customHeight="1">
      <c r="A144" s="129"/>
      <c r="B144" s="129"/>
      <c r="C144" s="129"/>
      <c r="D144" s="129"/>
      <c r="E144" s="129"/>
      <c r="F144" s="129"/>
      <c r="G144" s="129"/>
      <c r="H144" s="129"/>
      <c r="I144" s="129"/>
      <c r="J144" s="129"/>
      <c r="K144" s="129"/>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row>
    <row r="145" spans="1:44" ht="15.75" customHeight="1">
      <c r="A145" s="129"/>
      <c r="B145" s="129"/>
      <c r="C145" s="129"/>
      <c r="D145" s="129"/>
      <c r="E145" s="129"/>
      <c r="F145" s="129"/>
      <c r="G145" s="129"/>
      <c r="H145" s="129"/>
      <c r="I145" s="129"/>
      <c r="J145" s="129"/>
      <c r="K145" s="129"/>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row>
    <row r="146" spans="1:44" ht="15.75" customHeight="1">
      <c r="A146" s="129"/>
      <c r="B146" s="129"/>
      <c r="C146" s="129"/>
      <c r="D146" s="129"/>
      <c r="E146" s="129"/>
      <c r="F146" s="129"/>
      <c r="G146" s="129"/>
      <c r="H146" s="129"/>
      <c r="I146" s="129"/>
      <c r="J146" s="129"/>
      <c r="K146" s="129"/>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row>
    <row r="147" spans="1:44" ht="15.75" customHeight="1">
      <c r="A147" s="129"/>
      <c r="B147" s="129"/>
      <c r="C147" s="129"/>
      <c r="D147" s="129"/>
      <c r="E147" s="129"/>
      <c r="F147" s="129"/>
      <c r="G147" s="129"/>
      <c r="H147" s="129"/>
      <c r="I147" s="129"/>
      <c r="J147" s="129"/>
      <c r="K147" s="129"/>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row>
    <row r="148" spans="1:44" ht="15.75" customHeight="1">
      <c r="A148" s="129"/>
      <c r="B148" s="129"/>
      <c r="C148" s="129"/>
      <c r="D148" s="129"/>
      <c r="E148" s="129"/>
      <c r="F148" s="129"/>
      <c r="G148" s="129"/>
      <c r="H148" s="129"/>
      <c r="I148" s="129"/>
      <c r="J148" s="129"/>
      <c r="K148" s="129"/>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row>
    <row r="149" spans="1:44" ht="15.75" customHeight="1">
      <c r="A149" s="129"/>
      <c r="B149" s="129"/>
      <c r="C149" s="129"/>
      <c r="D149" s="129"/>
      <c r="E149" s="129"/>
      <c r="F149" s="129"/>
      <c r="G149" s="129"/>
      <c r="H149" s="129"/>
      <c r="I149" s="129"/>
      <c r="J149" s="129"/>
      <c r="K149" s="129"/>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row>
    <row r="150" spans="1:44" ht="15.75" customHeight="1">
      <c r="A150" s="129"/>
      <c r="B150" s="129"/>
      <c r="C150" s="129"/>
      <c r="D150" s="129"/>
      <c r="E150" s="129"/>
      <c r="F150" s="129"/>
      <c r="G150" s="129"/>
      <c r="H150" s="129"/>
      <c r="I150" s="129"/>
      <c r="J150" s="129"/>
      <c r="K150" s="129"/>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row>
    <row r="151" spans="1:44" ht="15.75" customHeight="1">
      <c r="A151" s="129"/>
      <c r="B151" s="129"/>
      <c r="C151" s="129"/>
      <c r="D151" s="129"/>
      <c r="E151" s="129"/>
      <c r="F151" s="129"/>
      <c r="G151" s="129"/>
      <c r="H151" s="129"/>
      <c r="I151" s="129"/>
      <c r="J151" s="129"/>
      <c r="K151" s="129"/>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row>
    <row r="152" spans="1:44" ht="15.75" customHeight="1">
      <c r="A152" s="129"/>
      <c r="B152" s="129"/>
      <c r="C152" s="129"/>
      <c r="D152" s="129"/>
      <c r="E152" s="129"/>
      <c r="F152" s="129"/>
      <c r="G152" s="129"/>
      <c r="H152" s="129"/>
      <c r="I152" s="129"/>
      <c r="J152" s="129"/>
      <c r="K152" s="129"/>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row>
    <row r="153" spans="1:44" ht="15.75" customHeight="1">
      <c r="A153" s="129"/>
      <c r="B153" s="129"/>
      <c r="C153" s="129"/>
      <c r="D153" s="129"/>
      <c r="E153" s="129"/>
      <c r="F153" s="129"/>
      <c r="G153" s="129"/>
      <c r="H153" s="129"/>
      <c r="I153" s="129"/>
      <c r="J153" s="129"/>
      <c r="K153" s="129"/>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row>
    <row r="154" spans="1:44" ht="15.75" customHeight="1">
      <c r="A154" s="129"/>
      <c r="B154" s="129"/>
      <c r="C154" s="129"/>
      <c r="D154" s="129"/>
      <c r="E154" s="129"/>
      <c r="F154" s="129"/>
      <c r="G154" s="129"/>
      <c r="H154" s="129"/>
      <c r="I154" s="129"/>
      <c r="J154" s="129"/>
      <c r="K154" s="129"/>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row>
    <row r="155" spans="1:44" ht="15.75" customHeight="1">
      <c r="A155" s="129"/>
      <c r="B155" s="129"/>
      <c r="C155" s="129"/>
      <c r="D155" s="129"/>
      <c r="E155" s="129"/>
      <c r="F155" s="129"/>
      <c r="G155" s="129"/>
      <c r="H155" s="129"/>
      <c r="I155" s="129"/>
      <c r="J155" s="129"/>
      <c r="K155" s="129"/>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row>
    <row r="156" spans="1:44" ht="15.75" customHeight="1">
      <c r="A156" s="129"/>
      <c r="B156" s="129"/>
      <c r="C156" s="129"/>
      <c r="D156" s="129"/>
      <c r="E156" s="129"/>
      <c r="F156" s="129"/>
      <c r="G156" s="129"/>
      <c r="H156" s="129"/>
      <c r="I156" s="129"/>
      <c r="J156" s="129"/>
      <c r="K156" s="129"/>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row>
    <row r="157" spans="1:44" ht="15.75" customHeight="1">
      <c r="A157" s="129"/>
      <c r="B157" s="129"/>
      <c r="C157" s="129"/>
      <c r="D157" s="129"/>
      <c r="E157" s="129"/>
      <c r="F157" s="129"/>
      <c r="G157" s="129"/>
      <c r="H157" s="129"/>
      <c r="I157" s="129"/>
      <c r="J157" s="129"/>
      <c r="K157" s="129"/>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row>
    <row r="158" spans="1:44" ht="15.75" customHeight="1">
      <c r="A158" s="129"/>
      <c r="B158" s="129"/>
      <c r="C158" s="129"/>
      <c r="D158" s="129"/>
      <c r="E158" s="129"/>
      <c r="F158" s="129"/>
      <c r="G158" s="129"/>
      <c r="H158" s="129"/>
      <c r="I158" s="129"/>
      <c r="J158" s="129"/>
      <c r="K158" s="129"/>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row>
    <row r="159" spans="1:44" ht="15.75" customHeight="1">
      <c r="A159" s="129"/>
      <c r="B159" s="129"/>
      <c r="C159" s="129"/>
      <c r="D159" s="129"/>
      <c r="E159" s="129"/>
      <c r="F159" s="129"/>
      <c r="G159" s="129"/>
      <c r="H159" s="129"/>
      <c r="I159" s="129"/>
      <c r="J159" s="129"/>
      <c r="K159" s="129"/>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row>
    <row r="160" spans="1:44" ht="15.75" customHeight="1">
      <c r="A160" s="129"/>
      <c r="B160" s="129"/>
      <c r="C160" s="129"/>
      <c r="D160" s="129"/>
      <c r="E160" s="129"/>
      <c r="F160" s="129"/>
      <c r="G160" s="129"/>
      <c r="H160" s="129"/>
      <c r="I160" s="129"/>
      <c r="J160" s="129"/>
      <c r="K160" s="129"/>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row>
    <row r="161" spans="1:44" ht="15.75" customHeight="1">
      <c r="A161" s="129"/>
      <c r="B161" s="129"/>
      <c r="C161" s="129"/>
      <c r="D161" s="129"/>
      <c r="E161" s="129"/>
      <c r="F161" s="129"/>
      <c r="G161" s="129"/>
      <c r="H161" s="129"/>
      <c r="I161" s="129"/>
      <c r="J161" s="129"/>
      <c r="K161" s="129"/>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row>
    <row r="162" spans="1:44" ht="15.75" customHeight="1">
      <c r="A162" s="129"/>
      <c r="B162" s="129"/>
      <c r="C162" s="129"/>
      <c r="D162" s="129"/>
      <c r="E162" s="129"/>
      <c r="F162" s="129"/>
      <c r="G162" s="129"/>
      <c r="H162" s="129"/>
      <c r="I162" s="129"/>
      <c r="J162" s="129"/>
      <c r="K162" s="129"/>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row>
    <row r="163" spans="1:44" ht="15.75" customHeight="1">
      <c r="A163" s="129"/>
      <c r="B163" s="129"/>
      <c r="C163" s="129"/>
      <c r="D163" s="129"/>
      <c r="E163" s="129"/>
      <c r="F163" s="129"/>
      <c r="G163" s="129"/>
      <c r="H163" s="129"/>
      <c r="I163" s="129"/>
      <c r="J163" s="129"/>
      <c r="K163" s="129"/>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row>
    <row r="164" spans="1:44" ht="15.75" customHeight="1">
      <c r="A164" s="129"/>
      <c r="B164" s="129"/>
      <c r="C164" s="129"/>
      <c r="D164" s="129"/>
      <c r="E164" s="129"/>
      <c r="F164" s="129"/>
      <c r="G164" s="129"/>
      <c r="H164" s="129"/>
      <c r="I164" s="129"/>
      <c r="J164" s="129"/>
      <c r="K164" s="129"/>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row>
    <row r="165" spans="1:44" ht="15.75" customHeight="1">
      <c r="A165" s="129"/>
      <c r="B165" s="129"/>
      <c r="C165" s="129"/>
      <c r="D165" s="129"/>
      <c r="E165" s="129"/>
      <c r="F165" s="129"/>
      <c r="G165" s="129"/>
      <c r="H165" s="129"/>
      <c r="I165" s="129"/>
      <c r="J165" s="129"/>
      <c r="K165" s="129"/>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row>
    <row r="166" spans="1:44" ht="15.75" customHeight="1">
      <c r="A166" s="129"/>
      <c r="B166" s="129"/>
      <c r="C166" s="129"/>
      <c r="D166" s="129"/>
      <c r="E166" s="129"/>
      <c r="F166" s="129"/>
      <c r="G166" s="129"/>
      <c r="H166" s="129"/>
      <c r="I166" s="129"/>
      <c r="J166" s="129"/>
      <c r="K166" s="129"/>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row>
    <row r="167" spans="1:44" ht="15.75" customHeight="1">
      <c r="A167" s="129"/>
      <c r="B167" s="129"/>
      <c r="C167" s="129"/>
      <c r="D167" s="129"/>
      <c r="E167" s="129"/>
      <c r="F167" s="129"/>
      <c r="G167" s="129"/>
      <c r="H167" s="129"/>
      <c r="I167" s="129"/>
      <c r="J167" s="129"/>
      <c r="K167" s="129"/>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row>
    <row r="168" spans="1:44" ht="15.75" customHeight="1">
      <c r="A168" s="129"/>
      <c r="B168" s="129"/>
      <c r="C168" s="129"/>
      <c r="D168" s="129"/>
      <c r="E168" s="129"/>
      <c r="F168" s="129"/>
      <c r="G168" s="129"/>
      <c r="H168" s="129"/>
      <c r="I168" s="129"/>
      <c r="J168" s="129"/>
      <c r="K168" s="129"/>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row>
    <row r="169" spans="1:44" ht="15.75" customHeight="1">
      <c r="A169" s="129"/>
      <c r="B169" s="129"/>
      <c r="C169" s="129"/>
      <c r="D169" s="129"/>
      <c r="E169" s="129"/>
      <c r="F169" s="129"/>
      <c r="G169" s="129"/>
      <c r="H169" s="129"/>
      <c r="I169" s="129"/>
      <c r="J169" s="129"/>
      <c r="K169" s="129"/>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row>
    <row r="170" spans="1:44" ht="15.75" customHeight="1">
      <c r="A170" s="129"/>
      <c r="B170" s="129"/>
      <c r="C170" s="129"/>
      <c r="D170" s="129"/>
      <c r="E170" s="129"/>
      <c r="F170" s="129"/>
      <c r="G170" s="129"/>
      <c r="H170" s="129"/>
      <c r="I170" s="129"/>
      <c r="J170" s="129"/>
      <c r="K170" s="129"/>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row>
    <row r="171" spans="1:44" ht="15.75" customHeight="1">
      <c r="A171" s="129"/>
      <c r="B171" s="129"/>
      <c r="C171" s="129"/>
      <c r="D171" s="129"/>
      <c r="E171" s="129"/>
      <c r="F171" s="129"/>
      <c r="G171" s="129"/>
      <c r="H171" s="129"/>
      <c r="I171" s="129"/>
      <c r="J171" s="129"/>
      <c r="K171" s="129"/>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row>
    <row r="172" spans="1:44" ht="15.75" customHeight="1">
      <c r="A172" s="129"/>
      <c r="B172" s="129"/>
      <c r="C172" s="129"/>
      <c r="D172" s="129"/>
      <c r="E172" s="129"/>
      <c r="F172" s="129"/>
      <c r="G172" s="129"/>
      <c r="H172" s="129"/>
      <c r="I172" s="129"/>
      <c r="J172" s="129"/>
      <c r="K172" s="129"/>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row>
    <row r="173" spans="1:44" ht="15.75" customHeight="1">
      <c r="A173" s="129"/>
      <c r="B173" s="129"/>
      <c r="C173" s="129"/>
      <c r="D173" s="129"/>
      <c r="E173" s="129"/>
      <c r="F173" s="129"/>
      <c r="G173" s="129"/>
      <c r="H173" s="129"/>
      <c r="I173" s="129"/>
      <c r="J173" s="129"/>
      <c r="K173" s="129"/>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row>
    <row r="174" spans="1:44" ht="15.75" customHeight="1">
      <c r="A174" s="129"/>
      <c r="B174" s="129"/>
      <c r="C174" s="129"/>
      <c r="D174" s="129"/>
      <c r="E174" s="129"/>
      <c r="F174" s="129"/>
      <c r="G174" s="129"/>
      <c r="H174" s="129"/>
      <c r="I174" s="129"/>
      <c r="J174" s="129"/>
      <c r="K174" s="129"/>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row>
    <row r="175" spans="1:44" ht="15.75" customHeight="1">
      <c r="A175" s="129"/>
      <c r="B175" s="129"/>
      <c r="C175" s="129"/>
      <c r="D175" s="129"/>
      <c r="E175" s="129"/>
      <c r="F175" s="129"/>
      <c r="G175" s="129"/>
      <c r="H175" s="129"/>
      <c r="I175" s="129"/>
      <c r="J175" s="129"/>
      <c r="K175" s="129"/>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row>
    <row r="176" spans="1:44" ht="15.75" customHeight="1">
      <c r="A176" s="129"/>
      <c r="B176" s="129"/>
      <c r="C176" s="129"/>
      <c r="D176" s="129"/>
      <c r="E176" s="129"/>
      <c r="F176" s="129"/>
      <c r="G176" s="129"/>
      <c r="H176" s="129"/>
      <c r="I176" s="129"/>
      <c r="J176" s="129"/>
      <c r="K176" s="129"/>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row>
    <row r="177" spans="1:44" ht="15.75" customHeight="1">
      <c r="A177" s="129"/>
      <c r="B177" s="129"/>
      <c r="C177" s="129"/>
      <c r="D177" s="129"/>
      <c r="E177" s="129"/>
      <c r="F177" s="129"/>
      <c r="G177" s="129"/>
      <c r="H177" s="129"/>
      <c r="I177" s="129"/>
      <c r="J177" s="129"/>
      <c r="K177" s="129"/>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row>
    <row r="178" spans="1:44" ht="15.75" customHeight="1">
      <c r="A178" s="129"/>
      <c r="B178" s="129"/>
      <c r="C178" s="129"/>
      <c r="D178" s="129"/>
      <c r="E178" s="129"/>
      <c r="F178" s="129"/>
      <c r="G178" s="129"/>
      <c r="H178" s="129"/>
      <c r="I178" s="129"/>
      <c r="J178" s="129"/>
      <c r="K178" s="129"/>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row>
    <row r="179" spans="1:44" ht="15.75" customHeight="1">
      <c r="A179" s="129"/>
      <c r="B179" s="129"/>
      <c r="C179" s="129"/>
      <c r="D179" s="129"/>
      <c r="E179" s="129"/>
      <c r="F179" s="129"/>
      <c r="G179" s="129"/>
      <c r="H179" s="129"/>
      <c r="I179" s="129"/>
      <c r="J179" s="129"/>
      <c r="K179" s="129"/>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row>
    <row r="180" spans="1:44" ht="15.75" customHeight="1">
      <c r="A180" s="129"/>
      <c r="B180" s="129"/>
      <c r="C180" s="129"/>
      <c r="D180" s="129"/>
      <c r="E180" s="129"/>
      <c r="F180" s="129"/>
      <c r="G180" s="129"/>
      <c r="H180" s="129"/>
      <c r="I180" s="129"/>
      <c r="J180" s="129"/>
      <c r="K180" s="129"/>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row>
    <row r="181" spans="1:44" ht="15.75" customHeight="1">
      <c r="A181" s="129"/>
      <c r="B181" s="129"/>
      <c r="C181" s="129"/>
      <c r="D181" s="129"/>
      <c r="E181" s="129"/>
      <c r="F181" s="129"/>
      <c r="G181" s="129"/>
      <c r="H181" s="129"/>
      <c r="I181" s="129"/>
      <c r="J181" s="129"/>
      <c r="K181" s="129"/>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row>
    <row r="182" spans="1:44" ht="15.75" customHeight="1">
      <c r="A182" s="129"/>
      <c r="B182" s="129"/>
      <c r="C182" s="129"/>
      <c r="D182" s="129"/>
      <c r="E182" s="129"/>
      <c r="F182" s="129"/>
      <c r="G182" s="129"/>
      <c r="H182" s="129"/>
      <c r="I182" s="129"/>
      <c r="J182" s="129"/>
      <c r="K182" s="129"/>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row>
    <row r="183" spans="1:44" ht="15.75" customHeight="1">
      <c r="A183" s="129"/>
      <c r="B183" s="129"/>
      <c r="C183" s="129"/>
      <c r="D183" s="129"/>
      <c r="E183" s="129"/>
      <c r="F183" s="129"/>
      <c r="G183" s="129"/>
      <c r="H183" s="129"/>
      <c r="I183" s="129"/>
      <c r="J183" s="129"/>
      <c r="K183" s="129"/>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row>
    <row r="184" spans="1:44" ht="15.75" customHeight="1">
      <c r="A184" s="129"/>
      <c r="B184" s="129"/>
      <c r="C184" s="129"/>
      <c r="D184" s="129"/>
      <c r="E184" s="129"/>
      <c r="F184" s="129"/>
      <c r="G184" s="129"/>
      <c r="H184" s="129"/>
      <c r="I184" s="129"/>
      <c r="J184" s="129"/>
      <c r="K184" s="129"/>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row>
    <row r="185" spans="1:44" ht="15.75" customHeight="1">
      <c r="A185" s="129"/>
      <c r="B185" s="129"/>
      <c r="C185" s="129"/>
      <c r="D185" s="129"/>
      <c r="E185" s="129"/>
      <c r="F185" s="129"/>
      <c r="G185" s="129"/>
      <c r="H185" s="129"/>
      <c r="I185" s="129"/>
      <c r="J185" s="129"/>
      <c r="K185" s="129"/>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row>
    <row r="186" spans="1:44" ht="15.75" customHeight="1">
      <c r="A186" s="129"/>
      <c r="B186" s="129"/>
      <c r="C186" s="129"/>
      <c r="D186" s="129"/>
      <c r="E186" s="129"/>
      <c r="F186" s="129"/>
      <c r="G186" s="129"/>
      <c r="H186" s="129"/>
      <c r="I186" s="129"/>
      <c r="J186" s="129"/>
      <c r="K186" s="129"/>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row>
    <row r="187" spans="1:44" ht="15.75" customHeight="1">
      <c r="A187" s="129"/>
      <c r="B187" s="129"/>
      <c r="C187" s="129"/>
      <c r="D187" s="129"/>
      <c r="E187" s="129"/>
      <c r="F187" s="129"/>
      <c r="G187" s="129"/>
      <c r="H187" s="129"/>
      <c r="I187" s="129"/>
      <c r="J187" s="129"/>
      <c r="K187" s="129"/>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row>
    <row r="188" spans="1:44" ht="15.75" customHeight="1">
      <c r="A188" s="129"/>
      <c r="B188" s="129"/>
      <c r="C188" s="129"/>
      <c r="D188" s="129"/>
      <c r="E188" s="129"/>
      <c r="F188" s="129"/>
      <c r="G188" s="129"/>
      <c r="H188" s="129"/>
      <c r="I188" s="129"/>
      <c r="J188" s="129"/>
      <c r="K188" s="129"/>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row>
    <row r="189" spans="1:44" ht="15.75" customHeight="1">
      <c r="A189" s="129"/>
      <c r="B189" s="129"/>
      <c r="C189" s="129"/>
      <c r="D189" s="129"/>
      <c r="E189" s="129"/>
      <c r="F189" s="129"/>
      <c r="G189" s="129"/>
      <c r="H189" s="129"/>
      <c r="I189" s="129"/>
      <c r="J189" s="129"/>
      <c r="K189" s="129"/>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row>
    <row r="190" spans="1:44" ht="15.75" customHeight="1">
      <c r="A190" s="129"/>
      <c r="B190" s="129"/>
      <c r="C190" s="129"/>
      <c r="D190" s="129"/>
      <c r="E190" s="129"/>
      <c r="F190" s="129"/>
      <c r="G190" s="129"/>
      <c r="H190" s="129"/>
      <c r="I190" s="129"/>
      <c r="J190" s="129"/>
      <c r="K190" s="129"/>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row>
    <row r="191" spans="1:44" ht="15.75" customHeight="1">
      <c r="A191" s="129"/>
      <c r="B191" s="129"/>
      <c r="C191" s="129"/>
      <c r="D191" s="129"/>
      <c r="E191" s="129"/>
      <c r="F191" s="129"/>
      <c r="G191" s="129"/>
      <c r="H191" s="129"/>
      <c r="I191" s="129"/>
      <c r="J191" s="129"/>
      <c r="K191" s="129"/>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row>
    <row r="192" spans="1:44" ht="15.75" customHeight="1">
      <c r="A192" s="129"/>
      <c r="B192" s="129"/>
      <c r="C192" s="129"/>
      <c r="D192" s="129"/>
      <c r="E192" s="129"/>
      <c r="F192" s="129"/>
      <c r="G192" s="129"/>
      <c r="H192" s="129"/>
      <c r="I192" s="129"/>
      <c r="J192" s="129"/>
      <c r="K192" s="129"/>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row>
    <row r="193" spans="1:44" ht="15.75" customHeight="1">
      <c r="A193" s="129"/>
      <c r="B193" s="129"/>
      <c r="C193" s="129"/>
      <c r="D193" s="129"/>
      <c r="E193" s="129"/>
      <c r="F193" s="129"/>
      <c r="G193" s="129"/>
      <c r="H193" s="129"/>
      <c r="I193" s="129"/>
      <c r="J193" s="129"/>
      <c r="K193" s="129"/>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row>
    <row r="194" spans="1:44" ht="15.75" customHeight="1">
      <c r="A194" s="129"/>
      <c r="B194" s="129"/>
      <c r="C194" s="129"/>
      <c r="D194" s="129"/>
      <c r="E194" s="129"/>
      <c r="F194" s="129"/>
      <c r="G194" s="129"/>
      <c r="H194" s="129"/>
      <c r="I194" s="129"/>
      <c r="J194" s="129"/>
      <c r="K194" s="129"/>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row>
    <row r="195" spans="1:44" ht="15.75" customHeight="1">
      <c r="A195" s="129"/>
      <c r="B195" s="129"/>
      <c r="C195" s="129"/>
      <c r="D195" s="129"/>
      <c r="E195" s="129"/>
      <c r="F195" s="129"/>
      <c r="G195" s="129"/>
      <c r="H195" s="129"/>
      <c r="I195" s="129"/>
      <c r="J195" s="129"/>
      <c r="K195" s="129"/>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row>
    <row r="196" spans="1:44" ht="15.75" customHeight="1">
      <c r="A196" s="129"/>
      <c r="B196" s="129"/>
      <c r="C196" s="129"/>
      <c r="D196" s="129"/>
      <c r="E196" s="129"/>
      <c r="F196" s="129"/>
      <c r="G196" s="129"/>
      <c r="H196" s="129"/>
      <c r="I196" s="129"/>
      <c r="J196" s="129"/>
      <c r="K196" s="129"/>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row>
    <row r="197" spans="1:44" ht="15.75" customHeight="1">
      <c r="A197" s="129"/>
      <c r="B197" s="129"/>
      <c r="C197" s="129"/>
      <c r="D197" s="129"/>
      <c r="E197" s="129"/>
      <c r="F197" s="129"/>
      <c r="G197" s="129"/>
      <c r="H197" s="129"/>
      <c r="I197" s="129"/>
      <c r="J197" s="129"/>
      <c r="K197" s="129"/>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row>
    <row r="198" spans="1:44" ht="15.75" customHeight="1">
      <c r="A198" s="129"/>
      <c r="B198" s="129"/>
      <c r="C198" s="129"/>
      <c r="D198" s="129"/>
      <c r="E198" s="129"/>
      <c r="F198" s="129"/>
      <c r="G198" s="129"/>
      <c r="H198" s="129"/>
      <c r="I198" s="129"/>
      <c r="J198" s="129"/>
      <c r="K198" s="129"/>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row>
    <row r="199" spans="1:44" ht="15.75" customHeight="1">
      <c r="A199" s="129"/>
      <c r="B199" s="129"/>
      <c r="C199" s="129"/>
      <c r="D199" s="129"/>
      <c r="E199" s="129"/>
      <c r="F199" s="129"/>
      <c r="G199" s="129"/>
      <c r="H199" s="129"/>
      <c r="I199" s="129"/>
      <c r="J199" s="129"/>
      <c r="K199" s="129"/>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row>
    <row r="200" spans="1:44" ht="15.75" customHeight="1">
      <c r="A200" s="129"/>
      <c r="B200" s="129"/>
      <c r="C200" s="129"/>
      <c r="D200" s="129"/>
      <c r="E200" s="129"/>
      <c r="F200" s="129"/>
      <c r="G200" s="129"/>
      <c r="H200" s="129"/>
      <c r="I200" s="129"/>
      <c r="J200" s="129"/>
      <c r="K200" s="129"/>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row>
    <row r="201" spans="1:44" ht="15.75" customHeight="1">
      <c r="A201" s="129"/>
      <c r="B201" s="129"/>
      <c r="C201" s="129"/>
      <c r="D201" s="129"/>
      <c r="E201" s="129"/>
      <c r="F201" s="129"/>
      <c r="G201" s="129"/>
      <c r="H201" s="129"/>
      <c r="I201" s="129"/>
      <c r="J201" s="129"/>
      <c r="K201" s="129"/>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row>
    <row r="202" spans="1:44" ht="15.75" customHeight="1">
      <c r="A202" s="129"/>
      <c r="B202" s="129"/>
      <c r="C202" s="129"/>
      <c r="D202" s="129"/>
      <c r="E202" s="129"/>
      <c r="F202" s="129"/>
      <c r="G202" s="129"/>
      <c r="H202" s="129"/>
      <c r="I202" s="129"/>
      <c r="J202" s="129"/>
      <c r="K202" s="129"/>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row>
    <row r="203" spans="1:44" ht="15.75" customHeight="1">
      <c r="A203" s="129"/>
      <c r="B203" s="129"/>
      <c r="C203" s="129"/>
      <c r="D203" s="129"/>
      <c r="E203" s="129"/>
      <c r="F203" s="129"/>
      <c r="G203" s="129"/>
      <c r="H203" s="129"/>
      <c r="I203" s="129"/>
      <c r="J203" s="129"/>
      <c r="K203" s="129"/>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row>
    <row r="204" spans="1:44" ht="15.75" customHeight="1">
      <c r="A204" s="129"/>
      <c r="B204" s="129"/>
      <c r="C204" s="129"/>
      <c r="D204" s="129"/>
      <c r="E204" s="129"/>
      <c r="F204" s="129"/>
      <c r="G204" s="129"/>
      <c r="H204" s="129"/>
      <c r="I204" s="129"/>
      <c r="J204" s="129"/>
      <c r="K204" s="129"/>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row>
    <row r="205" spans="1:44" ht="15.75" customHeight="1">
      <c r="A205" s="129"/>
      <c r="B205" s="129"/>
      <c r="C205" s="129"/>
      <c r="D205" s="129"/>
      <c r="E205" s="129"/>
      <c r="F205" s="129"/>
      <c r="G205" s="129"/>
      <c r="H205" s="129"/>
      <c r="I205" s="129"/>
      <c r="J205" s="129"/>
      <c r="K205" s="129"/>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row>
    <row r="206" spans="1:44" ht="15.75" customHeight="1">
      <c r="A206" s="129"/>
      <c r="B206" s="129"/>
      <c r="C206" s="129"/>
      <c r="D206" s="129"/>
      <c r="E206" s="129"/>
      <c r="F206" s="129"/>
      <c r="G206" s="129"/>
      <c r="H206" s="129"/>
      <c r="I206" s="129"/>
      <c r="J206" s="129"/>
      <c r="K206" s="129"/>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row>
    <row r="207" spans="1:44" ht="15.75" customHeight="1">
      <c r="A207" s="129"/>
      <c r="B207" s="129"/>
      <c r="C207" s="129"/>
      <c r="D207" s="129"/>
      <c r="E207" s="129"/>
      <c r="F207" s="129"/>
      <c r="G207" s="129"/>
      <c r="H207" s="129"/>
      <c r="I207" s="129"/>
      <c r="J207" s="129"/>
      <c r="K207" s="129"/>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row>
    <row r="208" spans="1:44" ht="15.75" customHeight="1">
      <c r="A208" s="129"/>
      <c r="B208" s="129"/>
      <c r="C208" s="129"/>
      <c r="D208" s="129"/>
      <c r="E208" s="129"/>
      <c r="F208" s="129"/>
      <c r="G208" s="129"/>
      <c r="H208" s="129"/>
      <c r="I208" s="129"/>
      <c r="J208" s="129"/>
      <c r="K208" s="129"/>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row>
    <row r="209" spans="1:44" ht="15.75" customHeight="1">
      <c r="A209" s="129"/>
      <c r="B209" s="129"/>
      <c r="C209" s="129"/>
      <c r="D209" s="129"/>
      <c r="E209" s="129"/>
      <c r="F209" s="129"/>
      <c r="G209" s="129"/>
      <c r="H209" s="129"/>
      <c r="I209" s="129"/>
      <c r="J209" s="129"/>
      <c r="K209" s="129"/>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row>
    <row r="210" spans="1:44" ht="15.75" customHeight="1">
      <c r="A210" s="129"/>
      <c r="B210" s="129"/>
      <c r="C210" s="129"/>
      <c r="D210" s="129"/>
      <c r="E210" s="129"/>
      <c r="F210" s="129"/>
      <c r="G210" s="129"/>
      <c r="H210" s="129"/>
      <c r="I210" s="129"/>
      <c r="J210" s="129"/>
      <c r="K210" s="129"/>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row>
    <row r="211" spans="1:44" ht="15.75" customHeight="1">
      <c r="A211" s="129"/>
      <c r="B211" s="129"/>
      <c r="C211" s="129"/>
      <c r="D211" s="129"/>
      <c r="E211" s="129"/>
      <c r="F211" s="129"/>
      <c r="G211" s="129"/>
      <c r="H211" s="129"/>
      <c r="I211" s="129"/>
      <c r="J211" s="129"/>
      <c r="K211" s="129"/>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row>
    <row r="212" spans="1:44" ht="15.75" customHeight="1">
      <c r="A212" s="129"/>
      <c r="B212" s="129"/>
      <c r="C212" s="129"/>
      <c r="D212" s="129"/>
      <c r="E212" s="129"/>
      <c r="F212" s="129"/>
      <c r="G212" s="129"/>
      <c r="H212" s="129"/>
      <c r="I212" s="129"/>
      <c r="J212" s="129"/>
      <c r="K212" s="129"/>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row>
    <row r="213" spans="1:44" ht="15.75" customHeight="1">
      <c r="A213" s="129"/>
      <c r="B213" s="129"/>
      <c r="C213" s="129"/>
      <c r="D213" s="129"/>
      <c r="E213" s="129"/>
      <c r="F213" s="129"/>
      <c r="G213" s="129"/>
      <c r="H213" s="129"/>
      <c r="I213" s="129"/>
      <c r="J213" s="129"/>
      <c r="K213" s="129"/>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row>
    <row r="214" spans="1:44" ht="15.75" customHeight="1">
      <c r="A214" s="129"/>
      <c r="B214" s="129"/>
      <c r="C214" s="129"/>
      <c r="D214" s="129"/>
      <c r="E214" s="129"/>
      <c r="F214" s="129"/>
      <c r="G214" s="129"/>
      <c r="H214" s="129"/>
      <c r="I214" s="129"/>
      <c r="J214" s="129"/>
      <c r="K214" s="129"/>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row>
    <row r="215" spans="1:44" ht="15.75" customHeight="1">
      <c r="A215" s="129"/>
      <c r="B215" s="129"/>
      <c r="C215" s="129"/>
      <c r="D215" s="129"/>
      <c r="E215" s="129"/>
      <c r="F215" s="129"/>
      <c r="G215" s="129"/>
      <c r="H215" s="129"/>
      <c r="I215" s="129"/>
      <c r="J215" s="129"/>
      <c r="K215" s="129"/>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row>
    <row r="216" spans="1:44" ht="15.75" customHeight="1">
      <c r="A216" s="129"/>
      <c r="B216" s="129"/>
      <c r="C216" s="129"/>
      <c r="D216" s="129"/>
      <c r="E216" s="129"/>
      <c r="F216" s="129"/>
      <c r="G216" s="129"/>
      <c r="H216" s="129"/>
      <c r="I216" s="129"/>
      <c r="J216" s="129"/>
      <c r="K216" s="129"/>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row>
    <row r="217" spans="1:44" ht="15.75" customHeight="1">
      <c r="A217" s="129"/>
      <c r="B217" s="129"/>
      <c r="C217" s="129"/>
      <c r="D217" s="129"/>
      <c r="E217" s="129"/>
      <c r="F217" s="129"/>
      <c r="G217" s="129"/>
      <c r="H217" s="129"/>
      <c r="I217" s="129"/>
      <c r="J217" s="129"/>
      <c r="K217" s="129"/>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row>
    <row r="218" spans="1:44" ht="15.75" customHeight="1">
      <c r="A218" s="129"/>
      <c r="B218" s="129"/>
      <c r="C218" s="129"/>
      <c r="D218" s="129"/>
      <c r="E218" s="129"/>
      <c r="F218" s="129"/>
      <c r="G218" s="129"/>
      <c r="H218" s="129"/>
      <c r="I218" s="129"/>
      <c r="J218" s="129"/>
      <c r="K218" s="129"/>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row>
    <row r="219" spans="1:44" ht="15.75" customHeight="1">
      <c r="A219" s="129"/>
      <c r="B219" s="129"/>
      <c r="C219" s="129"/>
      <c r="D219" s="129"/>
      <c r="E219" s="129"/>
      <c r="F219" s="129"/>
      <c r="G219" s="129"/>
      <c r="H219" s="129"/>
      <c r="I219" s="129"/>
      <c r="J219" s="129"/>
      <c r="K219" s="129"/>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row>
    <row r="220" spans="1:44" ht="15.75" customHeight="1">
      <c r="A220" s="129"/>
      <c r="B220" s="129"/>
      <c r="C220" s="129"/>
      <c r="D220" s="129"/>
      <c r="E220" s="129"/>
      <c r="F220" s="129"/>
      <c r="G220" s="129"/>
      <c r="H220" s="129"/>
      <c r="I220" s="129"/>
      <c r="J220" s="129"/>
      <c r="K220" s="129"/>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row>
    <row r="221" spans="1:44" ht="15.75" customHeight="1">
      <c r="A221" s="129"/>
      <c r="B221" s="129"/>
      <c r="C221" s="129"/>
      <c r="D221" s="129"/>
      <c r="E221" s="129"/>
      <c r="F221" s="129"/>
      <c r="G221" s="129"/>
      <c r="H221" s="129"/>
      <c r="I221" s="129"/>
      <c r="J221" s="129"/>
      <c r="K221" s="129"/>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row>
    <row r="222" spans="1:44" ht="15.75" customHeight="1">
      <c r="A222" s="129"/>
      <c r="B222" s="129"/>
      <c r="C222" s="129"/>
      <c r="D222" s="129"/>
      <c r="E222" s="129"/>
      <c r="F222" s="129"/>
      <c r="G222" s="129"/>
      <c r="H222" s="129"/>
      <c r="I222" s="129"/>
      <c r="J222" s="129"/>
      <c r="K222" s="129"/>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row>
    <row r="223" spans="1:44" ht="15.75" customHeight="1">
      <c r="A223" s="129"/>
      <c r="B223" s="129"/>
      <c r="C223" s="129"/>
      <c r="D223" s="129"/>
      <c r="E223" s="129"/>
      <c r="F223" s="129"/>
      <c r="G223" s="129"/>
      <c r="H223" s="129"/>
      <c r="I223" s="129"/>
      <c r="J223" s="129"/>
      <c r="K223" s="129"/>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row>
    <row r="224" spans="1:44" ht="15.75" customHeight="1">
      <c r="A224" s="129"/>
      <c r="B224" s="129"/>
      <c r="C224" s="129"/>
      <c r="D224" s="129"/>
      <c r="E224" s="129"/>
      <c r="F224" s="129"/>
      <c r="G224" s="129"/>
      <c r="H224" s="129"/>
      <c r="I224" s="129"/>
      <c r="J224" s="129"/>
      <c r="K224" s="129"/>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row>
    <row r="225" spans="1:44" ht="15.75" customHeight="1">
      <c r="A225" s="129"/>
      <c r="B225" s="129"/>
      <c r="C225" s="129"/>
      <c r="D225" s="129"/>
      <c r="E225" s="129"/>
      <c r="F225" s="129"/>
      <c r="G225" s="129"/>
      <c r="H225" s="129"/>
      <c r="I225" s="129"/>
      <c r="J225" s="129"/>
      <c r="K225" s="129"/>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row>
    <row r="226" spans="1:44" ht="15.75" customHeight="1">
      <c r="A226" s="129"/>
      <c r="B226" s="129"/>
      <c r="C226" s="129"/>
      <c r="D226" s="129"/>
      <c r="E226" s="129"/>
      <c r="F226" s="129"/>
      <c r="G226" s="129"/>
      <c r="H226" s="129"/>
      <c r="I226" s="129"/>
      <c r="J226" s="129"/>
      <c r="K226" s="129"/>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row>
    <row r="227" spans="1:44" ht="15.75" customHeight="1">
      <c r="A227" s="129"/>
      <c r="B227" s="129"/>
      <c r="C227" s="129"/>
      <c r="D227" s="129"/>
      <c r="E227" s="129"/>
      <c r="F227" s="129"/>
      <c r="G227" s="129"/>
      <c r="H227" s="129"/>
      <c r="I227" s="129"/>
      <c r="J227" s="129"/>
      <c r="K227" s="129"/>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row>
    <row r="228" spans="1:44" ht="15.75" customHeight="1">
      <c r="A228" s="129"/>
      <c r="B228" s="129"/>
      <c r="C228" s="129"/>
      <c r="D228" s="129"/>
      <c r="E228" s="129"/>
      <c r="F228" s="129"/>
      <c r="G228" s="129"/>
      <c r="H228" s="129"/>
      <c r="I228" s="129"/>
      <c r="J228" s="129"/>
      <c r="K228" s="129"/>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row>
    <row r="229" spans="1:44" ht="15.75" customHeight="1">
      <c r="A229" s="129"/>
      <c r="B229" s="129"/>
      <c r="C229" s="129"/>
      <c r="D229" s="129"/>
      <c r="E229" s="129"/>
      <c r="F229" s="129"/>
      <c r="G229" s="129"/>
      <c r="H229" s="129"/>
      <c r="I229" s="129"/>
      <c r="J229" s="129"/>
      <c r="K229" s="129"/>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row>
    <row r="230" spans="1:44" ht="15.75" customHeight="1">
      <c r="A230" s="129"/>
      <c r="B230" s="129"/>
      <c r="C230" s="129"/>
      <c r="D230" s="129"/>
      <c r="E230" s="129"/>
      <c r="F230" s="129"/>
      <c r="G230" s="129"/>
      <c r="H230" s="129"/>
      <c r="I230" s="129"/>
      <c r="J230" s="129"/>
      <c r="K230" s="129"/>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row>
    <row r="231" spans="1:44" ht="15.75" customHeight="1">
      <c r="A231" s="129"/>
      <c r="B231" s="129"/>
      <c r="C231" s="129"/>
      <c r="D231" s="129"/>
      <c r="E231" s="129"/>
      <c r="F231" s="129"/>
      <c r="G231" s="129"/>
      <c r="H231" s="129"/>
      <c r="I231" s="129"/>
      <c r="J231" s="129"/>
      <c r="K231" s="129"/>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row>
    <row r="232" spans="1:44" ht="15.75" customHeight="1">
      <c r="A232" s="129"/>
      <c r="B232" s="129"/>
      <c r="C232" s="129"/>
      <c r="D232" s="129"/>
      <c r="E232" s="129"/>
      <c r="F232" s="129"/>
      <c r="G232" s="129"/>
      <c r="H232" s="129"/>
      <c r="I232" s="129"/>
      <c r="J232" s="129"/>
      <c r="K232" s="129"/>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row>
    <row r="233" spans="1:44" ht="15.75" customHeight="1">
      <c r="A233" s="129"/>
      <c r="B233" s="129"/>
      <c r="C233" s="129"/>
      <c r="D233" s="129"/>
      <c r="E233" s="129"/>
      <c r="F233" s="129"/>
      <c r="G233" s="129"/>
      <c r="H233" s="129"/>
      <c r="I233" s="129"/>
      <c r="J233" s="129"/>
      <c r="K233" s="129"/>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row>
    <row r="234" spans="1:44" ht="15.75" customHeight="1">
      <c r="A234" s="129"/>
      <c r="B234" s="129"/>
      <c r="C234" s="129"/>
      <c r="D234" s="129"/>
      <c r="E234" s="129"/>
      <c r="F234" s="129"/>
      <c r="G234" s="129"/>
      <c r="H234" s="129"/>
      <c r="I234" s="129"/>
      <c r="J234" s="129"/>
      <c r="K234" s="129"/>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row>
    <row r="235" spans="1:44" ht="15.75" customHeight="1">
      <c r="A235" s="129"/>
      <c r="B235" s="129"/>
      <c r="C235" s="129"/>
      <c r="D235" s="129"/>
      <c r="E235" s="129"/>
      <c r="F235" s="129"/>
      <c r="G235" s="129"/>
      <c r="H235" s="129"/>
      <c r="I235" s="129"/>
      <c r="J235" s="129"/>
      <c r="K235" s="129"/>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row>
    <row r="236" spans="1:44" ht="15.75" customHeight="1">
      <c r="A236" s="129"/>
      <c r="B236" s="129"/>
      <c r="C236" s="129"/>
      <c r="D236" s="129"/>
      <c r="E236" s="129"/>
      <c r="F236" s="129"/>
      <c r="G236" s="129"/>
      <c r="H236" s="129"/>
      <c r="I236" s="129"/>
      <c r="J236" s="129"/>
      <c r="K236" s="129"/>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row>
    <row r="237" spans="1:44" ht="15.75" customHeight="1">
      <c r="A237" s="129"/>
      <c r="B237" s="129"/>
      <c r="C237" s="129"/>
      <c r="D237" s="129"/>
      <c r="E237" s="129"/>
      <c r="F237" s="129"/>
      <c r="G237" s="129"/>
      <c r="H237" s="129"/>
      <c r="I237" s="129"/>
      <c r="J237" s="129"/>
      <c r="K237" s="129"/>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row>
    <row r="238" spans="1:44" ht="15.75" customHeight="1">
      <c r="A238" s="129"/>
      <c r="B238" s="129"/>
      <c r="C238" s="129"/>
      <c r="D238" s="129"/>
      <c r="E238" s="129"/>
      <c r="F238" s="129"/>
      <c r="G238" s="129"/>
      <c r="H238" s="129"/>
      <c r="I238" s="129"/>
      <c r="J238" s="129"/>
      <c r="K238" s="129"/>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row>
    <row r="239" spans="1:44" ht="15.75" customHeight="1">
      <c r="A239" s="129"/>
      <c r="B239" s="129"/>
      <c r="C239" s="129"/>
      <c r="D239" s="129"/>
      <c r="E239" s="129"/>
      <c r="F239" s="129"/>
      <c r="G239" s="129"/>
      <c r="H239" s="129"/>
      <c r="I239" s="129"/>
      <c r="J239" s="129"/>
      <c r="K239" s="129"/>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row>
    <row r="240" spans="1:44" ht="15.75" customHeight="1">
      <c r="A240" s="129"/>
      <c r="B240" s="129"/>
      <c r="C240" s="129"/>
      <c r="D240" s="129"/>
      <c r="E240" s="129"/>
      <c r="F240" s="129"/>
      <c r="G240" s="129"/>
      <c r="H240" s="129"/>
      <c r="I240" s="129"/>
      <c r="J240" s="129"/>
      <c r="K240" s="129"/>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row>
    <row r="241" spans="1:44" ht="15.75" customHeight="1">
      <c r="A241" s="129"/>
      <c r="B241" s="129"/>
      <c r="C241" s="129"/>
      <c r="D241" s="129"/>
      <c r="E241" s="129"/>
      <c r="F241" s="129"/>
      <c r="G241" s="129"/>
      <c r="H241" s="129"/>
      <c r="I241" s="129"/>
      <c r="J241" s="129"/>
      <c r="K241" s="129"/>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row>
    <row r="242" spans="1:44" ht="15.75" customHeight="1">
      <c r="A242" s="129"/>
      <c r="B242" s="129"/>
      <c r="C242" s="129"/>
      <c r="D242" s="129"/>
      <c r="E242" s="129"/>
      <c r="F242" s="129"/>
      <c r="G242" s="129"/>
      <c r="H242" s="129"/>
      <c r="I242" s="129"/>
      <c r="J242" s="129"/>
      <c r="K242" s="129"/>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row>
    <row r="243" spans="1:44" ht="15.75" customHeight="1">
      <c r="A243" s="129"/>
      <c r="B243" s="129"/>
      <c r="C243" s="129"/>
      <c r="D243" s="129"/>
      <c r="E243" s="129"/>
      <c r="F243" s="129"/>
      <c r="G243" s="129"/>
      <c r="H243" s="129"/>
      <c r="I243" s="129"/>
      <c r="J243" s="129"/>
      <c r="K243" s="129"/>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row>
    <row r="244" spans="1:44" ht="15.75" customHeight="1">
      <c r="A244" s="129"/>
      <c r="B244" s="129"/>
      <c r="C244" s="129"/>
      <c r="D244" s="129"/>
      <c r="E244" s="129"/>
      <c r="F244" s="129"/>
      <c r="G244" s="129"/>
      <c r="H244" s="129"/>
      <c r="I244" s="129"/>
      <c r="J244" s="129"/>
      <c r="K244" s="129"/>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row>
    <row r="245" spans="1:44" ht="15.75" customHeight="1">
      <c r="A245" s="129"/>
      <c r="B245" s="129"/>
      <c r="C245" s="129"/>
      <c r="D245" s="129"/>
      <c r="E245" s="129"/>
      <c r="F245" s="129"/>
      <c r="G245" s="129"/>
      <c r="H245" s="129"/>
      <c r="I245" s="129"/>
      <c r="J245" s="129"/>
      <c r="K245" s="129"/>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row>
    <row r="246" spans="1:44" ht="15.75" customHeight="1">
      <c r="A246" s="129"/>
      <c r="B246" s="129"/>
      <c r="C246" s="129"/>
      <c r="D246" s="129"/>
      <c r="E246" s="129"/>
      <c r="F246" s="129"/>
      <c r="G246" s="129"/>
      <c r="H246" s="129"/>
      <c r="I246" s="129"/>
      <c r="J246" s="129"/>
      <c r="K246" s="129"/>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row>
    <row r="247" spans="1:44" ht="15.75" customHeight="1">
      <c r="A247" s="129"/>
      <c r="B247" s="129"/>
      <c r="C247" s="129"/>
      <c r="D247" s="129"/>
      <c r="E247" s="129"/>
      <c r="F247" s="129"/>
      <c r="G247" s="129"/>
      <c r="H247" s="129"/>
      <c r="I247" s="129"/>
      <c r="J247" s="129"/>
      <c r="K247" s="129"/>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row>
    <row r="248" spans="1:44" ht="15.75" customHeight="1">
      <c r="A248" s="129"/>
      <c r="B248" s="129"/>
      <c r="C248" s="129"/>
      <c r="D248" s="129"/>
      <c r="E248" s="129"/>
      <c r="F248" s="129"/>
      <c r="G248" s="129"/>
      <c r="H248" s="129"/>
      <c r="I248" s="129"/>
      <c r="J248" s="129"/>
      <c r="K248" s="129"/>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row>
    <row r="249" spans="1:44" ht="15.75" customHeight="1">
      <c r="A249" s="129"/>
      <c r="B249" s="129"/>
      <c r="C249" s="129"/>
      <c r="D249" s="129"/>
      <c r="E249" s="129"/>
      <c r="F249" s="129"/>
      <c r="G249" s="129"/>
      <c r="H249" s="129"/>
      <c r="I249" s="129"/>
      <c r="J249" s="129"/>
      <c r="K249" s="129"/>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row>
    <row r="250" spans="1:44" ht="15.75" customHeight="1">
      <c r="A250" s="129"/>
      <c r="B250" s="129"/>
      <c r="C250" s="129"/>
      <c r="D250" s="129"/>
      <c r="E250" s="129"/>
      <c r="F250" s="129"/>
      <c r="G250" s="129"/>
      <c r="H250" s="129"/>
      <c r="I250" s="129"/>
      <c r="J250" s="129"/>
      <c r="K250" s="129"/>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row>
    <row r="251" spans="1:44" ht="15.75" customHeight="1">
      <c r="A251" s="129"/>
      <c r="B251" s="129"/>
      <c r="C251" s="129"/>
      <c r="D251" s="129"/>
      <c r="E251" s="129"/>
      <c r="F251" s="129"/>
      <c r="G251" s="129"/>
      <c r="H251" s="129"/>
      <c r="I251" s="129"/>
      <c r="J251" s="129"/>
      <c r="K251" s="129"/>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row>
    <row r="252" spans="1:44" ht="15.75" customHeight="1">
      <c r="A252" s="129"/>
      <c r="B252" s="129"/>
      <c r="C252" s="129"/>
      <c r="D252" s="129"/>
      <c r="E252" s="129"/>
      <c r="F252" s="129"/>
      <c r="G252" s="129"/>
      <c r="H252" s="129"/>
      <c r="I252" s="129"/>
      <c r="J252" s="129"/>
      <c r="K252" s="129"/>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row>
    <row r="253" spans="1:44" ht="15.75" customHeight="1">
      <c r="A253" s="129"/>
      <c r="B253" s="129"/>
      <c r="C253" s="129"/>
      <c r="D253" s="129"/>
      <c r="E253" s="129"/>
      <c r="F253" s="129"/>
      <c r="G253" s="129"/>
      <c r="H253" s="129"/>
      <c r="I253" s="129"/>
      <c r="J253" s="129"/>
      <c r="K253" s="129"/>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row>
    <row r="254" spans="1:44" ht="15.75" customHeight="1">
      <c r="A254" s="129"/>
      <c r="B254" s="129"/>
      <c r="C254" s="129"/>
      <c r="D254" s="129"/>
      <c r="E254" s="129"/>
      <c r="F254" s="129"/>
      <c r="G254" s="129"/>
      <c r="H254" s="129"/>
      <c r="I254" s="129"/>
      <c r="J254" s="129"/>
      <c r="K254" s="129"/>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row>
    <row r="255" spans="1:44" ht="15.75" customHeight="1">
      <c r="A255" s="129"/>
      <c r="B255" s="129"/>
      <c r="C255" s="129"/>
      <c r="D255" s="129"/>
      <c r="E255" s="129"/>
      <c r="F255" s="129"/>
      <c r="G255" s="129"/>
      <c r="H255" s="129"/>
      <c r="I255" s="129"/>
      <c r="J255" s="129"/>
      <c r="K255" s="129"/>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row>
    <row r="256" spans="1:44" ht="15.75" customHeight="1">
      <c r="A256" s="129"/>
      <c r="B256" s="129"/>
      <c r="C256" s="129"/>
      <c r="D256" s="129"/>
      <c r="E256" s="129"/>
      <c r="F256" s="129"/>
      <c r="G256" s="129"/>
      <c r="H256" s="129"/>
      <c r="I256" s="129"/>
      <c r="J256" s="129"/>
      <c r="K256" s="129"/>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row>
    <row r="257" spans="1:44" ht="15.75" customHeight="1">
      <c r="A257" s="129"/>
      <c r="B257" s="129"/>
      <c r="C257" s="129"/>
      <c r="D257" s="129"/>
      <c r="E257" s="129"/>
      <c r="F257" s="129"/>
      <c r="G257" s="129"/>
      <c r="H257" s="129"/>
      <c r="I257" s="129"/>
      <c r="J257" s="129"/>
      <c r="K257" s="129"/>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row>
    <row r="258" spans="1:44" ht="15.75" customHeight="1">
      <c r="A258" s="129"/>
      <c r="B258" s="129"/>
      <c r="C258" s="129"/>
      <c r="D258" s="129"/>
      <c r="E258" s="129"/>
      <c r="F258" s="129"/>
      <c r="G258" s="129"/>
      <c r="H258" s="129"/>
      <c r="I258" s="129"/>
      <c r="J258" s="129"/>
      <c r="K258" s="129"/>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row>
    <row r="259" spans="1:44" ht="15.75" customHeight="1">
      <c r="A259" s="129"/>
      <c r="B259" s="129"/>
      <c r="C259" s="129"/>
      <c r="D259" s="129"/>
      <c r="E259" s="129"/>
      <c r="F259" s="129"/>
      <c r="G259" s="129"/>
      <c r="H259" s="129"/>
      <c r="I259" s="129"/>
      <c r="J259" s="129"/>
      <c r="K259" s="129"/>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row>
    <row r="260" spans="1:44" ht="15.75" customHeight="1">
      <c r="A260" s="129"/>
      <c r="B260" s="129"/>
      <c r="C260" s="129"/>
      <c r="D260" s="129"/>
      <c r="E260" s="129"/>
      <c r="F260" s="129"/>
      <c r="G260" s="129"/>
      <c r="H260" s="129"/>
      <c r="I260" s="129"/>
      <c r="J260" s="129"/>
      <c r="K260" s="129"/>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row>
    <row r="261" spans="1:44" ht="15.75" customHeight="1">
      <c r="A261" s="129"/>
      <c r="B261" s="129"/>
      <c r="C261" s="129"/>
      <c r="D261" s="129"/>
      <c r="E261" s="129"/>
      <c r="F261" s="129"/>
      <c r="G261" s="129"/>
      <c r="H261" s="129"/>
      <c r="I261" s="129"/>
      <c r="J261" s="129"/>
      <c r="K261" s="129"/>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row>
    <row r="262" spans="1:44" ht="15.75" customHeight="1">
      <c r="A262" s="129"/>
      <c r="B262" s="129"/>
      <c r="C262" s="129"/>
      <c r="D262" s="129"/>
      <c r="E262" s="129"/>
      <c r="F262" s="129"/>
      <c r="G262" s="129"/>
      <c r="H262" s="129"/>
      <c r="I262" s="129"/>
      <c r="J262" s="129"/>
      <c r="K262" s="129"/>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row>
    <row r="263" spans="1:44" ht="15.75" customHeight="1">
      <c r="A263" s="129"/>
      <c r="B263" s="129"/>
      <c r="C263" s="129"/>
      <c r="D263" s="129"/>
      <c r="E263" s="129"/>
      <c r="F263" s="129"/>
      <c r="G263" s="129"/>
      <c r="H263" s="129"/>
      <c r="I263" s="129"/>
      <c r="J263" s="129"/>
      <c r="K263" s="129"/>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row>
    <row r="264" spans="1:44" ht="15.75" customHeight="1">
      <c r="A264" s="129"/>
      <c r="B264" s="129"/>
      <c r="C264" s="129"/>
      <c r="D264" s="129"/>
      <c r="E264" s="129"/>
      <c r="F264" s="129"/>
      <c r="G264" s="129"/>
      <c r="H264" s="129"/>
      <c r="I264" s="129"/>
      <c r="J264" s="129"/>
      <c r="K264" s="129"/>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row>
    <row r="265" spans="1:44" ht="15.75" customHeight="1">
      <c r="A265" s="129"/>
      <c r="B265" s="129"/>
      <c r="C265" s="129"/>
      <c r="D265" s="129"/>
      <c r="E265" s="129"/>
      <c r="F265" s="129"/>
      <c r="G265" s="129"/>
      <c r="H265" s="129"/>
      <c r="I265" s="129"/>
      <c r="J265" s="129"/>
      <c r="K265" s="129"/>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row>
    <row r="266" spans="1:44" ht="15.75" customHeight="1">
      <c r="A266" s="129"/>
      <c r="B266" s="129"/>
      <c r="C266" s="129"/>
      <c r="D266" s="129"/>
      <c r="E266" s="129"/>
      <c r="F266" s="129"/>
      <c r="G266" s="129"/>
      <c r="H266" s="129"/>
      <c r="I266" s="129"/>
      <c r="J266" s="129"/>
      <c r="K266" s="129"/>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row>
    <row r="267" spans="1:44" ht="15.75" customHeight="1">
      <c r="A267" s="129"/>
      <c r="B267" s="129"/>
      <c r="C267" s="129"/>
      <c r="D267" s="129"/>
      <c r="E267" s="129"/>
      <c r="F267" s="129"/>
      <c r="G267" s="129"/>
      <c r="H267" s="129"/>
      <c r="I267" s="129"/>
      <c r="J267" s="129"/>
      <c r="K267" s="129"/>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row>
    <row r="268" spans="1:44" ht="15.75" customHeight="1">
      <c r="A268" s="129"/>
      <c r="B268" s="129"/>
      <c r="C268" s="129"/>
      <c r="D268" s="129"/>
      <c r="E268" s="129"/>
      <c r="F268" s="129"/>
      <c r="G268" s="129"/>
      <c r="H268" s="129"/>
      <c r="I268" s="129"/>
      <c r="J268" s="129"/>
      <c r="K268" s="129"/>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row>
    <row r="269" spans="1:44" ht="15.75" customHeight="1">
      <c r="A269" s="129"/>
      <c r="B269" s="129"/>
      <c r="C269" s="129"/>
      <c r="D269" s="129"/>
      <c r="E269" s="129"/>
      <c r="F269" s="129"/>
      <c r="G269" s="129"/>
      <c r="H269" s="129"/>
      <c r="I269" s="129"/>
      <c r="J269" s="129"/>
      <c r="K269" s="129"/>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row>
    <row r="270" spans="1:44" ht="15.75" customHeight="1">
      <c r="A270" s="129"/>
      <c r="B270" s="129"/>
      <c r="C270" s="129"/>
      <c r="D270" s="129"/>
      <c r="E270" s="129"/>
      <c r="F270" s="129"/>
      <c r="G270" s="129"/>
      <c r="H270" s="129"/>
      <c r="I270" s="129"/>
      <c r="J270" s="129"/>
      <c r="K270" s="129"/>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row>
    <row r="271" spans="1:44" ht="15.75" customHeight="1">
      <c r="A271" s="129"/>
      <c r="B271" s="129"/>
      <c r="C271" s="129"/>
      <c r="D271" s="129"/>
      <c r="E271" s="129"/>
      <c r="F271" s="129"/>
      <c r="G271" s="129"/>
      <c r="H271" s="129"/>
      <c r="I271" s="129"/>
      <c r="J271" s="129"/>
      <c r="K271" s="129"/>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row>
    <row r="272" spans="1:44" ht="15.75" customHeight="1">
      <c r="A272" s="129"/>
      <c r="B272" s="129"/>
      <c r="C272" s="129"/>
      <c r="D272" s="129"/>
      <c r="E272" s="129"/>
      <c r="F272" s="129"/>
      <c r="G272" s="129"/>
      <c r="H272" s="129"/>
      <c r="I272" s="129"/>
      <c r="J272" s="129"/>
      <c r="K272" s="129"/>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row>
    <row r="273" spans="1:44" ht="15.75" customHeight="1">
      <c r="A273" s="129"/>
      <c r="B273" s="129"/>
      <c r="C273" s="129"/>
      <c r="D273" s="129"/>
      <c r="E273" s="129"/>
      <c r="F273" s="129"/>
      <c r="G273" s="129"/>
      <c r="H273" s="129"/>
      <c r="I273" s="129"/>
      <c r="J273" s="129"/>
      <c r="K273" s="129"/>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row>
    <row r="274" spans="1:44" ht="15.75" customHeight="1">
      <c r="A274" s="129"/>
      <c r="B274" s="129"/>
      <c r="C274" s="129"/>
      <c r="D274" s="129"/>
      <c r="E274" s="129"/>
      <c r="F274" s="129"/>
      <c r="G274" s="129"/>
      <c r="H274" s="129"/>
      <c r="I274" s="129"/>
      <c r="J274" s="129"/>
      <c r="K274" s="129"/>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row>
    <row r="275" spans="1:44" ht="15.75" customHeight="1">
      <c r="A275" s="129"/>
      <c r="B275" s="129"/>
      <c r="C275" s="129"/>
      <c r="D275" s="129"/>
      <c r="E275" s="129"/>
      <c r="F275" s="129"/>
      <c r="G275" s="129"/>
      <c r="H275" s="129"/>
      <c r="I275" s="129"/>
      <c r="J275" s="129"/>
      <c r="K275" s="129"/>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row>
    <row r="276" spans="1:44" ht="15.75" customHeight="1">
      <c r="A276" s="129"/>
      <c r="B276" s="129"/>
      <c r="C276" s="129"/>
      <c r="D276" s="129"/>
      <c r="E276" s="129"/>
      <c r="F276" s="129"/>
      <c r="G276" s="129"/>
      <c r="H276" s="129"/>
      <c r="I276" s="129"/>
      <c r="J276" s="129"/>
      <c r="K276" s="129"/>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row>
    <row r="277" spans="1:44" ht="15.75" customHeight="1">
      <c r="A277" s="129"/>
      <c r="B277" s="129"/>
      <c r="C277" s="129"/>
      <c r="D277" s="129"/>
      <c r="E277" s="129"/>
      <c r="F277" s="129"/>
      <c r="G277" s="129"/>
      <c r="H277" s="129"/>
      <c r="I277" s="129"/>
      <c r="J277" s="129"/>
      <c r="K277" s="129"/>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row>
    <row r="278" spans="1:44" ht="15.75" customHeight="1">
      <c r="A278" s="129"/>
      <c r="B278" s="129"/>
      <c r="C278" s="129"/>
      <c r="D278" s="129"/>
      <c r="E278" s="129"/>
      <c r="F278" s="129"/>
      <c r="G278" s="129"/>
      <c r="H278" s="129"/>
      <c r="I278" s="129"/>
      <c r="J278" s="129"/>
      <c r="K278" s="129"/>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row>
    <row r="279" spans="1:44" ht="15.75" customHeight="1">
      <c r="A279" s="129"/>
      <c r="B279" s="129"/>
      <c r="C279" s="129"/>
      <c r="D279" s="129"/>
      <c r="E279" s="129"/>
      <c r="F279" s="129"/>
      <c r="G279" s="129"/>
      <c r="H279" s="129"/>
      <c r="I279" s="129"/>
      <c r="J279" s="129"/>
      <c r="K279" s="129"/>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row>
    <row r="280" spans="1:44" ht="15.75" customHeight="1">
      <c r="A280" s="129"/>
      <c r="B280" s="129"/>
      <c r="C280" s="129"/>
      <c r="D280" s="129"/>
      <c r="E280" s="129"/>
      <c r="F280" s="129"/>
      <c r="G280" s="129"/>
      <c r="H280" s="129"/>
      <c r="I280" s="129"/>
      <c r="J280" s="129"/>
      <c r="K280" s="129"/>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row>
    <row r="281" spans="1:44" ht="15.75" customHeight="1">
      <c r="A281" s="129"/>
      <c r="B281" s="129"/>
      <c r="C281" s="129"/>
      <c r="D281" s="129"/>
      <c r="E281" s="129"/>
      <c r="F281" s="129"/>
      <c r="G281" s="129"/>
      <c r="H281" s="129"/>
      <c r="I281" s="129"/>
      <c r="J281" s="129"/>
      <c r="K281" s="129"/>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row>
    <row r="282" spans="1:44" ht="15.75" customHeight="1">
      <c r="A282" s="129"/>
      <c r="B282" s="129"/>
      <c r="C282" s="129"/>
      <c r="D282" s="129"/>
      <c r="E282" s="129"/>
      <c r="F282" s="129"/>
      <c r="G282" s="129"/>
      <c r="H282" s="129"/>
      <c r="I282" s="129"/>
      <c r="J282" s="129"/>
      <c r="K282" s="129"/>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row>
    <row r="283" spans="1:44" ht="15.75" customHeight="1">
      <c r="A283" s="129"/>
      <c r="B283" s="129"/>
      <c r="C283" s="129"/>
      <c r="D283" s="129"/>
      <c r="E283" s="129"/>
      <c r="F283" s="129"/>
      <c r="G283" s="129"/>
      <c r="H283" s="129"/>
      <c r="I283" s="129"/>
      <c r="J283" s="129"/>
      <c r="K283" s="129"/>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row>
    <row r="284" spans="1:44" ht="15.75" customHeight="1">
      <c r="A284" s="129"/>
      <c r="B284" s="129"/>
      <c r="C284" s="129"/>
      <c r="D284" s="129"/>
      <c r="E284" s="129"/>
      <c r="F284" s="129"/>
      <c r="G284" s="129"/>
      <c r="H284" s="129"/>
      <c r="I284" s="129"/>
      <c r="J284" s="129"/>
      <c r="K284" s="129"/>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row>
    <row r="285" spans="1:44" ht="15.75" customHeight="1">
      <c r="A285" s="129"/>
      <c r="B285" s="129"/>
      <c r="C285" s="129"/>
      <c r="D285" s="129"/>
      <c r="E285" s="129"/>
      <c r="F285" s="129"/>
      <c r="G285" s="129"/>
      <c r="H285" s="129"/>
      <c r="I285" s="129"/>
      <c r="J285" s="129"/>
      <c r="K285" s="129"/>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row>
    <row r="286" spans="1:44" ht="15.75" customHeight="1">
      <c r="A286" s="129"/>
      <c r="B286" s="129"/>
      <c r="C286" s="129"/>
      <c r="D286" s="129"/>
      <c r="E286" s="129"/>
      <c r="F286" s="129"/>
      <c r="G286" s="129"/>
      <c r="H286" s="129"/>
      <c r="I286" s="129"/>
      <c r="J286" s="129"/>
      <c r="K286" s="129"/>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row>
    <row r="287" spans="1:44" ht="15.75" customHeight="1">
      <c r="A287" s="129"/>
      <c r="B287" s="129"/>
      <c r="C287" s="129"/>
      <c r="D287" s="129"/>
      <c r="E287" s="129"/>
      <c r="F287" s="129"/>
      <c r="G287" s="129"/>
      <c r="H287" s="129"/>
      <c r="I287" s="129"/>
      <c r="J287" s="129"/>
      <c r="K287" s="129"/>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row>
    <row r="288" spans="1:44" ht="15.75" customHeight="1">
      <c r="A288" s="129"/>
      <c r="B288" s="129"/>
      <c r="C288" s="129"/>
      <c r="D288" s="129"/>
      <c r="E288" s="129"/>
      <c r="F288" s="129"/>
      <c r="G288" s="129"/>
      <c r="H288" s="129"/>
      <c r="I288" s="129"/>
      <c r="J288" s="129"/>
      <c r="K288" s="129"/>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row>
    <row r="289" spans="1:44" ht="15.75" customHeight="1">
      <c r="A289" s="129"/>
      <c r="B289" s="129"/>
      <c r="C289" s="129"/>
      <c r="D289" s="129"/>
      <c r="E289" s="129"/>
      <c r="F289" s="129"/>
      <c r="G289" s="129"/>
      <c r="H289" s="129"/>
      <c r="I289" s="129"/>
      <c r="J289" s="129"/>
      <c r="K289" s="129"/>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ht="15.75" customHeight="1">
      <c r="A290" s="129"/>
      <c r="B290" s="129"/>
      <c r="C290" s="129"/>
      <c r="D290" s="129"/>
      <c r="E290" s="129"/>
      <c r="F290" s="129"/>
      <c r="G290" s="129"/>
      <c r="H290" s="129"/>
      <c r="I290" s="129"/>
      <c r="J290" s="129"/>
      <c r="K290" s="129"/>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row>
    <row r="291" spans="1:44" ht="15.75" customHeight="1">
      <c r="A291" s="129"/>
      <c r="B291" s="129"/>
      <c r="C291" s="129"/>
      <c r="D291" s="129"/>
      <c r="E291" s="129"/>
      <c r="F291" s="129"/>
      <c r="G291" s="129"/>
      <c r="H291" s="129"/>
      <c r="I291" s="129"/>
      <c r="J291" s="129"/>
      <c r="K291" s="129"/>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row>
    <row r="292" spans="1:44" ht="15.75" customHeight="1">
      <c r="A292" s="129"/>
      <c r="B292" s="129"/>
      <c r="C292" s="129"/>
      <c r="D292" s="129"/>
      <c r="E292" s="129"/>
      <c r="F292" s="129"/>
      <c r="G292" s="129"/>
      <c r="H292" s="129"/>
      <c r="I292" s="129"/>
      <c r="J292" s="129"/>
      <c r="K292" s="129"/>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row>
    <row r="293" spans="1:44" ht="15.75" customHeight="1">
      <c r="A293" s="129"/>
      <c r="B293" s="129"/>
      <c r="C293" s="129"/>
      <c r="D293" s="129"/>
      <c r="E293" s="129"/>
      <c r="F293" s="129"/>
      <c r="G293" s="129"/>
      <c r="H293" s="129"/>
      <c r="I293" s="129"/>
      <c r="J293" s="129"/>
      <c r="K293" s="129"/>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row>
    <row r="294" spans="1:44" ht="15.75" customHeight="1">
      <c r="A294" s="129"/>
      <c r="B294" s="129"/>
      <c r="C294" s="129"/>
      <c r="D294" s="129"/>
      <c r="E294" s="129"/>
      <c r="F294" s="129"/>
      <c r="G294" s="129"/>
      <c r="H294" s="129"/>
      <c r="I294" s="129"/>
      <c r="J294" s="129"/>
      <c r="K294" s="129"/>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row>
    <row r="295" spans="1:44" ht="15.75" customHeight="1">
      <c r="A295" s="129"/>
      <c r="B295" s="129"/>
      <c r="C295" s="129"/>
      <c r="D295" s="129"/>
      <c r="E295" s="129"/>
      <c r="F295" s="129"/>
      <c r="G295" s="129"/>
      <c r="H295" s="129"/>
      <c r="I295" s="129"/>
      <c r="J295" s="129"/>
      <c r="K295" s="129"/>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row>
    <row r="296" spans="1:44" ht="15.75" customHeight="1">
      <c r="A296" s="129"/>
      <c r="B296" s="129"/>
      <c r="C296" s="129"/>
      <c r="D296" s="129"/>
      <c r="E296" s="129"/>
      <c r="F296" s="129"/>
      <c r="G296" s="129"/>
      <c r="H296" s="129"/>
      <c r="I296" s="129"/>
      <c r="J296" s="129"/>
      <c r="K296" s="129"/>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row>
    <row r="297" spans="1:44" ht="15.75" customHeight="1">
      <c r="A297" s="129"/>
      <c r="B297" s="129"/>
      <c r="C297" s="129"/>
      <c r="D297" s="129"/>
      <c r="E297" s="129"/>
      <c r="F297" s="129"/>
      <c r="G297" s="129"/>
      <c r="H297" s="129"/>
      <c r="I297" s="129"/>
      <c r="J297" s="129"/>
      <c r="K297" s="129"/>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row>
    <row r="298" spans="1:44" ht="15.75" customHeight="1">
      <c r="A298" s="129"/>
      <c r="B298" s="129"/>
      <c r="C298" s="129"/>
      <c r="D298" s="129"/>
      <c r="E298" s="129"/>
      <c r="F298" s="129"/>
      <c r="G298" s="129"/>
      <c r="H298" s="129"/>
      <c r="I298" s="129"/>
      <c r="J298" s="129"/>
      <c r="K298" s="129"/>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row>
    <row r="299" spans="1:44" ht="15.75" customHeight="1">
      <c r="A299" s="129"/>
      <c r="B299" s="129"/>
      <c r="C299" s="129"/>
      <c r="D299" s="129"/>
      <c r="E299" s="129"/>
      <c r="F299" s="129"/>
      <c r="G299" s="129"/>
      <c r="H299" s="129"/>
      <c r="I299" s="129"/>
      <c r="J299" s="129"/>
      <c r="K299" s="129"/>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row>
    <row r="300" spans="1:44" ht="15.75" customHeight="1">
      <c r="A300" s="129"/>
      <c r="B300" s="129"/>
      <c r="C300" s="129"/>
      <c r="D300" s="129"/>
      <c r="E300" s="129"/>
      <c r="F300" s="129"/>
      <c r="G300" s="129"/>
      <c r="H300" s="129"/>
      <c r="I300" s="129"/>
      <c r="J300" s="129"/>
      <c r="K300" s="129"/>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row>
    <row r="301" spans="1:44" ht="15.75" customHeight="1">
      <c r="A301" s="129"/>
      <c r="B301" s="129"/>
      <c r="C301" s="129"/>
      <c r="D301" s="129"/>
      <c r="E301" s="129"/>
      <c r="F301" s="129"/>
      <c r="G301" s="129"/>
      <c r="H301" s="129"/>
      <c r="I301" s="129"/>
      <c r="J301" s="129"/>
      <c r="K301" s="129"/>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row>
    <row r="302" spans="1:44" ht="15.75" customHeight="1">
      <c r="A302" s="129"/>
      <c r="B302" s="129"/>
      <c r="C302" s="129"/>
      <c r="D302" s="129"/>
      <c r="E302" s="129"/>
      <c r="F302" s="129"/>
      <c r="G302" s="129"/>
      <c r="H302" s="129"/>
      <c r="I302" s="129"/>
      <c r="J302" s="129"/>
      <c r="K302" s="129"/>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row>
    <row r="303" spans="1:44" ht="15.75" customHeight="1">
      <c r="A303" s="129"/>
      <c r="B303" s="129"/>
      <c r="C303" s="129"/>
      <c r="D303" s="129"/>
      <c r="E303" s="129"/>
      <c r="F303" s="129"/>
      <c r="G303" s="129"/>
      <c r="H303" s="129"/>
      <c r="I303" s="129"/>
      <c r="J303" s="129"/>
      <c r="K303" s="129"/>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row>
    <row r="304" spans="1:44" ht="15.75" customHeight="1">
      <c r="A304" s="129"/>
      <c r="B304" s="129"/>
      <c r="C304" s="129"/>
      <c r="D304" s="129"/>
      <c r="E304" s="129"/>
      <c r="F304" s="129"/>
      <c r="G304" s="129"/>
      <c r="H304" s="129"/>
      <c r="I304" s="129"/>
      <c r="J304" s="129"/>
      <c r="K304" s="129"/>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row>
    <row r="305" spans="1:44" ht="15.75" customHeight="1">
      <c r="A305" s="129"/>
      <c r="B305" s="129"/>
      <c r="C305" s="129"/>
      <c r="D305" s="129"/>
      <c r="E305" s="129"/>
      <c r="F305" s="129"/>
      <c r="G305" s="129"/>
      <c r="H305" s="129"/>
      <c r="I305" s="129"/>
      <c r="J305" s="129"/>
      <c r="K305" s="129"/>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row>
    <row r="306" spans="1:44" ht="15.75" customHeight="1">
      <c r="A306" s="129"/>
      <c r="B306" s="129"/>
      <c r="C306" s="129"/>
      <c r="D306" s="129"/>
      <c r="E306" s="129"/>
      <c r="F306" s="129"/>
      <c r="G306" s="129"/>
      <c r="H306" s="129"/>
      <c r="I306" s="129"/>
      <c r="J306" s="129"/>
      <c r="K306" s="129"/>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row>
    <row r="307" spans="1:44" ht="15.75" customHeight="1">
      <c r="A307" s="129"/>
      <c r="B307" s="129"/>
      <c r="C307" s="129"/>
      <c r="D307" s="129"/>
      <c r="E307" s="129"/>
      <c r="F307" s="129"/>
      <c r="G307" s="129"/>
      <c r="H307" s="129"/>
      <c r="I307" s="129"/>
      <c r="J307" s="129"/>
      <c r="K307" s="129"/>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row>
    <row r="308" spans="1:44" ht="15.75" customHeight="1">
      <c r="A308" s="129"/>
      <c r="B308" s="129"/>
      <c r="C308" s="129"/>
      <c r="D308" s="129"/>
      <c r="E308" s="129"/>
      <c r="F308" s="129"/>
      <c r="G308" s="129"/>
      <c r="H308" s="129"/>
      <c r="I308" s="129"/>
      <c r="J308" s="129"/>
      <c r="K308" s="129"/>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row>
    <row r="309" spans="1:44" ht="15.75" customHeight="1">
      <c r="A309" s="129"/>
      <c r="B309" s="129"/>
      <c r="C309" s="129"/>
      <c r="D309" s="129"/>
      <c r="E309" s="129"/>
      <c r="F309" s="129"/>
      <c r="G309" s="129"/>
      <c r="H309" s="129"/>
      <c r="I309" s="129"/>
      <c r="J309" s="129"/>
      <c r="K309" s="129"/>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row>
    <row r="310" spans="1:44" ht="15.75" customHeight="1">
      <c r="A310" s="129"/>
      <c r="B310" s="129"/>
      <c r="C310" s="129"/>
      <c r="D310" s="129"/>
      <c r="E310" s="129"/>
      <c r="F310" s="129"/>
      <c r="G310" s="129"/>
      <c r="H310" s="129"/>
      <c r="I310" s="129"/>
      <c r="J310" s="129"/>
      <c r="K310" s="129"/>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row>
    <row r="311" spans="1:44" ht="15.75" customHeight="1">
      <c r="A311" s="129"/>
      <c r="B311" s="129"/>
      <c r="C311" s="129"/>
      <c r="D311" s="129"/>
      <c r="E311" s="129"/>
      <c r="F311" s="129"/>
      <c r="G311" s="129"/>
      <c r="H311" s="129"/>
      <c r="I311" s="129"/>
      <c r="J311" s="129"/>
      <c r="K311" s="129"/>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row>
    <row r="312" spans="1:44" ht="15.75" customHeight="1">
      <c r="A312" s="129"/>
      <c r="B312" s="129"/>
      <c r="C312" s="129"/>
      <c r="D312" s="129"/>
      <c r="E312" s="129"/>
      <c r="F312" s="129"/>
      <c r="G312" s="129"/>
      <c r="H312" s="129"/>
      <c r="I312" s="129"/>
      <c r="J312" s="129"/>
      <c r="K312" s="129"/>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row>
    <row r="313" spans="1:44" ht="15.75" customHeight="1">
      <c r="A313" s="129"/>
      <c r="B313" s="129"/>
      <c r="C313" s="129"/>
      <c r="D313" s="129"/>
      <c r="E313" s="129"/>
      <c r="F313" s="129"/>
      <c r="G313" s="129"/>
      <c r="H313" s="129"/>
      <c r="I313" s="129"/>
      <c r="J313" s="129"/>
      <c r="K313" s="129"/>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row>
    <row r="314" spans="1:44" ht="15.75" customHeight="1">
      <c r="A314" s="129"/>
      <c r="B314" s="129"/>
      <c r="C314" s="129"/>
      <c r="D314" s="129"/>
      <c r="E314" s="129"/>
      <c r="F314" s="129"/>
      <c r="G314" s="129"/>
      <c r="H314" s="129"/>
      <c r="I314" s="129"/>
      <c r="J314" s="129"/>
      <c r="K314" s="129"/>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row>
    <row r="315" spans="1:44" ht="15.75" customHeight="1">
      <c r="A315" s="129"/>
      <c r="B315" s="129"/>
      <c r="C315" s="129"/>
      <c r="D315" s="129"/>
      <c r="E315" s="129"/>
      <c r="F315" s="129"/>
      <c r="G315" s="129"/>
      <c r="H315" s="129"/>
      <c r="I315" s="129"/>
      <c r="J315" s="129"/>
      <c r="K315" s="129"/>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row>
    <row r="316" spans="1:44" ht="15.75" customHeight="1">
      <c r="A316" s="129"/>
      <c r="B316" s="129"/>
      <c r="C316" s="129"/>
      <c r="D316" s="129"/>
      <c r="E316" s="129"/>
      <c r="F316" s="129"/>
      <c r="G316" s="129"/>
      <c r="H316" s="129"/>
      <c r="I316" s="129"/>
      <c r="J316" s="129"/>
      <c r="K316" s="129"/>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row>
    <row r="317" spans="1:44" ht="15.75" customHeight="1">
      <c r="A317" s="129"/>
      <c r="B317" s="129"/>
      <c r="C317" s="129"/>
      <c r="D317" s="129"/>
      <c r="E317" s="129"/>
      <c r="F317" s="129"/>
      <c r="G317" s="129"/>
      <c r="H317" s="129"/>
      <c r="I317" s="129"/>
      <c r="J317" s="129"/>
      <c r="K317" s="129"/>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row>
    <row r="318" spans="1:44" ht="15.75" customHeight="1">
      <c r="A318" s="129"/>
      <c r="B318" s="129"/>
      <c r="C318" s="129"/>
      <c r="D318" s="129"/>
      <c r="E318" s="129"/>
      <c r="F318" s="129"/>
      <c r="G318" s="129"/>
      <c r="H318" s="129"/>
      <c r="I318" s="129"/>
      <c r="J318" s="129"/>
      <c r="K318" s="129"/>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row>
    <row r="319" spans="1:44" ht="15.75" customHeight="1">
      <c r="A319" s="129"/>
      <c r="B319" s="129"/>
      <c r="C319" s="129"/>
      <c r="D319" s="129"/>
      <c r="E319" s="129"/>
      <c r="F319" s="129"/>
      <c r="G319" s="129"/>
      <c r="H319" s="129"/>
      <c r="I319" s="129"/>
      <c r="J319" s="129"/>
      <c r="K319" s="129"/>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row>
    <row r="320" spans="1:44" ht="15.75" customHeight="1">
      <c r="A320" s="129"/>
      <c r="B320" s="129"/>
      <c r="C320" s="129"/>
      <c r="D320" s="129"/>
      <c r="E320" s="129"/>
      <c r="F320" s="129"/>
      <c r="G320" s="129"/>
      <c r="H320" s="129"/>
      <c r="I320" s="129"/>
      <c r="J320" s="129"/>
      <c r="K320" s="129"/>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row>
    <row r="321" spans="1:44" ht="15.75" customHeight="1">
      <c r="A321" s="129"/>
      <c r="B321" s="129"/>
      <c r="C321" s="129"/>
      <c r="D321" s="129"/>
      <c r="E321" s="129"/>
      <c r="F321" s="129"/>
      <c r="G321" s="129"/>
      <c r="H321" s="129"/>
      <c r="I321" s="129"/>
      <c r="J321" s="129"/>
      <c r="K321" s="129"/>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row>
    <row r="322" spans="1:44" ht="15.75" customHeight="1">
      <c r="A322" s="129"/>
      <c r="B322" s="129"/>
      <c r="C322" s="129"/>
      <c r="D322" s="129"/>
      <c r="E322" s="129"/>
      <c r="F322" s="129"/>
      <c r="G322" s="129"/>
      <c r="H322" s="129"/>
      <c r="I322" s="129"/>
      <c r="J322" s="129"/>
      <c r="K322" s="129"/>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row>
    <row r="323" spans="1:44" ht="15.75" customHeight="1">
      <c r="A323" s="129"/>
      <c r="B323" s="129"/>
      <c r="C323" s="129"/>
      <c r="D323" s="129"/>
      <c r="E323" s="129"/>
      <c r="F323" s="129"/>
      <c r="G323" s="129"/>
      <c r="H323" s="129"/>
      <c r="I323" s="129"/>
      <c r="J323" s="129"/>
      <c r="K323" s="129"/>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row>
    <row r="324" spans="1:44" ht="15.75" customHeight="1">
      <c r="A324" s="129"/>
      <c r="B324" s="129"/>
      <c r="C324" s="129"/>
      <c r="D324" s="129"/>
      <c r="E324" s="129"/>
      <c r="F324" s="129"/>
      <c r="G324" s="129"/>
      <c r="H324" s="129"/>
      <c r="I324" s="129"/>
      <c r="J324" s="129"/>
      <c r="K324" s="129"/>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row>
    <row r="325" spans="1:44" ht="15.75" customHeight="1">
      <c r="A325" s="129"/>
      <c r="B325" s="129"/>
      <c r="C325" s="129"/>
      <c r="D325" s="129"/>
      <c r="E325" s="129"/>
      <c r="F325" s="129"/>
      <c r="G325" s="129"/>
      <c r="H325" s="129"/>
      <c r="I325" s="129"/>
      <c r="J325" s="129"/>
      <c r="K325" s="129"/>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row>
    <row r="326" spans="1:44" ht="15.75" customHeight="1">
      <c r="A326" s="129"/>
      <c r="B326" s="129"/>
      <c r="C326" s="129"/>
      <c r="D326" s="129"/>
      <c r="E326" s="129"/>
      <c r="F326" s="129"/>
      <c r="G326" s="129"/>
      <c r="H326" s="129"/>
      <c r="I326" s="129"/>
      <c r="J326" s="129"/>
      <c r="K326" s="129"/>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row>
    <row r="327" spans="1:44" ht="15.75" customHeight="1">
      <c r="A327" s="129"/>
      <c r="B327" s="129"/>
      <c r="C327" s="129"/>
      <c r="D327" s="129"/>
      <c r="E327" s="129"/>
      <c r="F327" s="129"/>
      <c r="G327" s="129"/>
      <c r="H327" s="129"/>
      <c r="I327" s="129"/>
      <c r="J327" s="129"/>
      <c r="K327" s="129"/>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row>
    <row r="328" spans="1:44" ht="15.75" customHeight="1">
      <c r="A328" s="129"/>
      <c r="B328" s="129"/>
      <c r="C328" s="129"/>
      <c r="D328" s="129"/>
      <c r="E328" s="129"/>
      <c r="F328" s="129"/>
      <c r="G328" s="129"/>
      <c r="H328" s="129"/>
      <c r="I328" s="129"/>
      <c r="J328" s="129"/>
      <c r="K328" s="129"/>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row>
    <row r="329" spans="1:44" ht="15.75" customHeight="1">
      <c r="A329" s="129"/>
      <c r="B329" s="129"/>
      <c r="C329" s="129"/>
      <c r="D329" s="129"/>
      <c r="E329" s="129"/>
      <c r="F329" s="129"/>
      <c r="G329" s="129"/>
      <c r="H329" s="129"/>
      <c r="I329" s="129"/>
      <c r="J329" s="129"/>
      <c r="K329" s="129"/>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row>
    <row r="330" spans="1:44" ht="15.75" customHeight="1">
      <c r="A330" s="129"/>
      <c r="B330" s="129"/>
      <c r="C330" s="129"/>
      <c r="D330" s="129"/>
      <c r="E330" s="129"/>
      <c r="F330" s="129"/>
      <c r="G330" s="129"/>
      <c r="H330" s="129"/>
      <c r="I330" s="129"/>
      <c r="J330" s="129"/>
      <c r="K330" s="129"/>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row>
    <row r="331" spans="1:44" ht="15.75" customHeight="1">
      <c r="A331" s="129"/>
      <c r="B331" s="129"/>
      <c r="C331" s="129"/>
      <c r="D331" s="129"/>
      <c r="E331" s="129"/>
      <c r="F331" s="129"/>
      <c r="G331" s="129"/>
      <c r="H331" s="129"/>
      <c r="I331" s="129"/>
      <c r="J331" s="129"/>
      <c r="K331" s="129"/>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row>
    <row r="332" spans="1:44" ht="15.75" customHeight="1">
      <c r="A332" s="129"/>
      <c r="B332" s="129"/>
      <c r="C332" s="129"/>
      <c r="D332" s="129"/>
      <c r="E332" s="129"/>
      <c r="F332" s="129"/>
      <c r="G332" s="129"/>
      <c r="H332" s="129"/>
      <c r="I332" s="129"/>
      <c r="J332" s="129"/>
      <c r="K332" s="129"/>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row>
    <row r="333" spans="1:44" ht="15.75" customHeight="1">
      <c r="A333" s="129"/>
      <c r="B333" s="129"/>
      <c r="C333" s="129"/>
      <c r="D333" s="129"/>
      <c r="E333" s="129"/>
      <c r="F333" s="129"/>
      <c r="G333" s="129"/>
      <c r="H333" s="129"/>
      <c r="I333" s="129"/>
      <c r="J333" s="129"/>
      <c r="K333" s="129"/>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row>
    <row r="334" spans="1:44" ht="15.75" customHeight="1">
      <c r="A334" s="129"/>
      <c r="B334" s="129"/>
      <c r="C334" s="129"/>
      <c r="D334" s="129"/>
      <c r="E334" s="129"/>
      <c r="F334" s="129"/>
      <c r="G334" s="129"/>
      <c r="H334" s="129"/>
      <c r="I334" s="129"/>
      <c r="J334" s="129"/>
      <c r="K334" s="129"/>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row>
    <row r="335" spans="1:44" ht="15.75" customHeight="1">
      <c r="A335" s="129"/>
      <c r="B335" s="129"/>
      <c r="C335" s="129"/>
      <c r="D335" s="129"/>
      <c r="E335" s="129"/>
      <c r="F335" s="129"/>
      <c r="G335" s="129"/>
      <c r="H335" s="129"/>
      <c r="I335" s="129"/>
      <c r="J335" s="129"/>
      <c r="K335" s="129"/>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row>
    <row r="336" spans="1:44" ht="15.75" customHeight="1">
      <c r="A336" s="129"/>
      <c r="B336" s="129"/>
      <c r="C336" s="129"/>
      <c r="D336" s="129"/>
      <c r="E336" s="129"/>
      <c r="F336" s="129"/>
      <c r="G336" s="129"/>
      <c r="H336" s="129"/>
      <c r="I336" s="129"/>
      <c r="J336" s="129"/>
      <c r="K336" s="129"/>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row>
    <row r="337" spans="1:44" ht="15.75" customHeight="1">
      <c r="A337" s="129"/>
      <c r="B337" s="129"/>
      <c r="C337" s="129"/>
      <c r="D337" s="129"/>
      <c r="E337" s="129"/>
      <c r="F337" s="129"/>
      <c r="G337" s="129"/>
      <c r="H337" s="129"/>
      <c r="I337" s="129"/>
      <c r="J337" s="129"/>
      <c r="K337" s="129"/>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row>
    <row r="338" spans="1:44" ht="15.75" customHeight="1">
      <c r="A338" s="129"/>
      <c r="B338" s="129"/>
      <c r="C338" s="129"/>
      <c r="D338" s="129"/>
      <c r="E338" s="129"/>
      <c r="F338" s="129"/>
      <c r="G338" s="129"/>
      <c r="H338" s="129"/>
      <c r="I338" s="129"/>
      <c r="J338" s="129"/>
      <c r="K338" s="129"/>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row>
    <row r="339" spans="1:44" ht="15.75" customHeight="1">
      <c r="A339" s="129"/>
      <c r="B339" s="129"/>
      <c r="C339" s="129"/>
      <c r="D339" s="129"/>
      <c r="E339" s="129"/>
      <c r="F339" s="129"/>
      <c r="G339" s="129"/>
      <c r="H339" s="129"/>
      <c r="I339" s="129"/>
      <c r="J339" s="129"/>
      <c r="K339" s="129"/>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row>
    <row r="340" spans="1:44" ht="15.75" customHeight="1">
      <c r="A340" s="129"/>
      <c r="B340" s="129"/>
      <c r="C340" s="129"/>
      <c r="D340" s="129"/>
      <c r="E340" s="129"/>
      <c r="F340" s="129"/>
      <c r="G340" s="129"/>
      <c r="H340" s="129"/>
      <c r="I340" s="129"/>
      <c r="J340" s="129"/>
      <c r="K340" s="129"/>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row>
    <row r="341" spans="1:44" ht="15.75" customHeight="1">
      <c r="A341" s="129"/>
      <c r="B341" s="129"/>
      <c r="C341" s="129"/>
      <c r="D341" s="129"/>
      <c r="E341" s="129"/>
      <c r="F341" s="129"/>
      <c r="G341" s="129"/>
      <c r="H341" s="129"/>
      <c r="I341" s="129"/>
      <c r="J341" s="129"/>
      <c r="K341" s="129"/>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row>
    <row r="342" spans="1:44" ht="15.75" customHeight="1">
      <c r="A342" s="129"/>
      <c r="B342" s="129"/>
      <c r="C342" s="129"/>
      <c r="D342" s="129"/>
      <c r="E342" s="129"/>
      <c r="F342" s="129"/>
      <c r="G342" s="129"/>
      <c r="H342" s="129"/>
      <c r="I342" s="129"/>
      <c r="J342" s="129"/>
      <c r="K342" s="129"/>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row>
    <row r="343" spans="1:44" ht="15.75" customHeight="1">
      <c r="A343" s="129"/>
      <c r="B343" s="129"/>
      <c r="C343" s="129"/>
      <c r="D343" s="129"/>
      <c r="E343" s="129"/>
      <c r="F343" s="129"/>
      <c r="G343" s="129"/>
      <c r="H343" s="129"/>
      <c r="I343" s="129"/>
      <c r="J343" s="129"/>
      <c r="K343" s="129"/>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row>
    <row r="344" spans="1:44" ht="15.75" customHeight="1">
      <c r="A344" s="129"/>
      <c r="B344" s="129"/>
      <c r="C344" s="129"/>
      <c r="D344" s="129"/>
      <c r="E344" s="129"/>
      <c r="F344" s="129"/>
      <c r="G344" s="129"/>
      <c r="H344" s="129"/>
      <c r="I344" s="129"/>
      <c r="J344" s="129"/>
      <c r="K344" s="129"/>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row>
    <row r="345" spans="1:44" ht="15.75" customHeight="1">
      <c r="A345" s="129"/>
      <c r="B345" s="129"/>
      <c r="C345" s="129"/>
      <c r="D345" s="129"/>
      <c r="E345" s="129"/>
      <c r="F345" s="129"/>
      <c r="G345" s="129"/>
      <c r="H345" s="129"/>
      <c r="I345" s="129"/>
      <c r="J345" s="129"/>
      <c r="K345" s="129"/>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row>
    <row r="346" spans="1:44" ht="15.75" customHeight="1">
      <c r="A346" s="129"/>
      <c r="B346" s="129"/>
      <c r="C346" s="129"/>
      <c r="D346" s="129"/>
      <c r="E346" s="129"/>
      <c r="F346" s="129"/>
      <c r="G346" s="129"/>
      <c r="H346" s="129"/>
      <c r="I346" s="129"/>
      <c r="J346" s="129"/>
      <c r="K346" s="129"/>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row>
    <row r="347" spans="1:44" ht="15.75" customHeight="1">
      <c r="A347" s="129"/>
      <c r="B347" s="129"/>
      <c r="C347" s="129"/>
      <c r="D347" s="129"/>
      <c r="E347" s="129"/>
      <c r="F347" s="129"/>
      <c r="G347" s="129"/>
      <c r="H347" s="129"/>
      <c r="I347" s="129"/>
      <c r="J347" s="129"/>
      <c r="K347" s="129"/>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row>
    <row r="348" spans="1:44" ht="15.75" customHeight="1">
      <c r="A348" s="129"/>
      <c r="B348" s="129"/>
      <c r="C348" s="129"/>
      <c r="D348" s="129"/>
      <c r="E348" s="129"/>
      <c r="F348" s="129"/>
      <c r="G348" s="129"/>
      <c r="H348" s="129"/>
      <c r="I348" s="129"/>
      <c r="J348" s="129"/>
      <c r="K348" s="129"/>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row>
    <row r="349" spans="1:44" ht="15.75" customHeight="1">
      <c r="A349" s="129"/>
      <c r="B349" s="129"/>
      <c r="C349" s="129"/>
      <c r="D349" s="129"/>
      <c r="E349" s="129"/>
      <c r="F349" s="129"/>
      <c r="G349" s="129"/>
      <c r="H349" s="129"/>
      <c r="I349" s="129"/>
      <c r="J349" s="129"/>
      <c r="K349" s="129"/>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row>
    <row r="350" spans="1:44" ht="15.75" customHeight="1">
      <c r="A350" s="129"/>
      <c r="B350" s="129"/>
      <c r="C350" s="129"/>
      <c r="D350" s="129"/>
      <c r="E350" s="129"/>
      <c r="F350" s="129"/>
      <c r="G350" s="129"/>
      <c r="H350" s="129"/>
      <c r="I350" s="129"/>
      <c r="J350" s="129"/>
      <c r="K350" s="129"/>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row>
    <row r="351" spans="1:44" ht="15.75" customHeight="1">
      <c r="A351" s="129"/>
      <c r="B351" s="129"/>
      <c r="C351" s="129"/>
      <c r="D351" s="129"/>
      <c r="E351" s="129"/>
      <c r="F351" s="129"/>
      <c r="G351" s="129"/>
      <c r="H351" s="129"/>
      <c r="I351" s="129"/>
      <c r="J351" s="129"/>
      <c r="K351" s="129"/>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row>
    <row r="352" spans="1:44" ht="15.75" customHeight="1">
      <c r="A352" s="129"/>
      <c r="B352" s="129"/>
      <c r="C352" s="129"/>
      <c r="D352" s="129"/>
      <c r="E352" s="129"/>
      <c r="F352" s="129"/>
      <c r="G352" s="129"/>
      <c r="H352" s="129"/>
      <c r="I352" s="129"/>
      <c r="J352" s="129"/>
      <c r="K352" s="129"/>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row>
    <row r="353" spans="1:44" ht="15.75" customHeight="1">
      <c r="A353" s="129"/>
      <c r="B353" s="129"/>
      <c r="C353" s="129"/>
      <c r="D353" s="129"/>
      <c r="E353" s="129"/>
      <c r="F353" s="129"/>
      <c r="G353" s="129"/>
      <c r="H353" s="129"/>
      <c r="I353" s="129"/>
      <c r="J353" s="129"/>
      <c r="K353" s="129"/>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row>
    <row r="354" spans="1:44" ht="15.75" customHeight="1">
      <c r="A354" s="129"/>
      <c r="B354" s="129"/>
      <c r="C354" s="129"/>
      <c r="D354" s="129"/>
      <c r="E354" s="129"/>
      <c r="F354" s="129"/>
      <c r="G354" s="129"/>
      <c r="H354" s="129"/>
      <c r="I354" s="129"/>
      <c r="J354" s="129"/>
      <c r="K354" s="129"/>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row>
    <row r="355" spans="1:44" ht="15.75" customHeight="1">
      <c r="A355" s="129"/>
      <c r="B355" s="129"/>
      <c r="C355" s="129"/>
      <c r="D355" s="129"/>
      <c r="E355" s="129"/>
      <c r="F355" s="129"/>
      <c r="G355" s="129"/>
      <c r="H355" s="129"/>
      <c r="I355" s="129"/>
      <c r="J355" s="129"/>
      <c r="K355" s="129"/>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row>
    <row r="356" spans="1:44" ht="15.75" customHeight="1">
      <c r="A356" s="129"/>
      <c r="B356" s="129"/>
      <c r="C356" s="129"/>
      <c r="D356" s="129"/>
      <c r="E356" s="129"/>
      <c r="F356" s="129"/>
      <c r="G356" s="129"/>
      <c r="H356" s="129"/>
      <c r="I356" s="129"/>
      <c r="J356" s="129"/>
      <c r="K356" s="129"/>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row>
    <row r="357" spans="1:44" ht="15.75" customHeight="1">
      <c r="A357" s="129"/>
      <c r="B357" s="129"/>
      <c r="C357" s="129"/>
      <c r="D357" s="129"/>
      <c r="E357" s="129"/>
      <c r="F357" s="129"/>
      <c r="G357" s="129"/>
      <c r="H357" s="129"/>
      <c r="I357" s="129"/>
      <c r="J357" s="129"/>
      <c r="K357" s="129"/>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row>
    <row r="358" spans="1:44" ht="15.75" customHeight="1">
      <c r="A358" s="129"/>
      <c r="B358" s="129"/>
      <c r="C358" s="129"/>
      <c r="D358" s="129"/>
      <c r="E358" s="129"/>
      <c r="F358" s="129"/>
      <c r="G358" s="129"/>
      <c r="H358" s="129"/>
      <c r="I358" s="129"/>
      <c r="J358" s="129"/>
      <c r="K358" s="129"/>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row>
    <row r="359" spans="1:44" ht="15.75" customHeight="1">
      <c r="A359" s="129"/>
      <c r="B359" s="129"/>
      <c r="C359" s="129"/>
      <c r="D359" s="129"/>
      <c r="E359" s="129"/>
      <c r="F359" s="129"/>
      <c r="G359" s="129"/>
      <c r="H359" s="129"/>
      <c r="I359" s="129"/>
      <c r="J359" s="129"/>
      <c r="K359" s="129"/>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row>
    <row r="360" spans="1:44" ht="15.75" customHeight="1">
      <c r="A360" s="129"/>
      <c r="B360" s="129"/>
      <c r="C360" s="129"/>
      <c r="D360" s="129"/>
      <c r="E360" s="129"/>
      <c r="F360" s="129"/>
      <c r="G360" s="129"/>
      <c r="H360" s="129"/>
      <c r="I360" s="129"/>
      <c r="J360" s="129"/>
      <c r="K360" s="129"/>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row>
    <row r="361" spans="1:44" ht="15.75" customHeight="1">
      <c r="A361" s="129"/>
      <c r="B361" s="129"/>
      <c r="C361" s="129"/>
      <c r="D361" s="129"/>
      <c r="E361" s="129"/>
      <c r="F361" s="129"/>
      <c r="G361" s="129"/>
      <c r="H361" s="129"/>
      <c r="I361" s="129"/>
      <c r="J361" s="129"/>
      <c r="K361" s="129"/>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row>
    <row r="362" spans="1:44" ht="15.75" customHeight="1">
      <c r="A362" s="129"/>
      <c r="B362" s="129"/>
      <c r="C362" s="129"/>
      <c r="D362" s="129"/>
      <c r="E362" s="129"/>
      <c r="F362" s="129"/>
      <c r="G362" s="129"/>
      <c r="H362" s="129"/>
      <c r="I362" s="129"/>
      <c r="J362" s="129"/>
      <c r="K362" s="129"/>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row>
    <row r="363" spans="1:44" ht="15.75" customHeight="1">
      <c r="A363" s="129"/>
      <c r="B363" s="129"/>
      <c r="C363" s="129"/>
      <c r="D363" s="129"/>
      <c r="E363" s="129"/>
      <c r="F363" s="129"/>
      <c r="G363" s="129"/>
      <c r="H363" s="129"/>
      <c r="I363" s="129"/>
      <c r="J363" s="129"/>
      <c r="K363" s="129"/>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row>
    <row r="364" spans="1:44" ht="15.75" customHeight="1">
      <c r="A364" s="129"/>
      <c r="B364" s="129"/>
      <c r="C364" s="129"/>
      <c r="D364" s="129"/>
      <c r="E364" s="129"/>
      <c r="F364" s="129"/>
      <c r="G364" s="129"/>
      <c r="H364" s="129"/>
      <c r="I364" s="129"/>
      <c r="J364" s="129"/>
      <c r="K364" s="129"/>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row>
    <row r="365" spans="1:44" ht="15.75" customHeight="1">
      <c r="A365" s="129"/>
      <c r="B365" s="129"/>
      <c r="C365" s="129"/>
      <c r="D365" s="129"/>
      <c r="E365" s="129"/>
      <c r="F365" s="129"/>
      <c r="G365" s="129"/>
      <c r="H365" s="129"/>
      <c r="I365" s="129"/>
      <c r="J365" s="129"/>
      <c r="K365" s="129"/>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row>
    <row r="366" spans="1:44" ht="15.75" customHeight="1">
      <c r="A366" s="129"/>
      <c r="B366" s="129"/>
      <c r="C366" s="129"/>
      <c r="D366" s="129"/>
      <c r="E366" s="129"/>
      <c r="F366" s="129"/>
      <c r="G366" s="129"/>
      <c r="H366" s="129"/>
      <c r="I366" s="129"/>
      <c r="J366" s="129"/>
      <c r="K366" s="129"/>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row>
    <row r="367" spans="1:44" ht="15.75" customHeight="1">
      <c r="A367" s="129"/>
      <c r="B367" s="129"/>
      <c r="C367" s="129"/>
      <c r="D367" s="129"/>
      <c r="E367" s="129"/>
      <c r="F367" s="129"/>
      <c r="G367" s="129"/>
      <c r="H367" s="129"/>
      <c r="I367" s="129"/>
      <c r="J367" s="129"/>
      <c r="K367" s="129"/>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row>
    <row r="368" spans="1:44" ht="15.75" customHeight="1">
      <c r="A368" s="129"/>
      <c r="B368" s="129"/>
      <c r="C368" s="129"/>
      <c r="D368" s="129"/>
      <c r="E368" s="129"/>
      <c r="F368" s="129"/>
      <c r="G368" s="129"/>
      <c r="H368" s="129"/>
      <c r="I368" s="129"/>
      <c r="J368" s="129"/>
      <c r="K368" s="129"/>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row>
    <row r="369" spans="1:44" ht="15.75" customHeight="1">
      <c r="A369" s="129"/>
      <c r="B369" s="129"/>
      <c r="C369" s="129"/>
      <c r="D369" s="129"/>
      <c r="E369" s="129"/>
      <c r="F369" s="129"/>
      <c r="G369" s="129"/>
      <c r="H369" s="129"/>
      <c r="I369" s="129"/>
      <c r="J369" s="129"/>
      <c r="K369" s="129"/>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row>
    <row r="370" spans="1:44" ht="15.75" customHeight="1">
      <c r="A370" s="129"/>
      <c r="B370" s="129"/>
      <c r="C370" s="129"/>
      <c r="D370" s="129"/>
      <c r="E370" s="129"/>
      <c r="F370" s="129"/>
      <c r="G370" s="129"/>
      <c r="H370" s="129"/>
      <c r="I370" s="129"/>
      <c r="J370" s="129"/>
      <c r="K370" s="129"/>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row>
    <row r="371" spans="1:44" ht="15.75" customHeight="1">
      <c r="A371" s="129"/>
      <c r="B371" s="129"/>
      <c r="C371" s="129"/>
      <c r="D371" s="129"/>
      <c r="E371" s="129"/>
      <c r="F371" s="129"/>
      <c r="G371" s="129"/>
      <c r="H371" s="129"/>
      <c r="I371" s="129"/>
      <c r="J371" s="129"/>
      <c r="K371" s="129"/>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row>
    <row r="372" spans="1:44" ht="15.75" customHeight="1">
      <c r="A372" s="129"/>
      <c r="B372" s="129"/>
      <c r="C372" s="129"/>
      <c r="D372" s="129"/>
      <c r="E372" s="129"/>
      <c r="F372" s="129"/>
      <c r="G372" s="129"/>
      <c r="H372" s="129"/>
      <c r="I372" s="129"/>
      <c r="J372" s="129"/>
      <c r="K372" s="129"/>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row>
    <row r="373" spans="1:44" ht="15.75" customHeight="1">
      <c r="A373" s="129"/>
      <c r="B373" s="129"/>
      <c r="C373" s="129"/>
      <c r="D373" s="129"/>
      <c r="E373" s="129"/>
      <c r="F373" s="129"/>
      <c r="G373" s="129"/>
      <c r="H373" s="129"/>
      <c r="I373" s="129"/>
      <c r="J373" s="129"/>
      <c r="K373" s="129"/>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row>
    <row r="374" spans="1:44" ht="15.75" customHeight="1">
      <c r="A374" s="129"/>
      <c r="B374" s="129"/>
      <c r="C374" s="129"/>
      <c r="D374" s="129"/>
      <c r="E374" s="129"/>
      <c r="F374" s="129"/>
      <c r="G374" s="129"/>
      <c r="H374" s="129"/>
      <c r="I374" s="129"/>
      <c r="J374" s="129"/>
      <c r="K374" s="129"/>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row>
    <row r="375" spans="1:44" ht="15.75" customHeight="1">
      <c r="A375" s="129"/>
      <c r="B375" s="129"/>
      <c r="C375" s="129"/>
      <c r="D375" s="129"/>
      <c r="E375" s="129"/>
      <c r="F375" s="129"/>
      <c r="G375" s="129"/>
      <c r="H375" s="129"/>
      <c r="I375" s="129"/>
      <c r="J375" s="129"/>
      <c r="K375" s="129"/>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row>
    <row r="376" spans="1:44" ht="15.75" customHeight="1">
      <c r="A376" s="129"/>
      <c r="B376" s="129"/>
      <c r="C376" s="129"/>
      <c r="D376" s="129"/>
      <c r="E376" s="129"/>
      <c r="F376" s="129"/>
      <c r="G376" s="129"/>
      <c r="H376" s="129"/>
      <c r="I376" s="129"/>
      <c r="J376" s="129"/>
      <c r="K376" s="129"/>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row>
    <row r="377" spans="1:44" ht="15.75" customHeight="1">
      <c r="A377" s="129"/>
      <c r="B377" s="129"/>
      <c r="C377" s="129"/>
      <c r="D377" s="129"/>
      <c r="E377" s="129"/>
      <c r="F377" s="129"/>
      <c r="G377" s="129"/>
      <c r="H377" s="129"/>
      <c r="I377" s="129"/>
      <c r="J377" s="129"/>
      <c r="K377" s="129"/>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row>
    <row r="378" spans="1:44" ht="15.75" customHeight="1">
      <c r="A378" s="129"/>
      <c r="B378" s="129"/>
      <c r="C378" s="129"/>
      <c r="D378" s="129"/>
      <c r="E378" s="129"/>
      <c r="F378" s="129"/>
      <c r="G378" s="129"/>
      <c r="H378" s="129"/>
      <c r="I378" s="129"/>
      <c r="J378" s="129"/>
      <c r="K378" s="129"/>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row>
    <row r="379" spans="1:44" ht="15.75" customHeight="1">
      <c r="A379" s="129"/>
      <c r="B379" s="129"/>
      <c r="C379" s="129"/>
      <c r="D379" s="129"/>
      <c r="E379" s="129"/>
      <c r="F379" s="129"/>
      <c r="G379" s="129"/>
      <c r="H379" s="129"/>
      <c r="I379" s="129"/>
      <c r="J379" s="129"/>
      <c r="K379" s="129"/>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row>
    <row r="380" spans="1:44" ht="15.75" customHeight="1">
      <c r="A380" s="129"/>
      <c r="B380" s="129"/>
      <c r="C380" s="129"/>
      <c r="D380" s="129"/>
      <c r="E380" s="129"/>
      <c r="F380" s="129"/>
      <c r="G380" s="129"/>
      <c r="H380" s="129"/>
      <c r="I380" s="129"/>
      <c r="J380" s="129"/>
      <c r="K380" s="129"/>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row>
    <row r="381" spans="1:44" ht="15.75" customHeight="1">
      <c r="A381" s="129"/>
      <c r="B381" s="129"/>
      <c r="C381" s="129"/>
      <c r="D381" s="129"/>
      <c r="E381" s="129"/>
      <c r="F381" s="129"/>
      <c r="G381" s="129"/>
      <c r="H381" s="129"/>
      <c r="I381" s="129"/>
      <c r="J381" s="129"/>
      <c r="K381" s="129"/>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row>
    <row r="382" spans="1:44" ht="15.75" customHeight="1">
      <c r="A382" s="129"/>
      <c r="B382" s="129"/>
      <c r="C382" s="129"/>
      <c r="D382" s="129"/>
      <c r="E382" s="129"/>
      <c r="F382" s="129"/>
      <c r="G382" s="129"/>
      <c r="H382" s="129"/>
      <c r="I382" s="129"/>
      <c r="J382" s="129"/>
      <c r="K382" s="129"/>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row>
    <row r="383" spans="1:44" ht="15.75" customHeight="1">
      <c r="A383" s="129"/>
      <c r="B383" s="129"/>
      <c r="C383" s="129"/>
      <c r="D383" s="129"/>
      <c r="E383" s="129"/>
      <c r="F383" s="129"/>
      <c r="G383" s="129"/>
      <c r="H383" s="129"/>
      <c r="I383" s="129"/>
      <c r="J383" s="129"/>
      <c r="K383" s="129"/>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row>
    <row r="384" spans="1:44" ht="15.75" customHeight="1">
      <c r="A384" s="129"/>
      <c r="B384" s="129"/>
      <c r="C384" s="129"/>
      <c r="D384" s="129"/>
      <c r="E384" s="129"/>
      <c r="F384" s="129"/>
      <c r="G384" s="129"/>
      <c r="H384" s="129"/>
      <c r="I384" s="129"/>
      <c r="J384" s="129"/>
      <c r="K384" s="129"/>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row>
    <row r="385" spans="1:44" ht="15.75" customHeight="1">
      <c r="A385" s="129"/>
      <c r="B385" s="129"/>
      <c r="C385" s="129"/>
      <c r="D385" s="129"/>
      <c r="E385" s="129"/>
      <c r="F385" s="129"/>
      <c r="G385" s="129"/>
      <c r="H385" s="129"/>
      <c r="I385" s="129"/>
      <c r="J385" s="129"/>
      <c r="K385" s="129"/>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row>
    <row r="386" spans="1:44" ht="15.75" customHeight="1">
      <c r="A386" s="129"/>
      <c r="B386" s="129"/>
      <c r="C386" s="129"/>
      <c r="D386" s="129"/>
      <c r="E386" s="129"/>
      <c r="F386" s="129"/>
      <c r="G386" s="129"/>
      <c r="H386" s="129"/>
      <c r="I386" s="129"/>
      <c r="J386" s="129"/>
      <c r="K386" s="129"/>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row>
    <row r="387" spans="1:44" ht="15.75" customHeight="1">
      <c r="A387" s="129"/>
      <c r="B387" s="129"/>
      <c r="C387" s="129"/>
      <c r="D387" s="129"/>
      <c r="E387" s="129"/>
      <c r="F387" s="129"/>
      <c r="G387" s="129"/>
      <c r="H387" s="129"/>
      <c r="I387" s="129"/>
      <c r="J387" s="129"/>
      <c r="K387" s="129"/>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row>
    <row r="388" spans="1:44" ht="15.75" customHeight="1">
      <c r="A388" s="129"/>
      <c r="B388" s="129"/>
      <c r="C388" s="129"/>
      <c r="D388" s="129"/>
      <c r="E388" s="129"/>
      <c r="F388" s="129"/>
      <c r="G388" s="129"/>
      <c r="H388" s="129"/>
      <c r="I388" s="129"/>
      <c r="J388" s="129"/>
      <c r="K388" s="129"/>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row>
    <row r="389" spans="1:44" ht="15.75" customHeight="1">
      <c r="A389" s="129"/>
      <c r="B389" s="129"/>
      <c r="C389" s="129"/>
      <c r="D389" s="129"/>
      <c r="E389" s="129"/>
      <c r="F389" s="129"/>
      <c r="G389" s="129"/>
      <c r="H389" s="129"/>
      <c r="I389" s="129"/>
      <c r="J389" s="129"/>
      <c r="K389" s="129"/>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row>
    <row r="390" spans="1:44" ht="15.75" customHeight="1">
      <c r="A390" s="129"/>
      <c r="B390" s="129"/>
      <c r="C390" s="129"/>
      <c r="D390" s="129"/>
      <c r="E390" s="129"/>
      <c r="F390" s="129"/>
      <c r="G390" s="129"/>
      <c r="H390" s="129"/>
      <c r="I390" s="129"/>
      <c r="J390" s="129"/>
      <c r="K390" s="129"/>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row>
    <row r="391" spans="1:44" ht="15.75" customHeight="1">
      <c r="A391" s="129"/>
      <c r="B391" s="129"/>
      <c r="C391" s="129"/>
      <c r="D391" s="129"/>
      <c r="E391" s="129"/>
      <c r="F391" s="129"/>
      <c r="G391" s="129"/>
      <c r="H391" s="129"/>
      <c r="I391" s="129"/>
      <c r="J391" s="129"/>
      <c r="K391" s="129"/>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row>
    <row r="392" spans="1:44" ht="15.75" customHeight="1">
      <c r="A392" s="129"/>
      <c r="B392" s="129"/>
      <c r="C392" s="129"/>
      <c r="D392" s="129"/>
      <c r="E392" s="129"/>
      <c r="F392" s="129"/>
      <c r="G392" s="129"/>
      <c r="H392" s="129"/>
      <c r="I392" s="129"/>
      <c r="J392" s="129"/>
      <c r="K392" s="129"/>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row>
    <row r="393" spans="1:44" ht="15.75" customHeight="1">
      <c r="A393" s="129"/>
      <c r="B393" s="129"/>
      <c r="C393" s="129"/>
      <c r="D393" s="129"/>
      <c r="E393" s="129"/>
      <c r="F393" s="129"/>
      <c r="G393" s="129"/>
      <c r="H393" s="129"/>
      <c r="I393" s="129"/>
      <c r="J393" s="129"/>
      <c r="K393" s="129"/>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row>
    <row r="394" spans="1:44" ht="15.75" customHeight="1">
      <c r="A394" s="129"/>
      <c r="B394" s="129"/>
      <c r="C394" s="129"/>
      <c r="D394" s="129"/>
      <c r="E394" s="129"/>
      <c r="F394" s="129"/>
      <c r="G394" s="129"/>
      <c r="H394" s="129"/>
      <c r="I394" s="129"/>
      <c r="J394" s="129"/>
      <c r="K394" s="129"/>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row>
    <row r="395" spans="1:44" ht="15.75" customHeight="1">
      <c r="A395" s="129"/>
      <c r="B395" s="129"/>
      <c r="C395" s="129"/>
      <c r="D395" s="129"/>
      <c r="E395" s="129"/>
      <c r="F395" s="129"/>
      <c r="G395" s="129"/>
      <c r="H395" s="129"/>
      <c r="I395" s="129"/>
      <c r="J395" s="129"/>
      <c r="K395" s="129"/>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row>
    <row r="396" spans="1:44" ht="15.75" customHeight="1">
      <c r="A396" s="129"/>
      <c r="B396" s="129"/>
      <c r="C396" s="129"/>
      <c r="D396" s="129"/>
      <c r="E396" s="129"/>
      <c r="F396" s="129"/>
      <c r="G396" s="129"/>
      <c r="H396" s="129"/>
      <c r="I396" s="129"/>
      <c r="J396" s="129"/>
      <c r="K396" s="129"/>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row>
    <row r="397" spans="1:44" ht="15.75" customHeight="1">
      <c r="A397" s="129"/>
      <c r="B397" s="129"/>
      <c r="C397" s="129"/>
      <c r="D397" s="129"/>
      <c r="E397" s="129"/>
      <c r="F397" s="129"/>
      <c r="G397" s="129"/>
      <c r="H397" s="129"/>
      <c r="I397" s="129"/>
      <c r="J397" s="129"/>
      <c r="K397" s="129"/>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row>
    <row r="398" spans="1:44" ht="15.75" customHeight="1">
      <c r="A398" s="129"/>
      <c r="B398" s="129"/>
      <c r="C398" s="129"/>
      <c r="D398" s="129"/>
      <c r="E398" s="129"/>
      <c r="F398" s="129"/>
      <c r="G398" s="129"/>
      <c r="H398" s="129"/>
      <c r="I398" s="129"/>
      <c r="J398" s="129"/>
      <c r="K398" s="129"/>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row>
    <row r="399" spans="1:44" ht="15.75" customHeight="1">
      <c r="A399" s="129"/>
      <c r="B399" s="129"/>
      <c r="C399" s="129"/>
      <c r="D399" s="129"/>
      <c r="E399" s="129"/>
      <c r="F399" s="129"/>
      <c r="G399" s="129"/>
      <c r="H399" s="129"/>
      <c r="I399" s="129"/>
      <c r="J399" s="129"/>
      <c r="K399" s="129"/>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row>
    <row r="400" spans="1:44" ht="15.75" customHeight="1">
      <c r="A400" s="129"/>
      <c r="B400" s="129"/>
      <c r="C400" s="129"/>
      <c r="D400" s="129"/>
      <c r="E400" s="129"/>
      <c r="F400" s="129"/>
      <c r="G400" s="129"/>
      <c r="H400" s="129"/>
      <c r="I400" s="129"/>
      <c r="J400" s="129"/>
      <c r="K400" s="129"/>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row>
    <row r="401" spans="1:44" ht="15.75" customHeight="1">
      <c r="A401" s="129"/>
      <c r="B401" s="129"/>
      <c r="C401" s="129"/>
      <c r="D401" s="129"/>
      <c r="E401" s="129"/>
      <c r="F401" s="129"/>
      <c r="G401" s="129"/>
      <c r="H401" s="129"/>
      <c r="I401" s="129"/>
      <c r="J401" s="129"/>
      <c r="K401" s="129"/>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row>
    <row r="402" spans="1:44" ht="15.75" customHeight="1">
      <c r="A402" s="129"/>
      <c r="B402" s="129"/>
      <c r="C402" s="129"/>
      <c r="D402" s="129"/>
      <c r="E402" s="129"/>
      <c r="F402" s="129"/>
      <c r="G402" s="129"/>
      <c r="H402" s="129"/>
      <c r="I402" s="129"/>
      <c r="J402" s="129"/>
      <c r="K402" s="129"/>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row>
    <row r="403" spans="1:44" ht="15.75" customHeight="1">
      <c r="A403" s="129"/>
      <c r="B403" s="129"/>
      <c r="C403" s="129"/>
      <c r="D403" s="129"/>
      <c r="E403" s="129"/>
      <c r="F403" s="129"/>
      <c r="G403" s="129"/>
      <c r="H403" s="129"/>
      <c r="I403" s="129"/>
      <c r="J403" s="129"/>
      <c r="K403" s="129"/>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row>
    <row r="404" spans="1:44" ht="15.75" customHeight="1">
      <c r="A404" s="129"/>
      <c r="B404" s="129"/>
      <c r="C404" s="129"/>
      <c r="D404" s="129"/>
      <c r="E404" s="129"/>
      <c r="F404" s="129"/>
      <c r="G404" s="129"/>
      <c r="H404" s="129"/>
      <c r="I404" s="129"/>
      <c r="J404" s="129"/>
      <c r="K404" s="129"/>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row>
    <row r="405" spans="1:44" ht="15.75" customHeight="1">
      <c r="A405" s="129"/>
      <c r="B405" s="129"/>
      <c r="C405" s="129"/>
      <c r="D405" s="129"/>
      <c r="E405" s="129"/>
      <c r="F405" s="129"/>
      <c r="G405" s="129"/>
      <c r="H405" s="129"/>
      <c r="I405" s="129"/>
      <c r="J405" s="129"/>
      <c r="K405" s="129"/>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row>
    <row r="406" spans="1:44" ht="15.75" customHeight="1">
      <c r="A406" s="129"/>
      <c r="B406" s="129"/>
      <c r="C406" s="129"/>
      <c r="D406" s="129"/>
      <c r="E406" s="129"/>
      <c r="F406" s="129"/>
      <c r="G406" s="129"/>
      <c r="H406" s="129"/>
      <c r="I406" s="129"/>
      <c r="J406" s="129"/>
      <c r="K406" s="129"/>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ht="15.75" customHeight="1">
      <c r="A407" s="129"/>
      <c r="B407" s="129"/>
      <c r="C407" s="129"/>
      <c r="D407" s="129"/>
      <c r="E407" s="129"/>
      <c r="F407" s="129"/>
      <c r="G407" s="129"/>
      <c r="H407" s="129"/>
      <c r="I407" s="129"/>
      <c r="J407" s="129"/>
      <c r="K407" s="129"/>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row>
    <row r="408" spans="1:44" ht="15.75" customHeight="1">
      <c r="A408" s="129"/>
      <c r="B408" s="129"/>
      <c r="C408" s="129"/>
      <c r="D408" s="129"/>
      <c r="E408" s="129"/>
      <c r="F408" s="129"/>
      <c r="G408" s="129"/>
      <c r="H408" s="129"/>
      <c r="I408" s="129"/>
      <c r="J408" s="129"/>
      <c r="K408" s="129"/>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row>
    <row r="409" spans="1:44" ht="15.75" customHeight="1">
      <c r="A409" s="129"/>
      <c r="B409" s="129"/>
      <c r="C409" s="129"/>
      <c r="D409" s="129"/>
      <c r="E409" s="129"/>
      <c r="F409" s="129"/>
      <c r="G409" s="129"/>
      <c r="H409" s="129"/>
      <c r="I409" s="129"/>
      <c r="J409" s="129"/>
      <c r="K409" s="129"/>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row>
    <row r="410" spans="1:44" ht="15.75" customHeight="1">
      <c r="A410" s="129"/>
      <c r="B410" s="129"/>
      <c r="C410" s="129"/>
      <c r="D410" s="129"/>
      <c r="E410" s="129"/>
      <c r="F410" s="129"/>
      <c r="G410" s="129"/>
      <c r="H410" s="129"/>
      <c r="I410" s="129"/>
      <c r="J410" s="129"/>
      <c r="K410" s="129"/>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row>
    <row r="411" spans="1:44" ht="15.75" customHeight="1">
      <c r="A411" s="129"/>
      <c r="B411" s="129"/>
      <c r="C411" s="129"/>
      <c r="D411" s="129"/>
      <c r="E411" s="129"/>
      <c r="F411" s="129"/>
      <c r="G411" s="129"/>
      <c r="H411" s="129"/>
      <c r="I411" s="129"/>
      <c r="J411" s="129"/>
      <c r="K411" s="129"/>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row>
    <row r="412" spans="1:44" ht="15.75" customHeight="1">
      <c r="A412" s="129"/>
      <c r="B412" s="129"/>
      <c r="C412" s="129"/>
      <c r="D412" s="129"/>
      <c r="E412" s="129"/>
      <c r="F412" s="129"/>
      <c r="G412" s="129"/>
      <c r="H412" s="129"/>
      <c r="I412" s="129"/>
      <c r="J412" s="129"/>
      <c r="K412" s="129"/>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row>
    <row r="413" spans="1:44" ht="15.75" customHeight="1">
      <c r="A413" s="129"/>
      <c r="B413" s="129"/>
      <c r="C413" s="129"/>
      <c r="D413" s="129"/>
      <c r="E413" s="129"/>
      <c r="F413" s="129"/>
      <c r="G413" s="129"/>
      <c r="H413" s="129"/>
      <c r="I413" s="129"/>
      <c r="J413" s="129"/>
      <c r="K413" s="129"/>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row>
    <row r="414" spans="1:44" ht="15.75" customHeight="1">
      <c r="A414" s="129"/>
      <c r="B414" s="129"/>
      <c r="C414" s="129"/>
      <c r="D414" s="129"/>
      <c r="E414" s="129"/>
      <c r="F414" s="129"/>
      <c r="G414" s="129"/>
      <c r="H414" s="129"/>
      <c r="I414" s="129"/>
      <c r="J414" s="129"/>
      <c r="K414" s="129"/>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row>
    <row r="415" spans="1:44" ht="15.75" customHeight="1">
      <c r="A415" s="129"/>
      <c r="B415" s="129"/>
      <c r="C415" s="129"/>
      <c r="D415" s="129"/>
      <c r="E415" s="129"/>
      <c r="F415" s="129"/>
      <c r="G415" s="129"/>
      <c r="H415" s="129"/>
      <c r="I415" s="129"/>
      <c r="J415" s="129"/>
      <c r="K415" s="129"/>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row>
    <row r="416" spans="1:44" ht="15.75" customHeight="1">
      <c r="A416" s="129"/>
      <c r="B416" s="129"/>
      <c r="C416" s="129"/>
      <c r="D416" s="129"/>
      <c r="E416" s="129"/>
      <c r="F416" s="129"/>
      <c r="G416" s="129"/>
      <c r="H416" s="129"/>
      <c r="I416" s="129"/>
      <c r="J416" s="129"/>
      <c r="K416" s="129"/>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row>
    <row r="417" spans="1:44" ht="15.75" customHeight="1">
      <c r="A417" s="129"/>
      <c r="B417" s="129"/>
      <c r="C417" s="129"/>
      <c r="D417" s="129"/>
      <c r="E417" s="129"/>
      <c r="F417" s="129"/>
      <c r="G417" s="129"/>
      <c r="H417" s="129"/>
      <c r="I417" s="129"/>
      <c r="J417" s="129"/>
      <c r="K417" s="129"/>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row>
    <row r="418" spans="1:44" ht="15.75" customHeight="1">
      <c r="A418" s="129"/>
      <c r="B418" s="129"/>
      <c r="C418" s="129"/>
      <c r="D418" s="129"/>
      <c r="E418" s="129"/>
      <c r="F418" s="129"/>
      <c r="G418" s="129"/>
      <c r="H418" s="129"/>
      <c r="I418" s="129"/>
      <c r="J418" s="129"/>
      <c r="K418" s="129"/>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row>
    <row r="419" spans="1:44" ht="15.75" customHeight="1">
      <c r="A419" s="129"/>
      <c r="B419" s="129"/>
      <c r="C419" s="129"/>
      <c r="D419" s="129"/>
      <c r="E419" s="129"/>
      <c r="F419" s="129"/>
      <c r="G419" s="129"/>
      <c r="H419" s="129"/>
      <c r="I419" s="129"/>
      <c r="J419" s="129"/>
      <c r="K419" s="129"/>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row>
    <row r="420" spans="1:44" ht="15.75" customHeight="1">
      <c r="A420" s="129"/>
      <c r="B420" s="129"/>
      <c r="C420" s="129"/>
      <c r="D420" s="129"/>
      <c r="E420" s="129"/>
      <c r="F420" s="129"/>
      <c r="G420" s="129"/>
      <c r="H420" s="129"/>
      <c r="I420" s="129"/>
      <c r="J420" s="129"/>
      <c r="K420" s="129"/>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row>
    <row r="421" spans="1:44" ht="15.75" customHeight="1">
      <c r="A421" s="129"/>
      <c r="B421" s="129"/>
      <c r="C421" s="129"/>
      <c r="D421" s="129"/>
      <c r="E421" s="129"/>
      <c r="F421" s="129"/>
      <c r="G421" s="129"/>
      <c r="H421" s="129"/>
      <c r="I421" s="129"/>
      <c r="J421" s="129"/>
      <c r="K421" s="129"/>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row>
    <row r="422" spans="1:44" ht="15.75" customHeight="1">
      <c r="A422" s="129"/>
      <c r="B422" s="129"/>
      <c r="C422" s="129"/>
      <c r="D422" s="129"/>
      <c r="E422" s="129"/>
      <c r="F422" s="129"/>
      <c r="G422" s="129"/>
      <c r="H422" s="129"/>
      <c r="I422" s="129"/>
      <c r="J422" s="129"/>
      <c r="K422" s="129"/>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row>
    <row r="423" spans="1:44" ht="15.75" customHeight="1">
      <c r="A423" s="129"/>
      <c r="B423" s="129"/>
      <c r="C423" s="129"/>
      <c r="D423" s="129"/>
      <c r="E423" s="129"/>
      <c r="F423" s="129"/>
      <c r="G423" s="129"/>
      <c r="H423" s="129"/>
      <c r="I423" s="129"/>
      <c r="J423" s="129"/>
      <c r="K423" s="129"/>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row>
    <row r="424" spans="1:44" ht="15.75" customHeight="1">
      <c r="A424" s="129"/>
      <c r="B424" s="129"/>
      <c r="C424" s="129"/>
      <c r="D424" s="129"/>
      <c r="E424" s="129"/>
      <c r="F424" s="129"/>
      <c r="G424" s="129"/>
      <c r="H424" s="129"/>
      <c r="I424" s="129"/>
      <c r="J424" s="129"/>
      <c r="K424" s="129"/>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row>
    <row r="425" spans="1:44" ht="15.75" customHeight="1">
      <c r="A425" s="129"/>
      <c r="B425" s="129"/>
      <c r="C425" s="129"/>
      <c r="D425" s="129"/>
      <c r="E425" s="129"/>
      <c r="F425" s="129"/>
      <c r="G425" s="129"/>
      <c r="H425" s="129"/>
      <c r="I425" s="129"/>
      <c r="J425" s="129"/>
      <c r="K425" s="129"/>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row>
    <row r="426" spans="1:44" ht="15.75" customHeight="1">
      <c r="A426" s="129"/>
      <c r="B426" s="129"/>
      <c r="C426" s="129"/>
      <c r="D426" s="129"/>
      <c r="E426" s="129"/>
      <c r="F426" s="129"/>
      <c r="G426" s="129"/>
      <c r="H426" s="129"/>
      <c r="I426" s="129"/>
      <c r="J426" s="129"/>
      <c r="K426" s="129"/>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row>
    <row r="427" spans="1:44" ht="15.75" customHeight="1">
      <c r="A427" s="129"/>
      <c r="B427" s="129"/>
      <c r="C427" s="129"/>
      <c r="D427" s="129"/>
      <c r="E427" s="129"/>
      <c r="F427" s="129"/>
      <c r="G427" s="129"/>
      <c r="H427" s="129"/>
      <c r="I427" s="129"/>
      <c r="J427" s="129"/>
      <c r="K427" s="129"/>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row>
    <row r="428" spans="1:44" ht="15.75" customHeight="1">
      <c r="A428" s="129"/>
      <c r="B428" s="129"/>
      <c r="C428" s="129"/>
      <c r="D428" s="129"/>
      <c r="E428" s="129"/>
      <c r="F428" s="129"/>
      <c r="G428" s="129"/>
      <c r="H428" s="129"/>
      <c r="I428" s="129"/>
      <c r="J428" s="129"/>
      <c r="K428" s="129"/>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row>
    <row r="429" spans="1:44" ht="15.75" customHeight="1">
      <c r="A429" s="129"/>
      <c r="B429" s="129"/>
      <c r="C429" s="129"/>
      <c r="D429" s="129"/>
      <c r="E429" s="129"/>
      <c r="F429" s="129"/>
      <c r="G429" s="129"/>
      <c r="H429" s="129"/>
      <c r="I429" s="129"/>
      <c r="J429" s="129"/>
      <c r="K429" s="129"/>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row>
    <row r="430" spans="1:44" ht="15.75" customHeight="1">
      <c r="A430" s="129"/>
      <c r="B430" s="129"/>
      <c r="C430" s="129"/>
      <c r="D430" s="129"/>
      <c r="E430" s="129"/>
      <c r="F430" s="129"/>
      <c r="G430" s="129"/>
      <c r="H430" s="129"/>
      <c r="I430" s="129"/>
      <c r="J430" s="129"/>
      <c r="K430" s="129"/>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row>
    <row r="431" spans="1:44" ht="15.75" customHeight="1">
      <c r="A431" s="129"/>
      <c r="B431" s="129"/>
      <c r="C431" s="129"/>
      <c r="D431" s="129"/>
      <c r="E431" s="129"/>
      <c r="F431" s="129"/>
      <c r="G431" s="129"/>
      <c r="H431" s="129"/>
      <c r="I431" s="129"/>
      <c r="J431" s="129"/>
      <c r="K431" s="129"/>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row>
    <row r="432" spans="1:44" ht="15.75" customHeight="1">
      <c r="A432" s="129"/>
      <c r="B432" s="129"/>
      <c r="C432" s="129"/>
      <c r="D432" s="129"/>
      <c r="E432" s="129"/>
      <c r="F432" s="129"/>
      <c r="G432" s="129"/>
      <c r="H432" s="129"/>
      <c r="I432" s="129"/>
      <c r="J432" s="129"/>
      <c r="K432" s="129"/>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row>
    <row r="433" spans="1:44" ht="15.75" customHeight="1">
      <c r="A433" s="129"/>
      <c r="B433" s="129"/>
      <c r="C433" s="129"/>
      <c r="D433" s="129"/>
      <c r="E433" s="129"/>
      <c r="F433" s="129"/>
      <c r="G433" s="129"/>
      <c r="H433" s="129"/>
      <c r="I433" s="129"/>
      <c r="J433" s="129"/>
      <c r="K433" s="129"/>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row>
    <row r="434" spans="1:44" ht="15.75" customHeight="1">
      <c r="A434" s="129"/>
      <c r="B434" s="129"/>
      <c r="C434" s="129"/>
      <c r="D434" s="129"/>
      <c r="E434" s="129"/>
      <c r="F434" s="129"/>
      <c r="G434" s="129"/>
      <c r="H434" s="129"/>
      <c r="I434" s="129"/>
      <c r="J434" s="129"/>
      <c r="K434" s="129"/>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row>
    <row r="435" spans="1:44" ht="15.75" customHeight="1">
      <c r="A435" s="129"/>
      <c r="B435" s="129"/>
      <c r="C435" s="129"/>
      <c r="D435" s="129"/>
      <c r="E435" s="129"/>
      <c r="F435" s="129"/>
      <c r="G435" s="129"/>
      <c r="H435" s="129"/>
      <c r="I435" s="129"/>
      <c r="J435" s="129"/>
      <c r="K435" s="129"/>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row>
    <row r="436" spans="1:44" ht="15.75" customHeight="1">
      <c r="A436" s="129"/>
      <c r="B436" s="129"/>
      <c r="C436" s="129"/>
      <c r="D436" s="129"/>
      <c r="E436" s="129"/>
      <c r="F436" s="129"/>
      <c r="G436" s="129"/>
      <c r="H436" s="129"/>
      <c r="I436" s="129"/>
      <c r="J436" s="129"/>
      <c r="K436" s="129"/>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row>
    <row r="437" spans="1:44" ht="15.75" customHeight="1">
      <c r="A437" s="129"/>
      <c r="B437" s="129"/>
      <c r="C437" s="129"/>
      <c r="D437" s="129"/>
      <c r="E437" s="129"/>
      <c r="F437" s="129"/>
      <c r="G437" s="129"/>
      <c r="H437" s="129"/>
      <c r="I437" s="129"/>
      <c r="J437" s="129"/>
      <c r="K437" s="129"/>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row>
    <row r="438" spans="1:44" ht="15.75" customHeight="1">
      <c r="A438" s="129"/>
      <c r="B438" s="129"/>
      <c r="C438" s="129"/>
      <c r="D438" s="129"/>
      <c r="E438" s="129"/>
      <c r="F438" s="129"/>
      <c r="G438" s="129"/>
      <c r="H438" s="129"/>
      <c r="I438" s="129"/>
      <c r="J438" s="129"/>
      <c r="K438" s="129"/>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row>
    <row r="439" spans="1:44" ht="15.75" customHeight="1">
      <c r="A439" s="129"/>
      <c r="B439" s="129"/>
      <c r="C439" s="129"/>
      <c r="D439" s="129"/>
      <c r="E439" s="129"/>
      <c r="F439" s="129"/>
      <c r="G439" s="129"/>
      <c r="H439" s="129"/>
      <c r="I439" s="129"/>
      <c r="J439" s="129"/>
      <c r="K439" s="129"/>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row>
    <row r="440" spans="1:44" ht="15.75" customHeight="1">
      <c r="A440" s="129"/>
      <c r="B440" s="129"/>
      <c r="C440" s="129"/>
      <c r="D440" s="129"/>
      <c r="E440" s="129"/>
      <c r="F440" s="129"/>
      <c r="G440" s="129"/>
      <c r="H440" s="129"/>
      <c r="I440" s="129"/>
      <c r="J440" s="129"/>
      <c r="K440" s="129"/>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row>
    <row r="441" spans="1:44" ht="15.75" customHeight="1">
      <c r="A441" s="129"/>
      <c r="B441" s="129"/>
      <c r="C441" s="129"/>
      <c r="D441" s="129"/>
      <c r="E441" s="129"/>
      <c r="F441" s="129"/>
      <c r="G441" s="129"/>
      <c r="H441" s="129"/>
      <c r="I441" s="129"/>
      <c r="J441" s="129"/>
      <c r="K441" s="129"/>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row>
    <row r="442" spans="1:44" ht="15.75" customHeight="1">
      <c r="A442" s="129"/>
      <c r="B442" s="129"/>
      <c r="C442" s="129"/>
      <c r="D442" s="129"/>
      <c r="E442" s="129"/>
      <c r="F442" s="129"/>
      <c r="G442" s="129"/>
      <c r="H442" s="129"/>
      <c r="I442" s="129"/>
      <c r="J442" s="129"/>
      <c r="K442" s="129"/>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row>
    <row r="443" spans="1:44" ht="15.75" customHeight="1">
      <c r="A443" s="129"/>
      <c r="B443" s="129"/>
      <c r="C443" s="129"/>
      <c r="D443" s="129"/>
      <c r="E443" s="129"/>
      <c r="F443" s="129"/>
      <c r="G443" s="129"/>
      <c r="H443" s="129"/>
      <c r="I443" s="129"/>
      <c r="J443" s="129"/>
      <c r="K443" s="129"/>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row>
    <row r="444" spans="1:44" ht="15.75" customHeight="1">
      <c r="A444" s="129"/>
      <c r="B444" s="129"/>
      <c r="C444" s="129"/>
      <c r="D444" s="129"/>
      <c r="E444" s="129"/>
      <c r="F444" s="129"/>
      <c r="G444" s="129"/>
      <c r="H444" s="129"/>
      <c r="I444" s="129"/>
      <c r="J444" s="129"/>
      <c r="K444" s="129"/>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row>
    <row r="445" spans="1:44" ht="15.75" customHeight="1">
      <c r="A445" s="129"/>
      <c r="B445" s="129"/>
      <c r="C445" s="129"/>
      <c r="D445" s="129"/>
      <c r="E445" s="129"/>
      <c r="F445" s="129"/>
      <c r="G445" s="129"/>
      <c r="H445" s="129"/>
      <c r="I445" s="129"/>
      <c r="J445" s="129"/>
      <c r="K445" s="129"/>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row>
    <row r="446" spans="1:44" ht="15.75" customHeight="1">
      <c r="A446" s="129"/>
      <c r="B446" s="129"/>
      <c r="C446" s="129"/>
      <c r="D446" s="129"/>
      <c r="E446" s="129"/>
      <c r="F446" s="129"/>
      <c r="G446" s="129"/>
      <c r="H446" s="129"/>
      <c r="I446" s="129"/>
      <c r="J446" s="129"/>
      <c r="K446" s="129"/>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row>
    <row r="447" spans="1:44" ht="15.75" customHeight="1">
      <c r="A447" s="129"/>
      <c r="B447" s="129"/>
      <c r="C447" s="129"/>
      <c r="D447" s="129"/>
      <c r="E447" s="129"/>
      <c r="F447" s="129"/>
      <c r="G447" s="129"/>
      <c r="H447" s="129"/>
      <c r="I447" s="129"/>
      <c r="J447" s="129"/>
      <c r="K447" s="129"/>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row>
    <row r="448" spans="1:44" ht="15.75" customHeight="1">
      <c r="A448" s="129"/>
      <c r="B448" s="129"/>
      <c r="C448" s="129"/>
      <c r="D448" s="129"/>
      <c r="E448" s="129"/>
      <c r="F448" s="129"/>
      <c r="G448" s="129"/>
      <c r="H448" s="129"/>
      <c r="I448" s="129"/>
      <c r="J448" s="129"/>
      <c r="K448" s="129"/>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row>
    <row r="449" spans="1:44" ht="15.75" customHeight="1">
      <c r="A449" s="129"/>
      <c r="B449" s="129"/>
      <c r="C449" s="129"/>
      <c r="D449" s="129"/>
      <c r="E449" s="129"/>
      <c r="F449" s="129"/>
      <c r="G449" s="129"/>
      <c r="H449" s="129"/>
      <c r="I449" s="129"/>
      <c r="J449" s="129"/>
      <c r="K449" s="129"/>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row>
    <row r="450" spans="1:44" ht="15.75" customHeight="1">
      <c r="A450" s="129"/>
      <c r="B450" s="129"/>
      <c r="C450" s="129"/>
      <c r="D450" s="129"/>
      <c r="E450" s="129"/>
      <c r="F450" s="129"/>
      <c r="G450" s="129"/>
      <c r="H450" s="129"/>
      <c r="I450" s="129"/>
      <c r="J450" s="129"/>
      <c r="K450" s="129"/>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row>
    <row r="451" spans="1:44" ht="15.75" customHeight="1">
      <c r="A451" s="129"/>
      <c r="B451" s="129"/>
      <c r="C451" s="129"/>
      <c r="D451" s="129"/>
      <c r="E451" s="129"/>
      <c r="F451" s="129"/>
      <c r="G451" s="129"/>
      <c r="H451" s="129"/>
      <c r="I451" s="129"/>
      <c r="J451" s="129"/>
      <c r="K451" s="129"/>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row>
    <row r="452" spans="1:44" ht="15.75" customHeight="1">
      <c r="A452" s="129"/>
      <c r="B452" s="129"/>
      <c r="C452" s="129"/>
      <c r="D452" s="129"/>
      <c r="E452" s="129"/>
      <c r="F452" s="129"/>
      <c r="G452" s="129"/>
      <c r="H452" s="129"/>
      <c r="I452" s="129"/>
      <c r="J452" s="129"/>
      <c r="K452" s="129"/>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row>
    <row r="453" spans="1:44" ht="15.75" customHeight="1">
      <c r="A453" s="129"/>
      <c r="B453" s="129"/>
      <c r="C453" s="129"/>
      <c r="D453" s="129"/>
      <c r="E453" s="129"/>
      <c r="F453" s="129"/>
      <c r="G453" s="129"/>
      <c r="H453" s="129"/>
      <c r="I453" s="129"/>
      <c r="J453" s="129"/>
      <c r="K453" s="129"/>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row>
    <row r="454" spans="1:44" ht="15.75" customHeight="1">
      <c r="A454" s="129"/>
      <c r="B454" s="129"/>
      <c r="C454" s="129"/>
      <c r="D454" s="129"/>
      <c r="E454" s="129"/>
      <c r="F454" s="129"/>
      <c r="G454" s="129"/>
      <c r="H454" s="129"/>
      <c r="I454" s="129"/>
      <c r="J454" s="129"/>
      <c r="K454" s="129"/>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row>
    <row r="455" spans="1:44" ht="15.75" customHeight="1">
      <c r="A455" s="129"/>
      <c r="B455" s="129"/>
      <c r="C455" s="129"/>
      <c r="D455" s="129"/>
      <c r="E455" s="129"/>
      <c r="F455" s="129"/>
      <c r="G455" s="129"/>
      <c r="H455" s="129"/>
      <c r="I455" s="129"/>
      <c r="J455" s="129"/>
      <c r="K455" s="129"/>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row>
    <row r="456" spans="1:44" ht="15.75" customHeight="1">
      <c r="A456" s="129"/>
      <c r="B456" s="129"/>
      <c r="C456" s="129"/>
      <c r="D456" s="129"/>
      <c r="E456" s="129"/>
      <c r="F456" s="129"/>
      <c r="G456" s="129"/>
      <c r="H456" s="129"/>
      <c r="I456" s="129"/>
      <c r="J456" s="129"/>
      <c r="K456" s="129"/>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row>
    <row r="457" spans="1:44" ht="15.75" customHeight="1">
      <c r="A457" s="129"/>
      <c r="B457" s="129"/>
      <c r="C457" s="129"/>
      <c r="D457" s="129"/>
      <c r="E457" s="129"/>
      <c r="F457" s="129"/>
      <c r="G457" s="129"/>
      <c r="H457" s="129"/>
      <c r="I457" s="129"/>
      <c r="J457" s="129"/>
      <c r="K457" s="129"/>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row>
    <row r="458" spans="1:44" ht="15.75" customHeight="1">
      <c r="A458" s="129"/>
      <c r="B458" s="129"/>
      <c r="C458" s="129"/>
      <c r="D458" s="129"/>
      <c r="E458" s="129"/>
      <c r="F458" s="129"/>
      <c r="G458" s="129"/>
      <c r="H458" s="129"/>
      <c r="I458" s="129"/>
      <c r="J458" s="129"/>
      <c r="K458" s="129"/>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row>
    <row r="459" spans="1:44" ht="15.75" customHeight="1">
      <c r="A459" s="129"/>
      <c r="B459" s="129"/>
      <c r="C459" s="129"/>
      <c r="D459" s="129"/>
      <c r="E459" s="129"/>
      <c r="F459" s="129"/>
      <c r="G459" s="129"/>
      <c r="H459" s="129"/>
      <c r="I459" s="129"/>
      <c r="J459" s="129"/>
      <c r="K459" s="129"/>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row>
    <row r="460" spans="1:44" ht="15.75" customHeight="1">
      <c r="A460" s="129"/>
      <c r="B460" s="129"/>
      <c r="C460" s="129"/>
      <c r="D460" s="129"/>
      <c r="E460" s="129"/>
      <c r="F460" s="129"/>
      <c r="G460" s="129"/>
      <c r="H460" s="129"/>
      <c r="I460" s="129"/>
      <c r="J460" s="129"/>
      <c r="K460" s="129"/>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row>
    <row r="461" spans="1:44" ht="15.75" customHeight="1">
      <c r="A461" s="129"/>
      <c r="B461" s="129"/>
      <c r="C461" s="129"/>
      <c r="D461" s="129"/>
      <c r="E461" s="129"/>
      <c r="F461" s="129"/>
      <c r="G461" s="129"/>
      <c r="H461" s="129"/>
      <c r="I461" s="129"/>
      <c r="J461" s="129"/>
      <c r="K461" s="129"/>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row>
    <row r="462" spans="1:44" ht="15.75" customHeight="1">
      <c r="A462" s="129"/>
      <c r="B462" s="129"/>
      <c r="C462" s="129"/>
      <c r="D462" s="129"/>
      <c r="E462" s="129"/>
      <c r="F462" s="129"/>
      <c r="G462" s="129"/>
      <c r="H462" s="129"/>
      <c r="I462" s="129"/>
      <c r="J462" s="129"/>
      <c r="K462" s="129"/>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row>
    <row r="463" spans="1:44" ht="15.75" customHeight="1">
      <c r="A463" s="129"/>
      <c r="B463" s="129"/>
      <c r="C463" s="129"/>
      <c r="D463" s="129"/>
      <c r="E463" s="129"/>
      <c r="F463" s="129"/>
      <c r="G463" s="129"/>
      <c r="H463" s="129"/>
      <c r="I463" s="129"/>
      <c r="J463" s="129"/>
      <c r="K463" s="129"/>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row>
    <row r="464" spans="1:44" ht="15.75" customHeight="1">
      <c r="A464" s="129"/>
      <c r="B464" s="129"/>
      <c r="C464" s="129"/>
      <c r="D464" s="129"/>
      <c r="E464" s="129"/>
      <c r="F464" s="129"/>
      <c r="G464" s="129"/>
      <c r="H464" s="129"/>
      <c r="I464" s="129"/>
      <c r="J464" s="129"/>
      <c r="K464" s="129"/>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row>
    <row r="465" spans="1:44" ht="15.75" customHeight="1">
      <c r="A465" s="129"/>
      <c r="B465" s="129"/>
      <c r="C465" s="129"/>
      <c r="D465" s="129"/>
      <c r="E465" s="129"/>
      <c r="F465" s="129"/>
      <c r="G465" s="129"/>
      <c r="H465" s="129"/>
      <c r="I465" s="129"/>
      <c r="J465" s="129"/>
      <c r="K465" s="129"/>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row>
    <row r="466" spans="1:44" ht="15.75" customHeight="1">
      <c r="A466" s="129"/>
      <c r="B466" s="129"/>
      <c r="C466" s="129"/>
      <c r="D466" s="129"/>
      <c r="E466" s="129"/>
      <c r="F466" s="129"/>
      <c r="G466" s="129"/>
      <c r="H466" s="129"/>
      <c r="I466" s="129"/>
      <c r="J466" s="129"/>
      <c r="K466" s="129"/>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row>
    <row r="467" spans="1:44" ht="15.75" customHeight="1">
      <c r="A467" s="129"/>
      <c r="B467" s="129"/>
      <c r="C467" s="129"/>
      <c r="D467" s="129"/>
      <c r="E467" s="129"/>
      <c r="F467" s="129"/>
      <c r="G467" s="129"/>
      <c r="H467" s="129"/>
      <c r="I467" s="129"/>
      <c r="J467" s="129"/>
      <c r="K467" s="129"/>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row>
    <row r="468" spans="1:44" ht="15.75" customHeight="1">
      <c r="A468" s="129"/>
      <c r="B468" s="129"/>
      <c r="C468" s="129"/>
      <c r="D468" s="129"/>
      <c r="E468" s="129"/>
      <c r="F468" s="129"/>
      <c r="G468" s="129"/>
      <c r="H468" s="129"/>
      <c r="I468" s="129"/>
      <c r="J468" s="129"/>
      <c r="K468" s="129"/>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row>
    <row r="469" spans="1:44" ht="15.75" customHeight="1">
      <c r="A469" s="129"/>
      <c r="B469" s="129"/>
      <c r="C469" s="129"/>
      <c r="D469" s="129"/>
      <c r="E469" s="129"/>
      <c r="F469" s="129"/>
      <c r="G469" s="129"/>
      <c r="H469" s="129"/>
      <c r="I469" s="129"/>
      <c r="J469" s="129"/>
      <c r="K469" s="129"/>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row>
    <row r="470" spans="1:44" ht="15.75" customHeight="1">
      <c r="A470" s="129"/>
      <c r="B470" s="129"/>
      <c r="C470" s="129"/>
      <c r="D470" s="129"/>
      <c r="E470" s="129"/>
      <c r="F470" s="129"/>
      <c r="G470" s="129"/>
      <c r="H470" s="129"/>
      <c r="I470" s="129"/>
      <c r="J470" s="129"/>
      <c r="K470" s="129"/>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row>
    <row r="471" spans="1:44" ht="15.75" customHeight="1">
      <c r="A471" s="129"/>
      <c r="B471" s="129"/>
      <c r="C471" s="129"/>
      <c r="D471" s="129"/>
      <c r="E471" s="129"/>
      <c r="F471" s="129"/>
      <c r="G471" s="129"/>
      <c r="H471" s="129"/>
      <c r="I471" s="129"/>
      <c r="J471" s="129"/>
      <c r="K471" s="129"/>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row>
    <row r="472" spans="1:44" ht="15.75" customHeight="1">
      <c r="A472" s="129"/>
      <c r="B472" s="129"/>
      <c r="C472" s="129"/>
      <c r="D472" s="129"/>
      <c r="E472" s="129"/>
      <c r="F472" s="129"/>
      <c r="G472" s="129"/>
      <c r="H472" s="129"/>
      <c r="I472" s="129"/>
      <c r="J472" s="129"/>
      <c r="K472" s="129"/>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row>
    <row r="473" spans="1:44" ht="15.75" customHeight="1">
      <c r="A473" s="129"/>
      <c r="B473" s="129"/>
      <c r="C473" s="129"/>
      <c r="D473" s="129"/>
      <c r="E473" s="129"/>
      <c r="F473" s="129"/>
      <c r="G473" s="129"/>
      <c r="H473" s="129"/>
      <c r="I473" s="129"/>
      <c r="J473" s="129"/>
      <c r="K473" s="129"/>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row>
    <row r="474" spans="1:44" ht="15.75" customHeight="1">
      <c r="A474" s="129"/>
      <c r="B474" s="129"/>
      <c r="C474" s="129"/>
      <c r="D474" s="129"/>
      <c r="E474" s="129"/>
      <c r="F474" s="129"/>
      <c r="G474" s="129"/>
      <c r="H474" s="129"/>
      <c r="I474" s="129"/>
      <c r="J474" s="129"/>
      <c r="K474" s="129"/>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row>
    <row r="475" spans="1:44" ht="15.75" customHeight="1">
      <c r="A475" s="129"/>
      <c r="B475" s="129"/>
      <c r="C475" s="129"/>
      <c r="D475" s="129"/>
      <c r="E475" s="129"/>
      <c r="F475" s="129"/>
      <c r="G475" s="129"/>
      <c r="H475" s="129"/>
      <c r="I475" s="129"/>
      <c r="J475" s="129"/>
      <c r="K475" s="129"/>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row>
    <row r="476" spans="1:44" ht="15.75" customHeight="1">
      <c r="A476" s="129"/>
      <c r="B476" s="129"/>
      <c r="C476" s="129"/>
      <c r="D476" s="129"/>
      <c r="E476" s="129"/>
      <c r="F476" s="129"/>
      <c r="G476" s="129"/>
      <c r="H476" s="129"/>
      <c r="I476" s="129"/>
      <c r="J476" s="129"/>
      <c r="K476" s="129"/>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row>
    <row r="477" spans="1:44" ht="15.75" customHeight="1">
      <c r="A477" s="129"/>
      <c r="B477" s="129"/>
      <c r="C477" s="129"/>
      <c r="D477" s="129"/>
      <c r="E477" s="129"/>
      <c r="F477" s="129"/>
      <c r="G477" s="129"/>
      <c r="H477" s="129"/>
      <c r="I477" s="129"/>
      <c r="J477" s="129"/>
      <c r="K477" s="129"/>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row>
    <row r="478" spans="1:44" ht="15.75" customHeight="1">
      <c r="A478" s="129"/>
      <c r="B478" s="129"/>
      <c r="C478" s="129"/>
      <c r="D478" s="129"/>
      <c r="E478" s="129"/>
      <c r="F478" s="129"/>
      <c r="G478" s="129"/>
      <c r="H478" s="129"/>
      <c r="I478" s="129"/>
      <c r="J478" s="129"/>
      <c r="K478" s="129"/>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row>
    <row r="479" spans="1:44" ht="15.75" customHeight="1">
      <c r="A479" s="129"/>
      <c r="B479" s="129"/>
      <c r="C479" s="129"/>
      <c r="D479" s="129"/>
      <c r="E479" s="129"/>
      <c r="F479" s="129"/>
      <c r="G479" s="129"/>
      <c r="H479" s="129"/>
      <c r="I479" s="129"/>
      <c r="J479" s="129"/>
      <c r="K479" s="129"/>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row>
    <row r="480" spans="1:44" ht="15.75" customHeight="1">
      <c r="A480" s="129"/>
      <c r="B480" s="129"/>
      <c r="C480" s="129"/>
      <c r="D480" s="129"/>
      <c r="E480" s="129"/>
      <c r="F480" s="129"/>
      <c r="G480" s="129"/>
      <c r="H480" s="129"/>
      <c r="I480" s="129"/>
      <c r="J480" s="129"/>
      <c r="K480" s="129"/>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row>
    <row r="481" spans="1:44" ht="15.75" customHeight="1">
      <c r="A481" s="129"/>
      <c r="B481" s="129"/>
      <c r="C481" s="129"/>
      <c r="D481" s="129"/>
      <c r="E481" s="129"/>
      <c r="F481" s="129"/>
      <c r="G481" s="129"/>
      <c r="H481" s="129"/>
      <c r="I481" s="129"/>
      <c r="J481" s="129"/>
      <c r="K481" s="129"/>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row>
    <row r="482" spans="1:44" ht="15.75" customHeight="1">
      <c r="A482" s="129"/>
      <c r="B482" s="129"/>
      <c r="C482" s="129"/>
      <c r="D482" s="129"/>
      <c r="E482" s="129"/>
      <c r="F482" s="129"/>
      <c r="G482" s="129"/>
      <c r="H482" s="129"/>
      <c r="I482" s="129"/>
      <c r="J482" s="129"/>
      <c r="K482" s="129"/>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row>
    <row r="483" spans="1:44" ht="15.75" customHeight="1">
      <c r="A483" s="129"/>
      <c r="B483" s="129"/>
      <c r="C483" s="129"/>
      <c r="D483" s="129"/>
      <c r="E483" s="129"/>
      <c r="F483" s="129"/>
      <c r="G483" s="129"/>
      <c r="H483" s="129"/>
      <c r="I483" s="129"/>
      <c r="J483" s="129"/>
      <c r="K483" s="129"/>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row>
    <row r="484" spans="1:44" ht="15.75" customHeight="1">
      <c r="A484" s="129"/>
      <c r="B484" s="129"/>
      <c r="C484" s="129"/>
      <c r="D484" s="129"/>
      <c r="E484" s="129"/>
      <c r="F484" s="129"/>
      <c r="G484" s="129"/>
      <c r="H484" s="129"/>
      <c r="I484" s="129"/>
      <c r="J484" s="129"/>
      <c r="K484" s="129"/>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row>
    <row r="485" spans="1:44" ht="15.75" customHeight="1">
      <c r="A485" s="129"/>
      <c r="B485" s="129"/>
      <c r="C485" s="129"/>
      <c r="D485" s="129"/>
      <c r="E485" s="129"/>
      <c r="F485" s="129"/>
      <c r="G485" s="129"/>
      <c r="H485" s="129"/>
      <c r="I485" s="129"/>
      <c r="J485" s="129"/>
      <c r="K485" s="129"/>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row>
    <row r="486" spans="1:44" ht="15.75" customHeight="1">
      <c r="A486" s="129"/>
      <c r="B486" s="129"/>
      <c r="C486" s="129"/>
      <c r="D486" s="129"/>
      <c r="E486" s="129"/>
      <c r="F486" s="129"/>
      <c r="G486" s="129"/>
      <c r="H486" s="129"/>
      <c r="I486" s="129"/>
      <c r="J486" s="129"/>
      <c r="K486" s="129"/>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row>
    <row r="487" spans="1:44" ht="15.75" customHeight="1">
      <c r="A487" s="129"/>
      <c r="B487" s="129"/>
      <c r="C487" s="129"/>
      <c r="D487" s="129"/>
      <c r="E487" s="129"/>
      <c r="F487" s="129"/>
      <c r="G487" s="129"/>
      <c r="H487" s="129"/>
      <c r="I487" s="129"/>
      <c r="J487" s="129"/>
      <c r="K487" s="129"/>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row>
    <row r="488" spans="1:44" ht="15.75" customHeight="1">
      <c r="A488" s="129"/>
      <c r="B488" s="129"/>
      <c r="C488" s="129"/>
      <c r="D488" s="129"/>
      <c r="E488" s="129"/>
      <c r="F488" s="129"/>
      <c r="G488" s="129"/>
      <c r="H488" s="129"/>
      <c r="I488" s="129"/>
      <c r="J488" s="129"/>
      <c r="K488" s="129"/>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row>
    <row r="489" spans="1:44" ht="15.75" customHeight="1">
      <c r="A489" s="129"/>
      <c r="B489" s="129"/>
      <c r="C489" s="129"/>
      <c r="D489" s="129"/>
      <c r="E489" s="129"/>
      <c r="F489" s="129"/>
      <c r="G489" s="129"/>
      <c r="H489" s="129"/>
      <c r="I489" s="129"/>
      <c r="J489" s="129"/>
      <c r="K489" s="129"/>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row>
    <row r="490" spans="1:44" ht="15.75" customHeight="1">
      <c r="A490" s="129"/>
      <c r="B490" s="129"/>
      <c r="C490" s="129"/>
      <c r="D490" s="129"/>
      <c r="E490" s="129"/>
      <c r="F490" s="129"/>
      <c r="G490" s="129"/>
      <c r="H490" s="129"/>
      <c r="I490" s="129"/>
      <c r="J490" s="129"/>
      <c r="K490" s="129"/>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row>
    <row r="491" spans="1:44" ht="15.75" customHeight="1">
      <c r="A491" s="129"/>
      <c r="B491" s="129"/>
      <c r="C491" s="129"/>
      <c r="D491" s="129"/>
      <c r="E491" s="129"/>
      <c r="F491" s="129"/>
      <c r="G491" s="129"/>
      <c r="H491" s="129"/>
      <c r="I491" s="129"/>
      <c r="J491" s="129"/>
      <c r="K491" s="129"/>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row>
    <row r="492" spans="1:44" ht="15.75" customHeight="1">
      <c r="A492" s="129"/>
      <c r="B492" s="129"/>
      <c r="C492" s="129"/>
      <c r="D492" s="129"/>
      <c r="E492" s="129"/>
      <c r="F492" s="129"/>
      <c r="G492" s="129"/>
      <c r="H492" s="129"/>
      <c r="I492" s="129"/>
      <c r="J492" s="129"/>
      <c r="K492" s="129"/>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row>
    <row r="493" spans="1:44" ht="15.75" customHeight="1">
      <c r="A493" s="129"/>
      <c r="B493" s="129"/>
      <c r="C493" s="129"/>
      <c r="D493" s="129"/>
      <c r="E493" s="129"/>
      <c r="F493" s="129"/>
      <c r="G493" s="129"/>
      <c r="H493" s="129"/>
      <c r="I493" s="129"/>
      <c r="J493" s="129"/>
      <c r="K493" s="129"/>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row>
    <row r="494" spans="1:44" ht="15.75" customHeight="1">
      <c r="A494" s="129"/>
      <c r="B494" s="129"/>
      <c r="C494" s="129"/>
      <c r="D494" s="129"/>
      <c r="E494" s="129"/>
      <c r="F494" s="129"/>
      <c r="G494" s="129"/>
      <c r="H494" s="129"/>
      <c r="I494" s="129"/>
      <c r="J494" s="129"/>
      <c r="K494" s="129"/>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row>
    <row r="495" spans="1:44" ht="15.75" customHeight="1">
      <c r="A495" s="129"/>
      <c r="B495" s="129"/>
      <c r="C495" s="129"/>
      <c r="D495" s="129"/>
      <c r="E495" s="129"/>
      <c r="F495" s="129"/>
      <c r="G495" s="129"/>
      <c r="H495" s="129"/>
      <c r="I495" s="129"/>
      <c r="J495" s="129"/>
      <c r="K495" s="129"/>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row>
    <row r="496" spans="1:44" ht="15.75" customHeight="1">
      <c r="A496" s="129"/>
      <c r="B496" s="129"/>
      <c r="C496" s="129"/>
      <c r="D496" s="129"/>
      <c r="E496" s="129"/>
      <c r="F496" s="129"/>
      <c r="G496" s="129"/>
      <c r="H496" s="129"/>
      <c r="I496" s="129"/>
      <c r="J496" s="129"/>
      <c r="K496" s="129"/>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row>
    <row r="497" spans="1:44" ht="15.75" customHeight="1">
      <c r="A497" s="129"/>
      <c r="B497" s="129"/>
      <c r="C497" s="129"/>
      <c r="D497" s="129"/>
      <c r="E497" s="129"/>
      <c r="F497" s="129"/>
      <c r="G497" s="129"/>
      <c r="H497" s="129"/>
      <c r="I497" s="129"/>
      <c r="J497" s="129"/>
      <c r="K497" s="129"/>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row>
    <row r="498" spans="1:44" ht="15.75" customHeight="1">
      <c r="A498" s="129"/>
      <c r="B498" s="129"/>
      <c r="C498" s="129"/>
      <c r="D498" s="129"/>
      <c r="E498" s="129"/>
      <c r="F498" s="129"/>
      <c r="G498" s="129"/>
      <c r="H498" s="129"/>
      <c r="I498" s="129"/>
      <c r="J498" s="129"/>
      <c r="K498" s="129"/>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row>
    <row r="499" spans="1:44" ht="15.75" customHeight="1">
      <c r="A499" s="129"/>
      <c r="B499" s="129"/>
      <c r="C499" s="129"/>
      <c r="D499" s="129"/>
      <c r="E499" s="129"/>
      <c r="F499" s="129"/>
      <c r="G499" s="129"/>
      <c r="H499" s="129"/>
      <c r="I499" s="129"/>
      <c r="J499" s="129"/>
      <c r="K499" s="129"/>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row>
    <row r="500" spans="1:44" ht="15.75" customHeight="1">
      <c r="A500" s="129"/>
      <c r="B500" s="129"/>
      <c r="C500" s="129"/>
      <c r="D500" s="129"/>
      <c r="E500" s="129"/>
      <c r="F500" s="129"/>
      <c r="G500" s="129"/>
      <c r="H500" s="129"/>
      <c r="I500" s="129"/>
      <c r="J500" s="129"/>
      <c r="K500" s="129"/>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row>
    <row r="501" spans="1:44" ht="15.75" customHeight="1">
      <c r="A501" s="129"/>
      <c r="B501" s="129"/>
      <c r="C501" s="129"/>
      <c r="D501" s="129"/>
      <c r="E501" s="129"/>
      <c r="F501" s="129"/>
      <c r="G501" s="129"/>
      <c r="H501" s="129"/>
      <c r="I501" s="129"/>
      <c r="J501" s="129"/>
      <c r="K501" s="129"/>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row>
    <row r="502" spans="1:44" ht="15.75" customHeight="1">
      <c r="A502" s="129"/>
      <c r="B502" s="129"/>
      <c r="C502" s="129"/>
      <c r="D502" s="129"/>
      <c r="E502" s="129"/>
      <c r="F502" s="129"/>
      <c r="G502" s="129"/>
      <c r="H502" s="129"/>
      <c r="I502" s="129"/>
      <c r="J502" s="129"/>
      <c r="K502" s="129"/>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row>
    <row r="503" spans="1:44" ht="15.75" customHeight="1">
      <c r="A503" s="129"/>
      <c r="B503" s="129"/>
      <c r="C503" s="129"/>
      <c r="D503" s="129"/>
      <c r="E503" s="129"/>
      <c r="F503" s="129"/>
      <c r="G503" s="129"/>
      <c r="H503" s="129"/>
      <c r="I503" s="129"/>
      <c r="J503" s="129"/>
      <c r="K503" s="129"/>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row>
    <row r="504" spans="1:44" ht="15.75" customHeight="1">
      <c r="A504" s="129"/>
      <c r="B504" s="129"/>
      <c r="C504" s="129"/>
      <c r="D504" s="129"/>
      <c r="E504" s="129"/>
      <c r="F504" s="129"/>
      <c r="G504" s="129"/>
      <c r="H504" s="129"/>
      <c r="I504" s="129"/>
      <c r="J504" s="129"/>
      <c r="K504" s="129"/>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row>
    <row r="505" spans="1:44" ht="15.75" customHeight="1">
      <c r="A505" s="129"/>
      <c r="B505" s="129"/>
      <c r="C505" s="129"/>
      <c r="D505" s="129"/>
      <c r="E505" s="129"/>
      <c r="F505" s="129"/>
      <c r="G505" s="129"/>
      <c r="H505" s="129"/>
      <c r="I505" s="129"/>
      <c r="J505" s="129"/>
      <c r="K505" s="129"/>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row>
    <row r="506" spans="1:44" ht="15.75" customHeight="1">
      <c r="A506" s="129"/>
      <c r="B506" s="129"/>
      <c r="C506" s="129"/>
      <c r="D506" s="129"/>
      <c r="E506" s="129"/>
      <c r="F506" s="129"/>
      <c r="G506" s="129"/>
      <c r="H506" s="129"/>
      <c r="I506" s="129"/>
      <c r="J506" s="129"/>
      <c r="K506" s="129"/>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row>
    <row r="507" spans="1:44" ht="15.75" customHeight="1">
      <c r="A507" s="129"/>
      <c r="B507" s="129"/>
      <c r="C507" s="129"/>
      <c r="D507" s="129"/>
      <c r="E507" s="129"/>
      <c r="F507" s="129"/>
      <c r="G507" s="129"/>
      <c r="H507" s="129"/>
      <c r="I507" s="129"/>
      <c r="J507" s="129"/>
      <c r="K507" s="129"/>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row>
    <row r="508" spans="1:44" ht="15.75" customHeight="1">
      <c r="A508" s="129"/>
      <c r="B508" s="129"/>
      <c r="C508" s="129"/>
      <c r="D508" s="129"/>
      <c r="E508" s="129"/>
      <c r="F508" s="129"/>
      <c r="G508" s="129"/>
      <c r="H508" s="129"/>
      <c r="I508" s="129"/>
      <c r="J508" s="129"/>
      <c r="K508" s="129"/>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row>
    <row r="509" spans="1:44" ht="15.75" customHeight="1">
      <c r="A509" s="129"/>
      <c r="B509" s="129"/>
      <c r="C509" s="129"/>
      <c r="D509" s="129"/>
      <c r="E509" s="129"/>
      <c r="F509" s="129"/>
      <c r="G509" s="129"/>
      <c r="H509" s="129"/>
      <c r="I509" s="129"/>
      <c r="J509" s="129"/>
      <c r="K509" s="129"/>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row>
    <row r="510" spans="1:44" ht="15.75" customHeight="1">
      <c r="A510" s="129"/>
      <c r="B510" s="129"/>
      <c r="C510" s="129"/>
      <c r="D510" s="129"/>
      <c r="E510" s="129"/>
      <c r="F510" s="129"/>
      <c r="G510" s="129"/>
      <c r="H510" s="129"/>
      <c r="I510" s="129"/>
      <c r="J510" s="129"/>
      <c r="K510" s="129"/>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row>
    <row r="511" spans="1:44" ht="15.75" customHeight="1">
      <c r="A511" s="129"/>
      <c r="B511" s="129"/>
      <c r="C511" s="129"/>
      <c r="D511" s="129"/>
      <c r="E511" s="129"/>
      <c r="F511" s="129"/>
      <c r="G511" s="129"/>
      <c r="H511" s="129"/>
      <c r="I511" s="129"/>
      <c r="J511" s="129"/>
      <c r="K511" s="129"/>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row>
    <row r="512" spans="1:44" ht="15.75" customHeight="1">
      <c r="A512" s="129"/>
      <c r="B512" s="129"/>
      <c r="C512" s="129"/>
      <c r="D512" s="129"/>
      <c r="E512" s="129"/>
      <c r="F512" s="129"/>
      <c r="G512" s="129"/>
      <c r="H512" s="129"/>
      <c r="I512" s="129"/>
      <c r="J512" s="129"/>
      <c r="K512" s="129"/>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row>
    <row r="513" spans="1:44" ht="15.75" customHeight="1">
      <c r="A513" s="129"/>
      <c r="B513" s="129"/>
      <c r="C513" s="129"/>
      <c r="D513" s="129"/>
      <c r="E513" s="129"/>
      <c r="F513" s="129"/>
      <c r="G513" s="129"/>
      <c r="H513" s="129"/>
      <c r="I513" s="129"/>
      <c r="J513" s="129"/>
      <c r="K513" s="129"/>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row>
    <row r="514" spans="1:44" ht="15.75" customHeight="1">
      <c r="A514" s="129"/>
      <c r="B514" s="129"/>
      <c r="C514" s="129"/>
      <c r="D514" s="129"/>
      <c r="E514" s="129"/>
      <c r="F514" s="129"/>
      <c r="G514" s="129"/>
      <c r="H514" s="129"/>
      <c r="I514" s="129"/>
      <c r="J514" s="129"/>
      <c r="K514" s="129"/>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row>
    <row r="515" spans="1:44" ht="15.75" customHeight="1">
      <c r="A515" s="129"/>
      <c r="B515" s="129"/>
      <c r="C515" s="129"/>
      <c r="D515" s="129"/>
      <c r="E515" s="129"/>
      <c r="F515" s="129"/>
      <c r="G515" s="129"/>
      <c r="H515" s="129"/>
      <c r="I515" s="129"/>
      <c r="J515" s="129"/>
      <c r="K515" s="129"/>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row>
    <row r="516" spans="1:44" ht="15.75" customHeight="1">
      <c r="A516" s="129"/>
      <c r="B516" s="129"/>
      <c r="C516" s="129"/>
      <c r="D516" s="129"/>
      <c r="E516" s="129"/>
      <c r="F516" s="129"/>
      <c r="G516" s="129"/>
      <c r="H516" s="129"/>
      <c r="I516" s="129"/>
      <c r="J516" s="129"/>
      <c r="K516" s="129"/>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row>
    <row r="517" spans="1:44" ht="15.75" customHeight="1">
      <c r="A517" s="129"/>
      <c r="B517" s="129"/>
      <c r="C517" s="129"/>
      <c r="D517" s="129"/>
      <c r="E517" s="129"/>
      <c r="F517" s="129"/>
      <c r="G517" s="129"/>
      <c r="H517" s="129"/>
      <c r="I517" s="129"/>
      <c r="J517" s="129"/>
      <c r="K517" s="129"/>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row>
    <row r="518" spans="1:44" ht="15.75" customHeight="1">
      <c r="A518" s="129"/>
      <c r="B518" s="129"/>
      <c r="C518" s="129"/>
      <c r="D518" s="129"/>
      <c r="E518" s="129"/>
      <c r="F518" s="129"/>
      <c r="G518" s="129"/>
      <c r="H518" s="129"/>
      <c r="I518" s="129"/>
      <c r="J518" s="129"/>
      <c r="K518" s="129"/>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row>
    <row r="519" spans="1:44" ht="15.75" customHeight="1">
      <c r="A519" s="129"/>
      <c r="B519" s="129"/>
      <c r="C519" s="129"/>
      <c r="D519" s="129"/>
      <c r="E519" s="129"/>
      <c r="F519" s="129"/>
      <c r="G519" s="129"/>
      <c r="H519" s="129"/>
      <c r="I519" s="129"/>
      <c r="J519" s="129"/>
      <c r="K519" s="129"/>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row>
    <row r="520" spans="1:44" ht="15.75" customHeight="1">
      <c r="A520" s="129"/>
      <c r="B520" s="129"/>
      <c r="C520" s="129"/>
      <c r="D520" s="129"/>
      <c r="E520" s="129"/>
      <c r="F520" s="129"/>
      <c r="G520" s="129"/>
      <c r="H520" s="129"/>
      <c r="I520" s="129"/>
      <c r="J520" s="129"/>
      <c r="K520" s="129"/>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row>
    <row r="521" spans="1:44" ht="15.75" customHeight="1">
      <c r="A521" s="129"/>
      <c r="B521" s="129"/>
      <c r="C521" s="129"/>
      <c r="D521" s="129"/>
      <c r="E521" s="129"/>
      <c r="F521" s="129"/>
      <c r="G521" s="129"/>
      <c r="H521" s="129"/>
      <c r="I521" s="129"/>
      <c r="J521" s="129"/>
      <c r="K521" s="129"/>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row>
    <row r="522" spans="1:44" ht="15.75" customHeight="1">
      <c r="A522" s="129"/>
      <c r="B522" s="129"/>
      <c r="C522" s="129"/>
      <c r="D522" s="129"/>
      <c r="E522" s="129"/>
      <c r="F522" s="129"/>
      <c r="G522" s="129"/>
      <c r="H522" s="129"/>
      <c r="I522" s="129"/>
      <c r="J522" s="129"/>
      <c r="K522" s="129"/>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row>
    <row r="523" spans="1:44" ht="15.75" customHeight="1">
      <c r="A523" s="129"/>
      <c r="B523" s="129"/>
      <c r="C523" s="129"/>
      <c r="D523" s="129"/>
      <c r="E523" s="129"/>
      <c r="F523" s="129"/>
      <c r="G523" s="129"/>
      <c r="H523" s="129"/>
      <c r="I523" s="129"/>
      <c r="J523" s="129"/>
      <c r="K523" s="129"/>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row>
    <row r="524" spans="1:44" ht="15.75" customHeight="1">
      <c r="A524" s="129"/>
      <c r="B524" s="129"/>
      <c r="C524" s="129"/>
      <c r="D524" s="129"/>
      <c r="E524" s="129"/>
      <c r="F524" s="129"/>
      <c r="G524" s="129"/>
      <c r="H524" s="129"/>
      <c r="I524" s="129"/>
      <c r="J524" s="129"/>
      <c r="K524" s="129"/>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row>
    <row r="525" spans="1:44" ht="15.75" customHeight="1">
      <c r="A525" s="129"/>
      <c r="B525" s="129"/>
      <c r="C525" s="129"/>
      <c r="D525" s="129"/>
      <c r="E525" s="129"/>
      <c r="F525" s="129"/>
      <c r="G525" s="129"/>
      <c r="H525" s="129"/>
      <c r="I525" s="129"/>
      <c r="J525" s="129"/>
      <c r="K525" s="129"/>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row>
    <row r="526" spans="1:44" ht="15.75" customHeight="1">
      <c r="A526" s="129"/>
      <c r="B526" s="129"/>
      <c r="C526" s="129"/>
      <c r="D526" s="129"/>
      <c r="E526" s="129"/>
      <c r="F526" s="129"/>
      <c r="G526" s="129"/>
      <c r="H526" s="129"/>
      <c r="I526" s="129"/>
      <c r="J526" s="129"/>
      <c r="K526" s="129"/>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row>
    <row r="527" spans="1:44" ht="15.75" customHeight="1">
      <c r="A527" s="129"/>
      <c r="B527" s="129"/>
      <c r="C527" s="129"/>
      <c r="D527" s="129"/>
      <c r="E527" s="129"/>
      <c r="F527" s="129"/>
      <c r="G527" s="129"/>
      <c r="H527" s="129"/>
      <c r="I527" s="129"/>
      <c r="J527" s="129"/>
      <c r="K527" s="129"/>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row>
    <row r="528" spans="1:44" ht="15.75" customHeight="1">
      <c r="A528" s="129"/>
      <c r="B528" s="129"/>
      <c r="C528" s="129"/>
      <c r="D528" s="129"/>
      <c r="E528" s="129"/>
      <c r="F528" s="129"/>
      <c r="G528" s="129"/>
      <c r="H528" s="129"/>
      <c r="I528" s="129"/>
      <c r="J528" s="129"/>
      <c r="K528" s="129"/>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row>
    <row r="529" spans="1:44" ht="15.75" customHeight="1">
      <c r="A529" s="129"/>
      <c r="B529" s="129"/>
      <c r="C529" s="129"/>
      <c r="D529" s="129"/>
      <c r="E529" s="129"/>
      <c r="F529" s="129"/>
      <c r="G529" s="129"/>
      <c r="H529" s="129"/>
      <c r="I529" s="129"/>
      <c r="J529" s="129"/>
      <c r="K529" s="129"/>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row>
    <row r="530" spans="1:44" ht="15.75" customHeight="1">
      <c r="A530" s="129"/>
      <c r="B530" s="129"/>
      <c r="C530" s="129"/>
      <c r="D530" s="129"/>
      <c r="E530" s="129"/>
      <c r="F530" s="129"/>
      <c r="G530" s="129"/>
      <c r="H530" s="129"/>
      <c r="I530" s="129"/>
      <c r="J530" s="129"/>
      <c r="K530" s="129"/>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row>
    <row r="531" spans="1:44" ht="15.75" customHeight="1">
      <c r="A531" s="129"/>
      <c r="B531" s="129"/>
      <c r="C531" s="129"/>
      <c r="D531" s="129"/>
      <c r="E531" s="129"/>
      <c r="F531" s="129"/>
      <c r="G531" s="129"/>
      <c r="H531" s="129"/>
      <c r="I531" s="129"/>
      <c r="J531" s="129"/>
      <c r="K531" s="129"/>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row>
    <row r="532" spans="1:44" ht="15.75" customHeight="1">
      <c r="A532" s="129"/>
      <c r="B532" s="129"/>
      <c r="C532" s="129"/>
      <c r="D532" s="129"/>
      <c r="E532" s="129"/>
      <c r="F532" s="129"/>
      <c r="G532" s="129"/>
      <c r="H532" s="129"/>
      <c r="I532" s="129"/>
      <c r="J532" s="129"/>
      <c r="K532" s="129"/>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row>
    <row r="533" spans="1:44" ht="15.75" customHeight="1">
      <c r="A533" s="129"/>
      <c r="B533" s="129"/>
      <c r="C533" s="129"/>
      <c r="D533" s="129"/>
      <c r="E533" s="129"/>
      <c r="F533" s="129"/>
      <c r="G533" s="129"/>
      <c r="H533" s="129"/>
      <c r="I533" s="129"/>
      <c r="J533" s="129"/>
      <c r="K533" s="129"/>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row>
    <row r="534" spans="1:44" ht="15.75" customHeight="1">
      <c r="A534" s="129"/>
      <c r="B534" s="129"/>
      <c r="C534" s="129"/>
      <c r="D534" s="129"/>
      <c r="E534" s="129"/>
      <c r="F534" s="129"/>
      <c r="G534" s="129"/>
      <c r="H534" s="129"/>
      <c r="I534" s="129"/>
      <c r="J534" s="129"/>
      <c r="K534" s="129"/>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row>
    <row r="535" spans="1:44" ht="15.75" customHeight="1">
      <c r="A535" s="129"/>
      <c r="B535" s="129"/>
      <c r="C535" s="129"/>
      <c r="D535" s="129"/>
      <c r="E535" s="129"/>
      <c r="F535" s="129"/>
      <c r="G535" s="129"/>
      <c r="H535" s="129"/>
      <c r="I535" s="129"/>
      <c r="J535" s="129"/>
      <c r="K535" s="129"/>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row>
    <row r="536" spans="1:44" ht="15.75" customHeight="1">
      <c r="A536" s="129"/>
      <c r="B536" s="129"/>
      <c r="C536" s="129"/>
      <c r="D536" s="129"/>
      <c r="E536" s="129"/>
      <c r="F536" s="129"/>
      <c r="G536" s="129"/>
      <c r="H536" s="129"/>
      <c r="I536" s="129"/>
      <c r="J536" s="129"/>
      <c r="K536" s="129"/>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row>
    <row r="537" spans="1:44" ht="15.75" customHeight="1">
      <c r="A537" s="129"/>
      <c r="B537" s="129"/>
      <c r="C537" s="129"/>
      <c r="D537" s="129"/>
      <c r="E537" s="129"/>
      <c r="F537" s="129"/>
      <c r="G537" s="129"/>
      <c r="H537" s="129"/>
      <c r="I537" s="129"/>
      <c r="J537" s="129"/>
      <c r="K537" s="129"/>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row>
    <row r="538" spans="1:44" ht="15.75" customHeight="1">
      <c r="A538" s="129"/>
      <c r="B538" s="129"/>
      <c r="C538" s="129"/>
      <c r="D538" s="129"/>
      <c r="E538" s="129"/>
      <c r="F538" s="129"/>
      <c r="G538" s="129"/>
      <c r="H538" s="129"/>
      <c r="I538" s="129"/>
      <c r="J538" s="129"/>
      <c r="K538" s="129"/>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row>
    <row r="539" spans="1:44" ht="15.75" customHeight="1">
      <c r="A539" s="129"/>
      <c r="B539" s="129"/>
      <c r="C539" s="129"/>
      <c r="D539" s="129"/>
      <c r="E539" s="129"/>
      <c r="F539" s="129"/>
      <c r="G539" s="129"/>
      <c r="H539" s="129"/>
      <c r="I539" s="129"/>
      <c r="J539" s="129"/>
      <c r="K539" s="129"/>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row>
    <row r="540" spans="1:44" ht="15.75" customHeight="1">
      <c r="A540" s="129"/>
      <c r="B540" s="129"/>
      <c r="C540" s="129"/>
      <c r="D540" s="129"/>
      <c r="E540" s="129"/>
      <c r="F540" s="129"/>
      <c r="G540" s="129"/>
      <c r="H540" s="129"/>
      <c r="I540" s="129"/>
      <c r="J540" s="129"/>
      <c r="K540" s="129"/>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row>
    <row r="541" spans="1:44" ht="15.75" customHeight="1">
      <c r="A541" s="129"/>
      <c r="B541" s="129"/>
      <c r="C541" s="129"/>
      <c r="D541" s="129"/>
      <c r="E541" s="129"/>
      <c r="F541" s="129"/>
      <c r="G541" s="129"/>
      <c r="H541" s="129"/>
      <c r="I541" s="129"/>
      <c r="J541" s="129"/>
      <c r="K541" s="129"/>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row>
    <row r="542" spans="1:44" ht="15.75" customHeight="1">
      <c r="A542" s="129"/>
      <c r="B542" s="129"/>
      <c r="C542" s="129"/>
      <c r="D542" s="129"/>
      <c r="E542" s="129"/>
      <c r="F542" s="129"/>
      <c r="G542" s="129"/>
      <c r="H542" s="129"/>
      <c r="I542" s="129"/>
      <c r="J542" s="129"/>
      <c r="K542" s="129"/>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row>
    <row r="543" spans="1:44" ht="15.75" customHeight="1">
      <c r="A543" s="129"/>
      <c r="B543" s="129"/>
      <c r="C543" s="129"/>
      <c r="D543" s="129"/>
      <c r="E543" s="129"/>
      <c r="F543" s="129"/>
      <c r="G543" s="129"/>
      <c r="H543" s="129"/>
      <c r="I543" s="129"/>
      <c r="J543" s="129"/>
      <c r="K543" s="129"/>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row>
    <row r="544" spans="1:44" ht="15.75" customHeight="1">
      <c r="A544" s="129"/>
      <c r="B544" s="129"/>
      <c r="C544" s="129"/>
      <c r="D544" s="129"/>
      <c r="E544" s="129"/>
      <c r="F544" s="129"/>
      <c r="G544" s="129"/>
      <c r="H544" s="129"/>
      <c r="I544" s="129"/>
      <c r="J544" s="129"/>
      <c r="K544" s="129"/>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row>
    <row r="545" spans="1:44" ht="15.75" customHeight="1">
      <c r="A545" s="129"/>
      <c r="B545" s="129"/>
      <c r="C545" s="129"/>
      <c r="D545" s="129"/>
      <c r="E545" s="129"/>
      <c r="F545" s="129"/>
      <c r="G545" s="129"/>
      <c r="H545" s="129"/>
      <c r="I545" s="129"/>
      <c r="J545" s="129"/>
      <c r="K545" s="129"/>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row>
    <row r="546" spans="1:44" ht="15.75" customHeight="1">
      <c r="A546" s="129"/>
      <c r="B546" s="129"/>
      <c r="C546" s="129"/>
      <c r="D546" s="129"/>
      <c r="E546" s="129"/>
      <c r="F546" s="129"/>
      <c r="G546" s="129"/>
      <c r="H546" s="129"/>
      <c r="I546" s="129"/>
      <c r="J546" s="129"/>
      <c r="K546" s="129"/>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row>
    <row r="547" spans="1:44" ht="15.75" customHeight="1">
      <c r="A547" s="129"/>
      <c r="B547" s="129"/>
      <c r="C547" s="129"/>
      <c r="D547" s="129"/>
      <c r="E547" s="129"/>
      <c r="F547" s="129"/>
      <c r="G547" s="129"/>
      <c r="H547" s="129"/>
      <c r="I547" s="129"/>
      <c r="J547" s="129"/>
      <c r="K547" s="129"/>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row>
    <row r="548" spans="1:44" ht="15.75" customHeight="1">
      <c r="A548" s="129"/>
      <c r="B548" s="129"/>
      <c r="C548" s="129"/>
      <c r="D548" s="129"/>
      <c r="E548" s="129"/>
      <c r="F548" s="129"/>
      <c r="G548" s="129"/>
      <c r="H548" s="129"/>
      <c r="I548" s="129"/>
      <c r="J548" s="129"/>
      <c r="K548" s="129"/>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row>
    <row r="549" spans="1:44" ht="15.75" customHeight="1">
      <c r="A549" s="129"/>
      <c r="B549" s="129"/>
      <c r="C549" s="129"/>
      <c r="D549" s="129"/>
      <c r="E549" s="129"/>
      <c r="F549" s="129"/>
      <c r="G549" s="129"/>
      <c r="H549" s="129"/>
      <c r="I549" s="129"/>
      <c r="J549" s="129"/>
      <c r="K549" s="129"/>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row>
    <row r="550" spans="1:44" ht="15.75" customHeight="1">
      <c r="A550" s="129"/>
      <c r="B550" s="129"/>
      <c r="C550" s="129"/>
      <c r="D550" s="129"/>
      <c r="E550" s="129"/>
      <c r="F550" s="129"/>
      <c r="G550" s="129"/>
      <c r="H550" s="129"/>
      <c r="I550" s="129"/>
      <c r="J550" s="129"/>
      <c r="K550" s="129"/>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row>
    <row r="551" spans="1:44" ht="15.75" customHeight="1">
      <c r="A551" s="129"/>
      <c r="B551" s="129"/>
      <c r="C551" s="129"/>
      <c r="D551" s="129"/>
      <c r="E551" s="129"/>
      <c r="F551" s="129"/>
      <c r="G551" s="129"/>
      <c r="H551" s="129"/>
      <c r="I551" s="129"/>
      <c r="J551" s="129"/>
      <c r="K551" s="129"/>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row>
    <row r="552" spans="1:44" ht="15.75" customHeight="1">
      <c r="A552" s="129"/>
      <c r="B552" s="129"/>
      <c r="C552" s="129"/>
      <c r="D552" s="129"/>
      <c r="E552" s="129"/>
      <c r="F552" s="129"/>
      <c r="G552" s="129"/>
      <c r="H552" s="129"/>
      <c r="I552" s="129"/>
      <c r="J552" s="129"/>
      <c r="K552" s="129"/>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row>
    <row r="553" spans="1:44" ht="15.75" customHeight="1">
      <c r="A553" s="129"/>
      <c r="B553" s="129"/>
      <c r="C553" s="129"/>
      <c r="D553" s="129"/>
      <c r="E553" s="129"/>
      <c r="F553" s="129"/>
      <c r="G553" s="129"/>
      <c r="H553" s="129"/>
      <c r="I553" s="129"/>
      <c r="J553" s="129"/>
      <c r="K553" s="129"/>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row>
    <row r="554" spans="1:44" ht="15.75" customHeight="1">
      <c r="A554" s="129"/>
      <c r="B554" s="129"/>
      <c r="C554" s="129"/>
      <c r="D554" s="129"/>
      <c r="E554" s="129"/>
      <c r="F554" s="129"/>
      <c r="G554" s="129"/>
      <c r="H554" s="129"/>
      <c r="I554" s="129"/>
      <c r="J554" s="129"/>
      <c r="K554" s="129"/>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row>
    <row r="555" spans="1:44" ht="15.75" customHeight="1">
      <c r="A555" s="129"/>
      <c r="B555" s="129"/>
      <c r="C555" s="129"/>
      <c r="D555" s="129"/>
      <c r="E555" s="129"/>
      <c r="F555" s="129"/>
      <c r="G555" s="129"/>
      <c r="H555" s="129"/>
      <c r="I555" s="129"/>
      <c r="J555" s="129"/>
      <c r="K555" s="129"/>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row>
    <row r="556" spans="1:44" ht="15.75" customHeight="1">
      <c r="A556" s="129"/>
      <c r="B556" s="129"/>
      <c r="C556" s="129"/>
      <c r="D556" s="129"/>
      <c r="E556" s="129"/>
      <c r="F556" s="129"/>
      <c r="G556" s="129"/>
      <c r="H556" s="129"/>
      <c r="I556" s="129"/>
      <c r="J556" s="129"/>
      <c r="K556" s="129"/>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row>
    <row r="557" spans="1:44" ht="15.75" customHeight="1">
      <c r="A557" s="129"/>
      <c r="B557" s="129"/>
      <c r="C557" s="129"/>
      <c r="D557" s="129"/>
      <c r="E557" s="129"/>
      <c r="F557" s="129"/>
      <c r="G557" s="129"/>
      <c r="H557" s="129"/>
      <c r="I557" s="129"/>
      <c r="J557" s="129"/>
      <c r="K557" s="129"/>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row>
    <row r="558" spans="1:44" ht="15.75" customHeight="1">
      <c r="A558" s="129"/>
      <c r="B558" s="129"/>
      <c r="C558" s="129"/>
      <c r="D558" s="129"/>
      <c r="E558" s="129"/>
      <c r="F558" s="129"/>
      <c r="G558" s="129"/>
      <c r="H558" s="129"/>
      <c r="I558" s="129"/>
      <c r="J558" s="129"/>
      <c r="K558" s="129"/>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row>
    <row r="559" spans="1:44" ht="15.75" customHeight="1">
      <c r="A559" s="129"/>
      <c r="B559" s="129"/>
      <c r="C559" s="129"/>
      <c r="D559" s="129"/>
      <c r="E559" s="129"/>
      <c r="F559" s="129"/>
      <c r="G559" s="129"/>
      <c r="H559" s="129"/>
      <c r="I559" s="129"/>
      <c r="J559" s="129"/>
      <c r="K559" s="129"/>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row>
    <row r="560" spans="1:44" ht="15.75" customHeight="1">
      <c r="A560" s="129"/>
      <c r="B560" s="129"/>
      <c r="C560" s="129"/>
      <c r="D560" s="129"/>
      <c r="E560" s="129"/>
      <c r="F560" s="129"/>
      <c r="G560" s="129"/>
      <c r="H560" s="129"/>
      <c r="I560" s="129"/>
      <c r="J560" s="129"/>
      <c r="K560" s="129"/>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row>
    <row r="561" spans="1:44" ht="15.75" customHeight="1">
      <c r="A561" s="129"/>
      <c r="B561" s="129"/>
      <c r="C561" s="129"/>
      <c r="D561" s="129"/>
      <c r="E561" s="129"/>
      <c r="F561" s="129"/>
      <c r="G561" s="129"/>
      <c r="H561" s="129"/>
      <c r="I561" s="129"/>
      <c r="J561" s="129"/>
      <c r="K561" s="129"/>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row>
    <row r="562" spans="1:44" ht="15.75" customHeight="1">
      <c r="A562" s="129"/>
      <c r="B562" s="129"/>
      <c r="C562" s="129"/>
      <c r="D562" s="129"/>
      <c r="E562" s="129"/>
      <c r="F562" s="129"/>
      <c r="G562" s="129"/>
      <c r="H562" s="129"/>
      <c r="I562" s="129"/>
      <c r="J562" s="129"/>
      <c r="K562" s="129"/>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row>
    <row r="563" spans="1:44" ht="15.75" customHeight="1">
      <c r="A563" s="129"/>
      <c r="B563" s="129"/>
      <c r="C563" s="129"/>
      <c r="D563" s="129"/>
      <c r="E563" s="129"/>
      <c r="F563" s="129"/>
      <c r="G563" s="129"/>
      <c r="H563" s="129"/>
      <c r="I563" s="129"/>
      <c r="J563" s="129"/>
      <c r="K563" s="129"/>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row>
    <row r="564" spans="1:44" ht="15.75" customHeight="1">
      <c r="A564" s="129"/>
      <c r="B564" s="129"/>
      <c r="C564" s="129"/>
      <c r="D564" s="129"/>
      <c r="E564" s="129"/>
      <c r="F564" s="129"/>
      <c r="G564" s="129"/>
      <c r="H564" s="129"/>
      <c r="I564" s="129"/>
      <c r="J564" s="129"/>
      <c r="K564" s="129"/>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row>
    <row r="565" spans="1:44" ht="15.75" customHeight="1">
      <c r="A565" s="129"/>
      <c r="B565" s="129"/>
      <c r="C565" s="129"/>
      <c r="D565" s="129"/>
      <c r="E565" s="129"/>
      <c r="F565" s="129"/>
      <c r="G565" s="129"/>
      <c r="H565" s="129"/>
      <c r="I565" s="129"/>
      <c r="J565" s="129"/>
      <c r="K565" s="129"/>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row>
    <row r="566" spans="1:44" ht="15.75" customHeight="1">
      <c r="A566" s="129"/>
      <c r="B566" s="129"/>
      <c r="C566" s="129"/>
      <c r="D566" s="129"/>
      <c r="E566" s="129"/>
      <c r="F566" s="129"/>
      <c r="G566" s="129"/>
      <c r="H566" s="129"/>
      <c r="I566" s="129"/>
      <c r="J566" s="129"/>
      <c r="K566" s="129"/>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row>
    <row r="567" spans="1:44" ht="15.75" customHeight="1">
      <c r="A567" s="129"/>
      <c r="B567" s="129"/>
      <c r="C567" s="129"/>
      <c r="D567" s="129"/>
      <c r="E567" s="129"/>
      <c r="F567" s="129"/>
      <c r="G567" s="129"/>
      <c r="H567" s="129"/>
      <c r="I567" s="129"/>
      <c r="J567" s="129"/>
      <c r="K567" s="129"/>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row>
    <row r="568" spans="1:44" ht="15.75" customHeight="1">
      <c r="A568" s="129"/>
      <c r="B568" s="129"/>
      <c r="C568" s="129"/>
      <c r="D568" s="129"/>
      <c r="E568" s="129"/>
      <c r="F568" s="129"/>
      <c r="G568" s="129"/>
      <c r="H568" s="129"/>
      <c r="I568" s="129"/>
      <c r="J568" s="129"/>
      <c r="K568" s="129"/>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row>
    <row r="569" spans="1:44" ht="15.75" customHeight="1">
      <c r="A569" s="129"/>
      <c r="B569" s="129"/>
      <c r="C569" s="129"/>
      <c r="D569" s="129"/>
      <c r="E569" s="129"/>
      <c r="F569" s="129"/>
      <c r="G569" s="129"/>
      <c r="H569" s="129"/>
      <c r="I569" s="129"/>
      <c r="J569" s="129"/>
      <c r="K569" s="129"/>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row>
    <row r="570" spans="1:44" ht="15.75" customHeight="1">
      <c r="A570" s="129"/>
      <c r="B570" s="129"/>
      <c r="C570" s="129"/>
      <c r="D570" s="129"/>
      <c r="E570" s="129"/>
      <c r="F570" s="129"/>
      <c r="G570" s="129"/>
      <c r="H570" s="129"/>
      <c r="I570" s="129"/>
      <c r="J570" s="129"/>
      <c r="K570" s="129"/>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row>
    <row r="571" spans="1:44" ht="15.75" customHeight="1">
      <c r="A571" s="129"/>
      <c r="B571" s="129"/>
      <c r="C571" s="129"/>
      <c r="D571" s="129"/>
      <c r="E571" s="129"/>
      <c r="F571" s="129"/>
      <c r="G571" s="129"/>
      <c r="H571" s="129"/>
      <c r="I571" s="129"/>
      <c r="J571" s="129"/>
      <c r="K571" s="129"/>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row>
    <row r="572" spans="1:44" ht="15.75" customHeight="1">
      <c r="A572" s="129"/>
      <c r="B572" s="129"/>
      <c r="C572" s="129"/>
      <c r="D572" s="129"/>
      <c r="E572" s="129"/>
      <c r="F572" s="129"/>
      <c r="G572" s="129"/>
      <c r="H572" s="129"/>
      <c r="I572" s="129"/>
      <c r="J572" s="129"/>
      <c r="K572" s="129"/>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row>
    <row r="573" spans="1:44" ht="15.75" customHeight="1">
      <c r="A573" s="129"/>
      <c r="B573" s="129"/>
      <c r="C573" s="129"/>
      <c r="D573" s="129"/>
      <c r="E573" s="129"/>
      <c r="F573" s="129"/>
      <c r="G573" s="129"/>
      <c r="H573" s="129"/>
      <c r="I573" s="129"/>
      <c r="J573" s="129"/>
      <c r="K573" s="129"/>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row>
    <row r="574" spans="1:44" ht="15.75" customHeight="1">
      <c r="A574" s="129"/>
      <c r="B574" s="129"/>
      <c r="C574" s="129"/>
      <c r="D574" s="129"/>
      <c r="E574" s="129"/>
      <c r="F574" s="129"/>
      <c r="G574" s="129"/>
      <c r="H574" s="129"/>
      <c r="I574" s="129"/>
      <c r="J574" s="129"/>
      <c r="K574" s="129"/>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row>
    <row r="575" spans="1:44" ht="15.75" customHeight="1">
      <c r="A575" s="129"/>
      <c r="B575" s="129"/>
      <c r="C575" s="129"/>
      <c r="D575" s="129"/>
      <c r="E575" s="129"/>
      <c r="F575" s="129"/>
      <c r="G575" s="129"/>
      <c r="H575" s="129"/>
      <c r="I575" s="129"/>
      <c r="J575" s="129"/>
      <c r="K575" s="129"/>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row>
    <row r="576" spans="1:44" ht="15.75" customHeight="1">
      <c r="A576" s="129"/>
      <c r="B576" s="129"/>
      <c r="C576" s="129"/>
      <c r="D576" s="129"/>
      <c r="E576" s="129"/>
      <c r="F576" s="129"/>
      <c r="G576" s="129"/>
      <c r="H576" s="129"/>
      <c r="I576" s="129"/>
      <c r="J576" s="129"/>
      <c r="K576" s="129"/>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row>
    <row r="577" spans="1:44" ht="15.75" customHeight="1">
      <c r="A577" s="129"/>
      <c r="B577" s="129"/>
      <c r="C577" s="129"/>
      <c r="D577" s="129"/>
      <c r="E577" s="129"/>
      <c r="F577" s="129"/>
      <c r="G577" s="129"/>
      <c r="H577" s="129"/>
      <c r="I577" s="129"/>
      <c r="J577" s="129"/>
      <c r="K577" s="129"/>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row>
    <row r="578" spans="1:44" ht="15.75" customHeight="1">
      <c r="A578" s="129"/>
      <c r="B578" s="129"/>
      <c r="C578" s="129"/>
      <c r="D578" s="129"/>
      <c r="E578" s="129"/>
      <c r="F578" s="129"/>
      <c r="G578" s="129"/>
      <c r="H578" s="129"/>
      <c r="I578" s="129"/>
      <c r="J578" s="129"/>
      <c r="K578" s="129"/>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row>
    <row r="579" spans="1:44" ht="15.75" customHeight="1">
      <c r="A579" s="129"/>
      <c r="B579" s="129"/>
      <c r="C579" s="129"/>
      <c r="D579" s="129"/>
      <c r="E579" s="129"/>
      <c r="F579" s="129"/>
      <c r="G579" s="129"/>
      <c r="H579" s="129"/>
      <c r="I579" s="129"/>
      <c r="J579" s="129"/>
      <c r="K579" s="129"/>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row>
    <row r="580" spans="1:44" ht="15.75" customHeight="1">
      <c r="A580" s="129"/>
      <c r="B580" s="129"/>
      <c r="C580" s="129"/>
      <c r="D580" s="129"/>
      <c r="E580" s="129"/>
      <c r="F580" s="129"/>
      <c r="G580" s="129"/>
      <c r="H580" s="129"/>
      <c r="I580" s="129"/>
      <c r="J580" s="129"/>
      <c r="K580" s="129"/>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row>
    <row r="581" spans="1:44" ht="15.75" customHeight="1">
      <c r="A581" s="129"/>
      <c r="B581" s="129"/>
      <c r="C581" s="129"/>
      <c r="D581" s="129"/>
      <c r="E581" s="129"/>
      <c r="F581" s="129"/>
      <c r="G581" s="129"/>
      <c r="H581" s="129"/>
      <c r="I581" s="129"/>
      <c r="J581" s="129"/>
      <c r="K581" s="129"/>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row>
    <row r="582" spans="1:44" ht="15.75" customHeight="1">
      <c r="A582" s="129"/>
      <c r="B582" s="129"/>
      <c r="C582" s="129"/>
      <c r="D582" s="129"/>
      <c r="E582" s="129"/>
      <c r="F582" s="129"/>
      <c r="G582" s="129"/>
      <c r="H582" s="129"/>
      <c r="I582" s="129"/>
      <c r="J582" s="129"/>
      <c r="K582" s="129"/>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row>
    <row r="583" spans="1:44" ht="15.75" customHeight="1">
      <c r="A583" s="129"/>
      <c r="B583" s="129"/>
      <c r="C583" s="129"/>
      <c r="D583" s="129"/>
      <c r="E583" s="129"/>
      <c r="F583" s="129"/>
      <c r="G583" s="129"/>
      <c r="H583" s="129"/>
      <c r="I583" s="129"/>
      <c r="J583" s="129"/>
      <c r="K583" s="129"/>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row>
    <row r="584" spans="1:44" ht="15.75" customHeight="1">
      <c r="A584" s="129"/>
      <c r="B584" s="129"/>
      <c r="C584" s="129"/>
      <c r="D584" s="129"/>
      <c r="E584" s="129"/>
      <c r="F584" s="129"/>
      <c r="G584" s="129"/>
      <c r="H584" s="129"/>
      <c r="I584" s="129"/>
      <c r="J584" s="129"/>
      <c r="K584" s="129"/>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row>
    <row r="585" spans="1:44" ht="15.75" customHeight="1">
      <c r="A585" s="129"/>
      <c r="B585" s="129"/>
      <c r="C585" s="129"/>
      <c r="D585" s="129"/>
      <c r="E585" s="129"/>
      <c r="F585" s="129"/>
      <c r="G585" s="129"/>
      <c r="H585" s="129"/>
      <c r="I585" s="129"/>
      <c r="J585" s="129"/>
      <c r="K585" s="129"/>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row>
    <row r="586" spans="1:44" ht="15.75" customHeight="1">
      <c r="A586" s="129"/>
      <c r="B586" s="129"/>
      <c r="C586" s="129"/>
      <c r="D586" s="129"/>
      <c r="E586" s="129"/>
      <c r="F586" s="129"/>
      <c r="G586" s="129"/>
      <c r="H586" s="129"/>
      <c r="I586" s="129"/>
      <c r="J586" s="129"/>
      <c r="K586" s="129"/>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row>
    <row r="587" spans="1:44" ht="15.75" customHeight="1">
      <c r="A587" s="129"/>
      <c r="B587" s="129"/>
      <c r="C587" s="129"/>
      <c r="D587" s="129"/>
      <c r="E587" s="129"/>
      <c r="F587" s="129"/>
      <c r="G587" s="129"/>
      <c r="H587" s="129"/>
      <c r="I587" s="129"/>
      <c r="J587" s="129"/>
      <c r="K587" s="129"/>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row>
    <row r="588" spans="1:44" ht="15.75" customHeight="1">
      <c r="A588" s="129"/>
      <c r="B588" s="129"/>
      <c r="C588" s="129"/>
      <c r="D588" s="129"/>
      <c r="E588" s="129"/>
      <c r="F588" s="129"/>
      <c r="G588" s="129"/>
      <c r="H588" s="129"/>
      <c r="I588" s="129"/>
      <c r="J588" s="129"/>
      <c r="K588" s="129"/>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row>
    <row r="589" spans="1:44" ht="15.75" customHeight="1">
      <c r="A589" s="129"/>
      <c r="B589" s="129"/>
      <c r="C589" s="129"/>
      <c r="D589" s="129"/>
      <c r="E589" s="129"/>
      <c r="F589" s="129"/>
      <c r="G589" s="129"/>
      <c r="H589" s="129"/>
      <c r="I589" s="129"/>
      <c r="J589" s="129"/>
      <c r="K589" s="129"/>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row>
    <row r="590" spans="1:44" ht="15.75" customHeight="1">
      <c r="A590" s="129"/>
      <c r="B590" s="129"/>
      <c r="C590" s="129"/>
      <c r="D590" s="129"/>
      <c r="E590" s="129"/>
      <c r="F590" s="129"/>
      <c r="G590" s="129"/>
      <c r="H590" s="129"/>
      <c r="I590" s="129"/>
      <c r="J590" s="129"/>
      <c r="K590" s="129"/>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row>
    <row r="591" spans="1:44" ht="15.75" customHeight="1">
      <c r="A591" s="129"/>
      <c r="B591" s="129"/>
      <c r="C591" s="129"/>
      <c r="D591" s="129"/>
      <c r="E591" s="129"/>
      <c r="F591" s="129"/>
      <c r="G591" s="129"/>
      <c r="H591" s="129"/>
      <c r="I591" s="129"/>
      <c r="J591" s="129"/>
      <c r="K591" s="129"/>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row>
    <row r="592" spans="1:44" ht="15.75" customHeight="1">
      <c r="A592" s="129"/>
      <c r="B592" s="129"/>
      <c r="C592" s="129"/>
      <c r="D592" s="129"/>
      <c r="E592" s="129"/>
      <c r="F592" s="129"/>
      <c r="G592" s="129"/>
      <c r="H592" s="129"/>
      <c r="I592" s="129"/>
      <c r="J592" s="129"/>
      <c r="K592" s="129"/>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row>
    <row r="593" spans="1:44" ht="15.75" customHeight="1">
      <c r="A593" s="129"/>
      <c r="B593" s="129"/>
      <c r="C593" s="129"/>
      <c r="D593" s="129"/>
      <c r="E593" s="129"/>
      <c r="F593" s="129"/>
      <c r="G593" s="129"/>
      <c r="H593" s="129"/>
      <c r="I593" s="129"/>
      <c r="J593" s="129"/>
      <c r="K593" s="129"/>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row>
    <row r="594" spans="1:44" ht="15.75" customHeight="1">
      <c r="A594" s="129"/>
      <c r="B594" s="129"/>
      <c r="C594" s="129"/>
      <c r="D594" s="129"/>
      <c r="E594" s="129"/>
      <c r="F594" s="129"/>
      <c r="G594" s="129"/>
      <c r="H594" s="129"/>
      <c r="I594" s="129"/>
      <c r="J594" s="129"/>
      <c r="K594" s="129"/>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row>
    <row r="595" spans="1:44" ht="15.75" customHeight="1">
      <c r="A595" s="129"/>
      <c r="B595" s="129"/>
      <c r="C595" s="129"/>
      <c r="D595" s="129"/>
      <c r="E595" s="129"/>
      <c r="F595" s="129"/>
      <c r="G595" s="129"/>
      <c r="H595" s="129"/>
      <c r="I595" s="129"/>
      <c r="J595" s="129"/>
      <c r="K595" s="129"/>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row>
    <row r="596" spans="1:44" ht="15.75" customHeight="1">
      <c r="A596" s="129"/>
      <c r="B596" s="129"/>
      <c r="C596" s="129"/>
      <c r="D596" s="129"/>
      <c r="E596" s="129"/>
      <c r="F596" s="129"/>
      <c r="G596" s="129"/>
      <c r="H596" s="129"/>
      <c r="I596" s="129"/>
      <c r="J596" s="129"/>
      <c r="K596" s="129"/>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row>
    <row r="597" spans="1:44" ht="15.75" customHeight="1">
      <c r="A597" s="129"/>
      <c r="B597" s="129"/>
      <c r="C597" s="129"/>
      <c r="D597" s="129"/>
      <c r="E597" s="129"/>
      <c r="F597" s="129"/>
      <c r="G597" s="129"/>
      <c r="H597" s="129"/>
      <c r="I597" s="129"/>
      <c r="J597" s="129"/>
      <c r="K597" s="129"/>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row>
    <row r="598" spans="1:44" ht="15.75" customHeight="1">
      <c r="A598" s="129"/>
      <c r="B598" s="129"/>
      <c r="C598" s="129"/>
      <c r="D598" s="129"/>
      <c r="E598" s="129"/>
      <c r="F598" s="129"/>
      <c r="G598" s="129"/>
      <c r="H598" s="129"/>
      <c r="I598" s="129"/>
      <c r="J598" s="129"/>
      <c r="K598" s="129"/>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row>
    <row r="599" spans="1:44" ht="15.75" customHeight="1">
      <c r="A599" s="129"/>
      <c r="B599" s="129"/>
      <c r="C599" s="129"/>
      <c r="D599" s="129"/>
      <c r="E599" s="129"/>
      <c r="F599" s="129"/>
      <c r="G599" s="129"/>
      <c r="H599" s="129"/>
      <c r="I599" s="129"/>
      <c r="J599" s="129"/>
      <c r="K599" s="129"/>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row>
    <row r="600" spans="1:44" ht="15.75" customHeight="1">
      <c r="A600" s="129"/>
      <c r="B600" s="129"/>
      <c r="C600" s="129"/>
      <c r="D600" s="129"/>
      <c r="E600" s="129"/>
      <c r="F600" s="129"/>
      <c r="G600" s="129"/>
      <c r="H600" s="129"/>
      <c r="I600" s="129"/>
      <c r="J600" s="129"/>
      <c r="K600" s="129"/>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row>
    <row r="601" spans="1:44" ht="15.75" customHeight="1">
      <c r="A601" s="129"/>
      <c r="B601" s="129"/>
      <c r="C601" s="129"/>
      <c r="D601" s="129"/>
      <c r="E601" s="129"/>
      <c r="F601" s="129"/>
      <c r="G601" s="129"/>
      <c r="H601" s="129"/>
      <c r="I601" s="129"/>
      <c r="J601" s="129"/>
      <c r="K601" s="129"/>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row>
    <row r="602" spans="1:44" ht="15.75" customHeight="1">
      <c r="A602" s="129"/>
      <c r="B602" s="129"/>
      <c r="C602" s="129"/>
      <c r="D602" s="129"/>
      <c r="E602" s="129"/>
      <c r="F602" s="129"/>
      <c r="G602" s="129"/>
      <c r="H602" s="129"/>
      <c r="I602" s="129"/>
      <c r="J602" s="129"/>
      <c r="K602" s="129"/>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row>
    <row r="603" spans="1:44" ht="15.75" customHeight="1">
      <c r="A603" s="129"/>
      <c r="B603" s="129"/>
      <c r="C603" s="129"/>
      <c r="D603" s="129"/>
      <c r="E603" s="129"/>
      <c r="F603" s="129"/>
      <c r="G603" s="129"/>
      <c r="H603" s="129"/>
      <c r="I603" s="129"/>
      <c r="J603" s="129"/>
      <c r="K603" s="129"/>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row>
    <row r="604" spans="1:44" ht="15.75" customHeight="1">
      <c r="A604" s="129"/>
      <c r="B604" s="129"/>
      <c r="C604" s="129"/>
      <c r="D604" s="129"/>
      <c r="E604" s="129"/>
      <c r="F604" s="129"/>
      <c r="G604" s="129"/>
      <c r="H604" s="129"/>
      <c r="I604" s="129"/>
      <c r="J604" s="129"/>
      <c r="K604" s="129"/>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row>
    <row r="605" spans="1:44" ht="15.75" customHeight="1">
      <c r="A605" s="129"/>
      <c r="B605" s="129"/>
      <c r="C605" s="129"/>
      <c r="D605" s="129"/>
      <c r="E605" s="129"/>
      <c r="F605" s="129"/>
      <c r="G605" s="129"/>
      <c r="H605" s="129"/>
      <c r="I605" s="129"/>
      <c r="J605" s="129"/>
      <c r="K605" s="129"/>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row>
    <row r="606" spans="1:44" ht="15.75" customHeight="1">
      <c r="A606" s="129"/>
      <c r="B606" s="129"/>
      <c r="C606" s="129"/>
      <c r="D606" s="129"/>
      <c r="E606" s="129"/>
      <c r="F606" s="129"/>
      <c r="G606" s="129"/>
      <c r="H606" s="129"/>
      <c r="I606" s="129"/>
      <c r="J606" s="129"/>
      <c r="K606" s="129"/>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row>
    <row r="607" spans="1:44" ht="15.75" customHeight="1">
      <c r="A607" s="129"/>
      <c r="B607" s="129"/>
      <c r="C607" s="129"/>
      <c r="D607" s="129"/>
      <c r="E607" s="129"/>
      <c r="F607" s="129"/>
      <c r="G607" s="129"/>
      <c r="H607" s="129"/>
      <c r="I607" s="129"/>
      <c r="J607" s="129"/>
      <c r="K607" s="129"/>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row>
    <row r="608" spans="1:44" ht="15.75" customHeight="1">
      <c r="A608" s="129"/>
      <c r="B608" s="129"/>
      <c r="C608" s="129"/>
      <c r="D608" s="129"/>
      <c r="E608" s="129"/>
      <c r="F608" s="129"/>
      <c r="G608" s="129"/>
      <c r="H608" s="129"/>
      <c r="I608" s="129"/>
      <c r="J608" s="129"/>
      <c r="K608" s="129"/>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row>
    <row r="609" spans="1:44" ht="15.75" customHeight="1">
      <c r="A609" s="129"/>
      <c r="B609" s="129"/>
      <c r="C609" s="129"/>
      <c r="D609" s="129"/>
      <c r="E609" s="129"/>
      <c r="F609" s="129"/>
      <c r="G609" s="129"/>
      <c r="H609" s="129"/>
      <c r="I609" s="129"/>
      <c r="J609" s="129"/>
      <c r="K609" s="129"/>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row>
    <row r="610" spans="1:44" ht="15.75" customHeight="1">
      <c r="A610" s="129"/>
      <c r="B610" s="129"/>
      <c r="C610" s="129"/>
      <c r="D610" s="129"/>
      <c r="E610" s="129"/>
      <c r="F610" s="129"/>
      <c r="G610" s="129"/>
      <c r="H610" s="129"/>
      <c r="I610" s="129"/>
      <c r="J610" s="129"/>
      <c r="K610" s="129"/>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row>
    <row r="611" spans="1:44" ht="15.75" customHeight="1">
      <c r="A611" s="129"/>
      <c r="B611" s="129"/>
      <c r="C611" s="129"/>
      <c r="D611" s="129"/>
      <c r="E611" s="129"/>
      <c r="F611" s="129"/>
      <c r="G611" s="129"/>
      <c r="H611" s="129"/>
      <c r="I611" s="129"/>
      <c r="J611" s="129"/>
      <c r="K611" s="129"/>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row>
    <row r="612" spans="1:44" ht="15.75" customHeight="1">
      <c r="A612" s="129"/>
      <c r="B612" s="129"/>
      <c r="C612" s="129"/>
      <c r="D612" s="129"/>
      <c r="E612" s="129"/>
      <c r="F612" s="129"/>
      <c r="G612" s="129"/>
      <c r="H612" s="129"/>
      <c r="I612" s="129"/>
      <c r="J612" s="129"/>
      <c r="K612" s="129"/>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row>
    <row r="613" spans="1:44" ht="15.75" customHeight="1">
      <c r="A613" s="129"/>
      <c r="B613" s="129"/>
      <c r="C613" s="129"/>
      <c r="D613" s="129"/>
      <c r="E613" s="129"/>
      <c r="F613" s="129"/>
      <c r="G613" s="129"/>
      <c r="H613" s="129"/>
      <c r="I613" s="129"/>
      <c r="J613" s="129"/>
      <c r="K613" s="129"/>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row>
    <row r="614" spans="1:44" ht="15.75" customHeight="1">
      <c r="A614" s="129"/>
      <c r="B614" s="129"/>
      <c r="C614" s="129"/>
      <c r="D614" s="129"/>
      <c r="E614" s="129"/>
      <c r="F614" s="129"/>
      <c r="G614" s="129"/>
      <c r="H614" s="129"/>
      <c r="I614" s="129"/>
      <c r="J614" s="129"/>
      <c r="K614" s="129"/>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row>
    <row r="615" spans="1:44" ht="15.75" customHeight="1">
      <c r="A615" s="129"/>
      <c r="B615" s="129"/>
      <c r="C615" s="129"/>
      <c r="D615" s="129"/>
      <c r="E615" s="129"/>
      <c r="F615" s="129"/>
      <c r="G615" s="129"/>
      <c r="H615" s="129"/>
      <c r="I615" s="129"/>
      <c r="J615" s="129"/>
      <c r="K615" s="129"/>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row>
    <row r="616" spans="1:44" ht="15.75" customHeight="1">
      <c r="A616" s="129"/>
      <c r="B616" s="129"/>
      <c r="C616" s="129"/>
      <c r="D616" s="129"/>
      <c r="E616" s="129"/>
      <c r="F616" s="129"/>
      <c r="G616" s="129"/>
      <c r="H616" s="129"/>
      <c r="I616" s="129"/>
      <c r="J616" s="129"/>
      <c r="K616" s="129"/>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row>
    <row r="617" spans="1:44" ht="15.75" customHeight="1">
      <c r="A617" s="129"/>
      <c r="B617" s="129"/>
      <c r="C617" s="129"/>
      <c r="D617" s="129"/>
      <c r="E617" s="129"/>
      <c r="F617" s="129"/>
      <c r="G617" s="129"/>
      <c r="H617" s="129"/>
      <c r="I617" s="129"/>
      <c r="J617" s="129"/>
      <c r="K617" s="129"/>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row>
    <row r="618" spans="1:44" ht="15.75" customHeight="1">
      <c r="A618" s="129"/>
      <c r="B618" s="129"/>
      <c r="C618" s="129"/>
      <c r="D618" s="129"/>
      <c r="E618" s="129"/>
      <c r="F618" s="129"/>
      <c r="G618" s="129"/>
      <c r="H618" s="129"/>
      <c r="I618" s="129"/>
      <c r="J618" s="129"/>
      <c r="K618" s="129"/>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row>
    <row r="619" spans="1:44" ht="15.75" customHeight="1">
      <c r="A619" s="129"/>
      <c r="B619" s="129"/>
      <c r="C619" s="129"/>
      <c r="D619" s="129"/>
      <c r="E619" s="129"/>
      <c r="F619" s="129"/>
      <c r="G619" s="129"/>
      <c r="H619" s="129"/>
      <c r="I619" s="129"/>
      <c r="J619" s="129"/>
      <c r="K619" s="129"/>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row>
    <row r="620" spans="1:44" ht="15.75" customHeight="1">
      <c r="A620" s="129"/>
      <c r="B620" s="129"/>
      <c r="C620" s="129"/>
      <c r="D620" s="129"/>
      <c r="E620" s="129"/>
      <c r="F620" s="129"/>
      <c r="G620" s="129"/>
      <c r="H620" s="129"/>
      <c r="I620" s="129"/>
      <c r="J620" s="129"/>
      <c r="K620" s="129"/>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row>
    <row r="621" spans="1:44" ht="15.75" customHeight="1">
      <c r="A621" s="129"/>
      <c r="B621" s="129"/>
      <c r="C621" s="129"/>
      <c r="D621" s="129"/>
      <c r="E621" s="129"/>
      <c r="F621" s="129"/>
      <c r="G621" s="129"/>
      <c r="H621" s="129"/>
      <c r="I621" s="129"/>
      <c r="J621" s="129"/>
      <c r="K621" s="129"/>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row>
    <row r="622" spans="1:44" ht="15.75" customHeight="1">
      <c r="A622" s="129"/>
      <c r="B622" s="129"/>
      <c r="C622" s="129"/>
      <c r="D622" s="129"/>
      <c r="E622" s="129"/>
      <c r="F622" s="129"/>
      <c r="G622" s="129"/>
      <c r="H622" s="129"/>
      <c r="I622" s="129"/>
      <c r="J622" s="129"/>
      <c r="K622" s="129"/>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row>
    <row r="623" spans="1:44" ht="15.75" customHeight="1">
      <c r="A623" s="129"/>
      <c r="B623" s="129"/>
      <c r="C623" s="129"/>
      <c r="D623" s="129"/>
      <c r="E623" s="129"/>
      <c r="F623" s="129"/>
      <c r="G623" s="129"/>
      <c r="H623" s="129"/>
      <c r="I623" s="129"/>
      <c r="J623" s="129"/>
      <c r="K623" s="129"/>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row>
    <row r="624" spans="1:44" ht="15.75" customHeight="1">
      <c r="A624" s="129"/>
      <c r="B624" s="129"/>
      <c r="C624" s="129"/>
      <c r="D624" s="129"/>
      <c r="E624" s="129"/>
      <c r="F624" s="129"/>
      <c r="G624" s="129"/>
      <c r="H624" s="129"/>
      <c r="I624" s="129"/>
      <c r="J624" s="129"/>
      <c r="K624" s="129"/>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row>
    <row r="625" spans="1:44" ht="15.75" customHeight="1">
      <c r="A625" s="129"/>
      <c r="B625" s="129"/>
      <c r="C625" s="129"/>
      <c r="D625" s="129"/>
      <c r="E625" s="129"/>
      <c r="F625" s="129"/>
      <c r="G625" s="129"/>
      <c r="H625" s="129"/>
      <c r="I625" s="129"/>
      <c r="J625" s="129"/>
      <c r="K625" s="129"/>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row>
    <row r="626" spans="1:44" ht="15.75" customHeight="1">
      <c r="A626" s="129"/>
      <c r="B626" s="129"/>
      <c r="C626" s="129"/>
      <c r="D626" s="129"/>
      <c r="E626" s="129"/>
      <c r="F626" s="129"/>
      <c r="G626" s="129"/>
      <c r="H626" s="129"/>
      <c r="I626" s="129"/>
      <c r="J626" s="129"/>
      <c r="K626" s="129"/>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row>
    <row r="627" spans="1:44" ht="15.75" customHeight="1">
      <c r="A627" s="129"/>
      <c r="B627" s="129"/>
      <c r="C627" s="129"/>
      <c r="D627" s="129"/>
      <c r="E627" s="129"/>
      <c r="F627" s="129"/>
      <c r="G627" s="129"/>
      <c r="H627" s="129"/>
      <c r="I627" s="129"/>
      <c r="J627" s="129"/>
      <c r="K627" s="129"/>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row>
    <row r="628" spans="1:44" ht="15.75" customHeight="1">
      <c r="A628" s="129"/>
      <c r="B628" s="129"/>
      <c r="C628" s="129"/>
      <c r="D628" s="129"/>
      <c r="E628" s="129"/>
      <c r="F628" s="129"/>
      <c r="G628" s="129"/>
      <c r="H628" s="129"/>
      <c r="I628" s="129"/>
      <c r="J628" s="129"/>
      <c r="K628" s="129"/>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row>
    <row r="629" spans="1:44" ht="15.75" customHeight="1">
      <c r="A629" s="129"/>
      <c r="B629" s="129"/>
      <c r="C629" s="129"/>
      <c r="D629" s="129"/>
      <c r="E629" s="129"/>
      <c r="F629" s="129"/>
      <c r="G629" s="129"/>
      <c r="H629" s="129"/>
      <c r="I629" s="129"/>
      <c r="J629" s="129"/>
      <c r="K629" s="129"/>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row>
    <row r="630" spans="1:44" ht="15.75" customHeight="1">
      <c r="A630" s="129"/>
      <c r="B630" s="129"/>
      <c r="C630" s="129"/>
      <c r="D630" s="129"/>
      <c r="E630" s="129"/>
      <c r="F630" s="129"/>
      <c r="G630" s="129"/>
      <c r="H630" s="129"/>
      <c r="I630" s="129"/>
      <c r="J630" s="129"/>
      <c r="K630" s="129"/>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row>
    <row r="631" spans="1:44" ht="15.75" customHeight="1">
      <c r="A631" s="129"/>
      <c r="B631" s="129"/>
      <c r="C631" s="129"/>
      <c r="D631" s="129"/>
      <c r="E631" s="129"/>
      <c r="F631" s="129"/>
      <c r="G631" s="129"/>
      <c r="H631" s="129"/>
      <c r="I631" s="129"/>
      <c r="J631" s="129"/>
      <c r="K631" s="129"/>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row>
    <row r="632" spans="1:44" ht="15.75" customHeight="1">
      <c r="A632" s="129"/>
      <c r="B632" s="129"/>
      <c r="C632" s="129"/>
      <c r="D632" s="129"/>
      <c r="E632" s="129"/>
      <c r="F632" s="129"/>
      <c r="G632" s="129"/>
      <c r="H632" s="129"/>
      <c r="I632" s="129"/>
      <c r="J632" s="129"/>
      <c r="K632" s="129"/>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row>
    <row r="633" spans="1:44" ht="15.75" customHeight="1">
      <c r="A633" s="129"/>
      <c r="B633" s="129"/>
      <c r="C633" s="129"/>
      <c r="D633" s="129"/>
      <c r="E633" s="129"/>
      <c r="F633" s="129"/>
      <c r="G633" s="129"/>
      <c r="H633" s="129"/>
      <c r="I633" s="129"/>
      <c r="J633" s="129"/>
      <c r="K633" s="129"/>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row>
    <row r="634" spans="1:44" ht="15.75" customHeight="1">
      <c r="A634" s="129"/>
      <c r="B634" s="129"/>
      <c r="C634" s="129"/>
      <c r="D634" s="129"/>
      <c r="E634" s="129"/>
      <c r="F634" s="129"/>
      <c r="G634" s="129"/>
      <c r="H634" s="129"/>
      <c r="I634" s="129"/>
      <c r="J634" s="129"/>
      <c r="K634" s="129"/>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row>
    <row r="635" spans="1:44" ht="15.75" customHeight="1">
      <c r="A635" s="129"/>
      <c r="B635" s="129"/>
      <c r="C635" s="129"/>
      <c r="D635" s="129"/>
      <c r="E635" s="129"/>
      <c r="F635" s="129"/>
      <c r="G635" s="129"/>
      <c r="H635" s="129"/>
      <c r="I635" s="129"/>
      <c r="J635" s="129"/>
      <c r="K635" s="129"/>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row>
    <row r="636" spans="1:44" ht="15.75" customHeight="1">
      <c r="A636" s="129"/>
      <c r="B636" s="129"/>
      <c r="C636" s="129"/>
      <c r="D636" s="129"/>
      <c r="E636" s="129"/>
      <c r="F636" s="129"/>
      <c r="G636" s="129"/>
      <c r="H636" s="129"/>
      <c r="I636" s="129"/>
      <c r="J636" s="129"/>
      <c r="K636" s="129"/>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row>
    <row r="637" spans="1:44" ht="15.75" customHeight="1">
      <c r="A637" s="129"/>
      <c r="B637" s="129"/>
      <c r="C637" s="129"/>
      <c r="D637" s="129"/>
      <c r="E637" s="129"/>
      <c r="F637" s="129"/>
      <c r="G637" s="129"/>
      <c r="H637" s="129"/>
      <c r="I637" s="129"/>
      <c r="J637" s="129"/>
      <c r="K637" s="129"/>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row>
    <row r="638" spans="1:44" ht="15.75" customHeight="1">
      <c r="A638" s="129"/>
      <c r="B638" s="129"/>
      <c r="C638" s="129"/>
      <c r="D638" s="129"/>
      <c r="E638" s="129"/>
      <c r="F638" s="129"/>
      <c r="G638" s="129"/>
      <c r="H638" s="129"/>
      <c r="I638" s="129"/>
      <c r="J638" s="129"/>
      <c r="K638" s="129"/>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row>
    <row r="639" spans="1:44" ht="15.75" customHeight="1">
      <c r="A639" s="129"/>
      <c r="B639" s="129"/>
      <c r="C639" s="129"/>
      <c r="D639" s="129"/>
      <c r="E639" s="129"/>
      <c r="F639" s="129"/>
      <c r="G639" s="129"/>
      <c r="H639" s="129"/>
      <c r="I639" s="129"/>
      <c r="J639" s="129"/>
      <c r="K639" s="129"/>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row>
    <row r="640" spans="1:44" ht="15.75" customHeight="1">
      <c r="A640" s="129"/>
      <c r="B640" s="129"/>
      <c r="C640" s="129"/>
      <c r="D640" s="129"/>
      <c r="E640" s="129"/>
      <c r="F640" s="129"/>
      <c r="G640" s="129"/>
      <c r="H640" s="129"/>
      <c r="I640" s="129"/>
      <c r="J640" s="129"/>
      <c r="K640" s="129"/>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row>
    <row r="641" spans="1:44" ht="15.75" customHeight="1">
      <c r="A641" s="129"/>
      <c r="B641" s="129"/>
      <c r="C641" s="129"/>
      <c r="D641" s="129"/>
      <c r="E641" s="129"/>
      <c r="F641" s="129"/>
      <c r="G641" s="129"/>
      <c r="H641" s="129"/>
      <c r="I641" s="129"/>
      <c r="J641" s="129"/>
      <c r="K641" s="129"/>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row>
    <row r="642" spans="1:44" ht="15.75" customHeight="1">
      <c r="A642" s="129"/>
      <c r="B642" s="129"/>
      <c r="C642" s="129"/>
      <c r="D642" s="129"/>
      <c r="E642" s="129"/>
      <c r="F642" s="129"/>
      <c r="G642" s="129"/>
      <c r="H642" s="129"/>
      <c r="I642" s="129"/>
      <c r="J642" s="129"/>
      <c r="K642" s="129"/>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row>
    <row r="643" spans="1:44" ht="15.75" customHeight="1">
      <c r="A643" s="129"/>
      <c r="B643" s="129"/>
      <c r="C643" s="129"/>
      <c r="D643" s="129"/>
      <c r="E643" s="129"/>
      <c r="F643" s="129"/>
      <c r="G643" s="129"/>
      <c r="H643" s="129"/>
      <c r="I643" s="129"/>
      <c r="J643" s="129"/>
      <c r="K643" s="129"/>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row>
    <row r="644" spans="1:44" ht="15.75" customHeight="1">
      <c r="A644" s="129"/>
      <c r="B644" s="129"/>
      <c r="C644" s="129"/>
      <c r="D644" s="129"/>
      <c r="E644" s="129"/>
      <c r="F644" s="129"/>
      <c r="G644" s="129"/>
      <c r="H644" s="129"/>
      <c r="I644" s="129"/>
      <c r="J644" s="129"/>
      <c r="K644" s="129"/>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row>
    <row r="645" spans="1:44" ht="15.75" customHeight="1">
      <c r="A645" s="129"/>
      <c r="B645" s="129"/>
      <c r="C645" s="129"/>
      <c r="D645" s="129"/>
      <c r="E645" s="129"/>
      <c r="F645" s="129"/>
      <c r="G645" s="129"/>
      <c r="H645" s="129"/>
      <c r="I645" s="129"/>
      <c r="J645" s="129"/>
      <c r="K645" s="129"/>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row>
    <row r="646" spans="1:44" ht="15.75" customHeight="1">
      <c r="A646" s="129"/>
      <c r="B646" s="129"/>
      <c r="C646" s="129"/>
      <c r="D646" s="129"/>
      <c r="E646" s="129"/>
      <c r="F646" s="129"/>
      <c r="G646" s="129"/>
      <c r="H646" s="129"/>
      <c r="I646" s="129"/>
      <c r="J646" s="129"/>
      <c r="K646" s="129"/>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row>
    <row r="647" spans="1:44" ht="15.75" customHeight="1">
      <c r="A647" s="129"/>
      <c r="B647" s="129"/>
      <c r="C647" s="129"/>
      <c r="D647" s="129"/>
      <c r="E647" s="129"/>
      <c r="F647" s="129"/>
      <c r="G647" s="129"/>
      <c r="H647" s="129"/>
      <c r="I647" s="129"/>
      <c r="J647" s="129"/>
      <c r="K647" s="129"/>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row>
    <row r="648" spans="1:44" ht="15.75" customHeight="1">
      <c r="A648" s="129"/>
      <c r="B648" s="129"/>
      <c r="C648" s="129"/>
      <c r="D648" s="129"/>
      <c r="E648" s="129"/>
      <c r="F648" s="129"/>
      <c r="G648" s="129"/>
      <c r="H648" s="129"/>
      <c r="I648" s="129"/>
      <c r="J648" s="129"/>
      <c r="K648" s="129"/>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row>
    <row r="649" spans="1:44" ht="15.75" customHeight="1">
      <c r="A649" s="129"/>
      <c r="B649" s="129"/>
      <c r="C649" s="129"/>
      <c r="D649" s="129"/>
      <c r="E649" s="129"/>
      <c r="F649" s="129"/>
      <c r="G649" s="129"/>
      <c r="H649" s="129"/>
      <c r="I649" s="129"/>
      <c r="J649" s="129"/>
      <c r="K649" s="129"/>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row>
    <row r="650" spans="1:44" ht="15.75" customHeight="1">
      <c r="A650" s="129"/>
      <c r="B650" s="129"/>
      <c r="C650" s="129"/>
      <c r="D650" s="129"/>
      <c r="E650" s="129"/>
      <c r="F650" s="129"/>
      <c r="G650" s="129"/>
      <c r="H650" s="129"/>
      <c r="I650" s="129"/>
      <c r="J650" s="129"/>
      <c r="K650" s="129"/>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row>
    <row r="651" spans="1:44" ht="15.75" customHeight="1">
      <c r="A651" s="129"/>
      <c r="B651" s="129"/>
      <c r="C651" s="129"/>
      <c r="D651" s="129"/>
      <c r="E651" s="129"/>
      <c r="F651" s="129"/>
      <c r="G651" s="129"/>
      <c r="H651" s="129"/>
      <c r="I651" s="129"/>
      <c r="J651" s="129"/>
      <c r="K651" s="129"/>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row>
    <row r="652" spans="1:44" ht="15.75" customHeight="1">
      <c r="A652" s="129"/>
      <c r="B652" s="129"/>
      <c r="C652" s="129"/>
      <c r="D652" s="129"/>
      <c r="E652" s="129"/>
      <c r="F652" s="129"/>
      <c r="G652" s="129"/>
      <c r="H652" s="129"/>
      <c r="I652" s="129"/>
      <c r="J652" s="129"/>
      <c r="K652" s="129"/>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row>
    <row r="653" spans="1:44" ht="15.75" customHeight="1">
      <c r="A653" s="129"/>
      <c r="B653" s="129"/>
      <c r="C653" s="129"/>
      <c r="D653" s="129"/>
      <c r="E653" s="129"/>
      <c r="F653" s="129"/>
      <c r="G653" s="129"/>
      <c r="H653" s="129"/>
      <c r="I653" s="129"/>
      <c r="J653" s="129"/>
      <c r="K653" s="129"/>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row>
    <row r="654" spans="1:44" ht="15.75" customHeight="1">
      <c r="A654" s="129"/>
      <c r="B654" s="129"/>
      <c r="C654" s="129"/>
      <c r="D654" s="129"/>
      <c r="E654" s="129"/>
      <c r="F654" s="129"/>
      <c r="G654" s="129"/>
      <c r="H654" s="129"/>
      <c r="I654" s="129"/>
      <c r="J654" s="129"/>
      <c r="K654" s="129"/>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row>
    <row r="655" spans="1:44" ht="15.75" customHeight="1">
      <c r="A655" s="129"/>
      <c r="B655" s="129"/>
      <c r="C655" s="129"/>
      <c r="D655" s="129"/>
      <c r="E655" s="129"/>
      <c r="F655" s="129"/>
      <c r="G655" s="129"/>
      <c r="H655" s="129"/>
      <c r="I655" s="129"/>
      <c r="J655" s="129"/>
      <c r="K655" s="129"/>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row>
    <row r="656" spans="1:44" ht="15.75" customHeight="1">
      <c r="A656" s="129"/>
      <c r="B656" s="129"/>
      <c r="C656" s="129"/>
      <c r="D656" s="129"/>
      <c r="E656" s="129"/>
      <c r="F656" s="129"/>
      <c r="G656" s="129"/>
      <c r="H656" s="129"/>
      <c r="I656" s="129"/>
      <c r="J656" s="129"/>
      <c r="K656" s="129"/>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row>
    <row r="657" spans="1:44" ht="15.75" customHeight="1">
      <c r="A657" s="129"/>
      <c r="B657" s="129"/>
      <c r="C657" s="129"/>
      <c r="D657" s="129"/>
      <c r="E657" s="129"/>
      <c r="F657" s="129"/>
      <c r="G657" s="129"/>
      <c r="H657" s="129"/>
      <c r="I657" s="129"/>
      <c r="J657" s="129"/>
      <c r="K657" s="129"/>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row>
    <row r="658" spans="1:44" ht="15.75" customHeight="1">
      <c r="A658" s="129"/>
      <c r="B658" s="129"/>
      <c r="C658" s="129"/>
      <c r="D658" s="129"/>
      <c r="E658" s="129"/>
      <c r="F658" s="129"/>
      <c r="G658" s="129"/>
      <c r="H658" s="129"/>
      <c r="I658" s="129"/>
      <c r="J658" s="129"/>
      <c r="K658" s="129"/>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row>
    <row r="659" spans="1:44" ht="15.75" customHeight="1">
      <c r="A659" s="129"/>
      <c r="B659" s="129"/>
      <c r="C659" s="129"/>
      <c r="D659" s="129"/>
      <c r="E659" s="129"/>
      <c r="F659" s="129"/>
      <c r="G659" s="129"/>
      <c r="H659" s="129"/>
      <c r="I659" s="129"/>
      <c r="J659" s="129"/>
      <c r="K659" s="129"/>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row>
    <row r="660" spans="1:44" ht="15.75" customHeight="1">
      <c r="A660" s="129"/>
      <c r="B660" s="129"/>
      <c r="C660" s="129"/>
      <c r="D660" s="129"/>
      <c r="E660" s="129"/>
      <c r="F660" s="129"/>
      <c r="G660" s="129"/>
      <c r="H660" s="129"/>
      <c r="I660" s="129"/>
      <c r="J660" s="129"/>
      <c r="K660" s="129"/>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row>
    <row r="661" spans="1:44" ht="15.75" customHeight="1">
      <c r="A661" s="129"/>
      <c r="B661" s="129"/>
      <c r="C661" s="129"/>
      <c r="D661" s="129"/>
      <c r="E661" s="129"/>
      <c r="F661" s="129"/>
      <c r="G661" s="129"/>
      <c r="H661" s="129"/>
      <c r="I661" s="129"/>
      <c r="J661" s="129"/>
      <c r="K661" s="129"/>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row>
    <row r="662" spans="1:44" ht="15.75" customHeight="1">
      <c r="A662" s="129"/>
      <c r="B662" s="129"/>
      <c r="C662" s="129"/>
      <c r="D662" s="129"/>
      <c r="E662" s="129"/>
      <c r="F662" s="129"/>
      <c r="G662" s="129"/>
      <c r="H662" s="129"/>
      <c r="I662" s="129"/>
      <c r="J662" s="129"/>
      <c r="K662" s="129"/>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row>
    <row r="663" spans="1:44" ht="15.75" customHeight="1">
      <c r="A663" s="129"/>
      <c r="B663" s="129"/>
      <c r="C663" s="129"/>
      <c r="D663" s="129"/>
      <c r="E663" s="129"/>
      <c r="F663" s="129"/>
      <c r="G663" s="129"/>
      <c r="H663" s="129"/>
      <c r="I663" s="129"/>
      <c r="J663" s="129"/>
      <c r="K663" s="129"/>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row>
    <row r="664" spans="1:44" ht="15.75" customHeight="1">
      <c r="A664" s="129"/>
      <c r="B664" s="129"/>
      <c r="C664" s="129"/>
      <c r="D664" s="129"/>
      <c r="E664" s="129"/>
      <c r="F664" s="129"/>
      <c r="G664" s="129"/>
      <c r="H664" s="129"/>
      <c r="I664" s="129"/>
      <c r="J664" s="129"/>
      <c r="K664" s="129"/>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row>
    <row r="665" spans="1:44" ht="15.75" customHeight="1">
      <c r="A665" s="129"/>
      <c r="B665" s="129"/>
      <c r="C665" s="129"/>
      <c r="D665" s="129"/>
      <c r="E665" s="129"/>
      <c r="F665" s="129"/>
      <c r="G665" s="129"/>
      <c r="H665" s="129"/>
      <c r="I665" s="129"/>
      <c r="J665" s="129"/>
      <c r="K665" s="129"/>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row>
    <row r="666" spans="1:44" ht="15.75" customHeight="1">
      <c r="A666" s="129"/>
      <c r="B666" s="129"/>
      <c r="C666" s="129"/>
      <c r="D666" s="129"/>
      <c r="E666" s="129"/>
      <c r="F666" s="129"/>
      <c r="G666" s="129"/>
      <c r="H666" s="129"/>
      <c r="I666" s="129"/>
      <c r="J666" s="129"/>
      <c r="K666" s="129"/>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row>
    <row r="667" spans="1:44" ht="15.75" customHeight="1">
      <c r="A667" s="129"/>
      <c r="B667" s="129"/>
      <c r="C667" s="129"/>
      <c r="D667" s="129"/>
      <c r="E667" s="129"/>
      <c r="F667" s="129"/>
      <c r="G667" s="129"/>
      <c r="H667" s="129"/>
      <c r="I667" s="129"/>
      <c r="J667" s="129"/>
      <c r="K667" s="129"/>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row>
    <row r="668" spans="1:44" ht="15.75" customHeight="1">
      <c r="A668" s="129"/>
      <c r="B668" s="129"/>
      <c r="C668" s="129"/>
      <c r="D668" s="129"/>
      <c r="E668" s="129"/>
      <c r="F668" s="129"/>
      <c r="G668" s="129"/>
      <c r="H668" s="129"/>
      <c r="I668" s="129"/>
      <c r="J668" s="129"/>
      <c r="K668" s="129"/>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row>
    <row r="669" spans="1:44" ht="15.75" customHeight="1">
      <c r="A669" s="129"/>
      <c r="B669" s="129"/>
      <c r="C669" s="129"/>
      <c r="D669" s="129"/>
      <c r="E669" s="129"/>
      <c r="F669" s="129"/>
      <c r="G669" s="129"/>
      <c r="H669" s="129"/>
      <c r="I669" s="129"/>
      <c r="J669" s="129"/>
      <c r="K669" s="129"/>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row>
    <row r="670" spans="1:44" ht="15.75" customHeight="1">
      <c r="A670" s="129"/>
      <c r="B670" s="129"/>
      <c r="C670" s="129"/>
      <c r="D670" s="129"/>
      <c r="E670" s="129"/>
      <c r="F670" s="129"/>
      <c r="G670" s="129"/>
      <c r="H670" s="129"/>
      <c r="I670" s="129"/>
      <c r="J670" s="129"/>
      <c r="K670" s="129"/>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row>
    <row r="671" spans="1:44" ht="15.75" customHeight="1">
      <c r="A671" s="129"/>
      <c r="B671" s="129"/>
      <c r="C671" s="129"/>
      <c r="D671" s="129"/>
      <c r="E671" s="129"/>
      <c r="F671" s="129"/>
      <c r="G671" s="129"/>
      <c r="H671" s="129"/>
      <c r="I671" s="129"/>
      <c r="J671" s="129"/>
      <c r="K671" s="129"/>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row>
    <row r="672" spans="1:44" ht="15.75" customHeight="1">
      <c r="A672" s="129"/>
      <c r="B672" s="129"/>
      <c r="C672" s="129"/>
      <c r="D672" s="129"/>
      <c r="E672" s="129"/>
      <c r="F672" s="129"/>
      <c r="G672" s="129"/>
      <c r="H672" s="129"/>
      <c r="I672" s="129"/>
      <c r="J672" s="129"/>
      <c r="K672" s="129"/>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row>
    <row r="673" spans="1:44" ht="15.75" customHeight="1">
      <c r="A673" s="129"/>
      <c r="B673" s="129"/>
      <c r="C673" s="129"/>
      <c r="D673" s="129"/>
      <c r="E673" s="129"/>
      <c r="F673" s="129"/>
      <c r="G673" s="129"/>
      <c r="H673" s="129"/>
      <c r="I673" s="129"/>
      <c r="J673" s="129"/>
      <c r="K673" s="129"/>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row>
    <row r="674" spans="1:44" ht="15.75" customHeight="1">
      <c r="A674" s="129"/>
      <c r="B674" s="129"/>
      <c r="C674" s="129"/>
      <c r="D674" s="129"/>
      <c r="E674" s="129"/>
      <c r="F674" s="129"/>
      <c r="G674" s="129"/>
      <c r="H674" s="129"/>
      <c r="I674" s="129"/>
      <c r="J674" s="129"/>
      <c r="K674" s="129"/>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row>
    <row r="675" spans="1:44" ht="15.75" customHeight="1">
      <c r="A675" s="129"/>
      <c r="B675" s="129"/>
      <c r="C675" s="129"/>
      <c r="D675" s="129"/>
      <c r="E675" s="129"/>
      <c r="F675" s="129"/>
      <c r="G675" s="129"/>
      <c r="H675" s="129"/>
      <c r="I675" s="129"/>
      <c r="J675" s="129"/>
      <c r="K675" s="129"/>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row>
    <row r="676" spans="1:44" ht="15.75" customHeight="1">
      <c r="A676" s="129"/>
      <c r="B676" s="129"/>
      <c r="C676" s="129"/>
      <c r="D676" s="129"/>
      <c r="E676" s="129"/>
      <c r="F676" s="129"/>
      <c r="G676" s="129"/>
      <c r="H676" s="129"/>
      <c r="I676" s="129"/>
      <c r="J676" s="129"/>
      <c r="K676" s="129"/>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row>
    <row r="677" spans="1:44" ht="15.75" customHeight="1">
      <c r="A677" s="129"/>
      <c r="B677" s="129"/>
      <c r="C677" s="129"/>
      <c r="D677" s="129"/>
      <c r="E677" s="129"/>
      <c r="F677" s="129"/>
      <c r="G677" s="129"/>
      <c r="H677" s="129"/>
      <c r="I677" s="129"/>
      <c r="J677" s="129"/>
      <c r="K677" s="129"/>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row>
    <row r="678" spans="1:44" ht="15.75" customHeight="1">
      <c r="A678" s="129"/>
      <c r="B678" s="129"/>
      <c r="C678" s="129"/>
      <c r="D678" s="129"/>
      <c r="E678" s="129"/>
      <c r="F678" s="129"/>
      <c r="G678" s="129"/>
      <c r="H678" s="129"/>
      <c r="I678" s="129"/>
      <c r="J678" s="129"/>
      <c r="K678" s="129"/>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row>
    <row r="679" spans="1:44" ht="15.75" customHeight="1">
      <c r="A679" s="129"/>
      <c r="B679" s="129"/>
      <c r="C679" s="129"/>
      <c r="D679" s="129"/>
      <c r="E679" s="129"/>
      <c r="F679" s="129"/>
      <c r="G679" s="129"/>
      <c r="H679" s="129"/>
      <c r="I679" s="129"/>
      <c r="J679" s="129"/>
      <c r="K679" s="129"/>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row>
    <row r="680" spans="1:44" ht="15.75" customHeight="1">
      <c r="A680" s="129"/>
      <c r="B680" s="129"/>
      <c r="C680" s="129"/>
      <c r="D680" s="129"/>
      <c r="E680" s="129"/>
      <c r="F680" s="129"/>
      <c r="G680" s="129"/>
      <c r="H680" s="129"/>
      <c r="I680" s="129"/>
      <c r="J680" s="129"/>
      <c r="K680" s="129"/>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row>
    <row r="681" spans="1:44" ht="15.75" customHeight="1">
      <c r="A681" s="129"/>
      <c r="B681" s="129"/>
      <c r="C681" s="129"/>
      <c r="D681" s="129"/>
      <c r="E681" s="129"/>
      <c r="F681" s="129"/>
      <c r="G681" s="129"/>
      <c r="H681" s="129"/>
      <c r="I681" s="129"/>
      <c r="J681" s="129"/>
      <c r="K681" s="129"/>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row>
    <row r="682" spans="1:44" ht="15.75" customHeight="1">
      <c r="A682" s="129"/>
      <c r="B682" s="129"/>
      <c r="C682" s="129"/>
      <c r="D682" s="129"/>
      <c r="E682" s="129"/>
      <c r="F682" s="129"/>
      <c r="G682" s="129"/>
      <c r="H682" s="129"/>
      <c r="I682" s="129"/>
      <c r="J682" s="129"/>
      <c r="K682" s="129"/>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row>
    <row r="683" spans="1:44" ht="15.75" customHeight="1">
      <c r="A683" s="129"/>
      <c r="B683" s="129"/>
      <c r="C683" s="129"/>
      <c r="D683" s="129"/>
      <c r="E683" s="129"/>
      <c r="F683" s="129"/>
      <c r="G683" s="129"/>
      <c r="H683" s="129"/>
      <c r="I683" s="129"/>
      <c r="J683" s="129"/>
      <c r="K683" s="129"/>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row>
    <row r="684" spans="1:44" ht="15.75" customHeight="1">
      <c r="A684" s="129"/>
      <c r="B684" s="129"/>
      <c r="C684" s="129"/>
      <c r="D684" s="129"/>
      <c r="E684" s="129"/>
      <c r="F684" s="129"/>
      <c r="G684" s="129"/>
      <c r="H684" s="129"/>
      <c r="I684" s="129"/>
      <c r="J684" s="129"/>
      <c r="K684" s="129"/>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row>
    <row r="685" spans="1:44" ht="15.75" customHeight="1">
      <c r="A685" s="129"/>
      <c r="B685" s="129"/>
      <c r="C685" s="129"/>
      <c r="D685" s="129"/>
      <c r="E685" s="129"/>
      <c r="F685" s="129"/>
      <c r="G685" s="129"/>
      <c r="H685" s="129"/>
      <c r="I685" s="129"/>
      <c r="J685" s="129"/>
      <c r="K685" s="129"/>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row>
    <row r="686" spans="1:44" ht="15.75" customHeight="1">
      <c r="A686" s="129"/>
      <c r="B686" s="129"/>
      <c r="C686" s="129"/>
      <c r="D686" s="129"/>
      <c r="E686" s="129"/>
      <c r="F686" s="129"/>
      <c r="G686" s="129"/>
      <c r="H686" s="129"/>
      <c r="I686" s="129"/>
      <c r="J686" s="129"/>
      <c r="K686" s="129"/>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row>
    <row r="687" spans="1:44" ht="15.75" customHeight="1">
      <c r="A687" s="129"/>
      <c r="B687" s="129"/>
      <c r="C687" s="129"/>
      <c r="D687" s="129"/>
      <c r="E687" s="129"/>
      <c r="F687" s="129"/>
      <c r="G687" s="129"/>
      <c r="H687" s="129"/>
      <c r="I687" s="129"/>
      <c r="J687" s="129"/>
      <c r="K687" s="129"/>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row>
    <row r="688" spans="1:44" ht="15.75" customHeight="1">
      <c r="A688" s="129"/>
      <c r="B688" s="129"/>
      <c r="C688" s="129"/>
      <c r="D688" s="129"/>
      <c r="E688" s="129"/>
      <c r="F688" s="129"/>
      <c r="G688" s="129"/>
      <c r="H688" s="129"/>
      <c r="I688" s="129"/>
      <c r="J688" s="129"/>
      <c r="K688" s="129"/>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row>
    <row r="689" spans="1:44" ht="15.75" customHeight="1">
      <c r="A689" s="129"/>
      <c r="B689" s="129"/>
      <c r="C689" s="129"/>
      <c r="D689" s="129"/>
      <c r="E689" s="129"/>
      <c r="F689" s="129"/>
      <c r="G689" s="129"/>
      <c r="H689" s="129"/>
      <c r="I689" s="129"/>
      <c r="J689" s="129"/>
      <c r="K689" s="129"/>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row>
    <row r="690" spans="1:44" ht="15.75" customHeight="1">
      <c r="A690" s="129"/>
      <c r="B690" s="129"/>
      <c r="C690" s="129"/>
      <c r="D690" s="129"/>
      <c r="E690" s="129"/>
      <c r="F690" s="129"/>
      <c r="G690" s="129"/>
      <c r="H690" s="129"/>
      <c r="I690" s="129"/>
      <c r="J690" s="129"/>
      <c r="K690" s="129"/>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row>
    <row r="691" spans="1:44" ht="15.75" customHeight="1">
      <c r="A691" s="129"/>
      <c r="B691" s="129"/>
      <c r="C691" s="129"/>
      <c r="D691" s="129"/>
      <c r="E691" s="129"/>
      <c r="F691" s="129"/>
      <c r="G691" s="129"/>
      <c r="H691" s="129"/>
      <c r="I691" s="129"/>
      <c r="J691" s="129"/>
      <c r="K691" s="129"/>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row>
    <row r="692" spans="1:44" ht="15.75" customHeight="1">
      <c r="A692" s="129"/>
      <c r="B692" s="129"/>
      <c r="C692" s="129"/>
      <c r="D692" s="129"/>
      <c r="E692" s="129"/>
      <c r="F692" s="129"/>
      <c r="G692" s="129"/>
      <c r="H692" s="129"/>
      <c r="I692" s="129"/>
      <c r="J692" s="129"/>
      <c r="K692" s="129"/>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row>
    <row r="693" spans="1:44" ht="15.75" customHeight="1">
      <c r="A693" s="129"/>
      <c r="B693" s="129"/>
      <c r="C693" s="129"/>
      <c r="D693" s="129"/>
      <c r="E693" s="129"/>
      <c r="F693" s="129"/>
      <c r="G693" s="129"/>
      <c r="H693" s="129"/>
      <c r="I693" s="129"/>
      <c r="J693" s="129"/>
      <c r="K693" s="129"/>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row>
    <row r="694" spans="1:44" ht="15.75" customHeight="1">
      <c r="A694" s="129"/>
      <c r="B694" s="129"/>
      <c r="C694" s="129"/>
      <c r="D694" s="129"/>
      <c r="E694" s="129"/>
      <c r="F694" s="129"/>
      <c r="G694" s="129"/>
      <c r="H694" s="129"/>
      <c r="I694" s="129"/>
      <c r="J694" s="129"/>
      <c r="K694" s="129"/>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row>
    <row r="695" spans="1:44" ht="15.75" customHeight="1">
      <c r="A695" s="129"/>
      <c r="B695" s="129"/>
      <c r="C695" s="129"/>
      <c r="D695" s="129"/>
      <c r="E695" s="129"/>
      <c r="F695" s="129"/>
      <c r="G695" s="129"/>
      <c r="H695" s="129"/>
      <c r="I695" s="129"/>
      <c r="J695" s="129"/>
      <c r="K695" s="129"/>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row>
    <row r="696" spans="1:44" ht="15.75" customHeight="1">
      <c r="A696" s="129"/>
      <c r="B696" s="129"/>
      <c r="C696" s="129"/>
      <c r="D696" s="129"/>
      <c r="E696" s="129"/>
      <c r="F696" s="129"/>
      <c r="G696" s="129"/>
      <c r="H696" s="129"/>
      <c r="I696" s="129"/>
      <c r="J696" s="129"/>
      <c r="K696" s="129"/>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row>
    <row r="697" spans="1:44" ht="15.75" customHeight="1">
      <c r="A697" s="129"/>
      <c r="B697" s="129"/>
      <c r="C697" s="129"/>
      <c r="D697" s="129"/>
      <c r="E697" s="129"/>
      <c r="F697" s="129"/>
      <c r="G697" s="129"/>
      <c r="H697" s="129"/>
      <c r="I697" s="129"/>
      <c r="J697" s="129"/>
      <c r="K697" s="129"/>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row>
    <row r="698" spans="1:44" ht="15.75" customHeight="1">
      <c r="A698" s="129"/>
      <c r="B698" s="129"/>
      <c r="C698" s="129"/>
      <c r="D698" s="129"/>
      <c r="E698" s="129"/>
      <c r="F698" s="129"/>
      <c r="G698" s="129"/>
      <c r="H698" s="129"/>
      <c r="I698" s="129"/>
      <c r="J698" s="129"/>
      <c r="K698" s="129"/>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row>
    <row r="699" spans="1:44" ht="15.75" customHeight="1">
      <c r="A699" s="129"/>
      <c r="B699" s="129"/>
      <c r="C699" s="129"/>
      <c r="D699" s="129"/>
      <c r="E699" s="129"/>
      <c r="F699" s="129"/>
      <c r="G699" s="129"/>
      <c r="H699" s="129"/>
      <c r="I699" s="129"/>
      <c r="J699" s="129"/>
      <c r="K699" s="129"/>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row>
    <row r="700" spans="1:44" ht="15.75" customHeight="1">
      <c r="A700" s="129"/>
      <c r="B700" s="129"/>
      <c r="C700" s="129"/>
      <c r="D700" s="129"/>
      <c r="E700" s="129"/>
      <c r="F700" s="129"/>
      <c r="G700" s="129"/>
      <c r="H700" s="129"/>
      <c r="I700" s="129"/>
      <c r="J700" s="129"/>
      <c r="K700" s="129"/>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row>
    <row r="701" spans="1:44" ht="15.75" customHeight="1">
      <c r="A701" s="129"/>
      <c r="B701" s="129"/>
      <c r="C701" s="129"/>
      <c r="D701" s="129"/>
      <c r="E701" s="129"/>
      <c r="F701" s="129"/>
      <c r="G701" s="129"/>
      <c r="H701" s="129"/>
      <c r="I701" s="129"/>
      <c r="J701" s="129"/>
      <c r="K701" s="129"/>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row>
    <row r="702" spans="1:44" ht="15.75" customHeight="1">
      <c r="A702" s="129"/>
      <c r="B702" s="129"/>
      <c r="C702" s="129"/>
      <c r="D702" s="129"/>
      <c r="E702" s="129"/>
      <c r="F702" s="129"/>
      <c r="G702" s="129"/>
      <c r="H702" s="129"/>
      <c r="I702" s="129"/>
      <c r="J702" s="129"/>
      <c r="K702" s="129"/>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row>
    <row r="703" spans="1:44" ht="15.75" customHeight="1">
      <c r="A703" s="129"/>
      <c r="B703" s="129"/>
      <c r="C703" s="129"/>
      <c r="D703" s="129"/>
      <c r="E703" s="129"/>
      <c r="F703" s="129"/>
      <c r="G703" s="129"/>
      <c r="H703" s="129"/>
      <c r="I703" s="129"/>
      <c r="J703" s="129"/>
      <c r="K703" s="129"/>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row>
    <row r="704" spans="1:44" ht="15.75" customHeight="1">
      <c r="A704" s="129"/>
      <c r="B704" s="129"/>
      <c r="C704" s="129"/>
      <c r="D704" s="129"/>
      <c r="E704" s="129"/>
      <c r="F704" s="129"/>
      <c r="G704" s="129"/>
      <c r="H704" s="129"/>
      <c r="I704" s="129"/>
      <c r="J704" s="129"/>
      <c r="K704" s="129"/>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row>
    <row r="705" spans="1:44" ht="15.75" customHeight="1">
      <c r="A705" s="129"/>
      <c r="B705" s="129"/>
      <c r="C705" s="129"/>
      <c r="D705" s="129"/>
      <c r="E705" s="129"/>
      <c r="F705" s="129"/>
      <c r="G705" s="129"/>
      <c r="H705" s="129"/>
      <c r="I705" s="129"/>
      <c r="J705" s="129"/>
      <c r="K705" s="129"/>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row>
    <row r="706" spans="1:44" ht="15.75" customHeight="1">
      <c r="A706" s="129"/>
      <c r="B706" s="129"/>
      <c r="C706" s="129"/>
      <c r="D706" s="129"/>
      <c r="E706" s="129"/>
      <c r="F706" s="129"/>
      <c r="G706" s="129"/>
      <c r="H706" s="129"/>
      <c r="I706" s="129"/>
      <c r="J706" s="129"/>
      <c r="K706" s="129"/>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row>
    <row r="707" spans="1:44" ht="15.75" customHeight="1">
      <c r="A707" s="129"/>
      <c r="B707" s="129"/>
      <c r="C707" s="129"/>
      <c r="D707" s="129"/>
      <c r="E707" s="129"/>
      <c r="F707" s="129"/>
      <c r="G707" s="129"/>
      <c r="H707" s="129"/>
      <c r="I707" s="129"/>
      <c r="J707" s="129"/>
      <c r="K707" s="129"/>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row>
    <row r="708" spans="1:44" ht="15.75" customHeight="1">
      <c r="A708" s="129"/>
      <c r="B708" s="129"/>
      <c r="C708" s="129"/>
      <c r="D708" s="129"/>
      <c r="E708" s="129"/>
      <c r="F708" s="129"/>
      <c r="G708" s="129"/>
      <c r="H708" s="129"/>
      <c r="I708" s="129"/>
      <c r="J708" s="129"/>
      <c r="K708" s="129"/>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row>
    <row r="709" spans="1:44" ht="15.75" customHeight="1">
      <c r="A709" s="129"/>
      <c r="B709" s="129"/>
      <c r="C709" s="129"/>
      <c r="D709" s="129"/>
      <c r="E709" s="129"/>
      <c r="F709" s="129"/>
      <c r="G709" s="129"/>
      <c r="H709" s="129"/>
      <c r="I709" s="129"/>
      <c r="J709" s="129"/>
      <c r="K709" s="129"/>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row>
    <row r="710" spans="1:44" ht="15.75" customHeight="1">
      <c r="A710" s="129"/>
      <c r="B710" s="129"/>
      <c r="C710" s="129"/>
      <c r="D710" s="129"/>
      <c r="E710" s="129"/>
      <c r="F710" s="129"/>
      <c r="G710" s="129"/>
      <c r="H710" s="129"/>
      <c r="I710" s="129"/>
      <c r="J710" s="129"/>
      <c r="K710" s="129"/>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row>
    <row r="711" spans="1:44" ht="15.75" customHeight="1">
      <c r="A711" s="129"/>
      <c r="B711" s="129"/>
      <c r="C711" s="129"/>
      <c r="D711" s="129"/>
      <c r="E711" s="129"/>
      <c r="F711" s="129"/>
      <c r="G711" s="129"/>
      <c r="H711" s="129"/>
      <c r="I711" s="129"/>
      <c r="J711" s="129"/>
      <c r="K711" s="129"/>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row>
    <row r="712" spans="1:44" ht="15.75" customHeight="1">
      <c r="A712" s="129"/>
      <c r="B712" s="129"/>
      <c r="C712" s="129"/>
      <c r="D712" s="129"/>
      <c r="E712" s="129"/>
      <c r="F712" s="129"/>
      <c r="G712" s="129"/>
      <c r="H712" s="129"/>
      <c r="I712" s="129"/>
      <c r="J712" s="129"/>
      <c r="K712" s="129"/>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row>
    <row r="713" spans="1:44" ht="15.75" customHeight="1">
      <c r="A713" s="129"/>
      <c r="B713" s="129"/>
      <c r="C713" s="129"/>
      <c r="D713" s="129"/>
      <c r="E713" s="129"/>
      <c r="F713" s="129"/>
      <c r="G713" s="129"/>
      <c r="H713" s="129"/>
      <c r="I713" s="129"/>
      <c r="J713" s="129"/>
      <c r="K713" s="129"/>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row>
    <row r="714" spans="1:44" ht="15.75" customHeight="1">
      <c r="A714" s="129"/>
      <c r="B714" s="129"/>
      <c r="C714" s="129"/>
      <c r="D714" s="129"/>
      <c r="E714" s="129"/>
      <c r="F714" s="129"/>
      <c r="G714" s="129"/>
      <c r="H714" s="129"/>
      <c r="I714" s="129"/>
      <c r="J714" s="129"/>
      <c r="K714" s="129"/>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row>
    <row r="715" spans="1:44" ht="15.75" customHeight="1">
      <c r="A715" s="129"/>
      <c r="B715" s="129"/>
      <c r="C715" s="129"/>
      <c r="D715" s="129"/>
      <c r="E715" s="129"/>
      <c r="F715" s="129"/>
      <c r="G715" s="129"/>
      <c r="H715" s="129"/>
      <c r="I715" s="129"/>
      <c r="J715" s="129"/>
      <c r="K715" s="129"/>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row>
    <row r="716" spans="1:44" ht="15.75" customHeight="1">
      <c r="A716" s="129"/>
      <c r="B716" s="129"/>
      <c r="C716" s="129"/>
      <c r="D716" s="129"/>
      <c r="E716" s="129"/>
      <c r="F716" s="129"/>
      <c r="G716" s="129"/>
      <c r="H716" s="129"/>
      <c r="I716" s="129"/>
      <c r="J716" s="129"/>
      <c r="K716" s="129"/>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row>
    <row r="717" spans="1:44" ht="15.75" customHeight="1">
      <c r="A717" s="129"/>
      <c r="B717" s="129"/>
      <c r="C717" s="129"/>
      <c r="D717" s="129"/>
      <c r="E717" s="129"/>
      <c r="F717" s="129"/>
      <c r="G717" s="129"/>
      <c r="H717" s="129"/>
      <c r="I717" s="129"/>
      <c r="J717" s="129"/>
      <c r="K717" s="129"/>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row>
    <row r="718" spans="1:44" ht="15.75" customHeight="1">
      <c r="A718" s="129"/>
      <c r="B718" s="129"/>
      <c r="C718" s="129"/>
      <c r="D718" s="129"/>
      <c r="E718" s="129"/>
      <c r="F718" s="129"/>
      <c r="G718" s="129"/>
      <c r="H718" s="129"/>
      <c r="I718" s="129"/>
      <c r="J718" s="129"/>
      <c r="K718" s="129"/>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row>
    <row r="719" spans="1:44" ht="15.75" customHeight="1">
      <c r="A719" s="129"/>
      <c r="B719" s="129"/>
      <c r="C719" s="129"/>
      <c r="D719" s="129"/>
      <c r="E719" s="129"/>
      <c r="F719" s="129"/>
      <c r="G719" s="129"/>
      <c r="H719" s="129"/>
      <c r="I719" s="129"/>
      <c r="J719" s="129"/>
      <c r="K719" s="129"/>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row>
    <row r="720" spans="1:44" ht="15.75" customHeight="1">
      <c r="A720" s="129"/>
      <c r="B720" s="129"/>
      <c r="C720" s="129"/>
      <c r="D720" s="129"/>
      <c r="E720" s="129"/>
      <c r="F720" s="129"/>
      <c r="G720" s="129"/>
      <c r="H720" s="129"/>
      <c r="I720" s="129"/>
      <c r="J720" s="129"/>
      <c r="K720" s="129"/>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row>
    <row r="721" spans="1:44" ht="15.75" customHeight="1">
      <c r="A721" s="129"/>
      <c r="B721" s="129"/>
      <c r="C721" s="129"/>
      <c r="D721" s="129"/>
      <c r="E721" s="129"/>
      <c r="F721" s="129"/>
      <c r="G721" s="129"/>
      <c r="H721" s="129"/>
      <c r="I721" s="129"/>
      <c r="J721" s="129"/>
      <c r="K721" s="129"/>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row>
    <row r="722" spans="1:44" ht="15.75" customHeight="1">
      <c r="A722" s="129"/>
      <c r="B722" s="129"/>
      <c r="C722" s="129"/>
      <c r="D722" s="129"/>
      <c r="E722" s="129"/>
      <c r="F722" s="129"/>
      <c r="G722" s="129"/>
      <c r="H722" s="129"/>
      <c r="I722" s="129"/>
      <c r="J722" s="129"/>
      <c r="K722" s="129"/>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row>
    <row r="723" spans="1:44" ht="15.75" customHeight="1">
      <c r="A723" s="129"/>
      <c r="B723" s="129"/>
      <c r="C723" s="129"/>
      <c r="D723" s="129"/>
      <c r="E723" s="129"/>
      <c r="F723" s="129"/>
      <c r="G723" s="129"/>
      <c r="H723" s="129"/>
      <c r="I723" s="129"/>
      <c r="J723" s="129"/>
      <c r="K723" s="129"/>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row>
    <row r="724" spans="1:44" ht="15.75" customHeight="1">
      <c r="A724" s="129"/>
      <c r="B724" s="129"/>
      <c r="C724" s="129"/>
      <c r="D724" s="129"/>
      <c r="E724" s="129"/>
      <c r="F724" s="129"/>
      <c r="G724" s="129"/>
      <c r="H724" s="129"/>
      <c r="I724" s="129"/>
      <c r="J724" s="129"/>
      <c r="K724" s="129"/>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row>
    <row r="725" spans="1:44" ht="15.75" customHeight="1">
      <c r="A725" s="129"/>
      <c r="B725" s="129"/>
      <c r="C725" s="129"/>
      <c r="D725" s="129"/>
      <c r="E725" s="129"/>
      <c r="F725" s="129"/>
      <c r="G725" s="129"/>
      <c r="H725" s="129"/>
      <c r="I725" s="129"/>
      <c r="J725" s="129"/>
      <c r="K725" s="129"/>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row>
    <row r="726" spans="1:44" ht="15.75" customHeight="1">
      <c r="A726" s="129"/>
      <c r="B726" s="129"/>
      <c r="C726" s="129"/>
      <c r="D726" s="129"/>
      <c r="E726" s="129"/>
      <c r="F726" s="129"/>
      <c r="G726" s="129"/>
      <c r="H726" s="129"/>
      <c r="I726" s="129"/>
      <c r="J726" s="129"/>
      <c r="K726" s="129"/>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row>
    <row r="727" spans="1:44" ht="15.75" customHeight="1">
      <c r="A727" s="129"/>
      <c r="B727" s="129"/>
      <c r="C727" s="129"/>
      <c r="D727" s="129"/>
      <c r="E727" s="129"/>
      <c r="F727" s="129"/>
      <c r="G727" s="129"/>
      <c r="H727" s="129"/>
      <c r="I727" s="129"/>
      <c r="J727" s="129"/>
      <c r="K727" s="129"/>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row>
    <row r="728" spans="1:44" ht="15.75" customHeight="1">
      <c r="A728" s="129"/>
      <c r="B728" s="129"/>
      <c r="C728" s="129"/>
      <c r="D728" s="129"/>
      <c r="E728" s="129"/>
      <c r="F728" s="129"/>
      <c r="G728" s="129"/>
      <c r="H728" s="129"/>
      <c r="I728" s="129"/>
      <c r="J728" s="129"/>
      <c r="K728" s="129"/>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row>
    <row r="729" spans="1:44" ht="15.75" customHeight="1">
      <c r="A729" s="129"/>
      <c r="B729" s="129"/>
      <c r="C729" s="129"/>
      <c r="D729" s="129"/>
      <c r="E729" s="129"/>
      <c r="F729" s="129"/>
      <c r="G729" s="129"/>
      <c r="H729" s="129"/>
      <c r="I729" s="129"/>
      <c r="J729" s="129"/>
      <c r="K729" s="129"/>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row>
    <row r="730" spans="1:44" ht="15.75" customHeight="1">
      <c r="A730" s="129"/>
      <c r="B730" s="129"/>
      <c r="C730" s="129"/>
      <c r="D730" s="129"/>
      <c r="E730" s="129"/>
      <c r="F730" s="129"/>
      <c r="G730" s="129"/>
      <c r="H730" s="129"/>
      <c r="I730" s="129"/>
      <c r="J730" s="129"/>
      <c r="K730" s="129"/>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row>
    <row r="731" spans="1:44" ht="15.75" customHeight="1">
      <c r="A731" s="129"/>
      <c r="B731" s="129"/>
      <c r="C731" s="129"/>
      <c r="D731" s="129"/>
      <c r="E731" s="129"/>
      <c r="F731" s="129"/>
      <c r="G731" s="129"/>
      <c r="H731" s="129"/>
      <c r="I731" s="129"/>
      <c r="J731" s="129"/>
      <c r="K731" s="129"/>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row>
    <row r="732" spans="1:44" ht="15.75" customHeight="1">
      <c r="A732" s="129"/>
      <c r="B732" s="129"/>
      <c r="C732" s="129"/>
      <c r="D732" s="129"/>
      <c r="E732" s="129"/>
      <c r="F732" s="129"/>
      <c r="G732" s="129"/>
      <c r="H732" s="129"/>
      <c r="I732" s="129"/>
      <c r="J732" s="129"/>
      <c r="K732" s="129"/>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row>
    <row r="733" spans="1:44" ht="15.75" customHeight="1">
      <c r="A733" s="129"/>
      <c r="B733" s="129"/>
      <c r="C733" s="129"/>
      <c r="D733" s="129"/>
      <c r="E733" s="129"/>
      <c r="F733" s="129"/>
      <c r="G733" s="129"/>
      <c r="H733" s="129"/>
      <c r="I733" s="129"/>
      <c r="J733" s="129"/>
      <c r="K733" s="129"/>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row>
    <row r="734" spans="1:44" ht="15.75" customHeight="1">
      <c r="A734" s="129"/>
      <c r="B734" s="129"/>
      <c r="C734" s="129"/>
      <c r="D734" s="129"/>
      <c r="E734" s="129"/>
      <c r="F734" s="129"/>
      <c r="G734" s="129"/>
      <c r="H734" s="129"/>
      <c r="I734" s="129"/>
      <c r="J734" s="129"/>
      <c r="K734" s="129"/>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row>
    <row r="735" spans="1:44" ht="15.75" customHeight="1">
      <c r="A735" s="129"/>
      <c r="B735" s="129"/>
      <c r="C735" s="129"/>
      <c r="D735" s="129"/>
      <c r="E735" s="129"/>
      <c r="F735" s="129"/>
      <c r="G735" s="129"/>
      <c r="H735" s="129"/>
      <c r="I735" s="129"/>
      <c r="J735" s="129"/>
      <c r="K735" s="129"/>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row>
    <row r="736" spans="1:44" ht="15.75" customHeight="1">
      <c r="A736" s="129"/>
      <c r="B736" s="129"/>
      <c r="C736" s="129"/>
      <c r="D736" s="129"/>
      <c r="E736" s="129"/>
      <c r="F736" s="129"/>
      <c r="G736" s="129"/>
      <c r="H736" s="129"/>
      <c r="I736" s="129"/>
      <c r="J736" s="129"/>
      <c r="K736" s="129"/>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row>
    <row r="737" spans="1:44" ht="15.75" customHeight="1">
      <c r="A737" s="129"/>
      <c r="B737" s="129"/>
      <c r="C737" s="129"/>
      <c r="D737" s="129"/>
      <c r="E737" s="129"/>
      <c r="F737" s="129"/>
      <c r="G737" s="129"/>
      <c r="H737" s="129"/>
      <c r="I737" s="129"/>
      <c r="J737" s="129"/>
      <c r="K737" s="129"/>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row>
    <row r="738" spans="1:44" ht="15.75" customHeight="1">
      <c r="A738" s="129"/>
      <c r="B738" s="129"/>
      <c r="C738" s="129"/>
      <c r="D738" s="129"/>
      <c r="E738" s="129"/>
      <c r="F738" s="129"/>
      <c r="G738" s="129"/>
      <c r="H738" s="129"/>
      <c r="I738" s="129"/>
      <c r="J738" s="129"/>
      <c r="K738" s="129"/>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row>
    <row r="739" spans="1:44" ht="15.75" customHeight="1">
      <c r="A739" s="129"/>
      <c r="B739" s="129"/>
      <c r="C739" s="129"/>
      <c r="D739" s="129"/>
      <c r="E739" s="129"/>
      <c r="F739" s="129"/>
      <c r="G739" s="129"/>
      <c r="H739" s="129"/>
      <c r="I739" s="129"/>
      <c r="J739" s="129"/>
      <c r="K739" s="129"/>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row>
    <row r="740" spans="1:44" ht="15.75" customHeight="1">
      <c r="A740" s="129"/>
      <c r="B740" s="129"/>
      <c r="C740" s="129"/>
      <c r="D740" s="129"/>
      <c r="E740" s="129"/>
      <c r="F740" s="129"/>
      <c r="G740" s="129"/>
      <c r="H740" s="129"/>
      <c r="I740" s="129"/>
      <c r="J740" s="129"/>
      <c r="K740" s="129"/>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row>
    <row r="741" spans="1:44" ht="15.75" customHeight="1">
      <c r="A741" s="129"/>
      <c r="B741" s="129"/>
      <c r="C741" s="129"/>
      <c r="D741" s="129"/>
      <c r="E741" s="129"/>
      <c r="F741" s="129"/>
      <c r="G741" s="129"/>
      <c r="H741" s="129"/>
      <c r="I741" s="129"/>
      <c r="J741" s="129"/>
      <c r="K741" s="129"/>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row>
    <row r="742" spans="1:44" ht="15.75" customHeight="1">
      <c r="A742" s="129"/>
      <c r="B742" s="129"/>
      <c r="C742" s="129"/>
      <c r="D742" s="129"/>
      <c r="E742" s="129"/>
      <c r="F742" s="129"/>
      <c r="G742" s="129"/>
      <c r="H742" s="129"/>
      <c r="I742" s="129"/>
      <c r="J742" s="129"/>
      <c r="K742" s="129"/>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row>
    <row r="743" spans="1:44" ht="15.75" customHeight="1">
      <c r="A743" s="129"/>
      <c r="B743" s="129"/>
      <c r="C743" s="129"/>
      <c r="D743" s="129"/>
      <c r="E743" s="129"/>
      <c r="F743" s="129"/>
      <c r="G743" s="129"/>
      <c r="H743" s="129"/>
      <c r="I743" s="129"/>
      <c r="J743" s="129"/>
      <c r="K743" s="129"/>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row>
    <row r="744" spans="1:44" ht="15.75" customHeight="1">
      <c r="A744" s="129"/>
      <c r="B744" s="129"/>
      <c r="C744" s="129"/>
      <c r="D744" s="129"/>
      <c r="E744" s="129"/>
      <c r="F744" s="129"/>
      <c r="G744" s="129"/>
      <c r="H744" s="129"/>
      <c r="I744" s="129"/>
      <c r="J744" s="129"/>
      <c r="K744" s="129"/>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row>
    <row r="745" spans="1:44" ht="15.75" customHeight="1">
      <c r="A745" s="129"/>
      <c r="B745" s="129"/>
      <c r="C745" s="129"/>
      <c r="D745" s="129"/>
      <c r="E745" s="129"/>
      <c r="F745" s="129"/>
      <c r="G745" s="129"/>
      <c r="H745" s="129"/>
      <c r="I745" s="129"/>
      <c r="J745" s="129"/>
      <c r="K745" s="129"/>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row>
    <row r="746" spans="1:44" ht="15.75" customHeight="1">
      <c r="A746" s="129"/>
      <c r="B746" s="129"/>
      <c r="C746" s="129"/>
      <c r="D746" s="129"/>
      <c r="E746" s="129"/>
      <c r="F746" s="129"/>
      <c r="G746" s="129"/>
      <c r="H746" s="129"/>
      <c r="I746" s="129"/>
      <c r="J746" s="129"/>
      <c r="K746" s="129"/>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row>
    <row r="747" spans="1:44" ht="15.75" customHeight="1">
      <c r="A747" s="129"/>
      <c r="B747" s="129"/>
      <c r="C747" s="129"/>
      <c r="D747" s="129"/>
      <c r="E747" s="129"/>
      <c r="F747" s="129"/>
      <c r="G747" s="129"/>
      <c r="H747" s="129"/>
      <c r="I747" s="129"/>
      <c r="J747" s="129"/>
      <c r="K747" s="129"/>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row>
    <row r="748" spans="1:44" ht="15.75" customHeight="1">
      <c r="A748" s="129"/>
      <c r="B748" s="129"/>
      <c r="C748" s="129"/>
      <c r="D748" s="129"/>
      <c r="E748" s="129"/>
      <c r="F748" s="129"/>
      <c r="G748" s="129"/>
      <c r="H748" s="129"/>
      <c r="I748" s="129"/>
      <c r="J748" s="129"/>
      <c r="K748" s="129"/>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row>
    <row r="749" spans="1:44" ht="15.75" customHeight="1">
      <c r="A749" s="129"/>
      <c r="B749" s="129"/>
      <c r="C749" s="129"/>
      <c r="D749" s="129"/>
      <c r="E749" s="129"/>
      <c r="F749" s="129"/>
      <c r="G749" s="129"/>
      <c r="H749" s="129"/>
      <c r="I749" s="129"/>
      <c r="J749" s="129"/>
      <c r="K749" s="129"/>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row>
    <row r="750" spans="1:44" ht="15.75" customHeight="1">
      <c r="A750" s="129"/>
      <c r="B750" s="129"/>
      <c r="C750" s="129"/>
      <c r="D750" s="129"/>
      <c r="E750" s="129"/>
      <c r="F750" s="129"/>
      <c r="G750" s="129"/>
      <c r="H750" s="129"/>
      <c r="I750" s="129"/>
      <c r="J750" s="129"/>
      <c r="K750" s="129"/>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row>
    <row r="751" spans="1:44" ht="15.75" customHeight="1">
      <c r="A751" s="129"/>
      <c r="B751" s="129"/>
      <c r="C751" s="129"/>
      <c r="D751" s="129"/>
      <c r="E751" s="129"/>
      <c r="F751" s="129"/>
      <c r="G751" s="129"/>
      <c r="H751" s="129"/>
      <c r="I751" s="129"/>
      <c r="J751" s="129"/>
      <c r="K751" s="129"/>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row>
    <row r="752" spans="1:44" ht="15.75" customHeight="1">
      <c r="A752" s="129"/>
      <c r="B752" s="129"/>
      <c r="C752" s="129"/>
      <c r="D752" s="129"/>
      <c r="E752" s="129"/>
      <c r="F752" s="129"/>
      <c r="G752" s="129"/>
      <c r="H752" s="129"/>
      <c r="I752" s="129"/>
      <c r="J752" s="129"/>
      <c r="K752" s="129"/>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row>
    <row r="753" spans="1:44" ht="15.75" customHeight="1">
      <c r="A753" s="129"/>
      <c r="B753" s="129"/>
      <c r="C753" s="129"/>
      <c r="D753" s="129"/>
      <c r="E753" s="129"/>
      <c r="F753" s="129"/>
      <c r="G753" s="129"/>
      <c r="H753" s="129"/>
      <c r="I753" s="129"/>
      <c r="J753" s="129"/>
      <c r="K753" s="129"/>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row>
    <row r="754" spans="1:44" ht="15.75" customHeight="1">
      <c r="A754" s="129"/>
      <c r="B754" s="129"/>
      <c r="C754" s="129"/>
      <c r="D754" s="129"/>
      <c r="E754" s="129"/>
      <c r="F754" s="129"/>
      <c r="G754" s="129"/>
      <c r="H754" s="129"/>
      <c r="I754" s="129"/>
      <c r="J754" s="129"/>
      <c r="K754" s="129"/>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row>
    <row r="755" spans="1:44" ht="15.75" customHeight="1">
      <c r="A755" s="129"/>
      <c r="B755" s="129"/>
      <c r="C755" s="129"/>
      <c r="D755" s="129"/>
      <c r="E755" s="129"/>
      <c r="F755" s="129"/>
      <c r="G755" s="129"/>
      <c r="H755" s="129"/>
      <c r="I755" s="129"/>
      <c r="J755" s="129"/>
      <c r="K755" s="129"/>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row>
    <row r="756" spans="1:44" ht="15.75" customHeight="1">
      <c r="A756" s="129"/>
      <c r="B756" s="129"/>
      <c r="C756" s="129"/>
      <c r="D756" s="129"/>
      <c r="E756" s="129"/>
      <c r="F756" s="129"/>
      <c r="G756" s="129"/>
      <c r="H756" s="129"/>
      <c r="I756" s="129"/>
      <c r="J756" s="129"/>
      <c r="K756" s="129"/>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row>
    <row r="757" spans="1:44" ht="15.75" customHeight="1">
      <c r="A757" s="129"/>
      <c r="B757" s="129"/>
      <c r="C757" s="129"/>
      <c r="D757" s="129"/>
      <c r="E757" s="129"/>
      <c r="F757" s="129"/>
      <c r="G757" s="129"/>
      <c r="H757" s="129"/>
      <c r="I757" s="129"/>
      <c r="J757" s="129"/>
      <c r="K757" s="129"/>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row>
    <row r="758" spans="1:44" ht="15.75" customHeight="1">
      <c r="A758" s="129"/>
      <c r="B758" s="129"/>
      <c r="C758" s="129"/>
      <c r="D758" s="129"/>
      <c r="E758" s="129"/>
      <c r="F758" s="129"/>
      <c r="G758" s="129"/>
      <c r="H758" s="129"/>
      <c r="I758" s="129"/>
      <c r="J758" s="129"/>
      <c r="K758" s="129"/>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row>
    <row r="759" spans="1:44" ht="15.75" customHeight="1">
      <c r="A759" s="129"/>
      <c r="B759" s="129"/>
      <c r="C759" s="129"/>
      <c r="D759" s="129"/>
      <c r="E759" s="129"/>
      <c r="F759" s="129"/>
      <c r="G759" s="129"/>
      <c r="H759" s="129"/>
      <c r="I759" s="129"/>
      <c r="J759" s="129"/>
      <c r="K759" s="129"/>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row>
    <row r="760" spans="1:44" ht="15.75" customHeight="1">
      <c r="A760" s="129"/>
      <c r="B760" s="129"/>
      <c r="C760" s="129"/>
      <c r="D760" s="129"/>
      <c r="E760" s="129"/>
      <c r="F760" s="129"/>
      <c r="G760" s="129"/>
      <c r="H760" s="129"/>
      <c r="I760" s="129"/>
      <c r="J760" s="129"/>
      <c r="K760" s="129"/>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row>
    <row r="761" spans="1:44" ht="15.75" customHeight="1">
      <c r="A761" s="129"/>
      <c r="B761" s="129"/>
      <c r="C761" s="129"/>
      <c r="D761" s="129"/>
      <c r="E761" s="129"/>
      <c r="F761" s="129"/>
      <c r="G761" s="129"/>
      <c r="H761" s="129"/>
      <c r="I761" s="129"/>
      <c r="J761" s="129"/>
      <c r="K761" s="129"/>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row>
    <row r="762" spans="1:44" ht="15.75" customHeight="1">
      <c r="A762" s="129"/>
      <c r="B762" s="129"/>
      <c r="C762" s="129"/>
      <c r="D762" s="129"/>
      <c r="E762" s="129"/>
      <c r="F762" s="129"/>
      <c r="G762" s="129"/>
      <c r="H762" s="129"/>
      <c r="I762" s="129"/>
      <c r="J762" s="129"/>
      <c r="K762" s="129"/>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row>
    <row r="763" spans="1:44" ht="15.75" customHeight="1">
      <c r="A763" s="129"/>
      <c r="B763" s="129"/>
      <c r="C763" s="129"/>
      <c r="D763" s="129"/>
      <c r="E763" s="129"/>
      <c r="F763" s="129"/>
      <c r="G763" s="129"/>
      <c r="H763" s="129"/>
      <c r="I763" s="129"/>
      <c r="J763" s="129"/>
      <c r="K763" s="129"/>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row>
    <row r="764" spans="1:44" ht="15.75" customHeight="1">
      <c r="A764" s="129"/>
      <c r="B764" s="129"/>
      <c r="C764" s="129"/>
      <c r="D764" s="129"/>
      <c r="E764" s="129"/>
      <c r="F764" s="129"/>
      <c r="G764" s="129"/>
      <c r="H764" s="129"/>
      <c r="I764" s="129"/>
      <c r="J764" s="129"/>
      <c r="K764" s="129"/>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row>
    <row r="765" spans="1:44" ht="15.75" customHeight="1">
      <c r="A765" s="129"/>
      <c r="B765" s="129"/>
      <c r="C765" s="129"/>
      <c r="D765" s="129"/>
      <c r="E765" s="129"/>
      <c r="F765" s="129"/>
      <c r="G765" s="129"/>
      <c r="H765" s="129"/>
      <c r="I765" s="129"/>
      <c r="J765" s="129"/>
      <c r="K765" s="129"/>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row>
    <row r="766" spans="1:44" ht="15.75" customHeight="1">
      <c r="A766" s="129"/>
      <c r="B766" s="129"/>
      <c r="C766" s="129"/>
      <c r="D766" s="129"/>
      <c r="E766" s="129"/>
      <c r="F766" s="129"/>
      <c r="G766" s="129"/>
      <c r="H766" s="129"/>
      <c r="I766" s="129"/>
      <c r="J766" s="129"/>
      <c r="K766" s="129"/>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row>
    <row r="767" spans="1:44" ht="15.75" customHeight="1">
      <c r="A767" s="129"/>
      <c r="B767" s="129"/>
      <c r="C767" s="129"/>
      <c r="D767" s="129"/>
      <c r="E767" s="129"/>
      <c r="F767" s="129"/>
      <c r="G767" s="129"/>
      <c r="H767" s="129"/>
      <c r="I767" s="129"/>
      <c r="J767" s="129"/>
      <c r="K767" s="129"/>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row>
    <row r="768" spans="1:44" ht="15.75" customHeight="1">
      <c r="A768" s="129"/>
      <c r="B768" s="129"/>
      <c r="C768" s="129"/>
      <c r="D768" s="129"/>
      <c r="E768" s="129"/>
      <c r="F768" s="129"/>
      <c r="G768" s="129"/>
      <c r="H768" s="129"/>
      <c r="I768" s="129"/>
      <c r="J768" s="129"/>
      <c r="K768" s="129"/>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row>
    <row r="769" spans="1:44" ht="15.75" customHeight="1">
      <c r="A769" s="129"/>
      <c r="B769" s="129"/>
      <c r="C769" s="129"/>
      <c r="D769" s="129"/>
      <c r="E769" s="129"/>
      <c r="F769" s="129"/>
      <c r="G769" s="129"/>
      <c r="H769" s="129"/>
      <c r="I769" s="129"/>
      <c r="J769" s="129"/>
      <c r="K769" s="129"/>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row>
    <row r="770" spans="1:44" ht="15.75" customHeight="1">
      <c r="A770" s="129"/>
      <c r="B770" s="129"/>
      <c r="C770" s="129"/>
      <c r="D770" s="129"/>
      <c r="E770" s="129"/>
      <c r="F770" s="129"/>
      <c r="G770" s="129"/>
      <c r="H770" s="129"/>
      <c r="I770" s="129"/>
      <c r="J770" s="129"/>
      <c r="K770" s="129"/>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row>
    <row r="771" spans="1:44" ht="15.75" customHeight="1">
      <c r="A771" s="129"/>
      <c r="B771" s="129"/>
      <c r="C771" s="129"/>
      <c r="D771" s="129"/>
      <c r="E771" s="129"/>
      <c r="F771" s="129"/>
      <c r="G771" s="129"/>
      <c r="H771" s="129"/>
      <c r="I771" s="129"/>
      <c r="J771" s="129"/>
      <c r="K771" s="129"/>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row>
    <row r="772" spans="1:44" ht="15.75" customHeight="1">
      <c r="A772" s="129"/>
      <c r="B772" s="129"/>
      <c r="C772" s="129"/>
      <c r="D772" s="129"/>
      <c r="E772" s="129"/>
      <c r="F772" s="129"/>
      <c r="G772" s="129"/>
      <c r="H772" s="129"/>
      <c r="I772" s="129"/>
      <c r="J772" s="129"/>
      <c r="K772" s="129"/>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row>
    <row r="773" spans="1:44" ht="15.75" customHeight="1">
      <c r="A773" s="129"/>
      <c r="B773" s="129"/>
      <c r="C773" s="129"/>
      <c r="D773" s="129"/>
      <c r="E773" s="129"/>
      <c r="F773" s="129"/>
      <c r="G773" s="129"/>
      <c r="H773" s="129"/>
      <c r="I773" s="129"/>
      <c r="J773" s="129"/>
      <c r="K773" s="129"/>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row>
    <row r="774" spans="1:44" ht="15.75" customHeight="1">
      <c r="A774" s="129"/>
      <c r="B774" s="129"/>
      <c r="C774" s="129"/>
      <c r="D774" s="129"/>
      <c r="E774" s="129"/>
      <c r="F774" s="129"/>
      <c r="G774" s="129"/>
      <c r="H774" s="129"/>
      <c r="I774" s="129"/>
      <c r="J774" s="129"/>
      <c r="K774" s="129"/>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row>
    <row r="775" spans="1:44" ht="15.75" customHeight="1">
      <c r="A775" s="129"/>
      <c r="B775" s="129"/>
      <c r="C775" s="129"/>
      <c r="D775" s="129"/>
      <c r="E775" s="129"/>
      <c r="F775" s="129"/>
      <c r="G775" s="129"/>
      <c r="H775" s="129"/>
      <c r="I775" s="129"/>
      <c r="J775" s="129"/>
      <c r="K775" s="129"/>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row>
    <row r="776" spans="1:44" ht="15.75" customHeight="1">
      <c r="A776" s="129"/>
      <c r="B776" s="129"/>
      <c r="C776" s="129"/>
      <c r="D776" s="129"/>
      <c r="E776" s="129"/>
      <c r="F776" s="129"/>
      <c r="G776" s="129"/>
      <c r="H776" s="129"/>
      <c r="I776" s="129"/>
      <c r="J776" s="129"/>
      <c r="K776" s="129"/>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row>
    <row r="777" spans="1:44" ht="15.75" customHeight="1">
      <c r="A777" s="129"/>
      <c r="B777" s="129"/>
      <c r="C777" s="129"/>
      <c r="D777" s="129"/>
      <c r="E777" s="129"/>
      <c r="F777" s="129"/>
      <c r="G777" s="129"/>
      <c r="H777" s="129"/>
      <c r="I777" s="129"/>
      <c r="J777" s="129"/>
      <c r="K777" s="129"/>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row>
    <row r="778" spans="1:44" ht="15.75" customHeight="1">
      <c r="A778" s="129"/>
      <c r="B778" s="129"/>
      <c r="C778" s="129"/>
      <c r="D778" s="129"/>
      <c r="E778" s="129"/>
      <c r="F778" s="129"/>
      <c r="G778" s="129"/>
      <c r="H778" s="129"/>
      <c r="I778" s="129"/>
      <c r="J778" s="129"/>
      <c r="K778" s="129"/>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row>
    <row r="779" spans="1:44" ht="15.75" customHeight="1">
      <c r="A779" s="129"/>
      <c r="B779" s="129"/>
      <c r="C779" s="129"/>
      <c r="D779" s="129"/>
      <c r="E779" s="129"/>
      <c r="F779" s="129"/>
      <c r="G779" s="129"/>
      <c r="H779" s="129"/>
      <c r="I779" s="129"/>
      <c r="J779" s="129"/>
      <c r="K779" s="129"/>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row>
    <row r="780" spans="1:44" ht="15.75" customHeight="1">
      <c r="A780" s="129"/>
      <c r="B780" s="129"/>
      <c r="C780" s="129"/>
      <c r="D780" s="129"/>
      <c r="E780" s="129"/>
      <c r="F780" s="129"/>
      <c r="G780" s="129"/>
      <c r="H780" s="129"/>
      <c r="I780" s="129"/>
      <c r="J780" s="129"/>
      <c r="K780" s="129"/>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row>
    <row r="781" spans="1:44" ht="15.75" customHeight="1">
      <c r="A781" s="129"/>
      <c r="B781" s="129"/>
      <c r="C781" s="129"/>
      <c r="D781" s="129"/>
      <c r="E781" s="129"/>
      <c r="F781" s="129"/>
      <c r="G781" s="129"/>
      <c r="H781" s="129"/>
      <c r="I781" s="129"/>
      <c r="J781" s="129"/>
      <c r="K781" s="129"/>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row>
    <row r="782" spans="1:44" ht="15.75" customHeight="1">
      <c r="A782" s="129"/>
      <c r="B782" s="129"/>
      <c r="C782" s="129"/>
      <c r="D782" s="129"/>
      <c r="E782" s="129"/>
      <c r="F782" s="129"/>
      <c r="G782" s="129"/>
      <c r="H782" s="129"/>
      <c r="I782" s="129"/>
      <c r="J782" s="129"/>
      <c r="K782" s="129"/>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row>
    <row r="783" spans="1:44" ht="15.75" customHeight="1">
      <c r="A783" s="129"/>
      <c r="B783" s="129"/>
      <c r="C783" s="129"/>
      <c r="D783" s="129"/>
      <c r="E783" s="129"/>
      <c r="F783" s="129"/>
      <c r="G783" s="129"/>
      <c r="H783" s="129"/>
      <c r="I783" s="129"/>
      <c r="J783" s="129"/>
      <c r="K783" s="129"/>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row>
    <row r="784" spans="1:44" ht="15.75" customHeight="1">
      <c r="A784" s="129"/>
      <c r="B784" s="129"/>
      <c r="C784" s="129"/>
      <c r="D784" s="129"/>
      <c r="E784" s="129"/>
      <c r="F784" s="129"/>
      <c r="G784" s="129"/>
      <c r="H784" s="129"/>
      <c r="I784" s="129"/>
      <c r="J784" s="129"/>
      <c r="K784" s="129"/>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row>
    <row r="785" spans="1:44" ht="15.75" customHeight="1">
      <c r="A785" s="129"/>
      <c r="B785" s="129"/>
      <c r="C785" s="129"/>
      <c r="D785" s="129"/>
      <c r="E785" s="129"/>
      <c r="F785" s="129"/>
      <c r="G785" s="129"/>
      <c r="H785" s="129"/>
      <c r="I785" s="129"/>
      <c r="J785" s="129"/>
      <c r="K785" s="129"/>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row>
    <row r="786" spans="1:44" ht="15.75" customHeight="1">
      <c r="A786" s="129"/>
      <c r="B786" s="129"/>
      <c r="C786" s="129"/>
      <c r="D786" s="129"/>
      <c r="E786" s="129"/>
      <c r="F786" s="129"/>
      <c r="G786" s="129"/>
      <c r="H786" s="129"/>
      <c r="I786" s="129"/>
      <c r="J786" s="129"/>
      <c r="K786" s="129"/>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row>
    <row r="787" spans="1:44" ht="15.75" customHeight="1">
      <c r="A787" s="129"/>
      <c r="B787" s="129"/>
      <c r="C787" s="129"/>
      <c r="D787" s="129"/>
      <c r="E787" s="129"/>
      <c r="F787" s="129"/>
      <c r="G787" s="129"/>
      <c r="H787" s="129"/>
      <c r="I787" s="129"/>
      <c r="J787" s="129"/>
      <c r="K787" s="129"/>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row>
    <row r="788" spans="1:44" ht="15.75" customHeight="1">
      <c r="A788" s="129"/>
      <c r="B788" s="129"/>
      <c r="C788" s="129"/>
      <c r="D788" s="129"/>
      <c r="E788" s="129"/>
      <c r="F788" s="129"/>
      <c r="G788" s="129"/>
      <c r="H788" s="129"/>
      <c r="I788" s="129"/>
      <c r="J788" s="129"/>
      <c r="K788" s="129"/>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row>
    <row r="789" spans="1:44" ht="15.75" customHeight="1">
      <c r="A789" s="129"/>
      <c r="B789" s="129"/>
      <c r="C789" s="129"/>
      <c r="D789" s="129"/>
      <c r="E789" s="129"/>
      <c r="F789" s="129"/>
      <c r="G789" s="129"/>
      <c r="H789" s="129"/>
      <c r="I789" s="129"/>
      <c r="J789" s="129"/>
      <c r="K789" s="129"/>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row>
    <row r="790" spans="1:44" ht="15.75" customHeight="1">
      <c r="A790" s="129"/>
      <c r="B790" s="129"/>
      <c r="C790" s="129"/>
      <c r="D790" s="129"/>
      <c r="E790" s="129"/>
      <c r="F790" s="129"/>
      <c r="G790" s="129"/>
      <c r="H790" s="129"/>
      <c r="I790" s="129"/>
      <c r="J790" s="129"/>
      <c r="K790" s="129"/>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row>
    <row r="791" spans="1:44" ht="15.75" customHeight="1">
      <c r="A791" s="129"/>
      <c r="B791" s="129"/>
      <c r="C791" s="129"/>
      <c r="D791" s="129"/>
      <c r="E791" s="129"/>
      <c r="F791" s="129"/>
      <c r="G791" s="129"/>
      <c r="H791" s="129"/>
      <c r="I791" s="129"/>
      <c r="J791" s="129"/>
      <c r="K791" s="129"/>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row>
    <row r="792" spans="1:44" ht="15.75" customHeight="1">
      <c r="A792" s="129"/>
      <c r="B792" s="129"/>
      <c r="C792" s="129"/>
      <c r="D792" s="129"/>
      <c r="E792" s="129"/>
      <c r="F792" s="129"/>
      <c r="G792" s="129"/>
      <c r="H792" s="129"/>
      <c r="I792" s="129"/>
      <c r="J792" s="129"/>
      <c r="K792" s="129"/>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row>
    <row r="793" spans="1:44" ht="15.75" customHeight="1">
      <c r="A793" s="129"/>
      <c r="B793" s="129"/>
      <c r="C793" s="129"/>
      <c r="D793" s="129"/>
      <c r="E793" s="129"/>
      <c r="F793" s="129"/>
      <c r="G793" s="129"/>
      <c r="H793" s="129"/>
      <c r="I793" s="129"/>
      <c r="J793" s="129"/>
      <c r="K793" s="129"/>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row>
    <row r="794" spans="1:44" ht="15.75" customHeight="1">
      <c r="A794" s="129"/>
      <c r="B794" s="129"/>
      <c r="C794" s="129"/>
      <c r="D794" s="129"/>
      <c r="E794" s="129"/>
      <c r="F794" s="129"/>
      <c r="G794" s="129"/>
      <c r="H794" s="129"/>
      <c r="I794" s="129"/>
      <c r="J794" s="129"/>
      <c r="K794" s="129"/>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row>
    <row r="795" spans="1:44" ht="15.75" customHeight="1">
      <c r="A795" s="129"/>
      <c r="B795" s="129"/>
      <c r="C795" s="129"/>
      <c r="D795" s="129"/>
      <c r="E795" s="129"/>
      <c r="F795" s="129"/>
      <c r="G795" s="129"/>
      <c r="H795" s="129"/>
      <c r="I795" s="129"/>
      <c r="J795" s="129"/>
      <c r="K795" s="129"/>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row>
    <row r="796" spans="1:44" ht="15.75" customHeight="1">
      <c r="A796" s="129"/>
      <c r="B796" s="129"/>
      <c r="C796" s="129"/>
      <c r="D796" s="129"/>
      <c r="E796" s="129"/>
      <c r="F796" s="129"/>
      <c r="G796" s="129"/>
      <c r="H796" s="129"/>
      <c r="I796" s="129"/>
      <c r="J796" s="129"/>
      <c r="K796" s="129"/>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row>
    <row r="797" spans="1:44" ht="15.75" customHeight="1">
      <c r="A797" s="129"/>
      <c r="B797" s="129"/>
      <c r="C797" s="129"/>
      <c r="D797" s="129"/>
      <c r="E797" s="129"/>
      <c r="F797" s="129"/>
      <c r="G797" s="129"/>
      <c r="H797" s="129"/>
      <c r="I797" s="129"/>
      <c r="J797" s="129"/>
      <c r="K797" s="129"/>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row>
    <row r="798" spans="1:44" ht="15.75" customHeight="1">
      <c r="A798" s="129"/>
      <c r="B798" s="129"/>
      <c r="C798" s="129"/>
      <c r="D798" s="129"/>
      <c r="E798" s="129"/>
      <c r="F798" s="129"/>
      <c r="G798" s="129"/>
      <c r="H798" s="129"/>
      <c r="I798" s="129"/>
      <c r="J798" s="129"/>
      <c r="K798" s="129"/>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row>
    <row r="799" spans="1:44" ht="15.75" customHeight="1">
      <c r="A799" s="129"/>
      <c r="B799" s="129"/>
      <c r="C799" s="129"/>
      <c r="D799" s="129"/>
      <c r="E799" s="129"/>
      <c r="F799" s="129"/>
      <c r="G799" s="129"/>
      <c r="H799" s="129"/>
      <c r="I799" s="129"/>
      <c r="J799" s="129"/>
      <c r="K799" s="129"/>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row>
    <row r="800" spans="1:44" ht="15.75" customHeight="1">
      <c r="A800" s="129"/>
      <c r="B800" s="129"/>
      <c r="C800" s="129"/>
      <c r="D800" s="129"/>
      <c r="E800" s="129"/>
      <c r="F800" s="129"/>
      <c r="G800" s="129"/>
      <c r="H800" s="129"/>
      <c r="I800" s="129"/>
      <c r="J800" s="129"/>
      <c r="K800" s="129"/>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row>
    <row r="801" spans="1:44" ht="15.75" customHeight="1">
      <c r="A801" s="129"/>
      <c r="B801" s="129"/>
      <c r="C801" s="129"/>
      <c r="D801" s="129"/>
      <c r="E801" s="129"/>
      <c r="F801" s="129"/>
      <c r="G801" s="129"/>
      <c r="H801" s="129"/>
      <c r="I801" s="129"/>
      <c r="J801" s="129"/>
      <c r="K801" s="129"/>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row>
    <row r="802" spans="1:44" ht="15.75" customHeight="1">
      <c r="A802" s="129"/>
      <c r="B802" s="129"/>
      <c r="C802" s="129"/>
      <c r="D802" s="129"/>
      <c r="E802" s="129"/>
      <c r="F802" s="129"/>
      <c r="G802" s="129"/>
      <c r="H802" s="129"/>
      <c r="I802" s="129"/>
      <c r="J802" s="129"/>
      <c r="K802" s="129"/>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row>
    <row r="803" spans="1:44" ht="15.75" customHeight="1">
      <c r="A803" s="129"/>
      <c r="B803" s="129"/>
      <c r="C803" s="129"/>
      <c r="D803" s="129"/>
      <c r="E803" s="129"/>
      <c r="F803" s="129"/>
      <c r="G803" s="129"/>
      <c r="H803" s="129"/>
      <c r="I803" s="129"/>
      <c r="J803" s="129"/>
      <c r="K803" s="129"/>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row>
    <row r="804" spans="1:44" ht="15.75" customHeight="1">
      <c r="A804" s="129"/>
      <c r="B804" s="129"/>
      <c r="C804" s="129"/>
      <c r="D804" s="129"/>
      <c r="E804" s="129"/>
      <c r="F804" s="129"/>
      <c r="G804" s="129"/>
      <c r="H804" s="129"/>
      <c r="I804" s="129"/>
      <c r="J804" s="129"/>
      <c r="K804" s="129"/>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row>
    <row r="805" spans="1:44" ht="15.75" customHeight="1">
      <c r="A805" s="129"/>
      <c r="B805" s="129"/>
      <c r="C805" s="129"/>
      <c r="D805" s="129"/>
      <c r="E805" s="129"/>
      <c r="F805" s="129"/>
      <c r="G805" s="129"/>
      <c r="H805" s="129"/>
      <c r="I805" s="129"/>
      <c r="J805" s="129"/>
      <c r="K805" s="129"/>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row>
    <row r="806" spans="1:44" ht="15.75" customHeight="1">
      <c r="A806" s="129"/>
      <c r="B806" s="129"/>
      <c r="C806" s="129"/>
      <c r="D806" s="129"/>
      <c r="E806" s="129"/>
      <c r="F806" s="129"/>
      <c r="G806" s="129"/>
      <c r="H806" s="129"/>
      <c r="I806" s="129"/>
      <c r="J806" s="129"/>
      <c r="K806" s="129"/>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row>
    <row r="807" spans="1:44" ht="15.75" customHeight="1">
      <c r="A807" s="129"/>
      <c r="B807" s="129"/>
      <c r="C807" s="129"/>
      <c r="D807" s="129"/>
      <c r="E807" s="129"/>
      <c r="F807" s="129"/>
      <c r="G807" s="129"/>
      <c r="H807" s="129"/>
      <c r="I807" s="129"/>
      <c r="J807" s="129"/>
      <c r="K807" s="129"/>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row>
    <row r="808" spans="1:44" ht="15.75" customHeight="1">
      <c r="A808" s="129"/>
      <c r="B808" s="129"/>
      <c r="C808" s="129"/>
      <c r="D808" s="129"/>
      <c r="E808" s="129"/>
      <c r="F808" s="129"/>
      <c r="G808" s="129"/>
      <c r="H808" s="129"/>
      <c r="I808" s="129"/>
      <c r="J808" s="129"/>
      <c r="K808" s="129"/>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row>
    <row r="809" spans="1:44" ht="15.75" customHeight="1">
      <c r="A809" s="129"/>
      <c r="B809" s="129"/>
      <c r="C809" s="129"/>
      <c r="D809" s="129"/>
      <c r="E809" s="129"/>
      <c r="F809" s="129"/>
      <c r="G809" s="129"/>
      <c r="H809" s="129"/>
      <c r="I809" s="129"/>
      <c r="J809" s="129"/>
      <c r="K809" s="129"/>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row>
    <row r="810" spans="1:44" ht="15.75" customHeight="1">
      <c r="A810" s="129"/>
      <c r="B810" s="129"/>
      <c r="C810" s="129"/>
      <c r="D810" s="129"/>
      <c r="E810" s="129"/>
      <c r="F810" s="129"/>
      <c r="G810" s="129"/>
      <c r="H810" s="129"/>
      <c r="I810" s="129"/>
      <c r="J810" s="129"/>
      <c r="K810" s="129"/>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row>
    <row r="811" spans="1:44" ht="15.75" customHeight="1">
      <c r="A811" s="129"/>
      <c r="B811" s="129"/>
      <c r="C811" s="129"/>
      <c r="D811" s="129"/>
      <c r="E811" s="129"/>
      <c r="F811" s="129"/>
      <c r="G811" s="129"/>
      <c r="H811" s="129"/>
      <c r="I811" s="129"/>
      <c r="J811" s="129"/>
      <c r="K811" s="129"/>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row>
    <row r="812" spans="1:44" ht="15.75" customHeight="1">
      <c r="A812" s="129"/>
      <c r="B812" s="129"/>
      <c r="C812" s="129"/>
      <c r="D812" s="129"/>
      <c r="E812" s="129"/>
      <c r="F812" s="129"/>
      <c r="G812" s="129"/>
      <c r="H812" s="129"/>
      <c r="I812" s="129"/>
      <c r="J812" s="129"/>
      <c r="K812" s="129"/>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row>
    <row r="813" spans="1:44" ht="15.75" customHeight="1">
      <c r="A813" s="129"/>
      <c r="B813" s="129"/>
      <c r="C813" s="129"/>
      <c r="D813" s="129"/>
      <c r="E813" s="129"/>
      <c r="F813" s="129"/>
      <c r="G813" s="129"/>
      <c r="H813" s="129"/>
      <c r="I813" s="129"/>
      <c r="J813" s="129"/>
      <c r="K813" s="129"/>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row>
    <row r="814" spans="1:44" ht="15.75" customHeight="1">
      <c r="A814" s="129"/>
      <c r="B814" s="129"/>
      <c r="C814" s="129"/>
      <c r="D814" s="129"/>
      <c r="E814" s="129"/>
      <c r="F814" s="129"/>
      <c r="G814" s="129"/>
      <c r="H814" s="129"/>
      <c r="I814" s="129"/>
      <c r="J814" s="129"/>
      <c r="K814" s="129"/>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row>
    <row r="815" spans="1:44" ht="15.75" customHeight="1">
      <c r="A815" s="129"/>
      <c r="B815" s="129"/>
      <c r="C815" s="129"/>
      <c r="D815" s="129"/>
      <c r="E815" s="129"/>
      <c r="F815" s="129"/>
      <c r="G815" s="129"/>
      <c r="H815" s="129"/>
      <c r="I815" s="129"/>
      <c r="J815" s="129"/>
      <c r="K815" s="129"/>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row>
    <row r="816" spans="1:44" ht="15.75" customHeight="1">
      <c r="A816" s="129"/>
      <c r="B816" s="129"/>
      <c r="C816" s="129"/>
      <c r="D816" s="129"/>
      <c r="E816" s="129"/>
      <c r="F816" s="129"/>
      <c r="G816" s="129"/>
      <c r="H816" s="129"/>
      <c r="I816" s="129"/>
      <c r="J816" s="129"/>
      <c r="K816" s="129"/>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row>
    <row r="817" spans="1:44" ht="15.75" customHeight="1">
      <c r="A817" s="129"/>
      <c r="B817" s="129"/>
      <c r="C817" s="129"/>
      <c r="D817" s="129"/>
      <c r="E817" s="129"/>
      <c r="F817" s="129"/>
      <c r="G817" s="129"/>
      <c r="H817" s="129"/>
      <c r="I817" s="129"/>
      <c r="J817" s="129"/>
      <c r="K817" s="129"/>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row>
    <row r="818" spans="1:44" ht="15.75" customHeight="1">
      <c r="A818" s="129"/>
      <c r="B818" s="129"/>
      <c r="C818" s="129"/>
      <c r="D818" s="129"/>
      <c r="E818" s="129"/>
      <c r="F818" s="129"/>
      <c r="G818" s="129"/>
      <c r="H818" s="129"/>
      <c r="I818" s="129"/>
      <c r="J818" s="129"/>
      <c r="K818" s="129"/>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row>
    <row r="819" spans="1:44" ht="15.75" customHeight="1">
      <c r="A819" s="129"/>
      <c r="B819" s="129"/>
      <c r="C819" s="129"/>
      <c r="D819" s="129"/>
      <c r="E819" s="129"/>
      <c r="F819" s="129"/>
      <c r="G819" s="129"/>
      <c r="H819" s="129"/>
      <c r="I819" s="129"/>
      <c r="J819" s="129"/>
      <c r="K819" s="129"/>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row>
    <row r="820" spans="1:44" ht="15.75" customHeight="1">
      <c r="A820" s="129"/>
      <c r="B820" s="129"/>
      <c r="C820" s="129"/>
      <c r="D820" s="129"/>
      <c r="E820" s="129"/>
      <c r="F820" s="129"/>
      <c r="G820" s="129"/>
      <c r="H820" s="129"/>
      <c r="I820" s="129"/>
      <c r="J820" s="129"/>
      <c r="K820" s="129"/>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row>
    <row r="821" spans="1:44" ht="15.75" customHeight="1">
      <c r="A821" s="129"/>
      <c r="B821" s="129"/>
      <c r="C821" s="129"/>
      <c r="D821" s="129"/>
      <c r="E821" s="129"/>
      <c r="F821" s="129"/>
      <c r="G821" s="129"/>
      <c r="H821" s="129"/>
      <c r="I821" s="129"/>
      <c r="J821" s="129"/>
      <c r="K821" s="129"/>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row>
    <row r="822" spans="1:44" ht="15.75" customHeight="1">
      <c r="A822" s="129"/>
      <c r="B822" s="129"/>
      <c r="C822" s="129"/>
      <c r="D822" s="129"/>
      <c r="E822" s="129"/>
      <c r="F822" s="129"/>
      <c r="G822" s="129"/>
      <c r="H822" s="129"/>
      <c r="I822" s="129"/>
      <c r="J822" s="129"/>
      <c r="K822" s="129"/>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row>
    <row r="823" spans="1:44" ht="15.75" customHeight="1">
      <c r="A823" s="129"/>
      <c r="B823" s="129"/>
      <c r="C823" s="129"/>
      <c r="D823" s="129"/>
      <c r="E823" s="129"/>
      <c r="F823" s="129"/>
      <c r="G823" s="129"/>
      <c r="H823" s="129"/>
      <c r="I823" s="129"/>
      <c r="J823" s="129"/>
      <c r="K823" s="129"/>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row>
    <row r="824" spans="1:44" ht="15.75" customHeight="1">
      <c r="A824" s="129"/>
      <c r="B824" s="129"/>
      <c r="C824" s="129"/>
      <c r="D824" s="129"/>
      <c r="E824" s="129"/>
      <c r="F824" s="129"/>
      <c r="G824" s="129"/>
      <c r="H824" s="129"/>
      <c r="I824" s="129"/>
      <c r="J824" s="129"/>
      <c r="K824" s="129"/>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row>
    <row r="825" spans="1:44" ht="15.75" customHeight="1">
      <c r="A825" s="129"/>
      <c r="B825" s="129"/>
      <c r="C825" s="129"/>
      <c r="D825" s="129"/>
      <c r="E825" s="129"/>
      <c r="F825" s="129"/>
      <c r="G825" s="129"/>
      <c r="H825" s="129"/>
      <c r="I825" s="129"/>
      <c r="J825" s="129"/>
      <c r="K825" s="129"/>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row>
    <row r="826" spans="1:44" ht="15.75" customHeight="1">
      <c r="A826" s="129"/>
      <c r="B826" s="129"/>
      <c r="C826" s="129"/>
      <c r="D826" s="129"/>
      <c r="E826" s="129"/>
      <c r="F826" s="129"/>
      <c r="G826" s="129"/>
      <c r="H826" s="129"/>
      <c r="I826" s="129"/>
      <c r="J826" s="129"/>
      <c r="K826" s="129"/>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row>
    <row r="827" spans="1:44" ht="15.75" customHeight="1">
      <c r="A827" s="129"/>
      <c r="B827" s="129"/>
      <c r="C827" s="129"/>
      <c r="D827" s="129"/>
      <c r="E827" s="129"/>
      <c r="F827" s="129"/>
      <c r="G827" s="129"/>
      <c r="H827" s="129"/>
      <c r="I827" s="129"/>
      <c r="J827" s="129"/>
      <c r="K827" s="129"/>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row>
    <row r="828" spans="1:44" ht="15.75" customHeight="1">
      <c r="A828" s="129"/>
      <c r="B828" s="129"/>
      <c r="C828" s="129"/>
      <c r="D828" s="129"/>
      <c r="E828" s="129"/>
      <c r="F828" s="129"/>
      <c r="G828" s="129"/>
      <c r="H828" s="129"/>
      <c r="I828" s="129"/>
      <c r="J828" s="129"/>
      <c r="K828" s="129"/>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row>
    <row r="829" spans="1:44" ht="15.75" customHeight="1">
      <c r="A829" s="129"/>
      <c r="B829" s="129"/>
      <c r="C829" s="129"/>
      <c r="D829" s="129"/>
      <c r="E829" s="129"/>
      <c r="F829" s="129"/>
      <c r="G829" s="129"/>
      <c r="H829" s="129"/>
      <c r="I829" s="129"/>
      <c r="J829" s="129"/>
      <c r="K829" s="129"/>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row>
    <row r="830" spans="1:44" ht="15.75" customHeight="1">
      <c r="A830" s="129"/>
      <c r="B830" s="129"/>
      <c r="C830" s="129"/>
      <c r="D830" s="129"/>
      <c r="E830" s="129"/>
      <c r="F830" s="129"/>
      <c r="G830" s="129"/>
      <c r="H830" s="129"/>
      <c r="I830" s="129"/>
      <c r="J830" s="129"/>
      <c r="K830" s="129"/>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row>
    <row r="831" spans="1:44" ht="15.75" customHeight="1">
      <c r="A831" s="129"/>
      <c r="B831" s="129"/>
      <c r="C831" s="129"/>
      <c r="D831" s="129"/>
      <c r="E831" s="129"/>
      <c r="F831" s="129"/>
      <c r="G831" s="129"/>
      <c r="H831" s="129"/>
      <c r="I831" s="129"/>
      <c r="J831" s="129"/>
      <c r="K831" s="129"/>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row>
    <row r="832" spans="1:44" ht="15.75" customHeight="1">
      <c r="A832" s="129"/>
      <c r="B832" s="129"/>
      <c r="C832" s="129"/>
      <c r="D832" s="129"/>
      <c r="E832" s="129"/>
      <c r="F832" s="129"/>
      <c r="G832" s="129"/>
      <c r="H832" s="129"/>
      <c r="I832" s="129"/>
      <c r="J832" s="129"/>
      <c r="K832" s="129"/>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row>
    <row r="833" spans="1:44" ht="15.75" customHeight="1">
      <c r="A833" s="129"/>
      <c r="B833" s="129"/>
      <c r="C833" s="129"/>
      <c r="D833" s="129"/>
      <c r="E833" s="129"/>
      <c r="F833" s="129"/>
      <c r="G833" s="129"/>
      <c r="H833" s="129"/>
      <c r="I833" s="129"/>
      <c r="J833" s="129"/>
      <c r="K833" s="129"/>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row>
    <row r="834" spans="1:44" ht="15.75" customHeight="1">
      <c r="A834" s="129"/>
      <c r="B834" s="129"/>
      <c r="C834" s="129"/>
      <c r="D834" s="129"/>
      <c r="E834" s="129"/>
      <c r="F834" s="129"/>
      <c r="G834" s="129"/>
      <c r="H834" s="129"/>
      <c r="I834" s="129"/>
      <c r="J834" s="129"/>
      <c r="K834" s="129"/>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row>
    <row r="835" spans="1:44" ht="15.75" customHeight="1">
      <c r="A835" s="129"/>
      <c r="B835" s="129"/>
      <c r="C835" s="129"/>
      <c r="D835" s="129"/>
      <c r="E835" s="129"/>
      <c r="F835" s="129"/>
      <c r="G835" s="129"/>
      <c r="H835" s="129"/>
      <c r="I835" s="129"/>
      <c r="J835" s="129"/>
      <c r="K835" s="129"/>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row>
    <row r="836" spans="1:44" ht="15.75" customHeight="1">
      <c r="A836" s="129"/>
      <c r="B836" s="129"/>
      <c r="C836" s="129"/>
      <c r="D836" s="129"/>
      <c r="E836" s="129"/>
      <c r="F836" s="129"/>
      <c r="G836" s="129"/>
      <c r="H836" s="129"/>
      <c r="I836" s="129"/>
      <c r="J836" s="129"/>
      <c r="K836" s="129"/>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row>
    <row r="837" spans="1:44" ht="15.75" customHeight="1">
      <c r="A837" s="129"/>
      <c r="B837" s="129"/>
      <c r="C837" s="129"/>
      <c r="D837" s="129"/>
      <c r="E837" s="129"/>
      <c r="F837" s="129"/>
      <c r="G837" s="129"/>
      <c r="H837" s="129"/>
      <c r="I837" s="129"/>
      <c r="J837" s="129"/>
      <c r="K837" s="129"/>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row>
    <row r="838" spans="1:44" ht="15.75" customHeight="1">
      <c r="A838" s="129"/>
      <c r="B838" s="129"/>
      <c r="C838" s="129"/>
      <c r="D838" s="129"/>
      <c r="E838" s="129"/>
      <c r="F838" s="129"/>
      <c r="G838" s="129"/>
      <c r="H838" s="129"/>
      <c r="I838" s="129"/>
      <c r="J838" s="129"/>
      <c r="K838" s="129"/>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row>
    <row r="839" spans="1:44" ht="15.75" customHeight="1">
      <c r="A839" s="129"/>
      <c r="B839" s="129"/>
      <c r="C839" s="129"/>
      <c r="D839" s="129"/>
      <c r="E839" s="129"/>
      <c r="F839" s="129"/>
      <c r="G839" s="129"/>
      <c r="H839" s="129"/>
      <c r="I839" s="129"/>
      <c r="J839" s="129"/>
      <c r="K839" s="129"/>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row>
    <row r="840" spans="1:44" ht="15.75" customHeight="1">
      <c r="A840" s="129"/>
      <c r="B840" s="129"/>
      <c r="C840" s="129"/>
      <c r="D840" s="129"/>
      <c r="E840" s="129"/>
      <c r="F840" s="129"/>
      <c r="G840" s="129"/>
      <c r="H840" s="129"/>
      <c r="I840" s="129"/>
      <c r="J840" s="129"/>
      <c r="K840" s="129"/>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row>
    <row r="841" spans="1:44" ht="15.75" customHeight="1">
      <c r="A841" s="129"/>
      <c r="B841" s="129"/>
      <c r="C841" s="129"/>
      <c r="D841" s="129"/>
      <c r="E841" s="129"/>
      <c r="F841" s="129"/>
      <c r="G841" s="129"/>
      <c r="H841" s="129"/>
      <c r="I841" s="129"/>
      <c r="J841" s="129"/>
      <c r="K841" s="129"/>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row>
    <row r="842" spans="1:44" ht="15.75" customHeight="1">
      <c r="A842" s="129"/>
      <c r="B842" s="129"/>
      <c r="C842" s="129"/>
      <c r="D842" s="129"/>
      <c r="E842" s="129"/>
      <c r="F842" s="129"/>
      <c r="G842" s="129"/>
      <c r="H842" s="129"/>
      <c r="I842" s="129"/>
      <c r="J842" s="129"/>
      <c r="K842" s="129"/>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row>
    <row r="843" spans="1:44" ht="15.75" customHeight="1">
      <c r="A843" s="129"/>
      <c r="B843" s="129"/>
      <c r="C843" s="129"/>
      <c r="D843" s="129"/>
      <c r="E843" s="129"/>
      <c r="F843" s="129"/>
      <c r="G843" s="129"/>
      <c r="H843" s="129"/>
      <c r="I843" s="129"/>
      <c r="J843" s="129"/>
      <c r="K843" s="129"/>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row>
    <row r="844" spans="1:44" ht="15.75" customHeight="1">
      <c r="A844" s="129"/>
      <c r="B844" s="129"/>
      <c r="C844" s="129"/>
      <c r="D844" s="129"/>
      <c r="E844" s="129"/>
      <c r="F844" s="129"/>
      <c r="G844" s="129"/>
      <c r="H844" s="129"/>
      <c r="I844" s="129"/>
      <c r="J844" s="129"/>
      <c r="K844" s="129"/>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row>
    <row r="845" spans="1:44" ht="15.75" customHeight="1">
      <c r="A845" s="129"/>
      <c r="B845" s="129"/>
      <c r="C845" s="129"/>
      <c r="D845" s="129"/>
      <c r="E845" s="129"/>
      <c r="F845" s="129"/>
      <c r="G845" s="129"/>
      <c r="H845" s="129"/>
      <c r="I845" s="129"/>
      <c r="J845" s="129"/>
      <c r="K845" s="129"/>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row>
    <row r="846" spans="1:44" ht="15.75" customHeight="1">
      <c r="A846" s="129"/>
      <c r="B846" s="129"/>
      <c r="C846" s="129"/>
      <c r="D846" s="129"/>
      <c r="E846" s="129"/>
      <c r="F846" s="129"/>
      <c r="G846" s="129"/>
      <c r="H846" s="129"/>
      <c r="I846" s="129"/>
      <c r="J846" s="129"/>
      <c r="K846" s="129"/>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row>
    <row r="847" spans="1:44" ht="15.75" customHeight="1">
      <c r="A847" s="129"/>
      <c r="B847" s="129"/>
      <c r="C847" s="129"/>
      <c r="D847" s="129"/>
      <c r="E847" s="129"/>
      <c r="F847" s="129"/>
      <c r="G847" s="129"/>
      <c r="H847" s="129"/>
      <c r="I847" s="129"/>
      <c r="J847" s="129"/>
      <c r="K847" s="129"/>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row>
    <row r="848" spans="1:44" ht="15.75" customHeight="1">
      <c r="A848" s="129"/>
      <c r="B848" s="129"/>
      <c r="C848" s="129"/>
      <c r="D848" s="129"/>
      <c r="E848" s="129"/>
      <c r="F848" s="129"/>
      <c r="G848" s="129"/>
      <c r="H848" s="129"/>
      <c r="I848" s="129"/>
      <c r="J848" s="129"/>
      <c r="K848" s="129"/>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row>
    <row r="849" spans="1:44" ht="15.75" customHeight="1">
      <c r="A849" s="129"/>
      <c r="B849" s="129"/>
      <c r="C849" s="129"/>
      <c r="D849" s="129"/>
      <c r="E849" s="129"/>
      <c r="F849" s="129"/>
      <c r="G849" s="129"/>
      <c r="H849" s="129"/>
      <c r="I849" s="129"/>
      <c r="J849" s="129"/>
      <c r="K849" s="129"/>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row>
    <row r="850" spans="1:44" ht="15.75" customHeight="1">
      <c r="A850" s="129"/>
      <c r="B850" s="129"/>
      <c r="C850" s="129"/>
      <c r="D850" s="129"/>
      <c r="E850" s="129"/>
      <c r="F850" s="129"/>
      <c r="G850" s="129"/>
      <c r="H850" s="129"/>
      <c r="I850" s="129"/>
      <c r="J850" s="129"/>
      <c r="K850" s="129"/>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row>
    <row r="851" spans="1:44" ht="15.75" customHeight="1">
      <c r="A851" s="129"/>
      <c r="B851" s="129"/>
      <c r="C851" s="129"/>
      <c r="D851" s="129"/>
      <c r="E851" s="129"/>
      <c r="F851" s="129"/>
      <c r="G851" s="129"/>
      <c r="H851" s="129"/>
      <c r="I851" s="129"/>
      <c r="J851" s="129"/>
      <c r="K851" s="129"/>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row>
    <row r="852" spans="1:44" ht="15.75" customHeight="1">
      <c r="A852" s="129"/>
      <c r="B852" s="129"/>
      <c r="C852" s="129"/>
      <c r="D852" s="129"/>
      <c r="E852" s="129"/>
      <c r="F852" s="129"/>
      <c r="G852" s="129"/>
      <c r="H852" s="129"/>
      <c r="I852" s="129"/>
      <c r="J852" s="129"/>
      <c r="K852" s="129"/>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row>
    <row r="853" spans="1:44" ht="15.75" customHeight="1">
      <c r="A853" s="129"/>
      <c r="B853" s="129"/>
      <c r="C853" s="129"/>
      <c r="D853" s="129"/>
      <c r="E853" s="129"/>
      <c r="F853" s="129"/>
      <c r="G853" s="129"/>
      <c r="H853" s="129"/>
      <c r="I853" s="129"/>
      <c r="J853" s="129"/>
      <c r="K853" s="129"/>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row>
    <row r="854" spans="1:44" ht="15.75" customHeight="1">
      <c r="A854" s="129"/>
      <c r="B854" s="129"/>
      <c r="C854" s="129"/>
      <c r="D854" s="129"/>
      <c r="E854" s="129"/>
      <c r="F854" s="129"/>
      <c r="G854" s="129"/>
      <c r="H854" s="129"/>
      <c r="I854" s="129"/>
      <c r="J854" s="129"/>
      <c r="K854" s="129"/>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row>
    <row r="855" spans="1:44" ht="15.75" customHeight="1">
      <c r="A855" s="129"/>
      <c r="B855" s="129"/>
      <c r="C855" s="129"/>
      <c r="D855" s="129"/>
      <c r="E855" s="129"/>
      <c r="F855" s="129"/>
      <c r="G855" s="129"/>
      <c r="H855" s="129"/>
      <c r="I855" s="129"/>
      <c r="J855" s="129"/>
      <c r="K855" s="129"/>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row>
    <row r="856" spans="1:44" ht="15.75" customHeight="1">
      <c r="A856" s="129"/>
      <c r="B856" s="129"/>
      <c r="C856" s="129"/>
      <c r="D856" s="129"/>
      <c r="E856" s="129"/>
      <c r="F856" s="129"/>
      <c r="G856" s="129"/>
      <c r="H856" s="129"/>
      <c r="I856" s="129"/>
      <c r="J856" s="129"/>
      <c r="K856" s="129"/>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row>
    <row r="857" spans="1:44" ht="15.75" customHeight="1">
      <c r="A857" s="129"/>
      <c r="B857" s="129"/>
      <c r="C857" s="129"/>
      <c r="D857" s="129"/>
      <c r="E857" s="129"/>
      <c r="F857" s="129"/>
      <c r="G857" s="129"/>
      <c r="H857" s="129"/>
      <c r="I857" s="129"/>
      <c r="J857" s="129"/>
      <c r="K857" s="129"/>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row>
    <row r="858" spans="1:44" ht="15.75" customHeight="1">
      <c r="A858" s="129"/>
      <c r="B858" s="129"/>
      <c r="C858" s="129"/>
      <c r="D858" s="129"/>
      <c r="E858" s="129"/>
      <c r="F858" s="129"/>
      <c r="G858" s="129"/>
      <c r="H858" s="129"/>
      <c r="I858" s="129"/>
      <c r="J858" s="129"/>
      <c r="K858" s="129"/>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row>
    <row r="859" spans="1:44" ht="15.75" customHeight="1">
      <c r="A859" s="129"/>
      <c r="B859" s="129"/>
      <c r="C859" s="129"/>
      <c r="D859" s="129"/>
      <c r="E859" s="129"/>
      <c r="F859" s="129"/>
      <c r="G859" s="129"/>
      <c r="H859" s="129"/>
      <c r="I859" s="129"/>
      <c r="J859" s="129"/>
      <c r="K859" s="129"/>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row>
    <row r="860" spans="1:44" ht="15.75" customHeight="1">
      <c r="A860" s="129"/>
      <c r="B860" s="129"/>
      <c r="C860" s="129"/>
      <c r="D860" s="129"/>
      <c r="E860" s="129"/>
      <c r="F860" s="129"/>
      <c r="G860" s="129"/>
      <c r="H860" s="129"/>
      <c r="I860" s="129"/>
      <c r="J860" s="129"/>
      <c r="K860" s="129"/>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row>
    <row r="861" spans="1:44" ht="15.75" customHeight="1">
      <c r="A861" s="129"/>
      <c r="B861" s="129"/>
      <c r="C861" s="129"/>
      <c r="D861" s="129"/>
      <c r="E861" s="129"/>
      <c r="F861" s="129"/>
      <c r="G861" s="129"/>
      <c r="H861" s="129"/>
      <c r="I861" s="129"/>
      <c r="J861" s="129"/>
      <c r="K861" s="129"/>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row>
    <row r="862" spans="1:44" ht="15.75" customHeight="1">
      <c r="A862" s="129"/>
      <c r="B862" s="129"/>
      <c r="C862" s="129"/>
      <c r="D862" s="129"/>
      <c r="E862" s="129"/>
      <c r="F862" s="129"/>
      <c r="G862" s="129"/>
      <c r="H862" s="129"/>
      <c r="I862" s="129"/>
      <c r="J862" s="129"/>
      <c r="K862" s="129"/>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row>
    <row r="863" spans="1:44" ht="15.75" customHeight="1">
      <c r="A863" s="129"/>
      <c r="B863" s="129"/>
      <c r="C863" s="129"/>
      <c r="D863" s="129"/>
      <c r="E863" s="129"/>
      <c r="F863" s="129"/>
      <c r="G863" s="129"/>
      <c r="H863" s="129"/>
      <c r="I863" s="129"/>
      <c r="J863" s="129"/>
      <c r="K863" s="129"/>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row>
    <row r="864" spans="1:44" ht="15.75" customHeight="1">
      <c r="A864" s="129"/>
      <c r="B864" s="129"/>
      <c r="C864" s="129"/>
      <c r="D864" s="129"/>
      <c r="E864" s="129"/>
      <c r="F864" s="129"/>
      <c r="G864" s="129"/>
      <c r="H864" s="129"/>
      <c r="I864" s="129"/>
      <c r="J864" s="129"/>
      <c r="K864" s="129"/>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row>
    <row r="865" spans="1:44" ht="15.75" customHeight="1">
      <c r="A865" s="129"/>
      <c r="B865" s="129"/>
      <c r="C865" s="129"/>
      <c r="D865" s="129"/>
      <c r="E865" s="129"/>
      <c r="F865" s="129"/>
      <c r="G865" s="129"/>
      <c r="H865" s="129"/>
      <c r="I865" s="129"/>
      <c r="J865" s="129"/>
      <c r="K865" s="129"/>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row>
    <row r="866" spans="1:44" ht="15.75" customHeight="1">
      <c r="A866" s="129"/>
      <c r="B866" s="129"/>
      <c r="C866" s="129"/>
      <c r="D866" s="129"/>
      <c r="E866" s="129"/>
      <c r="F866" s="129"/>
      <c r="G866" s="129"/>
      <c r="H866" s="129"/>
      <c r="I866" s="129"/>
      <c r="J866" s="129"/>
      <c r="K866" s="129"/>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row>
    <row r="867" spans="1:44" ht="15.75" customHeight="1">
      <c r="A867" s="129"/>
      <c r="B867" s="129"/>
      <c r="C867" s="129"/>
      <c r="D867" s="129"/>
      <c r="E867" s="129"/>
      <c r="F867" s="129"/>
      <c r="G867" s="129"/>
      <c r="H867" s="129"/>
      <c r="I867" s="129"/>
      <c r="J867" s="129"/>
      <c r="K867" s="129"/>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row>
    <row r="868" spans="1:44" ht="15.75" customHeight="1">
      <c r="A868" s="129"/>
      <c r="B868" s="129"/>
      <c r="C868" s="129"/>
      <c r="D868" s="129"/>
      <c r="E868" s="129"/>
      <c r="F868" s="129"/>
      <c r="G868" s="129"/>
      <c r="H868" s="129"/>
      <c r="I868" s="129"/>
      <c r="J868" s="129"/>
      <c r="K868" s="129"/>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row>
    <row r="869" spans="1:44" ht="15.75" customHeight="1">
      <c r="A869" s="129"/>
      <c r="B869" s="129"/>
      <c r="C869" s="129"/>
      <c r="D869" s="129"/>
      <c r="E869" s="129"/>
      <c r="F869" s="129"/>
      <c r="G869" s="129"/>
      <c r="H869" s="129"/>
      <c r="I869" s="129"/>
      <c r="J869" s="129"/>
      <c r="K869" s="129"/>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row>
    <row r="870" spans="1:44" ht="15.75" customHeight="1">
      <c r="A870" s="129"/>
      <c r="B870" s="129"/>
      <c r="C870" s="129"/>
      <c r="D870" s="129"/>
      <c r="E870" s="129"/>
      <c r="F870" s="129"/>
      <c r="G870" s="129"/>
      <c r="H870" s="129"/>
      <c r="I870" s="129"/>
      <c r="J870" s="129"/>
      <c r="K870" s="129"/>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row>
    <row r="871" spans="1:44" ht="15.75" customHeight="1">
      <c r="A871" s="129"/>
      <c r="B871" s="129"/>
      <c r="C871" s="129"/>
      <c r="D871" s="129"/>
      <c r="E871" s="129"/>
      <c r="F871" s="129"/>
      <c r="G871" s="129"/>
      <c r="H871" s="129"/>
      <c r="I871" s="129"/>
      <c r="J871" s="129"/>
      <c r="K871" s="129"/>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row>
    <row r="872" spans="1:44" ht="15.75" customHeight="1">
      <c r="A872" s="129"/>
      <c r="B872" s="129"/>
      <c r="C872" s="129"/>
      <c r="D872" s="129"/>
      <c r="E872" s="129"/>
      <c r="F872" s="129"/>
      <c r="G872" s="129"/>
      <c r="H872" s="129"/>
      <c r="I872" s="129"/>
      <c r="J872" s="129"/>
      <c r="K872" s="129"/>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row>
    <row r="873" spans="1:44" ht="15.75" customHeight="1">
      <c r="A873" s="129"/>
      <c r="B873" s="129"/>
      <c r="C873" s="129"/>
      <c r="D873" s="129"/>
      <c r="E873" s="129"/>
      <c r="F873" s="129"/>
      <c r="G873" s="129"/>
      <c r="H873" s="129"/>
      <c r="I873" s="129"/>
      <c r="J873" s="129"/>
      <c r="K873" s="129"/>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row>
    <row r="874" spans="1:44" ht="15.75" customHeight="1">
      <c r="A874" s="129"/>
      <c r="B874" s="129"/>
      <c r="C874" s="129"/>
      <c r="D874" s="129"/>
      <c r="E874" s="129"/>
      <c r="F874" s="129"/>
      <c r="G874" s="129"/>
      <c r="H874" s="129"/>
      <c r="I874" s="129"/>
      <c r="J874" s="129"/>
      <c r="K874" s="129"/>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row>
    <row r="875" spans="1:44" ht="15.75" customHeight="1">
      <c r="A875" s="129"/>
      <c r="B875" s="129"/>
      <c r="C875" s="129"/>
      <c r="D875" s="129"/>
      <c r="E875" s="129"/>
      <c r="F875" s="129"/>
      <c r="G875" s="129"/>
      <c r="H875" s="129"/>
      <c r="I875" s="129"/>
      <c r="J875" s="129"/>
      <c r="K875" s="129"/>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row>
    <row r="876" spans="1:44" ht="15.75" customHeight="1">
      <c r="A876" s="129"/>
      <c r="B876" s="129"/>
      <c r="C876" s="129"/>
      <c r="D876" s="129"/>
      <c r="E876" s="129"/>
      <c r="F876" s="129"/>
      <c r="G876" s="129"/>
      <c r="H876" s="129"/>
      <c r="I876" s="129"/>
      <c r="J876" s="129"/>
      <c r="K876" s="129"/>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row>
    <row r="877" spans="1:44" ht="15.75" customHeight="1">
      <c r="A877" s="129"/>
      <c r="B877" s="129"/>
      <c r="C877" s="129"/>
      <c r="D877" s="129"/>
      <c r="E877" s="129"/>
      <c r="F877" s="129"/>
      <c r="G877" s="129"/>
      <c r="H877" s="129"/>
      <c r="I877" s="129"/>
      <c r="J877" s="129"/>
      <c r="K877" s="129"/>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row>
    <row r="878" spans="1:44" ht="15.75" customHeight="1">
      <c r="A878" s="129"/>
      <c r="B878" s="129"/>
      <c r="C878" s="129"/>
      <c r="D878" s="129"/>
      <c r="E878" s="129"/>
      <c r="F878" s="129"/>
      <c r="G878" s="129"/>
      <c r="H878" s="129"/>
      <c r="I878" s="129"/>
      <c r="J878" s="129"/>
      <c r="K878" s="129"/>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row>
    <row r="879" spans="1:44" ht="15.75" customHeight="1">
      <c r="A879" s="129"/>
      <c r="B879" s="129"/>
      <c r="C879" s="129"/>
      <c r="D879" s="129"/>
      <c r="E879" s="129"/>
      <c r="F879" s="129"/>
      <c r="G879" s="129"/>
      <c r="H879" s="129"/>
      <c r="I879" s="129"/>
      <c r="J879" s="129"/>
      <c r="K879" s="129"/>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row>
    <row r="880" spans="1:44" ht="15.75" customHeight="1">
      <c r="A880" s="129"/>
      <c r="B880" s="129"/>
      <c r="C880" s="129"/>
      <c r="D880" s="129"/>
      <c r="E880" s="129"/>
      <c r="F880" s="129"/>
      <c r="G880" s="129"/>
      <c r="H880" s="129"/>
      <c r="I880" s="129"/>
      <c r="J880" s="129"/>
      <c r="K880" s="129"/>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row>
    <row r="881" spans="1:44" ht="15.75" customHeight="1">
      <c r="A881" s="129"/>
      <c r="B881" s="129"/>
      <c r="C881" s="129"/>
      <c r="D881" s="129"/>
      <c r="E881" s="129"/>
      <c r="F881" s="129"/>
      <c r="G881" s="129"/>
      <c r="H881" s="129"/>
      <c r="I881" s="129"/>
      <c r="J881" s="129"/>
      <c r="K881" s="129"/>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row>
    <row r="882" spans="1:44" ht="15.75" customHeight="1">
      <c r="A882" s="129"/>
      <c r="B882" s="129"/>
      <c r="C882" s="129"/>
      <c r="D882" s="129"/>
      <c r="E882" s="129"/>
      <c r="F882" s="129"/>
      <c r="G882" s="129"/>
      <c r="H882" s="129"/>
      <c r="I882" s="129"/>
      <c r="J882" s="129"/>
      <c r="K882" s="129"/>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row>
    <row r="883" spans="1:44" ht="15.75" customHeight="1">
      <c r="A883" s="129"/>
      <c r="B883" s="129"/>
      <c r="C883" s="129"/>
      <c r="D883" s="129"/>
      <c r="E883" s="129"/>
      <c r="F883" s="129"/>
      <c r="G883" s="129"/>
      <c r="H883" s="129"/>
      <c r="I883" s="129"/>
      <c r="J883" s="129"/>
      <c r="K883" s="129"/>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row>
    <row r="884" spans="1:44" ht="15.75" customHeight="1">
      <c r="A884" s="129"/>
      <c r="B884" s="129"/>
      <c r="C884" s="129"/>
      <c r="D884" s="129"/>
      <c r="E884" s="129"/>
      <c r="F884" s="129"/>
      <c r="G884" s="129"/>
      <c r="H884" s="129"/>
      <c r="I884" s="129"/>
      <c r="J884" s="129"/>
      <c r="K884" s="129"/>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row>
    <row r="885" spans="1:44" ht="15.75" customHeight="1">
      <c r="A885" s="129"/>
      <c r="B885" s="129"/>
      <c r="C885" s="129"/>
      <c r="D885" s="129"/>
      <c r="E885" s="129"/>
      <c r="F885" s="129"/>
      <c r="G885" s="129"/>
      <c r="H885" s="129"/>
      <c r="I885" s="129"/>
      <c r="J885" s="129"/>
      <c r="K885" s="129"/>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row>
    <row r="886" spans="1:44" ht="15.75" customHeight="1">
      <c r="A886" s="129"/>
      <c r="B886" s="129"/>
      <c r="C886" s="129"/>
      <c r="D886" s="129"/>
      <c r="E886" s="129"/>
      <c r="F886" s="129"/>
      <c r="G886" s="129"/>
      <c r="H886" s="129"/>
      <c r="I886" s="129"/>
      <c r="J886" s="129"/>
      <c r="K886" s="129"/>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row>
    <row r="887" spans="1:44" ht="15.75" customHeight="1">
      <c r="A887" s="129"/>
      <c r="B887" s="129"/>
      <c r="C887" s="129"/>
      <c r="D887" s="129"/>
      <c r="E887" s="129"/>
      <c r="F887" s="129"/>
      <c r="G887" s="129"/>
      <c r="H887" s="129"/>
      <c r="I887" s="129"/>
      <c r="J887" s="129"/>
      <c r="K887" s="129"/>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row>
    <row r="888" spans="1:44" ht="15.75" customHeight="1">
      <c r="A888" s="129"/>
      <c r="B888" s="129"/>
      <c r="C888" s="129"/>
      <c r="D888" s="129"/>
      <c r="E888" s="129"/>
      <c r="F888" s="129"/>
      <c r="G888" s="129"/>
      <c r="H888" s="129"/>
      <c r="I888" s="129"/>
      <c r="J888" s="129"/>
      <c r="K888" s="129"/>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row>
    <row r="889" spans="1:44" ht="15.75" customHeight="1">
      <c r="A889" s="129"/>
      <c r="B889" s="129"/>
      <c r="C889" s="129"/>
      <c r="D889" s="129"/>
      <c r="E889" s="129"/>
      <c r="F889" s="129"/>
      <c r="G889" s="129"/>
      <c r="H889" s="129"/>
      <c r="I889" s="129"/>
      <c r="J889" s="129"/>
      <c r="K889" s="129"/>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row>
    <row r="890" spans="1:44" ht="15.75" customHeight="1">
      <c r="A890" s="129"/>
      <c r="B890" s="129"/>
      <c r="C890" s="129"/>
      <c r="D890" s="129"/>
      <c r="E890" s="129"/>
      <c r="F890" s="129"/>
      <c r="G890" s="129"/>
      <c r="H890" s="129"/>
      <c r="I890" s="129"/>
      <c r="J890" s="129"/>
      <c r="K890" s="129"/>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row>
    <row r="891" spans="1:44" ht="15.75" customHeight="1">
      <c r="A891" s="129"/>
      <c r="B891" s="129"/>
      <c r="C891" s="129"/>
      <c r="D891" s="129"/>
      <c r="E891" s="129"/>
      <c r="F891" s="129"/>
      <c r="G891" s="129"/>
      <c r="H891" s="129"/>
      <c r="I891" s="129"/>
      <c r="J891" s="129"/>
      <c r="K891" s="129"/>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row>
    <row r="892" spans="1:44" ht="15.75" customHeight="1">
      <c r="A892" s="129"/>
      <c r="B892" s="129"/>
      <c r="C892" s="129"/>
      <c r="D892" s="129"/>
      <c r="E892" s="129"/>
      <c r="F892" s="129"/>
      <c r="G892" s="129"/>
      <c r="H892" s="129"/>
      <c r="I892" s="129"/>
      <c r="J892" s="129"/>
      <c r="K892" s="129"/>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row>
    <row r="893" spans="1:44" ht="15.75" customHeight="1">
      <c r="A893" s="129"/>
      <c r="B893" s="129"/>
      <c r="C893" s="129"/>
      <c r="D893" s="129"/>
      <c r="E893" s="129"/>
      <c r="F893" s="129"/>
      <c r="G893" s="129"/>
      <c r="H893" s="129"/>
      <c r="I893" s="129"/>
      <c r="J893" s="129"/>
      <c r="K893" s="129"/>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row>
    <row r="894" spans="1:44" ht="15.75" customHeight="1">
      <c r="A894" s="129"/>
      <c r="B894" s="129"/>
      <c r="C894" s="129"/>
      <c r="D894" s="129"/>
      <c r="E894" s="129"/>
      <c r="F894" s="129"/>
      <c r="G894" s="129"/>
      <c r="H894" s="129"/>
      <c r="I894" s="129"/>
      <c r="J894" s="129"/>
      <c r="K894" s="129"/>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row>
    <row r="895" spans="1:44" ht="15.75" customHeight="1">
      <c r="A895" s="129"/>
      <c r="B895" s="129"/>
      <c r="C895" s="129"/>
      <c r="D895" s="129"/>
      <c r="E895" s="129"/>
      <c r="F895" s="129"/>
      <c r="G895" s="129"/>
      <c r="H895" s="129"/>
      <c r="I895" s="129"/>
      <c r="J895" s="129"/>
      <c r="K895" s="129"/>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row>
    <row r="896" spans="1:44" ht="15.75" customHeight="1">
      <c r="A896" s="129"/>
      <c r="B896" s="129"/>
      <c r="C896" s="129"/>
      <c r="D896" s="129"/>
      <c r="E896" s="129"/>
      <c r="F896" s="129"/>
      <c r="G896" s="129"/>
      <c r="H896" s="129"/>
      <c r="I896" s="129"/>
      <c r="J896" s="129"/>
      <c r="K896" s="129"/>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row>
    <row r="897" spans="1:44" ht="15.75" customHeight="1">
      <c r="A897" s="129"/>
      <c r="B897" s="129"/>
      <c r="C897" s="129"/>
      <c r="D897" s="129"/>
      <c r="E897" s="129"/>
      <c r="F897" s="129"/>
      <c r="G897" s="129"/>
      <c r="H897" s="129"/>
      <c r="I897" s="129"/>
      <c r="J897" s="129"/>
      <c r="K897" s="129"/>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row>
    <row r="898" spans="1:44" ht="15.75" customHeight="1">
      <c r="A898" s="129"/>
      <c r="B898" s="129"/>
      <c r="C898" s="129"/>
      <c r="D898" s="129"/>
      <c r="E898" s="129"/>
      <c r="F898" s="129"/>
      <c r="G898" s="129"/>
      <c r="H898" s="129"/>
      <c r="I898" s="129"/>
      <c r="J898" s="129"/>
      <c r="K898" s="129"/>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row>
    <row r="899" spans="1:44" ht="15.75" customHeight="1">
      <c r="A899" s="129"/>
      <c r="B899" s="129"/>
      <c r="C899" s="129"/>
      <c r="D899" s="129"/>
      <c r="E899" s="129"/>
      <c r="F899" s="129"/>
      <c r="G899" s="129"/>
      <c r="H899" s="129"/>
      <c r="I899" s="129"/>
      <c r="J899" s="129"/>
      <c r="K899" s="129"/>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row>
    <row r="900" spans="1:44" ht="15.75" customHeight="1">
      <c r="A900" s="129"/>
      <c r="B900" s="129"/>
      <c r="C900" s="129"/>
      <c r="D900" s="129"/>
      <c r="E900" s="129"/>
      <c r="F900" s="129"/>
      <c r="G900" s="129"/>
      <c r="H900" s="129"/>
      <c r="I900" s="129"/>
      <c r="J900" s="129"/>
      <c r="K900" s="129"/>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row>
    <row r="901" spans="1:44" ht="15.75" customHeight="1">
      <c r="A901" s="129"/>
      <c r="B901" s="129"/>
      <c r="C901" s="129"/>
      <c r="D901" s="129"/>
      <c r="E901" s="129"/>
      <c r="F901" s="129"/>
      <c r="G901" s="129"/>
      <c r="H901" s="129"/>
      <c r="I901" s="129"/>
      <c r="J901" s="129"/>
      <c r="K901" s="129"/>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row>
    <row r="902" spans="1:44" ht="15.75" customHeight="1">
      <c r="A902" s="129"/>
      <c r="B902" s="129"/>
      <c r="C902" s="129"/>
      <c r="D902" s="129"/>
      <c r="E902" s="129"/>
      <c r="F902" s="129"/>
      <c r="G902" s="129"/>
      <c r="H902" s="129"/>
      <c r="I902" s="129"/>
      <c r="J902" s="129"/>
      <c r="K902" s="129"/>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row>
    <row r="903" spans="1:44" ht="15.75" customHeight="1">
      <c r="A903" s="129"/>
      <c r="B903" s="129"/>
      <c r="C903" s="129"/>
      <c r="D903" s="129"/>
      <c r="E903" s="129"/>
      <c r="F903" s="129"/>
      <c r="G903" s="129"/>
      <c r="H903" s="129"/>
      <c r="I903" s="129"/>
      <c r="J903" s="129"/>
      <c r="K903" s="129"/>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row>
    <row r="904" spans="1:44" ht="15.75" customHeight="1">
      <c r="A904" s="129"/>
      <c r="B904" s="129"/>
      <c r="C904" s="129"/>
      <c r="D904" s="129"/>
      <c r="E904" s="129"/>
      <c r="F904" s="129"/>
      <c r="G904" s="129"/>
      <c r="H904" s="129"/>
      <c r="I904" s="129"/>
      <c r="J904" s="129"/>
      <c r="K904" s="129"/>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row>
    <row r="905" spans="1:44" ht="15.75" customHeight="1">
      <c r="A905" s="129"/>
      <c r="B905" s="129"/>
      <c r="C905" s="129"/>
      <c r="D905" s="129"/>
      <c r="E905" s="129"/>
      <c r="F905" s="129"/>
      <c r="G905" s="129"/>
      <c r="H905" s="129"/>
      <c r="I905" s="129"/>
      <c r="J905" s="129"/>
      <c r="K905" s="129"/>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row>
    <row r="906" spans="1:44" ht="15.75" customHeight="1">
      <c r="A906" s="129"/>
      <c r="B906" s="129"/>
      <c r="C906" s="129"/>
      <c r="D906" s="129"/>
      <c r="E906" s="129"/>
      <c r="F906" s="129"/>
      <c r="G906" s="129"/>
      <c r="H906" s="129"/>
      <c r="I906" s="129"/>
      <c r="J906" s="129"/>
      <c r="K906" s="129"/>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row>
    <row r="907" spans="1:44" ht="15.75" customHeight="1">
      <c r="A907" s="129"/>
      <c r="B907" s="129"/>
      <c r="C907" s="129"/>
      <c r="D907" s="129"/>
      <c r="E907" s="129"/>
      <c r="F907" s="129"/>
      <c r="G907" s="129"/>
      <c r="H907" s="129"/>
      <c r="I907" s="129"/>
      <c r="J907" s="129"/>
      <c r="K907" s="129"/>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row>
    <row r="908" spans="1:44" ht="15.75" customHeight="1">
      <c r="A908" s="129"/>
      <c r="B908" s="129"/>
      <c r="C908" s="129"/>
      <c r="D908" s="129"/>
      <c r="E908" s="129"/>
      <c r="F908" s="129"/>
      <c r="G908" s="129"/>
      <c r="H908" s="129"/>
      <c r="I908" s="129"/>
      <c r="J908" s="129"/>
      <c r="K908" s="129"/>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row>
    <row r="909" spans="1:44" ht="15.75" customHeight="1">
      <c r="A909" s="129"/>
      <c r="B909" s="129"/>
      <c r="C909" s="129"/>
      <c r="D909" s="129"/>
      <c r="E909" s="129"/>
      <c r="F909" s="129"/>
      <c r="G909" s="129"/>
      <c r="H909" s="129"/>
      <c r="I909" s="129"/>
      <c r="J909" s="129"/>
      <c r="K909" s="129"/>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row>
    <row r="910" spans="1:44" ht="15.75" customHeight="1">
      <c r="A910" s="129"/>
      <c r="B910" s="129"/>
      <c r="C910" s="129"/>
      <c r="D910" s="129"/>
      <c r="E910" s="129"/>
      <c r="F910" s="129"/>
      <c r="G910" s="129"/>
      <c r="H910" s="129"/>
      <c r="I910" s="129"/>
      <c r="J910" s="129"/>
      <c r="K910" s="129"/>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row>
    <row r="911" spans="1:44" ht="15.75" customHeight="1">
      <c r="A911" s="129"/>
      <c r="B911" s="129"/>
      <c r="C911" s="129"/>
      <c r="D911" s="129"/>
      <c r="E911" s="129"/>
      <c r="F911" s="129"/>
      <c r="G911" s="129"/>
      <c r="H911" s="129"/>
      <c r="I911" s="129"/>
      <c r="J911" s="129"/>
      <c r="K911" s="129"/>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row>
    <row r="912" spans="1:44" ht="15.75" customHeight="1">
      <c r="A912" s="129"/>
      <c r="B912" s="129"/>
      <c r="C912" s="129"/>
      <c r="D912" s="129"/>
      <c r="E912" s="129"/>
      <c r="F912" s="129"/>
      <c r="G912" s="129"/>
      <c r="H912" s="129"/>
      <c r="I912" s="129"/>
      <c r="J912" s="129"/>
      <c r="K912" s="129"/>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row>
    <row r="913" spans="1:44" ht="15.75" customHeight="1">
      <c r="A913" s="129"/>
      <c r="B913" s="129"/>
      <c r="C913" s="129"/>
      <c r="D913" s="129"/>
      <c r="E913" s="129"/>
      <c r="F913" s="129"/>
      <c r="G913" s="129"/>
      <c r="H913" s="129"/>
      <c r="I913" s="129"/>
      <c r="J913" s="129"/>
      <c r="K913" s="129"/>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row>
    <row r="914" spans="1:44" ht="15.75" customHeight="1">
      <c r="A914" s="129"/>
      <c r="B914" s="129"/>
      <c r="C914" s="129"/>
      <c r="D914" s="129"/>
      <c r="E914" s="129"/>
      <c r="F914" s="129"/>
      <c r="G914" s="129"/>
      <c r="H914" s="129"/>
      <c r="I914" s="129"/>
      <c r="J914" s="129"/>
      <c r="K914" s="129"/>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row>
    <row r="915" spans="1:44" ht="15.75" customHeight="1">
      <c r="A915" s="129"/>
      <c r="B915" s="129"/>
      <c r="C915" s="129"/>
      <c r="D915" s="129"/>
      <c r="E915" s="129"/>
      <c r="F915" s="129"/>
      <c r="G915" s="129"/>
      <c r="H915" s="129"/>
      <c r="I915" s="129"/>
      <c r="J915" s="129"/>
      <c r="K915" s="129"/>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row>
    <row r="916" spans="1:44" ht="15.75" customHeight="1">
      <c r="A916" s="129"/>
      <c r="B916" s="129"/>
      <c r="C916" s="129"/>
      <c r="D916" s="129"/>
      <c r="E916" s="129"/>
      <c r="F916" s="129"/>
      <c r="G916" s="129"/>
      <c r="H916" s="129"/>
      <c r="I916" s="129"/>
      <c r="J916" s="129"/>
      <c r="K916" s="129"/>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row>
    <row r="917" spans="1:44" ht="15.75" customHeight="1">
      <c r="A917" s="129"/>
      <c r="B917" s="129"/>
      <c r="C917" s="129"/>
      <c r="D917" s="129"/>
      <c r="E917" s="129"/>
      <c r="F917" s="129"/>
      <c r="G917" s="129"/>
      <c r="H917" s="129"/>
      <c r="I917" s="129"/>
      <c r="J917" s="129"/>
      <c r="K917" s="129"/>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row>
    <row r="918" spans="1:44" ht="15.75" customHeight="1">
      <c r="A918" s="129"/>
      <c r="B918" s="129"/>
      <c r="C918" s="129"/>
      <c r="D918" s="129"/>
      <c r="E918" s="129"/>
      <c r="F918" s="129"/>
      <c r="G918" s="129"/>
      <c r="H918" s="129"/>
      <c r="I918" s="129"/>
      <c r="J918" s="129"/>
      <c r="K918" s="129"/>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row>
    <row r="919" spans="1:44" ht="15.75" customHeight="1">
      <c r="A919" s="129"/>
      <c r="B919" s="129"/>
      <c r="C919" s="129"/>
      <c r="D919" s="129"/>
      <c r="E919" s="129"/>
      <c r="F919" s="129"/>
      <c r="G919" s="129"/>
      <c r="H919" s="129"/>
      <c r="I919" s="129"/>
      <c r="J919" s="129"/>
      <c r="K919" s="129"/>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row>
    <row r="920" spans="1:44" ht="15.75" customHeight="1">
      <c r="A920" s="129"/>
      <c r="B920" s="129"/>
      <c r="C920" s="129"/>
      <c r="D920" s="129"/>
      <c r="E920" s="129"/>
      <c r="F920" s="129"/>
      <c r="G920" s="129"/>
      <c r="H920" s="129"/>
      <c r="I920" s="129"/>
      <c r="J920" s="129"/>
      <c r="K920" s="129"/>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row>
    <row r="921" spans="1:44" ht="15.75" customHeight="1">
      <c r="A921" s="129"/>
      <c r="B921" s="129"/>
      <c r="C921" s="129"/>
      <c r="D921" s="129"/>
      <c r="E921" s="129"/>
      <c r="F921" s="129"/>
      <c r="G921" s="129"/>
      <c r="H921" s="129"/>
      <c r="I921" s="129"/>
      <c r="J921" s="129"/>
      <c r="K921" s="129"/>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row>
    <row r="922" spans="1:44" ht="15.75" customHeight="1">
      <c r="A922" s="129"/>
      <c r="B922" s="129"/>
      <c r="C922" s="129"/>
      <c r="D922" s="129"/>
      <c r="E922" s="129"/>
      <c r="F922" s="129"/>
      <c r="G922" s="129"/>
      <c r="H922" s="129"/>
      <c r="I922" s="129"/>
      <c r="J922" s="129"/>
      <c r="K922" s="129"/>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row>
    <row r="923" spans="1:44" ht="15.75" customHeight="1">
      <c r="A923" s="129"/>
      <c r="B923" s="129"/>
      <c r="C923" s="129"/>
      <c r="D923" s="129"/>
      <c r="E923" s="129"/>
      <c r="F923" s="129"/>
      <c r="G923" s="129"/>
      <c r="H923" s="129"/>
      <c r="I923" s="129"/>
      <c r="J923" s="129"/>
      <c r="K923" s="129"/>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row>
    <row r="924" spans="1:44" ht="15.75" customHeight="1">
      <c r="A924" s="129"/>
      <c r="B924" s="129"/>
      <c r="C924" s="129"/>
      <c r="D924" s="129"/>
      <c r="E924" s="129"/>
      <c r="F924" s="129"/>
      <c r="G924" s="129"/>
      <c r="H924" s="129"/>
      <c r="I924" s="129"/>
      <c r="J924" s="129"/>
      <c r="K924" s="129"/>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row>
    <row r="925" spans="1:44" ht="15.75" customHeight="1">
      <c r="A925" s="129"/>
      <c r="B925" s="129"/>
      <c r="C925" s="129"/>
      <c r="D925" s="129"/>
      <c r="E925" s="129"/>
      <c r="F925" s="129"/>
      <c r="G925" s="129"/>
      <c r="H925" s="129"/>
      <c r="I925" s="129"/>
      <c r="J925" s="129"/>
      <c r="K925" s="129"/>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row>
    <row r="926" spans="1:44" ht="15.75" customHeight="1">
      <c r="A926" s="129"/>
      <c r="B926" s="129"/>
      <c r="C926" s="129"/>
      <c r="D926" s="129"/>
      <c r="E926" s="129"/>
      <c r="F926" s="129"/>
      <c r="G926" s="129"/>
      <c r="H926" s="129"/>
      <c r="I926" s="129"/>
      <c r="J926" s="129"/>
      <c r="K926" s="129"/>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row>
    <row r="927" spans="1:44" ht="15.75" customHeight="1">
      <c r="A927" s="129"/>
      <c r="B927" s="129"/>
      <c r="C927" s="129"/>
      <c r="D927" s="129"/>
      <c r="E927" s="129"/>
      <c r="F927" s="129"/>
      <c r="G927" s="129"/>
      <c r="H927" s="129"/>
      <c r="I927" s="129"/>
      <c r="J927" s="129"/>
      <c r="K927" s="129"/>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row>
    <row r="928" spans="1:44" ht="15.75" customHeight="1">
      <c r="A928" s="129"/>
      <c r="B928" s="129"/>
      <c r="C928" s="129"/>
      <c r="D928" s="129"/>
      <c r="E928" s="129"/>
      <c r="F928" s="129"/>
      <c r="G928" s="129"/>
      <c r="H928" s="129"/>
      <c r="I928" s="129"/>
      <c r="J928" s="129"/>
      <c r="K928" s="129"/>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row>
    <row r="929" spans="1:44" ht="15.75" customHeight="1">
      <c r="A929" s="129"/>
      <c r="B929" s="129"/>
      <c r="C929" s="129"/>
      <c r="D929" s="129"/>
      <c r="E929" s="129"/>
      <c r="F929" s="129"/>
      <c r="G929" s="129"/>
      <c r="H929" s="129"/>
      <c r="I929" s="129"/>
      <c r="J929" s="129"/>
      <c r="K929" s="129"/>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row>
    <row r="930" spans="1:44" ht="15.75" customHeight="1">
      <c r="A930" s="129"/>
      <c r="B930" s="129"/>
      <c r="C930" s="129"/>
      <c r="D930" s="129"/>
      <c r="E930" s="129"/>
      <c r="F930" s="129"/>
      <c r="G930" s="129"/>
      <c r="H930" s="129"/>
      <c r="I930" s="129"/>
      <c r="J930" s="129"/>
      <c r="K930" s="129"/>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row>
    <row r="931" spans="1:44" ht="15.75" customHeight="1">
      <c r="A931" s="129"/>
      <c r="B931" s="129"/>
      <c r="C931" s="129"/>
      <c r="D931" s="129"/>
      <c r="E931" s="129"/>
      <c r="F931" s="129"/>
      <c r="G931" s="129"/>
      <c r="H931" s="129"/>
      <c r="I931" s="129"/>
      <c r="J931" s="129"/>
      <c r="K931" s="129"/>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row>
    <row r="932" spans="1:44" ht="15.75" customHeight="1">
      <c r="A932" s="129"/>
      <c r="B932" s="129"/>
      <c r="C932" s="129"/>
      <c r="D932" s="129"/>
      <c r="E932" s="129"/>
      <c r="F932" s="129"/>
      <c r="G932" s="129"/>
      <c r="H932" s="129"/>
      <c r="I932" s="129"/>
      <c r="J932" s="129"/>
      <c r="K932" s="129"/>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row>
    <row r="933" spans="1:44" ht="15.75" customHeight="1">
      <c r="A933" s="129"/>
      <c r="B933" s="129"/>
      <c r="C933" s="129"/>
      <c r="D933" s="129"/>
      <c r="E933" s="129"/>
      <c r="F933" s="129"/>
      <c r="G933" s="129"/>
      <c r="H933" s="129"/>
      <c r="I933" s="129"/>
      <c r="J933" s="129"/>
      <c r="K933" s="129"/>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row>
    <row r="934" spans="1:44" ht="15.75" customHeight="1">
      <c r="A934" s="129"/>
      <c r="B934" s="129"/>
      <c r="C934" s="129"/>
      <c r="D934" s="129"/>
      <c r="E934" s="129"/>
      <c r="F934" s="129"/>
      <c r="G934" s="129"/>
      <c r="H934" s="129"/>
      <c r="I934" s="129"/>
      <c r="J934" s="129"/>
      <c r="K934" s="129"/>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row>
    <row r="935" spans="1:44" ht="15.75" customHeight="1">
      <c r="A935" s="129"/>
      <c r="B935" s="129"/>
      <c r="C935" s="129"/>
      <c r="D935" s="129"/>
      <c r="E935" s="129"/>
      <c r="F935" s="129"/>
      <c r="G935" s="129"/>
      <c r="H935" s="129"/>
      <c r="I935" s="129"/>
      <c r="J935" s="129"/>
      <c r="K935" s="129"/>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row>
    <row r="936" spans="1:44" ht="15.75" customHeight="1">
      <c r="A936" s="129"/>
      <c r="B936" s="129"/>
      <c r="C936" s="129"/>
      <c r="D936" s="129"/>
      <c r="E936" s="129"/>
      <c r="F936" s="129"/>
      <c r="G936" s="129"/>
      <c r="H936" s="129"/>
      <c r="I936" s="129"/>
      <c r="J936" s="129"/>
      <c r="K936" s="129"/>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row>
    <row r="937" spans="1:44" ht="15.75" customHeight="1">
      <c r="A937" s="129"/>
      <c r="B937" s="129"/>
      <c r="C937" s="129"/>
      <c r="D937" s="129"/>
      <c r="E937" s="129"/>
      <c r="F937" s="129"/>
      <c r="G937" s="129"/>
      <c r="H937" s="129"/>
      <c r="I937" s="129"/>
      <c r="J937" s="129"/>
      <c r="K937" s="129"/>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row>
    <row r="938" spans="1:44" ht="15.75" customHeight="1">
      <c r="A938" s="129"/>
      <c r="B938" s="129"/>
      <c r="C938" s="129"/>
      <c r="D938" s="129"/>
      <c r="E938" s="129"/>
      <c r="F938" s="129"/>
      <c r="G938" s="129"/>
      <c r="H938" s="129"/>
      <c r="I938" s="129"/>
      <c r="J938" s="129"/>
      <c r="K938" s="129"/>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row>
    <row r="939" spans="1:44" ht="15.75" customHeight="1">
      <c r="A939" s="129"/>
      <c r="B939" s="129"/>
      <c r="C939" s="129"/>
      <c r="D939" s="129"/>
      <c r="E939" s="129"/>
      <c r="F939" s="129"/>
      <c r="G939" s="129"/>
      <c r="H939" s="129"/>
      <c r="I939" s="129"/>
      <c r="J939" s="129"/>
      <c r="K939" s="129"/>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row>
    <row r="940" spans="1:44" ht="15.75" customHeight="1">
      <c r="A940" s="129"/>
      <c r="B940" s="129"/>
      <c r="C940" s="129"/>
      <c r="D940" s="129"/>
      <c r="E940" s="129"/>
      <c r="F940" s="129"/>
      <c r="G940" s="129"/>
      <c r="H940" s="129"/>
      <c r="I940" s="129"/>
      <c r="J940" s="129"/>
      <c r="K940" s="129"/>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row>
    <row r="941" spans="1:44" ht="15.75" customHeight="1">
      <c r="A941" s="129"/>
      <c r="B941" s="129"/>
      <c r="C941" s="129"/>
      <c r="D941" s="129"/>
      <c r="E941" s="129"/>
      <c r="F941" s="129"/>
      <c r="G941" s="129"/>
      <c r="H941" s="129"/>
      <c r="I941" s="129"/>
      <c r="J941" s="129"/>
      <c r="K941" s="129"/>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row>
    <row r="942" spans="1:44" ht="15.75" customHeight="1">
      <c r="A942" s="129"/>
      <c r="B942" s="129"/>
      <c r="C942" s="129"/>
      <c r="D942" s="129"/>
      <c r="E942" s="129"/>
      <c r="F942" s="129"/>
      <c r="G942" s="129"/>
      <c r="H942" s="129"/>
      <c r="I942" s="129"/>
      <c r="J942" s="129"/>
      <c r="K942" s="129"/>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row>
    <row r="943" spans="1:44" ht="15.75" customHeight="1">
      <c r="A943" s="129"/>
      <c r="B943" s="129"/>
      <c r="C943" s="129"/>
      <c r="D943" s="129"/>
      <c r="E943" s="129"/>
      <c r="F943" s="129"/>
      <c r="G943" s="129"/>
      <c r="H943" s="129"/>
      <c r="I943" s="129"/>
      <c r="J943" s="129"/>
      <c r="K943" s="129"/>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row>
    <row r="944" spans="1:44" ht="15.75" customHeight="1">
      <c r="A944" s="129"/>
      <c r="B944" s="129"/>
      <c r="C944" s="129"/>
      <c r="D944" s="129"/>
      <c r="E944" s="129"/>
      <c r="F944" s="129"/>
      <c r="G944" s="129"/>
      <c r="H944" s="129"/>
      <c r="I944" s="129"/>
      <c r="J944" s="129"/>
      <c r="K944" s="129"/>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row>
    <row r="945" spans="1:44" ht="15.75" customHeight="1">
      <c r="A945" s="129"/>
      <c r="B945" s="129"/>
      <c r="C945" s="129"/>
      <c r="D945" s="129"/>
      <c r="E945" s="129"/>
      <c r="F945" s="129"/>
      <c r="G945" s="129"/>
      <c r="H945" s="129"/>
      <c r="I945" s="129"/>
      <c r="J945" s="129"/>
      <c r="K945" s="129"/>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row>
    <row r="946" spans="1:44" ht="15.75" customHeight="1">
      <c r="A946" s="129"/>
      <c r="B946" s="129"/>
      <c r="C946" s="129"/>
      <c r="D946" s="129"/>
      <c r="E946" s="129"/>
      <c r="F946" s="129"/>
      <c r="G946" s="129"/>
      <c r="H946" s="129"/>
      <c r="I946" s="129"/>
      <c r="J946" s="129"/>
      <c r="K946" s="129"/>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row>
    <row r="947" spans="1:44" ht="15.75" customHeight="1">
      <c r="A947" s="129"/>
      <c r="B947" s="129"/>
      <c r="C947" s="129"/>
      <c r="D947" s="129"/>
      <c r="E947" s="129"/>
      <c r="F947" s="129"/>
      <c r="G947" s="129"/>
      <c r="H947" s="129"/>
      <c r="I947" s="129"/>
      <c r="J947" s="129"/>
      <c r="K947" s="129"/>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row>
    <row r="948" spans="1:44" ht="15.75" customHeight="1">
      <c r="A948" s="129"/>
      <c r="B948" s="129"/>
      <c r="C948" s="129"/>
      <c r="D948" s="129"/>
      <c r="E948" s="129"/>
      <c r="F948" s="129"/>
      <c r="G948" s="129"/>
      <c r="H948" s="129"/>
      <c r="I948" s="129"/>
      <c r="J948" s="129"/>
      <c r="K948" s="129"/>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row>
    <row r="949" spans="1:44" ht="15.75" customHeight="1">
      <c r="A949" s="129"/>
      <c r="B949" s="129"/>
      <c r="C949" s="129"/>
      <c r="D949" s="129"/>
      <c r="E949" s="129"/>
      <c r="F949" s="129"/>
      <c r="G949" s="129"/>
      <c r="H949" s="129"/>
      <c r="I949" s="129"/>
      <c r="J949" s="129"/>
      <c r="K949" s="129"/>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row>
    <row r="950" spans="1:44" ht="15.75" customHeight="1">
      <c r="A950" s="129"/>
      <c r="B950" s="129"/>
      <c r="C950" s="129"/>
      <c r="D950" s="129"/>
      <c r="E950" s="129"/>
      <c r="F950" s="129"/>
      <c r="G950" s="129"/>
      <c r="H950" s="129"/>
      <c r="I950" s="129"/>
      <c r="J950" s="129"/>
      <c r="K950" s="129"/>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row>
    <row r="951" spans="1:44" ht="15.75" customHeight="1">
      <c r="A951" s="129"/>
      <c r="B951" s="129"/>
      <c r="C951" s="129"/>
      <c r="D951" s="129"/>
      <c r="E951" s="129"/>
      <c r="F951" s="129"/>
      <c r="G951" s="129"/>
      <c r="H951" s="129"/>
      <c r="I951" s="129"/>
      <c r="J951" s="129"/>
      <c r="K951" s="129"/>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row>
    <row r="952" spans="1:44" ht="15.75" customHeight="1">
      <c r="A952" s="129"/>
      <c r="B952" s="129"/>
      <c r="C952" s="129"/>
      <c r="D952" s="129"/>
      <c r="E952" s="129"/>
      <c r="F952" s="129"/>
      <c r="G952" s="129"/>
      <c r="H952" s="129"/>
      <c r="I952" s="129"/>
      <c r="J952" s="129"/>
      <c r="K952" s="129"/>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row>
    <row r="953" spans="1:44" ht="15.75" customHeight="1">
      <c r="A953" s="129"/>
      <c r="B953" s="129"/>
      <c r="C953" s="129"/>
      <c r="D953" s="129"/>
      <c r="E953" s="129"/>
      <c r="F953" s="129"/>
      <c r="G953" s="129"/>
      <c r="H953" s="129"/>
      <c r="I953" s="129"/>
      <c r="J953" s="129"/>
      <c r="K953" s="129"/>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row>
    <row r="954" spans="1:44" ht="15.75" customHeight="1">
      <c r="A954" s="129"/>
      <c r="B954" s="129"/>
      <c r="C954" s="129"/>
      <c r="D954" s="129"/>
      <c r="E954" s="129"/>
      <c r="F954" s="129"/>
      <c r="G954" s="129"/>
      <c r="H954" s="129"/>
      <c r="I954" s="129"/>
      <c r="J954" s="129"/>
      <c r="K954" s="129"/>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row>
    <row r="955" spans="1:44" ht="15.75" customHeight="1">
      <c r="A955" s="129"/>
      <c r="B955" s="129"/>
      <c r="C955" s="129"/>
      <c r="D955" s="129"/>
      <c r="E955" s="129"/>
      <c r="F955" s="129"/>
      <c r="G955" s="129"/>
      <c r="H955" s="129"/>
      <c r="I955" s="129"/>
      <c r="J955" s="129"/>
      <c r="K955" s="129"/>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row>
    <row r="956" spans="1:44" ht="15.75" customHeight="1">
      <c r="A956" s="129"/>
      <c r="B956" s="129"/>
      <c r="C956" s="129"/>
      <c r="D956" s="129"/>
      <c r="E956" s="129"/>
      <c r="F956" s="129"/>
      <c r="G956" s="129"/>
      <c r="H956" s="129"/>
      <c r="I956" s="129"/>
      <c r="J956" s="129"/>
      <c r="K956" s="129"/>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row>
    <row r="957" spans="1:44" ht="15.75" customHeight="1">
      <c r="A957" s="129"/>
      <c r="B957" s="129"/>
      <c r="C957" s="129"/>
      <c r="D957" s="129"/>
      <c r="E957" s="129"/>
      <c r="F957" s="129"/>
      <c r="G957" s="129"/>
      <c r="H957" s="129"/>
      <c r="I957" s="129"/>
      <c r="J957" s="129"/>
      <c r="K957" s="129"/>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row>
    <row r="958" spans="1:44" ht="15.75" customHeight="1">
      <c r="A958" s="129"/>
      <c r="B958" s="129"/>
      <c r="C958" s="129"/>
      <c r="D958" s="129"/>
      <c r="E958" s="129"/>
      <c r="F958" s="129"/>
      <c r="G958" s="129"/>
      <c r="H958" s="129"/>
      <c r="I958" s="129"/>
      <c r="J958" s="129"/>
      <c r="K958" s="129"/>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row>
    <row r="959" spans="1:44" ht="15.75" customHeight="1">
      <c r="A959" s="129"/>
      <c r="B959" s="129"/>
      <c r="C959" s="129"/>
      <c r="D959" s="129"/>
      <c r="E959" s="129"/>
      <c r="F959" s="129"/>
      <c r="G959" s="129"/>
      <c r="H959" s="129"/>
      <c r="I959" s="129"/>
      <c r="J959" s="129"/>
      <c r="K959" s="129"/>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row>
    <row r="960" spans="1:44" ht="15.75" customHeight="1">
      <c r="A960" s="129"/>
      <c r="B960" s="129"/>
      <c r="C960" s="129"/>
      <c r="D960" s="129"/>
      <c r="E960" s="129"/>
      <c r="F960" s="129"/>
      <c r="G960" s="129"/>
      <c r="H960" s="129"/>
      <c r="I960" s="129"/>
      <c r="J960" s="129"/>
      <c r="K960" s="129"/>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row>
    <row r="961" spans="1:44" ht="15.75" customHeight="1">
      <c r="A961" s="129"/>
      <c r="B961" s="129"/>
      <c r="C961" s="129"/>
      <c r="D961" s="129"/>
      <c r="E961" s="129"/>
      <c r="F961" s="129"/>
      <c r="G961" s="129"/>
      <c r="H961" s="129"/>
      <c r="I961" s="129"/>
      <c r="J961" s="129"/>
      <c r="K961" s="129"/>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row>
    <row r="962" spans="1:44" ht="15.75" customHeight="1">
      <c r="A962" s="129"/>
      <c r="B962" s="129"/>
      <c r="C962" s="129"/>
      <c r="D962" s="129"/>
      <c r="E962" s="129"/>
      <c r="F962" s="129"/>
      <c r="G962" s="129"/>
      <c r="H962" s="129"/>
      <c r="I962" s="129"/>
      <c r="J962" s="129"/>
      <c r="K962" s="129"/>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row>
    <row r="963" spans="1:44" ht="15.75" customHeight="1">
      <c r="A963" s="129"/>
      <c r="B963" s="129"/>
      <c r="C963" s="129"/>
      <c r="D963" s="129"/>
      <c r="E963" s="129"/>
      <c r="F963" s="129"/>
      <c r="G963" s="129"/>
      <c r="H963" s="129"/>
      <c r="I963" s="129"/>
      <c r="J963" s="129"/>
      <c r="K963" s="129"/>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row>
    <row r="964" spans="1:44" ht="15.75" customHeight="1">
      <c r="A964" s="129"/>
      <c r="B964" s="129"/>
      <c r="C964" s="129"/>
      <c r="D964" s="129"/>
      <c r="E964" s="129"/>
      <c r="F964" s="129"/>
      <c r="G964" s="129"/>
      <c r="H964" s="129"/>
      <c r="I964" s="129"/>
      <c r="J964" s="129"/>
      <c r="K964" s="129"/>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row>
    <row r="965" spans="1:44" ht="15.75" customHeight="1">
      <c r="A965" s="129"/>
      <c r="B965" s="129"/>
      <c r="C965" s="129"/>
      <c r="D965" s="129"/>
      <c r="E965" s="129"/>
      <c r="F965" s="129"/>
      <c r="G965" s="129"/>
      <c r="H965" s="129"/>
      <c r="I965" s="129"/>
      <c r="J965" s="129"/>
      <c r="K965" s="129"/>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row>
    <row r="966" spans="1:44" ht="15.75" customHeight="1">
      <c r="A966" s="129"/>
      <c r="B966" s="129"/>
      <c r="C966" s="129"/>
      <c r="D966" s="129"/>
      <c r="E966" s="129"/>
      <c r="F966" s="129"/>
      <c r="G966" s="129"/>
      <c r="H966" s="129"/>
      <c r="I966" s="129"/>
      <c r="J966" s="129"/>
      <c r="K966" s="129"/>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row>
    <row r="967" spans="1:44" ht="15.75" customHeight="1">
      <c r="A967" s="129"/>
      <c r="B967" s="129"/>
      <c r="C967" s="129"/>
      <c r="D967" s="129"/>
      <c r="E967" s="129"/>
      <c r="F967" s="129"/>
      <c r="G967" s="129"/>
      <c r="H967" s="129"/>
      <c r="I967" s="129"/>
      <c r="J967" s="129"/>
      <c r="K967" s="129"/>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row>
    <row r="968" spans="1:44" ht="15.75" customHeight="1">
      <c r="A968" s="129"/>
      <c r="B968" s="129"/>
      <c r="C968" s="129"/>
      <c r="D968" s="129"/>
      <c r="E968" s="129"/>
      <c r="F968" s="129"/>
      <c r="G968" s="129"/>
      <c r="H968" s="129"/>
      <c r="I968" s="129"/>
      <c r="J968" s="129"/>
      <c r="K968" s="129"/>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row>
    <row r="969" spans="1:44" ht="15.75" customHeight="1">
      <c r="A969" s="129"/>
      <c r="B969" s="129"/>
      <c r="C969" s="129"/>
      <c r="D969" s="129"/>
      <c r="E969" s="129"/>
      <c r="F969" s="129"/>
      <c r="G969" s="129"/>
      <c r="H969" s="129"/>
      <c r="I969" s="129"/>
      <c r="J969" s="129"/>
      <c r="K969" s="129"/>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row>
    <row r="970" spans="1:44" ht="15.75" customHeight="1">
      <c r="A970" s="129"/>
      <c r="B970" s="129"/>
      <c r="C970" s="129"/>
      <c r="D970" s="129"/>
      <c r="E970" s="129"/>
      <c r="F970" s="129"/>
      <c r="G970" s="129"/>
      <c r="H970" s="129"/>
      <c r="I970" s="129"/>
      <c r="J970" s="129"/>
      <c r="K970" s="129"/>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row>
    <row r="971" spans="1:44" ht="15.75" customHeight="1">
      <c r="A971" s="129"/>
      <c r="B971" s="129"/>
      <c r="C971" s="129"/>
      <c r="D971" s="129"/>
      <c r="E971" s="129"/>
      <c r="F971" s="129"/>
      <c r="G971" s="129"/>
      <c r="H971" s="129"/>
      <c r="I971" s="129"/>
      <c r="J971" s="129"/>
      <c r="K971" s="129"/>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row>
    <row r="972" spans="1:44" ht="15.75" customHeight="1">
      <c r="A972" s="129"/>
      <c r="B972" s="129"/>
      <c r="C972" s="129"/>
      <c r="D972" s="129"/>
      <c r="E972" s="129"/>
      <c r="F972" s="129"/>
      <c r="G972" s="129"/>
      <c r="H972" s="129"/>
      <c r="I972" s="129"/>
      <c r="J972" s="129"/>
      <c r="K972" s="129"/>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row>
    <row r="973" spans="1:44" ht="15.75" customHeight="1">
      <c r="A973" s="129"/>
      <c r="B973" s="129"/>
      <c r="C973" s="129"/>
      <c r="D973" s="129"/>
      <c r="E973" s="129"/>
      <c r="F973" s="129"/>
      <c r="G973" s="129"/>
      <c r="H973" s="129"/>
      <c r="I973" s="129"/>
      <c r="J973" s="129"/>
      <c r="K973" s="129"/>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row>
    <row r="974" spans="1:44" ht="15.75" customHeight="1">
      <c r="A974" s="129"/>
      <c r="B974" s="129"/>
      <c r="C974" s="129"/>
      <c r="D974" s="129"/>
      <c r="E974" s="129"/>
      <c r="F974" s="129"/>
      <c r="G974" s="129"/>
      <c r="H974" s="129"/>
      <c r="I974" s="129"/>
      <c r="J974" s="129"/>
      <c r="K974" s="129"/>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row>
    <row r="975" spans="1:44" ht="15.75" customHeight="1">
      <c r="A975" s="129"/>
      <c r="B975" s="129"/>
      <c r="C975" s="129"/>
      <c r="D975" s="129"/>
      <c r="E975" s="129"/>
      <c r="F975" s="129"/>
      <c r="G975" s="129"/>
      <c r="H975" s="129"/>
      <c r="I975" s="129"/>
      <c r="J975" s="129"/>
      <c r="K975" s="129"/>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row>
    <row r="976" spans="1:44" ht="15.75" customHeight="1">
      <c r="A976" s="129"/>
      <c r="B976" s="129"/>
      <c r="C976" s="129"/>
      <c r="D976" s="129"/>
      <c r="E976" s="129"/>
      <c r="F976" s="129"/>
      <c r="G976" s="129"/>
      <c r="H976" s="129"/>
      <c r="I976" s="129"/>
      <c r="J976" s="129"/>
      <c r="K976" s="129"/>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row>
    <row r="977" spans="1:44" ht="15.75" customHeight="1">
      <c r="A977" s="129"/>
      <c r="B977" s="129"/>
      <c r="C977" s="129"/>
      <c r="D977" s="129"/>
      <c r="E977" s="129"/>
      <c r="F977" s="129"/>
      <c r="G977" s="129"/>
      <c r="H977" s="129"/>
      <c r="I977" s="129"/>
      <c r="J977" s="129"/>
      <c r="K977" s="129"/>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row>
    <row r="978" spans="1:44" ht="15.75" customHeight="1">
      <c r="A978" s="129"/>
      <c r="B978" s="129"/>
      <c r="C978" s="129"/>
      <c r="D978" s="129"/>
      <c r="E978" s="129"/>
      <c r="F978" s="129"/>
      <c r="G978" s="129"/>
      <c r="H978" s="129"/>
      <c r="I978" s="129"/>
      <c r="J978" s="129"/>
      <c r="K978" s="129"/>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row>
    <row r="979" spans="1:44" ht="15.75" customHeight="1">
      <c r="A979" s="129"/>
      <c r="B979" s="129"/>
      <c r="C979" s="129"/>
      <c r="D979" s="129"/>
      <c r="E979" s="129"/>
      <c r="F979" s="129"/>
      <c r="G979" s="129"/>
      <c r="H979" s="129"/>
      <c r="I979" s="129"/>
      <c r="J979" s="129"/>
      <c r="K979" s="129"/>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row>
    <row r="980" spans="1:44" ht="15.75" customHeight="1">
      <c r="A980" s="129"/>
      <c r="B980" s="129"/>
      <c r="C980" s="129"/>
      <c r="D980" s="129"/>
      <c r="E980" s="129"/>
      <c r="F980" s="129"/>
      <c r="G980" s="129"/>
      <c r="H980" s="129"/>
      <c r="I980" s="129"/>
      <c r="J980" s="129"/>
      <c r="K980" s="129"/>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row>
    <row r="981" spans="1:44" ht="15.75" customHeight="1">
      <c r="A981" s="129"/>
      <c r="B981" s="129"/>
      <c r="C981" s="129"/>
      <c r="D981" s="129"/>
      <c r="E981" s="129"/>
      <c r="F981" s="129"/>
      <c r="G981" s="129"/>
      <c r="H981" s="129"/>
      <c r="I981" s="129"/>
      <c r="J981" s="129"/>
      <c r="K981" s="129"/>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row>
    <row r="982" spans="1:44" ht="15.75" customHeight="1">
      <c r="A982" s="129"/>
      <c r="B982" s="129"/>
      <c r="C982" s="129"/>
      <c r="D982" s="129"/>
      <c r="E982" s="129"/>
      <c r="F982" s="129"/>
      <c r="G982" s="129"/>
      <c r="H982" s="129"/>
      <c r="I982" s="129"/>
      <c r="J982" s="129"/>
      <c r="K982" s="129"/>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row>
    <row r="983" spans="1:44" ht="15.75" customHeight="1">
      <c r="A983" s="129"/>
      <c r="B983" s="129"/>
      <c r="C983" s="129"/>
      <c r="D983" s="129"/>
      <c r="E983" s="129"/>
      <c r="F983" s="129"/>
      <c r="G983" s="129"/>
      <c r="H983" s="129"/>
      <c r="I983" s="129"/>
      <c r="J983" s="129"/>
      <c r="K983" s="129"/>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row>
    <row r="984" spans="1:44" ht="15.75" customHeight="1">
      <c r="A984" s="129"/>
      <c r="B984" s="129"/>
      <c r="C984" s="129"/>
      <c r="D984" s="129"/>
      <c r="E984" s="129"/>
      <c r="F984" s="129"/>
      <c r="G984" s="129"/>
      <c r="H984" s="129"/>
      <c r="I984" s="129"/>
      <c r="J984" s="129"/>
      <c r="K984" s="129"/>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row>
    <row r="985" spans="1:44" ht="15.75" customHeight="1">
      <c r="A985" s="129"/>
      <c r="B985" s="129"/>
      <c r="C985" s="129"/>
      <c r="D985" s="129"/>
      <c r="E985" s="129"/>
      <c r="F985" s="129"/>
      <c r="G985" s="129"/>
      <c r="H985" s="129"/>
      <c r="I985" s="129"/>
      <c r="J985" s="129"/>
      <c r="K985" s="129"/>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row>
    <row r="986" spans="1:44" ht="15.75" customHeight="1">
      <c r="A986" s="129"/>
      <c r="B986" s="129"/>
      <c r="C986" s="129"/>
      <c r="D986" s="129"/>
      <c r="E986" s="129"/>
      <c r="F986" s="129"/>
      <c r="G986" s="129"/>
      <c r="H986" s="129"/>
      <c r="I986" s="129"/>
      <c r="J986" s="129"/>
      <c r="K986" s="129"/>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row>
    <row r="987" spans="1:44" ht="15.75" customHeight="1">
      <c r="A987" s="129"/>
      <c r="B987" s="129"/>
      <c r="C987" s="129"/>
      <c r="D987" s="129"/>
      <c r="E987" s="129"/>
      <c r="F987" s="129"/>
      <c r="G987" s="129"/>
      <c r="H987" s="129"/>
      <c r="I987" s="129"/>
      <c r="J987" s="129"/>
      <c r="K987" s="129"/>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row>
    <row r="988" spans="1:44" ht="15.75" customHeight="1">
      <c r="A988" s="129"/>
      <c r="B988" s="129"/>
      <c r="C988" s="129"/>
      <c r="D988" s="129"/>
      <c r="E988" s="129"/>
      <c r="F988" s="129"/>
      <c r="G988" s="129"/>
      <c r="H988" s="129"/>
      <c r="I988" s="129"/>
      <c r="J988" s="129"/>
      <c r="K988" s="129"/>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row>
    <row r="989" spans="1:44" ht="15.75" customHeight="1">
      <c r="A989" s="129"/>
      <c r="B989" s="129"/>
      <c r="C989" s="129"/>
      <c r="D989" s="129"/>
      <c r="E989" s="129"/>
      <c r="F989" s="129"/>
      <c r="G989" s="129"/>
      <c r="H989" s="129"/>
      <c r="I989" s="129"/>
      <c r="J989" s="129"/>
      <c r="K989" s="129"/>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row>
    <row r="990" spans="1:44" ht="15.75" customHeight="1">
      <c r="A990" s="129"/>
      <c r="B990" s="129"/>
      <c r="C990" s="129"/>
      <c r="D990" s="129"/>
      <c r="E990" s="129"/>
      <c r="F990" s="129"/>
      <c r="G990" s="129"/>
      <c r="H990" s="129"/>
      <c r="I990" s="129"/>
      <c r="J990" s="129"/>
      <c r="K990" s="129"/>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row>
    <row r="991" spans="1:44" ht="15.75" customHeight="1">
      <c r="A991" s="129"/>
      <c r="B991" s="129"/>
      <c r="C991" s="129"/>
      <c r="D991" s="129"/>
      <c r="E991" s="129"/>
      <c r="F991" s="129"/>
      <c r="G991" s="129"/>
      <c r="H991" s="129"/>
      <c r="I991" s="129"/>
      <c r="J991" s="129"/>
      <c r="K991" s="129"/>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row>
    <row r="992" spans="1:44" ht="15.75" customHeight="1">
      <c r="A992" s="129"/>
      <c r="B992" s="129"/>
      <c r="C992" s="129"/>
      <c r="D992" s="129"/>
      <c r="E992" s="129"/>
      <c r="F992" s="129"/>
      <c r="G992" s="129"/>
      <c r="H992" s="129"/>
      <c r="I992" s="129"/>
      <c r="J992" s="129"/>
      <c r="K992" s="129"/>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row>
    <row r="993" spans="1:44" ht="15.75" customHeight="1">
      <c r="A993" s="129"/>
      <c r="B993" s="129"/>
      <c r="C993" s="129"/>
      <c r="D993" s="129"/>
      <c r="E993" s="129"/>
      <c r="F993" s="129"/>
      <c r="G993" s="129"/>
      <c r="H993" s="129"/>
      <c r="I993" s="129"/>
      <c r="J993" s="129"/>
      <c r="K993" s="129"/>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row>
    <row r="994" spans="1:44" ht="15.75" customHeight="1">
      <c r="A994" s="129"/>
      <c r="B994" s="129"/>
      <c r="C994" s="129"/>
      <c r="D994" s="129"/>
      <c r="E994" s="129"/>
      <c r="F994" s="129"/>
      <c r="G994" s="129"/>
      <c r="H994" s="129"/>
      <c r="I994" s="129"/>
      <c r="J994" s="129"/>
      <c r="K994" s="129"/>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row>
    <row r="995" spans="1:44" ht="15.75" customHeight="1">
      <c r="A995" s="129"/>
      <c r="B995" s="129"/>
      <c r="C995" s="129"/>
      <c r="D995" s="129"/>
      <c r="E995" s="129"/>
      <c r="F995" s="129"/>
      <c r="G995" s="129"/>
      <c r="H995" s="129"/>
      <c r="I995" s="129"/>
      <c r="J995" s="129"/>
      <c r="K995" s="129"/>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row>
    <row r="996" spans="1:44" ht="15.75" customHeight="1">
      <c r="A996" s="129"/>
      <c r="B996" s="129"/>
      <c r="C996" s="129"/>
      <c r="D996" s="129"/>
      <c r="E996" s="129"/>
      <c r="F996" s="129"/>
      <c r="G996" s="129"/>
      <c r="H996" s="129"/>
      <c r="I996" s="129"/>
      <c r="J996" s="129"/>
      <c r="K996" s="129"/>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row>
    <row r="997" spans="1:44" ht="15.75" customHeight="1">
      <c r="A997" s="129"/>
      <c r="B997" s="129"/>
      <c r="C997" s="129"/>
      <c r="D997" s="129"/>
      <c r="E997" s="129"/>
      <c r="F997" s="129"/>
      <c r="G997" s="129"/>
      <c r="H997" s="129"/>
      <c r="I997" s="129"/>
      <c r="J997" s="129"/>
      <c r="K997" s="129"/>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row>
    <row r="998" spans="1:44" ht="15.75" customHeight="1">
      <c r="A998" s="129"/>
      <c r="B998" s="129"/>
      <c r="C998" s="129"/>
      <c r="D998" s="129"/>
      <c r="E998" s="129"/>
      <c r="F998" s="129"/>
      <c r="G998" s="129"/>
      <c r="H998" s="129"/>
      <c r="I998" s="129"/>
      <c r="J998" s="129"/>
      <c r="K998" s="129"/>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row>
    <row r="999" spans="1:44" ht="15.75" customHeight="1">
      <c r="A999" s="129"/>
      <c r="B999" s="129"/>
      <c r="C999" s="129"/>
      <c r="D999" s="129"/>
      <c r="E999" s="129"/>
      <c r="F999" s="129"/>
      <c r="G999" s="129"/>
      <c r="H999" s="129"/>
      <c r="I999" s="129"/>
      <c r="J999" s="129"/>
      <c r="K999" s="129"/>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row>
    <row r="1000" spans="1:44" ht="15.75" customHeight="1">
      <c r="A1000" s="129"/>
      <c r="B1000" s="129"/>
      <c r="C1000" s="129"/>
      <c r="D1000" s="129"/>
      <c r="E1000" s="129"/>
      <c r="F1000" s="129"/>
      <c r="G1000" s="129"/>
      <c r="H1000" s="129"/>
      <c r="I1000" s="129"/>
      <c r="J1000" s="129"/>
      <c r="K1000" s="129"/>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row>
  </sheetData>
  <mergeCells count="12">
    <mergeCell ref="A1:G1"/>
    <mergeCell ref="A2:G2"/>
    <mergeCell ref="A3:G3"/>
    <mergeCell ref="A4:G4"/>
    <mergeCell ref="A6:A7"/>
    <mergeCell ref="B6:F6"/>
    <mergeCell ref="G6:G7"/>
    <mergeCell ref="A60:G61"/>
    <mergeCell ref="A64:B65"/>
    <mergeCell ref="D64:F65"/>
    <mergeCell ref="A66:B67"/>
    <mergeCell ref="D66:F6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85"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18.75">
      <c r="A2" s="586" t="s">
        <v>5773</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8.75">
      <c r="A3" s="586" t="s">
        <v>5038</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201"/>
      <c r="B4" s="587" t="e">
        <f>'F6'!A3</f>
        <v>#REF!</v>
      </c>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c r="A5" s="111"/>
      <c r="B5" s="111"/>
      <c r="C5" s="111"/>
      <c r="D5" s="111"/>
      <c r="E5" s="111"/>
      <c r="F5" s="111"/>
      <c r="G5" s="111"/>
      <c r="H5" s="111"/>
      <c r="I5" s="129"/>
      <c r="J5" s="129"/>
      <c r="K5" s="129"/>
      <c r="L5" s="129"/>
      <c r="M5" s="129"/>
      <c r="N5" s="129"/>
      <c r="O5" s="129"/>
      <c r="P5" s="129"/>
      <c r="Q5" s="129"/>
      <c r="R5" s="129"/>
      <c r="S5" s="129"/>
      <c r="T5" s="129"/>
      <c r="U5" s="129"/>
      <c r="V5" s="129"/>
      <c r="W5" s="129"/>
      <c r="X5" s="129"/>
      <c r="Y5" s="129"/>
      <c r="Z5" s="129"/>
    </row>
    <row r="6" spans="1:26" ht="15" customHeight="1">
      <c r="A6" s="590" t="s">
        <v>779</v>
      </c>
      <c r="B6" s="574"/>
      <c r="C6" s="588" t="s">
        <v>5029</v>
      </c>
      <c r="D6" s="574"/>
      <c r="E6" s="574"/>
      <c r="F6" s="574"/>
      <c r="G6" s="574"/>
      <c r="H6" s="584" t="s">
        <v>5030</v>
      </c>
      <c r="I6" s="129"/>
      <c r="J6" s="129"/>
      <c r="K6" s="129"/>
      <c r="L6" s="129"/>
      <c r="M6" s="129"/>
      <c r="N6" s="129"/>
      <c r="O6" s="129"/>
      <c r="P6" s="129"/>
      <c r="Q6" s="129"/>
      <c r="R6" s="129"/>
      <c r="S6" s="129"/>
      <c r="T6" s="129"/>
      <c r="U6" s="129"/>
      <c r="V6" s="129"/>
      <c r="W6" s="129"/>
      <c r="X6" s="129"/>
      <c r="Y6" s="129"/>
      <c r="Z6" s="129"/>
    </row>
    <row r="7" spans="1:26" ht="24">
      <c r="A7" s="560"/>
      <c r="B7" s="560"/>
      <c r="C7" s="186" t="s">
        <v>5031</v>
      </c>
      <c r="D7" s="186" t="s">
        <v>5032</v>
      </c>
      <c r="E7" s="186" t="s">
        <v>5033</v>
      </c>
      <c r="F7" s="186" t="s">
        <v>5034</v>
      </c>
      <c r="G7" s="186" t="s">
        <v>5035</v>
      </c>
      <c r="H7" s="560"/>
      <c r="I7" s="129"/>
      <c r="J7" s="129"/>
      <c r="K7" s="129"/>
      <c r="L7" s="129"/>
      <c r="M7" s="129"/>
      <c r="N7" s="129"/>
      <c r="O7" s="129"/>
      <c r="P7" s="129"/>
      <c r="Q7" s="129"/>
      <c r="R7" s="129"/>
      <c r="S7" s="129"/>
      <c r="T7" s="129"/>
      <c r="U7" s="129"/>
      <c r="V7" s="129"/>
      <c r="W7" s="129"/>
      <c r="X7" s="129"/>
      <c r="Y7" s="129"/>
      <c r="Z7" s="129"/>
    </row>
    <row r="8" spans="1:26">
      <c r="A8" s="689" t="s">
        <v>720</v>
      </c>
      <c r="B8" s="505"/>
      <c r="C8" s="135">
        <f t="shared" ref="C8:D8" si="0">SUM(C9:C16)</f>
        <v>0</v>
      </c>
      <c r="D8" s="135">
        <f t="shared" si="0"/>
        <v>0</v>
      </c>
      <c r="E8" s="135">
        <f t="shared" ref="E8:E40" si="1">C8+D8</f>
        <v>0</v>
      </c>
      <c r="F8" s="135">
        <f t="shared" ref="F8:G8" si="2">SUM(F9:F16)</f>
        <v>0</v>
      </c>
      <c r="G8" s="135">
        <f t="shared" si="2"/>
        <v>0</v>
      </c>
      <c r="H8" s="135">
        <f t="shared" ref="H8:H40" si="3">E8-F8</f>
        <v>0</v>
      </c>
      <c r="I8" s="129"/>
      <c r="J8" s="129"/>
      <c r="K8" s="129"/>
      <c r="L8" s="129"/>
      <c r="M8" s="129"/>
      <c r="N8" s="129"/>
      <c r="O8" s="129"/>
      <c r="P8" s="129"/>
      <c r="Q8" s="129"/>
      <c r="R8" s="129"/>
      <c r="S8" s="129"/>
      <c r="T8" s="129"/>
      <c r="U8" s="129"/>
      <c r="V8" s="129"/>
      <c r="W8" s="129"/>
      <c r="X8" s="129"/>
      <c r="Y8" s="129"/>
      <c r="Z8" s="129"/>
    </row>
    <row r="9" spans="1:26">
      <c r="A9" s="128"/>
      <c r="B9" s="207" t="s">
        <v>721</v>
      </c>
      <c r="C9" s="133">
        <f>F19A!D10+F19A!D44</f>
        <v>0</v>
      </c>
      <c r="D9" s="133">
        <f>F19A!E10+F19A!E44</f>
        <v>0</v>
      </c>
      <c r="E9" s="208">
        <f t="shared" si="1"/>
        <v>0</v>
      </c>
      <c r="F9" s="133">
        <f>F19A!G10+F19A!G44</f>
        <v>0</v>
      </c>
      <c r="G9" s="133">
        <f>F19A!H10+F19A!H44</f>
        <v>0</v>
      </c>
      <c r="H9" s="208">
        <f t="shared" si="3"/>
        <v>0</v>
      </c>
      <c r="I9" s="129"/>
      <c r="J9" s="129"/>
      <c r="K9" s="129"/>
      <c r="L9" s="129"/>
      <c r="M9" s="129"/>
      <c r="N9" s="129"/>
      <c r="O9" s="129"/>
      <c r="P9" s="129"/>
      <c r="Q9" s="129"/>
      <c r="R9" s="129"/>
      <c r="S9" s="129"/>
      <c r="T9" s="129"/>
      <c r="U9" s="129"/>
      <c r="V9" s="129"/>
      <c r="W9" s="129"/>
      <c r="X9" s="129"/>
      <c r="Y9" s="129"/>
      <c r="Z9" s="129"/>
    </row>
    <row r="10" spans="1:26">
      <c r="A10" s="129"/>
      <c r="B10" s="207" t="s">
        <v>722</v>
      </c>
      <c r="C10" s="133">
        <f>F19A!D11+F19A!D45</f>
        <v>0</v>
      </c>
      <c r="D10" s="133">
        <f>F19A!E11+F19A!E45</f>
        <v>0</v>
      </c>
      <c r="E10" s="208">
        <f t="shared" si="1"/>
        <v>0</v>
      </c>
      <c r="F10" s="133">
        <f>F19A!G11+F19A!G45</f>
        <v>0</v>
      </c>
      <c r="G10" s="133">
        <f>F19A!H11+F19A!H45</f>
        <v>0</v>
      </c>
      <c r="H10" s="208">
        <f t="shared" si="3"/>
        <v>0</v>
      </c>
      <c r="I10" s="129"/>
      <c r="J10" s="129"/>
      <c r="K10" s="129"/>
      <c r="L10" s="129"/>
      <c r="M10" s="129"/>
      <c r="N10" s="129"/>
      <c r="O10" s="129"/>
      <c r="P10" s="129"/>
      <c r="Q10" s="129"/>
      <c r="R10" s="129"/>
      <c r="S10" s="129"/>
      <c r="T10" s="129"/>
      <c r="U10" s="129"/>
      <c r="V10" s="129"/>
      <c r="W10" s="129"/>
      <c r="X10" s="129"/>
      <c r="Y10" s="129"/>
      <c r="Z10" s="129"/>
    </row>
    <row r="11" spans="1:26">
      <c r="A11" s="129"/>
      <c r="B11" s="207" t="s">
        <v>723</v>
      </c>
      <c r="C11" s="133">
        <f>F19A!D12+F19A!D46</f>
        <v>0</v>
      </c>
      <c r="D11" s="133">
        <f>F19A!E12+F19A!E46</f>
        <v>0</v>
      </c>
      <c r="E11" s="208">
        <f t="shared" si="1"/>
        <v>0</v>
      </c>
      <c r="F11" s="133">
        <f>F19A!G12+F19A!G46</f>
        <v>0</v>
      </c>
      <c r="G11" s="133">
        <f>F19A!H12+F19A!H46</f>
        <v>0</v>
      </c>
      <c r="H11" s="208">
        <f t="shared" si="3"/>
        <v>0</v>
      </c>
      <c r="I11" s="129"/>
      <c r="J11" s="129"/>
      <c r="K11" s="129"/>
      <c r="L11" s="129"/>
      <c r="M11" s="129"/>
      <c r="N11" s="129"/>
      <c r="O11" s="129"/>
      <c r="P11" s="129"/>
      <c r="Q11" s="129"/>
      <c r="R11" s="129"/>
      <c r="S11" s="129"/>
      <c r="T11" s="129"/>
      <c r="U11" s="129"/>
      <c r="V11" s="129"/>
      <c r="W11" s="129"/>
      <c r="X11" s="129"/>
      <c r="Y11" s="129"/>
      <c r="Z11" s="129"/>
    </row>
    <row r="12" spans="1:26">
      <c r="A12" s="129"/>
      <c r="B12" s="207" t="s">
        <v>724</v>
      </c>
      <c r="C12" s="133">
        <f>F19A!D13+F19A!D47</f>
        <v>0</v>
      </c>
      <c r="D12" s="133">
        <f>F19A!E13+F19A!E47</f>
        <v>0</v>
      </c>
      <c r="E12" s="208">
        <f t="shared" si="1"/>
        <v>0</v>
      </c>
      <c r="F12" s="133">
        <f>F19A!G13+F19A!G47</f>
        <v>0</v>
      </c>
      <c r="G12" s="133">
        <f>F19A!H13+F19A!H47</f>
        <v>0</v>
      </c>
      <c r="H12" s="208">
        <f t="shared" si="3"/>
        <v>0</v>
      </c>
      <c r="I12" s="129"/>
      <c r="J12" s="129"/>
      <c r="K12" s="129"/>
      <c r="L12" s="129"/>
      <c r="M12" s="129"/>
      <c r="N12" s="129"/>
      <c r="O12" s="129"/>
      <c r="P12" s="129"/>
      <c r="Q12" s="129"/>
      <c r="R12" s="129"/>
      <c r="S12" s="129"/>
      <c r="T12" s="129"/>
      <c r="U12" s="129"/>
      <c r="V12" s="129"/>
      <c r="W12" s="129"/>
      <c r="X12" s="129"/>
      <c r="Y12" s="129"/>
      <c r="Z12" s="129"/>
    </row>
    <row r="13" spans="1:26">
      <c r="A13" s="129"/>
      <c r="B13" s="207" t="s">
        <v>725</v>
      </c>
      <c r="C13" s="133">
        <f>F19A!D14+F19A!D48</f>
        <v>0</v>
      </c>
      <c r="D13" s="133">
        <f>F19A!E14+F19A!E48</f>
        <v>0</v>
      </c>
      <c r="E13" s="208">
        <f t="shared" si="1"/>
        <v>0</v>
      </c>
      <c r="F13" s="133">
        <f>F19A!G14+F19A!G48</f>
        <v>0</v>
      </c>
      <c r="G13" s="133">
        <f>F19A!H14+F19A!H48</f>
        <v>0</v>
      </c>
      <c r="H13" s="208">
        <f t="shared" si="3"/>
        <v>0</v>
      </c>
      <c r="I13" s="129"/>
      <c r="J13" s="129"/>
      <c r="K13" s="129"/>
      <c r="L13" s="129"/>
      <c r="M13" s="129"/>
      <c r="N13" s="129"/>
      <c r="O13" s="129"/>
      <c r="P13" s="129"/>
      <c r="Q13" s="129"/>
      <c r="R13" s="129"/>
      <c r="S13" s="129"/>
      <c r="T13" s="129"/>
      <c r="U13" s="129"/>
      <c r="V13" s="129"/>
      <c r="W13" s="129"/>
      <c r="X13" s="129"/>
      <c r="Y13" s="129"/>
      <c r="Z13" s="129"/>
    </row>
    <row r="14" spans="1:26">
      <c r="A14" s="129"/>
      <c r="B14" s="207" t="s">
        <v>726</v>
      </c>
      <c r="C14" s="133">
        <f>F19A!D15+F19A!D49</f>
        <v>0</v>
      </c>
      <c r="D14" s="133">
        <f>F19A!E15+F19A!E49</f>
        <v>0</v>
      </c>
      <c r="E14" s="208">
        <f t="shared" si="1"/>
        <v>0</v>
      </c>
      <c r="F14" s="133">
        <f>F19A!G15+F19A!G49</f>
        <v>0</v>
      </c>
      <c r="G14" s="133">
        <f>F19A!H15+F19A!H49</f>
        <v>0</v>
      </c>
      <c r="H14" s="208">
        <f t="shared" si="3"/>
        <v>0</v>
      </c>
      <c r="I14" s="129"/>
      <c r="J14" s="129"/>
      <c r="K14" s="129"/>
      <c r="L14" s="129"/>
      <c r="M14" s="129"/>
      <c r="N14" s="129"/>
      <c r="O14" s="129"/>
      <c r="P14" s="129"/>
      <c r="Q14" s="129"/>
      <c r="R14" s="129"/>
      <c r="S14" s="129"/>
      <c r="T14" s="129"/>
      <c r="U14" s="129"/>
      <c r="V14" s="129"/>
      <c r="W14" s="129"/>
      <c r="X14" s="129"/>
      <c r="Y14" s="129"/>
      <c r="Z14" s="129"/>
    </row>
    <row r="15" spans="1:26">
      <c r="A15" s="129"/>
      <c r="B15" s="207" t="s">
        <v>727</v>
      </c>
      <c r="C15" s="133">
        <f>F19A!D16+F19A!D50</f>
        <v>0</v>
      </c>
      <c r="D15" s="133">
        <f>F19A!E16+F19A!E50</f>
        <v>0</v>
      </c>
      <c r="E15" s="208">
        <f t="shared" si="1"/>
        <v>0</v>
      </c>
      <c r="F15" s="133">
        <f>F19A!G16+F19A!G50</f>
        <v>0</v>
      </c>
      <c r="G15" s="133">
        <f>F19A!H16+F19A!H50</f>
        <v>0</v>
      </c>
      <c r="H15" s="208">
        <f t="shared" si="3"/>
        <v>0</v>
      </c>
      <c r="I15" s="129"/>
      <c r="J15" s="129"/>
      <c r="K15" s="129"/>
      <c r="L15" s="129"/>
      <c r="M15" s="129"/>
      <c r="N15" s="129"/>
      <c r="O15" s="129"/>
      <c r="P15" s="129"/>
      <c r="Q15" s="129"/>
      <c r="R15" s="129"/>
      <c r="S15" s="129"/>
      <c r="T15" s="129"/>
      <c r="U15" s="129"/>
      <c r="V15" s="129"/>
      <c r="W15" s="129"/>
      <c r="X15" s="129"/>
      <c r="Y15" s="129"/>
      <c r="Z15" s="129"/>
    </row>
    <row r="16" spans="1:26">
      <c r="A16" s="129"/>
      <c r="B16" s="207" t="s">
        <v>586</v>
      </c>
      <c r="C16" s="133">
        <f>F19A!D17+F19A!D51</f>
        <v>0</v>
      </c>
      <c r="D16" s="133">
        <f>F19A!E17+F19A!E51</f>
        <v>0</v>
      </c>
      <c r="E16" s="208">
        <f t="shared" si="1"/>
        <v>0</v>
      </c>
      <c r="F16" s="133">
        <f>F19A!G17+F19A!G51</f>
        <v>0</v>
      </c>
      <c r="G16" s="133">
        <f>F19A!H17+F19A!H51</f>
        <v>0</v>
      </c>
      <c r="H16" s="208">
        <f t="shared" si="3"/>
        <v>0</v>
      </c>
      <c r="I16" s="129"/>
      <c r="J16" s="129"/>
      <c r="K16" s="129"/>
      <c r="L16" s="129"/>
      <c r="M16" s="129"/>
      <c r="N16" s="129"/>
      <c r="O16" s="129"/>
      <c r="P16" s="129"/>
      <c r="Q16" s="129"/>
      <c r="R16" s="129"/>
      <c r="S16" s="129"/>
      <c r="T16" s="129"/>
      <c r="U16" s="129"/>
      <c r="V16" s="129"/>
      <c r="W16" s="129"/>
      <c r="X16" s="129"/>
      <c r="Y16" s="129"/>
      <c r="Z16" s="129"/>
    </row>
    <row r="17" spans="1:26">
      <c r="A17" s="591" t="s">
        <v>728</v>
      </c>
      <c r="B17" s="538"/>
      <c r="C17" s="209">
        <f t="shared" ref="C17:D17" si="4">SUM(C18:C24)</f>
        <v>0</v>
      </c>
      <c r="D17" s="209">
        <f t="shared" si="4"/>
        <v>0</v>
      </c>
      <c r="E17" s="209">
        <f t="shared" si="1"/>
        <v>0</v>
      </c>
      <c r="F17" s="209">
        <f t="shared" ref="F17:G17" si="5">SUM(F18:F24)</f>
        <v>0</v>
      </c>
      <c r="G17" s="209">
        <f t="shared" si="5"/>
        <v>0</v>
      </c>
      <c r="H17" s="209">
        <f t="shared" si="3"/>
        <v>0</v>
      </c>
      <c r="I17" s="129"/>
      <c r="J17" s="129"/>
      <c r="K17" s="129"/>
      <c r="L17" s="129"/>
      <c r="M17" s="129"/>
      <c r="N17" s="129"/>
      <c r="O17" s="129"/>
      <c r="P17" s="129"/>
      <c r="Q17" s="129"/>
      <c r="R17" s="129"/>
      <c r="S17" s="129"/>
      <c r="T17" s="129"/>
      <c r="U17" s="129"/>
      <c r="V17" s="129"/>
      <c r="W17" s="129"/>
      <c r="X17" s="129"/>
      <c r="Y17" s="129"/>
      <c r="Z17" s="129"/>
    </row>
    <row r="18" spans="1:26">
      <c r="A18" s="128"/>
      <c r="B18" s="207" t="s">
        <v>729</v>
      </c>
      <c r="C18" s="133">
        <f>F19A!D19+F19A!D53</f>
        <v>0</v>
      </c>
      <c r="D18" s="133">
        <f>F19A!E19+F19A!E53</f>
        <v>0</v>
      </c>
      <c r="E18" s="208">
        <f t="shared" si="1"/>
        <v>0</v>
      </c>
      <c r="F18" s="133">
        <f>F19A!G19+F19A!G53</f>
        <v>0</v>
      </c>
      <c r="G18" s="133">
        <f>F19A!H19+F19A!H53</f>
        <v>0</v>
      </c>
      <c r="H18" s="208">
        <f t="shared" si="3"/>
        <v>0</v>
      </c>
      <c r="I18" s="129"/>
      <c r="J18" s="129"/>
      <c r="K18" s="129"/>
      <c r="L18" s="129"/>
      <c r="M18" s="129"/>
      <c r="N18" s="129"/>
      <c r="O18" s="129"/>
      <c r="P18" s="129"/>
      <c r="Q18" s="129"/>
      <c r="R18" s="129"/>
      <c r="S18" s="129"/>
      <c r="T18" s="129"/>
      <c r="U18" s="129"/>
      <c r="V18" s="129"/>
      <c r="W18" s="129"/>
      <c r="X18" s="129"/>
      <c r="Y18" s="129"/>
      <c r="Z18" s="129"/>
    </row>
    <row r="19" spans="1:26">
      <c r="A19" s="129"/>
      <c r="B19" s="207" t="s">
        <v>730</v>
      </c>
      <c r="C19" s="133">
        <f>F19A!D20+F19A!D54</f>
        <v>0</v>
      </c>
      <c r="D19" s="133">
        <f>F19A!E20+F19A!E54</f>
        <v>0</v>
      </c>
      <c r="E19" s="208">
        <f t="shared" si="1"/>
        <v>0</v>
      </c>
      <c r="F19" s="133">
        <f>F19A!G20+F19A!G54</f>
        <v>0</v>
      </c>
      <c r="G19" s="133">
        <f>F19A!H20+F19A!H54</f>
        <v>0</v>
      </c>
      <c r="H19" s="208">
        <f t="shared" si="3"/>
        <v>0</v>
      </c>
      <c r="I19" s="129"/>
      <c r="J19" s="129"/>
      <c r="K19" s="129"/>
      <c r="L19" s="129"/>
      <c r="M19" s="129"/>
      <c r="N19" s="129"/>
      <c r="O19" s="129"/>
      <c r="P19" s="129"/>
      <c r="Q19" s="129"/>
      <c r="R19" s="129"/>
      <c r="S19" s="129"/>
      <c r="T19" s="129"/>
      <c r="U19" s="129"/>
      <c r="V19" s="129"/>
      <c r="W19" s="129"/>
      <c r="X19" s="129"/>
      <c r="Y19" s="129"/>
      <c r="Z19" s="129"/>
    </row>
    <row r="20" spans="1:26">
      <c r="A20" s="129"/>
      <c r="B20" s="207" t="s">
        <v>731</v>
      </c>
      <c r="C20" s="133">
        <f>F19A!D21+F19A!D55</f>
        <v>0</v>
      </c>
      <c r="D20" s="133">
        <f>F19A!E21+F19A!E55</f>
        <v>0</v>
      </c>
      <c r="E20" s="208">
        <f t="shared" si="1"/>
        <v>0</v>
      </c>
      <c r="F20" s="133">
        <f>F19A!G21+F19A!G55</f>
        <v>0</v>
      </c>
      <c r="G20" s="133">
        <f>F19A!H21+F19A!H55</f>
        <v>0</v>
      </c>
      <c r="H20" s="208">
        <f t="shared" si="3"/>
        <v>0</v>
      </c>
      <c r="I20" s="129"/>
      <c r="J20" s="129"/>
      <c r="K20" s="129"/>
      <c r="L20" s="129"/>
      <c r="M20" s="129"/>
      <c r="N20" s="129"/>
      <c r="O20" s="129"/>
      <c r="P20" s="129"/>
      <c r="Q20" s="129"/>
      <c r="R20" s="129"/>
      <c r="S20" s="129"/>
      <c r="T20" s="129"/>
      <c r="U20" s="129"/>
      <c r="V20" s="129"/>
      <c r="W20" s="129"/>
      <c r="X20" s="129"/>
      <c r="Y20" s="129"/>
      <c r="Z20" s="129"/>
    </row>
    <row r="21" spans="1:26" ht="15.75" customHeight="1">
      <c r="A21" s="129"/>
      <c r="B21" s="207" t="s">
        <v>732</v>
      </c>
      <c r="C21" s="133">
        <f>F19A!D22+F19A!D56</f>
        <v>0</v>
      </c>
      <c r="D21" s="133">
        <f>F19A!E22+F19A!E56</f>
        <v>0</v>
      </c>
      <c r="E21" s="208">
        <f t="shared" si="1"/>
        <v>0</v>
      </c>
      <c r="F21" s="133">
        <f>F19A!G22+F19A!G56</f>
        <v>0</v>
      </c>
      <c r="G21" s="133">
        <f>F19A!H22+F19A!H56</f>
        <v>0</v>
      </c>
      <c r="H21" s="208">
        <f t="shared" si="3"/>
        <v>0</v>
      </c>
      <c r="I21" s="129"/>
      <c r="J21" s="129"/>
      <c r="K21" s="129"/>
      <c r="L21" s="129"/>
      <c r="M21" s="129"/>
      <c r="N21" s="129"/>
      <c r="O21" s="129"/>
      <c r="P21" s="129"/>
      <c r="Q21" s="129"/>
      <c r="R21" s="129"/>
      <c r="S21" s="129"/>
      <c r="T21" s="129"/>
      <c r="U21" s="129"/>
      <c r="V21" s="129"/>
      <c r="W21" s="129"/>
      <c r="X21" s="129"/>
      <c r="Y21" s="129"/>
      <c r="Z21" s="129"/>
    </row>
    <row r="22" spans="1:26" ht="15.75" customHeight="1">
      <c r="A22" s="129"/>
      <c r="B22" s="207" t="s">
        <v>733</v>
      </c>
      <c r="C22" s="133">
        <f>F19A!D23+F19A!D57</f>
        <v>0</v>
      </c>
      <c r="D22" s="133">
        <f>F19A!E23+F19A!E57</f>
        <v>0</v>
      </c>
      <c r="E22" s="208">
        <f t="shared" si="1"/>
        <v>0</v>
      </c>
      <c r="F22" s="133">
        <f>F19A!G23+F19A!G57</f>
        <v>0</v>
      </c>
      <c r="G22" s="133">
        <f>F19A!H23+F19A!H57</f>
        <v>0</v>
      </c>
      <c r="H22" s="208">
        <f t="shared" si="3"/>
        <v>0</v>
      </c>
      <c r="I22" s="129"/>
      <c r="J22" s="129"/>
      <c r="K22" s="129"/>
      <c r="L22" s="129"/>
      <c r="M22" s="129"/>
      <c r="N22" s="129"/>
      <c r="O22" s="129"/>
      <c r="P22" s="129"/>
      <c r="Q22" s="129"/>
      <c r="R22" s="129"/>
      <c r="S22" s="129"/>
      <c r="T22" s="129"/>
      <c r="U22" s="129"/>
      <c r="V22" s="129"/>
      <c r="W22" s="129"/>
      <c r="X22" s="129"/>
      <c r="Y22" s="129"/>
      <c r="Z22" s="129"/>
    </row>
    <row r="23" spans="1:26" ht="15.75" customHeight="1">
      <c r="A23" s="129"/>
      <c r="B23" s="207" t="s">
        <v>734</v>
      </c>
      <c r="C23" s="133">
        <f>F19A!D24+F19A!D58</f>
        <v>0</v>
      </c>
      <c r="D23" s="133">
        <f>F19A!E24+F19A!E58</f>
        <v>0</v>
      </c>
      <c r="E23" s="208">
        <f t="shared" si="1"/>
        <v>0</v>
      </c>
      <c r="F23" s="133">
        <f>F19A!G24+F19A!G58</f>
        <v>0</v>
      </c>
      <c r="G23" s="133">
        <f>F19A!H24+F19A!H58</f>
        <v>0</v>
      </c>
      <c r="H23" s="208">
        <f t="shared" si="3"/>
        <v>0</v>
      </c>
      <c r="I23" s="129"/>
      <c r="J23" s="129"/>
      <c r="K23" s="129"/>
      <c r="L23" s="129"/>
      <c r="M23" s="129"/>
      <c r="N23" s="129"/>
      <c r="O23" s="129"/>
      <c r="P23" s="129"/>
      <c r="Q23" s="129"/>
      <c r="R23" s="129"/>
      <c r="S23" s="129"/>
      <c r="T23" s="129"/>
      <c r="U23" s="129"/>
      <c r="V23" s="129"/>
      <c r="W23" s="129"/>
      <c r="X23" s="129"/>
      <c r="Y23" s="129"/>
      <c r="Z23" s="129"/>
    </row>
    <row r="24" spans="1:26" ht="15.75" customHeight="1">
      <c r="A24" s="129"/>
      <c r="B24" s="207" t="s">
        <v>735</v>
      </c>
      <c r="C24" s="133">
        <f>F19A!D25+F19A!D59</f>
        <v>0</v>
      </c>
      <c r="D24" s="133">
        <f>F19A!E25+F19A!E59</f>
        <v>0</v>
      </c>
      <c r="E24" s="208">
        <f t="shared" si="1"/>
        <v>0</v>
      </c>
      <c r="F24" s="133">
        <f>F19A!G25+F19A!G59</f>
        <v>0</v>
      </c>
      <c r="G24" s="133">
        <f>F19A!H25+F19A!H59</f>
        <v>0</v>
      </c>
      <c r="H24" s="208">
        <f t="shared" si="3"/>
        <v>0</v>
      </c>
      <c r="I24" s="129"/>
      <c r="J24" s="129"/>
      <c r="K24" s="129"/>
      <c r="L24" s="129"/>
      <c r="M24" s="129"/>
      <c r="N24" s="129"/>
      <c r="O24" s="129"/>
      <c r="P24" s="129"/>
      <c r="Q24" s="129"/>
      <c r="R24" s="129"/>
      <c r="S24" s="129"/>
      <c r="T24" s="129"/>
      <c r="U24" s="129"/>
      <c r="V24" s="129"/>
      <c r="W24" s="129"/>
      <c r="X24" s="129"/>
      <c r="Y24" s="129"/>
      <c r="Z24" s="129"/>
    </row>
    <row r="25" spans="1:26" ht="15.75" customHeight="1">
      <c r="A25" s="591" t="s">
        <v>736</v>
      </c>
      <c r="B25" s="538"/>
      <c r="C25" s="210">
        <f t="shared" ref="C25:D25" si="6">SUM(C26:C34)</f>
        <v>0</v>
      </c>
      <c r="D25" s="210">
        <f t="shared" si="6"/>
        <v>0</v>
      </c>
      <c r="E25" s="210">
        <f t="shared" si="1"/>
        <v>0</v>
      </c>
      <c r="F25" s="210">
        <f t="shared" ref="F25:G25" si="7">SUM(F26:F34)</f>
        <v>0</v>
      </c>
      <c r="G25" s="210">
        <f t="shared" si="7"/>
        <v>0</v>
      </c>
      <c r="H25" s="210">
        <f t="shared" si="3"/>
        <v>0</v>
      </c>
      <c r="I25" s="129"/>
      <c r="J25" s="129"/>
      <c r="K25" s="129"/>
      <c r="L25" s="129"/>
      <c r="M25" s="129"/>
      <c r="N25" s="129"/>
      <c r="O25" s="129"/>
      <c r="P25" s="129"/>
      <c r="Q25" s="129"/>
      <c r="R25" s="129"/>
      <c r="S25" s="129"/>
      <c r="T25" s="129"/>
      <c r="U25" s="129"/>
      <c r="V25" s="129"/>
      <c r="W25" s="129"/>
      <c r="X25" s="129"/>
      <c r="Y25" s="129"/>
      <c r="Z25" s="129"/>
    </row>
    <row r="26" spans="1:26" ht="15.75" customHeight="1">
      <c r="A26" s="128"/>
      <c r="B26" s="207" t="s">
        <v>737</v>
      </c>
      <c r="C26" s="133">
        <f>F19A!D27+F19A!D61</f>
        <v>0</v>
      </c>
      <c r="D26" s="133">
        <f>F19A!E27+F19A!E61</f>
        <v>0</v>
      </c>
      <c r="E26" s="208">
        <f t="shared" si="1"/>
        <v>0</v>
      </c>
      <c r="F26" s="133">
        <f>F19A!G27+F19A!G61</f>
        <v>0</v>
      </c>
      <c r="G26" s="133">
        <f>F19A!H27+F19A!H61</f>
        <v>0</v>
      </c>
      <c r="H26" s="208">
        <f t="shared" si="3"/>
        <v>0</v>
      </c>
      <c r="I26" s="129"/>
      <c r="J26" s="129"/>
      <c r="K26" s="129"/>
      <c r="L26" s="129"/>
      <c r="M26" s="129"/>
      <c r="N26" s="129"/>
      <c r="O26" s="129"/>
      <c r="P26" s="129"/>
      <c r="Q26" s="129"/>
      <c r="R26" s="129"/>
      <c r="S26" s="129"/>
      <c r="T26" s="129"/>
      <c r="U26" s="129"/>
      <c r="V26" s="129"/>
      <c r="W26" s="129"/>
      <c r="X26" s="129"/>
      <c r="Y26" s="129"/>
      <c r="Z26" s="129"/>
    </row>
    <row r="27" spans="1:26" ht="15.75" customHeight="1">
      <c r="A27" s="129"/>
      <c r="B27" s="207" t="s">
        <v>738</v>
      </c>
      <c r="C27" s="133">
        <f>F19A!D28+F19A!D62</f>
        <v>0</v>
      </c>
      <c r="D27" s="133">
        <f>F19A!E28+F19A!E62</f>
        <v>0</v>
      </c>
      <c r="E27" s="208">
        <f t="shared" si="1"/>
        <v>0</v>
      </c>
      <c r="F27" s="133">
        <f>F19A!G28+F19A!G62</f>
        <v>0</v>
      </c>
      <c r="G27" s="133">
        <f>F19A!H28+F19A!H62</f>
        <v>0</v>
      </c>
      <c r="H27" s="208">
        <f t="shared" si="3"/>
        <v>0</v>
      </c>
      <c r="I27" s="129"/>
      <c r="J27" s="129"/>
      <c r="K27" s="129"/>
      <c r="L27" s="129"/>
      <c r="M27" s="129"/>
      <c r="N27" s="129"/>
      <c r="O27" s="129"/>
      <c r="P27" s="129"/>
      <c r="Q27" s="129"/>
      <c r="R27" s="129"/>
      <c r="S27" s="129"/>
      <c r="T27" s="129"/>
      <c r="U27" s="129"/>
      <c r="V27" s="129"/>
      <c r="W27" s="129"/>
      <c r="X27" s="129"/>
      <c r="Y27" s="129"/>
      <c r="Z27" s="129"/>
    </row>
    <row r="28" spans="1:26" ht="15.75" customHeight="1">
      <c r="A28" s="129"/>
      <c r="B28" s="207" t="s">
        <v>739</v>
      </c>
      <c r="C28" s="133">
        <f>F19A!D29+F19A!D63</f>
        <v>0</v>
      </c>
      <c r="D28" s="133">
        <f>F19A!E29+F19A!E63</f>
        <v>0</v>
      </c>
      <c r="E28" s="208">
        <f t="shared" si="1"/>
        <v>0</v>
      </c>
      <c r="F28" s="133">
        <f>F19A!G29+F19A!G63</f>
        <v>0</v>
      </c>
      <c r="G28" s="133">
        <f>F19A!H29+F19A!H63</f>
        <v>0</v>
      </c>
      <c r="H28" s="208">
        <f t="shared" si="3"/>
        <v>0</v>
      </c>
      <c r="I28" s="129"/>
      <c r="J28" s="129"/>
      <c r="K28" s="129"/>
      <c r="L28" s="129"/>
      <c r="M28" s="129"/>
      <c r="N28" s="129"/>
      <c r="O28" s="129"/>
      <c r="P28" s="129"/>
      <c r="Q28" s="129"/>
      <c r="R28" s="129"/>
      <c r="S28" s="129"/>
      <c r="T28" s="129"/>
      <c r="U28" s="129"/>
      <c r="V28" s="129"/>
      <c r="W28" s="129"/>
      <c r="X28" s="129"/>
      <c r="Y28" s="129"/>
      <c r="Z28" s="129"/>
    </row>
    <row r="29" spans="1:26" ht="15.75" customHeight="1">
      <c r="A29" s="129"/>
      <c r="B29" s="207" t="s">
        <v>740</v>
      </c>
      <c r="C29" s="133">
        <f>F19A!D30+F19A!D64</f>
        <v>0</v>
      </c>
      <c r="D29" s="133">
        <f>F19A!E30+F19A!E64</f>
        <v>0</v>
      </c>
      <c r="E29" s="208">
        <f t="shared" si="1"/>
        <v>0</v>
      </c>
      <c r="F29" s="133">
        <f>F19A!G30+F19A!G64</f>
        <v>0</v>
      </c>
      <c r="G29" s="133">
        <f>F19A!H30+F19A!H64</f>
        <v>0</v>
      </c>
      <c r="H29" s="208">
        <f t="shared" si="3"/>
        <v>0</v>
      </c>
      <c r="I29" s="129"/>
      <c r="J29" s="129"/>
      <c r="K29" s="129"/>
      <c r="L29" s="129"/>
      <c r="M29" s="129"/>
      <c r="N29" s="129"/>
      <c r="O29" s="129"/>
      <c r="P29" s="129"/>
      <c r="Q29" s="129"/>
      <c r="R29" s="129"/>
      <c r="S29" s="129"/>
      <c r="T29" s="129"/>
      <c r="U29" s="129"/>
      <c r="V29" s="129"/>
      <c r="W29" s="129"/>
      <c r="X29" s="129"/>
      <c r="Y29" s="129"/>
      <c r="Z29" s="129"/>
    </row>
    <row r="30" spans="1:26" ht="15.75" customHeight="1">
      <c r="A30" s="129"/>
      <c r="B30" s="207" t="s">
        <v>741</v>
      </c>
      <c r="C30" s="133">
        <f>F19A!D31+F19A!D65</f>
        <v>0</v>
      </c>
      <c r="D30" s="133">
        <f>F19A!E31+F19A!E65</f>
        <v>0</v>
      </c>
      <c r="E30" s="208">
        <f t="shared" si="1"/>
        <v>0</v>
      </c>
      <c r="F30" s="133">
        <f>F19A!G31+F19A!G65</f>
        <v>0</v>
      </c>
      <c r="G30" s="133">
        <f>F19A!H31+F19A!H65</f>
        <v>0</v>
      </c>
      <c r="H30" s="208">
        <f t="shared" si="3"/>
        <v>0</v>
      </c>
      <c r="I30" s="129"/>
      <c r="J30" s="129"/>
      <c r="K30" s="129"/>
      <c r="L30" s="129"/>
      <c r="M30" s="129"/>
      <c r="N30" s="129"/>
      <c r="O30" s="129"/>
      <c r="P30" s="129"/>
      <c r="Q30" s="129"/>
      <c r="R30" s="129"/>
      <c r="S30" s="129"/>
      <c r="T30" s="129"/>
      <c r="U30" s="129"/>
      <c r="V30" s="129"/>
      <c r="W30" s="129"/>
      <c r="X30" s="129"/>
      <c r="Y30" s="129"/>
      <c r="Z30" s="129"/>
    </row>
    <row r="31" spans="1:26" ht="15.75" customHeight="1">
      <c r="A31" s="129"/>
      <c r="B31" s="207" t="s">
        <v>742</v>
      </c>
      <c r="C31" s="133">
        <f>F19A!D32+F19A!D66</f>
        <v>0</v>
      </c>
      <c r="D31" s="133">
        <f>F19A!E32+F19A!E66</f>
        <v>0</v>
      </c>
      <c r="E31" s="208">
        <f t="shared" si="1"/>
        <v>0</v>
      </c>
      <c r="F31" s="133">
        <f>F19A!G32+F19A!G66</f>
        <v>0</v>
      </c>
      <c r="G31" s="133">
        <f>F19A!H32+F19A!H66</f>
        <v>0</v>
      </c>
      <c r="H31" s="208">
        <f t="shared" si="3"/>
        <v>0</v>
      </c>
      <c r="I31" s="129"/>
      <c r="J31" s="129"/>
      <c r="K31" s="129"/>
      <c r="L31" s="129"/>
      <c r="M31" s="129"/>
      <c r="N31" s="129"/>
      <c r="O31" s="129"/>
      <c r="P31" s="129"/>
      <c r="Q31" s="129"/>
      <c r="R31" s="129"/>
      <c r="S31" s="129"/>
      <c r="T31" s="129"/>
      <c r="U31" s="129"/>
      <c r="V31" s="129"/>
      <c r="W31" s="129"/>
      <c r="X31" s="129"/>
      <c r="Y31" s="129"/>
      <c r="Z31" s="129"/>
    </row>
    <row r="32" spans="1:26" ht="15.75" customHeight="1">
      <c r="A32" s="129"/>
      <c r="B32" s="207" t="s">
        <v>743</v>
      </c>
      <c r="C32" s="133">
        <f>F19A!D33+F19A!D67</f>
        <v>0</v>
      </c>
      <c r="D32" s="133">
        <f>F19A!E33+F19A!E67</f>
        <v>0</v>
      </c>
      <c r="E32" s="208">
        <f t="shared" si="1"/>
        <v>0</v>
      </c>
      <c r="F32" s="133">
        <f>F19A!G33+F19A!G67</f>
        <v>0</v>
      </c>
      <c r="G32" s="133">
        <f>F19A!H33+F19A!H67</f>
        <v>0</v>
      </c>
      <c r="H32" s="208">
        <f t="shared" si="3"/>
        <v>0</v>
      </c>
      <c r="I32" s="129"/>
      <c r="J32" s="129"/>
      <c r="K32" s="129"/>
      <c r="L32" s="129"/>
      <c r="M32" s="129"/>
      <c r="N32" s="129"/>
      <c r="O32" s="129"/>
      <c r="P32" s="129"/>
      <c r="Q32" s="129"/>
      <c r="R32" s="129"/>
      <c r="S32" s="129"/>
      <c r="T32" s="129"/>
      <c r="U32" s="129"/>
      <c r="V32" s="129"/>
      <c r="W32" s="129"/>
      <c r="X32" s="129"/>
      <c r="Y32" s="129"/>
      <c r="Z32" s="129"/>
    </row>
    <row r="33" spans="1:26" ht="15.75" customHeight="1">
      <c r="A33" s="129"/>
      <c r="B33" s="207" t="s">
        <v>744</v>
      </c>
      <c r="C33" s="133">
        <f>F19A!D34+F19A!D68</f>
        <v>0</v>
      </c>
      <c r="D33" s="133">
        <f>F19A!E34+F19A!E68</f>
        <v>0</v>
      </c>
      <c r="E33" s="208">
        <f t="shared" si="1"/>
        <v>0</v>
      </c>
      <c r="F33" s="133">
        <f>F19A!G34+F19A!G68</f>
        <v>0</v>
      </c>
      <c r="G33" s="133">
        <f>F19A!H34+F19A!H68</f>
        <v>0</v>
      </c>
      <c r="H33" s="208">
        <f t="shared" si="3"/>
        <v>0</v>
      </c>
      <c r="I33" s="129"/>
      <c r="J33" s="129"/>
      <c r="K33" s="129"/>
      <c r="L33" s="129"/>
      <c r="M33" s="129"/>
      <c r="N33" s="129"/>
      <c r="O33" s="129"/>
      <c r="P33" s="129"/>
      <c r="Q33" s="129"/>
      <c r="R33" s="129"/>
      <c r="S33" s="129"/>
      <c r="T33" s="129"/>
      <c r="U33" s="129"/>
      <c r="V33" s="129"/>
      <c r="W33" s="129"/>
      <c r="X33" s="129"/>
      <c r="Y33" s="129"/>
      <c r="Z33" s="129"/>
    </row>
    <row r="34" spans="1:26" ht="15.75" customHeight="1">
      <c r="A34" s="129"/>
      <c r="B34" s="207" t="s">
        <v>745</v>
      </c>
      <c r="C34" s="133">
        <f>F19A!D35+F19A!D69</f>
        <v>0</v>
      </c>
      <c r="D34" s="133">
        <f>F19A!E35+F19A!E69</f>
        <v>0</v>
      </c>
      <c r="E34" s="208">
        <f t="shared" si="1"/>
        <v>0</v>
      </c>
      <c r="F34" s="133">
        <f>F19A!G35+F19A!G69</f>
        <v>0</v>
      </c>
      <c r="G34" s="133">
        <f>F19A!H35+F19A!H69</f>
        <v>0</v>
      </c>
      <c r="H34" s="208">
        <f t="shared" si="3"/>
        <v>0</v>
      </c>
      <c r="I34" s="129"/>
      <c r="J34" s="129"/>
      <c r="K34" s="129"/>
      <c r="L34" s="129"/>
      <c r="M34" s="129"/>
      <c r="N34" s="129"/>
      <c r="O34" s="129"/>
      <c r="P34" s="129"/>
      <c r="Q34" s="129"/>
      <c r="R34" s="129"/>
      <c r="S34" s="129"/>
      <c r="T34" s="129"/>
      <c r="U34" s="129"/>
      <c r="V34" s="129"/>
      <c r="W34" s="129"/>
      <c r="X34" s="129"/>
      <c r="Y34" s="129"/>
      <c r="Z34" s="129"/>
    </row>
    <row r="35" spans="1:26" ht="15.75" customHeight="1">
      <c r="A35" s="591" t="s">
        <v>746</v>
      </c>
      <c r="B35" s="538"/>
      <c r="C35" s="210">
        <f t="shared" ref="C35:D35" si="8">SUM(C36:C39)</f>
        <v>0</v>
      </c>
      <c r="D35" s="210">
        <f t="shared" si="8"/>
        <v>0</v>
      </c>
      <c r="E35" s="210">
        <f t="shared" si="1"/>
        <v>0</v>
      </c>
      <c r="F35" s="210">
        <f t="shared" ref="F35:G35" si="9">SUM(F36:F39)</f>
        <v>0</v>
      </c>
      <c r="G35" s="210">
        <f t="shared" si="9"/>
        <v>0</v>
      </c>
      <c r="H35" s="210">
        <f t="shared" si="3"/>
        <v>0</v>
      </c>
      <c r="I35" s="129"/>
      <c r="J35" s="129"/>
      <c r="K35" s="129"/>
      <c r="L35" s="129"/>
      <c r="M35" s="129"/>
      <c r="N35" s="129"/>
      <c r="O35" s="129"/>
      <c r="P35" s="129"/>
      <c r="Q35" s="129"/>
      <c r="R35" s="129"/>
      <c r="S35" s="129"/>
      <c r="T35" s="129"/>
      <c r="U35" s="129"/>
      <c r="V35" s="129"/>
      <c r="W35" s="129"/>
      <c r="X35" s="129"/>
      <c r="Y35" s="129"/>
      <c r="Z35" s="129"/>
    </row>
    <row r="36" spans="1:26" ht="15.75" customHeight="1">
      <c r="A36" s="129"/>
      <c r="B36" s="207" t="s">
        <v>747</v>
      </c>
      <c r="C36" s="133">
        <f>F19A!D37+F19A!D71</f>
        <v>0</v>
      </c>
      <c r="D36" s="133">
        <f>F19A!E37+F19A!E71</f>
        <v>0</v>
      </c>
      <c r="E36" s="208">
        <f t="shared" si="1"/>
        <v>0</v>
      </c>
      <c r="F36" s="133">
        <f>F19A!G37+F19A!G71</f>
        <v>0</v>
      </c>
      <c r="G36" s="133">
        <f>F19A!H37+F19A!H71</f>
        <v>0</v>
      </c>
      <c r="H36" s="208">
        <f t="shared" si="3"/>
        <v>0</v>
      </c>
      <c r="I36" s="129"/>
      <c r="J36" s="129"/>
      <c r="K36" s="129"/>
      <c r="L36" s="129"/>
      <c r="M36" s="129"/>
      <c r="N36" s="129"/>
      <c r="O36" s="129"/>
      <c r="P36" s="129"/>
      <c r="Q36" s="129"/>
      <c r="R36" s="129"/>
      <c r="S36" s="129"/>
      <c r="T36" s="129"/>
      <c r="U36" s="129"/>
      <c r="V36" s="129"/>
      <c r="W36" s="129"/>
      <c r="X36" s="129"/>
      <c r="Y36" s="129"/>
      <c r="Z36" s="129"/>
    </row>
    <row r="37" spans="1:26" ht="15.75" customHeight="1">
      <c r="A37" s="129"/>
      <c r="B37" s="212" t="s">
        <v>748</v>
      </c>
      <c r="C37" s="133">
        <f>F19A!D38+F19A!D72</f>
        <v>0</v>
      </c>
      <c r="D37" s="133">
        <f>F19A!E38+F19A!E72</f>
        <v>0</v>
      </c>
      <c r="E37" s="208">
        <f t="shared" si="1"/>
        <v>0</v>
      </c>
      <c r="F37" s="133">
        <f>F19A!G38+F19A!G72</f>
        <v>0</v>
      </c>
      <c r="G37" s="133">
        <f>F19A!H38+F19A!H72</f>
        <v>0</v>
      </c>
      <c r="H37" s="208">
        <f t="shared" si="3"/>
        <v>0</v>
      </c>
      <c r="I37" s="129"/>
      <c r="J37" s="129"/>
      <c r="K37" s="129"/>
      <c r="L37" s="129"/>
      <c r="M37" s="129"/>
      <c r="N37" s="129"/>
      <c r="O37" s="129"/>
      <c r="P37" s="129"/>
      <c r="Q37" s="129"/>
      <c r="R37" s="129"/>
      <c r="S37" s="129"/>
      <c r="T37" s="129"/>
      <c r="U37" s="129"/>
      <c r="V37" s="129"/>
      <c r="W37" s="129"/>
      <c r="X37" s="129"/>
      <c r="Y37" s="129"/>
      <c r="Z37" s="129"/>
    </row>
    <row r="38" spans="1:26" ht="15.75" customHeight="1">
      <c r="A38" s="129"/>
      <c r="B38" s="207" t="s">
        <v>749</v>
      </c>
      <c r="C38" s="133">
        <f>F19A!D39+F19A!D73</f>
        <v>0</v>
      </c>
      <c r="D38" s="133">
        <f>F19A!E39+F19A!E73</f>
        <v>0</v>
      </c>
      <c r="E38" s="208">
        <f t="shared" si="1"/>
        <v>0</v>
      </c>
      <c r="F38" s="133">
        <f>F19A!G39+F19A!G73</f>
        <v>0</v>
      </c>
      <c r="G38" s="133">
        <f>F19A!H39+F19A!H73</f>
        <v>0</v>
      </c>
      <c r="H38" s="208">
        <f t="shared" si="3"/>
        <v>0</v>
      </c>
      <c r="I38" s="129"/>
      <c r="J38" s="129"/>
      <c r="K38" s="129"/>
      <c r="L38" s="129"/>
      <c r="M38" s="129"/>
      <c r="N38" s="129"/>
      <c r="O38" s="129"/>
      <c r="P38" s="129"/>
      <c r="Q38" s="129"/>
      <c r="R38" s="129"/>
      <c r="S38" s="129"/>
      <c r="T38" s="129"/>
      <c r="U38" s="129"/>
      <c r="V38" s="129"/>
      <c r="W38" s="129"/>
      <c r="X38" s="129"/>
      <c r="Y38" s="129"/>
      <c r="Z38" s="129"/>
    </row>
    <row r="39" spans="1:26" ht="15.75" customHeight="1">
      <c r="A39" s="129"/>
      <c r="B39" s="207" t="s">
        <v>750</v>
      </c>
      <c r="C39" s="133">
        <f>F19A!D40+F19A!D74</f>
        <v>0</v>
      </c>
      <c r="D39" s="133">
        <f>F19A!E40+F19A!E74</f>
        <v>0</v>
      </c>
      <c r="E39" s="208">
        <f t="shared" si="1"/>
        <v>0</v>
      </c>
      <c r="F39" s="133">
        <f>F19A!G40+F19A!G74</f>
        <v>0</v>
      </c>
      <c r="G39" s="133">
        <f>F19A!H40+F19A!H74</f>
        <v>0</v>
      </c>
      <c r="H39" s="213">
        <f t="shared" si="3"/>
        <v>0</v>
      </c>
      <c r="I39" s="129"/>
      <c r="J39" s="129"/>
      <c r="K39" s="129"/>
      <c r="L39" s="129"/>
      <c r="M39" s="129"/>
      <c r="N39" s="129"/>
      <c r="O39" s="129"/>
      <c r="P39" s="129"/>
      <c r="Q39" s="129"/>
      <c r="R39" s="129"/>
      <c r="S39" s="129"/>
      <c r="T39" s="129"/>
      <c r="U39" s="129"/>
      <c r="V39" s="129"/>
      <c r="W39" s="129"/>
      <c r="X39" s="129"/>
      <c r="Y39" s="129"/>
      <c r="Z39" s="129"/>
    </row>
    <row r="40" spans="1:26" ht="15.75" customHeight="1">
      <c r="A40" s="690" t="s">
        <v>620</v>
      </c>
      <c r="B40" s="538"/>
      <c r="C40" s="220">
        <f t="shared" ref="C40:D40" si="10">C8+C17+C25+C35</f>
        <v>0</v>
      </c>
      <c r="D40" s="220">
        <f t="shared" si="10"/>
        <v>0</v>
      </c>
      <c r="E40" s="220">
        <f t="shared" si="1"/>
        <v>0</v>
      </c>
      <c r="F40" s="220">
        <f t="shared" ref="F40:G40" si="11">F8+F17+F25+F35</f>
        <v>0</v>
      </c>
      <c r="G40" s="220">
        <f t="shared" si="11"/>
        <v>0</v>
      </c>
      <c r="H40" s="220">
        <f t="shared" si="3"/>
        <v>0</v>
      </c>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222" t="s">
        <v>4897</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56"/>
      <c r="C44" s="129"/>
      <c r="D44" s="156"/>
      <c r="E44" s="156"/>
      <c r="F44" s="156"/>
      <c r="G44" s="156"/>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589" t="str">
        <f>Validacion!A7</f>
        <v>LIC. JOSÉ MIGUEL GOMEZ LOPEZ</v>
      </c>
      <c r="C45" s="129"/>
      <c r="D45" s="589" t="str">
        <f>Validacion!A9</f>
        <v>LIC. BERTHA MARCELA GONGORA JIMENEZ</v>
      </c>
      <c r="E45" s="505"/>
      <c r="F45" s="505"/>
      <c r="G45" s="505"/>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505"/>
      <c r="C46" s="129"/>
      <c r="D46" s="505"/>
      <c r="E46" s="505"/>
      <c r="F46" s="505"/>
      <c r="G46" s="505"/>
      <c r="H46" s="129"/>
      <c r="I46" s="129"/>
      <c r="J46" s="129"/>
      <c r="K46" s="129"/>
      <c r="L46" s="129"/>
      <c r="M46" s="129"/>
      <c r="N46" s="129"/>
      <c r="O46" s="129"/>
      <c r="P46" s="129"/>
      <c r="Q46" s="129"/>
      <c r="R46" s="129"/>
      <c r="S46" s="129"/>
      <c r="T46" s="129"/>
      <c r="U46" s="129"/>
      <c r="V46" s="129"/>
      <c r="W46" s="129"/>
      <c r="X46" s="129"/>
      <c r="Y46" s="129"/>
      <c r="Z46" s="129"/>
    </row>
    <row r="47" spans="1:26" ht="15" customHeight="1">
      <c r="A47" s="129"/>
      <c r="B47" s="580" t="s">
        <v>5036</v>
      </c>
      <c r="C47" s="129"/>
      <c r="D47" s="589" t="s">
        <v>5037</v>
      </c>
      <c r="E47" s="505"/>
      <c r="F47" s="505"/>
      <c r="G47" s="505"/>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505"/>
      <c r="C48" s="129"/>
      <c r="D48" s="505"/>
      <c r="E48" s="505"/>
      <c r="F48" s="505"/>
      <c r="G48" s="505"/>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6">
    <mergeCell ref="D45:G46"/>
    <mergeCell ref="D47:G48"/>
    <mergeCell ref="A8:B8"/>
    <mergeCell ref="A17:B17"/>
    <mergeCell ref="A25:B25"/>
    <mergeCell ref="A35:B35"/>
    <mergeCell ref="A40:B40"/>
    <mergeCell ref="B45:B46"/>
    <mergeCell ref="B47:B48"/>
    <mergeCell ref="A1:I1"/>
    <mergeCell ref="A2:H2"/>
    <mergeCell ref="A3:H3"/>
    <mergeCell ref="B4:I4"/>
    <mergeCell ref="A6:B7"/>
    <mergeCell ref="C6:G6"/>
    <mergeCell ref="H6:H7"/>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29" t="s">
        <v>1455</v>
      </c>
      <c r="B1" s="531" t="s">
        <v>1456</v>
      </c>
      <c r="C1" s="532" t="str">
        <f>"SALDO AL 31 DE
 DICIEMBRE DE "&amp;Validacion!F186</f>
        <v>SALDO AL 31 DE
 DICIEMBRE DE 2023</v>
      </c>
      <c r="D1" s="533"/>
      <c r="E1" s="534" t="s">
        <v>1457</v>
      </c>
      <c r="F1" s="533"/>
      <c r="G1" s="532" t="str">
        <f>"SALDO FINAL DEL PERIODO A INFORMAR EJERCICIO "&amp;Validacion!F185</f>
        <v>SALDO FINAL DEL PERIODO A INFORMAR EJERCICIO 2024</v>
      </c>
      <c r="H1" s="533"/>
    </row>
    <row r="2" spans="1:26" ht="27.75" customHeight="1">
      <c r="A2" s="530"/>
      <c r="B2" s="530"/>
      <c r="C2" s="30" t="s">
        <v>1458</v>
      </c>
      <c r="D2" s="30" t="s">
        <v>1459</v>
      </c>
      <c r="E2" s="30" t="s">
        <v>1458</v>
      </c>
      <c r="F2" s="30" t="s">
        <v>1459</v>
      </c>
      <c r="G2" s="30" t="s">
        <v>1458</v>
      </c>
      <c r="H2" s="30" t="s">
        <v>1459</v>
      </c>
      <c r="I2" s="31"/>
      <c r="J2" s="31"/>
      <c r="K2" s="31"/>
      <c r="L2" s="31"/>
      <c r="M2" s="31"/>
      <c r="N2" s="31"/>
      <c r="O2" s="31"/>
      <c r="P2" s="31"/>
      <c r="Q2" s="31"/>
      <c r="R2" s="31"/>
      <c r="S2" s="31"/>
      <c r="T2" s="31"/>
      <c r="U2" s="31"/>
      <c r="V2" s="31"/>
      <c r="W2" s="31"/>
      <c r="X2" s="31"/>
      <c r="Y2" s="31"/>
      <c r="Z2" s="31"/>
    </row>
    <row r="3" spans="1:26" ht="30" customHeight="1">
      <c r="A3" s="32">
        <v>10000</v>
      </c>
      <c r="B3" s="33" t="s">
        <v>1460</v>
      </c>
      <c r="C3" s="34">
        <f>C4+C43</f>
        <v>384632898.18999994</v>
      </c>
      <c r="D3" s="34"/>
      <c r="E3" s="34">
        <f t="shared" ref="E3:G3" si="0">E4+E43</f>
        <v>434824668.43000001</v>
      </c>
      <c r="F3" s="34">
        <f t="shared" si="0"/>
        <v>395206956.38999999</v>
      </c>
      <c r="G3" s="35">
        <f t="shared" si="0"/>
        <v>424250610.22999996</v>
      </c>
      <c r="H3" s="35"/>
      <c r="I3" s="36"/>
      <c r="J3" s="36"/>
      <c r="K3" s="36"/>
      <c r="L3" s="36"/>
      <c r="M3" s="36"/>
      <c r="N3" s="36"/>
      <c r="O3" s="36"/>
      <c r="P3" s="36"/>
      <c r="Q3" s="36"/>
      <c r="R3" s="36"/>
      <c r="S3" s="36"/>
      <c r="T3" s="36"/>
      <c r="U3" s="36"/>
      <c r="V3" s="36"/>
      <c r="W3" s="36"/>
      <c r="X3" s="36"/>
      <c r="Y3" s="36"/>
      <c r="Z3" s="36"/>
    </row>
    <row r="4" spans="1:26" ht="30" customHeight="1">
      <c r="A4" s="37">
        <v>11000</v>
      </c>
      <c r="B4" s="38" t="s">
        <v>1461</v>
      </c>
      <c r="C4" s="39">
        <f>C5+C13+C21+C27+C33+C35+C38</f>
        <v>38413320.210000001</v>
      </c>
      <c r="D4" s="39"/>
      <c r="E4" s="39">
        <f t="shared" ref="E4:G4" si="1">E5+E13+E21+E27+E33+E35+E38</f>
        <v>415016589.19</v>
      </c>
      <c r="F4" s="39">
        <f t="shared" si="1"/>
        <v>395206956.38999999</v>
      </c>
      <c r="G4" s="40">
        <f t="shared" si="1"/>
        <v>58222953.009999998</v>
      </c>
      <c r="H4" s="40"/>
      <c r="I4" s="36"/>
      <c r="J4" s="36"/>
      <c r="K4" s="36"/>
      <c r="L4" s="36"/>
      <c r="M4" s="36"/>
      <c r="N4" s="36"/>
      <c r="O4" s="36"/>
      <c r="P4" s="36"/>
      <c r="Q4" s="36"/>
      <c r="R4" s="36"/>
      <c r="S4" s="36"/>
      <c r="T4" s="36"/>
      <c r="U4" s="36"/>
      <c r="V4" s="36"/>
      <c r="W4" s="36"/>
      <c r="X4" s="36"/>
      <c r="Y4" s="36"/>
      <c r="Z4" s="36"/>
    </row>
    <row r="5" spans="1:26" ht="30" customHeight="1">
      <c r="A5" s="41">
        <v>11100</v>
      </c>
      <c r="B5" s="42" t="s">
        <v>1462</v>
      </c>
      <c r="C5" s="43">
        <f>SUM(C6:C12)</f>
        <v>35512064.219999999</v>
      </c>
      <c r="D5" s="43"/>
      <c r="E5" s="43">
        <f t="shared" ref="E5:G5" si="2">SUM(E6:E12)</f>
        <v>291120552.89999998</v>
      </c>
      <c r="F5" s="43">
        <f t="shared" si="2"/>
        <v>270562722.53999996</v>
      </c>
      <c r="G5" s="44">
        <f t="shared" si="2"/>
        <v>56069894.579999998</v>
      </c>
      <c r="H5" s="44"/>
      <c r="I5" s="36"/>
      <c r="J5" s="36"/>
      <c r="K5" s="36"/>
      <c r="L5" s="36"/>
      <c r="M5" s="36"/>
      <c r="N5" s="36"/>
      <c r="O5" s="36"/>
      <c r="P5" s="36"/>
      <c r="Q5" s="36"/>
      <c r="R5" s="36"/>
      <c r="S5" s="36"/>
      <c r="T5" s="36"/>
      <c r="U5" s="36"/>
      <c r="V5" s="36"/>
      <c r="W5" s="36"/>
      <c r="X5" s="36"/>
      <c r="Y5" s="36"/>
      <c r="Z5" s="36"/>
    </row>
    <row r="6" spans="1:26" ht="30" customHeight="1">
      <c r="A6" s="45">
        <v>11110</v>
      </c>
      <c r="B6" s="46" t="s">
        <v>1463</v>
      </c>
      <c r="C6" s="47">
        <v>161449.64000000001</v>
      </c>
      <c r="D6" s="48"/>
      <c r="E6" s="47">
        <v>80828632.780000001</v>
      </c>
      <c r="F6" s="47">
        <v>80524283.069999993</v>
      </c>
      <c r="G6" s="49">
        <f t="shared" ref="G6:G12" si="3">ROUND(C6+E6-F6,2)</f>
        <v>465799.35</v>
      </c>
      <c r="H6" s="49"/>
      <c r="I6" s="36"/>
      <c r="J6" s="36"/>
      <c r="K6" s="36"/>
      <c r="L6" s="36"/>
      <c r="M6" s="36"/>
      <c r="N6" s="36"/>
      <c r="O6" s="36"/>
      <c r="P6" s="36"/>
      <c r="Q6" s="36"/>
      <c r="R6" s="36"/>
      <c r="S6" s="36"/>
      <c r="T6" s="36"/>
      <c r="U6" s="36"/>
      <c r="V6" s="36"/>
      <c r="W6" s="36"/>
      <c r="X6" s="36"/>
      <c r="Y6" s="36"/>
      <c r="Z6" s="36"/>
    </row>
    <row r="7" spans="1:26" ht="30" customHeight="1">
      <c r="A7" s="45">
        <v>11120</v>
      </c>
      <c r="B7" s="46" t="s">
        <v>1464</v>
      </c>
      <c r="C7" s="47">
        <v>35350614.579999998</v>
      </c>
      <c r="D7" s="48"/>
      <c r="E7" s="47">
        <v>210291920.12</v>
      </c>
      <c r="F7" s="47">
        <v>190038439.47</v>
      </c>
      <c r="G7" s="49">
        <f t="shared" si="3"/>
        <v>55604095.229999997</v>
      </c>
      <c r="H7" s="49"/>
      <c r="I7" s="36"/>
      <c r="J7" s="36"/>
      <c r="K7" s="36"/>
      <c r="L7" s="36"/>
      <c r="M7" s="36"/>
      <c r="N7" s="36"/>
      <c r="O7" s="36"/>
      <c r="P7" s="36"/>
      <c r="Q7" s="36"/>
      <c r="R7" s="36"/>
      <c r="S7" s="36"/>
      <c r="T7" s="36"/>
      <c r="U7" s="36"/>
      <c r="V7" s="36"/>
      <c r="W7" s="36"/>
      <c r="X7" s="36"/>
      <c r="Y7" s="36"/>
      <c r="Z7" s="36"/>
    </row>
    <row r="8" spans="1:26" ht="30" customHeight="1">
      <c r="A8" s="45">
        <v>11130</v>
      </c>
      <c r="B8" s="46" t="s">
        <v>1465</v>
      </c>
      <c r="C8" s="47"/>
      <c r="D8" s="48"/>
      <c r="E8" s="47"/>
      <c r="F8" s="47"/>
      <c r="G8" s="49">
        <f t="shared" si="3"/>
        <v>0</v>
      </c>
      <c r="H8" s="49"/>
      <c r="I8" s="36"/>
      <c r="J8" s="36"/>
      <c r="K8" s="36"/>
      <c r="L8" s="36"/>
      <c r="M8" s="36"/>
      <c r="N8" s="36"/>
      <c r="O8" s="36"/>
      <c r="P8" s="36"/>
      <c r="Q8" s="36"/>
      <c r="R8" s="36"/>
      <c r="S8" s="36"/>
      <c r="T8" s="36"/>
      <c r="U8" s="36"/>
      <c r="V8" s="36"/>
      <c r="W8" s="36"/>
      <c r="X8" s="36"/>
      <c r="Y8" s="36"/>
      <c r="Z8" s="36"/>
    </row>
    <row r="9" spans="1:26" ht="30" customHeight="1">
      <c r="A9" s="45">
        <v>11140</v>
      </c>
      <c r="B9" s="46" t="s">
        <v>1466</v>
      </c>
      <c r="C9" s="47"/>
      <c r="D9" s="48"/>
      <c r="E9" s="47"/>
      <c r="F9" s="47"/>
      <c r="G9" s="49">
        <f t="shared" si="3"/>
        <v>0</v>
      </c>
      <c r="H9" s="49"/>
      <c r="I9" s="36"/>
      <c r="J9" s="36"/>
      <c r="K9" s="36"/>
      <c r="L9" s="36"/>
      <c r="M9" s="36"/>
      <c r="N9" s="36"/>
      <c r="O9" s="36"/>
      <c r="P9" s="36"/>
      <c r="Q9" s="36"/>
      <c r="R9" s="36"/>
      <c r="S9" s="36"/>
      <c r="T9" s="36"/>
      <c r="U9" s="36"/>
      <c r="V9" s="36"/>
      <c r="W9" s="36"/>
      <c r="X9" s="36"/>
      <c r="Y9" s="36"/>
      <c r="Z9" s="36"/>
    </row>
    <row r="10" spans="1:26" ht="30" customHeight="1">
      <c r="A10" s="45">
        <v>11150</v>
      </c>
      <c r="B10" s="46" t="s">
        <v>1467</v>
      </c>
      <c r="C10" s="47"/>
      <c r="D10" s="48"/>
      <c r="E10" s="47"/>
      <c r="F10" s="47"/>
      <c r="G10" s="49">
        <f t="shared" si="3"/>
        <v>0</v>
      </c>
      <c r="H10" s="49"/>
      <c r="I10" s="36"/>
      <c r="J10" s="36"/>
      <c r="K10" s="36"/>
      <c r="L10" s="36"/>
      <c r="M10" s="36"/>
      <c r="N10" s="36"/>
      <c r="O10" s="36"/>
      <c r="P10" s="36"/>
      <c r="Q10" s="36"/>
      <c r="R10" s="36"/>
      <c r="S10" s="36"/>
      <c r="T10" s="36"/>
      <c r="U10" s="36"/>
      <c r="V10" s="36"/>
      <c r="W10" s="36"/>
      <c r="X10" s="36"/>
      <c r="Y10" s="36"/>
      <c r="Z10" s="36"/>
    </row>
    <row r="11" spans="1:26" ht="30" customHeight="1">
      <c r="A11" s="45">
        <v>11160</v>
      </c>
      <c r="B11" s="46" t="s">
        <v>1468</v>
      </c>
      <c r="C11" s="47"/>
      <c r="D11" s="48"/>
      <c r="E11" s="47"/>
      <c r="F11" s="47"/>
      <c r="G11" s="49">
        <f t="shared" si="3"/>
        <v>0</v>
      </c>
      <c r="H11" s="49"/>
      <c r="I11" s="36"/>
      <c r="J11" s="36"/>
      <c r="K11" s="36"/>
      <c r="L11" s="36"/>
      <c r="M11" s="36"/>
      <c r="N11" s="36"/>
      <c r="O11" s="36"/>
      <c r="P11" s="36"/>
      <c r="Q11" s="36"/>
      <c r="R11" s="36"/>
      <c r="S11" s="36"/>
      <c r="T11" s="36"/>
      <c r="U11" s="36"/>
      <c r="V11" s="36"/>
      <c r="W11" s="36"/>
      <c r="X11" s="36"/>
      <c r="Y11" s="36"/>
      <c r="Z11" s="36"/>
    </row>
    <row r="12" spans="1:26" ht="30" customHeight="1">
      <c r="A12" s="45">
        <v>11190</v>
      </c>
      <c r="B12" s="46" t="s">
        <v>1469</v>
      </c>
      <c r="C12" s="47"/>
      <c r="D12" s="48"/>
      <c r="E12" s="47"/>
      <c r="F12" s="47"/>
      <c r="G12" s="49">
        <f t="shared" si="3"/>
        <v>0</v>
      </c>
      <c r="H12" s="49"/>
      <c r="I12" s="36"/>
      <c r="J12" s="36"/>
      <c r="K12" s="36"/>
      <c r="L12" s="36"/>
      <c r="M12" s="36"/>
      <c r="N12" s="36"/>
      <c r="O12" s="36"/>
      <c r="P12" s="36"/>
      <c r="Q12" s="36"/>
      <c r="R12" s="36"/>
      <c r="S12" s="36"/>
      <c r="T12" s="36"/>
      <c r="U12" s="36"/>
      <c r="V12" s="36"/>
      <c r="W12" s="36"/>
      <c r="X12" s="36"/>
      <c r="Y12" s="36"/>
      <c r="Z12" s="36"/>
    </row>
    <row r="13" spans="1:26" ht="30" customHeight="1">
      <c r="A13" s="41">
        <v>11200</v>
      </c>
      <c r="B13" s="50" t="s">
        <v>1470</v>
      </c>
      <c r="C13" s="43">
        <f>SUM(C14:C20)</f>
        <v>2901255.99</v>
      </c>
      <c r="D13" s="43"/>
      <c r="E13" s="43">
        <f t="shared" ref="E13:G13" si="4">SUM(E14:E20)</f>
        <v>123780524.17</v>
      </c>
      <c r="F13" s="43">
        <f t="shared" si="4"/>
        <v>124564633.84999999</v>
      </c>
      <c r="G13" s="44">
        <f t="shared" si="4"/>
        <v>2117146.31</v>
      </c>
      <c r="H13" s="44"/>
      <c r="I13" s="36"/>
      <c r="J13" s="36"/>
      <c r="K13" s="36"/>
      <c r="L13" s="36"/>
      <c r="M13" s="36"/>
      <c r="N13" s="36"/>
      <c r="O13" s="36"/>
      <c r="P13" s="36"/>
      <c r="Q13" s="36"/>
      <c r="R13" s="36"/>
      <c r="S13" s="36"/>
      <c r="T13" s="36"/>
      <c r="U13" s="36"/>
      <c r="V13" s="36"/>
      <c r="W13" s="36"/>
      <c r="X13" s="36"/>
      <c r="Y13" s="36"/>
      <c r="Z13" s="36"/>
    </row>
    <row r="14" spans="1:26" ht="30" customHeight="1">
      <c r="A14" s="45">
        <v>11210</v>
      </c>
      <c r="B14" s="46" t="s">
        <v>1471</v>
      </c>
      <c r="C14" s="47"/>
      <c r="D14" s="48"/>
      <c r="E14" s="47"/>
      <c r="F14" s="47"/>
      <c r="G14" s="49">
        <f t="shared" ref="G14:G20" si="5">ROUND(C14+E14-F14,2)</f>
        <v>0</v>
      </c>
      <c r="H14" s="49"/>
      <c r="I14" s="36"/>
      <c r="J14" s="36"/>
      <c r="K14" s="36"/>
      <c r="L14" s="36"/>
      <c r="M14" s="36"/>
      <c r="N14" s="36"/>
      <c r="O14" s="36"/>
      <c r="P14" s="36"/>
      <c r="Q14" s="36"/>
      <c r="R14" s="36"/>
      <c r="S14" s="36"/>
      <c r="T14" s="36"/>
      <c r="U14" s="36"/>
      <c r="V14" s="36"/>
      <c r="W14" s="36"/>
      <c r="X14" s="36"/>
      <c r="Y14" s="36"/>
      <c r="Z14" s="36"/>
    </row>
    <row r="15" spans="1:26" ht="30" customHeight="1">
      <c r="A15" s="45">
        <v>11220</v>
      </c>
      <c r="B15" s="46" t="s">
        <v>1472</v>
      </c>
      <c r="C15" s="47">
        <v>2837150.93</v>
      </c>
      <c r="D15" s="48"/>
      <c r="E15" s="47">
        <v>67857587.469999999</v>
      </c>
      <c r="F15" s="47">
        <v>68967330.689999998</v>
      </c>
      <c r="G15" s="49">
        <f t="shared" si="5"/>
        <v>1727407.71</v>
      </c>
      <c r="H15" s="49"/>
      <c r="I15" s="36"/>
      <c r="J15" s="36"/>
      <c r="K15" s="36"/>
      <c r="L15" s="36"/>
      <c r="M15" s="36"/>
      <c r="N15" s="36"/>
      <c r="O15" s="36"/>
      <c r="P15" s="36"/>
      <c r="Q15" s="36"/>
      <c r="R15" s="36"/>
      <c r="S15" s="36"/>
      <c r="T15" s="36"/>
      <c r="U15" s="36"/>
      <c r="V15" s="36"/>
      <c r="W15" s="36"/>
      <c r="X15" s="36"/>
      <c r="Y15" s="36"/>
      <c r="Z15" s="36"/>
    </row>
    <row r="16" spans="1:26" ht="30" customHeight="1">
      <c r="A16" s="45" t="s">
        <v>1473</v>
      </c>
      <c r="B16" s="46" t="s">
        <v>1474</v>
      </c>
      <c r="C16" s="47">
        <v>3667.06</v>
      </c>
      <c r="D16" s="48"/>
      <c r="E16" s="47">
        <v>162027.51</v>
      </c>
      <c r="F16" s="47">
        <v>119713.97</v>
      </c>
      <c r="G16" s="49">
        <f t="shared" si="5"/>
        <v>45980.6</v>
      </c>
      <c r="H16" s="49"/>
      <c r="I16" s="36"/>
      <c r="J16" s="36"/>
      <c r="K16" s="36"/>
      <c r="L16" s="36"/>
      <c r="M16" s="36"/>
      <c r="N16" s="36"/>
      <c r="O16" s="36"/>
      <c r="P16" s="36"/>
      <c r="Q16" s="36"/>
      <c r="R16" s="36"/>
      <c r="S16" s="36"/>
      <c r="T16" s="36"/>
      <c r="U16" s="36"/>
      <c r="V16" s="36"/>
      <c r="W16" s="36"/>
      <c r="X16" s="36"/>
      <c r="Y16" s="36"/>
      <c r="Z16" s="36"/>
    </row>
    <row r="17" spans="1:26" ht="30" customHeight="1">
      <c r="A17" s="45" t="s">
        <v>1475</v>
      </c>
      <c r="B17" s="46" t="s">
        <v>1476</v>
      </c>
      <c r="C17" s="47"/>
      <c r="D17" s="48"/>
      <c r="E17" s="47">
        <v>55250866.189999998</v>
      </c>
      <c r="F17" s="47">
        <v>55250866.189999998</v>
      </c>
      <c r="G17" s="49">
        <f t="shared" si="5"/>
        <v>0</v>
      </c>
      <c r="H17" s="49"/>
      <c r="I17" s="36"/>
      <c r="J17" s="36"/>
      <c r="K17" s="36"/>
      <c r="L17" s="36"/>
      <c r="M17" s="36"/>
      <c r="N17" s="36"/>
      <c r="O17" s="36"/>
      <c r="P17" s="36"/>
      <c r="Q17" s="36"/>
      <c r="R17" s="36"/>
      <c r="S17" s="36"/>
      <c r="T17" s="36"/>
      <c r="U17" s="36"/>
      <c r="V17" s="36"/>
      <c r="W17" s="36"/>
      <c r="X17" s="36"/>
      <c r="Y17" s="36"/>
      <c r="Z17" s="36"/>
    </row>
    <row r="18" spans="1:26" ht="30" customHeight="1">
      <c r="A18" s="45" t="s">
        <v>1477</v>
      </c>
      <c r="B18" s="46" t="s">
        <v>1478</v>
      </c>
      <c r="C18" s="47">
        <v>56000</v>
      </c>
      <c r="D18" s="48"/>
      <c r="E18" s="47"/>
      <c r="F18" s="47"/>
      <c r="G18" s="49">
        <f t="shared" si="5"/>
        <v>56000</v>
      </c>
      <c r="H18" s="49"/>
      <c r="I18" s="36"/>
      <c r="J18" s="36"/>
      <c r="K18" s="36"/>
      <c r="L18" s="36"/>
      <c r="M18" s="36"/>
      <c r="N18" s="36"/>
      <c r="O18" s="36"/>
      <c r="P18" s="36"/>
      <c r="Q18" s="36"/>
      <c r="R18" s="36"/>
      <c r="S18" s="36"/>
      <c r="T18" s="36"/>
      <c r="U18" s="36"/>
      <c r="V18" s="36"/>
      <c r="W18" s="36"/>
      <c r="X18" s="36"/>
      <c r="Y18" s="36"/>
      <c r="Z18" s="36"/>
    </row>
    <row r="19" spans="1:26" ht="30" customHeight="1">
      <c r="A19" s="45" t="s">
        <v>1479</v>
      </c>
      <c r="B19" s="46" t="s">
        <v>1480</v>
      </c>
      <c r="C19" s="47">
        <v>2000</v>
      </c>
      <c r="D19" s="48"/>
      <c r="E19" s="47">
        <v>509700</v>
      </c>
      <c r="F19" s="47">
        <v>224390</v>
      </c>
      <c r="G19" s="49">
        <f t="shared" si="5"/>
        <v>287310</v>
      </c>
      <c r="H19" s="49"/>
      <c r="I19" s="36"/>
      <c r="J19" s="36"/>
      <c r="K19" s="36"/>
      <c r="L19" s="36"/>
      <c r="M19" s="36"/>
      <c r="N19" s="36"/>
      <c r="O19" s="36"/>
      <c r="P19" s="36"/>
      <c r="Q19" s="36"/>
      <c r="R19" s="36"/>
      <c r="S19" s="36"/>
      <c r="T19" s="36"/>
      <c r="U19" s="36"/>
      <c r="V19" s="36"/>
      <c r="W19" s="36"/>
      <c r="X19" s="36"/>
      <c r="Y19" s="36"/>
      <c r="Z19" s="36"/>
    </row>
    <row r="20" spans="1:26" ht="30" customHeight="1">
      <c r="A20" s="45" t="s">
        <v>1481</v>
      </c>
      <c r="B20" s="46" t="s">
        <v>1482</v>
      </c>
      <c r="C20" s="47">
        <v>2438</v>
      </c>
      <c r="D20" s="48"/>
      <c r="E20" s="47">
        <v>343</v>
      </c>
      <c r="F20" s="47">
        <v>2333</v>
      </c>
      <c r="G20" s="49">
        <f t="shared" si="5"/>
        <v>448</v>
      </c>
      <c r="H20" s="49"/>
      <c r="I20" s="36"/>
      <c r="J20" s="36"/>
      <c r="K20" s="36"/>
      <c r="L20" s="36"/>
      <c r="M20" s="36"/>
      <c r="N20" s="36"/>
      <c r="O20" s="36"/>
      <c r="P20" s="36"/>
      <c r="Q20" s="36"/>
      <c r="R20" s="36"/>
      <c r="S20" s="36"/>
      <c r="T20" s="36"/>
      <c r="U20" s="36"/>
      <c r="V20" s="36"/>
      <c r="W20" s="36"/>
      <c r="X20" s="36"/>
      <c r="Y20" s="36"/>
      <c r="Z20" s="36"/>
    </row>
    <row r="21" spans="1:26" ht="30" customHeight="1">
      <c r="A21" s="41" t="s">
        <v>1483</v>
      </c>
      <c r="B21" s="50" t="s">
        <v>1484</v>
      </c>
      <c r="C21" s="43">
        <f>SUM(C22:C26)</f>
        <v>0</v>
      </c>
      <c r="D21" s="43"/>
      <c r="E21" s="43">
        <f t="shared" ref="E21:G21" si="6">SUM(E22:E26)</f>
        <v>115512.12</v>
      </c>
      <c r="F21" s="43">
        <f t="shared" si="6"/>
        <v>79600</v>
      </c>
      <c r="G21" s="44">
        <f t="shared" si="6"/>
        <v>35912.120000000003</v>
      </c>
      <c r="H21" s="44"/>
      <c r="I21" s="36"/>
      <c r="J21" s="36"/>
      <c r="K21" s="36"/>
      <c r="L21" s="36"/>
      <c r="M21" s="36"/>
      <c r="N21" s="36"/>
      <c r="O21" s="36"/>
      <c r="P21" s="36"/>
      <c r="Q21" s="36"/>
      <c r="R21" s="36"/>
      <c r="S21" s="36"/>
      <c r="T21" s="36"/>
      <c r="U21" s="36"/>
      <c r="V21" s="36"/>
      <c r="W21" s="36"/>
      <c r="X21" s="36"/>
      <c r="Y21" s="36"/>
      <c r="Z21" s="36"/>
    </row>
    <row r="22" spans="1:26" ht="30" customHeight="1">
      <c r="A22" s="45" t="s">
        <v>1485</v>
      </c>
      <c r="B22" s="46" t="s">
        <v>1486</v>
      </c>
      <c r="C22" s="47"/>
      <c r="D22" s="48"/>
      <c r="E22" s="47">
        <v>65512.12</v>
      </c>
      <c r="F22" s="47">
        <v>29600</v>
      </c>
      <c r="G22" s="49">
        <f t="shared" ref="G22:G26" si="7">ROUND(C22+E22-F22,2)</f>
        <v>35912.120000000003</v>
      </c>
      <c r="H22" s="49"/>
      <c r="I22" s="36"/>
      <c r="J22" s="36"/>
      <c r="K22" s="36"/>
      <c r="L22" s="36"/>
      <c r="M22" s="36"/>
      <c r="N22" s="36"/>
      <c r="O22" s="36"/>
      <c r="P22" s="36"/>
      <c r="Q22" s="36"/>
      <c r="R22" s="36"/>
      <c r="S22" s="36"/>
      <c r="T22" s="36"/>
      <c r="U22" s="36"/>
      <c r="V22" s="36"/>
      <c r="W22" s="36"/>
      <c r="X22" s="36"/>
      <c r="Y22" s="36"/>
      <c r="Z22" s="36"/>
    </row>
    <row r="23" spans="1:26" ht="30" customHeight="1">
      <c r="A23" s="45" t="s">
        <v>1487</v>
      </c>
      <c r="B23" s="46" t="s">
        <v>1488</v>
      </c>
      <c r="C23" s="47"/>
      <c r="D23" s="48"/>
      <c r="E23" s="47"/>
      <c r="F23" s="47"/>
      <c r="G23" s="49">
        <f t="shared" si="7"/>
        <v>0</v>
      </c>
      <c r="H23" s="49"/>
      <c r="I23" s="36"/>
      <c r="J23" s="36"/>
      <c r="K23" s="36"/>
      <c r="L23" s="36"/>
      <c r="M23" s="36"/>
      <c r="N23" s="36"/>
      <c r="O23" s="36"/>
      <c r="P23" s="36"/>
      <c r="Q23" s="36"/>
      <c r="R23" s="36"/>
      <c r="S23" s="36"/>
      <c r="T23" s="36"/>
      <c r="U23" s="36"/>
      <c r="V23" s="36"/>
      <c r="W23" s="36"/>
      <c r="X23" s="36"/>
      <c r="Y23" s="36"/>
      <c r="Z23" s="36"/>
    </row>
    <row r="24" spans="1:26" ht="30" customHeight="1">
      <c r="A24" s="45" t="s">
        <v>1489</v>
      </c>
      <c r="B24" s="46" t="s">
        <v>1490</v>
      </c>
      <c r="C24" s="47"/>
      <c r="D24" s="48"/>
      <c r="E24" s="47"/>
      <c r="F24" s="47"/>
      <c r="G24" s="49">
        <f t="shared" si="7"/>
        <v>0</v>
      </c>
      <c r="H24" s="49"/>
      <c r="I24" s="36"/>
      <c r="J24" s="36"/>
      <c r="K24" s="36"/>
      <c r="L24" s="36"/>
      <c r="M24" s="36"/>
      <c r="N24" s="36"/>
      <c r="O24" s="36"/>
      <c r="P24" s="36"/>
      <c r="Q24" s="36"/>
      <c r="R24" s="36"/>
      <c r="S24" s="36"/>
      <c r="T24" s="36"/>
      <c r="U24" s="36"/>
      <c r="V24" s="36"/>
      <c r="W24" s="36"/>
      <c r="X24" s="36"/>
      <c r="Y24" s="36"/>
      <c r="Z24" s="36"/>
    </row>
    <row r="25" spans="1:26" ht="30" customHeight="1">
      <c r="A25" s="45" t="s">
        <v>1491</v>
      </c>
      <c r="B25" s="46" t="s">
        <v>1492</v>
      </c>
      <c r="C25" s="47"/>
      <c r="D25" s="48"/>
      <c r="E25" s="47">
        <v>50000</v>
      </c>
      <c r="F25" s="47">
        <v>50000</v>
      </c>
      <c r="G25" s="49">
        <f t="shared" si="7"/>
        <v>0</v>
      </c>
      <c r="H25" s="49"/>
      <c r="I25" s="36"/>
      <c r="J25" s="36"/>
      <c r="K25" s="36"/>
      <c r="L25" s="36"/>
      <c r="M25" s="36"/>
      <c r="N25" s="36"/>
      <c r="O25" s="36"/>
      <c r="P25" s="36"/>
      <c r="Q25" s="36"/>
      <c r="R25" s="36"/>
      <c r="S25" s="36"/>
      <c r="T25" s="36"/>
      <c r="U25" s="36"/>
      <c r="V25" s="36"/>
      <c r="W25" s="36"/>
      <c r="X25" s="36"/>
      <c r="Y25" s="36"/>
      <c r="Z25" s="36"/>
    </row>
    <row r="26" spans="1:26" ht="30" customHeight="1">
      <c r="A26" s="45" t="s">
        <v>1493</v>
      </c>
      <c r="B26" s="46" t="s">
        <v>1494</v>
      </c>
      <c r="C26" s="47"/>
      <c r="D26" s="48"/>
      <c r="E26" s="47"/>
      <c r="F26" s="47"/>
      <c r="G26" s="49">
        <f t="shared" si="7"/>
        <v>0</v>
      </c>
      <c r="H26" s="49"/>
      <c r="I26" s="36"/>
      <c r="J26" s="36"/>
      <c r="K26" s="36"/>
      <c r="L26" s="36"/>
      <c r="M26" s="36"/>
      <c r="N26" s="36"/>
      <c r="O26" s="36"/>
      <c r="P26" s="36"/>
      <c r="Q26" s="36"/>
      <c r="R26" s="36"/>
      <c r="S26" s="36"/>
      <c r="T26" s="36"/>
      <c r="U26" s="36"/>
      <c r="V26" s="36"/>
      <c r="W26" s="36"/>
      <c r="X26" s="36"/>
      <c r="Y26" s="36"/>
      <c r="Z26" s="36"/>
    </row>
    <row r="27" spans="1:26" ht="30" customHeight="1">
      <c r="A27" s="41" t="s">
        <v>1495</v>
      </c>
      <c r="B27" s="50" t="s">
        <v>1496</v>
      </c>
      <c r="C27" s="43">
        <f>SUM(C28:C32)</f>
        <v>0</v>
      </c>
      <c r="D27" s="43"/>
      <c r="E27" s="43">
        <f t="shared" ref="E27:G27" si="8">SUM(E28:E32)</f>
        <v>0</v>
      </c>
      <c r="F27" s="43">
        <f t="shared" si="8"/>
        <v>0</v>
      </c>
      <c r="G27" s="43">
        <f t="shared" si="8"/>
        <v>0</v>
      </c>
      <c r="H27" s="44"/>
      <c r="I27" s="36"/>
      <c r="J27" s="36"/>
      <c r="K27" s="36"/>
      <c r="L27" s="36"/>
      <c r="M27" s="36"/>
      <c r="N27" s="36"/>
      <c r="O27" s="36"/>
      <c r="P27" s="36"/>
      <c r="Q27" s="36"/>
      <c r="R27" s="36"/>
      <c r="S27" s="36"/>
      <c r="T27" s="36"/>
      <c r="U27" s="36"/>
      <c r="V27" s="36"/>
      <c r="W27" s="36"/>
      <c r="X27" s="36"/>
      <c r="Y27" s="36"/>
      <c r="Z27" s="36"/>
    </row>
    <row r="28" spans="1:26" ht="30" customHeight="1">
      <c r="A28" s="45" t="s">
        <v>1497</v>
      </c>
      <c r="B28" s="46" t="s">
        <v>1498</v>
      </c>
      <c r="C28" s="51"/>
      <c r="D28" s="48"/>
      <c r="E28" s="48"/>
      <c r="F28" s="48"/>
      <c r="G28" s="49"/>
      <c r="H28" s="49"/>
      <c r="I28" s="36"/>
      <c r="J28" s="36"/>
      <c r="K28" s="36"/>
      <c r="L28" s="36"/>
      <c r="M28" s="36"/>
      <c r="N28" s="36"/>
      <c r="O28" s="36"/>
      <c r="P28" s="36"/>
      <c r="Q28" s="36"/>
      <c r="R28" s="36"/>
      <c r="S28" s="36"/>
      <c r="T28" s="36"/>
      <c r="U28" s="36"/>
      <c r="V28" s="36"/>
      <c r="W28" s="36"/>
      <c r="X28" s="36"/>
      <c r="Y28" s="36"/>
      <c r="Z28" s="36"/>
    </row>
    <row r="29" spans="1:26" ht="30" customHeight="1">
      <c r="A29" s="45" t="s">
        <v>1499</v>
      </c>
      <c r="B29" s="46" t="s">
        <v>1500</v>
      </c>
      <c r="C29" s="51"/>
      <c r="D29" s="48"/>
      <c r="E29" s="48"/>
      <c r="F29" s="48"/>
      <c r="G29" s="49"/>
      <c r="H29" s="49"/>
      <c r="I29" s="36"/>
      <c r="J29" s="36"/>
      <c r="K29" s="36"/>
      <c r="L29" s="36"/>
      <c r="M29" s="36"/>
      <c r="N29" s="36"/>
      <c r="O29" s="36"/>
      <c r="P29" s="36"/>
      <c r="Q29" s="36"/>
      <c r="R29" s="36"/>
      <c r="S29" s="36"/>
      <c r="T29" s="36"/>
      <c r="U29" s="36"/>
      <c r="V29" s="36"/>
      <c r="W29" s="36"/>
      <c r="X29" s="36"/>
      <c r="Y29" s="36"/>
      <c r="Z29" s="36"/>
    </row>
    <row r="30" spans="1:26" ht="30" customHeight="1">
      <c r="A30" s="45" t="s">
        <v>1501</v>
      </c>
      <c r="B30" s="46" t="s">
        <v>1502</v>
      </c>
      <c r="C30" s="51"/>
      <c r="D30" s="48"/>
      <c r="E30" s="48"/>
      <c r="F30" s="48"/>
      <c r="G30" s="49"/>
      <c r="H30" s="49"/>
      <c r="I30" s="36"/>
      <c r="J30" s="36"/>
      <c r="K30" s="36"/>
      <c r="L30" s="36"/>
      <c r="M30" s="36"/>
      <c r="N30" s="36"/>
      <c r="O30" s="36"/>
      <c r="P30" s="36"/>
      <c r="Q30" s="36"/>
      <c r="R30" s="36"/>
      <c r="S30" s="36"/>
      <c r="T30" s="36"/>
      <c r="U30" s="36"/>
      <c r="V30" s="36"/>
      <c r="W30" s="36"/>
      <c r="X30" s="36"/>
      <c r="Y30" s="36"/>
      <c r="Z30" s="36"/>
    </row>
    <row r="31" spans="1:26" ht="30" customHeight="1">
      <c r="A31" s="45" t="s">
        <v>1503</v>
      </c>
      <c r="B31" s="46" t="s">
        <v>1504</v>
      </c>
      <c r="C31" s="51"/>
      <c r="D31" s="48"/>
      <c r="E31" s="48"/>
      <c r="F31" s="48"/>
      <c r="G31" s="49"/>
      <c r="H31" s="49"/>
      <c r="I31" s="36"/>
      <c r="J31" s="36"/>
      <c r="K31" s="36"/>
      <c r="L31" s="36"/>
      <c r="M31" s="36"/>
      <c r="N31" s="36"/>
      <c r="O31" s="36"/>
      <c r="P31" s="36"/>
      <c r="Q31" s="36"/>
      <c r="R31" s="36"/>
      <c r="S31" s="36"/>
      <c r="T31" s="36"/>
      <c r="U31" s="36"/>
      <c r="V31" s="36"/>
      <c r="W31" s="36"/>
      <c r="X31" s="36"/>
      <c r="Y31" s="36"/>
      <c r="Z31" s="36"/>
    </row>
    <row r="32" spans="1:26" ht="30" customHeight="1">
      <c r="A32" s="45" t="s">
        <v>1505</v>
      </c>
      <c r="B32" s="46" t="s">
        <v>1506</v>
      </c>
      <c r="C32" s="51"/>
      <c r="D32" s="48"/>
      <c r="E32" s="48"/>
      <c r="F32" s="48"/>
      <c r="G32" s="49"/>
      <c r="H32" s="49"/>
      <c r="I32" s="36"/>
      <c r="J32" s="36"/>
      <c r="K32" s="36"/>
      <c r="L32" s="36"/>
      <c r="M32" s="36"/>
      <c r="N32" s="36"/>
      <c r="O32" s="36"/>
      <c r="P32" s="36"/>
      <c r="Q32" s="36"/>
      <c r="R32" s="36"/>
      <c r="S32" s="36"/>
      <c r="T32" s="36"/>
      <c r="U32" s="36"/>
      <c r="V32" s="36"/>
      <c r="W32" s="36"/>
      <c r="X32" s="36"/>
      <c r="Y32" s="36"/>
      <c r="Z32" s="36"/>
    </row>
    <row r="33" spans="1:26" ht="30" customHeight="1">
      <c r="A33" s="41" t="s">
        <v>1507</v>
      </c>
      <c r="B33" s="52" t="s">
        <v>1508</v>
      </c>
      <c r="C33" s="43">
        <f>SUM(C34)</f>
        <v>0</v>
      </c>
      <c r="D33" s="43"/>
      <c r="E33" s="43">
        <f t="shared" ref="E33:G33" si="9">SUM(E34)</f>
        <v>0</v>
      </c>
      <c r="F33" s="43">
        <f t="shared" si="9"/>
        <v>0</v>
      </c>
      <c r="G33" s="44">
        <f t="shared" si="9"/>
        <v>0</v>
      </c>
      <c r="H33" s="44"/>
      <c r="I33" s="36"/>
      <c r="J33" s="36"/>
      <c r="K33" s="36"/>
      <c r="L33" s="36"/>
      <c r="M33" s="36"/>
      <c r="N33" s="36"/>
      <c r="O33" s="36"/>
      <c r="P33" s="36"/>
      <c r="Q33" s="36"/>
      <c r="R33" s="36"/>
      <c r="S33" s="36"/>
      <c r="T33" s="36"/>
      <c r="U33" s="36"/>
      <c r="V33" s="36"/>
      <c r="W33" s="36"/>
      <c r="X33" s="36"/>
      <c r="Y33" s="36"/>
      <c r="Z33" s="36"/>
    </row>
    <row r="34" spans="1:26" ht="30" customHeight="1">
      <c r="A34" s="53" t="s">
        <v>1509</v>
      </c>
      <c r="B34" s="46" t="s">
        <v>1510</v>
      </c>
      <c r="C34" s="47"/>
      <c r="D34" s="48"/>
      <c r="E34" s="47"/>
      <c r="F34" s="47"/>
      <c r="G34" s="49">
        <f>ROUND(C34+E34-F34,2)</f>
        <v>0</v>
      </c>
      <c r="H34" s="49"/>
      <c r="I34" s="36"/>
      <c r="J34" s="36"/>
      <c r="K34" s="36"/>
      <c r="L34" s="36"/>
      <c r="M34" s="36"/>
      <c r="N34" s="36"/>
      <c r="O34" s="36"/>
      <c r="P34" s="36"/>
      <c r="Q34" s="36"/>
      <c r="R34" s="36"/>
      <c r="S34" s="36"/>
      <c r="T34" s="36"/>
      <c r="U34" s="36"/>
      <c r="V34" s="36"/>
      <c r="W34" s="36"/>
      <c r="X34" s="36"/>
      <c r="Y34" s="36"/>
      <c r="Z34" s="36"/>
    </row>
    <row r="35" spans="1:26" ht="30" customHeight="1">
      <c r="A35" s="41" t="s">
        <v>1511</v>
      </c>
      <c r="B35" s="42" t="s">
        <v>1512</v>
      </c>
      <c r="C35" s="43">
        <f>SUM(C36:C37)</f>
        <v>0</v>
      </c>
      <c r="D35" s="43"/>
      <c r="E35" s="43">
        <f t="shared" ref="E35:G35" si="10">SUM(E36:E37)</f>
        <v>0</v>
      </c>
      <c r="F35" s="43">
        <f t="shared" si="10"/>
        <v>0</v>
      </c>
      <c r="G35" s="44">
        <f t="shared" si="10"/>
        <v>0</v>
      </c>
      <c r="H35" s="44"/>
      <c r="I35" s="36"/>
      <c r="J35" s="36"/>
      <c r="K35" s="36"/>
      <c r="L35" s="36"/>
      <c r="M35" s="36"/>
      <c r="N35" s="36"/>
      <c r="O35" s="36"/>
      <c r="P35" s="36"/>
      <c r="Q35" s="36"/>
      <c r="R35" s="36"/>
      <c r="S35" s="36"/>
      <c r="T35" s="36"/>
      <c r="U35" s="36"/>
      <c r="V35" s="36"/>
      <c r="W35" s="36"/>
      <c r="X35" s="36"/>
      <c r="Y35" s="36"/>
      <c r="Z35" s="36"/>
    </row>
    <row r="36" spans="1:26" ht="30" customHeight="1">
      <c r="A36" s="45" t="s">
        <v>1513</v>
      </c>
      <c r="B36" s="46" t="s">
        <v>1514</v>
      </c>
      <c r="C36" s="47"/>
      <c r="D36" s="48"/>
      <c r="E36" s="47"/>
      <c r="F36" s="47"/>
      <c r="G36" s="49">
        <f t="shared" ref="G36:G37" si="11">ROUND(C36+E36-F36,2)</f>
        <v>0</v>
      </c>
      <c r="H36" s="49"/>
      <c r="I36" s="36"/>
      <c r="J36" s="36"/>
      <c r="K36" s="36"/>
      <c r="L36" s="36"/>
      <c r="M36" s="36"/>
      <c r="N36" s="36"/>
      <c r="O36" s="36"/>
      <c r="P36" s="36"/>
      <c r="Q36" s="36"/>
      <c r="R36" s="36"/>
      <c r="S36" s="36"/>
      <c r="T36" s="36"/>
      <c r="U36" s="36"/>
      <c r="V36" s="36"/>
      <c r="W36" s="36"/>
      <c r="X36" s="36"/>
      <c r="Y36" s="36"/>
      <c r="Z36" s="36"/>
    </row>
    <row r="37" spans="1:26" ht="30" customHeight="1">
      <c r="A37" s="45" t="s">
        <v>1515</v>
      </c>
      <c r="B37" s="46" t="s">
        <v>1516</v>
      </c>
      <c r="C37" s="47"/>
      <c r="D37" s="48"/>
      <c r="E37" s="47"/>
      <c r="F37" s="47"/>
      <c r="G37" s="49">
        <f t="shared" si="11"/>
        <v>0</v>
      </c>
      <c r="H37" s="49"/>
      <c r="I37" s="36"/>
      <c r="J37" s="36"/>
      <c r="K37" s="36"/>
      <c r="L37" s="36"/>
      <c r="M37" s="36"/>
      <c r="N37" s="36"/>
      <c r="O37" s="36"/>
      <c r="P37" s="36"/>
      <c r="Q37" s="36"/>
      <c r="R37" s="36"/>
      <c r="S37" s="36"/>
      <c r="T37" s="36"/>
      <c r="U37" s="36"/>
      <c r="V37" s="36"/>
      <c r="W37" s="36"/>
      <c r="X37" s="36"/>
      <c r="Y37" s="36"/>
      <c r="Z37" s="36"/>
    </row>
    <row r="38" spans="1:26" ht="30" customHeight="1">
      <c r="A38" s="41" t="s">
        <v>1517</v>
      </c>
      <c r="B38" s="50" t="s">
        <v>1518</v>
      </c>
      <c r="C38" s="43">
        <f>SUM(C39:C42)</f>
        <v>0</v>
      </c>
      <c r="D38" s="43"/>
      <c r="E38" s="43">
        <f t="shared" ref="E38:G38" si="12">SUM(E39:E42)</f>
        <v>0</v>
      </c>
      <c r="F38" s="43">
        <f t="shared" si="12"/>
        <v>0</v>
      </c>
      <c r="G38" s="44">
        <f t="shared" si="12"/>
        <v>0</v>
      </c>
      <c r="H38" s="44"/>
      <c r="I38" s="36"/>
      <c r="J38" s="36"/>
      <c r="K38" s="36"/>
      <c r="L38" s="36"/>
      <c r="M38" s="36"/>
      <c r="N38" s="36"/>
      <c r="O38" s="36"/>
      <c r="P38" s="36"/>
      <c r="Q38" s="36"/>
      <c r="R38" s="36"/>
      <c r="S38" s="36"/>
      <c r="T38" s="36"/>
      <c r="U38" s="36"/>
      <c r="V38" s="36"/>
      <c r="W38" s="36"/>
      <c r="X38" s="36"/>
      <c r="Y38" s="36"/>
      <c r="Z38" s="36"/>
    </row>
    <row r="39" spans="1:26" ht="30" customHeight="1">
      <c r="A39" s="45" t="s">
        <v>1519</v>
      </c>
      <c r="B39" s="46" t="s">
        <v>1520</v>
      </c>
      <c r="C39" s="47"/>
      <c r="D39" s="48"/>
      <c r="E39" s="47"/>
      <c r="F39" s="47"/>
      <c r="G39" s="49">
        <f t="shared" ref="G39:G42" si="13">ROUND(C39+E39-F39,2)</f>
        <v>0</v>
      </c>
      <c r="H39" s="49"/>
      <c r="I39" s="36"/>
      <c r="J39" s="36"/>
      <c r="K39" s="36"/>
      <c r="L39" s="36"/>
      <c r="M39" s="36"/>
      <c r="N39" s="36"/>
      <c r="O39" s="36"/>
      <c r="P39" s="36"/>
      <c r="Q39" s="36"/>
      <c r="R39" s="36"/>
      <c r="S39" s="36"/>
      <c r="T39" s="36"/>
      <c r="U39" s="36"/>
      <c r="V39" s="36"/>
      <c r="W39" s="36"/>
      <c r="X39" s="36"/>
      <c r="Y39" s="36"/>
      <c r="Z39" s="36"/>
    </row>
    <row r="40" spans="1:26" ht="30" customHeight="1">
      <c r="A40" s="45" t="s">
        <v>1521</v>
      </c>
      <c r="B40" s="46" t="s">
        <v>1522</v>
      </c>
      <c r="C40" s="47"/>
      <c r="D40" s="48"/>
      <c r="E40" s="47"/>
      <c r="F40" s="47"/>
      <c r="G40" s="49">
        <f t="shared" si="13"/>
        <v>0</v>
      </c>
      <c r="H40" s="49"/>
      <c r="I40" s="36"/>
      <c r="J40" s="36"/>
      <c r="K40" s="36"/>
      <c r="L40" s="36"/>
      <c r="M40" s="36"/>
      <c r="N40" s="36"/>
      <c r="O40" s="36"/>
      <c r="P40" s="36"/>
      <c r="Q40" s="36"/>
      <c r="R40" s="36"/>
      <c r="S40" s="36"/>
      <c r="T40" s="36"/>
      <c r="U40" s="36"/>
      <c r="V40" s="36"/>
      <c r="W40" s="36"/>
      <c r="X40" s="36"/>
      <c r="Y40" s="36"/>
      <c r="Z40" s="36"/>
    </row>
    <row r="41" spans="1:26" ht="30" customHeight="1">
      <c r="A41" s="45" t="s">
        <v>1523</v>
      </c>
      <c r="B41" s="46" t="s">
        <v>1524</v>
      </c>
      <c r="C41" s="47"/>
      <c r="D41" s="48"/>
      <c r="E41" s="47"/>
      <c r="F41" s="47"/>
      <c r="G41" s="49">
        <f t="shared" si="13"/>
        <v>0</v>
      </c>
      <c r="H41" s="49"/>
      <c r="I41" s="36"/>
      <c r="J41" s="36"/>
      <c r="K41" s="36"/>
      <c r="L41" s="36"/>
      <c r="M41" s="36"/>
      <c r="N41" s="36"/>
      <c r="O41" s="36"/>
      <c r="P41" s="36"/>
      <c r="Q41" s="36"/>
      <c r="R41" s="36"/>
      <c r="S41" s="36"/>
      <c r="T41" s="36"/>
      <c r="U41" s="36"/>
      <c r="V41" s="36"/>
      <c r="W41" s="36"/>
      <c r="X41" s="36"/>
      <c r="Y41" s="36"/>
      <c r="Z41" s="36"/>
    </row>
    <row r="42" spans="1:26" ht="30" customHeight="1">
      <c r="A42" s="45" t="s">
        <v>1525</v>
      </c>
      <c r="B42" s="54" t="s">
        <v>1526</v>
      </c>
      <c r="C42" s="47"/>
      <c r="D42" s="48"/>
      <c r="E42" s="47"/>
      <c r="F42" s="47"/>
      <c r="G42" s="49">
        <f t="shared" si="13"/>
        <v>0</v>
      </c>
      <c r="H42" s="49"/>
      <c r="I42" s="36"/>
      <c r="J42" s="36"/>
      <c r="K42" s="36"/>
      <c r="L42" s="36"/>
      <c r="M42" s="36"/>
      <c r="N42" s="36"/>
      <c r="O42" s="36"/>
      <c r="P42" s="36"/>
      <c r="Q42" s="36"/>
      <c r="R42" s="36"/>
      <c r="S42" s="36"/>
      <c r="T42" s="36"/>
      <c r="U42" s="36"/>
      <c r="V42" s="36"/>
      <c r="W42" s="36"/>
      <c r="X42" s="36"/>
      <c r="Y42" s="36"/>
      <c r="Z42" s="36"/>
    </row>
    <row r="43" spans="1:26" ht="30" customHeight="1">
      <c r="A43" s="37" t="s">
        <v>1527</v>
      </c>
      <c r="B43" s="38" t="s">
        <v>1528</v>
      </c>
      <c r="C43" s="39">
        <f>C44+C49+C55+C63+C72+C78+C84+C91+C97-D43</f>
        <v>346219577.97999996</v>
      </c>
      <c r="D43" s="39">
        <f t="shared" ref="D43:F43" si="14">D44+D49+D55+D63+D72+D78+D84+D91+D97</f>
        <v>0</v>
      </c>
      <c r="E43" s="39">
        <f t="shared" si="14"/>
        <v>19808079.239999998</v>
      </c>
      <c r="F43" s="39">
        <f t="shared" si="14"/>
        <v>0</v>
      </c>
      <c r="G43" s="40">
        <f>G44+G49+G55+G63+G72+G78+G84+G91+G97-H43</f>
        <v>366027657.21999997</v>
      </c>
      <c r="H43" s="40">
        <f>H44+H49+H55+H63+H72+H78+H84+H91+H97</f>
        <v>0</v>
      </c>
      <c r="I43" s="36"/>
      <c r="J43" s="36"/>
      <c r="K43" s="36"/>
      <c r="L43" s="36"/>
      <c r="M43" s="36"/>
      <c r="N43" s="36"/>
      <c r="O43" s="36"/>
      <c r="P43" s="36"/>
      <c r="Q43" s="36"/>
      <c r="R43" s="36"/>
      <c r="S43" s="36"/>
      <c r="T43" s="36"/>
      <c r="U43" s="36"/>
      <c r="V43" s="36"/>
      <c r="W43" s="36"/>
      <c r="X43" s="36"/>
      <c r="Y43" s="36"/>
      <c r="Z43" s="36"/>
    </row>
    <row r="44" spans="1:26" ht="30" customHeight="1">
      <c r="A44" s="41" t="s">
        <v>1529</v>
      </c>
      <c r="B44" s="42" t="s">
        <v>1530</v>
      </c>
      <c r="C44" s="43">
        <f>SUM(C45:C48)</f>
        <v>0</v>
      </c>
      <c r="D44" s="43"/>
      <c r="E44" s="43">
        <f t="shared" ref="E44:G44" si="15">SUM(E45:E48)</f>
        <v>0</v>
      </c>
      <c r="F44" s="43">
        <f t="shared" si="15"/>
        <v>0</v>
      </c>
      <c r="G44" s="44">
        <f t="shared" si="15"/>
        <v>0</v>
      </c>
      <c r="H44" s="44"/>
      <c r="I44" s="36"/>
      <c r="J44" s="36"/>
      <c r="K44" s="36"/>
      <c r="L44" s="36"/>
      <c r="M44" s="36"/>
      <c r="N44" s="36"/>
      <c r="O44" s="36"/>
      <c r="P44" s="36"/>
      <c r="Q44" s="36"/>
      <c r="R44" s="36"/>
      <c r="S44" s="36"/>
      <c r="T44" s="36"/>
      <c r="U44" s="36"/>
      <c r="V44" s="36"/>
      <c r="W44" s="36"/>
      <c r="X44" s="36"/>
      <c r="Y44" s="36"/>
      <c r="Z44" s="36"/>
    </row>
    <row r="45" spans="1:26" ht="30" customHeight="1">
      <c r="A45" s="45" t="s">
        <v>1531</v>
      </c>
      <c r="B45" s="46" t="s">
        <v>1532</v>
      </c>
      <c r="C45" s="47"/>
      <c r="D45" s="48"/>
      <c r="E45" s="47"/>
      <c r="F45" s="47"/>
      <c r="G45" s="49">
        <f t="shared" ref="G45:G48" si="16">ROUND(C45+E45-F45,2)</f>
        <v>0</v>
      </c>
      <c r="H45" s="49"/>
      <c r="I45" s="36"/>
      <c r="J45" s="36"/>
      <c r="K45" s="36"/>
      <c r="L45" s="36"/>
      <c r="M45" s="36"/>
      <c r="N45" s="36"/>
      <c r="O45" s="36"/>
      <c r="P45" s="36"/>
      <c r="Q45" s="36"/>
      <c r="R45" s="36"/>
      <c r="S45" s="36"/>
      <c r="T45" s="36"/>
      <c r="U45" s="36"/>
      <c r="V45" s="36"/>
      <c r="W45" s="36"/>
      <c r="X45" s="36"/>
      <c r="Y45" s="36"/>
      <c r="Z45" s="36"/>
    </row>
    <row r="46" spans="1:26" ht="30" customHeight="1">
      <c r="A46" s="45" t="s">
        <v>1533</v>
      </c>
      <c r="B46" s="46" t="s">
        <v>1534</v>
      </c>
      <c r="C46" s="47"/>
      <c r="D46" s="48"/>
      <c r="E46" s="47"/>
      <c r="F46" s="47"/>
      <c r="G46" s="49">
        <f t="shared" si="16"/>
        <v>0</v>
      </c>
      <c r="H46" s="49"/>
      <c r="I46" s="36"/>
      <c r="J46" s="36"/>
      <c r="K46" s="36"/>
      <c r="L46" s="36"/>
      <c r="M46" s="36"/>
      <c r="N46" s="36"/>
      <c r="O46" s="36"/>
      <c r="P46" s="36"/>
      <c r="Q46" s="36"/>
      <c r="R46" s="36"/>
      <c r="S46" s="36"/>
      <c r="T46" s="36"/>
      <c r="U46" s="36"/>
      <c r="V46" s="36"/>
      <c r="W46" s="36"/>
      <c r="X46" s="36"/>
      <c r="Y46" s="36"/>
      <c r="Z46" s="36"/>
    </row>
    <row r="47" spans="1:26" ht="30" customHeight="1">
      <c r="A47" s="45" t="s">
        <v>1535</v>
      </c>
      <c r="B47" s="46" t="s">
        <v>1536</v>
      </c>
      <c r="C47" s="47"/>
      <c r="D47" s="48"/>
      <c r="E47" s="47"/>
      <c r="F47" s="47"/>
      <c r="G47" s="49">
        <f t="shared" si="16"/>
        <v>0</v>
      </c>
      <c r="H47" s="49"/>
      <c r="I47" s="36"/>
      <c r="J47" s="36"/>
      <c r="K47" s="36"/>
      <c r="L47" s="36"/>
      <c r="M47" s="36"/>
      <c r="N47" s="36"/>
      <c r="O47" s="36"/>
      <c r="P47" s="36"/>
      <c r="Q47" s="36"/>
      <c r="R47" s="36"/>
      <c r="S47" s="36"/>
      <c r="T47" s="36"/>
      <c r="U47" s="36"/>
      <c r="V47" s="36"/>
      <c r="W47" s="36"/>
      <c r="X47" s="36"/>
      <c r="Y47" s="36"/>
      <c r="Z47" s="36"/>
    </row>
    <row r="48" spans="1:26" ht="30" customHeight="1">
      <c r="A48" s="45" t="s">
        <v>1537</v>
      </c>
      <c r="B48" s="46" t="s">
        <v>1538</v>
      </c>
      <c r="C48" s="47"/>
      <c r="D48" s="48"/>
      <c r="E48" s="47"/>
      <c r="F48" s="47"/>
      <c r="G48" s="49">
        <f t="shared" si="16"/>
        <v>0</v>
      </c>
      <c r="H48" s="49"/>
      <c r="I48" s="36"/>
      <c r="J48" s="36"/>
      <c r="K48" s="36"/>
      <c r="L48" s="36"/>
      <c r="M48" s="36"/>
      <c r="N48" s="36"/>
      <c r="O48" s="36"/>
      <c r="P48" s="36"/>
      <c r="Q48" s="36"/>
      <c r="R48" s="36"/>
      <c r="S48" s="36"/>
      <c r="T48" s="36"/>
      <c r="U48" s="36"/>
      <c r="V48" s="36"/>
      <c r="W48" s="36"/>
      <c r="X48" s="36"/>
      <c r="Y48" s="36"/>
      <c r="Z48" s="36"/>
    </row>
    <row r="49" spans="1:26" ht="30" customHeight="1">
      <c r="A49" s="41" t="s">
        <v>1539</v>
      </c>
      <c r="B49" s="50" t="s">
        <v>1540</v>
      </c>
      <c r="C49" s="43">
        <f>SUM(C50:C54)</f>
        <v>0</v>
      </c>
      <c r="D49" s="43"/>
      <c r="E49" s="43">
        <f t="shared" ref="E49:G49" si="17">SUM(E50:E54)</f>
        <v>0</v>
      </c>
      <c r="F49" s="43">
        <f t="shared" si="17"/>
        <v>0</v>
      </c>
      <c r="G49" s="44">
        <f t="shared" si="17"/>
        <v>0</v>
      </c>
      <c r="H49" s="44"/>
      <c r="I49" s="36"/>
      <c r="J49" s="36"/>
      <c r="K49" s="36"/>
      <c r="L49" s="36"/>
      <c r="M49" s="36"/>
      <c r="N49" s="36"/>
      <c r="O49" s="36"/>
      <c r="P49" s="36"/>
      <c r="Q49" s="36"/>
      <c r="R49" s="36"/>
      <c r="S49" s="36"/>
      <c r="T49" s="36"/>
      <c r="U49" s="36"/>
      <c r="V49" s="36"/>
      <c r="W49" s="36"/>
      <c r="X49" s="36"/>
      <c r="Y49" s="36"/>
      <c r="Z49" s="36"/>
    </row>
    <row r="50" spans="1:26" ht="30" customHeight="1">
      <c r="A50" s="45" t="s">
        <v>1541</v>
      </c>
      <c r="B50" s="46" t="s">
        <v>1542</v>
      </c>
      <c r="C50" s="47"/>
      <c r="D50" s="48"/>
      <c r="E50" s="47"/>
      <c r="F50" s="47"/>
      <c r="G50" s="49">
        <f t="shared" ref="G50:G54" si="18">ROUND(C50+E50-F50,2)</f>
        <v>0</v>
      </c>
      <c r="H50" s="49"/>
      <c r="I50" s="36"/>
      <c r="J50" s="36"/>
      <c r="K50" s="36"/>
      <c r="L50" s="36"/>
      <c r="M50" s="36"/>
      <c r="N50" s="36"/>
      <c r="O50" s="36"/>
      <c r="P50" s="36"/>
      <c r="Q50" s="36"/>
      <c r="R50" s="36"/>
      <c r="S50" s="36"/>
      <c r="T50" s="36"/>
      <c r="U50" s="36"/>
      <c r="V50" s="36"/>
      <c r="W50" s="36"/>
      <c r="X50" s="36"/>
      <c r="Y50" s="36"/>
      <c r="Z50" s="36"/>
    </row>
    <row r="51" spans="1:26" ht="30" customHeight="1">
      <c r="A51" s="45" t="s">
        <v>1543</v>
      </c>
      <c r="B51" s="46" t="s">
        <v>1544</v>
      </c>
      <c r="C51" s="47"/>
      <c r="D51" s="48"/>
      <c r="E51" s="47"/>
      <c r="F51" s="47"/>
      <c r="G51" s="49">
        <f t="shared" si="18"/>
        <v>0</v>
      </c>
      <c r="H51" s="49"/>
      <c r="I51" s="36"/>
      <c r="J51" s="36"/>
      <c r="K51" s="36"/>
      <c r="L51" s="36"/>
      <c r="M51" s="36"/>
      <c r="N51" s="36"/>
      <c r="O51" s="36"/>
      <c r="P51" s="36"/>
      <c r="Q51" s="36"/>
      <c r="R51" s="36"/>
      <c r="S51" s="36"/>
      <c r="T51" s="36"/>
      <c r="U51" s="36"/>
      <c r="V51" s="36"/>
      <c r="W51" s="36"/>
      <c r="X51" s="36"/>
      <c r="Y51" s="36"/>
      <c r="Z51" s="36"/>
    </row>
    <row r="52" spans="1:26" ht="30" customHeight="1">
      <c r="A52" s="45" t="s">
        <v>1545</v>
      </c>
      <c r="B52" s="46" t="s">
        <v>1546</v>
      </c>
      <c r="C52" s="47"/>
      <c r="D52" s="48"/>
      <c r="E52" s="47"/>
      <c r="F52" s="47"/>
      <c r="G52" s="49">
        <f t="shared" si="18"/>
        <v>0</v>
      </c>
      <c r="H52" s="49"/>
      <c r="I52" s="36"/>
      <c r="J52" s="36"/>
      <c r="K52" s="36"/>
      <c r="L52" s="36"/>
      <c r="M52" s="36"/>
      <c r="N52" s="36"/>
      <c r="O52" s="36"/>
      <c r="P52" s="36"/>
      <c r="Q52" s="36"/>
      <c r="R52" s="36"/>
      <c r="S52" s="36"/>
      <c r="T52" s="36"/>
      <c r="U52" s="36"/>
      <c r="V52" s="36"/>
      <c r="W52" s="36"/>
      <c r="X52" s="36"/>
      <c r="Y52" s="36"/>
      <c r="Z52" s="36"/>
    </row>
    <row r="53" spans="1:26" ht="30" customHeight="1">
      <c r="A53" s="45" t="s">
        <v>1547</v>
      </c>
      <c r="B53" s="46" t="s">
        <v>1548</v>
      </c>
      <c r="C53" s="47"/>
      <c r="D53" s="48"/>
      <c r="E53" s="47"/>
      <c r="F53" s="47"/>
      <c r="G53" s="49">
        <f t="shared" si="18"/>
        <v>0</v>
      </c>
      <c r="H53" s="49"/>
      <c r="I53" s="36"/>
      <c r="J53" s="36"/>
      <c r="K53" s="36"/>
      <c r="L53" s="36"/>
      <c r="M53" s="36"/>
      <c r="N53" s="36"/>
      <c r="O53" s="36"/>
      <c r="P53" s="36"/>
      <c r="Q53" s="36"/>
      <c r="R53" s="36"/>
      <c r="S53" s="36"/>
      <c r="T53" s="36"/>
      <c r="U53" s="36"/>
      <c r="V53" s="36"/>
      <c r="W53" s="36"/>
      <c r="X53" s="36"/>
      <c r="Y53" s="36"/>
      <c r="Z53" s="36"/>
    </row>
    <row r="54" spans="1:26" ht="30" customHeight="1">
      <c r="A54" s="45" t="s">
        <v>1549</v>
      </c>
      <c r="B54" s="46" t="s">
        <v>1550</v>
      </c>
      <c r="C54" s="47"/>
      <c r="D54" s="48"/>
      <c r="E54" s="47"/>
      <c r="F54" s="47"/>
      <c r="G54" s="49">
        <f t="shared" si="18"/>
        <v>0</v>
      </c>
      <c r="H54" s="49"/>
      <c r="I54" s="36"/>
      <c r="J54" s="36"/>
      <c r="K54" s="36"/>
      <c r="L54" s="36"/>
      <c r="M54" s="36"/>
      <c r="N54" s="36"/>
      <c r="O54" s="36"/>
      <c r="P54" s="36"/>
      <c r="Q54" s="36"/>
      <c r="R54" s="36"/>
      <c r="S54" s="36"/>
      <c r="T54" s="36"/>
      <c r="U54" s="36"/>
      <c r="V54" s="36"/>
      <c r="W54" s="36"/>
      <c r="X54" s="36"/>
      <c r="Y54" s="36"/>
      <c r="Z54" s="36"/>
    </row>
    <row r="55" spans="1:26" ht="30" customHeight="1">
      <c r="A55" s="41" t="s">
        <v>1551</v>
      </c>
      <c r="B55" s="50" t="s">
        <v>1552</v>
      </c>
      <c r="C55" s="43">
        <f>SUM(C56:C62)</f>
        <v>316901107.14999998</v>
      </c>
      <c r="D55" s="43"/>
      <c r="E55" s="43">
        <f t="shared" ref="E55:G55" si="19">SUM(E56:E62)</f>
        <v>18585320.079999998</v>
      </c>
      <c r="F55" s="43">
        <f t="shared" si="19"/>
        <v>0</v>
      </c>
      <c r="G55" s="44">
        <f t="shared" si="19"/>
        <v>335486427.22999996</v>
      </c>
      <c r="H55" s="44"/>
      <c r="I55" s="36"/>
      <c r="J55" s="36"/>
      <c r="K55" s="36"/>
      <c r="L55" s="36"/>
      <c r="M55" s="36"/>
      <c r="N55" s="36"/>
      <c r="O55" s="36"/>
      <c r="P55" s="36"/>
      <c r="Q55" s="36"/>
      <c r="R55" s="36"/>
      <c r="S55" s="36"/>
      <c r="T55" s="36"/>
      <c r="U55" s="36"/>
      <c r="V55" s="36"/>
      <c r="W55" s="36"/>
      <c r="X55" s="36"/>
      <c r="Y55" s="36"/>
      <c r="Z55" s="36"/>
    </row>
    <row r="56" spans="1:26" ht="30" customHeight="1">
      <c r="A56" s="45" t="s">
        <v>1553</v>
      </c>
      <c r="B56" s="46" t="s">
        <v>1554</v>
      </c>
      <c r="C56" s="47">
        <v>13066938</v>
      </c>
      <c r="D56" s="48"/>
      <c r="E56" s="47"/>
      <c r="F56" s="47"/>
      <c r="G56" s="49">
        <f t="shared" ref="G56:G62" si="20">ROUND(C56+E56-F56,2)</f>
        <v>13066938</v>
      </c>
      <c r="H56" s="49"/>
      <c r="I56" s="36"/>
      <c r="J56" s="36"/>
      <c r="K56" s="36"/>
      <c r="L56" s="36"/>
      <c r="M56" s="36"/>
      <c r="N56" s="36"/>
      <c r="O56" s="36"/>
      <c r="P56" s="36"/>
      <c r="Q56" s="36"/>
      <c r="R56" s="36"/>
      <c r="S56" s="36"/>
      <c r="T56" s="36"/>
      <c r="U56" s="36"/>
      <c r="V56" s="36"/>
      <c r="W56" s="36"/>
      <c r="X56" s="36"/>
      <c r="Y56" s="36"/>
      <c r="Z56" s="36"/>
    </row>
    <row r="57" spans="1:26" ht="30" customHeight="1">
      <c r="A57" s="45" t="s">
        <v>1555</v>
      </c>
      <c r="B57" s="46" t="s">
        <v>1556</v>
      </c>
      <c r="C57" s="47">
        <v>852342.98</v>
      </c>
      <c r="D57" s="48"/>
      <c r="E57" s="47"/>
      <c r="F57" s="47"/>
      <c r="G57" s="49">
        <f t="shared" si="20"/>
        <v>852342.98</v>
      </c>
      <c r="H57" s="49"/>
      <c r="I57" s="36"/>
      <c r="J57" s="36"/>
      <c r="K57" s="36"/>
      <c r="L57" s="36"/>
      <c r="M57" s="36"/>
      <c r="N57" s="36"/>
      <c r="O57" s="36"/>
      <c r="P57" s="36"/>
      <c r="Q57" s="36"/>
      <c r="R57" s="36"/>
      <c r="S57" s="36"/>
      <c r="T57" s="36"/>
      <c r="U57" s="36"/>
      <c r="V57" s="36"/>
      <c r="W57" s="36"/>
      <c r="X57" s="36"/>
      <c r="Y57" s="36"/>
      <c r="Z57" s="36"/>
    </row>
    <row r="58" spans="1:26" ht="30" customHeight="1">
      <c r="A58" s="45" t="s">
        <v>1557</v>
      </c>
      <c r="B58" s="46" t="s">
        <v>1558</v>
      </c>
      <c r="C58" s="47">
        <v>10302431.550000001</v>
      </c>
      <c r="D58" s="48"/>
      <c r="E58" s="47"/>
      <c r="F58" s="47"/>
      <c r="G58" s="49">
        <f t="shared" si="20"/>
        <v>10302431.550000001</v>
      </c>
      <c r="H58" s="49"/>
      <c r="I58" s="36"/>
      <c r="J58" s="36"/>
      <c r="K58" s="36"/>
      <c r="L58" s="36"/>
      <c r="M58" s="36"/>
      <c r="N58" s="36"/>
      <c r="O58" s="36"/>
      <c r="P58" s="36"/>
      <c r="Q58" s="36"/>
      <c r="R58" s="36"/>
      <c r="S58" s="36"/>
      <c r="T58" s="36"/>
      <c r="U58" s="36"/>
      <c r="V58" s="36"/>
      <c r="W58" s="36"/>
      <c r="X58" s="36"/>
      <c r="Y58" s="36"/>
      <c r="Z58" s="36"/>
    </row>
    <row r="59" spans="1:26" ht="30" customHeight="1">
      <c r="A59" s="45" t="s">
        <v>1559</v>
      </c>
      <c r="B59" s="46" t="s">
        <v>1560</v>
      </c>
      <c r="C59" s="47">
        <v>60291497.600000001</v>
      </c>
      <c r="D59" s="48"/>
      <c r="E59" s="47"/>
      <c r="F59" s="47"/>
      <c r="G59" s="49">
        <f t="shared" si="20"/>
        <v>60291497.600000001</v>
      </c>
      <c r="H59" s="49"/>
      <c r="I59" s="36"/>
      <c r="J59" s="36"/>
      <c r="K59" s="36"/>
      <c r="L59" s="36"/>
      <c r="M59" s="36"/>
      <c r="N59" s="36"/>
      <c r="O59" s="36"/>
      <c r="P59" s="36"/>
      <c r="Q59" s="36"/>
      <c r="R59" s="36"/>
      <c r="S59" s="36"/>
      <c r="T59" s="36"/>
      <c r="U59" s="36"/>
      <c r="V59" s="36"/>
      <c r="W59" s="36"/>
      <c r="X59" s="36"/>
      <c r="Y59" s="36"/>
      <c r="Z59" s="36"/>
    </row>
    <row r="60" spans="1:26" ht="30" customHeight="1">
      <c r="A60" s="45" t="s">
        <v>1561</v>
      </c>
      <c r="B60" s="46" t="s">
        <v>1562</v>
      </c>
      <c r="C60" s="47">
        <v>94158355.390000001</v>
      </c>
      <c r="D60" s="48"/>
      <c r="E60" s="47">
        <v>3734848.4</v>
      </c>
      <c r="F60" s="47">
        <v>0</v>
      </c>
      <c r="G60" s="49">
        <f t="shared" si="20"/>
        <v>97893203.790000007</v>
      </c>
      <c r="H60" s="49"/>
      <c r="I60" s="36"/>
      <c r="J60" s="36"/>
      <c r="K60" s="36"/>
      <c r="L60" s="36"/>
      <c r="M60" s="36"/>
      <c r="N60" s="36"/>
      <c r="O60" s="36"/>
      <c r="P60" s="36"/>
      <c r="Q60" s="36"/>
      <c r="R60" s="36"/>
      <c r="S60" s="36"/>
      <c r="T60" s="36"/>
      <c r="U60" s="36"/>
      <c r="V60" s="36"/>
      <c r="W60" s="36"/>
      <c r="X60" s="36"/>
      <c r="Y60" s="36"/>
      <c r="Z60" s="36"/>
    </row>
    <row r="61" spans="1:26" ht="30" customHeight="1">
      <c r="A61" s="45" t="s">
        <v>1563</v>
      </c>
      <c r="B61" s="46" t="s">
        <v>1564</v>
      </c>
      <c r="C61" s="47">
        <v>119705544.04000001</v>
      </c>
      <c r="D61" s="48"/>
      <c r="E61" s="47">
        <v>14850471.68</v>
      </c>
      <c r="F61" s="47">
        <v>0</v>
      </c>
      <c r="G61" s="49">
        <f t="shared" si="20"/>
        <v>134556015.72</v>
      </c>
      <c r="H61" s="49"/>
      <c r="I61" s="36"/>
      <c r="J61" s="36"/>
      <c r="K61" s="36"/>
      <c r="L61" s="36"/>
      <c r="M61" s="36"/>
      <c r="N61" s="36"/>
      <c r="O61" s="36"/>
      <c r="P61" s="36"/>
      <c r="Q61" s="36"/>
      <c r="R61" s="36"/>
      <c r="S61" s="36"/>
      <c r="T61" s="36"/>
      <c r="U61" s="36"/>
      <c r="V61" s="36"/>
      <c r="W61" s="36"/>
      <c r="X61" s="36"/>
      <c r="Y61" s="36"/>
      <c r="Z61" s="36"/>
    </row>
    <row r="62" spans="1:26" ht="30" customHeight="1">
      <c r="A62" s="45" t="s">
        <v>1565</v>
      </c>
      <c r="B62" s="46" t="s">
        <v>1566</v>
      </c>
      <c r="C62" s="47">
        <v>18523997.59</v>
      </c>
      <c r="D62" s="48"/>
      <c r="E62" s="47"/>
      <c r="F62" s="47"/>
      <c r="G62" s="49">
        <f t="shared" si="20"/>
        <v>18523997.59</v>
      </c>
      <c r="H62" s="49"/>
      <c r="I62" s="36"/>
      <c r="J62" s="36"/>
      <c r="K62" s="36"/>
      <c r="L62" s="36"/>
      <c r="M62" s="36"/>
      <c r="N62" s="36"/>
      <c r="O62" s="36"/>
      <c r="P62" s="36"/>
      <c r="Q62" s="36"/>
      <c r="R62" s="36"/>
      <c r="S62" s="36"/>
      <c r="T62" s="36"/>
      <c r="U62" s="36"/>
      <c r="V62" s="36"/>
      <c r="W62" s="36"/>
      <c r="X62" s="36"/>
      <c r="Y62" s="36"/>
      <c r="Z62" s="36"/>
    </row>
    <row r="63" spans="1:26" ht="30" customHeight="1">
      <c r="A63" s="41" t="s">
        <v>1567</v>
      </c>
      <c r="B63" s="50" t="s">
        <v>1568</v>
      </c>
      <c r="C63" s="43">
        <f>SUM(C64:C71)</f>
        <v>28369697.07</v>
      </c>
      <c r="D63" s="43"/>
      <c r="E63" s="43">
        <f t="shared" ref="E63:G63" si="21">SUM(E64:E71)</f>
        <v>1222759.1599999999</v>
      </c>
      <c r="F63" s="43">
        <f t="shared" si="21"/>
        <v>0</v>
      </c>
      <c r="G63" s="44">
        <f t="shared" si="21"/>
        <v>29592456.229999997</v>
      </c>
      <c r="H63" s="44"/>
      <c r="I63" s="36"/>
      <c r="J63" s="36"/>
      <c r="K63" s="36"/>
      <c r="L63" s="36"/>
      <c r="M63" s="36"/>
      <c r="N63" s="36"/>
      <c r="O63" s="36"/>
      <c r="P63" s="36"/>
      <c r="Q63" s="36"/>
      <c r="R63" s="36"/>
      <c r="S63" s="36"/>
      <c r="T63" s="36"/>
      <c r="U63" s="36"/>
      <c r="V63" s="36"/>
      <c r="W63" s="36"/>
      <c r="X63" s="36"/>
      <c r="Y63" s="36"/>
      <c r="Z63" s="36"/>
    </row>
    <row r="64" spans="1:26" ht="30" customHeight="1">
      <c r="A64" s="45" t="s">
        <v>1569</v>
      </c>
      <c r="B64" s="46" t="s">
        <v>591</v>
      </c>
      <c r="C64" s="47">
        <v>4050302.14</v>
      </c>
      <c r="D64" s="48"/>
      <c r="E64" s="47">
        <v>204957.16</v>
      </c>
      <c r="F64" s="47">
        <v>0</v>
      </c>
      <c r="G64" s="49">
        <f t="shared" ref="G64:G71" si="22">ROUND(C64+E64-F64,2)</f>
        <v>4255259.3</v>
      </c>
      <c r="H64" s="49"/>
      <c r="I64" s="36"/>
      <c r="J64" s="36"/>
      <c r="K64" s="36"/>
      <c r="L64" s="36"/>
      <c r="M64" s="36"/>
      <c r="N64" s="36"/>
      <c r="O64" s="36"/>
      <c r="P64" s="36"/>
      <c r="Q64" s="36"/>
      <c r="R64" s="36"/>
      <c r="S64" s="36"/>
      <c r="T64" s="36"/>
      <c r="U64" s="36"/>
      <c r="V64" s="36"/>
      <c r="W64" s="36"/>
      <c r="X64" s="36"/>
      <c r="Y64" s="36"/>
      <c r="Z64" s="36"/>
    </row>
    <row r="65" spans="1:26" ht="30" customHeight="1">
      <c r="A65" s="45" t="s">
        <v>1570</v>
      </c>
      <c r="B65" s="46" t="s">
        <v>592</v>
      </c>
      <c r="C65" s="47">
        <v>1212580.58</v>
      </c>
      <c r="D65" s="48"/>
      <c r="E65" s="47"/>
      <c r="F65" s="47"/>
      <c r="G65" s="49">
        <f t="shared" si="22"/>
        <v>1212580.58</v>
      </c>
      <c r="H65" s="49"/>
      <c r="I65" s="36"/>
      <c r="J65" s="36"/>
      <c r="K65" s="36"/>
      <c r="L65" s="36"/>
      <c r="M65" s="36"/>
      <c r="N65" s="36"/>
      <c r="O65" s="36"/>
      <c r="P65" s="36"/>
      <c r="Q65" s="36"/>
      <c r="R65" s="36"/>
      <c r="S65" s="36"/>
      <c r="T65" s="36"/>
      <c r="U65" s="36"/>
      <c r="V65" s="36"/>
      <c r="W65" s="36"/>
      <c r="X65" s="36"/>
      <c r="Y65" s="36"/>
      <c r="Z65" s="36"/>
    </row>
    <row r="66" spans="1:26" ht="30" customHeight="1">
      <c r="A66" s="45" t="s">
        <v>1571</v>
      </c>
      <c r="B66" s="46" t="s">
        <v>1572</v>
      </c>
      <c r="C66" s="47">
        <v>2765742.96</v>
      </c>
      <c r="D66" s="48"/>
      <c r="E66" s="47"/>
      <c r="F66" s="47"/>
      <c r="G66" s="49">
        <f t="shared" si="22"/>
        <v>2765742.96</v>
      </c>
      <c r="H66" s="49"/>
      <c r="I66" s="36"/>
      <c r="J66" s="36"/>
      <c r="K66" s="36"/>
      <c r="L66" s="36"/>
      <c r="M66" s="36"/>
      <c r="N66" s="36"/>
      <c r="O66" s="36"/>
      <c r="P66" s="36"/>
      <c r="Q66" s="36"/>
      <c r="R66" s="36"/>
      <c r="S66" s="36"/>
      <c r="T66" s="36"/>
      <c r="U66" s="36"/>
      <c r="V66" s="36"/>
      <c r="W66" s="36"/>
      <c r="X66" s="36"/>
      <c r="Y66" s="36"/>
      <c r="Z66" s="36"/>
    </row>
    <row r="67" spans="1:26" ht="30" customHeight="1">
      <c r="A67" s="45" t="s">
        <v>1573</v>
      </c>
      <c r="B67" s="54" t="s">
        <v>594</v>
      </c>
      <c r="C67" s="47">
        <v>11443558.49</v>
      </c>
      <c r="D67" s="48"/>
      <c r="E67" s="47">
        <v>1017802</v>
      </c>
      <c r="F67" s="47"/>
      <c r="G67" s="49">
        <f t="shared" si="22"/>
        <v>12461360.49</v>
      </c>
      <c r="H67" s="49"/>
      <c r="I67" s="36"/>
      <c r="J67" s="36"/>
      <c r="K67" s="36"/>
      <c r="L67" s="36"/>
      <c r="M67" s="36"/>
      <c r="N67" s="36"/>
      <c r="O67" s="36"/>
      <c r="P67" s="36"/>
      <c r="Q67" s="36"/>
      <c r="R67" s="36"/>
      <c r="S67" s="36"/>
      <c r="T67" s="36"/>
      <c r="U67" s="36"/>
      <c r="V67" s="36"/>
      <c r="W67" s="36"/>
      <c r="X67" s="36"/>
      <c r="Y67" s="36"/>
      <c r="Z67" s="36"/>
    </row>
    <row r="68" spans="1:26" ht="30" customHeight="1">
      <c r="A68" s="45" t="s">
        <v>1574</v>
      </c>
      <c r="B68" s="46" t="s">
        <v>595</v>
      </c>
      <c r="C68" s="47">
        <v>812220.57</v>
      </c>
      <c r="D68" s="48"/>
      <c r="E68" s="47"/>
      <c r="F68" s="47"/>
      <c r="G68" s="49">
        <f t="shared" si="22"/>
        <v>812220.57</v>
      </c>
      <c r="H68" s="49"/>
      <c r="I68" s="36"/>
      <c r="J68" s="36"/>
      <c r="K68" s="36"/>
      <c r="L68" s="36"/>
      <c r="M68" s="36"/>
      <c r="N68" s="36"/>
      <c r="O68" s="36"/>
      <c r="P68" s="36"/>
      <c r="Q68" s="36"/>
      <c r="R68" s="36"/>
      <c r="S68" s="36"/>
      <c r="T68" s="36"/>
      <c r="U68" s="36"/>
      <c r="V68" s="36"/>
      <c r="W68" s="36"/>
      <c r="X68" s="36"/>
      <c r="Y68" s="36"/>
      <c r="Z68" s="36"/>
    </row>
    <row r="69" spans="1:26" ht="30" customHeight="1">
      <c r="A69" s="45" t="s">
        <v>1575</v>
      </c>
      <c r="B69" s="46" t="s">
        <v>596</v>
      </c>
      <c r="C69" s="47">
        <v>7390684.3300000001</v>
      </c>
      <c r="D69" s="48"/>
      <c r="E69" s="47"/>
      <c r="F69" s="47"/>
      <c r="G69" s="49">
        <f t="shared" si="22"/>
        <v>7390684.3300000001</v>
      </c>
      <c r="H69" s="49"/>
      <c r="I69" s="36"/>
      <c r="J69" s="36"/>
      <c r="K69" s="36"/>
      <c r="L69" s="36"/>
      <c r="M69" s="36"/>
      <c r="N69" s="36"/>
      <c r="O69" s="36"/>
      <c r="P69" s="36"/>
      <c r="Q69" s="36"/>
      <c r="R69" s="36"/>
      <c r="S69" s="36"/>
      <c r="T69" s="36"/>
      <c r="U69" s="36"/>
      <c r="V69" s="36"/>
      <c r="W69" s="36"/>
      <c r="X69" s="36"/>
      <c r="Y69" s="36"/>
      <c r="Z69" s="36"/>
    </row>
    <row r="70" spans="1:26" ht="30" customHeight="1">
      <c r="A70" s="45" t="s">
        <v>1576</v>
      </c>
      <c r="B70" s="46" t="s">
        <v>1577</v>
      </c>
      <c r="C70" s="47">
        <v>694608</v>
      </c>
      <c r="D70" s="48"/>
      <c r="E70" s="47"/>
      <c r="F70" s="47"/>
      <c r="G70" s="49">
        <f t="shared" si="22"/>
        <v>694608</v>
      </c>
      <c r="H70" s="49"/>
      <c r="I70" s="36"/>
      <c r="J70" s="36"/>
      <c r="K70" s="36"/>
      <c r="L70" s="36"/>
      <c r="M70" s="36"/>
      <c r="N70" s="36"/>
      <c r="O70" s="36"/>
      <c r="P70" s="36"/>
      <c r="Q70" s="36"/>
      <c r="R70" s="36"/>
      <c r="S70" s="36"/>
      <c r="T70" s="36"/>
      <c r="U70" s="36"/>
      <c r="V70" s="36"/>
      <c r="W70" s="36"/>
      <c r="X70" s="36"/>
      <c r="Y70" s="36"/>
      <c r="Z70" s="36"/>
    </row>
    <row r="71" spans="1:26" ht="30" customHeight="1">
      <c r="A71" s="45" t="s">
        <v>1578</v>
      </c>
      <c r="B71" s="46" t="s">
        <v>597</v>
      </c>
      <c r="C71" s="47"/>
      <c r="D71" s="48"/>
      <c r="E71" s="47"/>
      <c r="F71" s="47"/>
      <c r="G71" s="49">
        <f t="shared" si="22"/>
        <v>0</v>
      </c>
      <c r="H71" s="49"/>
      <c r="I71" s="36"/>
      <c r="J71" s="36"/>
      <c r="K71" s="36"/>
      <c r="L71" s="36"/>
      <c r="M71" s="36"/>
      <c r="N71" s="36"/>
      <c r="O71" s="36"/>
      <c r="P71" s="36"/>
      <c r="Q71" s="36"/>
      <c r="R71" s="36"/>
      <c r="S71" s="36"/>
      <c r="T71" s="36"/>
      <c r="U71" s="36"/>
      <c r="V71" s="36"/>
      <c r="W71" s="36"/>
      <c r="X71" s="36"/>
      <c r="Y71" s="36"/>
      <c r="Z71" s="36"/>
    </row>
    <row r="72" spans="1:26" ht="30" customHeight="1">
      <c r="A72" s="41" t="s">
        <v>1579</v>
      </c>
      <c r="B72" s="50" t="s">
        <v>1580</v>
      </c>
      <c r="C72" s="43">
        <f>SUM(C73:C77)</f>
        <v>948773.76</v>
      </c>
      <c r="D72" s="43"/>
      <c r="E72" s="43">
        <f t="shared" ref="E72:G72" si="23">SUM(E73:E77)</f>
        <v>0</v>
      </c>
      <c r="F72" s="43">
        <f t="shared" si="23"/>
        <v>0</v>
      </c>
      <c r="G72" s="44">
        <f t="shared" si="23"/>
        <v>948773.76</v>
      </c>
      <c r="H72" s="44"/>
      <c r="I72" s="36"/>
      <c r="J72" s="36"/>
      <c r="K72" s="36"/>
      <c r="L72" s="36"/>
      <c r="M72" s="36"/>
      <c r="N72" s="36"/>
      <c r="O72" s="36"/>
      <c r="P72" s="36"/>
      <c r="Q72" s="36"/>
      <c r="R72" s="36"/>
      <c r="S72" s="36"/>
      <c r="T72" s="36"/>
      <c r="U72" s="36"/>
      <c r="V72" s="36"/>
      <c r="W72" s="36"/>
      <c r="X72" s="36"/>
      <c r="Y72" s="36"/>
      <c r="Z72" s="36"/>
    </row>
    <row r="73" spans="1:26" ht="30" customHeight="1">
      <c r="A73" s="45" t="s">
        <v>1581</v>
      </c>
      <c r="B73" s="46" t="s">
        <v>1582</v>
      </c>
      <c r="C73" s="47">
        <v>945922.72</v>
      </c>
      <c r="D73" s="48"/>
      <c r="E73" s="47"/>
      <c r="F73" s="47"/>
      <c r="G73" s="49">
        <f t="shared" ref="G73:G77" si="24">ROUND(C73+E73-F73,2)</f>
        <v>945922.72</v>
      </c>
      <c r="H73" s="49"/>
      <c r="I73" s="36"/>
      <c r="J73" s="36"/>
      <c r="K73" s="36"/>
      <c r="L73" s="36"/>
      <c r="M73" s="36"/>
      <c r="N73" s="36"/>
      <c r="O73" s="36"/>
      <c r="P73" s="36"/>
      <c r="Q73" s="36"/>
      <c r="R73" s="36"/>
      <c r="S73" s="36"/>
      <c r="T73" s="36"/>
      <c r="U73" s="36"/>
      <c r="V73" s="36"/>
      <c r="W73" s="36"/>
      <c r="X73" s="36"/>
      <c r="Y73" s="36"/>
      <c r="Z73" s="36"/>
    </row>
    <row r="74" spans="1:26" ht="30" customHeight="1">
      <c r="A74" s="45" t="s">
        <v>1583</v>
      </c>
      <c r="B74" s="46" t="s">
        <v>1584</v>
      </c>
      <c r="C74" s="47">
        <v>2851.04</v>
      </c>
      <c r="D74" s="48"/>
      <c r="E74" s="47"/>
      <c r="F74" s="47"/>
      <c r="G74" s="49">
        <f t="shared" si="24"/>
        <v>2851.04</v>
      </c>
      <c r="H74" s="49"/>
      <c r="I74" s="36"/>
      <c r="J74" s="36"/>
      <c r="K74" s="36"/>
      <c r="L74" s="36"/>
      <c r="M74" s="36"/>
      <c r="N74" s="36"/>
      <c r="O74" s="36"/>
      <c r="P74" s="36"/>
      <c r="Q74" s="36"/>
      <c r="R74" s="36"/>
      <c r="S74" s="36"/>
      <c r="T74" s="36"/>
      <c r="U74" s="36"/>
      <c r="V74" s="36"/>
      <c r="W74" s="36"/>
      <c r="X74" s="36"/>
      <c r="Y74" s="36"/>
      <c r="Z74" s="36"/>
    </row>
    <row r="75" spans="1:26" ht="30" customHeight="1">
      <c r="A75" s="45" t="s">
        <v>1585</v>
      </c>
      <c r="B75" s="46" t="s">
        <v>1586</v>
      </c>
      <c r="C75" s="47"/>
      <c r="D75" s="48"/>
      <c r="E75" s="47"/>
      <c r="F75" s="47"/>
      <c r="G75" s="49">
        <f t="shared" si="24"/>
        <v>0</v>
      </c>
      <c r="H75" s="49"/>
      <c r="I75" s="36"/>
      <c r="J75" s="36"/>
      <c r="K75" s="36"/>
      <c r="L75" s="36"/>
      <c r="M75" s="36"/>
      <c r="N75" s="36"/>
      <c r="O75" s="36"/>
      <c r="P75" s="36"/>
      <c r="Q75" s="36"/>
      <c r="R75" s="36"/>
      <c r="S75" s="36"/>
      <c r="T75" s="36"/>
      <c r="U75" s="36"/>
      <c r="V75" s="36"/>
      <c r="W75" s="36"/>
      <c r="X75" s="36"/>
      <c r="Y75" s="36"/>
      <c r="Z75" s="36"/>
    </row>
    <row r="76" spans="1:26" ht="30" customHeight="1">
      <c r="A76" s="45" t="s">
        <v>1587</v>
      </c>
      <c r="B76" s="46" t="s">
        <v>1588</v>
      </c>
      <c r="C76" s="47"/>
      <c r="D76" s="48"/>
      <c r="E76" s="47"/>
      <c r="F76" s="47"/>
      <c r="G76" s="49">
        <f t="shared" si="24"/>
        <v>0</v>
      </c>
      <c r="H76" s="49"/>
      <c r="I76" s="36"/>
      <c r="J76" s="36"/>
      <c r="K76" s="36"/>
      <c r="L76" s="36"/>
      <c r="M76" s="36"/>
      <c r="N76" s="36"/>
      <c r="O76" s="36"/>
      <c r="P76" s="36"/>
      <c r="Q76" s="36"/>
      <c r="R76" s="36"/>
      <c r="S76" s="36"/>
      <c r="T76" s="36"/>
      <c r="U76" s="36"/>
      <c r="V76" s="36"/>
      <c r="W76" s="36"/>
      <c r="X76" s="36"/>
      <c r="Y76" s="36"/>
      <c r="Z76" s="36"/>
    </row>
    <row r="77" spans="1:26" ht="30" customHeight="1">
      <c r="A77" s="45" t="s">
        <v>1589</v>
      </c>
      <c r="B77" s="46" t="s">
        <v>1590</v>
      </c>
      <c r="C77" s="47"/>
      <c r="D77" s="48"/>
      <c r="E77" s="47"/>
      <c r="F77" s="47"/>
      <c r="G77" s="49">
        <f t="shared" si="24"/>
        <v>0</v>
      </c>
      <c r="H77" s="49"/>
      <c r="I77" s="36"/>
      <c r="J77" s="36"/>
      <c r="K77" s="36"/>
      <c r="L77" s="36"/>
      <c r="M77" s="36"/>
      <c r="N77" s="36"/>
      <c r="O77" s="36"/>
      <c r="P77" s="36"/>
      <c r="Q77" s="36"/>
      <c r="R77" s="36"/>
      <c r="S77" s="36"/>
      <c r="T77" s="36"/>
      <c r="U77" s="36"/>
      <c r="V77" s="36"/>
      <c r="W77" s="36"/>
      <c r="X77" s="36"/>
      <c r="Y77" s="36"/>
      <c r="Z77" s="36"/>
    </row>
    <row r="78" spans="1:26" ht="30" customHeight="1">
      <c r="A78" s="41" t="s">
        <v>1591</v>
      </c>
      <c r="B78" s="50" t="s">
        <v>1592</v>
      </c>
      <c r="C78" s="43"/>
      <c r="D78" s="43">
        <f t="shared" ref="D78:F78" si="25">SUM(D79:D83)</f>
        <v>0</v>
      </c>
      <c r="E78" s="43">
        <f t="shared" si="25"/>
        <v>0</v>
      </c>
      <c r="F78" s="43">
        <f t="shared" si="25"/>
        <v>0</v>
      </c>
      <c r="G78" s="44"/>
      <c r="H78" s="44">
        <f>D78+F78-E78</f>
        <v>0</v>
      </c>
      <c r="I78" s="36"/>
      <c r="J78" s="36"/>
      <c r="K78" s="36"/>
      <c r="L78" s="36"/>
      <c r="M78" s="36"/>
      <c r="N78" s="36"/>
      <c r="O78" s="36"/>
      <c r="P78" s="36"/>
      <c r="Q78" s="36"/>
      <c r="R78" s="36"/>
      <c r="S78" s="36"/>
      <c r="T78" s="36"/>
      <c r="U78" s="36"/>
      <c r="V78" s="36"/>
      <c r="W78" s="36"/>
      <c r="X78" s="36"/>
      <c r="Y78" s="36"/>
      <c r="Z78" s="36"/>
    </row>
    <row r="79" spans="1:26" ht="30" customHeight="1">
      <c r="A79" s="45" t="s">
        <v>1593</v>
      </c>
      <c r="B79" s="46" t="s">
        <v>1594</v>
      </c>
      <c r="C79" s="48"/>
      <c r="D79" s="47"/>
      <c r="E79" s="47"/>
      <c r="F79" s="47"/>
      <c r="G79" s="49"/>
      <c r="H79" s="49">
        <f t="shared" ref="H79:H83" si="26">ROUND(D79+F79-E79,2)</f>
        <v>0</v>
      </c>
      <c r="I79" s="36"/>
      <c r="J79" s="36"/>
      <c r="K79" s="36"/>
      <c r="L79" s="36"/>
      <c r="M79" s="36"/>
      <c r="N79" s="36"/>
      <c r="O79" s="36"/>
      <c r="P79" s="36"/>
      <c r="Q79" s="36"/>
      <c r="R79" s="36"/>
      <c r="S79" s="36"/>
      <c r="T79" s="36"/>
      <c r="U79" s="36"/>
      <c r="V79" s="36"/>
      <c r="W79" s="36"/>
      <c r="X79" s="36"/>
      <c r="Y79" s="36"/>
      <c r="Z79" s="36"/>
    </row>
    <row r="80" spans="1:26" ht="30" customHeight="1">
      <c r="A80" s="45" t="s">
        <v>1595</v>
      </c>
      <c r="B80" s="46" t="s">
        <v>1596</v>
      </c>
      <c r="C80" s="48"/>
      <c r="D80" s="47"/>
      <c r="E80" s="47"/>
      <c r="F80" s="47"/>
      <c r="G80" s="49"/>
      <c r="H80" s="49">
        <f t="shared" si="26"/>
        <v>0</v>
      </c>
      <c r="I80" s="36"/>
      <c r="J80" s="36"/>
      <c r="K80" s="36"/>
      <c r="L80" s="36"/>
      <c r="M80" s="36"/>
      <c r="N80" s="36"/>
      <c r="O80" s="36"/>
      <c r="P80" s="36"/>
      <c r="Q80" s="36"/>
      <c r="R80" s="36"/>
      <c r="S80" s="36"/>
      <c r="T80" s="36"/>
      <c r="U80" s="36"/>
      <c r="V80" s="36"/>
      <c r="W80" s="36"/>
      <c r="X80" s="36"/>
      <c r="Y80" s="36"/>
      <c r="Z80" s="36"/>
    </row>
    <row r="81" spans="1:26" ht="30" customHeight="1">
      <c r="A81" s="45" t="s">
        <v>1597</v>
      </c>
      <c r="B81" s="46" t="s">
        <v>1598</v>
      </c>
      <c r="C81" s="48"/>
      <c r="D81" s="47"/>
      <c r="E81" s="47"/>
      <c r="F81" s="47"/>
      <c r="G81" s="49"/>
      <c r="H81" s="49">
        <f t="shared" si="26"/>
        <v>0</v>
      </c>
      <c r="I81" s="36"/>
      <c r="J81" s="36"/>
      <c r="K81" s="36"/>
      <c r="L81" s="36"/>
      <c r="M81" s="36"/>
      <c r="N81" s="36"/>
      <c r="O81" s="36"/>
      <c r="P81" s="36"/>
      <c r="Q81" s="36"/>
      <c r="R81" s="36"/>
      <c r="S81" s="36"/>
      <c r="T81" s="36"/>
      <c r="U81" s="36"/>
      <c r="V81" s="36"/>
      <c r="W81" s="36"/>
      <c r="X81" s="36"/>
      <c r="Y81" s="36"/>
      <c r="Z81" s="36"/>
    </row>
    <row r="82" spans="1:26" ht="30" customHeight="1">
      <c r="A82" s="45" t="s">
        <v>1599</v>
      </c>
      <c r="B82" s="46" t="s">
        <v>1600</v>
      </c>
      <c r="C82" s="48"/>
      <c r="D82" s="47"/>
      <c r="E82" s="47"/>
      <c r="F82" s="47"/>
      <c r="G82" s="49"/>
      <c r="H82" s="49">
        <f t="shared" si="26"/>
        <v>0</v>
      </c>
      <c r="I82" s="36"/>
      <c r="J82" s="36"/>
      <c r="K82" s="36"/>
      <c r="L82" s="36"/>
      <c r="M82" s="36"/>
      <c r="N82" s="36"/>
      <c r="O82" s="36"/>
      <c r="P82" s="36"/>
      <c r="Q82" s="36"/>
      <c r="R82" s="36"/>
      <c r="S82" s="36"/>
      <c r="T82" s="36"/>
      <c r="U82" s="36"/>
      <c r="V82" s="36"/>
      <c r="W82" s="36"/>
      <c r="X82" s="36"/>
      <c r="Y82" s="36"/>
      <c r="Z82" s="36"/>
    </row>
    <row r="83" spans="1:26" ht="30" customHeight="1">
      <c r="A83" s="45" t="s">
        <v>1601</v>
      </c>
      <c r="B83" s="46" t="s">
        <v>1602</v>
      </c>
      <c r="C83" s="48"/>
      <c r="D83" s="47"/>
      <c r="E83" s="47"/>
      <c r="F83" s="47"/>
      <c r="G83" s="49"/>
      <c r="H83" s="49">
        <f t="shared" si="26"/>
        <v>0</v>
      </c>
      <c r="I83" s="36"/>
      <c r="J83" s="36"/>
      <c r="K83" s="36"/>
      <c r="L83" s="36"/>
      <c r="M83" s="36"/>
      <c r="N83" s="36"/>
      <c r="O83" s="36"/>
      <c r="P83" s="36"/>
      <c r="Q83" s="36"/>
      <c r="R83" s="36"/>
      <c r="S83" s="36"/>
      <c r="T83" s="36"/>
      <c r="U83" s="36"/>
      <c r="V83" s="36"/>
      <c r="W83" s="36"/>
      <c r="X83" s="36"/>
      <c r="Y83" s="36"/>
      <c r="Z83" s="36"/>
    </row>
    <row r="84" spans="1:26" ht="30" customHeight="1">
      <c r="A84" s="41" t="s">
        <v>1603</v>
      </c>
      <c r="B84" s="50" t="s">
        <v>1604</v>
      </c>
      <c r="C84" s="43">
        <f>SUM(C85:C90)</f>
        <v>0</v>
      </c>
      <c r="D84" s="43"/>
      <c r="E84" s="43">
        <f t="shared" ref="E84:G84" si="27">SUM(E85:E90)</f>
        <v>0</v>
      </c>
      <c r="F84" s="43">
        <f t="shared" si="27"/>
        <v>0</v>
      </c>
      <c r="G84" s="44">
        <f t="shared" si="27"/>
        <v>0</v>
      </c>
      <c r="H84" s="44"/>
      <c r="I84" s="36"/>
      <c r="J84" s="36"/>
      <c r="K84" s="36"/>
      <c r="L84" s="36"/>
      <c r="M84" s="36"/>
      <c r="N84" s="36"/>
      <c r="O84" s="36"/>
      <c r="P84" s="36"/>
      <c r="Q84" s="36"/>
      <c r="R84" s="36"/>
      <c r="S84" s="36"/>
      <c r="T84" s="36"/>
      <c r="U84" s="36"/>
      <c r="V84" s="36"/>
      <c r="W84" s="36"/>
      <c r="X84" s="36"/>
      <c r="Y84" s="36"/>
      <c r="Z84" s="36"/>
    </row>
    <row r="85" spans="1:26" ht="30" customHeight="1">
      <c r="A85" s="45" t="s">
        <v>1605</v>
      </c>
      <c r="B85" s="46" t="s">
        <v>1606</v>
      </c>
      <c r="C85" s="47"/>
      <c r="D85" s="48"/>
      <c r="E85" s="47"/>
      <c r="F85" s="47"/>
      <c r="G85" s="49">
        <f t="shared" ref="G85:G90" si="28">ROUND(C85+E85-F85,2)</f>
        <v>0</v>
      </c>
      <c r="H85" s="49"/>
      <c r="I85" s="36"/>
      <c r="J85" s="36"/>
      <c r="K85" s="36"/>
      <c r="L85" s="36"/>
      <c r="M85" s="36"/>
      <c r="N85" s="36"/>
      <c r="O85" s="36"/>
      <c r="P85" s="36"/>
      <c r="Q85" s="36"/>
      <c r="R85" s="36"/>
      <c r="S85" s="36"/>
      <c r="T85" s="36"/>
      <c r="U85" s="36"/>
      <c r="V85" s="36"/>
      <c r="W85" s="36"/>
      <c r="X85" s="36"/>
      <c r="Y85" s="36"/>
      <c r="Z85" s="36"/>
    </row>
    <row r="86" spans="1:26" ht="30" customHeight="1">
      <c r="A86" s="45" t="s">
        <v>1607</v>
      </c>
      <c r="B86" s="46" t="s">
        <v>1608</v>
      </c>
      <c r="C86" s="47"/>
      <c r="D86" s="48"/>
      <c r="E86" s="47"/>
      <c r="F86" s="47"/>
      <c r="G86" s="49">
        <f t="shared" si="28"/>
        <v>0</v>
      </c>
      <c r="H86" s="49"/>
      <c r="I86" s="36"/>
      <c r="J86" s="36"/>
      <c r="K86" s="36"/>
      <c r="L86" s="36"/>
      <c r="M86" s="36"/>
      <c r="N86" s="36"/>
      <c r="O86" s="36"/>
      <c r="P86" s="36"/>
      <c r="Q86" s="36"/>
      <c r="R86" s="36"/>
      <c r="S86" s="36"/>
      <c r="T86" s="36"/>
      <c r="U86" s="36"/>
      <c r="V86" s="36"/>
      <c r="W86" s="36"/>
      <c r="X86" s="36"/>
      <c r="Y86" s="36"/>
      <c r="Z86" s="36"/>
    </row>
    <row r="87" spans="1:26" ht="30" customHeight="1">
      <c r="A87" s="45" t="s">
        <v>1609</v>
      </c>
      <c r="B87" s="46" t="s">
        <v>1610</v>
      </c>
      <c r="C87" s="47"/>
      <c r="D87" s="48"/>
      <c r="E87" s="47"/>
      <c r="F87" s="47"/>
      <c r="G87" s="49">
        <f t="shared" si="28"/>
        <v>0</v>
      </c>
      <c r="H87" s="49"/>
      <c r="I87" s="36"/>
      <c r="J87" s="36"/>
      <c r="K87" s="36"/>
      <c r="L87" s="36"/>
      <c r="M87" s="36"/>
      <c r="N87" s="36"/>
      <c r="O87" s="36"/>
      <c r="P87" s="36"/>
      <c r="Q87" s="36"/>
      <c r="R87" s="36"/>
      <c r="S87" s="36"/>
      <c r="T87" s="36"/>
      <c r="U87" s="36"/>
      <c r="V87" s="36"/>
      <c r="W87" s="36"/>
      <c r="X87" s="36"/>
      <c r="Y87" s="36"/>
      <c r="Z87" s="36"/>
    </row>
    <row r="88" spans="1:26" ht="30" customHeight="1">
      <c r="A88" s="45" t="s">
        <v>1611</v>
      </c>
      <c r="B88" s="46" t="s">
        <v>1612</v>
      </c>
      <c r="C88" s="47"/>
      <c r="D88" s="48"/>
      <c r="E88" s="47"/>
      <c r="F88" s="47"/>
      <c r="G88" s="49">
        <f t="shared" si="28"/>
        <v>0</v>
      </c>
      <c r="H88" s="49"/>
      <c r="I88" s="36"/>
      <c r="J88" s="36"/>
      <c r="K88" s="36"/>
      <c r="L88" s="36"/>
      <c r="M88" s="36"/>
      <c r="N88" s="36"/>
      <c r="O88" s="36"/>
      <c r="P88" s="36"/>
      <c r="Q88" s="36"/>
      <c r="R88" s="36"/>
      <c r="S88" s="36"/>
      <c r="T88" s="36"/>
      <c r="U88" s="36"/>
      <c r="V88" s="36"/>
      <c r="W88" s="36"/>
      <c r="X88" s="36"/>
      <c r="Y88" s="36"/>
      <c r="Z88" s="36"/>
    </row>
    <row r="89" spans="1:26" ht="30" customHeight="1">
      <c r="A89" s="45" t="s">
        <v>1613</v>
      </c>
      <c r="B89" s="46" t="s">
        <v>1614</v>
      </c>
      <c r="C89" s="47"/>
      <c r="D89" s="48"/>
      <c r="E89" s="47"/>
      <c r="F89" s="47"/>
      <c r="G89" s="49">
        <f t="shared" si="28"/>
        <v>0</v>
      </c>
      <c r="H89" s="49"/>
      <c r="I89" s="36"/>
      <c r="J89" s="36"/>
      <c r="K89" s="36"/>
      <c r="L89" s="36"/>
      <c r="M89" s="36"/>
      <c r="N89" s="36"/>
      <c r="O89" s="36"/>
      <c r="P89" s="36"/>
      <c r="Q89" s="36"/>
      <c r="R89" s="36"/>
      <c r="S89" s="36"/>
      <c r="T89" s="36"/>
      <c r="U89" s="36"/>
      <c r="V89" s="36"/>
      <c r="W89" s="36"/>
      <c r="X89" s="36"/>
      <c r="Y89" s="36"/>
      <c r="Z89" s="36"/>
    </row>
    <row r="90" spans="1:26" ht="30" customHeight="1">
      <c r="A90" s="45" t="s">
        <v>1615</v>
      </c>
      <c r="B90" s="46" t="s">
        <v>1616</v>
      </c>
      <c r="C90" s="47"/>
      <c r="D90" s="48"/>
      <c r="E90" s="47"/>
      <c r="F90" s="47"/>
      <c r="G90" s="49">
        <f t="shared" si="28"/>
        <v>0</v>
      </c>
      <c r="H90" s="49"/>
      <c r="I90" s="36"/>
      <c r="J90" s="36"/>
      <c r="K90" s="36"/>
      <c r="L90" s="36"/>
      <c r="M90" s="36"/>
      <c r="N90" s="36"/>
      <c r="O90" s="36"/>
      <c r="P90" s="36"/>
      <c r="Q90" s="36"/>
      <c r="R90" s="36"/>
      <c r="S90" s="36"/>
      <c r="T90" s="36"/>
      <c r="U90" s="36"/>
      <c r="V90" s="36"/>
      <c r="W90" s="36"/>
      <c r="X90" s="36"/>
      <c r="Y90" s="36"/>
      <c r="Z90" s="36"/>
    </row>
    <row r="91" spans="1:26" ht="30" customHeight="1">
      <c r="A91" s="41" t="s">
        <v>1617</v>
      </c>
      <c r="B91" s="50" t="s">
        <v>1618</v>
      </c>
      <c r="C91" s="43"/>
      <c r="D91" s="43">
        <f t="shared" ref="D91:F91" si="29">SUM(D92:D96)</f>
        <v>0</v>
      </c>
      <c r="E91" s="43">
        <f t="shared" si="29"/>
        <v>0</v>
      </c>
      <c r="F91" s="43">
        <f t="shared" si="29"/>
        <v>0</v>
      </c>
      <c r="G91" s="44"/>
      <c r="H91" s="44">
        <f>D91+F91-E91</f>
        <v>0</v>
      </c>
      <c r="I91" s="36"/>
      <c r="J91" s="36"/>
      <c r="K91" s="36"/>
      <c r="L91" s="36"/>
      <c r="M91" s="36"/>
      <c r="N91" s="36"/>
      <c r="O91" s="36"/>
      <c r="P91" s="36"/>
      <c r="Q91" s="36"/>
      <c r="R91" s="36"/>
      <c r="S91" s="36"/>
      <c r="T91" s="36"/>
      <c r="U91" s="36"/>
      <c r="V91" s="36"/>
      <c r="W91" s="36"/>
      <c r="X91" s="36"/>
      <c r="Y91" s="36"/>
      <c r="Z91" s="36"/>
    </row>
    <row r="92" spans="1:26" ht="30" customHeight="1">
      <c r="A92" s="45" t="s">
        <v>1619</v>
      </c>
      <c r="B92" s="46" t="s">
        <v>1620</v>
      </c>
      <c r="C92" s="48"/>
      <c r="D92" s="47"/>
      <c r="E92" s="47"/>
      <c r="F92" s="47"/>
      <c r="G92" s="49"/>
      <c r="H92" s="49">
        <f t="shared" ref="H92:H96" si="30">ROUND(D92+F92-E92,2)</f>
        <v>0</v>
      </c>
      <c r="I92" s="36"/>
      <c r="J92" s="36"/>
      <c r="K92" s="36"/>
      <c r="L92" s="36"/>
      <c r="M92" s="36"/>
      <c r="N92" s="36"/>
      <c r="O92" s="36"/>
      <c r="P92" s="36"/>
      <c r="Q92" s="36"/>
      <c r="R92" s="36"/>
      <c r="S92" s="36"/>
      <c r="T92" s="36"/>
      <c r="U92" s="36"/>
      <c r="V92" s="36"/>
      <c r="W92" s="36"/>
      <c r="X92" s="36"/>
      <c r="Y92" s="36"/>
      <c r="Z92" s="36"/>
    </row>
    <row r="93" spans="1:26" ht="30" customHeight="1">
      <c r="A93" s="45" t="s">
        <v>1621</v>
      </c>
      <c r="B93" s="46" t="s">
        <v>1622</v>
      </c>
      <c r="C93" s="48"/>
      <c r="D93" s="47"/>
      <c r="E93" s="47"/>
      <c r="F93" s="47"/>
      <c r="G93" s="49"/>
      <c r="H93" s="49">
        <f t="shared" si="30"/>
        <v>0</v>
      </c>
      <c r="I93" s="36"/>
      <c r="J93" s="36"/>
      <c r="K93" s="36"/>
      <c r="L93" s="36"/>
      <c r="M93" s="36"/>
      <c r="N93" s="36"/>
      <c r="O93" s="36"/>
      <c r="P93" s="36"/>
      <c r="Q93" s="36"/>
      <c r="R93" s="36"/>
      <c r="S93" s="36"/>
      <c r="T93" s="36"/>
      <c r="U93" s="36"/>
      <c r="V93" s="36"/>
      <c r="W93" s="36"/>
      <c r="X93" s="36"/>
      <c r="Y93" s="36"/>
      <c r="Z93" s="36"/>
    </row>
    <row r="94" spans="1:26" ht="30" customHeight="1">
      <c r="A94" s="45" t="s">
        <v>1623</v>
      </c>
      <c r="B94" s="46" t="s">
        <v>1624</v>
      </c>
      <c r="C94" s="48"/>
      <c r="D94" s="47"/>
      <c r="E94" s="47"/>
      <c r="F94" s="47"/>
      <c r="G94" s="49"/>
      <c r="H94" s="49">
        <f t="shared" si="30"/>
        <v>0</v>
      </c>
      <c r="I94" s="36"/>
      <c r="J94" s="36"/>
      <c r="K94" s="36"/>
      <c r="L94" s="36"/>
      <c r="M94" s="36"/>
      <c r="N94" s="36"/>
      <c r="O94" s="36"/>
      <c r="P94" s="36"/>
      <c r="Q94" s="36"/>
      <c r="R94" s="36"/>
      <c r="S94" s="36"/>
      <c r="T94" s="36"/>
      <c r="U94" s="36"/>
      <c r="V94" s="36"/>
      <c r="W94" s="36"/>
      <c r="X94" s="36"/>
      <c r="Y94" s="36"/>
      <c r="Z94" s="36"/>
    </row>
    <row r="95" spans="1:26" ht="30" customHeight="1">
      <c r="A95" s="45" t="s">
        <v>1625</v>
      </c>
      <c r="B95" s="46" t="s">
        <v>1626</v>
      </c>
      <c r="C95" s="48"/>
      <c r="D95" s="47"/>
      <c r="E95" s="47"/>
      <c r="F95" s="47"/>
      <c r="G95" s="49"/>
      <c r="H95" s="49">
        <f t="shared" si="30"/>
        <v>0</v>
      </c>
      <c r="I95" s="36"/>
      <c r="J95" s="36"/>
      <c r="K95" s="36"/>
      <c r="L95" s="36"/>
      <c r="M95" s="36"/>
      <c r="N95" s="36"/>
      <c r="O95" s="36"/>
      <c r="P95" s="36"/>
      <c r="Q95" s="36"/>
      <c r="R95" s="36"/>
      <c r="S95" s="36"/>
      <c r="T95" s="36"/>
      <c r="U95" s="36"/>
      <c r="V95" s="36"/>
      <c r="W95" s="36"/>
      <c r="X95" s="36"/>
      <c r="Y95" s="36"/>
      <c r="Z95" s="36"/>
    </row>
    <row r="96" spans="1:26" ht="30" customHeight="1">
      <c r="A96" s="45" t="s">
        <v>1627</v>
      </c>
      <c r="B96" s="46" t="s">
        <v>1628</v>
      </c>
      <c r="C96" s="48"/>
      <c r="D96" s="47"/>
      <c r="E96" s="47"/>
      <c r="F96" s="47"/>
      <c r="G96" s="49"/>
      <c r="H96" s="49">
        <f t="shared" si="30"/>
        <v>0</v>
      </c>
      <c r="I96" s="36"/>
      <c r="J96" s="36"/>
      <c r="K96" s="36"/>
      <c r="L96" s="36"/>
      <c r="M96" s="36"/>
      <c r="N96" s="36"/>
      <c r="O96" s="36"/>
      <c r="P96" s="36"/>
      <c r="Q96" s="36"/>
      <c r="R96" s="36"/>
      <c r="S96" s="36"/>
      <c r="T96" s="36"/>
      <c r="U96" s="36"/>
      <c r="V96" s="36"/>
      <c r="W96" s="36"/>
      <c r="X96" s="36"/>
      <c r="Y96" s="36"/>
      <c r="Z96" s="36"/>
    </row>
    <row r="97" spans="1:26" ht="30" customHeight="1">
      <c r="A97" s="41" t="s">
        <v>1629</v>
      </c>
      <c r="B97" s="50" t="s">
        <v>1630</v>
      </c>
      <c r="C97" s="43">
        <f>SUM(C98:C100)</f>
        <v>0</v>
      </c>
      <c r="D97" s="43"/>
      <c r="E97" s="43">
        <f t="shared" ref="E97:G97" si="31">SUM(E98:E100)</f>
        <v>0</v>
      </c>
      <c r="F97" s="43">
        <f t="shared" si="31"/>
        <v>0</v>
      </c>
      <c r="G97" s="44">
        <f t="shared" si="31"/>
        <v>0</v>
      </c>
      <c r="H97" s="44"/>
      <c r="I97" s="36"/>
      <c r="J97" s="36"/>
      <c r="K97" s="36"/>
      <c r="L97" s="36"/>
      <c r="M97" s="36"/>
      <c r="N97" s="36"/>
      <c r="O97" s="36"/>
      <c r="P97" s="36"/>
      <c r="Q97" s="36"/>
      <c r="R97" s="36"/>
      <c r="S97" s="36"/>
      <c r="T97" s="36"/>
      <c r="U97" s="36"/>
      <c r="V97" s="36"/>
      <c r="W97" s="36"/>
      <c r="X97" s="36"/>
      <c r="Y97" s="36"/>
      <c r="Z97" s="36"/>
    </row>
    <row r="98" spans="1:26" ht="30" customHeight="1">
      <c r="A98" s="45" t="s">
        <v>1631</v>
      </c>
      <c r="B98" s="46" t="s">
        <v>1632</v>
      </c>
      <c r="C98" s="47"/>
      <c r="D98" s="48"/>
      <c r="E98" s="47"/>
      <c r="F98" s="47"/>
      <c r="G98" s="49">
        <f t="shared" ref="G98:G100" si="32">ROUND(C98+E98-F98,2)</f>
        <v>0</v>
      </c>
      <c r="H98" s="49"/>
      <c r="I98" s="36"/>
      <c r="J98" s="36"/>
      <c r="K98" s="36"/>
      <c r="L98" s="36"/>
      <c r="M98" s="36"/>
      <c r="N98" s="36"/>
      <c r="O98" s="36"/>
      <c r="P98" s="36"/>
      <c r="Q98" s="36"/>
      <c r="R98" s="36"/>
      <c r="S98" s="36"/>
      <c r="T98" s="36"/>
      <c r="U98" s="36"/>
      <c r="V98" s="36"/>
      <c r="W98" s="36"/>
      <c r="X98" s="36"/>
      <c r="Y98" s="36"/>
      <c r="Z98" s="36"/>
    </row>
    <row r="99" spans="1:26" ht="30" customHeight="1">
      <c r="A99" s="45" t="s">
        <v>1633</v>
      </c>
      <c r="B99" s="46" t="s">
        <v>1634</v>
      </c>
      <c r="C99" s="47"/>
      <c r="D99" s="48"/>
      <c r="E99" s="47"/>
      <c r="F99" s="47"/>
      <c r="G99" s="49">
        <f t="shared" si="32"/>
        <v>0</v>
      </c>
      <c r="H99" s="49"/>
      <c r="I99" s="36"/>
      <c r="J99" s="36"/>
      <c r="K99" s="36"/>
      <c r="L99" s="36"/>
      <c r="M99" s="36"/>
      <c r="N99" s="36"/>
      <c r="O99" s="36"/>
      <c r="P99" s="36"/>
      <c r="Q99" s="36"/>
      <c r="R99" s="36"/>
      <c r="S99" s="36"/>
      <c r="T99" s="36"/>
      <c r="U99" s="36"/>
      <c r="V99" s="36"/>
      <c r="W99" s="36"/>
      <c r="X99" s="36"/>
      <c r="Y99" s="36"/>
      <c r="Z99" s="36"/>
    </row>
    <row r="100" spans="1:26" ht="30" customHeight="1">
      <c r="A100" s="45" t="s">
        <v>1635</v>
      </c>
      <c r="B100" s="46" t="s">
        <v>1636</v>
      </c>
      <c r="C100" s="47"/>
      <c r="D100" s="48"/>
      <c r="E100" s="47"/>
      <c r="F100" s="47"/>
      <c r="G100" s="49">
        <f t="shared" si="32"/>
        <v>0</v>
      </c>
      <c r="H100" s="49"/>
      <c r="I100" s="36"/>
      <c r="J100" s="36"/>
      <c r="K100" s="36"/>
      <c r="L100" s="36"/>
      <c r="M100" s="36"/>
      <c r="N100" s="36"/>
      <c r="O100" s="36"/>
      <c r="P100" s="36"/>
      <c r="Q100" s="36"/>
      <c r="R100" s="36"/>
      <c r="S100" s="36"/>
      <c r="T100" s="36"/>
      <c r="U100" s="36"/>
      <c r="V100" s="36"/>
      <c r="W100" s="36"/>
      <c r="X100" s="36"/>
      <c r="Y100" s="36"/>
      <c r="Z100" s="36"/>
    </row>
    <row r="101" spans="1:26" ht="30" customHeight="1">
      <c r="A101" s="32" t="s">
        <v>1637</v>
      </c>
      <c r="B101" s="55" t="s">
        <v>1638</v>
      </c>
      <c r="C101" s="34"/>
      <c r="D101" s="34">
        <f t="shared" ref="D101:F101" si="33">D102+D143</f>
        <v>83536579.390000001</v>
      </c>
      <c r="E101" s="34">
        <f t="shared" si="33"/>
        <v>134230293.60999998</v>
      </c>
      <c r="F101" s="34">
        <f t="shared" si="33"/>
        <v>127750027.68000001</v>
      </c>
      <c r="G101" s="35"/>
      <c r="H101" s="35">
        <f>H102+H143</f>
        <v>77056313.460000008</v>
      </c>
      <c r="I101" s="36"/>
      <c r="J101" s="36"/>
      <c r="K101" s="36"/>
      <c r="L101" s="36"/>
      <c r="M101" s="36"/>
      <c r="N101" s="36"/>
      <c r="O101" s="36"/>
      <c r="P101" s="36"/>
      <c r="Q101" s="36"/>
      <c r="R101" s="36"/>
      <c r="S101" s="36"/>
      <c r="T101" s="36"/>
      <c r="U101" s="36"/>
      <c r="V101" s="36"/>
      <c r="W101" s="36"/>
      <c r="X101" s="36"/>
      <c r="Y101" s="36"/>
      <c r="Z101" s="36"/>
    </row>
    <row r="102" spans="1:26" ht="30" customHeight="1">
      <c r="A102" s="37" t="s">
        <v>1639</v>
      </c>
      <c r="B102" s="38" t="s">
        <v>1640</v>
      </c>
      <c r="C102" s="39"/>
      <c r="D102" s="39">
        <f t="shared" ref="D102:F102" si="34">D103+D113+D117+D121+D124+D128+D135+D139</f>
        <v>22883185.009999998</v>
      </c>
      <c r="E102" s="39">
        <f t="shared" si="34"/>
        <v>134230293.60999998</v>
      </c>
      <c r="F102" s="39">
        <f t="shared" si="34"/>
        <v>127750027.68000001</v>
      </c>
      <c r="G102" s="40"/>
      <c r="H102" s="40">
        <f>H103+H113+H117+H121+H124+H128+H135+H139</f>
        <v>16402919.08</v>
      </c>
      <c r="I102" s="36"/>
      <c r="J102" s="36"/>
      <c r="K102" s="36"/>
      <c r="L102" s="36"/>
      <c r="M102" s="36"/>
      <c r="N102" s="36"/>
      <c r="O102" s="36"/>
      <c r="P102" s="36"/>
      <c r="Q102" s="36"/>
      <c r="R102" s="36"/>
      <c r="S102" s="36"/>
      <c r="T102" s="36"/>
      <c r="U102" s="36"/>
      <c r="V102" s="36"/>
      <c r="W102" s="36"/>
      <c r="X102" s="36"/>
      <c r="Y102" s="36"/>
      <c r="Z102" s="36"/>
    </row>
    <row r="103" spans="1:26" ht="30" customHeight="1">
      <c r="A103" s="41" t="s">
        <v>1641</v>
      </c>
      <c r="B103" s="42" t="s">
        <v>1642</v>
      </c>
      <c r="C103" s="43"/>
      <c r="D103" s="43">
        <f t="shared" ref="D103:F103" si="35">SUM(D104:D112)</f>
        <v>9928302.5700000003</v>
      </c>
      <c r="E103" s="43">
        <f t="shared" si="35"/>
        <v>127377180.16</v>
      </c>
      <c r="F103" s="43">
        <f t="shared" si="35"/>
        <v>120014564.15000001</v>
      </c>
      <c r="G103" s="44"/>
      <c r="H103" s="44">
        <f>SUM(H104:H112)</f>
        <v>2565686.56</v>
      </c>
      <c r="I103" s="36"/>
      <c r="J103" s="36"/>
      <c r="K103" s="36"/>
      <c r="L103" s="36"/>
      <c r="M103" s="36"/>
      <c r="N103" s="36"/>
      <c r="O103" s="36"/>
      <c r="P103" s="36"/>
      <c r="Q103" s="36"/>
      <c r="R103" s="36"/>
      <c r="S103" s="36"/>
      <c r="T103" s="36"/>
      <c r="U103" s="36"/>
      <c r="V103" s="36"/>
      <c r="W103" s="36"/>
      <c r="X103" s="36"/>
      <c r="Y103" s="36"/>
      <c r="Z103" s="36"/>
    </row>
    <row r="104" spans="1:26" ht="30" customHeight="1">
      <c r="A104" s="45" t="s">
        <v>1643</v>
      </c>
      <c r="B104" s="46" t="s">
        <v>1644</v>
      </c>
      <c r="C104" s="51"/>
      <c r="D104" s="47">
        <v>29716</v>
      </c>
      <c r="E104" s="47">
        <v>48992917.460000001</v>
      </c>
      <c r="F104" s="47">
        <v>49019235.460000001</v>
      </c>
      <c r="G104" s="49"/>
      <c r="H104" s="49">
        <f t="shared" ref="H104:H112" si="36">ROUND(D104+F104-E104,2)</f>
        <v>56034</v>
      </c>
      <c r="I104" s="36"/>
      <c r="J104" s="36"/>
      <c r="K104" s="36"/>
      <c r="L104" s="36"/>
      <c r="M104" s="36"/>
      <c r="N104" s="36"/>
      <c r="O104" s="36"/>
      <c r="P104" s="36"/>
      <c r="Q104" s="36"/>
      <c r="R104" s="36"/>
      <c r="S104" s="36"/>
      <c r="T104" s="36"/>
      <c r="U104" s="36"/>
      <c r="V104" s="36"/>
      <c r="W104" s="36"/>
      <c r="X104" s="36"/>
      <c r="Y104" s="36"/>
      <c r="Z104" s="36"/>
    </row>
    <row r="105" spans="1:26" ht="30" customHeight="1">
      <c r="A105" s="45" t="s">
        <v>1645</v>
      </c>
      <c r="B105" s="46" t="s">
        <v>1646</v>
      </c>
      <c r="C105" s="51"/>
      <c r="D105" s="47">
        <v>1557706.63</v>
      </c>
      <c r="E105" s="47">
        <v>48178541.68</v>
      </c>
      <c r="F105" s="47">
        <v>47847539.039999999</v>
      </c>
      <c r="G105" s="49"/>
      <c r="H105" s="49">
        <f t="shared" si="36"/>
        <v>1226703.99</v>
      </c>
      <c r="I105" s="36"/>
      <c r="J105" s="36"/>
      <c r="K105" s="36"/>
      <c r="L105" s="36"/>
      <c r="M105" s="36"/>
      <c r="N105" s="36"/>
      <c r="O105" s="36"/>
      <c r="P105" s="36"/>
      <c r="Q105" s="36"/>
      <c r="R105" s="36"/>
      <c r="S105" s="36"/>
      <c r="T105" s="36"/>
      <c r="U105" s="36"/>
      <c r="V105" s="36"/>
      <c r="W105" s="36"/>
      <c r="X105" s="36"/>
      <c r="Y105" s="36"/>
      <c r="Z105" s="36"/>
    </row>
    <row r="106" spans="1:26" ht="30" customHeight="1">
      <c r="A106" s="45" t="s">
        <v>1647</v>
      </c>
      <c r="B106" s="46" t="s">
        <v>1648</v>
      </c>
      <c r="C106" s="51"/>
      <c r="D106" s="47">
        <v>6592389.9400000004</v>
      </c>
      <c r="E106" s="47">
        <v>24435001.550000001</v>
      </c>
      <c r="F106" s="47">
        <v>18516207.649999999</v>
      </c>
      <c r="G106" s="49"/>
      <c r="H106" s="49">
        <f t="shared" si="36"/>
        <v>673596.04</v>
      </c>
      <c r="I106" s="36"/>
      <c r="J106" s="36"/>
      <c r="K106" s="36"/>
      <c r="L106" s="36"/>
      <c r="M106" s="36"/>
      <c r="N106" s="36"/>
      <c r="O106" s="36"/>
      <c r="P106" s="36"/>
      <c r="Q106" s="36"/>
      <c r="R106" s="36"/>
      <c r="S106" s="36"/>
      <c r="T106" s="36"/>
      <c r="U106" s="36"/>
      <c r="V106" s="36"/>
      <c r="W106" s="36"/>
      <c r="X106" s="36"/>
      <c r="Y106" s="36"/>
      <c r="Z106" s="36"/>
    </row>
    <row r="107" spans="1:26" ht="30" customHeight="1">
      <c r="A107" s="45" t="s">
        <v>1649</v>
      </c>
      <c r="B107" s="46" t="s">
        <v>1650</v>
      </c>
      <c r="C107" s="51"/>
      <c r="D107" s="47"/>
      <c r="E107" s="47"/>
      <c r="F107" s="47"/>
      <c r="G107" s="49"/>
      <c r="H107" s="49">
        <f t="shared" si="36"/>
        <v>0</v>
      </c>
      <c r="I107" s="36"/>
      <c r="J107" s="36"/>
      <c r="K107" s="36"/>
      <c r="L107" s="36"/>
      <c r="M107" s="36"/>
      <c r="N107" s="36"/>
      <c r="O107" s="36"/>
      <c r="P107" s="36"/>
      <c r="Q107" s="36"/>
      <c r="R107" s="36"/>
      <c r="S107" s="36"/>
      <c r="T107" s="36"/>
      <c r="U107" s="36"/>
      <c r="V107" s="36"/>
      <c r="W107" s="36"/>
      <c r="X107" s="36"/>
      <c r="Y107" s="36"/>
      <c r="Z107" s="36"/>
    </row>
    <row r="108" spans="1:26" ht="30" customHeight="1">
      <c r="A108" s="45" t="s">
        <v>1651</v>
      </c>
      <c r="B108" s="46" t="s">
        <v>1652</v>
      </c>
      <c r="C108" s="51"/>
      <c r="D108" s="47">
        <v>2000</v>
      </c>
      <c r="E108" s="47">
        <v>2476947.23</v>
      </c>
      <c r="F108" s="47">
        <v>2474947.23</v>
      </c>
      <c r="G108" s="49"/>
      <c r="H108" s="49">
        <f t="shared" si="36"/>
        <v>0</v>
      </c>
      <c r="I108" s="36"/>
      <c r="J108" s="36"/>
      <c r="K108" s="36"/>
      <c r="L108" s="36"/>
      <c r="M108" s="36"/>
      <c r="N108" s="36"/>
      <c r="O108" s="36"/>
      <c r="P108" s="36"/>
      <c r="Q108" s="36"/>
      <c r="R108" s="36"/>
      <c r="S108" s="36"/>
      <c r="T108" s="36"/>
      <c r="U108" s="36"/>
      <c r="V108" s="36"/>
      <c r="W108" s="36"/>
      <c r="X108" s="36"/>
      <c r="Y108" s="36"/>
      <c r="Z108" s="36"/>
    </row>
    <row r="109" spans="1:26" ht="30" customHeight="1">
      <c r="A109" s="45" t="s">
        <v>1653</v>
      </c>
      <c r="B109" s="46" t="s">
        <v>1654</v>
      </c>
      <c r="C109" s="51"/>
      <c r="D109" s="47"/>
      <c r="E109" s="47"/>
      <c r="F109" s="47"/>
      <c r="G109" s="49"/>
      <c r="H109" s="49">
        <f t="shared" si="36"/>
        <v>0</v>
      </c>
      <c r="I109" s="36"/>
      <c r="J109" s="36"/>
      <c r="K109" s="36"/>
      <c r="L109" s="36"/>
      <c r="M109" s="36"/>
      <c r="N109" s="36"/>
      <c r="O109" s="36"/>
      <c r="P109" s="36"/>
      <c r="Q109" s="36"/>
      <c r="R109" s="36"/>
      <c r="S109" s="36"/>
      <c r="T109" s="36"/>
      <c r="U109" s="36"/>
      <c r="V109" s="36"/>
      <c r="W109" s="36"/>
      <c r="X109" s="36"/>
      <c r="Y109" s="36"/>
      <c r="Z109" s="36"/>
    </row>
    <row r="110" spans="1:26" ht="30" customHeight="1">
      <c r="A110" s="45" t="s">
        <v>1655</v>
      </c>
      <c r="B110" s="46" t="s">
        <v>1656</v>
      </c>
      <c r="C110" s="51"/>
      <c r="D110" s="47">
        <v>1746490</v>
      </c>
      <c r="E110" s="47">
        <v>3293772.24</v>
      </c>
      <c r="F110" s="47">
        <v>2156634.77</v>
      </c>
      <c r="G110" s="49"/>
      <c r="H110" s="49">
        <f t="shared" si="36"/>
        <v>609352.53</v>
      </c>
      <c r="I110" s="36"/>
      <c r="J110" s="36"/>
      <c r="K110" s="36"/>
      <c r="L110" s="36"/>
      <c r="M110" s="36"/>
      <c r="N110" s="36"/>
      <c r="O110" s="36"/>
      <c r="P110" s="36"/>
      <c r="Q110" s="36"/>
      <c r="R110" s="36"/>
      <c r="S110" s="36"/>
      <c r="T110" s="36"/>
      <c r="U110" s="36"/>
      <c r="V110" s="36"/>
      <c r="W110" s="36"/>
      <c r="X110" s="36"/>
      <c r="Y110" s="36"/>
      <c r="Z110" s="36"/>
    </row>
    <row r="111" spans="1:26" ht="30" customHeight="1">
      <c r="A111" s="45" t="s">
        <v>1657</v>
      </c>
      <c r="B111" s="46" t="s">
        <v>1658</v>
      </c>
      <c r="C111" s="51"/>
      <c r="D111" s="47"/>
      <c r="E111" s="47"/>
      <c r="F111" s="47"/>
      <c r="G111" s="49"/>
      <c r="H111" s="49">
        <f t="shared" si="36"/>
        <v>0</v>
      </c>
      <c r="I111" s="36"/>
      <c r="J111" s="36"/>
      <c r="K111" s="36"/>
      <c r="L111" s="36"/>
      <c r="M111" s="36"/>
      <c r="N111" s="36"/>
      <c r="O111" s="36"/>
      <c r="P111" s="36"/>
      <c r="Q111" s="36"/>
      <c r="R111" s="36"/>
      <c r="S111" s="36"/>
      <c r="T111" s="36"/>
      <c r="U111" s="36"/>
      <c r="V111" s="36"/>
      <c r="W111" s="36"/>
      <c r="X111" s="36"/>
      <c r="Y111" s="36"/>
      <c r="Z111" s="36"/>
    </row>
    <row r="112" spans="1:26" ht="30" customHeight="1">
      <c r="A112" s="45" t="s">
        <v>1659</v>
      </c>
      <c r="B112" s="46" t="s">
        <v>1660</v>
      </c>
      <c r="C112" s="51"/>
      <c r="D112" s="47"/>
      <c r="E112" s="47"/>
      <c r="F112" s="47"/>
      <c r="G112" s="49"/>
      <c r="H112" s="49">
        <f t="shared" si="36"/>
        <v>0</v>
      </c>
      <c r="I112" s="36"/>
      <c r="J112" s="36"/>
      <c r="K112" s="36"/>
      <c r="L112" s="36"/>
      <c r="M112" s="36"/>
      <c r="N112" s="36"/>
      <c r="O112" s="36"/>
      <c r="P112" s="36"/>
      <c r="Q112" s="36"/>
      <c r="R112" s="36"/>
      <c r="S112" s="36"/>
      <c r="T112" s="36"/>
      <c r="U112" s="36"/>
      <c r="V112" s="36"/>
      <c r="W112" s="36"/>
      <c r="X112" s="36"/>
      <c r="Y112" s="36"/>
      <c r="Z112" s="36"/>
    </row>
    <row r="113" spans="1:26" ht="30" customHeight="1">
      <c r="A113" s="41" t="s">
        <v>1661</v>
      </c>
      <c r="B113" s="50" t="s">
        <v>1662</v>
      </c>
      <c r="C113" s="43"/>
      <c r="D113" s="43">
        <f t="shared" ref="D113:F113" si="37">SUM(D114:D116)</f>
        <v>0</v>
      </c>
      <c r="E113" s="43">
        <f t="shared" si="37"/>
        <v>0</v>
      </c>
      <c r="F113" s="43">
        <f t="shared" si="37"/>
        <v>0</v>
      </c>
      <c r="G113" s="44"/>
      <c r="H113" s="44">
        <f>SUM(H114:H116)</f>
        <v>0</v>
      </c>
      <c r="I113" s="36"/>
      <c r="J113" s="36"/>
      <c r="K113" s="36"/>
      <c r="L113" s="36"/>
      <c r="M113" s="36"/>
      <c r="N113" s="36"/>
      <c r="O113" s="36"/>
      <c r="P113" s="36"/>
      <c r="Q113" s="36"/>
      <c r="R113" s="36"/>
      <c r="S113" s="36"/>
      <c r="T113" s="36"/>
      <c r="U113" s="36"/>
      <c r="V113" s="36"/>
      <c r="W113" s="36"/>
      <c r="X113" s="36"/>
      <c r="Y113" s="36"/>
      <c r="Z113" s="36"/>
    </row>
    <row r="114" spans="1:26" ht="30" customHeight="1">
      <c r="A114" s="45" t="s">
        <v>1663</v>
      </c>
      <c r="B114" s="46" t="s">
        <v>1664</v>
      </c>
      <c r="C114" s="51"/>
      <c r="D114" s="47"/>
      <c r="E114" s="47"/>
      <c r="F114" s="47"/>
      <c r="G114" s="49"/>
      <c r="H114" s="49">
        <f t="shared" ref="H114:H116" si="38">ROUND(D114+F114-E114,2)</f>
        <v>0</v>
      </c>
      <c r="I114" s="36"/>
      <c r="J114" s="36"/>
      <c r="K114" s="36"/>
      <c r="L114" s="36"/>
      <c r="M114" s="36"/>
      <c r="N114" s="36"/>
      <c r="O114" s="36"/>
      <c r="P114" s="36"/>
      <c r="Q114" s="36"/>
      <c r="R114" s="36"/>
      <c r="S114" s="36"/>
      <c r="T114" s="36"/>
      <c r="U114" s="36"/>
      <c r="V114" s="36"/>
      <c r="W114" s="36"/>
      <c r="X114" s="36"/>
      <c r="Y114" s="36"/>
      <c r="Z114" s="36"/>
    </row>
    <row r="115" spans="1:26" ht="30" customHeight="1">
      <c r="A115" s="45" t="s">
        <v>1665</v>
      </c>
      <c r="B115" s="46" t="s">
        <v>1666</v>
      </c>
      <c r="C115" s="51"/>
      <c r="D115" s="47"/>
      <c r="E115" s="47"/>
      <c r="F115" s="47"/>
      <c r="G115" s="49"/>
      <c r="H115" s="49">
        <f t="shared" si="38"/>
        <v>0</v>
      </c>
      <c r="I115" s="36"/>
      <c r="J115" s="36"/>
      <c r="K115" s="36"/>
      <c r="L115" s="36"/>
      <c r="M115" s="36"/>
      <c r="N115" s="36"/>
      <c r="O115" s="36"/>
      <c r="P115" s="36"/>
      <c r="Q115" s="36"/>
      <c r="R115" s="36"/>
      <c r="S115" s="36"/>
      <c r="T115" s="36"/>
      <c r="U115" s="36"/>
      <c r="V115" s="36"/>
      <c r="W115" s="36"/>
      <c r="X115" s="36"/>
      <c r="Y115" s="36"/>
      <c r="Z115" s="36"/>
    </row>
    <row r="116" spans="1:26" ht="30" customHeight="1">
      <c r="A116" s="45" t="s">
        <v>1667</v>
      </c>
      <c r="B116" s="46" t="s">
        <v>1668</v>
      </c>
      <c r="C116" s="51"/>
      <c r="D116" s="47"/>
      <c r="E116" s="47"/>
      <c r="F116" s="47"/>
      <c r="G116" s="49"/>
      <c r="H116" s="49">
        <f t="shared" si="38"/>
        <v>0</v>
      </c>
      <c r="I116" s="36"/>
      <c r="J116" s="36"/>
      <c r="K116" s="36"/>
      <c r="L116" s="36"/>
      <c r="M116" s="36"/>
      <c r="N116" s="36"/>
      <c r="O116" s="36"/>
      <c r="P116" s="36"/>
      <c r="Q116" s="36"/>
      <c r="R116" s="36"/>
      <c r="S116" s="36"/>
      <c r="T116" s="36"/>
      <c r="U116" s="36"/>
      <c r="V116" s="36"/>
      <c r="W116" s="36"/>
      <c r="X116" s="36"/>
      <c r="Y116" s="36"/>
      <c r="Z116" s="36"/>
    </row>
    <row r="117" spans="1:26" ht="30" customHeight="1">
      <c r="A117" s="41" t="s">
        <v>1669</v>
      </c>
      <c r="B117" s="50" t="s">
        <v>1670</v>
      </c>
      <c r="C117" s="43"/>
      <c r="D117" s="43">
        <f t="shared" ref="D117:F117" si="39">SUM(D118+D120)</f>
        <v>7405094.7699999996</v>
      </c>
      <c r="E117" s="43">
        <f t="shared" si="39"/>
        <v>3050199.31</v>
      </c>
      <c r="F117" s="43">
        <f t="shared" si="39"/>
        <v>0</v>
      </c>
      <c r="G117" s="44"/>
      <c r="H117" s="44">
        <f>SUM(H118+H120)</f>
        <v>4354895.46</v>
      </c>
      <c r="I117" s="36"/>
      <c r="J117" s="36"/>
      <c r="K117" s="36"/>
      <c r="L117" s="36"/>
      <c r="M117" s="36"/>
      <c r="N117" s="36"/>
      <c r="O117" s="36"/>
      <c r="P117" s="36"/>
      <c r="Q117" s="36"/>
      <c r="R117" s="36"/>
      <c r="S117" s="36"/>
      <c r="T117" s="36"/>
      <c r="U117" s="36"/>
      <c r="V117" s="36"/>
      <c r="W117" s="36"/>
      <c r="X117" s="36"/>
      <c r="Y117" s="36"/>
      <c r="Z117" s="36"/>
    </row>
    <row r="118" spans="1:26" ht="30" customHeight="1">
      <c r="A118" s="45" t="s">
        <v>1671</v>
      </c>
      <c r="B118" s="46" t="s">
        <v>1672</v>
      </c>
      <c r="C118" s="51"/>
      <c r="D118" s="47">
        <v>7405094.7699999996</v>
      </c>
      <c r="E118" s="47">
        <v>3050199.31</v>
      </c>
      <c r="F118" s="47">
        <v>0</v>
      </c>
      <c r="G118" s="49"/>
      <c r="H118" s="49">
        <f>ROUND(D118+F118-E118,2)</f>
        <v>4354895.46</v>
      </c>
      <c r="I118" s="36"/>
      <c r="J118" s="36"/>
      <c r="K118" s="36"/>
      <c r="L118" s="36"/>
      <c r="M118" s="36"/>
      <c r="N118" s="36"/>
      <c r="O118" s="36"/>
      <c r="P118" s="36"/>
      <c r="Q118" s="36"/>
      <c r="R118" s="36"/>
      <c r="S118" s="36"/>
      <c r="T118" s="36"/>
      <c r="U118" s="36"/>
      <c r="V118" s="36"/>
      <c r="W118" s="36"/>
      <c r="X118" s="36"/>
      <c r="Y118" s="36"/>
      <c r="Z118" s="36"/>
    </row>
    <row r="119" spans="1:26" ht="30" customHeight="1">
      <c r="A119" s="45" t="s">
        <v>1673</v>
      </c>
      <c r="B119" s="46" t="s">
        <v>1674</v>
      </c>
      <c r="C119" s="51"/>
      <c r="D119" s="48"/>
      <c r="E119" s="48"/>
      <c r="F119" s="48"/>
      <c r="G119" s="49"/>
      <c r="H119" s="49"/>
      <c r="I119" s="36"/>
      <c r="J119" s="36"/>
      <c r="K119" s="36"/>
      <c r="L119" s="36"/>
      <c r="M119" s="36"/>
      <c r="N119" s="36"/>
      <c r="O119" s="36"/>
      <c r="P119" s="36"/>
      <c r="Q119" s="36"/>
      <c r="R119" s="36"/>
      <c r="S119" s="36"/>
      <c r="T119" s="36"/>
      <c r="U119" s="36"/>
      <c r="V119" s="36"/>
      <c r="W119" s="36"/>
      <c r="X119" s="36"/>
      <c r="Y119" s="36"/>
      <c r="Z119" s="36"/>
    </row>
    <row r="120" spans="1:26" ht="30" customHeight="1">
      <c r="A120" s="45" t="s">
        <v>1675</v>
      </c>
      <c r="B120" s="46" t="s">
        <v>1676</v>
      </c>
      <c r="C120" s="51"/>
      <c r="D120" s="47"/>
      <c r="E120" s="47"/>
      <c r="F120" s="47"/>
      <c r="G120" s="49"/>
      <c r="H120" s="49">
        <f>ROUND(D120+F120-E120,2)</f>
        <v>0</v>
      </c>
      <c r="I120" s="36"/>
      <c r="J120" s="36"/>
      <c r="K120" s="36"/>
      <c r="L120" s="36"/>
      <c r="M120" s="36"/>
      <c r="N120" s="36"/>
      <c r="O120" s="36"/>
      <c r="P120" s="36"/>
      <c r="Q120" s="36"/>
      <c r="R120" s="36"/>
      <c r="S120" s="36"/>
      <c r="T120" s="36"/>
      <c r="U120" s="36"/>
      <c r="V120" s="36"/>
      <c r="W120" s="36"/>
      <c r="X120" s="36"/>
      <c r="Y120" s="36"/>
      <c r="Z120" s="36"/>
    </row>
    <row r="121" spans="1:26" ht="30" customHeight="1">
      <c r="A121" s="41" t="s">
        <v>1677</v>
      </c>
      <c r="B121" s="50" t="s">
        <v>1678</v>
      </c>
      <c r="C121" s="43"/>
      <c r="D121" s="43">
        <f t="shared" ref="D121:F121" si="40">SUM(D122)</f>
        <v>0</v>
      </c>
      <c r="E121" s="43">
        <f t="shared" si="40"/>
        <v>0</v>
      </c>
      <c r="F121" s="43">
        <f t="shared" si="40"/>
        <v>0</v>
      </c>
      <c r="G121" s="44"/>
      <c r="H121" s="44">
        <f>SUM(H122)</f>
        <v>0</v>
      </c>
      <c r="I121" s="36"/>
      <c r="J121" s="36"/>
      <c r="K121" s="36"/>
      <c r="L121" s="36"/>
      <c r="M121" s="36"/>
      <c r="N121" s="36"/>
      <c r="O121" s="36"/>
      <c r="P121" s="36"/>
      <c r="Q121" s="36"/>
      <c r="R121" s="36"/>
      <c r="S121" s="36"/>
      <c r="T121" s="36"/>
      <c r="U121" s="36"/>
      <c r="V121" s="36"/>
      <c r="W121" s="36"/>
      <c r="X121" s="36"/>
      <c r="Y121" s="36"/>
      <c r="Z121" s="36"/>
    </row>
    <row r="122" spans="1:26" ht="30" customHeight="1">
      <c r="A122" s="45" t="s">
        <v>1679</v>
      </c>
      <c r="B122" s="46" t="s">
        <v>1680</v>
      </c>
      <c r="C122" s="51"/>
      <c r="D122" s="47"/>
      <c r="E122" s="47"/>
      <c r="F122" s="47"/>
      <c r="G122" s="49"/>
      <c r="H122" s="49">
        <f>ROUND(D122+F122-E122,2)</f>
        <v>0</v>
      </c>
      <c r="I122" s="36"/>
      <c r="J122" s="36"/>
      <c r="K122" s="36"/>
      <c r="L122" s="36"/>
      <c r="M122" s="36"/>
      <c r="N122" s="36"/>
      <c r="O122" s="36"/>
      <c r="P122" s="36"/>
      <c r="Q122" s="36"/>
      <c r="R122" s="36"/>
      <c r="S122" s="36"/>
      <c r="T122" s="36"/>
      <c r="U122" s="36"/>
      <c r="V122" s="36"/>
      <c r="W122" s="36"/>
      <c r="X122" s="36"/>
      <c r="Y122" s="36"/>
      <c r="Z122" s="36"/>
    </row>
    <row r="123" spans="1:26" ht="30" customHeight="1">
      <c r="A123" s="45" t="s">
        <v>1681</v>
      </c>
      <c r="B123" s="46" t="s">
        <v>1682</v>
      </c>
      <c r="C123" s="51"/>
      <c r="D123" s="48"/>
      <c r="E123" s="48"/>
      <c r="F123" s="48"/>
      <c r="G123" s="49"/>
      <c r="H123" s="49"/>
      <c r="I123" s="36"/>
      <c r="J123" s="36"/>
      <c r="K123" s="36"/>
      <c r="L123" s="36"/>
      <c r="M123" s="36"/>
      <c r="N123" s="36"/>
      <c r="O123" s="36"/>
      <c r="P123" s="36"/>
      <c r="Q123" s="36"/>
      <c r="R123" s="36"/>
      <c r="S123" s="36"/>
      <c r="T123" s="36"/>
      <c r="U123" s="36"/>
      <c r="V123" s="36"/>
      <c r="W123" s="36"/>
      <c r="X123" s="36"/>
      <c r="Y123" s="36"/>
      <c r="Z123" s="36"/>
    </row>
    <row r="124" spans="1:26" ht="30" customHeight="1">
      <c r="A124" s="41" t="s">
        <v>1683</v>
      </c>
      <c r="B124" s="50" t="s">
        <v>1684</v>
      </c>
      <c r="C124" s="43"/>
      <c r="D124" s="43">
        <f t="shared" ref="D124:F124" si="41">SUM(D125:D127)</f>
        <v>0</v>
      </c>
      <c r="E124" s="43">
        <f t="shared" si="41"/>
        <v>0</v>
      </c>
      <c r="F124" s="43">
        <f t="shared" si="41"/>
        <v>0</v>
      </c>
      <c r="G124" s="44"/>
      <c r="H124" s="44">
        <f>SUM(H125:H127)</f>
        <v>0</v>
      </c>
      <c r="I124" s="36"/>
      <c r="J124" s="36"/>
      <c r="K124" s="36"/>
      <c r="L124" s="36"/>
      <c r="M124" s="36"/>
      <c r="N124" s="36"/>
      <c r="O124" s="36"/>
      <c r="P124" s="36"/>
      <c r="Q124" s="36"/>
      <c r="R124" s="36"/>
      <c r="S124" s="36"/>
      <c r="T124" s="36"/>
      <c r="U124" s="36"/>
      <c r="V124" s="36"/>
      <c r="W124" s="36"/>
      <c r="X124" s="36"/>
      <c r="Y124" s="36"/>
      <c r="Z124" s="36"/>
    </row>
    <row r="125" spans="1:26" ht="30" customHeight="1">
      <c r="A125" s="45" t="s">
        <v>1685</v>
      </c>
      <c r="B125" s="46" t="s">
        <v>1686</v>
      </c>
      <c r="C125" s="51"/>
      <c r="D125" s="47"/>
      <c r="E125" s="47"/>
      <c r="F125" s="47"/>
      <c r="G125" s="49"/>
      <c r="H125" s="49">
        <f t="shared" ref="H125:H127" si="42">ROUND(D125+F125-E125,2)</f>
        <v>0</v>
      </c>
      <c r="I125" s="36"/>
      <c r="J125" s="36"/>
      <c r="K125" s="36"/>
      <c r="L125" s="36"/>
      <c r="M125" s="36"/>
      <c r="N125" s="36"/>
      <c r="O125" s="36"/>
      <c r="P125" s="36"/>
      <c r="Q125" s="36"/>
      <c r="R125" s="36"/>
      <c r="S125" s="36"/>
      <c r="T125" s="36"/>
      <c r="U125" s="36"/>
      <c r="V125" s="36"/>
      <c r="W125" s="36"/>
      <c r="X125" s="36"/>
      <c r="Y125" s="36"/>
      <c r="Z125" s="36"/>
    </row>
    <row r="126" spans="1:26" ht="30" customHeight="1">
      <c r="A126" s="45" t="s">
        <v>1687</v>
      </c>
      <c r="B126" s="46" t="s">
        <v>1688</v>
      </c>
      <c r="C126" s="51"/>
      <c r="D126" s="47"/>
      <c r="E126" s="47"/>
      <c r="F126" s="47"/>
      <c r="G126" s="49"/>
      <c r="H126" s="49">
        <f t="shared" si="42"/>
        <v>0</v>
      </c>
      <c r="I126" s="36"/>
      <c r="J126" s="36"/>
      <c r="K126" s="36"/>
      <c r="L126" s="36"/>
      <c r="M126" s="36"/>
      <c r="N126" s="36"/>
      <c r="O126" s="36"/>
      <c r="P126" s="36"/>
      <c r="Q126" s="36"/>
      <c r="R126" s="36"/>
      <c r="S126" s="36"/>
      <c r="T126" s="36"/>
      <c r="U126" s="36"/>
      <c r="V126" s="36"/>
      <c r="W126" s="36"/>
      <c r="X126" s="36"/>
      <c r="Y126" s="36"/>
      <c r="Z126" s="36"/>
    </row>
    <row r="127" spans="1:26" ht="30" customHeight="1">
      <c r="A127" s="45" t="s">
        <v>1689</v>
      </c>
      <c r="B127" s="46" t="s">
        <v>1690</v>
      </c>
      <c r="C127" s="51"/>
      <c r="D127" s="47"/>
      <c r="E127" s="47"/>
      <c r="F127" s="47"/>
      <c r="G127" s="49"/>
      <c r="H127" s="49">
        <f t="shared" si="42"/>
        <v>0</v>
      </c>
      <c r="I127" s="36"/>
      <c r="J127" s="36"/>
      <c r="K127" s="36"/>
      <c r="L127" s="36"/>
      <c r="M127" s="36"/>
      <c r="N127" s="36"/>
      <c r="O127" s="36"/>
      <c r="P127" s="36"/>
      <c r="Q127" s="36"/>
      <c r="R127" s="36"/>
      <c r="S127" s="36"/>
      <c r="T127" s="36"/>
      <c r="U127" s="36"/>
      <c r="V127" s="36"/>
      <c r="W127" s="36"/>
      <c r="X127" s="36"/>
      <c r="Y127" s="36"/>
      <c r="Z127" s="36"/>
    </row>
    <row r="128" spans="1:26" ht="30" customHeight="1">
      <c r="A128" s="41" t="s">
        <v>1691</v>
      </c>
      <c r="B128" s="50" t="s">
        <v>1692</v>
      </c>
      <c r="C128" s="43"/>
      <c r="D128" s="43">
        <f t="shared" ref="D128:F128" si="43">SUM(D129:D134)</f>
        <v>0</v>
      </c>
      <c r="E128" s="43">
        <f t="shared" si="43"/>
        <v>0</v>
      </c>
      <c r="F128" s="43">
        <f t="shared" si="43"/>
        <v>0</v>
      </c>
      <c r="G128" s="44"/>
      <c r="H128" s="44">
        <f>SUM(H129:H134)</f>
        <v>0</v>
      </c>
      <c r="I128" s="36"/>
      <c r="J128" s="36"/>
      <c r="K128" s="36"/>
      <c r="L128" s="36"/>
      <c r="M128" s="36"/>
      <c r="N128" s="36"/>
      <c r="O128" s="36"/>
      <c r="P128" s="36"/>
      <c r="Q128" s="36"/>
      <c r="R128" s="36"/>
      <c r="S128" s="36"/>
      <c r="T128" s="36"/>
      <c r="U128" s="36"/>
      <c r="V128" s="36"/>
      <c r="W128" s="36"/>
      <c r="X128" s="36"/>
      <c r="Y128" s="36"/>
      <c r="Z128" s="36"/>
    </row>
    <row r="129" spans="1:26" ht="30" customHeight="1">
      <c r="A129" s="45" t="s">
        <v>1693</v>
      </c>
      <c r="B129" s="46" t="s">
        <v>1694</v>
      </c>
      <c r="C129" s="51"/>
      <c r="D129" s="47"/>
      <c r="E129" s="47"/>
      <c r="F129" s="47"/>
      <c r="G129" s="49"/>
      <c r="H129" s="49">
        <f t="shared" ref="H129:H134" si="44">ROUND(D129+F129-E129,2)</f>
        <v>0</v>
      </c>
      <c r="I129" s="36"/>
      <c r="J129" s="36"/>
      <c r="K129" s="36"/>
      <c r="L129" s="36"/>
      <c r="M129" s="36"/>
      <c r="N129" s="36"/>
      <c r="O129" s="36"/>
      <c r="P129" s="36"/>
      <c r="Q129" s="36"/>
      <c r="R129" s="36"/>
      <c r="S129" s="36"/>
      <c r="T129" s="36"/>
      <c r="U129" s="36"/>
      <c r="V129" s="36"/>
      <c r="W129" s="36"/>
      <c r="X129" s="36"/>
      <c r="Y129" s="36"/>
      <c r="Z129" s="36"/>
    </row>
    <row r="130" spans="1:26" ht="30" customHeight="1">
      <c r="A130" s="45" t="s">
        <v>1695</v>
      </c>
      <c r="B130" s="46" t="s">
        <v>1696</v>
      </c>
      <c r="C130" s="51"/>
      <c r="D130" s="47"/>
      <c r="E130" s="47"/>
      <c r="F130" s="47"/>
      <c r="G130" s="49"/>
      <c r="H130" s="49">
        <f t="shared" si="44"/>
        <v>0</v>
      </c>
      <c r="I130" s="36"/>
      <c r="J130" s="36"/>
      <c r="K130" s="36"/>
      <c r="L130" s="36"/>
      <c r="M130" s="36"/>
      <c r="N130" s="36"/>
      <c r="O130" s="36"/>
      <c r="P130" s="36"/>
      <c r="Q130" s="36"/>
      <c r="R130" s="36"/>
      <c r="S130" s="36"/>
      <c r="T130" s="36"/>
      <c r="U130" s="36"/>
      <c r="V130" s="36"/>
      <c r="W130" s="36"/>
      <c r="X130" s="36"/>
      <c r="Y130" s="36"/>
      <c r="Z130" s="36"/>
    </row>
    <row r="131" spans="1:26" ht="30" customHeight="1">
      <c r="A131" s="45" t="s">
        <v>1697</v>
      </c>
      <c r="B131" s="46" t="s">
        <v>1698</v>
      </c>
      <c r="C131" s="51"/>
      <c r="D131" s="47"/>
      <c r="E131" s="47"/>
      <c r="F131" s="47"/>
      <c r="G131" s="49"/>
      <c r="H131" s="49">
        <f t="shared" si="44"/>
        <v>0</v>
      </c>
      <c r="I131" s="36"/>
      <c r="J131" s="36"/>
      <c r="K131" s="36"/>
      <c r="L131" s="36"/>
      <c r="M131" s="36"/>
      <c r="N131" s="36"/>
      <c r="O131" s="36"/>
      <c r="P131" s="36"/>
      <c r="Q131" s="36"/>
      <c r="R131" s="36"/>
      <c r="S131" s="36"/>
      <c r="T131" s="36"/>
      <c r="U131" s="36"/>
      <c r="V131" s="36"/>
      <c r="W131" s="36"/>
      <c r="X131" s="36"/>
      <c r="Y131" s="36"/>
      <c r="Z131" s="36"/>
    </row>
    <row r="132" spans="1:26" ht="30" customHeight="1">
      <c r="A132" s="45" t="s">
        <v>1699</v>
      </c>
      <c r="B132" s="46" t="s">
        <v>1700</v>
      </c>
      <c r="C132" s="51"/>
      <c r="D132" s="47"/>
      <c r="E132" s="47"/>
      <c r="F132" s="47"/>
      <c r="G132" s="49"/>
      <c r="H132" s="49">
        <f t="shared" si="44"/>
        <v>0</v>
      </c>
      <c r="I132" s="36"/>
      <c r="J132" s="36"/>
      <c r="K132" s="36"/>
      <c r="L132" s="36"/>
      <c r="M132" s="36"/>
      <c r="N132" s="36"/>
      <c r="O132" s="36"/>
      <c r="P132" s="36"/>
      <c r="Q132" s="36"/>
      <c r="R132" s="36"/>
      <c r="S132" s="36"/>
      <c r="T132" s="36"/>
      <c r="U132" s="36"/>
      <c r="V132" s="36"/>
      <c r="W132" s="36"/>
      <c r="X132" s="36"/>
      <c r="Y132" s="36"/>
      <c r="Z132" s="36"/>
    </row>
    <row r="133" spans="1:26" ht="30" customHeight="1">
      <c r="A133" s="45" t="s">
        <v>1701</v>
      </c>
      <c r="B133" s="46" t="s">
        <v>1702</v>
      </c>
      <c r="C133" s="51"/>
      <c r="D133" s="47"/>
      <c r="E133" s="47"/>
      <c r="F133" s="47"/>
      <c r="G133" s="49"/>
      <c r="H133" s="49">
        <f t="shared" si="44"/>
        <v>0</v>
      </c>
      <c r="I133" s="36"/>
      <c r="J133" s="36"/>
      <c r="K133" s="36"/>
      <c r="L133" s="36"/>
      <c r="M133" s="36"/>
      <c r="N133" s="36"/>
      <c r="O133" s="36"/>
      <c r="P133" s="36"/>
      <c r="Q133" s="36"/>
      <c r="R133" s="36"/>
      <c r="S133" s="36"/>
      <c r="T133" s="36"/>
      <c r="U133" s="36"/>
      <c r="V133" s="36"/>
      <c r="W133" s="36"/>
      <c r="X133" s="36"/>
      <c r="Y133" s="36"/>
      <c r="Z133" s="36"/>
    </row>
    <row r="134" spans="1:26" ht="30" customHeight="1">
      <c r="A134" s="45" t="s">
        <v>1703</v>
      </c>
      <c r="B134" s="46" t="s">
        <v>1704</v>
      </c>
      <c r="C134" s="51"/>
      <c r="D134" s="47"/>
      <c r="E134" s="47"/>
      <c r="F134" s="47"/>
      <c r="G134" s="49"/>
      <c r="H134" s="49">
        <f t="shared" si="44"/>
        <v>0</v>
      </c>
      <c r="I134" s="36"/>
      <c r="J134" s="36"/>
      <c r="K134" s="36"/>
      <c r="L134" s="36"/>
      <c r="M134" s="36"/>
      <c r="N134" s="36"/>
      <c r="O134" s="36"/>
      <c r="P134" s="36"/>
      <c r="Q134" s="36"/>
      <c r="R134" s="36"/>
      <c r="S134" s="36"/>
      <c r="T134" s="36"/>
      <c r="U134" s="36"/>
      <c r="V134" s="36"/>
      <c r="W134" s="36"/>
      <c r="X134" s="36"/>
      <c r="Y134" s="36"/>
      <c r="Z134" s="36"/>
    </row>
    <row r="135" spans="1:26" ht="30" customHeight="1">
      <c r="A135" s="41" t="s">
        <v>1705</v>
      </c>
      <c r="B135" s="50" t="s">
        <v>1706</v>
      </c>
      <c r="C135" s="43"/>
      <c r="D135" s="43">
        <f t="shared" ref="D135:F135" si="45">SUM(D136:D138)</f>
        <v>0</v>
      </c>
      <c r="E135" s="43">
        <f t="shared" si="45"/>
        <v>0</v>
      </c>
      <c r="F135" s="43">
        <f t="shared" si="45"/>
        <v>0</v>
      </c>
      <c r="G135" s="44"/>
      <c r="H135" s="44">
        <f>SUM(H136:H138)</f>
        <v>0</v>
      </c>
      <c r="I135" s="36"/>
      <c r="J135" s="36"/>
      <c r="K135" s="36"/>
      <c r="L135" s="36"/>
      <c r="M135" s="36"/>
      <c r="N135" s="36"/>
      <c r="O135" s="36"/>
      <c r="P135" s="36"/>
      <c r="Q135" s="36"/>
      <c r="R135" s="36"/>
      <c r="S135" s="36"/>
      <c r="T135" s="36"/>
      <c r="U135" s="36"/>
      <c r="V135" s="36"/>
      <c r="W135" s="36"/>
      <c r="X135" s="36"/>
      <c r="Y135" s="36"/>
      <c r="Z135" s="36"/>
    </row>
    <row r="136" spans="1:26" ht="30" customHeight="1">
      <c r="A136" s="45" t="s">
        <v>1707</v>
      </c>
      <c r="B136" s="46" t="s">
        <v>1708</v>
      </c>
      <c r="C136" s="51"/>
      <c r="D136" s="47"/>
      <c r="E136" s="47"/>
      <c r="F136" s="47"/>
      <c r="G136" s="49"/>
      <c r="H136" s="49">
        <f t="shared" ref="H136:H138" si="46">ROUND(D136+F136-E136,2)</f>
        <v>0</v>
      </c>
      <c r="I136" s="36"/>
      <c r="J136" s="36"/>
      <c r="K136" s="36"/>
      <c r="L136" s="36"/>
      <c r="M136" s="36"/>
      <c r="N136" s="36"/>
      <c r="O136" s="36"/>
      <c r="P136" s="36"/>
      <c r="Q136" s="36"/>
      <c r="R136" s="36"/>
      <c r="S136" s="36"/>
      <c r="T136" s="36"/>
      <c r="U136" s="36"/>
      <c r="V136" s="36"/>
      <c r="W136" s="36"/>
      <c r="X136" s="36"/>
      <c r="Y136" s="36"/>
      <c r="Z136" s="36"/>
    </row>
    <row r="137" spans="1:26" ht="30" customHeight="1">
      <c r="A137" s="45" t="s">
        <v>1709</v>
      </c>
      <c r="B137" s="46" t="s">
        <v>1710</v>
      </c>
      <c r="C137" s="51"/>
      <c r="D137" s="47"/>
      <c r="E137" s="47"/>
      <c r="F137" s="47"/>
      <c r="G137" s="49"/>
      <c r="H137" s="49">
        <f t="shared" si="46"/>
        <v>0</v>
      </c>
      <c r="I137" s="36"/>
      <c r="J137" s="36"/>
      <c r="K137" s="36"/>
      <c r="L137" s="36"/>
      <c r="M137" s="36"/>
      <c r="N137" s="36"/>
      <c r="O137" s="36"/>
      <c r="P137" s="36"/>
      <c r="Q137" s="36"/>
      <c r="R137" s="36"/>
      <c r="S137" s="36"/>
      <c r="T137" s="36"/>
      <c r="U137" s="36"/>
      <c r="V137" s="36"/>
      <c r="W137" s="36"/>
      <c r="X137" s="36"/>
      <c r="Y137" s="36"/>
      <c r="Z137" s="36"/>
    </row>
    <row r="138" spans="1:26" ht="30" customHeight="1">
      <c r="A138" s="45" t="s">
        <v>1711</v>
      </c>
      <c r="B138" s="46" t="s">
        <v>1712</v>
      </c>
      <c r="C138" s="51"/>
      <c r="D138" s="47"/>
      <c r="E138" s="47"/>
      <c r="F138" s="47"/>
      <c r="G138" s="49"/>
      <c r="H138" s="49">
        <f t="shared" si="46"/>
        <v>0</v>
      </c>
      <c r="I138" s="36"/>
      <c r="J138" s="36"/>
      <c r="K138" s="36"/>
      <c r="L138" s="36"/>
      <c r="M138" s="36"/>
      <c r="N138" s="36"/>
      <c r="O138" s="36"/>
      <c r="P138" s="36"/>
      <c r="Q138" s="36"/>
      <c r="R138" s="36"/>
      <c r="S138" s="36"/>
      <c r="T138" s="36"/>
      <c r="U138" s="36"/>
      <c r="V138" s="36"/>
      <c r="W138" s="36"/>
      <c r="X138" s="36"/>
      <c r="Y138" s="36"/>
      <c r="Z138" s="36"/>
    </row>
    <row r="139" spans="1:26" ht="30" customHeight="1">
      <c r="A139" s="41" t="s">
        <v>1713</v>
      </c>
      <c r="B139" s="50" t="s">
        <v>1714</v>
      </c>
      <c r="C139" s="43"/>
      <c r="D139" s="43">
        <f t="shared" ref="D139:F139" si="47">SUM(D140:D142)</f>
        <v>5549787.6699999999</v>
      </c>
      <c r="E139" s="43">
        <f t="shared" si="47"/>
        <v>3802914.14</v>
      </c>
      <c r="F139" s="43">
        <f t="shared" si="47"/>
        <v>7735463.5300000003</v>
      </c>
      <c r="G139" s="44"/>
      <c r="H139" s="44">
        <f>SUM(H140:H142)</f>
        <v>9482337.0600000005</v>
      </c>
      <c r="I139" s="36"/>
      <c r="J139" s="36"/>
      <c r="K139" s="36"/>
      <c r="L139" s="36"/>
      <c r="M139" s="36"/>
      <c r="N139" s="36"/>
      <c r="O139" s="36"/>
      <c r="P139" s="36"/>
      <c r="Q139" s="36"/>
      <c r="R139" s="36"/>
      <c r="S139" s="36"/>
      <c r="T139" s="36"/>
      <c r="U139" s="36"/>
      <c r="V139" s="36"/>
      <c r="W139" s="36"/>
      <c r="X139" s="36"/>
      <c r="Y139" s="36"/>
      <c r="Z139" s="36"/>
    </row>
    <row r="140" spans="1:26" ht="30" customHeight="1">
      <c r="A140" s="45" t="s">
        <v>1715</v>
      </c>
      <c r="B140" s="46" t="s">
        <v>1716</v>
      </c>
      <c r="C140" s="51"/>
      <c r="D140" s="47">
        <v>5549787.6699999999</v>
      </c>
      <c r="E140" s="47">
        <v>3802914.14</v>
      </c>
      <c r="F140" s="47">
        <v>7735463.5300000003</v>
      </c>
      <c r="G140" s="49"/>
      <c r="H140" s="49">
        <f t="shared" ref="H140:H142" si="48">ROUND(D140+F140-E140,2)</f>
        <v>9482337.0600000005</v>
      </c>
      <c r="I140" s="36"/>
      <c r="J140" s="36"/>
      <c r="K140" s="36"/>
      <c r="L140" s="36"/>
      <c r="M140" s="36"/>
      <c r="N140" s="36"/>
      <c r="O140" s="36"/>
      <c r="P140" s="36"/>
      <c r="Q140" s="36"/>
      <c r="R140" s="36"/>
      <c r="S140" s="36"/>
      <c r="T140" s="36"/>
      <c r="U140" s="36"/>
      <c r="V140" s="36"/>
      <c r="W140" s="36"/>
      <c r="X140" s="36"/>
      <c r="Y140" s="36"/>
      <c r="Z140" s="36"/>
    </row>
    <row r="141" spans="1:26" ht="30" customHeight="1">
      <c r="A141" s="45" t="s">
        <v>1717</v>
      </c>
      <c r="B141" s="46" t="s">
        <v>1718</v>
      </c>
      <c r="C141" s="51"/>
      <c r="D141" s="47"/>
      <c r="E141" s="47"/>
      <c r="F141" s="47"/>
      <c r="G141" s="49"/>
      <c r="H141" s="49">
        <f t="shared" si="48"/>
        <v>0</v>
      </c>
      <c r="I141" s="36"/>
      <c r="J141" s="36"/>
      <c r="K141" s="36"/>
      <c r="L141" s="36"/>
      <c r="M141" s="36"/>
      <c r="N141" s="36"/>
      <c r="O141" s="36"/>
      <c r="P141" s="36"/>
      <c r="Q141" s="36"/>
      <c r="R141" s="36"/>
      <c r="S141" s="36"/>
      <c r="T141" s="36"/>
      <c r="U141" s="36"/>
      <c r="V141" s="36"/>
      <c r="W141" s="36"/>
      <c r="X141" s="36"/>
      <c r="Y141" s="36"/>
      <c r="Z141" s="36"/>
    </row>
    <row r="142" spans="1:26" ht="30" customHeight="1">
      <c r="A142" s="45" t="s">
        <v>1719</v>
      </c>
      <c r="B142" s="46" t="s">
        <v>1720</v>
      </c>
      <c r="C142" s="51"/>
      <c r="D142" s="47"/>
      <c r="E142" s="47"/>
      <c r="F142" s="47"/>
      <c r="G142" s="49"/>
      <c r="H142" s="49">
        <f t="shared" si="48"/>
        <v>0</v>
      </c>
      <c r="I142" s="36"/>
      <c r="J142" s="36"/>
      <c r="K142" s="36"/>
      <c r="L142" s="36"/>
      <c r="M142" s="36"/>
      <c r="N142" s="36"/>
      <c r="O142" s="36"/>
      <c r="P142" s="36"/>
      <c r="Q142" s="36"/>
      <c r="R142" s="36"/>
      <c r="S142" s="36"/>
      <c r="T142" s="36"/>
      <c r="U142" s="36"/>
      <c r="V142" s="36"/>
      <c r="W142" s="36"/>
      <c r="X142" s="36"/>
      <c r="Y142" s="36"/>
      <c r="Z142" s="36"/>
    </row>
    <row r="143" spans="1:26" ht="30" customHeight="1">
      <c r="A143" s="37" t="s">
        <v>1721</v>
      </c>
      <c r="B143" s="56" t="s">
        <v>1722</v>
      </c>
      <c r="C143" s="39"/>
      <c r="D143" s="39">
        <f t="shared" ref="D143:F143" si="49">SUM(D144+D147+D151+D157+D161+D168)</f>
        <v>60653394.380000003</v>
      </c>
      <c r="E143" s="39">
        <f t="shared" si="49"/>
        <v>0</v>
      </c>
      <c r="F143" s="39">
        <f t="shared" si="49"/>
        <v>0</v>
      </c>
      <c r="G143" s="40"/>
      <c r="H143" s="40">
        <f>SUM(H144+H147+H151+H157+H161+H168)</f>
        <v>60653394.380000003</v>
      </c>
      <c r="I143" s="36"/>
      <c r="J143" s="36"/>
      <c r="K143" s="36"/>
      <c r="L143" s="36"/>
      <c r="M143" s="36"/>
      <c r="N143" s="36"/>
      <c r="O143" s="36"/>
      <c r="P143" s="36"/>
      <c r="Q143" s="36"/>
      <c r="R143" s="36"/>
      <c r="S143" s="36"/>
      <c r="T143" s="36"/>
      <c r="U143" s="36"/>
      <c r="V143" s="36"/>
      <c r="W143" s="36"/>
      <c r="X143" s="36"/>
      <c r="Y143" s="36"/>
      <c r="Z143" s="36"/>
    </row>
    <row r="144" spans="1:26" ht="30" customHeight="1">
      <c r="A144" s="41" t="s">
        <v>1723</v>
      </c>
      <c r="B144" s="42" t="s">
        <v>1724</v>
      </c>
      <c r="C144" s="43"/>
      <c r="D144" s="43">
        <f t="shared" ref="D144:F144" si="50">SUM(D145:D146)</f>
        <v>11829596.1</v>
      </c>
      <c r="E144" s="43">
        <f t="shared" si="50"/>
        <v>0</v>
      </c>
      <c r="F144" s="43">
        <f t="shared" si="50"/>
        <v>0</v>
      </c>
      <c r="G144" s="44"/>
      <c r="H144" s="44">
        <f>SUM(H145:H146)</f>
        <v>11829596.1</v>
      </c>
      <c r="I144" s="36"/>
      <c r="J144" s="36"/>
      <c r="K144" s="36"/>
      <c r="L144" s="36"/>
      <c r="M144" s="36"/>
      <c r="N144" s="36"/>
      <c r="O144" s="36"/>
      <c r="P144" s="36"/>
      <c r="Q144" s="36"/>
      <c r="R144" s="36"/>
      <c r="S144" s="36"/>
      <c r="T144" s="36"/>
      <c r="U144" s="36"/>
      <c r="V144" s="36"/>
      <c r="W144" s="36"/>
      <c r="X144" s="36"/>
      <c r="Y144" s="36"/>
      <c r="Z144" s="36"/>
    </row>
    <row r="145" spans="1:26" ht="30" customHeight="1">
      <c r="A145" s="45" t="s">
        <v>1725</v>
      </c>
      <c r="B145" s="46" t="s">
        <v>1726</v>
      </c>
      <c r="C145" s="51"/>
      <c r="D145" s="47">
        <v>11574039.039999999</v>
      </c>
      <c r="E145" s="47"/>
      <c r="F145" s="47"/>
      <c r="G145" s="49"/>
      <c r="H145" s="49">
        <f t="shared" ref="H145:H146" si="51">ROUND(D145+F145-E145,2)</f>
        <v>11574039.039999999</v>
      </c>
      <c r="I145" s="36"/>
      <c r="J145" s="36"/>
      <c r="K145" s="36"/>
      <c r="L145" s="36"/>
      <c r="M145" s="36"/>
      <c r="N145" s="36"/>
      <c r="O145" s="36"/>
      <c r="P145" s="36"/>
      <c r="Q145" s="36"/>
      <c r="R145" s="36"/>
      <c r="S145" s="36"/>
      <c r="T145" s="36"/>
      <c r="U145" s="36"/>
      <c r="V145" s="36"/>
      <c r="W145" s="36"/>
      <c r="X145" s="36"/>
      <c r="Y145" s="36"/>
      <c r="Z145" s="36"/>
    </row>
    <row r="146" spans="1:26" ht="30" customHeight="1">
      <c r="A146" s="45" t="s">
        <v>1727</v>
      </c>
      <c r="B146" s="46" t="s">
        <v>1728</v>
      </c>
      <c r="C146" s="51"/>
      <c r="D146" s="47">
        <v>255557.06</v>
      </c>
      <c r="E146" s="47"/>
      <c r="F146" s="47"/>
      <c r="G146" s="49"/>
      <c r="H146" s="49">
        <f t="shared" si="51"/>
        <v>255557.06</v>
      </c>
      <c r="I146" s="36"/>
      <c r="J146" s="36"/>
      <c r="K146" s="36"/>
      <c r="L146" s="36"/>
      <c r="M146" s="36"/>
      <c r="N146" s="36"/>
      <c r="O146" s="36"/>
      <c r="P146" s="36"/>
      <c r="Q146" s="36"/>
      <c r="R146" s="36"/>
      <c r="S146" s="36"/>
      <c r="T146" s="36"/>
      <c r="U146" s="36"/>
      <c r="V146" s="36"/>
      <c r="W146" s="36"/>
      <c r="X146" s="36"/>
      <c r="Y146" s="36"/>
      <c r="Z146" s="36"/>
    </row>
    <row r="147" spans="1:26" ht="30" customHeight="1">
      <c r="A147" s="41" t="s">
        <v>1729</v>
      </c>
      <c r="B147" s="50" t="s">
        <v>1730</v>
      </c>
      <c r="C147" s="43"/>
      <c r="D147" s="43">
        <f t="shared" ref="D147:F147" si="52">SUM(D148:D150)</f>
        <v>0</v>
      </c>
      <c r="E147" s="43">
        <f t="shared" si="52"/>
        <v>0</v>
      </c>
      <c r="F147" s="43">
        <f t="shared" si="52"/>
        <v>0</v>
      </c>
      <c r="G147" s="44"/>
      <c r="H147" s="44">
        <f>SUM(H148:H150)</f>
        <v>0</v>
      </c>
      <c r="I147" s="36"/>
      <c r="J147" s="36"/>
      <c r="K147" s="36"/>
      <c r="L147" s="36"/>
      <c r="M147" s="36"/>
      <c r="N147" s="36"/>
      <c r="O147" s="36"/>
      <c r="P147" s="36"/>
      <c r="Q147" s="36"/>
      <c r="R147" s="36"/>
      <c r="S147" s="36"/>
      <c r="T147" s="36"/>
      <c r="U147" s="36"/>
      <c r="V147" s="36"/>
      <c r="W147" s="36"/>
      <c r="X147" s="36"/>
      <c r="Y147" s="36"/>
      <c r="Z147" s="36"/>
    </row>
    <row r="148" spans="1:26" ht="30" customHeight="1">
      <c r="A148" s="45" t="s">
        <v>1731</v>
      </c>
      <c r="B148" s="46" t="s">
        <v>1732</v>
      </c>
      <c r="C148" s="51"/>
      <c r="D148" s="47"/>
      <c r="E148" s="47"/>
      <c r="F148" s="47"/>
      <c r="G148" s="49"/>
      <c r="H148" s="49">
        <f t="shared" ref="H148:H150" si="53">ROUND(D148+F148-E148,2)</f>
        <v>0</v>
      </c>
      <c r="I148" s="36"/>
      <c r="J148" s="36"/>
      <c r="K148" s="36"/>
      <c r="L148" s="36"/>
      <c r="M148" s="36"/>
      <c r="N148" s="36"/>
      <c r="O148" s="36"/>
      <c r="P148" s="36"/>
      <c r="Q148" s="36"/>
      <c r="R148" s="36"/>
      <c r="S148" s="36"/>
      <c r="T148" s="36"/>
      <c r="U148" s="36"/>
      <c r="V148" s="36"/>
      <c r="W148" s="36"/>
      <c r="X148" s="36"/>
      <c r="Y148" s="36"/>
      <c r="Z148" s="36"/>
    </row>
    <row r="149" spans="1:26" ht="30" customHeight="1">
      <c r="A149" s="45" t="s">
        <v>1733</v>
      </c>
      <c r="B149" s="46" t="s">
        <v>1734</v>
      </c>
      <c r="C149" s="51"/>
      <c r="D149" s="47"/>
      <c r="E149" s="47"/>
      <c r="F149" s="47"/>
      <c r="G149" s="49"/>
      <c r="H149" s="49">
        <f t="shared" si="53"/>
        <v>0</v>
      </c>
      <c r="I149" s="36"/>
      <c r="J149" s="36"/>
      <c r="K149" s="36"/>
      <c r="L149" s="36"/>
      <c r="M149" s="36"/>
      <c r="N149" s="36"/>
      <c r="O149" s="36"/>
      <c r="P149" s="36"/>
      <c r="Q149" s="36"/>
      <c r="R149" s="36"/>
      <c r="S149" s="36"/>
      <c r="T149" s="36"/>
      <c r="U149" s="36"/>
      <c r="V149" s="36"/>
      <c r="W149" s="36"/>
      <c r="X149" s="36"/>
      <c r="Y149" s="36"/>
      <c r="Z149" s="36"/>
    </row>
    <row r="150" spans="1:26" ht="30" customHeight="1">
      <c r="A150" s="45" t="s">
        <v>1735</v>
      </c>
      <c r="B150" s="46" t="s">
        <v>1736</v>
      </c>
      <c r="C150" s="51"/>
      <c r="D150" s="47"/>
      <c r="E150" s="47"/>
      <c r="F150" s="47"/>
      <c r="G150" s="49"/>
      <c r="H150" s="49">
        <f t="shared" si="53"/>
        <v>0</v>
      </c>
      <c r="I150" s="36"/>
      <c r="J150" s="36"/>
      <c r="K150" s="36"/>
      <c r="L150" s="36"/>
      <c r="M150" s="36"/>
      <c r="N150" s="36"/>
      <c r="O150" s="36"/>
      <c r="P150" s="36"/>
      <c r="Q150" s="36"/>
      <c r="R150" s="36"/>
      <c r="S150" s="36"/>
      <c r="T150" s="36"/>
      <c r="U150" s="36"/>
      <c r="V150" s="36"/>
      <c r="W150" s="36"/>
      <c r="X150" s="36"/>
      <c r="Y150" s="36"/>
      <c r="Z150" s="36"/>
    </row>
    <row r="151" spans="1:26" ht="30" customHeight="1">
      <c r="A151" s="41" t="s">
        <v>1737</v>
      </c>
      <c r="B151" s="50" t="s">
        <v>1738</v>
      </c>
      <c r="C151" s="43"/>
      <c r="D151" s="43">
        <f t="shared" ref="D151:F151" si="54">SUM(D152:D156)</f>
        <v>48823798.280000001</v>
      </c>
      <c r="E151" s="43">
        <f t="shared" si="54"/>
        <v>0</v>
      </c>
      <c r="F151" s="43">
        <f t="shared" si="54"/>
        <v>0</v>
      </c>
      <c r="G151" s="44"/>
      <c r="H151" s="44">
        <f>SUM(H152:H156)</f>
        <v>48823798.280000001</v>
      </c>
      <c r="I151" s="36"/>
      <c r="J151" s="36"/>
      <c r="K151" s="36"/>
      <c r="L151" s="36"/>
      <c r="M151" s="36"/>
      <c r="N151" s="36"/>
      <c r="O151" s="36"/>
      <c r="P151" s="36"/>
      <c r="Q151" s="36"/>
      <c r="R151" s="36"/>
      <c r="S151" s="36"/>
      <c r="T151" s="36"/>
      <c r="U151" s="36"/>
      <c r="V151" s="36"/>
      <c r="W151" s="36"/>
      <c r="X151" s="36"/>
      <c r="Y151" s="36"/>
      <c r="Z151" s="36"/>
    </row>
    <row r="152" spans="1:26" ht="30" customHeight="1">
      <c r="A152" s="45" t="s">
        <v>1739</v>
      </c>
      <c r="B152" s="46" t="s">
        <v>1740</v>
      </c>
      <c r="C152" s="51"/>
      <c r="D152" s="47"/>
      <c r="E152" s="47"/>
      <c r="F152" s="47"/>
      <c r="G152" s="49"/>
      <c r="H152" s="49">
        <f>ROUND(D152+F152-E152,2)</f>
        <v>0</v>
      </c>
      <c r="I152" s="36"/>
      <c r="J152" s="36"/>
      <c r="K152" s="36"/>
      <c r="L152" s="36"/>
      <c r="M152" s="36"/>
      <c r="N152" s="36"/>
      <c r="O152" s="36"/>
      <c r="P152" s="36"/>
      <c r="Q152" s="36"/>
      <c r="R152" s="36"/>
      <c r="S152" s="36"/>
      <c r="T152" s="36"/>
      <c r="U152" s="36"/>
      <c r="V152" s="36"/>
      <c r="W152" s="36"/>
      <c r="X152" s="36"/>
      <c r="Y152" s="36"/>
      <c r="Z152" s="36"/>
    </row>
    <row r="153" spans="1:26" ht="30" customHeight="1">
      <c r="A153" s="45" t="s">
        <v>1741</v>
      </c>
      <c r="B153" s="46" t="s">
        <v>1742</v>
      </c>
      <c r="C153" s="51"/>
      <c r="D153" s="48"/>
      <c r="E153" s="48"/>
      <c r="F153" s="48"/>
      <c r="G153" s="49"/>
      <c r="H153" s="49"/>
      <c r="I153" s="36"/>
      <c r="J153" s="36"/>
      <c r="K153" s="36"/>
      <c r="L153" s="36"/>
      <c r="M153" s="36"/>
      <c r="N153" s="36"/>
      <c r="O153" s="36"/>
      <c r="P153" s="36"/>
      <c r="Q153" s="36"/>
      <c r="R153" s="36"/>
      <c r="S153" s="36"/>
      <c r="T153" s="36"/>
      <c r="U153" s="36"/>
      <c r="V153" s="36"/>
      <c r="W153" s="36"/>
      <c r="X153" s="36"/>
      <c r="Y153" s="36"/>
      <c r="Z153" s="36"/>
    </row>
    <row r="154" spans="1:26" ht="30" customHeight="1">
      <c r="A154" s="45" t="s">
        <v>1743</v>
      </c>
      <c r="B154" s="46" t="s">
        <v>1744</v>
      </c>
      <c r="C154" s="51"/>
      <c r="D154" s="47">
        <v>48823798.280000001</v>
      </c>
      <c r="E154" s="47"/>
      <c r="F154" s="47"/>
      <c r="G154" s="49"/>
      <c r="H154" s="49">
        <f>ROUND(D154+F154-E154,2)</f>
        <v>48823798.280000001</v>
      </c>
      <c r="I154" s="36"/>
      <c r="J154" s="36"/>
      <c r="K154" s="36"/>
      <c r="L154" s="36"/>
      <c r="M154" s="36"/>
      <c r="N154" s="36"/>
      <c r="O154" s="36"/>
      <c r="P154" s="36"/>
      <c r="Q154" s="36"/>
      <c r="R154" s="36"/>
      <c r="S154" s="36"/>
      <c r="T154" s="36"/>
      <c r="U154" s="36"/>
      <c r="V154" s="36"/>
      <c r="W154" s="36"/>
      <c r="X154" s="36"/>
      <c r="Y154" s="36"/>
      <c r="Z154" s="36"/>
    </row>
    <row r="155" spans="1:26" ht="30" customHeight="1">
      <c r="A155" s="45" t="s">
        <v>1745</v>
      </c>
      <c r="B155" s="46" t="s">
        <v>1746</v>
      </c>
      <c r="C155" s="51"/>
      <c r="D155" s="48"/>
      <c r="E155" s="48"/>
      <c r="F155" s="48"/>
      <c r="G155" s="49"/>
      <c r="H155" s="49"/>
      <c r="I155" s="36"/>
      <c r="J155" s="36"/>
      <c r="K155" s="36"/>
      <c r="L155" s="36"/>
      <c r="M155" s="36"/>
      <c r="N155" s="36"/>
      <c r="O155" s="36"/>
      <c r="P155" s="36"/>
      <c r="Q155" s="36"/>
      <c r="R155" s="36"/>
      <c r="S155" s="36"/>
      <c r="T155" s="36"/>
      <c r="U155" s="36"/>
      <c r="V155" s="36"/>
      <c r="W155" s="36"/>
      <c r="X155" s="36"/>
      <c r="Y155" s="36"/>
      <c r="Z155" s="36"/>
    </row>
    <row r="156" spans="1:26" ht="30" customHeight="1">
      <c r="A156" s="45" t="s">
        <v>1747</v>
      </c>
      <c r="B156" s="46" t="s">
        <v>1748</v>
      </c>
      <c r="C156" s="51"/>
      <c r="D156" s="47"/>
      <c r="E156" s="47"/>
      <c r="F156" s="47"/>
      <c r="G156" s="49"/>
      <c r="H156" s="49">
        <f>ROUND(D156+F156-E156,2)</f>
        <v>0</v>
      </c>
      <c r="I156" s="36"/>
      <c r="J156" s="36"/>
      <c r="K156" s="36"/>
      <c r="L156" s="36"/>
      <c r="M156" s="36"/>
      <c r="N156" s="36"/>
      <c r="O156" s="36"/>
      <c r="P156" s="36"/>
      <c r="Q156" s="36"/>
      <c r="R156" s="36"/>
      <c r="S156" s="36"/>
      <c r="T156" s="36"/>
      <c r="U156" s="36"/>
      <c r="V156" s="36"/>
      <c r="W156" s="36"/>
      <c r="X156" s="36"/>
      <c r="Y156" s="36"/>
      <c r="Z156" s="36"/>
    </row>
    <row r="157" spans="1:26" ht="30" customHeight="1">
      <c r="A157" s="41" t="s">
        <v>1749</v>
      </c>
      <c r="B157" s="50" t="s">
        <v>1750</v>
      </c>
      <c r="C157" s="43"/>
      <c r="D157" s="43">
        <f t="shared" ref="D157:F157" si="55">SUM(D158:D160)</f>
        <v>0</v>
      </c>
      <c r="E157" s="43">
        <f t="shared" si="55"/>
        <v>0</v>
      </c>
      <c r="F157" s="43">
        <f t="shared" si="55"/>
        <v>0</v>
      </c>
      <c r="G157" s="44"/>
      <c r="H157" s="44">
        <f>SUM(H158:H160)</f>
        <v>0</v>
      </c>
      <c r="I157" s="36"/>
      <c r="J157" s="36"/>
      <c r="K157" s="36"/>
      <c r="L157" s="36"/>
      <c r="M157" s="36"/>
      <c r="N157" s="36"/>
      <c r="O157" s="36"/>
      <c r="P157" s="36"/>
      <c r="Q157" s="36"/>
      <c r="R157" s="36"/>
      <c r="S157" s="36"/>
      <c r="T157" s="36"/>
      <c r="U157" s="36"/>
      <c r="V157" s="36"/>
      <c r="W157" s="36"/>
      <c r="X157" s="36"/>
      <c r="Y157" s="36"/>
      <c r="Z157" s="36"/>
    </row>
    <row r="158" spans="1:26" ht="30" customHeight="1">
      <c r="A158" s="45" t="s">
        <v>1751</v>
      </c>
      <c r="B158" s="46" t="s">
        <v>1752</v>
      </c>
      <c r="C158" s="51"/>
      <c r="D158" s="47"/>
      <c r="E158" s="47"/>
      <c r="F158" s="47"/>
      <c r="G158" s="49"/>
      <c r="H158" s="49">
        <f t="shared" ref="H158:H160" si="56">ROUND(D158+F158-E158,2)</f>
        <v>0</v>
      </c>
      <c r="I158" s="36"/>
      <c r="J158" s="36"/>
      <c r="K158" s="36"/>
      <c r="L158" s="36"/>
      <c r="M158" s="36"/>
      <c r="N158" s="36"/>
      <c r="O158" s="36"/>
      <c r="P158" s="36"/>
      <c r="Q158" s="36"/>
      <c r="R158" s="36"/>
      <c r="S158" s="36"/>
      <c r="T158" s="36"/>
      <c r="U158" s="36"/>
      <c r="V158" s="36"/>
      <c r="W158" s="36"/>
      <c r="X158" s="36"/>
      <c r="Y158" s="36"/>
      <c r="Z158" s="36"/>
    </row>
    <row r="159" spans="1:26" ht="30" customHeight="1">
      <c r="A159" s="45" t="s">
        <v>1753</v>
      </c>
      <c r="B159" s="46" t="s">
        <v>1754</v>
      </c>
      <c r="C159" s="51"/>
      <c r="D159" s="47"/>
      <c r="E159" s="47"/>
      <c r="F159" s="47"/>
      <c r="G159" s="49"/>
      <c r="H159" s="49">
        <f t="shared" si="56"/>
        <v>0</v>
      </c>
      <c r="I159" s="36"/>
      <c r="J159" s="36"/>
      <c r="K159" s="36"/>
      <c r="L159" s="36"/>
      <c r="M159" s="36"/>
      <c r="N159" s="36"/>
      <c r="O159" s="36"/>
      <c r="P159" s="36"/>
      <c r="Q159" s="36"/>
      <c r="R159" s="36"/>
      <c r="S159" s="36"/>
      <c r="T159" s="36"/>
      <c r="U159" s="36"/>
      <c r="V159" s="36"/>
      <c r="W159" s="36"/>
      <c r="X159" s="36"/>
      <c r="Y159" s="36"/>
      <c r="Z159" s="36"/>
    </row>
    <row r="160" spans="1:26" ht="30" customHeight="1">
      <c r="A160" s="45" t="s">
        <v>1755</v>
      </c>
      <c r="B160" s="46" t="s">
        <v>1756</v>
      </c>
      <c r="C160" s="51"/>
      <c r="D160" s="47"/>
      <c r="E160" s="47"/>
      <c r="F160" s="47"/>
      <c r="G160" s="49"/>
      <c r="H160" s="49">
        <f t="shared" si="56"/>
        <v>0</v>
      </c>
      <c r="I160" s="36"/>
      <c r="J160" s="36"/>
      <c r="K160" s="36"/>
      <c r="L160" s="36"/>
      <c r="M160" s="36"/>
      <c r="N160" s="36"/>
      <c r="O160" s="36"/>
      <c r="P160" s="36"/>
      <c r="Q160" s="36"/>
      <c r="R160" s="36"/>
      <c r="S160" s="36"/>
      <c r="T160" s="36"/>
      <c r="U160" s="36"/>
      <c r="V160" s="36"/>
      <c r="W160" s="36"/>
      <c r="X160" s="36"/>
      <c r="Y160" s="36"/>
      <c r="Z160" s="36"/>
    </row>
    <row r="161" spans="1:26" ht="30" customHeight="1">
      <c r="A161" s="41" t="s">
        <v>1757</v>
      </c>
      <c r="B161" s="50" t="s">
        <v>1758</v>
      </c>
      <c r="C161" s="43"/>
      <c r="D161" s="43">
        <f t="shared" ref="D161:F161" si="57">SUM(D162:D167)</f>
        <v>0</v>
      </c>
      <c r="E161" s="43">
        <f t="shared" si="57"/>
        <v>0</v>
      </c>
      <c r="F161" s="43">
        <f t="shared" si="57"/>
        <v>0</v>
      </c>
      <c r="G161" s="44"/>
      <c r="H161" s="44">
        <f>SUM(H162:H167)</f>
        <v>0</v>
      </c>
      <c r="I161" s="36"/>
      <c r="J161" s="36"/>
      <c r="K161" s="36"/>
      <c r="L161" s="36"/>
      <c r="M161" s="36"/>
      <c r="N161" s="36"/>
      <c r="O161" s="36"/>
      <c r="P161" s="36"/>
      <c r="Q161" s="36"/>
      <c r="R161" s="36"/>
      <c r="S161" s="36"/>
      <c r="T161" s="36"/>
      <c r="U161" s="36"/>
      <c r="V161" s="36"/>
      <c r="W161" s="36"/>
      <c r="X161" s="36"/>
      <c r="Y161" s="36"/>
      <c r="Z161" s="36"/>
    </row>
    <row r="162" spans="1:26" ht="30" customHeight="1">
      <c r="A162" s="45" t="s">
        <v>1759</v>
      </c>
      <c r="B162" s="46" t="s">
        <v>1760</v>
      </c>
      <c r="C162" s="51"/>
      <c r="D162" s="47"/>
      <c r="E162" s="47"/>
      <c r="F162" s="47"/>
      <c r="G162" s="49"/>
      <c r="H162" s="49">
        <f t="shared" ref="H162:H167" si="58">ROUND(D162+F162-E162,2)</f>
        <v>0</v>
      </c>
      <c r="I162" s="36"/>
      <c r="J162" s="36"/>
      <c r="K162" s="36"/>
      <c r="L162" s="36"/>
      <c r="M162" s="36"/>
      <c r="N162" s="36"/>
      <c r="O162" s="36"/>
      <c r="P162" s="36"/>
      <c r="Q162" s="36"/>
      <c r="R162" s="36"/>
      <c r="S162" s="36"/>
      <c r="T162" s="36"/>
      <c r="U162" s="36"/>
      <c r="V162" s="36"/>
      <c r="W162" s="36"/>
      <c r="X162" s="36"/>
      <c r="Y162" s="36"/>
      <c r="Z162" s="36"/>
    </row>
    <row r="163" spans="1:26" ht="30" customHeight="1">
      <c r="A163" s="45" t="s">
        <v>1761</v>
      </c>
      <c r="B163" s="46" t="s">
        <v>1762</v>
      </c>
      <c r="C163" s="51"/>
      <c r="D163" s="47"/>
      <c r="E163" s="47"/>
      <c r="F163" s="47"/>
      <c r="G163" s="49"/>
      <c r="H163" s="49">
        <f t="shared" si="58"/>
        <v>0</v>
      </c>
      <c r="I163" s="36"/>
      <c r="J163" s="36"/>
      <c r="K163" s="36"/>
      <c r="L163" s="36"/>
      <c r="M163" s="36"/>
      <c r="N163" s="36"/>
      <c r="O163" s="36"/>
      <c r="P163" s="36"/>
      <c r="Q163" s="36"/>
      <c r="R163" s="36"/>
      <c r="S163" s="36"/>
      <c r="T163" s="36"/>
      <c r="U163" s="36"/>
      <c r="V163" s="36"/>
      <c r="W163" s="36"/>
      <c r="X163" s="36"/>
      <c r="Y163" s="36"/>
      <c r="Z163" s="36"/>
    </row>
    <row r="164" spans="1:26" ht="30" customHeight="1">
      <c r="A164" s="45" t="s">
        <v>1763</v>
      </c>
      <c r="B164" s="46" t="s">
        <v>1764</v>
      </c>
      <c r="C164" s="51"/>
      <c r="D164" s="47"/>
      <c r="E164" s="47"/>
      <c r="F164" s="47"/>
      <c r="G164" s="49"/>
      <c r="H164" s="49">
        <f t="shared" si="58"/>
        <v>0</v>
      </c>
      <c r="I164" s="36"/>
      <c r="J164" s="36"/>
      <c r="K164" s="36"/>
      <c r="L164" s="36"/>
      <c r="M164" s="36"/>
      <c r="N164" s="36"/>
      <c r="O164" s="36"/>
      <c r="P164" s="36"/>
      <c r="Q164" s="36"/>
      <c r="R164" s="36"/>
      <c r="S164" s="36"/>
      <c r="T164" s="36"/>
      <c r="U164" s="36"/>
      <c r="V164" s="36"/>
      <c r="W164" s="36"/>
      <c r="X164" s="36"/>
      <c r="Y164" s="36"/>
      <c r="Z164" s="36"/>
    </row>
    <row r="165" spans="1:26" ht="30" customHeight="1">
      <c r="A165" s="45" t="s">
        <v>1765</v>
      </c>
      <c r="B165" s="46" t="s">
        <v>1766</v>
      </c>
      <c r="C165" s="51"/>
      <c r="D165" s="47"/>
      <c r="E165" s="47"/>
      <c r="F165" s="47"/>
      <c r="G165" s="49"/>
      <c r="H165" s="49">
        <f t="shared" si="58"/>
        <v>0</v>
      </c>
      <c r="I165" s="36"/>
      <c r="J165" s="36"/>
      <c r="K165" s="36"/>
      <c r="L165" s="36"/>
      <c r="M165" s="36"/>
      <c r="N165" s="36"/>
      <c r="O165" s="36"/>
      <c r="P165" s="36"/>
      <c r="Q165" s="36"/>
      <c r="R165" s="36"/>
      <c r="S165" s="36"/>
      <c r="T165" s="36"/>
      <c r="U165" s="36"/>
      <c r="V165" s="36"/>
      <c r="W165" s="36"/>
      <c r="X165" s="36"/>
      <c r="Y165" s="36"/>
      <c r="Z165" s="36"/>
    </row>
    <row r="166" spans="1:26" ht="30" customHeight="1">
      <c r="A166" s="45" t="s">
        <v>1767</v>
      </c>
      <c r="B166" s="46" t="s">
        <v>1768</v>
      </c>
      <c r="C166" s="51"/>
      <c r="D166" s="47"/>
      <c r="E166" s="47"/>
      <c r="F166" s="47"/>
      <c r="G166" s="49"/>
      <c r="H166" s="49">
        <f t="shared" si="58"/>
        <v>0</v>
      </c>
      <c r="I166" s="36"/>
      <c r="J166" s="36"/>
      <c r="K166" s="36"/>
      <c r="L166" s="36"/>
      <c r="M166" s="36"/>
      <c r="N166" s="36"/>
      <c r="O166" s="36"/>
      <c r="P166" s="36"/>
      <c r="Q166" s="36"/>
      <c r="R166" s="36"/>
      <c r="S166" s="36"/>
      <c r="T166" s="36"/>
      <c r="U166" s="36"/>
      <c r="V166" s="36"/>
      <c r="W166" s="36"/>
      <c r="X166" s="36"/>
      <c r="Y166" s="36"/>
      <c r="Z166" s="36"/>
    </row>
    <row r="167" spans="1:26" ht="30" customHeight="1">
      <c r="A167" s="45" t="s">
        <v>1769</v>
      </c>
      <c r="B167" s="46" t="s">
        <v>1770</v>
      </c>
      <c r="C167" s="51"/>
      <c r="D167" s="47"/>
      <c r="E167" s="47"/>
      <c r="F167" s="47"/>
      <c r="G167" s="49"/>
      <c r="H167" s="49">
        <f t="shared" si="58"/>
        <v>0</v>
      </c>
      <c r="I167" s="36"/>
      <c r="J167" s="36"/>
      <c r="K167" s="36"/>
      <c r="L167" s="36"/>
      <c r="M167" s="36"/>
      <c r="N167" s="36"/>
      <c r="O167" s="36"/>
      <c r="P167" s="36"/>
      <c r="Q167" s="36"/>
      <c r="R167" s="36"/>
      <c r="S167" s="36"/>
      <c r="T167" s="36"/>
      <c r="U167" s="36"/>
      <c r="V167" s="36"/>
      <c r="W167" s="36"/>
      <c r="X167" s="36"/>
      <c r="Y167" s="36"/>
      <c r="Z167" s="36"/>
    </row>
    <row r="168" spans="1:26" ht="30" customHeight="1">
      <c r="A168" s="41" t="s">
        <v>1771</v>
      </c>
      <c r="B168" s="50" t="s">
        <v>1772</v>
      </c>
      <c r="C168" s="43"/>
      <c r="D168" s="43">
        <f t="shared" ref="D168:F168" si="59">SUM(D169:D172)</f>
        <v>0</v>
      </c>
      <c r="E168" s="43">
        <f t="shared" si="59"/>
        <v>0</v>
      </c>
      <c r="F168" s="43">
        <f t="shared" si="59"/>
        <v>0</v>
      </c>
      <c r="G168" s="44"/>
      <c r="H168" s="44">
        <f>SUM(H169:H172)</f>
        <v>0</v>
      </c>
      <c r="I168" s="36"/>
      <c r="J168" s="36"/>
      <c r="K168" s="36"/>
      <c r="L168" s="36"/>
      <c r="M168" s="36"/>
      <c r="N168" s="36"/>
      <c r="O168" s="36"/>
      <c r="P168" s="36"/>
      <c r="Q168" s="36"/>
      <c r="R168" s="36"/>
      <c r="S168" s="36"/>
      <c r="T168" s="36"/>
      <c r="U168" s="36"/>
      <c r="V168" s="36"/>
      <c r="W168" s="36"/>
      <c r="X168" s="36"/>
      <c r="Y168" s="36"/>
      <c r="Z168" s="36"/>
    </row>
    <row r="169" spans="1:26" ht="30" customHeight="1">
      <c r="A169" s="45" t="s">
        <v>1773</v>
      </c>
      <c r="B169" s="46" t="s">
        <v>1774</v>
      </c>
      <c r="C169" s="51"/>
      <c r="D169" s="47"/>
      <c r="E169" s="47"/>
      <c r="F169" s="47"/>
      <c r="G169" s="49"/>
      <c r="H169" s="49">
        <f t="shared" ref="H169:H172" si="60">ROUND(D169+F169-E169,2)</f>
        <v>0</v>
      </c>
      <c r="I169" s="36"/>
      <c r="J169" s="36"/>
      <c r="K169" s="36"/>
      <c r="L169" s="36"/>
      <c r="M169" s="36"/>
      <c r="N169" s="36"/>
      <c r="O169" s="36"/>
      <c r="P169" s="36"/>
      <c r="Q169" s="36"/>
      <c r="R169" s="36"/>
      <c r="S169" s="36"/>
      <c r="T169" s="36"/>
      <c r="U169" s="36"/>
      <c r="V169" s="36"/>
      <c r="W169" s="36"/>
      <c r="X169" s="36"/>
      <c r="Y169" s="36"/>
      <c r="Z169" s="36"/>
    </row>
    <row r="170" spans="1:26" ht="30" customHeight="1">
      <c r="A170" s="45" t="s">
        <v>1775</v>
      </c>
      <c r="B170" s="46" t="s">
        <v>1776</v>
      </c>
      <c r="C170" s="51"/>
      <c r="D170" s="47"/>
      <c r="E170" s="47"/>
      <c r="F170" s="47"/>
      <c r="G170" s="49"/>
      <c r="H170" s="49">
        <f t="shared" si="60"/>
        <v>0</v>
      </c>
      <c r="I170" s="36"/>
      <c r="J170" s="36"/>
      <c r="K170" s="36"/>
      <c r="L170" s="36"/>
      <c r="M170" s="36"/>
      <c r="N170" s="36"/>
      <c r="O170" s="36"/>
      <c r="P170" s="36"/>
      <c r="Q170" s="36"/>
      <c r="R170" s="36"/>
      <c r="S170" s="36"/>
      <c r="T170" s="36"/>
      <c r="U170" s="36"/>
      <c r="V170" s="36"/>
      <c r="W170" s="36"/>
      <c r="X170" s="36"/>
      <c r="Y170" s="36"/>
      <c r="Z170" s="36"/>
    </row>
    <row r="171" spans="1:26" ht="30" customHeight="1">
      <c r="A171" s="45" t="s">
        <v>1777</v>
      </c>
      <c r="B171" s="46" t="s">
        <v>1778</v>
      </c>
      <c r="C171" s="51"/>
      <c r="D171" s="47"/>
      <c r="E171" s="47"/>
      <c r="F171" s="47"/>
      <c r="G171" s="49"/>
      <c r="H171" s="49">
        <f t="shared" si="60"/>
        <v>0</v>
      </c>
      <c r="I171" s="36"/>
      <c r="J171" s="36"/>
      <c r="K171" s="36"/>
      <c r="L171" s="36"/>
      <c r="M171" s="36"/>
      <c r="N171" s="36"/>
      <c r="O171" s="36"/>
      <c r="P171" s="36"/>
      <c r="Q171" s="36"/>
      <c r="R171" s="36"/>
      <c r="S171" s="36"/>
      <c r="T171" s="36"/>
      <c r="U171" s="36"/>
      <c r="V171" s="36"/>
      <c r="W171" s="36"/>
      <c r="X171" s="36"/>
      <c r="Y171" s="36"/>
      <c r="Z171" s="36"/>
    </row>
    <row r="172" spans="1:26" ht="30" customHeight="1">
      <c r="A172" s="45" t="s">
        <v>1779</v>
      </c>
      <c r="B172" s="46" t="s">
        <v>1780</v>
      </c>
      <c r="C172" s="51"/>
      <c r="D172" s="47"/>
      <c r="E172" s="47"/>
      <c r="F172" s="47"/>
      <c r="G172" s="49"/>
      <c r="H172" s="49">
        <f t="shared" si="60"/>
        <v>0</v>
      </c>
      <c r="I172" s="36"/>
      <c r="J172" s="36"/>
      <c r="K172" s="36"/>
      <c r="L172" s="36"/>
      <c r="M172" s="36"/>
      <c r="N172" s="36"/>
      <c r="O172" s="36"/>
      <c r="P172" s="36"/>
      <c r="Q172" s="36"/>
      <c r="R172" s="36"/>
      <c r="S172" s="36"/>
      <c r="T172" s="36"/>
      <c r="U172" s="36"/>
      <c r="V172" s="36"/>
      <c r="W172" s="36"/>
      <c r="X172" s="36"/>
      <c r="Y172" s="36"/>
      <c r="Z172" s="36"/>
    </row>
    <row r="173" spans="1:26" ht="30" customHeight="1">
      <c r="A173" s="32" t="s">
        <v>1781</v>
      </c>
      <c r="B173" s="55" t="s">
        <v>1782</v>
      </c>
      <c r="C173" s="34"/>
      <c r="D173" s="34">
        <f t="shared" ref="D173:F173" si="61">D174+D178+D193</f>
        <v>301096318.80000001</v>
      </c>
      <c r="E173" s="34">
        <f t="shared" si="61"/>
        <v>73829536.140000001</v>
      </c>
      <c r="F173" s="34">
        <f t="shared" si="61"/>
        <v>119927514.11</v>
      </c>
      <c r="G173" s="35"/>
      <c r="H173" s="35">
        <f>H174+H178+H193</f>
        <v>347194296.77000004</v>
      </c>
      <c r="I173" s="36"/>
      <c r="J173" s="36"/>
      <c r="K173" s="36"/>
      <c r="L173" s="36"/>
      <c r="M173" s="36"/>
      <c r="N173" s="36"/>
      <c r="O173" s="36"/>
      <c r="P173" s="36"/>
      <c r="Q173" s="36"/>
      <c r="R173" s="36"/>
      <c r="S173" s="36"/>
      <c r="T173" s="36"/>
      <c r="U173" s="36"/>
      <c r="V173" s="36"/>
      <c r="W173" s="36"/>
      <c r="X173" s="36"/>
      <c r="Y173" s="36"/>
      <c r="Z173" s="36"/>
    </row>
    <row r="174" spans="1:26" ht="30" customHeight="1">
      <c r="A174" s="37" t="s">
        <v>1783</v>
      </c>
      <c r="B174" s="38" t="s">
        <v>1784</v>
      </c>
      <c r="C174" s="39"/>
      <c r="D174" s="39">
        <f t="shared" ref="D174:F174" si="62">SUM(D175:D177)</f>
        <v>7000000</v>
      </c>
      <c r="E174" s="39">
        <f t="shared" si="62"/>
        <v>0</v>
      </c>
      <c r="F174" s="39">
        <f t="shared" si="62"/>
        <v>0</v>
      </c>
      <c r="G174" s="40"/>
      <c r="H174" s="40">
        <f>SUM(H175:H177)</f>
        <v>7000000</v>
      </c>
      <c r="I174" s="36"/>
      <c r="J174" s="36"/>
      <c r="K174" s="36"/>
      <c r="L174" s="36"/>
      <c r="M174" s="36"/>
      <c r="N174" s="36"/>
      <c r="O174" s="36"/>
      <c r="P174" s="36"/>
      <c r="Q174" s="36"/>
      <c r="R174" s="36"/>
      <c r="S174" s="36"/>
      <c r="T174" s="36"/>
      <c r="U174" s="36"/>
      <c r="V174" s="36"/>
      <c r="W174" s="36"/>
      <c r="X174" s="36"/>
      <c r="Y174" s="36"/>
      <c r="Z174" s="36"/>
    </row>
    <row r="175" spans="1:26" ht="30" customHeight="1">
      <c r="A175" s="41" t="s">
        <v>1785</v>
      </c>
      <c r="B175" s="57" t="s">
        <v>1786</v>
      </c>
      <c r="C175" s="48"/>
      <c r="D175" s="47">
        <v>7000000</v>
      </c>
      <c r="E175" s="47"/>
      <c r="F175" s="47"/>
      <c r="G175" s="49"/>
      <c r="H175" s="49">
        <f t="shared" ref="H175:H177" si="63">ROUND(D175+F175-E175,2)</f>
        <v>7000000</v>
      </c>
      <c r="I175" s="36"/>
      <c r="J175" s="36"/>
      <c r="K175" s="36"/>
      <c r="L175" s="36"/>
      <c r="M175" s="36"/>
      <c r="N175" s="36"/>
      <c r="O175" s="36"/>
      <c r="P175" s="36"/>
      <c r="Q175" s="36"/>
      <c r="R175" s="36"/>
      <c r="S175" s="36"/>
      <c r="T175" s="36"/>
      <c r="U175" s="36"/>
      <c r="V175" s="36"/>
      <c r="W175" s="36"/>
      <c r="X175" s="36"/>
      <c r="Y175" s="36"/>
      <c r="Z175" s="36"/>
    </row>
    <row r="176" spans="1:26" ht="30" customHeight="1">
      <c r="A176" s="41" t="s">
        <v>1787</v>
      </c>
      <c r="B176" s="57" t="s">
        <v>1788</v>
      </c>
      <c r="C176" s="48"/>
      <c r="D176" s="47"/>
      <c r="E176" s="47"/>
      <c r="F176" s="47"/>
      <c r="G176" s="49"/>
      <c r="H176" s="49">
        <f t="shared" si="63"/>
        <v>0</v>
      </c>
      <c r="I176" s="36"/>
      <c r="J176" s="36"/>
      <c r="K176" s="36"/>
      <c r="L176" s="36"/>
      <c r="M176" s="36"/>
      <c r="N176" s="36"/>
      <c r="O176" s="36"/>
      <c r="P176" s="36"/>
      <c r="Q176" s="36"/>
      <c r="R176" s="36"/>
      <c r="S176" s="36"/>
      <c r="T176" s="36"/>
      <c r="U176" s="36"/>
      <c r="V176" s="36"/>
      <c r="W176" s="36"/>
      <c r="X176" s="36"/>
      <c r="Y176" s="36"/>
      <c r="Z176" s="36"/>
    </row>
    <row r="177" spans="1:26" ht="30" customHeight="1">
      <c r="A177" s="41" t="s">
        <v>1789</v>
      </c>
      <c r="B177" s="57" t="s">
        <v>1790</v>
      </c>
      <c r="C177" s="48"/>
      <c r="D177" s="47"/>
      <c r="E177" s="47"/>
      <c r="F177" s="47"/>
      <c r="G177" s="49"/>
      <c r="H177" s="49">
        <f t="shared" si="63"/>
        <v>0</v>
      </c>
      <c r="I177" s="36"/>
      <c r="J177" s="36"/>
      <c r="K177" s="36"/>
      <c r="L177" s="36"/>
      <c r="M177" s="36"/>
      <c r="N177" s="36"/>
      <c r="O177" s="36"/>
      <c r="P177" s="36"/>
      <c r="Q177" s="36"/>
      <c r="R177" s="36"/>
      <c r="S177" s="36"/>
      <c r="T177" s="36"/>
      <c r="U177" s="36"/>
      <c r="V177" s="36"/>
      <c r="W177" s="36"/>
      <c r="X177" s="36"/>
      <c r="Y177" s="36"/>
      <c r="Z177" s="36"/>
    </row>
    <row r="178" spans="1:26" ht="30" customHeight="1">
      <c r="A178" s="37" t="s">
        <v>1791</v>
      </c>
      <c r="B178" s="38" t="s">
        <v>1792</v>
      </c>
      <c r="C178" s="39"/>
      <c r="D178" s="39">
        <f t="shared" ref="D178:F178" si="64">D179+D180+D181+D186+D190</f>
        <v>294096318.80000001</v>
      </c>
      <c r="E178" s="39">
        <f t="shared" si="64"/>
        <v>73829536.140000001</v>
      </c>
      <c r="F178" s="39">
        <f t="shared" si="64"/>
        <v>119927514.11</v>
      </c>
      <c r="G178" s="40"/>
      <c r="H178" s="40">
        <f>H179+H180+H181+H186+H190</f>
        <v>340194296.77000004</v>
      </c>
      <c r="I178" s="36"/>
      <c r="J178" s="36"/>
      <c r="K178" s="36"/>
      <c r="L178" s="36"/>
      <c r="M178" s="36"/>
      <c r="N178" s="36"/>
      <c r="O178" s="36"/>
      <c r="P178" s="36"/>
      <c r="Q178" s="36"/>
      <c r="R178" s="36"/>
      <c r="S178" s="36"/>
      <c r="T178" s="36"/>
      <c r="U178" s="36"/>
      <c r="V178" s="36"/>
      <c r="W178" s="36"/>
      <c r="X178" s="36"/>
      <c r="Y178" s="36"/>
      <c r="Z178" s="36"/>
    </row>
    <row r="179" spans="1:26" ht="30" customHeight="1">
      <c r="A179" s="41" t="s">
        <v>1793</v>
      </c>
      <c r="B179" s="57" t="s">
        <v>1794</v>
      </c>
      <c r="C179" s="49"/>
      <c r="D179" s="49">
        <f>IF(C751&gt;D752,C751,(D752)*-1)</f>
        <v>75852946.910000026</v>
      </c>
      <c r="E179" s="49">
        <f>F752</f>
        <v>0</v>
      </c>
      <c r="F179" s="49">
        <f>E751</f>
        <v>46143993.170000002</v>
      </c>
      <c r="G179" s="49"/>
      <c r="H179" s="49">
        <f>ROUND(F179-E179,2)</f>
        <v>46143993.170000002</v>
      </c>
      <c r="I179" s="36"/>
      <c r="J179" s="36"/>
      <c r="K179" s="36"/>
      <c r="L179" s="36"/>
      <c r="M179" s="36"/>
      <c r="N179" s="36"/>
      <c r="O179" s="36"/>
      <c r="P179" s="36"/>
      <c r="Q179" s="36"/>
      <c r="R179" s="36"/>
      <c r="S179" s="36"/>
      <c r="T179" s="36"/>
      <c r="U179" s="36"/>
      <c r="V179" s="36"/>
      <c r="W179" s="36"/>
      <c r="X179" s="36"/>
      <c r="Y179" s="36"/>
      <c r="Z179" s="36"/>
    </row>
    <row r="180" spans="1:26" ht="30" customHeight="1">
      <c r="A180" s="41" t="s">
        <v>1795</v>
      </c>
      <c r="B180" s="57" t="s">
        <v>1796</v>
      </c>
      <c r="C180" s="48"/>
      <c r="D180" s="47">
        <v>250847295.69</v>
      </c>
      <c r="E180" s="47">
        <v>73829536.140000001</v>
      </c>
      <c r="F180" s="47">
        <v>41179597.140000001</v>
      </c>
      <c r="G180" s="49"/>
      <c r="H180" s="49">
        <f>ROUND(D179+D180+F180-E180,2)</f>
        <v>294050303.60000002</v>
      </c>
      <c r="I180" s="36"/>
      <c r="J180" s="36"/>
      <c r="K180" s="36"/>
      <c r="L180" s="36"/>
      <c r="M180" s="36"/>
      <c r="N180" s="36"/>
      <c r="O180" s="36"/>
      <c r="P180" s="36"/>
      <c r="Q180" s="36"/>
      <c r="R180" s="36"/>
      <c r="S180" s="36"/>
      <c r="T180" s="36"/>
      <c r="U180" s="36"/>
      <c r="V180" s="36"/>
      <c r="W180" s="36"/>
      <c r="X180" s="36"/>
      <c r="Y180" s="36"/>
      <c r="Z180" s="36"/>
    </row>
    <row r="181" spans="1:26" ht="30" customHeight="1">
      <c r="A181" s="41" t="s">
        <v>1797</v>
      </c>
      <c r="B181" s="42" t="s">
        <v>1798</v>
      </c>
      <c r="C181" s="43"/>
      <c r="D181" s="43">
        <f t="shared" ref="D181:F181" si="65">SUM(D182:D185)</f>
        <v>0</v>
      </c>
      <c r="E181" s="43">
        <f t="shared" si="65"/>
        <v>0</v>
      </c>
      <c r="F181" s="43">
        <f t="shared" si="65"/>
        <v>0</v>
      </c>
      <c r="G181" s="44"/>
      <c r="H181" s="44">
        <f>SUM(H182:H185)</f>
        <v>0</v>
      </c>
      <c r="I181" s="36"/>
      <c r="J181" s="36"/>
      <c r="K181" s="36"/>
      <c r="L181" s="36"/>
      <c r="M181" s="36"/>
      <c r="N181" s="36"/>
      <c r="O181" s="36"/>
      <c r="P181" s="36"/>
      <c r="Q181" s="36"/>
      <c r="R181" s="36"/>
      <c r="S181" s="36"/>
      <c r="T181" s="36"/>
      <c r="U181" s="36"/>
      <c r="V181" s="36"/>
      <c r="W181" s="36"/>
      <c r="X181" s="36"/>
      <c r="Y181" s="36"/>
      <c r="Z181" s="36"/>
    </row>
    <row r="182" spans="1:26" ht="30" customHeight="1">
      <c r="A182" s="45" t="s">
        <v>1799</v>
      </c>
      <c r="B182" s="46" t="s">
        <v>1800</v>
      </c>
      <c r="C182" s="51"/>
      <c r="D182" s="47"/>
      <c r="E182" s="47"/>
      <c r="F182" s="47"/>
      <c r="G182" s="49"/>
      <c r="H182" s="49">
        <f t="shared" ref="H182:H185" si="66">ROUND(D182+F182-E182,2)</f>
        <v>0</v>
      </c>
      <c r="I182" s="36"/>
      <c r="J182" s="36"/>
      <c r="K182" s="36"/>
      <c r="L182" s="36"/>
      <c r="M182" s="36"/>
      <c r="N182" s="36"/>
      <c r="O182" s="36"/>
      <c r="P182" s="36"/>
      <c r="Q182" s="36"/>
      <c r="R182" s="36"/>
      <c r="S182" s="36"/>
      <c r="T182" s="36"/>
      <c r="U182" s="36"/>
      <c r="V182" s="36"/>
      <c r="W182" s="36"/>
      <c r="X182" s="36"/>
      <c r="Y182" s="36"/>
      <c r="Z182" s="36"/>
    </row>
    <row r="183" spans="1:26" ht="30" customHeight="1">
      <c r="A183" s="45" t="s">
        <v>1801</v>
      </c>
      <c r="B183" s="46" t="s">
        <v>1802</v>
      </c>
      <c r="C183" s="51"/>
      <c r="D183" s="47"/>
      <c r="E183" s="47"/>
      <c r="F183" s="47"/>
      <c r="G183" s="49"/>
      <c r="H183" s="49">
        <f t="shared" si="66"/>
        <v>0</v>
      </c>
      <c r="I183" s="36"/>
      <c r="J183" s="36"/>
      <c r="K183" s="36"/>
      <c r="L183" s="36"/>
      <c r="M183" s="36"/>
      <c r="N183" s="36"/>
      <c r="O183" s="36"/>
      <c r="P183" s="36"/>
      <c r="Q183" s="36"/>
      <c r="R183" s="36"/>
      <c r="S183" s="36"/>
      <c r="T183" s="36"/>
      <c r="U183" s="36"/>
      <c r="V183" s="36"/>
      <c r="W183" s="36"/>
      <c r="X183" s="36"/>
      <c r="Y183" s="36"/>
      <c r="Z183" s="36"/>
    </row>
    <row r="184" spans="1:26" ht="30" customHeight="1">
      <c r="A184" s="45" t="s">
        <v>1803</v>
      </c>
      <c r="B184" s="46" t="s">
        <v>1804</v>
      </c>
      <c r="C184" s="51"/>
      <c r="D184" s="47"/>
      <c r="E184" s="47"/>
      <c r="F184" s="47"/>
      <c r="G184" s="49"/>
      <c r="H184" s="49">
        <f t="shared" si="66"/>
        <v>0</v>
      </c>
      <c r="I184" s="36"/>
      <c r="J184" s="36"/>
      <c r="K184" s="36"/>
      <c r="L184" s="36"/>
      <c r="M184" s="36"/>
      <c r="N184" s="36"/>
      <c r="O184" s="36"/>
      <c r="P184" s="36"/>
      <c r="Q184" s="36"/>
      <c r="R184" s="36"/>
      <c r="S184" s="36"/>
      <c r="T184" s="36"/>
      <c r="U184" s="36"/>
      <c r="V184" s="36"/>
      <c r="W184" s="36"/>
      <c r="X184" s="36"/>
      <c r="Y184" s="36"/>
      <c r="Z184" s="36"/>
    </row>
    <row r="185" spans="1:26" ht="30" customHeight="1">
      <c r="A185" s="45" t="s">
        <v>1805</v>
      </c>
      <c r="B185" s="46" t="s">
        <v>1806</v>
      </c>
      <c r="C185" s="51"/>
      <c r="D185" s="47"/>
      <c r="E185" s="47"/>
      <c r="F185" s="47"/>
      <c r="G185" s="49"/>
      <c r="H185" s="49">
        <f t="shared" si="66"/>
        <v>0</v>
      </c>
      <c r="I185" s="36"/>
      <c r="J185" s="36"/>
      <c r="K185" s="36"/>
      <c r="L185" s="36"/>
      <c r="M185" s="36"/>
      <c r="N185" s="36"/>
      <c r="O185" s="36"/>
      <c r="P185" s="36"/>
      <c r="Q185" s="36"/>
      <c r="R185" s="36"/>
      <c r="S185" s="36"/>
      <c r="T185" s="36"/>
      <c r="U185" s="36"/>
      <c r="V185" s="36"/>
      <c r="W185" s="36"/>
      <c r="X185" s="36"/>
      <c r="Y185" s="36"/>
      <c r="Z185" s="36"/>
    </row>
    <row r="186" spans="1:26" ht="30" customHeight="1">
      <c r="A186" s="41" t="s">
        <v>1807</v>
      </c>
      <c r="B186" s="50" t="s">
        <v>1808</v>
      </c>
      <c r="C186" s="43"/>
      <c r="D186" s="43">
        <f t="shared" ref="D186:F186" si="67">SUM(D187:D189)</f>
        <v>0</v>
      </c>
      <c r="E186" s="43">
        <f t="shared" si="67"/>
        <v>0</v>
      </c>
      <c r="F186" s="43">
        <f t="shared" si="67"/>
        <v>0</v>
      </c>
      <c r="G186" s="44"/>
      <c r="H186" s="44">
        <f>SUM(H187:H189)</f>
        <v>0</v>
      </c>
      <c r="I186" s="36"/>
      <c r="J186" s="36"/>
      <c r="K186" s="36"/>
      <c r="L186" s="36"/>
      <c r="M186" s="36"/>
      <c r="N186" s="36"/>
      <c r="O186" s="36"/>
      <c r="P186" s="36"/>
      <c r="Q186" s="36"/>
      <c r="R186" s="36"/>
      <c r="S186" s="36"/>
      <c r="T186" s="36"/>
      <c r="U186" s="36"/>
      <c r="V186" s="36"/>
      <c r="W186" s="36"/>
      <c r="X186" s="36"/>
      <c r="Y186" s="36"/>
      <c r="Z186" s="36"/>
    </row>
    <row r="187" spans="1:26" ht="30" customHeight="1">
      <c r="A187" s="45" t="s">
        <v>1809</v>
      </c>
      <c r="B187" s="46" t="s">
        <v>1810</v>
      </c>
      <c r="C187" s="51"/>
      <c r="D187" s="47"/>
      <c r="E187" s="47"/>
      <c r="F187" s="47"/>
      <c r="G187" s="49"/>
      <c r="H187" s="49">
        <f t="shared" ref="H187:H189" si="68">ROUND(D187+F187-E187,2)</f>
        <v>0</v>
      </c>
      <c r="I187" s="36"/>
      <c r="J187" s="36"/>
      <c r="K187" s="36"/>
      <c r="L187" s="36"/>
      <c r="M187" s="36"/>
      <c r="N187" s="36"/>
      <c r="O187" s="36"/>
      <c r="P187" s="36"/>
      <c r="Q187" s="36"/>
      <c r="R187" s="36"/>
      <c r="S187" s="36"/>
      <c r="T187" s="36"/>
      <c r="U187" s="36"/>
      <c r="V187" s="36"/>
      <c r="W187" s="36"/>
      <c r="X187" s="36"/>
      <c r="Y187" s="36"/>
      <c r="Z187" s="36"/>
    </row>
    <row r="188" spans="1:26" ht="30" customHeight="1">
      <c r="A188" s="45" t="s">
        <v>1811</v>
      </c>
      <c r="B188" s="46" t="s">
        <v>1812</v>
      </c>
      <c r="C188" s="51"/>
      <c r="D188" s="47"/>
      <c r="E188" s="47"/>
      <c r="F188" s="47"/>
      <c r="G188" s="49"/>
      <c r="H188" s="49">
        <f t="shared" si="68"/>
        <v>0</v>
      </c>
      <c r="I188" s="36"/>
      <c r="J188" s="36"/>
      <c r="K188" s="36"/>
      <c r="L188" s="36"/>
      <c r="M188" s="36"/>
      <c r="N188" s="36"/>
      <c r="O188" s="36"/>
      <c r="P188" s="36"/>
      <c r="Q188" s="36"/>
      <c r="R188" s="36"/>
      <c r="S188" s="36"/>
      <c r="T188" s="36"/>
      <c r="U188" s="36"/>
      <c r="V188" s="36"/>
      <c r="W188" s="36"/>
      <c r="X188" s="36"/>
      <c r="Y188" s="36"/>
      <c r="Z188" s="36"/>
    </row>
    <row r="189" spans="1:26" ht="30" customHeight="1">
      <c r="A189" s="45" t="s">
        <v>1813</v>
      </c>
      <c r="B189" s="46" t="s">
        <v>1814</v>
      </c>
      <c r="C189" s="51"/>
      <c r="D189" s="47"/>
      <c r="E189" s="47"/>
      <c r="F189" s="47"/>
      <c r="G189" s="49"/>
      <c r="H189" s="49">
        <f t="shared" si="68"/>
        <v>0</v>
      </c>
      <c r="I189" s="36"/>
      <c r="J189" s="36"/>
      <c r="K189" s="36"/>
      <c r="L189" s="36"/>
      <c r="M189" s="36"/>
      <c r="N189" s="36"/>
      <c r="O189" s="36"/>
      <c r="P189" s="36"/>
      <c r="Q189" s="36"/>
      <c r="R189" s="36"/>
      <c r="S189" s="36"/>
      <c r="T189" s="36"/>
      <c r="U189" s="36"/>
      <c r="V189" s="36"/>
      <c r="W189" s="36"/>
      <c r="X189" s="36"/>
      <c r="Y189" s="36"/>
      <c r="Z189" s="36"/>
    </row>
    <row r="190" spans="1:26" ht="30" customHeight="1">
      <c r="A190" s="41" t="s">
        <v>1815</v>
      </c>
      <c r="B190" s="50" t="s">
        <v>1816</v>
      </c>
      <c r="C190" s="43"/>
      <c r="D190" s="43">
        <f t="shared" ref="D190:F190" si="69">SUM(D191:D192)</f>
        <v>-32603923.800000001</v>
      </c>
      <c r="E190" s="43">
        <f t="shared" si="69"/>
        <v>0</v>
      </c>
      <c r="F190" s="43">
        <f t="shared" si="69"/>
        <v>32603923.800000001</v>
      </c>
      <c r="G190" s="44"/>
      <c r="H190" s="44">
        <f>SUM(H191:H192)</f>
        <v>0</v>
      </c>
      <c r="I190" s="36"/>
      <c r="J190" s="36"/>
      <c r="K190" s="36"/>
      <c r="L190" s="36"/>
      <c r="M190" s="36"/>
      <c r="N190" s="36"/>
      <c r="O190" s="36"/>
      <c r="P190" s="36"/>
      <c r="Q190" s="36"/>
      <c r="R190" s="36"/>
      <c r="S190" s="36"/>
      <c r="T190" s="36"/>
      <c r="U190" s="36"/>
      <c r="V190" s="36"/>
      <c r="W190" s="36"/>
      <c r="X190" s="36"/>
      <c r="Y190" s="36"/>
      <c r="Z190" s="36"/>
    </row>
    <row r="191" spans="1:26" ht="30" customHeight="1">
      <c r="A191" s="45" t="s">
        <v>1817</v>
      </c>
      <c r="B191" s="46" t="s">
        <v>1818</v>
      </c>
      <c r="C191" s="51"/>
      <c r="D191" s="47"/>
      <c r="E191" s="47"/>
      <c r="F191" s="47"/>
      <c r="G191" s="49"/>
      <c r="H191" s="49">
        <f t="shared" ref="H191:H192" si="70">ROUND(D191+F191-E191,2)</f>
        <v>0</v>
      </c>
      <c r="I191" s="36"/>
      <c r="J191" s="36"/>
      <c r="K191" s="36"/>
      <c r="L191" s="36"/>
      <c r="M191" s="36"/>
      <c r="N191" s="36"/>
      <c r="O191" s="36"/>
      <c r="P191" s="36"/>
      <c r="Q191" s="36"/>
      <c r="R191" s="36"/>
      <c r="S191" s="36"/>
      <c r="T191" s="36"/>
      <c r="U191" s="36"/>
      <c r="V191" s="36"/>
      <c r="W191" s="36"/>
      <c r="X191" s="36"/>
      <c r="Y191" s="36"/>
      <c r="Z191" s="36"/>
    </row>
    <row r="192" spans="1:26" ht="30" customHeight="1">
      <c r="A192" s="45" t="s">
        <v>1819</v>
      </c>
      <c r="B192" s="46" t="s">
        <v>1820</v>
      </c>
      <c r="C192" s="51"/>
      <c r="D192" s="47">
        <v>-32603923.800000001</v>
      </c>
      <c r="E192" s="47">
        <v>0</v>
      </c>
      <c r="F192" s="47">
        <v>32603923.800000001</v>
      </c>
      <c r="G192" s="49"/>
      <c r="H192" s="49">
        <f t="shared" si="70"/>
        <v>0</v>
      </c>
      <c r="I192" s="36"/>
      <c r="J192" s="36"/>
      <c r="K192" s="36"/>
      <c r="L192" s="36"/>
      <c r="M192" s="36"/>
      <c r="N192" s="36"/>
      <c r="O192" s="36"/>
      <c r="P192" s="36"/>
      <c r="Q192" s="36"/>
      <c r="R192" s="36"/>
      <c r="S192" s="36"/>
      <c r="T192" s="36"/>
      <c r="U192" s="36"/>
      <c r="V192" s="36"/>
      <c r="W192" s="36"/>
      <c r="X192" s="36"/>
      <c r="Y192" s="36"/>
      <c r="Z192" s="36"/>
    </row>
    <row r="193" spans="1:26" ht="30" customHeight="1">
      <c r="A193" s="37" t="s">
        <v>1821</v>
      </c>
      <c r="B193" s="56" t="s">
        <v>1822</v>
      </c>
      <c r="C193" s="39"/>
      <c r="D193" s="39">
        <f t="shared" ref="D193:F193" si="71">SUM(D194:D195)</f>
        <v>0</v>
      </c>
      <c r="E193" s="39">
        <f t="shared" si="71"/>
        <v>0</v>
      </c>
      <c r="F193" s="39">
        <f t="shared" si="71"/>
        <v>0</v>
      </c>
      <c r="G193" s="40"/>
      <c r="H193" s="40">
        <f>SUM(H194:H195)</f>
        <v>0</v>
      </c>
      <c r="I193" s="36"/>
      <c r="J193" s="36"/>
      <c r="K193" s="36"/>
      <c r="L193" s="36"/>
      <c r="M193" s="36"/>
      <c r="N193" s="36"/>
      <c r="O193" s="36"/>
      <c r="P193" s="36"/>
      <c r="Q193" s="36"/>
      <c r="R193" s="36"/>
      <c r="S193" s="36"/>
      <c r="T193" s="36"/>
      <c r="U193" s="36"/>
      <c r="V193" s="36"/>
      <c r="W193" s="36"/>
      <c r="X193" s="36"/>
      <c r="Y193" s="36"/>
      <c r="Z193" s="36"/>
    </row>
    <row r="194" spans="1:26" ht="30" customHeight="1">
      <c r="A194" s="41" t="s">
        <v>1823</v>
      </c>
      <c r="B194" s="57" t="s">
        <v>1824</v>
      </c>
      <c r="C194" s="48"/>
      <c r="D194" s="47"/>
      <c r="E194" s="47"/>
      <c r="F194" s="47"/>
      <c r="G194" s="49"/>
      <c r="H194" s="49">
        <f t="shared" ref="H194:H195" si="72">ROUND(D194+F194-E194,2)</f>
        <v>0</v>
      </c>
      <c r="I194" s="36"/>
      <c r="J194" s="36"/>
      <c r="K194" s="36"/>
      <c r="L194" s="36"/>
      <c r="M194" s="36"/>
      <c r="N194" s="36"/>
      <c r="O194" s="36"/>
      <c r="P194" s="36"/>
      <c r="Q194" s="36"/>
      <c r="R194" s="36"/>
      <c r="S194" s="36"/>
      <c r="T194" s="36"/>
      <c r="U194" s="36"/>
      <c r="V194" s="36"/>
      <c r="W194" s="36"/>
      <c r="X194" s="36"/>
      <c r="Y194" s="36"/>
      <c r="Z194" s="36"/>
    </row>
    <row r="195" spans="1:26" ht="30" customHeight="1">
      <c r="A195" s="41" t="s">
        <v>1825</v>
      </c>
      <c r="B195" s="57" t="s">
        <v>1826</v>
      </c>
      <c r="C195" s="48"/>
      <c r="D195" s="47"/>
      <c r="E195" s="47"/>
      <c r="F195" s="47"/>
      <c r="G195" s="49"/>
      <c r="H195" s="49">
        <f t="shared" si="72"/>
        <v>0</v>
      </c>
      <c r="I195" s="36"/>
      <c r="J195" s="36"/>
      <c r="K195" s="36"/>
      <c r="L195" s="36"/>
      <c r="M195" s="36"/>
      <c r="N195" s="36"/>
      <c r="O195" s="36"/>
      <c r="P195" s="36"/>
      <c r="Q195" s="36"/>
      <c r="R195" s="36"/>
      <c r="S195" s="36"/>
      <c r="T195" s="36"/>
      <c r="U195" s="36"/>
      <c r="V195" s="36"/>
      <c r="W195" s="36"/>
      <c r="X195" s="36"/>
      <c r="Y195" s="36"/>
      <c r="Z195" s="36"/>
    </row>
    <row r="196" spans="1:26" ht="30" customHeight="1">
      <c r="A196" s="32" t="s">
        <v>1827</v>
      </c>
      <c r="B196" s="33" t="s">
        <v>1828</v>
      </c>
      <c r="C196" s="34"/>
      <c r="D196" s="34">
        <f t="shared" ref="D196:F196" si="73">D197+D307+D355</f>
        <v>299793186.63999999</v>
      </c>
      <c r="E196" s="34">
        <f t="shared" si="73"/>
        <v>0</v>
      </c>
      <c r="F196" s="34">
        <f t="shared" si="73"/>
        <v>119761780.12</v>
      </c>
      <c r="G196" s="35"/>
      <c r="H196" s="35">
        <f>H197+H307+H355</f>
        <v>119761780.12</v>
      </c>
      <c r="I196" s="36"/>
      <c r="J196" s="36"/>
      <c r="K196" s="36"/>
      <c r="L196" s="36"/>
      <c r="M196" s="36"/>
      <c r="N196" s="36"/>
      <c r="O196" s="36"/>
      <c r="P196" s="36"/>
      <c r="Q196" s="36"/>
      <c r="R196" s="36"/>
      <c r="S196" s="36"/>
      <c r="T196" s="36"/>
      <c r="U196" s="36"/>
      <c r="V196" s="36"/>
      <c r="W196" s="36"/>
      <c r="X196" s="36"/>
      <c r="Y196" s="36"/>
      <c r="Z196" s="36"/>
    </row>
    <row r="197" spans="1:26" ht="30" customHeight="1">
      <c r="A197" s="37" t="s">
        <v>1829</v>
      </c>
      <c r="B197" s="38" t="s">
        <v>1830</v>
      </c>
      <c r="C197" s="39"/>
      <c r="D197" s="39">
        <f t="shared" ref="D197:F197" si="74">D198+D219+D225+D230+D262+D271+D292+D304</f>
        <v>110758058.08</v>
      </c>
      <c r="E197" s="39">
        <f t="shared" si="74"/>
        <v>0</v>
      </c>
      <c r="F197" s="39">
        <f t="shared" si="74"/>
        <v>55250866.189999998</v>
      </c>
      <c r="G197" s="40"/>
      <c r="H197" s="40">
        <f>H198+H219+H225+H230+H262+H271+H292+H304</f>
        <v>55250866.189999998</v>
      </c>
      <c r="I197" s="36"/>
      <c r="J197" s="36"/>
      <c r="K197" s="36"/>
      <c r="L197" s="36"/>
      <c r="M197" s="36"/>
      <c r="N197" s="36"/>
      <c r="O197" s="36"/>
      <c r="P197" s="36"/>
      <c r="Q197" s="36"/>
      <c r="R197" s="36"/>
      <c r="S197" s="36"/>
      <c r="T197" s="36"/>
      <c r="U197" s="36"/>
      <c r="V197" s="36"/>
      <c r="W197" s="36"/>
      <c r="X197" s="36"/>
      <c r="Y197" s="36"/>
      <c r="Z197" s="36"/>
    </row>
    <row r="198" spans="1:26" ht="30" customHeight="1">
      <c r="A198" s="41" t="s">
        <v>1831</v>
      </c>
      <c r="B198" s="57" t="s">
        <v>1832</v>
      </c>
      <c r="C198" s="43"/>
      <c r="D198" s="43">
        <f t="shared" ref="D198:F198" si="75">D199+D201+D205+D206+D207+D208+D209+D215+D217</f>
        <v>47220019.25</v>
      </c>
      <c r="E198" s="43">
        <f t="shared" si="75"/>
        <v>0</v>
      </c>
      <c r="F198" s="43">
        <f t="shared" si="75"/>
        <v>27890242.629999999</v>
      </c>
      <c r="G198" s="44"/>
      <c r="H198" s="44">
        <f>H199+H201+H205+H206+H207+H208+H209+H215+H217</f>
        <v>27890242.629999999</v>
      </c>
      <c r="I198" s="36"/>
      <c r="J198" s="36"/>
      <c r="K198" s="36"/>
      <c r="L198" s="36"/>
      <c r="M198" s="36"/>
      <c r="N198" s="36"/>
      <c r="O198" s="36"/>
      <c r="P198" s="36"/>
      <c r="Q198" s="36"/>
      <c r="R198" s="36"/>
      <c r="S198" s="36"/>
      <c r="T198" s="36"/>
      <c r="U198" s="36"/>
      <c r="V198" s="36"/>
      <c r="W198" s="36"/>
      <c r="X198" s="36"/>
      <c r="Y198" s="36"/>
      <c r="Z198" s="36"/>
    </row>
    <row r="199" spans="1:26" ht="30" customHeight="1">
      <c r="A199" s="53">
        <v>41110</v>
      </c>
      <c r="B199" s="46" t="s">
        <v>456</v>
      </c>
      <c r="C199" s="48"/>
      <c r="D199" s="49">
        <f t="shared" ref="D199:F199" si="76">SUM(D200)</f>
        <v>94800</v>
      </c>
      <c r="E199" s="49">
        <f t="shared" si="76"/>
        <v>0</v>
      </c>
      <c r="F199" s="49">
        <f t="shared" si="76"/>
        <v>25000</v>
      </c>
      <c r="G199" s="49"/>
      <c r="H199" s="49">
        <f>SUM(H200)</f>
        <v>25000</v>
      </c>
      <c r="I199" s="36"/>
      <c r="J199" s="36"/>
      <c r="K199" s="36"/>
      <c r="L199" s="36"/>
      <c r="M199" s="36"/>
      <c r="N199" s="36"/>
      <c r="O199" s="36"/>
      <c r="P199" s="36"/>
      <c r="Q199" s="36"/>
      <c r="R199" s="36"/>
      <c r="S199" s="36"/>
      <c r="T199" s="36"/>
      <c r="U199" s="36"/>
      <c r="V199" s="36"/>
      <c r="W199" s="36"/>
      <c r="X199" s="36"/>
      <c r="Y199" s="36"/>
      <c r="Z199" s="36"/>
    </row>
    <row r="200" spans="1:26" ht="30" customHeight="1">
      <c r="A200" s="58" t="s">
        <v>6</v>
      </c>
      <c r="B200" s="59" t="s">
        <v>1833</v>
      </c>
      <c r="C200" s="60"/>
      <c r="D200" s="61">
        <v>94800</v>
      </c>
      <c r="E200" s="61"/>
      <c r="F200" s="61">
        <v>25000</v>
      </c>
      <c r="G200" s="61"/>
      <c r="H200" s="61">
        <f>ROUND(F200-E200,2)</f>
        <v>25000</v>
      </c>
      <c r="I200" s="36"/>
      <c r="J200" s="36"/>
      <c r="K200" s="36"/>
      <c r="L200" s="36"/>
      <c r="M200" s="36"/>
      <c r="N200" s="36"/>
      <c r="O200" s="36"/>
      <c r="P200" s="36"/>
      <c r="Q200" s="36"/>
      <c r="R200" s="36"/>
      <c r="S200" s="36"/>
      <c r="T200" s="36"/>
      <c r="U200" s="36"/>
      <c r="V200" s="36"/>
      <c r="W200" s="36"/>
      <c r="X200" s="36"/>
      <c r="Y200" s="36"/>
      <c r="Z200" s="36"/>
    </row>
    <row r="201" spans="1:26" ht="30" customHeight="1">
      <c r="A201" s="53">
        <v>41120</v>
      </c>
      <c r="B201" s="62" t="s">
        <v>1834</v>
      </c>
      <c r="C201" s="48"/>
      <c r="D201" s="49">
        <f t="shared" ref="D201:F201" si="77">SUM(D202:D204)</f>
        <v>45763652.119999997</v>
      </c>
      <c r="E201" s="49">
        <f t="shared" si="77"/>
        <v>0</v>
      </c>
      <c r="F201" s="49">
        <f t="shared" si="77"/>
        <v>27423216.859999999</v>
      </c>
      <c r="G201" s="49"/>
      <c r="H201" s="49">
        <f>SUM(H202:H204)</f>
        <v>27423216.859999999</v>
      </c>
      <c r="I201" s="36"/>
      <c r="J201" s="36"/>
      <c r="K201" s="36"/>
      <c r="L201" s="36"/>
      <c r="M201" s="36"/>
      <c r="N201" s="36"/>
      <c r="O201" s="36"/>
      <c r="P201" s="36"/>
      <c r="Q201" s="36"/>
      <c r="R201" s="36"/>
      <c r="S201" s="36"/>
      <c r="T201" s="36"/>
      <c r="U201" s="36"/>
      <c r="V201" s="36"/>
      <c r="W201" s="36"/>
      <c r="X201" s="36"/>
      <c r="Y201" s="36"/>
      <c r="Z201" s="36"/>
    </row>
    <row r="202" spans="1:26" ht="30" customHeight="1">
      <c r="A202" s="58" t="s">
        <v>7</v>
      </c>
      <c r="B202" s="59" t="s">
        <v>1835</v>
      </c>
      <c r="C202" s="60"/>
      <c r="D202" s="61">
        <v>24821167.350000001</v>
      </c>
      <c r="E202" s="61"/>
      <c r="F202" s="61">
        <v>21054540.199999999</v>
      </c>
      <c r="G202" s="61"/>
      <c r="H202" s="61">
        <f t="shared" ref="H202:H208" si="78">ROUND(F202-E202,2)</f>
        <v>21054540.199999999</v>
      </c>
      <c r="I202" s="36"/>
      <c r="J202" s="36"/>
      <c r="K202" s="36"/>
      <c r="L202" s="36"/>
      <c r="M202" s="36"/>
      <c r="N202" s="36"/>
      <c r="O202" s="36"/>
      <c r="P202" s="36"/>
      <c r="Q202" s="36"/>
      <c r="R202" s="36"/>
      <c r="S202" s="36"/>
      <c r="T202" s="36"/>
      <c r="U202" s="36"/>
      <c r="V202" s="36"/>
      <c r="W202" s="36"/>
      <c r="X202" s="36"/>
      <c r="Y202" s="36"/>
      <c r="Z202" s="36"/>
    </row>
    <row r="203" spans="1:26" ht="30" customHeight="1">
      <c r="A203" s="58" t="s">
        <v>8</v>
      </c>
      <c r="B203" s="59" t="s">
        <v>1836</v>
      </c>
      <c r="C203" s="60"/>
      <c r="D203" s="61">
        <v>18795405.199999999</v>
      </c>
      <c r="E203" s="61"/>
      <c r="F203" s="61">
        <v>5895178.8300000001</v>
      </c>
      <c r="G203" s="61"/>
      <c r="H203" s="61">
        <f t="shared" si="78"/>
        <v>5895178.8300000001</v>
      </c>
      <c r="I203" s="36"/>
      <c r="J203" s="36"/>
      <c r="K203" s="36"/>
      <c r="L203" s="36"/>
      <c r="M203" s="36"/>
      <c r="N203" s="36"/>
      <c r="O203" s="36"/>
      <c r="P203" s="36"/>
      <c r="Q203" s="36"/>
      <c r="R203" s="36"/>
      <c r="S203" s="36"/>
      <c r="T203" s="36"/>
      <c r="U203" s="36"/>
      <c r="V203" s="36"/>
      <c r="W203" s="36"/>
      <c r="X203" s="36"/>
      <c r="Y203" s="36"/>
      <c r="Z203" s="36"/>
    </row>
    <row r="204" spans="1:26" ht="30" customHeight="1">
      <c r="A204" s="58" t="s">
        <v>9</v>
      </c>
      <c r="B204" s="63" t="s">
        <v>1837</v>
      </c>
      <c r="C204" s="60"/>
      <c r="D204" s="61">
        <v>2147079.5699999998</v>
      </c>
      <c r="E204" s="61"/>
      <c r="F204" s="61">
        <v>473497.83</v>
      </c>
      <c r="G204" s="61"/>
      <c r="H204" s="61">
        <f t="shared" si="78"/>
        <v>473497.83</v>
      </c>
      <c r="I204" s="36"/>
      <c r="J204" s="36"/>
      <c r="K204" s="36"/>
      <c r="L204" s="36"/>
      <c r="M204" s="36"/>
      <c r="N204" s="36"/>
      <c r="O204" s="36"/>
      <c r="P204" s="36"/>
      <c r="Q204" s="36"/>
      <c r="R204" s="36"/>
      <c r="S204" s="36"/>
      <c r="T204" s="36"/>
      <c r="U204" s="36"/>
      <c r="V204" s="36"/>
      <c r="W204" s="36"/>
      <c r="X204" s="36"/>
      <c r="Y204" s="36"/>
      <c r="Z204" s="36"/>
    </row>
    <row r="205" spans="1:26" ht="30" customHeight="1">
      <c r="A205" s="45" t="s">
        <v>1838</v>
      </c>
      <c r="B205" s="46" t="s">
        <v>1839</v>
      </c>
      <c r="C205" s="51"/>
      <c r="D205" s="51"/>
      <c r="E205" s="51"/>
      <c r="F205" s="51"/>
      <c r="G205" s="49"/>
      <c r="H205" s="49">
        <f t="shared" si="78"/>
        <v>0</v>
      </c>
      <c r="I205" s="36"/>
      <c r="J205" s="36"/>
      <c r="K205" s="36"/>
      <c r="L205" s="36"/>
      <c r="M205" s="36"/>
      <c r="N205" s="36"/>
      <c r="O205" s="36"/>
      <c r="P205" s="36"/>
      <c r="Q205" s="36"/>
      <c r="R205" s="36"/>
      <c r="S205" s="36"/>
      <c r="T205" s="36"/>
      <c r="U205" s="36"/>
      <c r="V205" s="36"/>
      <c r="W205" s="36"/>
      <c r="X205" s="36"/>
      <c r="Y205" s="36"/>
      <c r="Z205" s="36"/>
    </row>
    <row r="206" spans="1:26" ht="30" customHeight="1">
      <c r="A206" s="45" t="s">
        <v>1840</v>
      </c>
      <c r="B206" s="46" t="s">
        <v>459</v>
      </c>
      <c r="C206" s="51"/>
      <c r="D206" s="51"/>
      <c r="E206" s="51"/>
      <c r="F206" s="51"/>
      <c r="G206" s="49"/>
      <c r="H206" s="49">
        <f t="shared" si="78"/>
        <v>0</v>
      </c>
      <c r="I206" s="36"/>
      <c r="J206" s="36"/>
      <c r="K206" s="36"/>
      <c r="L206" s="36"/>
      <c r="M206" s="36"/>
      <c r="N206" s="36"/>
      <c r="O206" s="36"/>
      <c r="P206" s="36"/>
      <c r="Q206" s="36"/>
      <c r="R206" s="36"/>
      <c r="S206" s="36"/>
      <c r="T206" s="36"/>
      <c r="U206" s="36"/>
      <c r="V206" s="36"/>
      <c r="W206" s="36"/>
      <c r="X206" s="36"/>
      <c r="Y206" s="36"/>
      <c r="Z206" s="36"/>
    </row>
    <row r="207" spans="1:26" ht="30" customHeight="1">
      <c r="A207" s="45" t="s">
        <v>1841</v>
      </c>
      <c r="B207" s="46" t="s">
        <v>460</v>
      </c>
      <c r="C207" s="51"/>
      <c r="D207" s="51"/>
      <c r="E207" s="51"/>
      <c r="F207" s="51"/>
      <c r="G207" s="49"/>
      <c r="H207" s="49">
        <f t="shared" si="78"/>
        <v>0</v>
      </c>
      <c r="I207" s="36"/>
      <c r="J207" s="36"/>
      <c r="K207" s="36"/>
      <c r="L207" s="36"/>
      <c r="M207" s="36"/>
      <c r="N207" s="36"/>
      <c r="O207" s="36"/>
      <c r="P207" s="36"/>
      <c r="Q207" s="36"/>
      <c r="R207" s="36"/>
      <c r="S207" s="36"/>
      <c r="T207" s="36"/>
      <c r="U207" s="36"/>
      <c r="V207" s="36"/>
      <c r="W207" s="36"/>
      <c r="X207" s="36"/>
      <c r="Y207" s="36"/>
      <c r="Z207" s="36"/>
    </row>
    <row r="208" spans="1:26" ht="30" customHeight="1">
      <c r="A208" s="45" t="s">
        <v>1842</v>
      </c>
      <c r="B208" s="46" t="s">
        <v>461</v>
      </c>
      <c r="C208" s="51"/>
      <c r="D208" s="51"/>
      <c r="E208" s="51"/>
      <c r="F208" s="51"/>
      <c r="G208" s="49"/>
      <c r="H208" s="49">
        <f t="shared" si="78"/>
        <v>0</v>
      </c>
      <c r="I208" s="36"/>
      <c r="J208" s="36"/>
      <c r="K208" s="36"/>
      <c r="L208" s="36"/>
      <c r="M208" s="36"/>
      <c r="N208" s="36"/>
      <c r="O208" s="36"/>
      <c r="P208" s="36"/>
      <c r="Q208" s="36"/>
      <c r="R208" s="36"/>
      <c r="S208" s="36"/>
      <c r="T208" s="36"/>
      <c r="U208" s="36"/>
      <c r="V208" s="36"/>
      <c r="W208" s="36"/>
      <c r="X208" s="36"/>
      <c r="Y208" s="36"/>
      <c r="Z208" s="36"/>
    </row>
    <row r="209" spans="1:26" ht="30" customHeight="1">
      <c r="A209" s="45" t="s">
        <v>1843</v>
      </c>
      <c r="B209" s="46" t="s">
        <v>1844</v>
      </c>
      <c r="C209" s="51"/>
      <c r="D209" s="49">
        <f t="shared" ref="D209:F209" si="79">SUM(D210:D214)</f>
        <v>1361567.1300000001</v>
      </c>
      <c r="E209" s="49">
        <f t="shared" si="79"/>
        <v>0</v>
      </c>
      <c r="F209" s="49">
        <f t="shared" si="79"/>
        <v>442025.76999999996</v>
      </c>
      <c r="G209" s="49"/>
      <c r="H209" s="49">
        <f>SUM(H210:H214)</f>
        <v>442025.76999999996</v>
      </c>
      <c r="I209" s="36"/>
      <c r="J209" s="36"/>
      <c r="K209" s="36"/>
      <c r="L209" s="36"/>
      <c r="M209" s="36"/>
      <c r="N209" s="36"/>
      <c r="O209" s="36"/>
      <c r="P209" s="36"/>
      <c r="Q209" s="36"/>
      <c r="R209" s="36"/>
      <c r="S209" s="36"/>
      <c r="T209" s="36"/>
      <c r="U209" s="36"/>
      <c r="V209" s="36"/>
      <c r="W209" s="36"/>
      <c r="X209" s="36"/>
      <c r="Y209" s="36"/>
      <c r="Z209" s="36"/>
    </row>
    <row r="210" spans="1:26" ht="30" customHeight="1">
      <c r="A210" s="58" t="s">
        <v>10</v>
      </c>
      <c r="B210" s="64" t="s">
        <v>1845</v>
      </c>
      <c r="C210" s="60"/>
      <c r="D210" s="61">
        <v>1295785.57</v>
      </c>
      <c r="E210" s="61"/>
      <c r="F210" s="61">
        <v>424543.61</v>
      </c>
      <c r="G210" s="61"/>
      <c r="H210" s="61">
        <f t="shared" ref="H210:H214" si="80">ROUND(F210-E210,2)</f>
        <v>424543.61</v>
      </c>
      <c r="I210" s="36"/>
      <c r="J210" s="36"/>
      <c r="K210" s="36"/>
      <c r="L210" s="36"/>
      <c r="M210" s="36"/>
      <c r="N210" s="36"/>
      <c r="O210" s="36"/>
      <c r="P210" s="36"/>
      <c r="Q210" s="36"/>
      <c r="R210" s="36"/>
      <c r="S210" s="36"/>
      <c r="T210" s="36"/>
      <c r="U210" s="36"/>
      <c r="V210" s="36"/>
      <c r="W210" s="36"/>
      <c r="X210" s="36"/>
      <c r="Y210" s="36"/>
      <c r="Z210" s="36"/>
    </row>
    <row r="211" spans="1:26" ht="30" customHeight="1">
      <c r="A211" s="58" t="s">
        <v>11</v>
      </c>
      <c r="B211" s="59" t="s">
        <v>1846</v>
      </c>
      <c r="C211" s="60"/>
      <c r="D211" s="61"/>
      <c r="E211" s="61"/>
      <c r="F211" s="61"/>
      <c r="G211" s="61"/>
      <c r="H211" s="61">
        <f t="shared" si="80"/>
        <v>0</v>
      </c>
      <c r="I211" s="36"/>
      <c r="J211" s="36"/>
      <c r="K211" s="36"/>
      <c r="L211" s="36"/>
      <c r="M211" s="36"/>
      <c r="N211" s="36"/>
      <c r="O211" s="36"/>
      <c r="P211" s="36"/>
      <c r="Q211" s="36"/>
      <c r="R211" s="36"/>
      <c r="S211" s="36"/>
      <c r="T211" s="36"/>
      <c r="U211" s="36"/>
      <c r="V211" s="36"/>
      <c r="W211" s="36"/>
      <c r="X211" s="36"/>
      <c r="Y211" s="36"/>
      <c r="Z211" s="36"/>
    </row>
    <row r="212" spans="1:26" ht="30" customHeight="1">
      <c r="A212" s="58" t="s">
        <v>12</v>
      </c>
      <c r="B212" s="59" t="s">
        <v>1847</v>
      </c>
      <c r="C212" s="60"/>
      <c r="D212" s="61">
        <v>25408.76</v>
      </c>
      <c r="E212" s="61"/>
      <c r="F212" s="61"/>
      <c r="G212" s="61"/>
      <c r="H212" s="61">
        <f t="shared" si="80"/>
        <v>0</v>
      </c>
      <c r="I212" s="36"/>
      <c r="J212" s="36"/>
      <c r="K212" s="36"/>
      <c r="L212" s="36"/>
      <c r="M212" s="36"/>
      <c r="N212" s="36"/>
      <c r="O212" s="36"/>
      <c r="P212" s="36"/>
      <c r="Q212" s="36"/>
      <c r="R212" s="36"/>
      <c r="S212" s="36"/>
      <c r="T212" s="36"/>
      <c r="U212" s="36"/>
      <c r="V212" s="36"/>
      <c r="W212" s="36"/>
      <c r="X212" s="36"/>
      <c r="Y212" s="36"/>
      <c r="Z212" s="36"/>
    </row>
    <row r="213" spans="1:26" ht="30" customHeight="1">
      <c r="A213" s="58" t="s">
        <v>13</v>
      </c>
      <c r="B213" s="59" t="s">
        <v>1848</v>
      </c>
      <c r="C213" s="60"/>
      <c r="D213" s="61">
        <v>40372.800000000003</v>
      </c>
      <c r="E213" s="61"/>
      <c r="F213" s="61">
        <v>17482.16</v>
      </c>
      <c r="G213" s="61"/>
      <c r="H213" s="61">
        <f t="shared" si="80"/>
        <v>17482.16</v>
      </c>
      <c r="I213" s="36"/>
      <c r="J213" s="36"/>
      <c r="K213" s="36"/>
      <c r="L213" s="36"/>
      <c r="M213" s="36"/>
      <c r="N213" s="36"/>
      <c r="O213" s="36"/>
      <c r="P213" s="36"/>
      <c r="Q213" s="36"/>
      <c r="R213" s="36"/>
      <c r="S213" s="36"/>
      <c r="T213" s="36"/>
      <c r="U213" s="36"/>
      <c r="V213" s="36"/>
      <c r="W213" s="36"/>
      <c r="X213" s="36"/>
      <c r="Y213" s="36"/>
      <c r="Z213" s="36"/>
    </row>
    <row r="214" spans="1:26" ht="30" customHeight="1">
      <c r="A214" s="58" t="s">
        <v>14</v>
      </c>
      <c r="B214" s="63" t="s">
        <v>1849</v>
      </c>
      <c r="C214" s="60"/>
      <c r="D214" s="61"/>
      <c r="E214" s="61"/>
      <c r="F214" s="61"/>
      <c r="G214" s="61"/>
      <c r="H214" s="61">
        <f t="shared" si="80"/>
        <v>0</v>
      </c>
      <c r="I214" s="36"/>
      <c r="J214" s="36"/>
      <c r="K214" s="36"/>
      <c r="L214" s="36"/>
      <c r="M214" s="36"/>
      <c r="N214" s="36"/>
      <c r="O214" s="36"/>
      <c r="P214" s="36"/>
      <c r="Q214" s="36"/>
      <c r="R214" s="36"/>
      <c r="S214" s="36"/>
      <c r="T214" s="36"/>
      <c r="U214" s="36"/>
      <c r="V214" s="36"/>
      <c r="W214" s="36"/>
      <c r="X214" s="36"/>
      <c r="Y214" s="36"/>
      <c r="Z214" s="36"/>
    </row>
    <row r="215" spans="1:26" ht="30" customHeight="1">
      <c r="A215" s="45" t="s">
        <v>1850</v>
      </c>
      <c r="B215" s="46" t="s">
        <v>464</v>
      </c>
      <c r="C215" s="51"/>
      <c r="D215" s="51">
        <f t="shared" ref="D215:F215" si="81">SUM(D216)</f>
        <v>0</v>
      </c>
      <c r="E215" s="51">
        <f t="shared" si="81"/>
        <v>0</v>
      </c>
      <c r="F215" s="51">
        <f t="shared" si="81"/>
        <v>0</v>
      </c>
      <c r="G215" s="49"/>
      <c r="H215" s="51">
        <f>SUM(H216)</f>
        <v>0</v>
      </c>
      <c r="I215" s="36"/>
      <c r="J215" s="36"/>
      <c r="K215" s="36"/>
      <c r="L215" s="36"/>
      <c r="M215" s="36"/>
      <c r="N215" s="36"/>
      <c r="O215" s="36"/>
      <c r="P215" s="36"/>
      <c r="Q215" s="36"/>
      <c r="R215" s="36"/>
      <c r="S215" s="36"/>
      <c r="T215" s="36"/>
      <c r="U215" s="36"/>
      <c r="V215" s="36"/>
      <c r="W215" s="36"/>
      <c r="X215" s="36"/>
      <c r="Y215" s="36"/>
      <c r="Z215" s="36"/>
    </row>
    <row r="216" spans="1:26" ht="30" customHeight="1">
      <c r="A216" s="65" t="s">
        <v>15</v>
      </c>
      <c r="B216" s="59" t="s">
        <v>464</v>
      </c>
      <c r="C216" s="66"/>
      <c r="D216" s="61"/>
      <c r="E216" s="61"/>
      <c r="F216" s="61"/>
      <c r="G216" s="61"/>
      <c r="H216" s="61">
        <f>ROUND(F216-E216,2)</f>
        <v>0</v>
      </c>
      <c r="I216" s="36"/>
      <c r="J216" s="36"/>
      <c r="K216" s="36"/>
      <c r="L216" s="36"/>
      <c r="M216" s="36"/>
      <c r="N216" s="36"/>
      <c r="O216" s="36"/>
      <c r="P216" s="36"/>
      <c r="Q216" s="36"/>
      <c r="R216" s="36"/>
      <c r="S216" s="36"/>
      <c r="T216" s="36"/>
      <c r="U216" s="36"/>
      <c r="V216" s="36"/>
      <c r="W216" s="36"/>
      <c r="X216" s="36"/>
      <c r="Y216" s="36"/>
      <c r="Z216" s="36"/>
    </row>
    <row r="217" spans="1:26" ht="30" customHeight="1">
      <c r="A217" s="45" t="s">
        <v>1851</v>
      </c>
      <c r="B217" s="46" t="s">
        <v>463</v>
      </c>
      <c r="C217" s="51"/>
      <c r="D217" s="49">
        <f t="shared" ref="D217:F217" si="82">SUM(D218)</f>
        <v>0</v>
      </c>
      <c r="E217" s="49">
        <f t="shared" si="82"/>
        <v>0</v>
      </c>
      <c r="F217" s="49">
        <f t="shared" si="82"/>
        <v>0</v>
      </c>
      <c r="G217" s="49"/>
      <c r="H217" s="49">
        <f>SUM(H218)</f>
        <v>0</v>
      </c>
      <c r="I217" s="36"/>
      <c r="J217" s="36"/>
      <c r="K217" s="36"/>
      <c r="L217" s="36"/>
      <c r="M217" s="36"/>
      <c r="N217" s="36"/>
      <c r="O217" s="36"/>
      <c r="P217" s="36"/>
      <c r="Q217" s="36"/>
      <c r="R217" s="36"/>
      <c r="S217" s="36"/>
      <c r="T217" s="36"/>
      <c r="U217" s="36"/>
      <c r="V217" s="36"/>
      <c r="W217" s="36"/>
      <c r="X217" s="36"/>
      <c r="Y217" s="36"/>
      <c r="Z217" s="36"/>
    </row>
    <row r="218" spans="1:26" ht="30" customHeight="1">
      <c r="A218" s="58" t="s">
        <v>16</v>
      </c>
      <c r="B218" s="64" t="s">
        <v>463</v>
      </c>
      <c r="C218" s="60"/>
      <c r="D218" s="61"/>
      <c r="E218" s="61"/>
      <c r="F218" s="61"/>
      <c r="G218" s="61"/>
      <c r="H218" s="61">
        <f>ROUND(F218-E218,2)</f>
        <v>0</v>
      </c>
      <c r="I218" s="36"/>
      <c r="J218" s="36"/>
      <c r="K218" s="36"/>
      <c r="L218" s="36"/>
      <c r="M218" s="36"/>
      <c r="N218" s="36"/>
      <c r="O218" s="36"/>
      <c r="P218" s="36"/>
      <c r="Q218" s="36"/>
      <c r="R218" s="36"/>
      <c r="S218" s="36"/>
      <c r="T218" s="36"/>
      <c r="U218" s="36"/>
      <c r="V218" s="36"/>
      <c r="W218" s="36"/>
      <c r="X218" s="36"/>
      <c r="Y218" s="36"/>
      <c r="Z218" s="36"/>
    </row>
    <row r="219" spans="1:26" ht="30" customHeight="1">
      <c r="A219" s="41" t="s">
        <v>1852</v>
      </c>
      <c r="B219" s="42" t="s">
        <v>1853</v>
      </c>
      <c r="C219" s="43"/>
      <c r="D219" s="43">
        <f t="shared" ref="D219:F219" si="83">SUM(D220:D224)</f>
        <v>0</v>
      </c>
      <c r="E219" s="43">
        <f t="shared" si="83"/>
        <v>0</v>
      </c>
      <c r="F219" s="43">
        <f t="shared" si="83"/>
        <v>0</v>
      </c>
      <c r="G219" s="44"/>
      <c r="H219" s="43">
        <f>SUM(H220:H224)</f>
        <v>0</v>
      </c>
      <c r="I219" s="36"/>
      <c r="J219" s="36"/>
      <c r="K219" s="36"/>
      <c r="L219" s="36"/>
      <c r="M219" s="36"/>
      <c r="N219" s="36"/>
      <c r="O219" s="36"/>
      <c r="P219" s="36"/>
      <c r="Q219" s="36"/>
      <c r="R219" s="36"/>
      <c r="S219" s="36"/>
      <c r="T219" s="36"/>
      <c r="U219" s="36"/>
      <c r="V219" s="36"/>
      <c r="W219" s="36"/>
      <c r="X219" s="36"/>
      <c r="Y219" s="36"/>
      <c r="Z219" s="36"/>
    </row>
    <row r="220" spans="1:26" ht="30" customHeight="1">
      <c r="A220" s="45" t="s">
        <v>1854</v>
      </c>
      <c r="B220" s="46" t="s">
        <v>465</v>
      </c>
      <c r="C220" s="51"/>
      <c r="D220" s="48"/>
      <c r="E220" s="48"/>
      <c r="F220" s="48"/>
      <c r="G220" s="49"/>
      <c r="H220" s="49"/>
      <c r="I220" s="36"/>
      <c r="J220" s="36"/>
      <c r="K220" s="36"/>
      <c r="L220" s="36"/>
      <c r="M220" s="36"/>
      <c r="N220" s="36"/>
      <c r="O220" s="36"/>
      <c r="P220" s="36"/>
      <c r="Q220" s="36"/>
      <c r="R220" s="36"/>
      <c r="S220" s="36"/>
      <c r="T220" s="36"/>
      <c r="U220" s="36"/>
      <c r="V220" s="36"/>
      <c r="W220" s="36"/>
      <c r="X220" s="36"/>
      <c r="Y220" s="36"/>
      <c r="Z220" s="36"/>
    </row>
    <row r="221" spans="1:26" ht="30" customHeight="1">
      <c r="A221" s="45" t="s">
        <v>1855</v>
      </c>
      <c r="B221" s="67" t="s">
        <v>1856</v>
      </c>
      <c r="C221" s="51"/>
      <c r="D221" s="48"/>
      <c r="E221" s="48"/>
      <c r="F221" s="48"/>
      <c r="G221" s="49"/>
      <c r="H221" s="49"/>
      <c r="I221" s="36"/>
      <c r="J221" s="36"/>
      <c r="K221" s="36"/>
      <c r="L221" s="36"/>
      <c r="M221" s="36"/>
      <c r="N221" s="36"/>
      <c r="O221" s="36"/>
      <c r="P221" s="36"/>
      <c r="Q221" s="36"/>
      <c r="R221" s="36"/>
      <c r="S221" s="36"/>
      <c r="T221" s="36"/>
      <c r="U221" s="36"/>
      <c r="V221" s="36"/>
      <c r="W221" s="36"/>
      <c r="X221" s="36"/>
      <c r="Y221" s="36"/>
      <c r="Z221" s="36"/>
    </row>
    <row r="222" spans="1:26" ht="30" customHeight="1">
      <c r="A222" s="45" t="s">
        <v>1857</v>
      </c>
      <c r="B222" s="46" t="s">
        <v>467</v>
      </c>
      <c r="C222" s="51"/>
      <c r="D222" s="48"/>
      <c r="E222" s="48"/>
      <c r="F222" s="48"/>
      <c r="G222" s="49"/>
      <c r="H222" s="49"/>
      <c r="I222" s="36"/>
      <c r="J222" s="36"/>
      <c r="K222" s="36"/>
      <c r="L222" s="36"/>
      <c r="M222" s="36"/>
      <c r="N222" s="36"/>
      <c r="O222" s="36"/>
      <c r="P222" s="36"/>
      <c r="Q222" s="36"/>
      <c r="R222" s="36"/>
      <c r="S222" s="36"/>
      <c r="T222" s="36"/>
      <c r="U222" s="36"/>
      <c r="V222" s="36"/>
      <c r="W222" s="36"/>
      <c r="X222" s="36"/>
      <c r="Y222" s="36"/>
      <c r="Z222" s="36"/>
    </row>
    <row r="223" spans="1:26" ht="30" customHeight="1">
      <c r="A223" s="45" t="s">
        <v>1858</v>
      </c>
      <c r="B223" s="67" t="s">
        <v>469</v>
      </c>
      <c r="C223" s="51"/>
      <c r="D223" s="48"/>
      <c r="E223" s="48"/>
      <c r="F223" s="48"/>
      <c r="G223" s="49"/>
      <c r="H223" s="49"/>
      <c r="I223" s="36"/>
      <c r="J223" s="36"/>
      <c r="K223" s="36"/>
      <c r="L223" s="36"/>
      <c r="M223" s="36"/>
      <c r="N223" s="36"/>
      <c r="O223" s="36"/>
      <c r="P223" s="36"/>
      <c r="Q223" s="36"/>
      <c r="R223" s="36"/>
      <c r="S223" s="36"/>
      <c r="T223" s="36"/>
      <c r="U223" s="36"/>
      <c r="V223" s="36"/>
      <c r="W223" s="36"/>
      <c r="X223" s="36"/>
      <c r="Y223" s="36"/>
      <c r="Z223" s="36"/>
    </row>
    <row r="224" spans="1:26" ht="30" customHeight="1">
      <c r="A224" s="45" t="s">
        <v>1859</v>
      </c>
      <c r="B224" s="46" t="s">
        <v>468</v>
      </c>
      <c r="C224" s="51"/>
      <c r="D224" s="48"/>
      <c r="E224" s="48"/>
      <c r="F224" s="48"/>
      <c r="G224" s="49"/>
      <c r="H224" s="49"/>
      <c r="I224" s="36"/>
      <c r="J224" s="36"/>
      <c r="K224" s="36"/>
      <c r="L224" s="36"/>
      <c r="M224" s="36"/>
      <c r="N224" s="36"/>
      <c r="O224" s="36"/>
      <c r="P224" s="36"/>
      <c r="Q224" s="36"/>
      <c r="R224" s="36"/>
      <c r="S224" s="36"/>
      <c r="T224" s="36"/>
      <c r="U224" s="36"/>
      <c r="V224" s="36"/>
      <c r="W224" s="36"/>
      <c r="X224" s="36"/>
      <c r="Y224" s="36"/>
      <c r="Z224" s="36"/>
    </row>
    <row r="225" spans="1:26" ht="30" customHeight="1">
      <c r="A225" s="41" t="s">
        <v>1860</v>
      </c>
      <c r="B225" s="52" t="s">
        <v>1861</v>
      </c>
      <c r="C225" s="43"/>
      <c r="D225" s="43">
        <f t="shared" ref="D225:F225" si="84">SUM(D226+D228)</f>
        <v>252780</v>
      </c>
      <c r="E225" s="43">
        <f t="shared" si="84"/>
        <v>0</v>
      </c>
      <c r="F225" s="43">
        <f t="shared" si="84"/>
        <v>0</v>
      </c>
      <c r="G225" s="44"/>
      <c r="H225" s="44">
        <f>SUM(H226+H228)</f>
        <v>0</v>
      </c>
      <c r="I225" s="36"/>
      <c r="J225" s="36"/>
      <c r="K225" s="36"/>
      <c r="L225" s="36"/>
      <c r="M225" s="36"/>
      <c r="N225" s="36"/>
      <c r="O225" s="36"/>
      <c r="P225" s="36"/>
      <c r="Q225" s="36"/>
      <c r="R225" s="36"/>
      <c r="S225" s="36"/>
      <c r="T225" s="36"/>
      <c r="U225" s="36"/>
      <c r="V225" s="36"/>
      <c r="W225" s="36"/>
      <c r="X225" s="36"/>
      <c r="Y225" s="36"/>
      <c r="Z225" s="36"/>
    </row>
    <row r="226" spans="1:26" ht="30" customHeight="1">
      <c r="A226" s="53" t="s">
        <v>1862</v>
      </c>
      <c r="B226" s="46" t="s">
        <v>1863</v>
      </c>
      <c r="C226" s="48"/>
      <c r="D226" s="49">
        <f t="shared" ref="D226:F226" si="85">SUM(D227)</f>
        <v>252780</v>
      </c>
      <c r="E226" s="49">
        <f t="shared" si="85"/>
        <v>0</v>
      </c>
      <c r="F226" s="49">
        <f t="shared" si="85"/>
        <v>0</v>
      </c>
      <c r="G226" s="49"/>
      <c r="H226" s="49">
        <f>SUM(H227)</f>
        <v>0</v>
      </c>
      <c r="I226" s="36"/>
      <c r="J226" s="36"/>
      <c r="K226" s="36"/>
      <c r="L226" s="36"/>
      <c r="M226" s="36"/>
      <c r="N226" s="36"/>
      <c r="O226" s="36"/>
      <c r="P226" s="36"/>
      <c r="Q226" s="36"/>
      <c r="R226" s="36"/>
      <c r="S226" s="36"/>
      <c r="T226" s="36"/>
      <c r="U226" s="36"/>
      <c r="V226" s="36"/>
      <c r="W226" s="36"/>
      <c r="X226" s="36"/>
      <c r="Y226" s="36"/>
      <c r="Z226" s="36"/>
    </row>
    <row r="227" spans="1:26" ht="30" customHeight="1">
      <c r="A227" s="58" t="s">
        <v>17</v>
      </c>
      <c r="B227" s="59" t="s">
        <v>471</v>
      </c>
      <c r="C227" s="60"/>
      <c r="D227" s="61">
        <v>252780</v>
      </c>
      <c r="E227" s="61"/>
      <c r="F227" s="61"/>
      <c r="G227" s="61"/>
      <c r="H227" s="61">
        <f>ROUND(F227-E227,2)</f>
        <v>0</v>
      </c>
      <c r="I227" s="36"/>
      <c r="J227" s="36"/>
      <c r="K227" s="36"/>
      <c r="L227" s="36"/>
      <c r="M227" s="36"/>
      <c r="N227" s="36"/>
      <c r="O227" s="36"/>
      <c r="P227" s="36"/>
      <c r="Q227" s="36"/>
      <c r="R227" s="36"/>
      <c r="S227" s="36"/>
      <c r="T227" s="36"/>
      <c r="U227" s="36"/>
      <c r="V227" s="36"/>
      <c r="W227" s="36"/>
      <c r="X227" s="36"/>
      <c r="Y227" s="36"/>
      <c r="Z227" s="36"/>
    </row>
    <row r="228" spans="1:26" ht="30" customHeight="1">
      <c r="A228" s="53" t="s">
        <v>1864</v>
      </c>
      <c r="B228" s="46" t="s">
        <v>472</v>
      </c>
      <c r="C228" s="48"/>
      <c r="D228" s="48">
        <f t="shared" ref="D228:F228" si="86">SUM(D229)</f>
        <v>0</v>
      </c>
      <c r="E228" s="48">
        <f t="shared" si="86"/>
        <v>0</v>
      </c>
      <c r="F228" s="48">
        <f t="shared" si="86"/>
        <v>0</v>
      </c>
      <c r="G228" s="49"/>
      <c r="H228" s="48">
        <f>SUM(H229)</f>
        <v>0</v>
      </c>
      <c r="I228" s="36"/>
      <c r="J228" s="36"/>
      <c r="K228" s="36"/>
      <c r="L228" s="36"/>
      <c r="M228" s="36"/>
      <c r="N228" s="36"/>
      <c r="O228" s="36"/>
      <c r="P228" s="36"/>
      <c r="Q228" s="36"/>
      <c r="R228" s="36"/>
      <c r="S228" s="36"/>
      <c r="T228" s="36"/>
      <c r="U228" s="36"/>
      <c r="V228" s="36"/>
      <c r="W228" s="36"/>
      <c r="X228" s="36"/>
      <c r="Y228" s="36"/>
      <c r="Z228" s="36"/>
    </row>
    <row r="229" spans="1:26" ht="30" customHeight="1">
      <c r="A229" s="58" t="s">
        <v>18</v>
      </c>
      <c r="B229" s="59" t="s">
        <v>472</v>
      </c>
      <c r="C229" s="60"/>
      <c r="D229" s="61"/>
      <c r="E229" s="61"/>
      <c r="F229" s="61"/>
      <c r="G229" s="61"/>
      <c r="H229" s="61">
        <f>ROUND(F229-E229,2)</f>
        <v>0</v>
      </c>
      <c r="I229" s="36"/>
      <c r="J229" s="36"/>
      <c r="K229" s="36"/>
      <c r="L229" s="36"/>
      <c r="M229" s="36"/>
      <c r="N229" s="36"/>
      <c r="O229" s="36"/>
      <c r="P229" s="36"/>
      <c r="Q229" s="36"/>
      <c r="R229" s="36"/>
      <c r="S229" s="36"/>
      <c r="T229" s="36"/>
      <c r="U229" s="36"/>
      <c r="V229" s="36"/>
      <c r="W229" s="36"/>
      <c r="X229" s="36"/>
      <c r="Y229" s="36"/>
      <c r="Z229" s="36"/>
    </row>
    <row r="230" spans="1:26" ht="30" customHeight="1">
      <c r="A230" s="41" t="s">
        <v>1865</v>
      </c>
      <c r="B230" s="57" t="s">
        <v>1866</v>
      </c>
      <c r="C230" s="43"/>
      <c r="D230" s="43">
        <f t="shared" ref="D230:F230" si="87">D231+D236+D237+D258+D260+D252</f>
        <v>57020556.409999996</v>
      </c>
      <c r="E230" s="43">
        <f t="shared" si="87"/>
        <v>0</v>
      </c>
      <c r="F230" s="43">
        <f t="shared" si="87"/>
        <v>25109000.370000005</v>
      </c>
      <c r="G230" s="44"/>
      <c r="H230" s="43">
        <f>H231+H236+H237+H258+H260+H252</f>
        <v>25109000.370000005</v>
      </c>
      <c r="I230" s="36"/>
      <c r="J230" s="36"/>
      <c r="K230" s="36"/>
      <c r="L230" s="36"/>
      <c r="M230" s="36"/>
      <c r="N230" s="36"/>
      <c r="O230" s="36"/>
      <c r="P230" s="36"/>
      <c r="Q230" s="36"/>
      <c r="R230" s="36"/>
      <c r="S230" s="36"/>
      <c r="T230" s="36"/>
      <c r="U230" s="36"/>
      <c r="V230" s="36"/>
      <c r="W230" s="36"/>
      <c r="X230" s="36"/>
      <c r="Y230" s="36"/>
      <c r="Z230" s="36"/>
    </row>
    <row r="231" spans="1:26" ht="30" customHeight="1">
      <c r="A231" s="53" t="s">
        <v>1867</v>
      </c>
      <c r="B231" s="68" t="s">
        <v>473</v>
      </c>
      <c r="C231" s="48"/>
      <c r="D231" s="49">
        <f t="shared" ref="D231:F231" si="88">SUM(D232:D235)</f>
        <v>6055818.919999999</v>
      </c>
      <c r="E231" s="49">
        <f t="shared" si="88"/>
        <v>0</v>
      </c>
      <c r="F231" s="49">
        <f t="shared" si="88"/>
        <v>2295403.6</v>
      </c>
      <c r="G231" s="49"/>
      <c r="H231" s="49">
        <f>SUM(H232:H235)</f>
        <v>2295403.6</v>
      </c>
      <c r="I231" s="36"/>
      <c r="J231" s="36"/>
      <c r="K231" s="36"/>
      <c r="L231" s="36"/>
      <c r="M231" s="36"/>
      <c r="N231" s="36"/>
      <c r="O231" s="36"/>
      <c r="P231" s="36"/>
      <c r="Q231" s="36"/>
      <c r="R231" s="36"/>
      <c r="S231" s="36"/>
      <c r="T231" s="36"/>
      <c r="U231" s="36"/>
      <c r="V231" s="36"/>
      <c r="W231" s="36"/>
      <c r="X231" s="36"/>
      <c r="Y231" s="36"/>
      <c r="Z231" s="36"/>
    </row>
    <row r="232" spans="1:26" ht="30" customHeight="1">
      <c r="A232" s="58" t="s">
        <v>19</v>
      </c>
      <c r="B232" s="59" t="s">
        <v>1868</v>
      </c>
      <c r="C232" s="60"/>
      <c r="D232" s="61">
        <v>4548698.8899999997</v>
      </c>
      <c r="E232" s="61">
        <v>0</v>
      </c>
      <c r="F232" s="61">
        <v>1472640.78</v>
      </c>
      <c r="G232" s="61"/>
      <c r="H232" s="61">
        <f t="shared" ref="H232:H235" si="89">ROUND(F232-E232,2)</f>
        <v>1472640.78</v>
      </c>
      <c r="I232" s="36"/>
      <c r="J232" s="36"/>
      <c r="K232" s="36"/>
      <c r="L232" s="36"/>
      <c r="M232" s="36"/>
      <c r="N232" s="36"/>
      <c r="O232" s="36"/>
      <c r="P232" s="36"/>
      <c r="Q232" s="36"/>
      <c r="R232" s="36"/>
      <c r="S232" s="36"/>
      <c r="T232" s="36"/>
      <c r="U232" s="36"/>
      <c r="V232" s="36"/>
      <c r="W232" s="36"/>
      <c r="X232" s="36"/>
      <c r="Y232" s="36"/>
      <c r="Z232" s="36"/>
    </row>
    <row r="233" spans="1:26" ht="30" customHeight="1">
      <c r="A233" s="58" t="s">
        <v>20</v>
      </c>
      <c r="B233" s="59" t="s">
        <v>1869</v>
      </c>
      <c r="C233" s="60"/>
      <c r="D233" s="61">
        <v>15128.51</v>
      </c>
      <c r="E233" s="61"/>
      <c r="F233" s="61">
        <v>16187.5</v>
      </c>
      <c r="G233" s="61"/>
      <c r="H233" s="61">
        <f t="shared" si="89"/>
        <v>16187.5</v>
      </c>
      <c r="I233" s="36"/>
      <c r="J233" s="36"/>
      <c r="K233" s="36"/>
      <c r="L233" s="36"/>
      <c r="M233" s="36"/>
      <c r="N233" s="36"/>
      <c r="O233" s="36"/>
      <c r="P233" s="36"/>
      <c r="Q233" s="36"/>
      <c r="R233" s="36"/>
      <c r="S233" s="36"/>
      <c r="T233" s="36"/>
      <c r="U233" s="36"/>
      <c r="V233" s="36"/>
      <c r="W233" s="36"/>
      <c r="X233" s="36"/>
      <c r="Y233" s="36"/>
      <c r="Z233" s="36"/>
    </row>
    <row r="234" spans="1:26" ht="30" customHeight="1">
      <c r="A234" s="58" t="s">
        <v>21</v>
      </c>
      <c r="B234" s="59" t="s">
        <v>1870</v>
      </c>
      <c r="C234" s="60"/>
      <c r="D234" s="61">
        <v>1240561.3400000001</v>
      </c>
      <c r="E234" s="61"/>
      <c r="F234" s="61">
        <v>697197.82</v>
      </c>
      <c r="G234" s="61"/>
      <c r="H234" s="61">
        <f t="shared" si="89"/>
        <v>697197.82</v>
      </c>
      <c r="I234" s="36"/>
      <c r="J234" s="36"/>
      <c r="K234" s="36"/>
      <c r="L234" s="36"/>
      <c r="M234" s="36"/>
      <c r="N234" s="36"/>
      <c r="O234" s="36"/>
      <c r="P234" s="36"/>
      <c r="Q234" s="36"/>
      <c r="R234" s="36"/>
      <c r="S234" s="36"/>
      <c r="T234" s="36"/>
      <c r="U234" s="36"/>
      <c r="V234" s="36"/>
      <c r="W234" s="36"/>
      <c r="X234" s="36"/>
      <c r="Y234" s="36"/>
      <c r="Z234" s="36"/>
    </row>
    <row r="235" spans="1:26" ht="30" customHeight="1">
      <c r="A235" s="58" t="s">
        <v>22</v>
      </c>
      <c r="B235" s="63" t="s">
        <v>1871</v>
      </c>
      <c r="C235" s="60"/>
      <c r="D235" s="61">
        <v>251430.18</v>
      </c>
      <c r="E235" s="61"/>
      <c r="F235" s="61">
        <v>109377.5</v>
      </c>
      <c r="G235" s="61"/>
      <c r="H235" s="61">
        <f t="shared" si="89"/>
        <v>109377.5</v>
      </c>
      <c r="I235" s="36"/>
      <c r="J235" s="36"/>
      <c r="K235" s="36"/>
      <c r="L235" s="36"/>
      <c r="M235" s="36"/>
      <c r="N235" s="36"/>
      <c r="O235" s="36"/>
      <c r="P235" s="36"/>
      <c r="Q235" s="36"/>
      <c r="R235" s="36"/>
      <c r="S235" s="36"/>
      <c r="T235" s="36"/>
      <c r="U235" s="36"/>
      <c r="V235" s="36"/>
      <c r="W235" s="36"/>
      <c r="X235" s="36"/>
      <c r="Y235" s="36"/>
      <c r="Z235" s="36"/>
    </row>
    <row r="236" spans="1:26" ht="30" customHeight="1">
      <c r="A236" s="45" t="s">
        <v>1872</v>
      </c>
      <c r="B236" s="46" t="s">
        <v>1873</v>
      </c>
      <c r="C236" s="69"/>
      <c r="D236" s="70"/>
      <c r="E236" s="70"/>
      <c r="F236" s="70"/>
      <c r="G236" s="49"/>
      <c r="H236" s="49"/>
      <c r="I236" s="36"/>
      <c r="J236" s="36"/>
      <c r="K236" s="36"/>
      <c r="L236" s="36"/>
      <c r="M236" s="36"/>
      <c r="N236" s="36"/>
      <c r="O236" s="36"/>
      <c r="P236" s="36"/>
      <c r="Q236" s="36"/>
      <c r="R236" s="36"/>
      <c r="S236" s="36"/>
      <c r="T236" s="36"/>
      <c r="U236" s="36"/>
      <c r="V236" s="36"/>
      <c r="W236" s="36"/>
      <c r="X236" s="36"/>
      <c r="Y236" s="36"/>
      <c r="Z236" s="36"/>
    </row>
    <row r="237" spans="1:26" ht="30" customHeight="1">
      <c r="A237" s="45" t="s">
        <v>1874</v>
      </c>
      <c r="B237" s="46" t="s">
        <v>475</v>
      </c>
      <c r="C237" s="51"/>
      <c r="D237" s="49">
        <f t="shared" ref="D237:F237" si="90">SUM(D238:D251)</f>
        <v>48004166.669999994</v>
      </c>
      <c r="E237" s="49">
        <f t="shared" si="90"/>
        <v>0</v>
      </c>
      <c r="F237" s="49">
        <f t="shared" si="90"/>
        <v>22154112.100000001</v>
      </c>
      <c r="G237" s="49"/>
      <c r="H237" s="49">
        <f>SUM(H238:H251)</f>
        <v>22154112.100000001</v>
      </c>
      <c r="I237" s="36"/>
      <c r="J237" s="36"/>
      <c r="K237" s="36"/>
      <c r="L237" s="36"/>
      <c r="M237" s="36"/>
      <c r="N237" s="36"/>
      <c r="O237" s="36"/>
      <c r="P237" s="36"/>
      <c r="Q237" s="36"/>
      <c r="R237" s="36"/>
      <c r="S237" s="36"/>
      <c r="T237" s="36"/>
      <c r="U237" s="36"/>
      <c r="V237" s="36"/>
      <c r="W237" s="36"/>
      <c r="X237" s="36"/>
      <c r="Y237" s="36"/>
      <c r="Z237" s="36"/>
    </row>
    <row r="238" spans="1:26" ht="30" customHeight="1">
      <c r="A238" s="58" t="s">
        <v>23</v>
      </c>
      <c r="B238" s="64" t="s">
        <v>1875</v>
      </c>
      <c r="C238" s="60"/>
      <c r="D238" s="61">
        <v>4094545.38</v>
      </c>
      <c r="E238" s="61"/>
      <c r="F238" s="61">
        <v>3843580.25</v>
      </c>
      <c r="G238" s="61"/>
      <c r="H238" s="61">
        <f t="shared" ref="H238:H251" si="91">ROUND(F238-E238,2)</f>
        <v>3843580.25</v>
      </c>
      <c r="I238" s="36"/>
      <c r="J238" s="36"/>
      <c r="K238" s="36"/>
      <c r="L238" s="36"/>
      <c r="M238" s="36"/>
      <c r="N238" s="36"/>
      <c r="O238" s="36"/>
      <c r="P238" s="36"/>
      <c r="Q238" s="36"/>
      <c r="R238" s="36"/>
      <c r="S238" s="36"/>
      <c r="T238" s="36"/>
      <c r="U238" s="36"/>
      <c r="V238" s="36"/>
      <c r="W238" s="36"/>
      <c r="X238" s="36"/>
      <c r="Y238" s="36"/>
      <c r="Z238" s="36"/>
    </row>
    <row r="239" spans="1:26" ht="30" customHeight="1">
      <c r="A239" s="58" t="s">
        <v>24</v>
      </c>
      <c r="B239" s="59" t="s">
        <v>1876</v>
      </c>
      <c r="C239" s="60"/>
      <c r="D239" s="61">
        <v>919996.75</v>
      </c>
      <c r="E239" s="61"/>
      <c r="F239" s="61">
        <v>799557.51</v>
      </c>
      <c r="G239" s="61"/>
      <c r="H239" s="61">
        <f t="shared" si="91"/>
        <v>799557.51</v>
      </c>
      <c r="I239" s="36"/>
      <c r="J239" s="36"/>
      <c r="K239" s="36"/>
      <c r="L239" s="36"/>
      <c r="M239" s="36"/>
      <c r="N239" s="36"/>
      <c r="O239" s="36"/>
      <c r="P239" s="36"/>
      <c r="Q239" s="36"/>
      <c r="R239" s="36"/>
      <c r="S239" s="36"/>
      <c r="T239" s="36"/>
      <c r="U239" s="36"/>
      <c r="V239" s="36"/>
      <c r="W239" s="36"/>
      <c r="X239" s="36"/>
      <c r="Y239" s="36"/>
      <c r="Z239" s="36"/>
    </row>
    <row r="240" spans="1:26" ht="30" customHeight="1">
      <c r="A240" s="58" t="s">
        <v>25</v>
      </c>
      <c r="B240" s="59" t="s">
        <v>1877</v>
      </c>
      <c r="C240" s="60"/>
      <c r="D240" s="61">
        <v>7331240.5800000001</v>
      </c>
      <c r="E240" s="61"/>
      <c r="F240" s="61">
        <v>826857.1</v>
      </c>
      <c r="G240" s="61"/>
      <c r="H240" s="61">
        <f t="shared" si="91"/>
        <v>826857.1</v>
      </c>
      <c r="I240" s="36"/>
      <c r="J240" s="36"/>
      <c r="K240" s="36"/>
      <c r="L240" s="36"/>
      <c r="M240" s="36"/>
      <c r="N240" s="36"/>
      <c r="O240" s="36"/>
      <c r="P240" s="36"/>
      <c r="Q240" s="36"/>
      <c r="R240" s="36"/>
      <c r="S240" s="36"/>
      <c r="T240" s="36"/>
      <c r="U240" s="36"/>
      <c r="V240" s="36"/>
      <c r="W240" s="36"/>
      <c r="X240" s="36"/>
      <c r="Y240" s="36"/>
      <c r="Z240" s="36"/>
    </row>
    <row r="241" spans="1:26" ht="30" customHeight="1">
      <c r="A241" s="58" t="s">
        <v>26</v>
      </c>
      <c r="B241" s="59" t="s">
        <v>1878</v>
      </c>
      <c r="C241" s="60"/>
      <c r="D241" s="61"/>
      <c r="E241" s="61"/>
      <c r="F241" s="61"/>
      <c r="G241" s="61"/>
      <c r="H241" s="61">
        <f t="shared" si="91"/>
        <v>0</v>
      </c>
      <c r="I241" s="36"/>
      <c r="J241" s="36"/>
      <c r="K241" s="36"/>
      <c r="L241" s="36"/>
      <c r="M241" s="36"/>
      <c r="N241" s="36"/>
      <c r="O241" s="36"/>
      <c r="P241" s="36"/>
      <c r="Q241" s="36"/>
      <c r="R241" s="36"/>
      <c r="S241" s="36"/>
      <c r="T241" s="36"/>
      <c r="U241" s="36"/>
      <c r="V241" s="36"/>
      <c r="W241" s="36"/>
      <c r="X241" s="36"/>
      <c r="Y241" s="36"/>
      <c r="Z241" s="36"/>
    </row>
    <row r="242" spans="1:26" ht="30" customHeight="1">
      <c r="A242" s="58" t="s">
        <v>27</v>
      </c>
      <c r="B242" s="59" t="s">
        <v>1879</v>
      </c>
      <c r="C242" s="60"/>
      <c r="D242" s="61">
        <v>636513.65</v>
      </c>
      <c r="E242" s="61"/>
      <c r="F242" s="61">
        <v>82654.48</v>
      </c>
      <c r="G242" s="61"/>
      <c r="H242" s="61">
        <f t="shared" si="91"/>
        <v>82654.48</v>
      </c>
      <c r="I242" s="36"/>
      <c r="J242" s="36"/>
      <c r="K242" s="36"/>
      <c r="L242" s="36"/>
      <c r="M242" s="36"/>
      <c r="N242" s="36"/>
      <c r="O242" s="36"/>
      <c r="P242" s="36"/>
      <c r="Q242" s="36"/>
      <c r="R242" s="36"/>
      <c r="S242" s="36"/>
      <c r="T242" s="36"/>
      <c r="U242" s="36"/>
      <c r="V242" s="36"/>
      <c r="W242" s="36"/>
      <c r="X242" s="36"/>
      <c r="Y242" s="36"/>
      <c r="Z242" s="36"/>
    </row>
    <row r="243" spans="1:26" ht="30" customHeight="1">
      <c r="A243" s="58" t="s">
        <v>28</v>
      </c>
      <c r="B243" s="59" t="s">
        <v>1880</v>
      </c>
      <c r="C243" s="60"/>
      <c r="D243" s="61">
        <v>8300142.71</v>
      </c>
      <c r="E243" s="61"/>
      <c r="F243" s="61">
        <v>266680.88</v>
      </c>
      <c r="G243" s="61"/>
      <c r="H243" s="61">
        <f t="shared" si="91"/>
        <v>266680.88</v>
      </c>
      <c r="I243" s="36"/>
      <c r="J243" s="36"/>
      <c r="K243" s="36"/>
      <c r="L243" s="36"/>
      <c r="M243" s="36"/>
      <c r="N243" s="36"/>
      <c r="O243" s="36"/>
      <c r="P243" s="36"/>
      <c r="Q243" s="36"/>
      <c r="R243" s="36"/>
      <c r="S243" s="36"/>
      <c r="T243" s="36"/>
      <c r="U243" s="36"/>
      <c r="V243" s="36"/>
      <c r="W243" s="36"/>
      <c r="X243" s="36"/>
      <c r="Y243" s="36"/>
      <c r="Z243" s="36"/>
    </row>
    <row r="244" spans="1:26" ht="30" customHeight="1">
      <c r="A244" s="58" t="s">
        <v>29</v>
      </c>
      <c r="B244" s="59" t="s">
        <v>1881</v>
      </c>
      <c r="C244" s="60"/>
      <c r="D244" s="61"/>
      <c r="E244" s="61"/>
      <c r="F244" s="61"/>
      <c r="G244" s="61"/>
      <c r="H244" s="61">
        <f t="shared" si="91"/>
        <v>0</v>
      </c>
      <c r="I244" s="36"/>
      <c r="J244" s="36"/>
      <c r="K244" s="36"/>
      <c r="L244" s="36"/>
      <c r="M244" s="36"/>
      <c r="N244" s="36"/>
      <c r="O244" s="36"/>
      <c r="P244" s="36"/>
      <c r="Q244" s="36"/>
      <c r="R244" s="36"/>
      <c r="S244" s="36"/>
      <c r="T244" s="36"/>
      <c r="U244" s="36"/>
      <c r="V244" s="36"/>
      <c r="W244" s="36"/>
      <c r="X244" s="36"/>
      <c r="Y244" s="36"/>
      <c r="Z244" s="36"/>
    </row>
    <row r="245" spans="1:26" ht="30" customHeight="1">
      <c r="A245" s="58" t="s">
        <v>30</v>
      </c>
      <c r="B245" s="59" t="s">
        <v>1882</v>
      </c>
      <c r="C245" s="60"/>
      <c r="D245" s="61">
        <v>4803268.7</v>
      </c>
      <c r="E245" s="61"/>
      <c r="F245" s="61">
        <v>1737426.67</v>
      </c>
      <c r="G245" s="61"/>
      <c r="H245" s="61">
        <f t="shared" si="91"/>
        <v>1737426.67</v>
      </c>
      <c r="I245" s="36"/>
      <c r="J245" s="36"/>
      <c r="K245" s="36"/>
      <c r="L245" s="36"/>
      <c r="M245" s="36"/>
      <c r="N245" s="36"/>
      <c r="O245" s="36"/>
      <c r="P245" s="36"/>
      <c r="Q245" s="36"/>
      <c r="R245" s="36"/>
      <c r="S245" s="36"/>
      <c r="T245" s="36"/>
      <c r="U245" s="36"/>
      <c r="V245" s="36"/>
      <c r="W245" s="36"/>
      <c r="X245" s="36"/>
      <c r="Y245" s="36"/>
      <c r="Z245" s="36"/>
    </row>
    <row r="246" spans="1:26" ht="30" customHeight="1">
      <c r="A246" s="58" t="s">
        <v>31</v>
      </c>
      <c r="B246" s="59" t="s">
        <v>1883</v>
      </c>
      <c r="C246" s="60"/>
      <c r="D246" s="61">
        <v>49673.02</v>
      </c>
      <c r="E246" s="61"/>
      <c r="F246" s="61">
        <v>30676.25</v>
      </c>
      <c r="G246" s="61"/>
      <c r="H246" s="61">
        <f t="shared" si="91"/>
        <v>30676.25</v>
      </c>
      <c r="I246" s="36"/>
      <c r="J246" s="36"/>
      <c r="K246" s="36"/>
      <c r="L246" s="36"/>
      <c r="M246" s="36"/>
      <c r="N246" s="36"/>
      <c r="O246" s="36"/>
      <c r="P246" s="36"/>
      <c r="Q246" s="36"/>
      <c r="R246" s="36"/>
      <c r="S246" s="36"/>
      <c r="T246" s="36"/>
      <c r="U246" s="36"/>
      <c r="V246" s="36"/>
      <c r="W246" s="36"/>
      <c r="X246" s="36"/>
      <c r="Y246" s="36"/>
      <c r="Z246" s="36"/>
    </row>
    <row r="247" spans="1:26" ht="30" customHeight="1">
      <c r="A247" s="58" t="s">
        <v>32</v>
      </c>
      <c r="B247" s="59" t="s">
        <v>1884</v>
      </c>
      <c r="C247" s="60"/>
      <c r="D247" s="61">
        <v>18307280.93</v>
      </c>
      <c r="E247" s="61"/>
      <c r="F247" s="61">
        <v>13387763.32</v>
      </c>
      <c r="G247" s="61"/>
      <c r="H247" s="61">
        <f t="shared" si="91"/>
        <v>13387763.32</v>
      </c>
      <c r="I247" s="36"/>
      <c r="J247" s="36"/>
      <c r="K247" s="36"/>
      <c r="L247" s="36"/>
      <c r="M247" s="36"/>
      <c r="N247" s="36"/>
      <c r="O247" s="36"/>
      <c r="P247" s="36"/>
      <c r="Q247" s="36"/>
      <c r="R247" s="36"/>
      <c r="S247" s="36"/>
      <c r="T247" s="36"/>
      <c r="U247" s="36"/>
      <c r="V247" s="36"/>
      <c r="W247" s="36"/>
      <c r="X247" s="36"/>
      <c r="Y247" s="36"/>
      <c r="Z247" s="36"/>
    </row>
    <row r="248" spans="1:26" ht="30" customHeight="1">
      <c r="A248" s="58" t="s">
        <v>33</v>
      </c>
      <c r="B248" s="59" t="s">
        <v>1885</v>
      </c>
      <c r="C248" s="60"/>
      <c r="D248" s="61">
        <v>704375.68</v>
      </c>
      <c r="E248" s="61"/>
      <c r="F248" s="61">
        <v>287083.21999999997</v>
      </c>
      <c r="G248" s="61"/>
      <c r="H248" s="61">
        <f t="shared" si="91"/>
        <v>287083.21999999997</v>
      </c>
      <c r="I248" s="36"/>
      <c r="J248" s="36"/>
      <c r="K248" s="36"/>
      <c r="L248" s="36"/>
      <c r="M248" s="36"/>
      <c r="N248" s="36"/>
      <c r="O248" s="36"/>
      <c r="P248" s="36"/>
      <c r="Q248" s="36"/>
      <c r="R248" s="36"/>
      <c r="S248" s="36"/>
      <c r="T248" s="36"/>
      <c r="U248" s="36"/>
      <c r="V248" s="36"/>
      <c r="W248" s="36"/>
      <c r="X248" s="36"/>
      <c r="Y248" s="36"/>
      <c r="Z248" s="36"/>
    </row>
    <row r="249" spans="1:26" ht="30" customHeight="1">
      <c r="A249" s="58" t="s">
        <v>34</v>
      </c>
      <c r="B249" s="59" t="s">
        <v>1886</v>
      </c>
      <c r="C249" s="60"/>
      <c r="D249" s="61">
        <v>157221</v>
      </c>
      <c r="E249" s="61"/>
      <c r="F249" s="61">
        <v>62276</v>
      </c>
      <c r="G249" s="61"/>
      <c r="H249" s="61">
        <f t="shared" si="91"/>
        <v>62276</v>
      </c>
      <c r="I249" s="36"/>
      <c r="J249" s="36"/>
      <c r="K249" s="36"/>
      <c r="L249" s="36"/>
      <c r="M249" s="36"/>
      <c r="N249" s="36"/>
      <c r="O249" s="36"/>
      <c r="P249" s="36"/>
      <c r="Q249" s="36"/>
      <c r="R249" s="36"/>
      <c r="S249" s="36"/>
      <c r="T249" s="36"/>
      <c r="U249" s="36"/>
      <c r="V249" s="36"/>
      <c r="W249" s="36"/>
      <c r="X249" s="36"/>
      <c r="Y249" s="36"/>
      <c r="Z249" s="36"/>
    </row>
    <row r="250" spans="1:26" ht="30" customHeight="1">
      <c r="A250" s="58" t="s">
        <v>35</v>
      </c>
      <c r="B250" s="59" t="s">
        <v>1887</v>
      </c>
      <c r="C250" s="60"/>
      <c r="D250" s="61">
        <v>1669146.94</v>
      </c>
      <c r="E250" s="61"/>
      <c r="F250" s="61">
        <v>475348.16</v>
      </c>
      <c r="G250" s="61"/>
      <c r="H250" s="61">
        <f t="shared" si="91"/>
        <v>475348.16</v>
      </c>
      <c r="I250" s="36"/>
      <c r="J250" s="36"/>
      <c r="K250" s="36"/>
      <c r="L250" s="36"/>
      <c r="M250" s="36"/>
      <c r="N250" s="36"/>
      <c r="O250" s="36"/>
      <c r="P250" s="36"/>
      <c r="Q250" s="36"/>
      <c r="R250" s="36"/>
      <c r="S250" s="36"/>
      <c r="T250" s="36"/>
      <c r="U250" s="36"/>
      <c r="V250" s="36"/>
      <c r="W250" s="36"/>
      <c r="X250" s="36"/>
      <c r="Y250" s="36"/>
      <c r="Z250" s="36"/>
    </row>
    <row r="251" spans="1:26" ht="30" customHeight="1">
      <c r="A251" s="58" t="s">
        <v>36</v>
      </c>
      <c r="B251" s="59" t="s">
        <v>1888</v>
      </c>
      <c r="C251" s="60"/>
      <c r="D251" s="61">
        <v>1030761.33</v>
      </c>
      <c r="E251" s="61"/>
      <c r="F251" s="61">
        <v>354208.26</v>
      </c>
      <c r="G251" s="61"/>
      <c r="H251" s="61">
        <f t="shared" si="91"/>
        <v>354208.26</v>
      </c>
      <c r="I251" s="36"/>
      <c r="J251" s="36"/>
      <c r="K251" s="36"/>
      <c r="L251" s="36"/>
      <c r="M251" s="36"/>
      <c r="N251" s="36"/>
      <c r="O251" s="36"/>
      <c r="P251" s="36"/>
      <c r="Q251" s="36"/>
      <c r="R251" s="36"/>
      <c r="S251" s="36"/>
      <c r="T251" s="36"/>
      <c r="U251" s="36"/>
      <c r="V251" s="36"/>
      <c r="W251" s="36"/>
      <c r="X251" s="36"/>
      <c r="Y251" s="36"/>
      <c r="Z251" s="36"/>
    </row>
    <row r="252" spans="1:26" ht="30" customHeight="1">
      <c r="A252" s="53" t="s">
        <v>1889</v>
      </c>
      <c r="B252" s="62" t="s">
        <v>1890</v>
      </c>
      <c r="C252" s="48"/>
      <c r="D252" s="49">
        <f t="shared" ref="D252:F252" si="92">SUM(D253:D257)</f>
        <v>2582700.09</v>
      </c>
      <c r="E252" s="49">
        <f t="shared" si="92"/>
        <v>0</v>
      </c>
      <c r="F252" s="49">
        <f t="shared" si="92"/>
        <v>591330.66999999993</v>
      </c>
      <c r="G252" s="49"/>
      <c r="H252" s="49">
        <f>SUM(H253:H257)</f>
        <v>591330.66999999993</v>
      </c>
      <c r="I252" s="36"/>
      <c r="J252" s="36"/>
      <c r="K252" s="36"/>
      <c r="L252" s="36"/>
      <c r="M252" s="36"/>
      <c r="N252" s="36"/>
      <c r="O252" s="36"/>
      <c r="P252" s="36"/>
      <c r="Q252" s="36"/>
      <c r="R252" s="36"/>
      <c r="S252" s="36"/>
      <c r="T252" s="36"/>
      <c r="U252" s="36"/>
      <c r="V252" s="36"/>
      <c r="W252" s="36"/>
      <c r="X252" s="36"/>
      <c r="Y252" s="36"/>
      <c r="Z252" s="36"/>
    </row>
    <row r="253" spans="1:26" ht="30" customHeight="1">
      <c r="A253" s="58" t="s">
        <v>37</v>
      </c>
      <c r="B253" s="59" t="s">
        <v>1845</v>
      </c>
      <c r="C253" s="60"/>
      <c r="D253" s="61">
        <v>1056048.3899999999</v>
      </c>
      <c r="E253" s="61"/>
      <c r="F253" s="61">
        <v>218048.64000000001</v>
      </c>
      <c r="G253" s="61"/>
      <c r="H253" s="61">
        <f t="shared" ref="H253:H257" si="93">ROUND(F253-E253,2)</f>
        <v>218048.64000000001</v>
      </c>
      <c r="I253" s="36"/>
      <c r="J253" s="36"/>
      <c r="K253" s="36"/>
      <c r="L253" s="36"/>
      <c r="M253" s="36"/>
      <c r="N253" s="36"/>
      <c r="O253" s="36"/>
      <c r="P253" s="36"/>
      <c r="Q253" s="36"/>
      <c r="R253" s="36"/>
      <c r="S253" s="36"/>
      <c r="T253" s="36"/>
      <c r="U253" s="36"/>
      <c r="V253" s="36"/>
      <c r="W253" s="36"/>
      <c r="X253" s="36"/>
      <c r="Y253" s="36"/>
      <c r="Z253" s="36"/>
    </row>
    <row r="254" spans="1:26" ht="30" customHeight="1">
      <c r="A254" s="58" t="s">
        <v>38</v>
      </c>
      <c r="B254" s="59" t="s">
        <v>1846</v>
      </c>
      <c r="C254" s="60"/>
      <c r="D254" s="61"/>
      <c r="E254" s="61"/>
      <c r="F254" s="61"/>
      <c r="G254" s="61"/>
      <c r="H254" s="61">
        <f t="shared" si="93"/>
        <v>0</v>
      </c>
      <c r="I254" s="36"/>
      <c r="J254" s="36"/>
      <c r="K254" s="36"/>
      <c r="L254" s="36"/>
      <c r="M254" s="36"/>
      <c r="N254" s="36"/>
      <c r="O254" s="36"/>
      <c r="P254" s="36"/>
      <c r="Q254" s="36"/>
      <c r="R254" s="36"/>
      <c r="S254" s="36"/>
      <c r="T254" s="36"/>
      <c r="U254" s="36"/>
      <c r="V254" s="36"/>
      <c r="W254" s="36"/>
      <c r="X254" s="36"/>
      <c r="Y254" s="36"/>
      <c r="Z254" s="36"/>
    </row>
    <row r="255" spans="1:26" ht="30" customHeight="1">
      <c r="A255" s="58" t="s">
        <v>39</v>
      </c>
      <c r="B255" s="59" t="s">
        <v>1847</v>
      </c>
      <c r="C255" s="60"/>
      <c r="D255" s="61">
        <v>1462288.93</v>
      </c>
      <c r="E255" s="61"/>
      <c r="F255" s="61">
        <v>347074.09</v>
      </c>
      <c r="G255" s="61"/>
      <c r="H255" s="61">
        <f t="shared" si="93"/>
        <v>347074.09</v>
      </c>
      <c r="I255" s="36"/>
      <c r="J255" s="36"/>
      <c r="K255" s="36"/>
      <c r="L255" s="36"/>
      <c r="M255" s="36"/>
      <c r="N255" s="36"/>
      <c r="O255" s="36"/>
      <c r="P255" s="36"/>
      <c r="Q255" s="36"/>
      <c r="R255" s="36"/>
      <c r="S255" s="36"/>
      <c r="T255" s="36"/>
      <c r="U255" s="36"/>
      <c r="V255" s="36"/>
      <c r="W255" s="36"/>
      <c r="X255" s="36"/>
      <c r="Y255" s="36"/>
      <c r="Z255" s="36"/>
    </row>
    <row r="256" spans="1:26" ht="30" customHeight="1">
      <c r="A256" s="58" t="s">
        <v>40</v>
      </c>
      <c r="B256" s="59" t="s">
        <v>1848</v>
      </c>
      <c r="C256" s="60"/>
      <c r="D256" s="61">
        <v>64362.77</v>
      </c>
      <c r="E256" s="61"/>
      <c r="F256" s="61">
        <v>26207.94</v>
      </c>
      <c r="G256" s="61"/>
      <c r="H256" s="61">
        <f t="shared" si="93"/>
        <v>26207.94</v>
      </c>
      <c r="I256" s="36"/>
      <c r="J256" s="36"/>
      <c r="K256" s="36"/>
      <c r="L256" s="36"/>
      <c r="M256" s="36"/>
      <c r="N256" s="36"/>
      <c r="O256" s="36"/>
      <c r="P256" s="36"/>
      <c r="Q256" s="36"/>
      <c r="R256" s="36"/>
      <c r="S256" s="36"/>
      <c r="T256" s="36"/>
      <c r="U256" s="36"/>
      <c r="V256" s="36"/>
      <c r="W256" s="36"/>
      <c r="X256" s="36"/>
      <c r="Y256" s="36"/>
      <c r="Z256" s="36"/>
    </row>
    <row r="257" spans="1:26" ht="30" customHeight="1">
      <c r="A257" s="58" t="s">
        <v>41</v>
      </c>
      <c r="B257" s="63" t="s">
        <v>1849</v>
      </c>
      <c r="C257" s="60"/>
      <c r="D257" s="61"/>
      <c r="E257" s="61"/>
      <c r="F257" s="61"/>
      <c r="G257" s="61"/>
      <c r="H257" s="61">
        <f t="shared" si="93"/>
        <v>0</v>
      </c>
      <c r="I257" s="36"/>
      <c r="J257" s="36"/>
      <c r="K257" s="36"/>
      <c r="L257" s="36"/>
      <c r="M257" s="36"/>
      <c r="N257" s="36"/>
      <c r="O257" s="36"/>
      <c r="P257" s="36"/>
      <c r="Q257" s="36"/>
      <c r="R257" s="36"/>
      <c r="S257" s="36"/>
      <c r="T257" s="36"/>
      <c r="U257" s="36"/>
      <c r="V257" s="36"/>
      <c r="W257" s="36"/>
      <c r="X257" s="36"/>
      <c r="Y257" s="36"/>
      <c r="Z257" s="36"/>
    </row>
    <row r="258" spans="1:26" ht="30" customHeight="1">
      <c r="A258" s="45" t="s">
        <v>1891</v>
      </c>
      <c r="B258" s="46" t="s">
        <v>477</v>
      </c>
      <c r="C258" s="51"/>
      <c r="D258" s="51">
        <f t="shared" ref="D258:F258" si="94">SUM(D259)</f>
        <v>0</v>
      </c>
      <c r="E258" s="51">
        <f t="shared" si="94"/>
        <v>0</v>
      </c>
      <c r="F258" s="51">
        <f t="shared" si="94"/>
        <v>0</v>
      </c>
      <c r="G258" s="49"/>
      <c r="H258" s="51">
        <f>SUM(H259)</f>
        <v>0</v>
      </c>
      <c r="I258" s="36"/>
      <c r="J258" s="36"/>
      <c r="K258" s="36"/>
      <c r="L258" s="36"/>
      <c r="M258" s="36"/>
      <c r="N258" s="36"/>
      <c r="O258" s="36"/>
      <c r="P258" s="36"/>
      <c r="Q258" s="36"/>
      <c r="R258" s="36"/>
      <c r="S258" s="36"/>
      <c r="T258" s="36"/>
      <c r="U258" s="36"/>
      <c r="V258" s="36"/>
      <c r="W258" s="36"/>
      <c r="X258" s="36"/>
      <c r="Y258" s="36"/>
      <c r="Z258" s="36"/>
    </row>
    <row r="259" spans="1:26" ht="30" customHeight="1">
      <c r="A259" s="65" t="s">
        <v>42</v>
      </c>
      <c r="B259" s="59" t="s">
        <v>477</v>
      </c>
      <c r="C259" s="66"/>
      <c r="D259" s="61"/>
      <c r="E259" s="61"/>
      <c r="F259" s="61"/>
      <c r="G259" s="61"/>
      <c r="H259" s="49">
        <f>ROUND(F259-E259,2)</f>
        <v>0</v>
      </c>
      <c r="I259" s="36"/>
      <c r="J259" s="36"/>
      <c r="K259" s="36"/>
      <c r="L259" s="36"/>
      <c r="M259" s="36"/>
      <c r="N259" s="36"/>
      <c r="O259" s="36"/>
      <c r="P259" s="36"/>
      <c r="Q259" s="36"/>
      <c r="R259" s="36"/>
      <c r="S259" s="36"/>
      <c r="T259" s="36"/>
      <c r="U259" s="36"/>
      <c r="V259" s="36"/>
      <c r="W259" s="36"/>
      <c r="X259" s="36"/>
      <c r="Y259" s="36"/>
      <c r="Z259" s="36"/>
    </row>
    <row r="260" spans="1:26" ht="30" customHeight="1">
      <c r="A260" s="45" t="s">
        <v>1892</v>
      </c>
      <c r="B260" s="46" t="s">
        <v>476</v>
      </c>
      <c r="C260" s="51"/>
      <c r="D260" s="49">
        <f t="shared" ref="D260:F260" si="95">SUM(D261)</f>
        <v>377870.73</v>
      </c>
      <c r="E260" s="49">
        <f t="shared" si="95"/>
        <v>0</v>
      </c>
      <c r="F260" s="49">
        <f t="shared" si="95"/>
        <v>68154</v>
      </c>
      <c r="G260" s="49"/>
      <c r="H260" s="49">
        <f>SUM(H261)</f>
        <v>68154</v>
      </c>
      <c r="I260" s="36"/>
      <c r="J260" s="36"/>
      <c r="K260" s="36"/>
      <c r="L260" s="36"/>
      <c r="M260" s="36"/>
      <c r="N260" s="36"/>
      <c r="O260" s="36"/>
      <c r="P260" s="36"/>
      <c r="Q260" s="36"/>
      <c r="R260" s="36"/>
      <c r="S260" s="36"/>
      <c r="T260" s="36"/>
      <c r="U260" s="36"/>
      <c r="V260" s="36"/>
      <c r="W260" s="36"/>
      <c r="X260" s="36"/>
      <c r="Y260" s="36"/>
      <c r="Z260" s="36"/>
    </row>
    <row r="261" spans="1:26" ht="30" customHeight="1">
      <c r="A261" s="58" t="s">
        <v>43</v>
      </c>
      <c r="B261" s="71" t="s">
        <v>476</v>
      </c>
      <c r="C261" s="60"/>
      <c r="D261" s="61">
        <v>377870.73</v>
      </c>
      <c r="E261" s="61"/>
      <c r="F261" s="61">
        <v>68154</v>
      </c>
      <c r="G261" s="61"/>
      <c r="H261" s="61">
        <f>ROUND(F261-E261,2)</f>
        <v>68154</v>
      </c>
      <c r="I261" s="36"/>
      <c r="J261" s="36"/>
      <c r="K261" s="36"/>
      <c r="L261" s="36"/>
      <c r="M261" s="36"/>
      <c r="N261" s="36"/>
      <c r="O261" s="36"/>
      <c r="P261" s="36"/>
      <c r="Q261" s="36"/>
      <c r="R261" s="36"/>
      <c r="S261" s="36"/>
      <c r="T261" s="36"/>
      <c r="U261" s="36"/>
      <c r="V261" s="36"/>
      <c r="W261" s="36"/>
      <c r="X261" s="36"/>
      <c r="Y261" s="36"/>
      <c r="Z261" s="36"/>
    </row>
    <row r="262" spans="1:26" ht="30" customHeight="1">
      <c r="A262" s="41" t="s">
        <v>1893</v>
      </c>
      <c r="B262" s="72" t="s">
        <v>1894</v>
      </c>
      <c r="C262" s="73"/>
      <c r="D262" s="73">
        <f t="shared" ref="D262:F262" si="96">D263+D266+D267+D268+D270</f>
        <v>5242663.43</v>
      </c>
      <c r="E262" s="73">
        <f t="shared" si="96"/>
        <v>0</v>
      </c>
      <c r="F262" s="73">
        <f t="shared" si="96"/>
        <v>2120755.75</v>
      </c>
      <c r="G262" s="44"/>
      <c r="H262" s="44">
        <f>H263+H266+H267+H268+H270</f>
        <v>2120755.75</v>
      </c>
      <c r="I262" s="36"/>
      <c r="J262" s="36"/>
      <c r="K262" s="36"/>
      <c r="L262" s="36"/>
      <c r="M262" s="36"/>
      <c r="N262" s="36"/>
      <c r="O262" s="36"/>
      <c r="P262" s="36"/>
      <c r="Q262" s="36"/>
      <c r="R262" s="36"/>
      <c r="S262" s="36"/>
      <c r="T262" s="36"/>
      <c r="U262" s="36"/>
      <c r="V262" s="36"/>
      <c r="W262" s="36"/>
      <c r="X262" s="36"/>
      <c r="Y262" s="36"/>
      <c r="Z262" s="36"/>
    </row>
    <row r="263" spans="1:26" ht="30" customHeight="1">
      <c r="A263" s="53" t="s">
        <v>1895</v>
      </c>
      <c r="B263" s="54" t="s">
        <v>349</v>
      </c>
      <c r="C263" s="48"/>
      <c r="D263" s="49">
        <f t="shared" ref="D263:F263" si="97">SUM(D264:D265)</f>
        <v>5242663.43</v>
      </c>
      <c r="E263" s="49">
        <f t="shared" si="97"/>
        <v>0</v>
      </c>
      <c r="F263" s="49">
        <f t="shared" si="97"/>
        <v>2120755.75</v>
      </c>
      <c r="G263" s="49"/>
      <c r="H263" s="49">
        <f>SUM(H264:H265)</f>
        <v>2120755.75</v>
      </c>
      <c r="I263" s="36"/>
      <c r="J263" s="36"/>
      <c r="K263" s="36"/>
      <c r="L263" s="36"/>
      <c r="M263" s="36"/>
      <c r="N263" s="36"/>
      <c r="O263" s="36"/>
      <c r="P263" s="36"/>
      <c r="Q263" s="36"/>
      <c r="R263" s="36"/>
      <c r="S263" s="36"/>
      <c r="T263" s="36"/>
      <c r="U263" s="36"/>
      <c r="V263" s="36"/>
      <c r="W263" s="36"/>
      <c r="X263" s="36"/>
      <c r="Y263" s="36"/>
      <c r="Z263" s="36"/>
    </row>
    <row r="264" spans="1:26" ht="30" customHeight="1">
      <c r="A264" s="58" t="s">
        <v>44</v>
      </c>
      <c r="B264" s="59" t="s">
        <v>1896</v>
      </c>
      <c r="C264" s="60"/>
      <c r="D264" s="61">
        <v>136930</v>
      </c>
      <c r="E264" s="61"/>
      <c r="F264" s="61">
        <v>72780</v>
      </c>
      <c r="G264" s="61"/>
      <c r="H264" s="61">
        <f t="shared" ref="H264:H265" si="98">ROUND(F264-E264,2)</f>
        <v>72780</v>
      </c>
      <c r="I264" s="36"/>
      <c r="J264" s="36"/>
      <c r="K264" s="36"/>
      <c r="L264" s="36"/>
      <c r="M264" s="36"/>
      <c r="N264" s="36"/>
      <c r="O264" s="36"/>
      <c r="P264" s="36"/>
      <c r="Q264" s="36"/>
      <c r="R264" s="36"/>
      <c r="S264" s="36"/>
      <c r="T264" s="36"/>
      <c r="U264" s="36"/>
      <c r="V264" s="36"/>
      <c r="W264" s="36"/>
      <c r="X264" s="36"/>
      <c r="Y264" s="36"/>
      <c r="Z264" s="36"/>
    </row>
    <row r="265" spans="1:26" ht="30" customHeight="1">
      <c r="A265" s="58" t="s">
        <v>45</v>
      </c>
      <c r="B265" s="63" t="s">
        <v>1897</v>
      </c>
      <c r="C265" s="60"/>
      <c r="D265" s="61">
        <v>5105733.43</v>
      </c>
      <c r="E265" s="61"/>
      <c r="F265" s="61">
        <v>2047975.75</v>
      </c>
      <c r="G265" s="61"/>
      <c r="H265" s="61">
        <f t="shared" si="98"/>
        <v>2047975.75</v>
      </c>
      <c r="I265" s="36"/>
      <c r="J265" s="36"/>
      <c r="K265" s="36"/>
      <c r="L265" s="36"/>
      <c r="M265" s="36"/>
      <c r="N265" s="36"/>
      <c r="O265" s="36"/>
      <c r="P265" s="36"/>
      <c r="Q265" s="36"/>
      <c r="R265" s="36"/>
      <c r="S265" s="36"/>
      <c r="T265" s="36"/>
      <c r="U265" s="36"/>
      <c r="V265" s="36"/>
      <c r="W265" s="36"/>
      <c r="X265" s="36"/>
      <c r="Y265" s="36"/>
      <c r="Z265" s="36"/>
    </row>
    <row r="266" spans="1:26" ht="30" customHeight="1">
      <c r="A266" s="45" t="s">
        <v>1898</v>
      </c>
      <c r="B266" s="46" t="s">
        <v>1899</v>
      </c>
      <c r="C266" s="69"/>
      <c r="D266" s="70"/>
      <c r="E266" s="70"/>
      <c r="F266" s="70"/>
      <c r="G266" s="49"/>
      <c r="H266" s="49"/>
      <c r="I266" s="36"/>
      <c r="J266" s="36"/>
      <c r="K266" s="36"/>
      <c r="L266" s="36"/>
      <c r="M266" s="36"/>
      <c r="N266" s="36"/>
      <c r="O266" s="36"/>
      <c r="P266" s="36"/>
      <c r="Q266" s="36"/>
      <c r="R266" s="36"/>
      <c r="S266" s="36"/>
      <c r="T266" s="36"/>
      <c r="U266" s="36"/>
      <c r="V266" s="36"/>
      <c r="W266" s="36"/>
      <c r="X266" s="36"/>
      <c r="Y266" s="36"/>
      <c r="Z266" s="36"/>
    </row>
    <row r="267" spans="1:26" ht="30" customHeight="1">
      <c r="A267" s="45" t="s">
        <v>1900</v>
      </c>
      <c r="B267" s="46" t="s">
        <v>1901</v>
      </c>
      <c r="C267" s="69"/>
      <c r="D267" s="70"/>
      <c r="E267" s="70"/>
      <c r="F267" s="70"/>
      <c r="G267" s="49"/>
      <c r="H267" s="49"/>
      <c r="I267" s="36"/>
      <c r="J267" s="36"/>
      <c r="K267" s="36"/>
      <c r="L267" s="36"/>
      <c r="M267" s="36"/>
      <c r="N267" s="36"/>
      <c r="O267" s="36"/>
      <c r="P267" s="36"/>
      <c r="Q267" s="36"/>
      <c r="R267" s="36"/>
      <c r="S267" s="36"/>
      <c r="T267" s="36"/>
      <c r="U267" s="36"/>
      <c r="V267" s="36"/>
      <c r="W267" s="36"/>
      <c r="X267" s="36"/>
      <c r="Y267" s="36"/>
      <c r="Z267" s="36"/>
    </row>
    <row r="268" spans="1:26" ht="30" customHeight="1">
      <c r="A268" s="45" t="s">
        <v>1902</v>
      </c>
      <c r="B268" s="46" t="s">
        <v>1903</v>
      </c>
      <c r="C268" s="51"/>
      <c r="D268" s="51">
        <f t="shared" ref="D268:F268" si="99">SUM(D269)</f>
        <v>0</v>
      </c>
      <c r="E268" s="51">
        <f t="shared" si="99"/>
        <v>0</v>
      </c>
      <c r="F268" s="51">
        <f t="shared" si="99"/>
        <v>0</v>
      </c>
      <c r="G268" s="49"/>
      <c r="H268" s="51">
        <f>SUM(H269)</f>
        <v>0</v>
      </c>
      <c r="I268" s="36"/>
      <c r="J268" s="36"/>
      <c r="K268" s="36"/>
      <c r="L268" s="36"/>
      <c r="M268" s="36"/>
      <c r="N268" s="36"/>
      <c r="O268" s="36"/>
      <c r="P268" s="36"/>
      <c r="Q268" s="36"/>
      <c r="R268" s="36"/>
      <c r="S268" s="36"/>
      <c r="T268" s="36"/>
      <c r="U268" s="36"/>
      <c r="V268" s="36"/>
      <c r="W268" s="36"/>
      <c r="X268" s="36"/>
      <c r="Y268" s="36"/>
      <c r="Z268" s="36"/>
    </row>
    <row r="269" spans="1:26" ht="30" customHeight="1">
      <c r="A269" s="65" t="s">
        <v>46</v>
      </c>
      <c r="B269" s="59" t="s">
        <v>1903</v>
      </c>
      <c r="C269" s="51"/>
      <c r="D269" s="61"/>
      <c r="E269" s="61"/>
      <c r="F269" s="61"/>
      <c r="G269" s="49"/>
      <c r="H269" s="49">
        <f>ROUND(F269-E269,2)</f>
        <v>0</v>
      </c>
      <c r="I269" s="36"/>
      <c r="J269" s="36"/>
      <c r="K269" s="36"/>
      <c r="L269" s="36"/>
      <c r="M269" s="36"/>
      <c r="N269" s="36"/>
      <c r="O269" s="36"/>
      <c r="P269" s="36"/>
      <c r="Q269" s="36"/>
      <c r="R269" s="36"/>
      <c r="S269" s="36"/>
      <c r="T269" s="36"/>
      <c r="U269" s="36"/>
      <c r="V269" s="36"/>
      <c r="W269" s="36"/>
      <c r="X269" s="36"/>
      <c r="Y269" s="36"/>
      <c r="Z269" s="36"/>
    </row>
    <row r="270" spans="1:26" ht="30" customHeight="1">
      <c r="A270" s="45" t="s">
        <v>1904</v>
      </c>
      <c r="B270" s="46" t="s">
        <v>1905</v>
      </c>
      <c r="C270" s="69"/>
      <c r="D270" s="70"/>
      <c r="E270" s="70"/>
      <c r="F270" s="70"/>
      <c r="G270" s="49"/>
      <c r="H270" s="49"/>
      <c r="I270" s="36"/>
      <c r="J270" s="36"/>
      <c r="K270" s="36"/>
      <c r="L270" s="36"/>
      <c r="M270" s="36"/>
      <c r="N270" s="36"/>
      <c r="O270" s="36"/>
      <c r="P270" s="36"/>
      <c r="Q270" s="36"/>
      <c r="R270" s="36"/>
      <c r="S270" s="36"/>
      <c r="T270" s="36"/>
      <c r="U270" s="36"/>
      <c r="V270" s="36"/>
      <c r="W270" s="36"/>
      <c r="X270" s="36"/>
      <c r="Y270" s="36"/>
      <c r="Z270" s="36"/>
    </row>
    <row r="271" spans="1:26" ht="30" customHeight="1">
      <c r="A271" s="41" t="s">
        <v>1906</v>
      </c>
      <c r="B271" s="52" t="s">
        <v>1907</v>
      </c>
      <c r="C271" s="43"/>
      <c r="D271" s="43">
        <f t="shared" ref="D271:F271" si="100">SUM(D273+D275+D277+D279+D281+D290+D284)</f>
        <v>1022038.99</v>
      </c>
      <c r="E271" s="43">
        <f t="shared" si="100"/>
        <v>0</v>
      </c>
      <c r="F271" s="43">
        <f t="shared" si="100"/>
        <v>130867.44</v>
      </c>
      <c r="G271" s="44"/>
      <c r="H271" s="43">
        <f>SUM(H273+H275+H277+H279+H281+H290+H284)</f>
        <v>130867.44</v>
      </c>
      <c r="I271" s="36"/>
      <c r="J271" s="36"/>
      <c r="K271" s="36"/>
      <c r="L271" s="36"/>
      <c r="M271" s="36"/>
      <c r="N271" s="36"/>
      <c r="O271" s="36"/>
      <c r="P271" s="36"/>
      <c r="Q271" s="36"/>
      <c r="R271" s="36"/>
      <c r="S271" s="36"/>
      <c r="T271" s="36"/>
      <c r="U271" s="36"/>
      <c r="V271" s="36"/>
      <c r="W271" s="36"/>
      <c r="X271" s="36"/>
      <c r="Y271" s="36"/>
      <c r="Z271" s="36"/>
    </row>
    <row r="272" spans="1:26" ht="30" customHeight="1">
      <c r="A272" s="74" t="s">
        <v>1908</v>
      </c>
      <c r="B272" s="46" t="s">
        <v>1909</v>
      </c>
      <c r="C272" s="69"/>
      <c r="D272" s="70"/>
      <c r="E272" s="70"/>
      <c r="F272" s="70"/>
      <c r="G272" s="75"/>
      <c r="H272" s="75"/>
      <c r="I272" s="36"/>
      <c r="J272" s="36"/>
      <c r="K272" s="36"/>
      <c r="L272" s="36"/>
      <c r="M272" s="36"/>
      <c r="N272" s="36"/>
      <c r="O272" s="36"/>
      <c r="P272" s="36"/>
      <c r="Q272" s="36"/>
      <c r="R272" s="36"/>
      <c r="S272" s="36"/>
      <c r="T272" s="36"/>
      <c r="U272" s="36"/>
      <c r="V272" s="36"/>
      <c r="W272" s="36"/>
      <c r="X272" s="36"/>
      <c r="Y272" s="36"/>
      <c r="Z272" s="36"/>
    </row>
    <row r="273" spans="1:26" ht="30" customHeight="1">
      <c r="A273" s="45" t="s">
        <v>1910</v>
      </c>
      <c r="B273" s="46" t="s">
        <v>1847</v>
      </c>
      <c r="C273" s="51"/>
      <c r="D273" s="51">
        <f t="shared" ref="D273:F273" si="101">SUM(D274)</f>
        <v>0</v>
      </c>
      <c r="E273" s="51">
        <f t="shared" si="101"/>
        <v>0</v>
      </c>
      <c r="F273" s="51">
        <f t="shared" si="101"/>
        <v>0</v>
      </c>
      <c r="G273" s="49"/>
      <c r="H273" s="51">
        <f>SUM(H274)</f>
        <v>0</v>
      </c>
      <c r="I273" s="36"/>
      <c r="J273" s="36"/>
      <c r="K273" s="36"/>
      <c r="L273" s="36"/>
      <c r="M273" s="36"/>
      <c r="N273" s="36"/>
      <c r="O273" s="36"/>
      <c r="P273" s="36"/>
      <c r="Q273" s="36"/>
      <c r="R273" s="36"/>
      <c r="S273" s="36"/>
      <c r="T273" s="36"/>
      <c r="U273" s="36"/>
      <c r="V273" s="36"/>
      <c r="W273" s="36"/>
      <c r="X273" s="36"/>
      <c r="Y273" s="36"/>
      <c r="Z273" s="36"/>
    </row>
    <row r="274" spans="1:26" ht="30" customHeight="1">
      <c r="A274" s="65" t="s">
        <v>47</v>
      </c>
      <c r="B274" s="59" t="s">
        <v>1847</v>
      </c>
      <c r="C274" s="66"/>
      <c r="D274" s="61"/>
      <c r="E274" s="61"/>
      <c r="F274" s="61"/>
      <c r="G274" s="61"/>
      <c r="H274" s="61">
        <f>ROUND(F274-E274,2)</f>
        <v>0</v>
      </c>
      <c r="I274" s="36"/>
      <c r="J274" s="36"/>
      <c r="K274" s="36"/>
      <c r="L274" s="36"/>
      <c r="M274" s="36"/>
      <c r="N274" s="36"/>
      <c r="O274" s="36"/>
      <c r="P274" s="36"/>
      <c r="Q274" s="36"/>
      <c r="R274" s="36"/>
      <c r="S274" s="36"/>
      <c r="T274" s="36"/>
      <c r="U274" s="36"/>
      <c r="V274" s="36"/>
      <c r="W274" s="36"/>
      <c r="X274" s="36"/>
      <c r="Y274" s="36"/>
      <c r="Z274" s="36"/>
    </row>
    <row r="275" spans="1:26" ht="30" customHeight="1">
      <c r="A275" s="45" t="s">
        <v>1911</v>
      </c>
      <c r="B275" s="46" t="s">
        <v>1912</v>
      </c>
      <c r="C275" s="51"/>
      <c r="D275" s="51">
        <f t="shared" ref="D275:F275" si="102">SUM(D276)</f>
        <v>0</v>
      </c>
      <c r="E275" s="51">
        <f t="shared" si="102"/>
        <v>0</v>
      </c>
      <c r="F275" s="51">
        <f t="shared" si="102"/>
        <v>0</v>
      </c>
      <c r="G275" s="49"/>
      <c r="H275" s="51">
        <f>SUM(H276)</f>
        <v>0</v>
      </c>
      <c r="I275" s="36"/>
      <c r="J275" s="36"/>
      <c r="K275" s="36"/>
      <c r="L275" s="36"/>
      <c r="M275" s="36"/>
      <c r="N275" s="36"/>
      <c r="O275" s="36"/>
      <c r="P275" s="36"/>
      <c r="Q275" s="36"/>
      <c r="R275" s="36"/>
      <c r="S275" s="36"/>
      <c r="T275" s="36"/>
      <c r="U275" s="36"/>
      <c r="V275" s="36"/>
      <c r="W275" s="36"/>
      <c r="X275" s="36"/>
      <c r="Y275" s="36"/>
      <c r="Z275" s="36"/>
    </row>
    <row r="276" spans="1:26" ht="30" customHeight="1">
      <c r="A276" s="65" t="s">
        <v>48</v>
      </c>
      <c r="B276" s="59" t="s">
        <v>1912</v>
      </c>
      <c r="C276" s="66"/>
      <c r="D276" s="61"/>
      <c r="E276" s="61"/>
      <c r="F276" s="61"/>
      <c r="G276" s="61"/>
      <c r="H276" s="61">
        <f>ROUND(F276-E276,2)</f>
        <v>0</v>
      </c>
      <c r="I276" s="36"/>
      <c r="J276" s="36"/>
      <c r="K276" s="36"/>
      <c r="L276" s="36"/>
      <c r="M276" s="36"/>
      <c r="N276" s="36"/>
      <c r="O276" s="36"/>
      <c r="P276" s="36"/>
      <c r="Q276" s="36"/>
      <c r="R276" s="36"/>
      <c r="S276" s="36"/>
      <c r="T276" s="36"/>
      <c r="U276" s="36"/>
      <c r="V276" s="36"/>
      <c r="W276" s="36"/>
      <c r="X276" s="36"/>
      <c r="Y276" s="36"/>
      <c r="Z276" s="36"/>
    </row>
    <row r="277" spans="1:26" ht="30" customHeight="1">
      <c r="A277" s="45" t="s">
        <v>1913</v>
      </c>
      <c r="B277" s="46" t="s">
        <v>1914</v>
      </c>
      <c r="C277" s="51"/>
      <c r="D277" s="51">
        <f t="shared" ref="D277:F277" si="103">SUM(D278)</f>
        <v>0</v>
      </c>
      <c r="E277" s="51">
        <f t="shared" si="103"/>
        <v>0</v>
      </c>
      <c r="F277" s="51">
        <f t="shared" si="103"/>
        <v>0</v>
      </c>
      <c r="G277" s="49"/>
      <c r="H277" s="51">
        <f>SUM(H278)</f>
        <v>0</v>
      </c>
      <c r="I277" s="36"/>
      <c r="J277" s="36"/>
      <c r="K277" s="36"/>
      <c r="L277" s="36"/>
      <c r="M277" s="36"/>
      <c r="N277" s="36"/>
      <c r="O277" s="36"/>
      <c r="P277" s="36"/>
      <c r="Q277" s="36"/>
      <c r="R277" s="36"/>
      <c r="S277" s="36"/>
      <c r="T277" s="36"/>
      <c r="U277" s="36"/>
      <c r="V277" s="36"/>
      <c r="W277" s="36"/>
      <c r="X277" s="36"/>
      <c r="Y277" s="36"/>
      <c r="Z277" s="36"/>
    </row>
    <row r="278" spans="1:26" ht="30" customHeight="1">
      <c r="A278" s="65" t="s">
        <v>49</v>
      </c>
      <c r="B278" s="59" t="s">
        <v>1914</v>
      </c>
      <c r="C278" s="66"/>
      <c r="D278" s="61"/>
      <c r="E278" s="61"/>
      <c r="F278" s="61"/>
      <c r="G278" s="61"/>
      <c r="H278" s="61">
        <f>ROUND(F278-E278,2)</f>
        <v>0</v>
      </c>
      <c r="I278" s="36"/>
      <c r="J278" s="36"/>
      <c r="K278" s="36"/>
      <c r="L278" s="36"/>
      <c r="M278" s="36"/>
      <c r="N278" s="36"/>
      <c r="O278" s="36"/>
      <c r="P278" s="36"/>
      <c r="Q278" s="36"/>
      <c r="R278" s="36"/>
      <c r="S278" s="36"/>
      <c r="T278" s="36"/>
      <c r="U278" s="36"/>
      <c r="V278" s="36"/>
      <c r="W278" s="36"/>
      <c r="X278" s="36"/>
      <c r="Y278" s="36"/>
      <c r="Z278" s="36"/>
    </row>
    <row r="279" spans="1:26" ht="30" customHeight="1">
      <c r="A279" s="45" t="s">
        <v>1915</v>
      </c>
      <c r="B279" s="46" t="s">
        <v>1916</v>
      </c>
      <c r="C279" s="51"/>
      <c r="D279" s="51">
        <f t="shared" ref="D279:F279" si="104">SUM(D280)</f>
        <v>0</v>
      </c>
      <c r="E279" s="51">
        <f t="shared" si="104"/>
        <v>0</v>
      </c>
      <c r="F279" s="51">
        <f t="shared" si="104"/>
        <v>0</v>
      </c>
      <c r="G279" s="49"/>
      <c r="H279" s="51">
        <f>SUM(H280)</f>
        <v>0</v>
      </c>
      <c r="I279" s="36"/>
      <c r="J279" s="36"/>
      <c r="K279" s="36"/>
      <c r="L279" s="36"/>
      <c r="M279" s="36"/>
      <c r="N279" s="36"/>
      <c r="O279" s="36"/>
      <c r="P279" s="36"/>
      <c r="Q279" s="36"/>
      <c r="R279" s="36"/>
      <c r="S279" s="36"/>
      <c r="T279" s="36"/>
      <c r="U279" s="36"/>
      <c r="V279" s="36"/>
      <c r="W279" s="36"/>
      <c r="X279" s="36"/>
      <c r="Y279" s="36"/>
      <c r="Z279" s="36"/>
    </row>
    <row r="280" spans="1:26" ht="30" customHeight="1">
      <c r="A280" s="65" t="s">
        <v>1917</v>
      </c>
      <c r="B280" s="59" t="s">
        <v>1916</v>
      </c>
      <c r="C280" s="66"/>
      <c r="D280" s="61"/>
      <c r="E280" s="61"/>
      <c r="F280" s="61"/>
      <c r="G280" s="61"/>
      <c r="H280" s="61">
        <f>ROUND(F280-E280,2)</f>
        <v>0</v>
      </c>
      <c r="I280" s="36"/>
      <c r="J280" s="36"/>
      <c r="K280" s="36"/>
      <c r="L280" s="36"/>
      <c r="M280" s="36"/>
      <c r="N280" s="36"/>
      <c r="O280" s="36"/>
      <c r="P280" s="36"/>
      <c r="Q280" s="36"/>
      <c r="R280" s="36"/>
      <c r="S280" s="36"/>
      <c r="T280" s="36"/>
      <c r="U280" s="36"/>
      <c r="V280" s="36"/>
      <c r="W280" s="36"/>
      <c r="X280" s="36"/>
      <c r="Y280" s="36"/>
      <c r="Z280" s="36"/>
    </row>
    <row r="281" spans="1:26" ht="30" customHeight="1">
      <c r="A281" s="45" t="s">
        <v>1918</v>
      </c>
      <c r="B281" s="67" t="s">
        <v>482</v>
      </c>
      <c r="C281" s="51"/>
      <c r="D281" s="51">
        <f t="shared" ref="D281:F281" si="105">SUM(D282)</f>
        <v>0</v>
      </c>
      <c r="E281" s="51">
        <f t="shared" si="105"/>
        <v>0</v>
      </c>
      <c r="F281" s="51">
        <f t="shared" si="105"/>
        <v>0</v>
      </c>
      <c r="G281" s="49"/>
      <c r="H281" s="51">
        <f>SUM(H282)</f>
        <v>0</v>
      </c>
      <c r="I281" s="36"/>
      <c r="J281" s="36"/>
      <c r="K281" s="36"/>
      <c r="L281" s="36"/>
      <c r="M281" s="36"/>
      <c r="N281" s="36"/>
      <c r="O281" s="36"/>
      <c r="P281" s="36"/>
      <c r="Q281" s="36"/>
      <c r="R281" s="36"/>
      <c r="S281" s="36"/>
      <c r="T281" s="36"/>
      <c r="U281" s="36"/>
      <c r="V281" s="36"/>
      <c r="W281" s="36"/>
      <c r="X281" s="36"/>
      <c r="Y281" s="36"/>
      <c r="Z281" s="36"/>
    </row>
    <row r="282" spans="1:26" ht="30" customHeight="1">
      <c r="A282" s="65" t="s">
        <v>1919</v>
      </c>
      <c r="B282" s="76" t="s">
        <v>482</v>
      </c>
      <c r="C282" s="66"/>
      <c r="D282" s="61"/>
      <c r="E282" s="61"/>
      <c r="F282" s="61"/>
      <c r="G282" s="61"/>
      <c r="H282" s="61">
        <f>ROUND(F282-E282,2)</f>
        <v>0</v>
      </c>
      <c r="I282" s="36"/>
      <c r="J282" s="36"/>
      <c r="K282" s="36"/>
      <c r="L282" s="36"/>
      <c r="M282" s="36"/>
      <c r="N282" s="36"/>
      <c r="O282" s="36"/>
      <c r="P282" s="36"/>
      <c r="Q282" s="36"/>
      <c r="R282" s="36"/>
      <c r="S282" s="36"/>
      <c r="T282" s="36"/>
      <c r="U282" s="36"/>
      <c r="V282" s="36"/>
      <c r="W282" s="36"/>
      <c r="X282" s="36"/>
      <c r="Y282" s="36"/>
      <c r="Z282" s="36"/>
    </row>
    <row r="283" spans="1:26" ht="30" customHeight="1">
      <c r="A283" s="45" t="s">
        <v>1920</v>
      </c>
      <c r="B283" s="46" t="s">
        <v>1921</v>
      </c>
      <c r="C283" s="69"/>
      <c r="D283" s="70"/>
      <c r="E283" s="70"/>
      <c r="F283" s="70"/>
      <c r="G283" s="49"/>
      <c r="H283" s="49"/>
      <c r="I283" s="36"/>
      <c r="J283" s="36"/>
      <c r="K283" s="36"/>
      <c r="L283" s="36"/>
      <c r="M283" s="36"/>
      <c r="N283" s="36"/>
      <c r="O283" s="36"/>
      <c r="P283" s="36"/>
      <c r="Q283" s="36"/>
      <c r="R283" s="36"/>
      <c r="S283" s="36"/>
      <c r="T283" s="36"/>
      <c r="U283" s="36"/>
      <c r="V283" s="36"/>
      <c r="W283" s="36"/>
      <c r="X283" s="36"/>
      <c r="Y283" s="36"/>
      <c r="Z283" s="36"/>
    </row>
    <row r="284" spans="1:26" ht="30" customHeight="1">
      <c r="A284" s="45" t="s">
        <v>1922</v>
      </c>
      <c r="B284" s="46" t="s">
        <v>1923</v>
      </c>
      <c r="C284" s="51"/>
      <c r="D284" s="49">
        <f t="shared" ref="D284:F284" si="106">SUM(D285:D289)</f>
        <v>0</v>
      </c>
      <c r="E284" s="49">
        <f t="shared" si="106"/>
        <v>0</v>
      </c>
      <c r="F284" s="49">
        <f t="shared" si="106"/>
        <v>0</v>
      </c>
      <c r="G284" s="49"/>
      <c r="H284" s="49">
        <f>SUM(H285:H289)</f>
        <v>0</v>
      </c>
      <c r="I284" s="36"/>
      <c r="J284" s="36"/>
      <c r="K284" s="36"/>
      <c r="L284" s="36"/>
      <c r="M284" s="36"/>
      <c r="N284" s="36"/>
      <c r="O284" s="36"/>
      <c r="P284" s="36"/>
      <c r="Q284" s="36"/>
      <c r="R284" s="36"/>
      <c r="S284" s="36"/>
      <c r="T284" s="36"/>
      <c r="U284" s="36"/>
      <c r="V284" s="36"/>
      <c r="W284" s="36"/>
      <c r="X284" s="36"/>
      <c r="Y284" s="36"/>
      <c r="Z284" s="36"/>
    </row>
    <row r="285" spans="1:26" ht="30" customHeight="1">
      <c r="A285" s="58" t="s">
        <v>50</v>
      </c>
      <c r="B285" s="64" t="s">
        <v>1845</v>
      </c>
      <c r="C285" s="60"/>
      <c r="D285" s="61"/>
      <c r="E285" s="61"/>
      <c r="F285" s="61"/>
      <c r="G285" s="61"/>
      <c r="H285" s="61">
        <f t="shared" ref="H285:H289" si="107">ROUND(F285-E285,2)</f>
        <v>0</v>
      </c>
      <c r="I285" s="36"/>
      <c r="J285" s="36"/>
      <c r="K285" s="36"/>
      <c r="L285" s="36"/>
      <c r="M285" s="36"/>
      <c r="N285" s="36"/>
      <c r="O285" s="36"/>
      <c r="P285" s="36"/>
      <c r="Q285" s="36"/>
      <c r="R285" s="36"/>
      <c r="S285" s="36"/>
      <c r="T285" s="36"/>
      <c r="U285" s="36"/>
      <c r="V285" s="36"/>
      <c r="W285" s="36"/>
      <c r="X285" s="36"/>
      <c r="Y285" s="36"/>
      <c r="Z285" s="36"/>
    </row>
    <row r="286" spans="1:26" ht="30" customHeight="1">
      <c r="A286" s="58" t="s">
        <v>51</v>
      </c>
      <c r="B286" s="59" t="s">
        <v>1846</v>
      </c>
      <c r="C286" s="60"/>
      <c r="D286" s="61"/>
      <c r="E286" s="61"/>
      <c r="F286" s="61"/>
      <c r="G286" s="61"/>
      <c r="H286" s="61">
        <f t="shared" si="107"/>
        <v>0</v>
      </c>
      <c r="I286" s="36"/>
      <c r="J286" s="36"/>
      <c r="K286" s="36"/>
      <c r="L286" s="36"/>
      <c r="M286" s="36"/>
      <c r="N286" s="36"/>
      <c r="O286" s="36"/>
      <c r="P286" s="36"/>
      <c r="Q286" s="36"/>
      <c r="R286" s="36"/>
      <c r="S286" s="36"/>
      <c r="T286" s="36"/>
      <c r="U286" s="36"/>
      <c r="V286" s="36"/>
      <c r="W286" s="36"/>
      <c r="X286" s="36"/>
      <c r="Y286" s="36"/>
      <c r="Z286" s="36"/>
    </row>
    <row r="287" spans="1:26" ht="30" customHeight="1">
      <c r="A287" s="58" t="s">
        <v>52</v>
      </c>
      <c r="B287" s="59" t="s">
        <v>1847</v>
      </c>
      <c r="C287" s="60"/>
      <c r="D287" s="61"/>
      <c r="E287" s="61"/>
      <c r="F287" s="61"/>
      <c r="G287" s="61"/>
      <c r="H287" s="61">
        <f t="shared" si="107"/>
        <v>0</v>
      </c>
      <c r="I287" s="36"/>
      <c r="J287" s="36"/>
      <c r="K287" s="36"/>
      <c r="L287" s="36"/>
      <c r="M287" s="36"/>
      <c r="N287" s="36"/>
      <c r="O287" s="36"/>
      <c r="P287" s="36"/>
      <c r="Q287" s="36"/>
      <c r="R287" s="36"/>
      <c r="S287" s="36"/>
      <c r="T287" s="36"/>
      <c r="U287" s="36"/>
      <c r="V287" s="36"/>
      <c r="W287" s="36"/>
      <c r="X287" s="36"/>
      <c r="Y287" s="36"/>
      <c r="Z287" s="36"/>
    </row>
    <row r="288" spans="1:26" ht="30" customHeight="1">
      <c r="A288" s="58" t="s">
        <v>53</v>
      </c>
      <c r="B288" s="59" t="s">
        <v>1848</v>
      </c>
      <c r="C288" s="60"/>
      <c r="D288" s="61"/>
      <c r="E288" s="61"/>
      <c r="F288" s="61"/>
      <c r="G288" s="61"/>
      <c r="H288" s="61">
        <f t="shared" si="107"/>
        <v>0</v>
      </c>
      <c r="I288" s="36"/>
      <c r="J288" s="36"/>
      <c r="K288" s="36"/>
      <c r="L288" s="36"/>
      <c r="M288" s="36"/>
      <c r="N288" s="36"/>
      <c r="O288" s="36"/>
      <c r="P288" s="36"/>
      <c r="Q288" s="36"/>
      <c r="R288" s="36"/>
      <c r="S288" s="36"/>
      <c r="T288" s="36"/>
      <c r="U288" s="36"/>
      <c r="V288" s="36"/>
      <c r="W288" s="36"/>
      <c r="X288" s="36"/>
      <c r="Y288" s="36"/>
      <c r="Z288" s="36"/>
    </row>
    <row r="289" spans="1:26" ht="30" customHeight="1">
      <c r="A289" s="58" t="s">
        <v>54</v>
      </c>
      <c r="B289" s="59" t="s">
        <v>1849</v>
      </c>
      <c r="C289" s="60"/>
      <c r="D289" s="61"/>
      <c r="E289" s="61"/>
      <c r="F289" s="61"/>
      <c r="G289" s="61"/>
      <c r="H289" s="61">
        <f t="shared" si="107"/>
        <v>0</v>
      </c>
      <c r="I289" s="36"/>
      <c r="J289" s="36"/>
      <c r="K289" s="36"/>
      <c r="L289" s="36"/>
      <c r="M289" s="36"/>
      <c r="N289" s="36"/>
      <c r="O289" s="36"/>
      <c r="P289" s="36"/>
      <c r="Q289" s="36"/>
      <c r="R289" s="36"/>
      <c r="S289" s="36"/>
      <c r="T289" s="36"/>
      <c r="U289" s="36"/>
      <c r="V289" s="36"/>
      <c r="W289" s="36"/>
      <c r="X289" s="36"/>
      <c r="Y289" s="36"/>
      <c r="Z289" s="36"/>
    </row>
    <row r="290" spans="1:26" ht="30" customHeight="1">
      <c r="A290" s="53" t="s">
        <v>1924</v>
      </c>
      <c r="B290" s="62" t="s">
        <v>1925</v>
      </c>
      <c r="C290" s="48"/>
      <c r="D290" s="48">
        <f t="shared" ref="D290:F290" si="108">SUM(D291)</f>
        <v>1022038.99</v>
      </c>
      <c r="E290" s="48">
        <f t="shared" si="108"/>
        <v>0</v>
      </c>
      <c r="F290" s="48">
        <f t="shared" si="108"/>
        <v>130867.44</v>
      </c>
      <c r="G290" s="49"/>
      <c r="H290" s="48">
        <f>SUM(H291)</f>
        <v>130867.44</v>
      </c>
      <c r="I290" s="36"/>
      <c r="J290" s="36"/>
      <c r="K290" s="36"/>
      <c r="L290" s="36"/>
      <c r="M290" s="36"/>
      <c r="N290" s="36"/>
      <c r="O290" s="36"/>
      <c r="P290" s="36"/>
      <c r="Q290" s="36"/>
      <c r="R290" s="36"/>
      <c r="S290" s="36"/>
      <c r="T290" s="36"/>
      <c r="U290" s="36"/>
      <c r="V290" s="36"/>
      <c r="W290" s="36"/>
      <c r="X290" s="36"/>
      <c r="Y290" s="36"/>
      <c r="Z290" s="36"/>
    </row>
    <row r="291" spans="1:26" ht="30" customHeight="1">
      <c r="A291" s="58" t="s">
        <v>55</v>
      </c>
      <c r="B291" s="77" t="s">
        <v>1925</v>
      </c>
      <c r="C291" s="60"/>
      <c r="D291" s="61">
        <v>1022038.99</v>
      </c>
      <c r="E291" s="61"/>
      <c r="F291" s="61">
        <v>130867.44</v>
      </c>
      <c r="G291" s="61"/>
      <c r="H291" s="61">
        <f>ROUND(F291-E291,2)</f>
        <v>130867.44</v>
      </c>
      <c r="I291" s="36"/>
      <c r="J291" s="36"/>
      <c r="K291" s="36"/>
      <c r="L291" s="36"/>
      <c r="M291" s="36"/>
      <c r="N291" s="36"/>
      <c r="O291" s="36"/>
      <c r="P291" s="36"/>
      <c r="Q291" s="36"/>
      <c r="R291" s="36"/>
      <c r="S291" s="36"/>
      <c r="T291" s="36"/>
      <c r="U291" s="36"/>
      <c r="V291" s="36"/>
      <c r="W291" s="36"/>
      <c r="X291" s="36"/>
      <c r="Y291" s="36"/>
      <c r="Z291" s="36"/>
    </row>
    <row r="292" spans="1:26" ht="30" customHeight="1">
      <c r="A292" s="41" t="s">
        <v>1926</v>
      </c>
      <c r="B292" s="57" t="s">
        <v>1927</v>
      </c>
      <c r="C292" s="43"/>
      <c r="D292" s="43">
        <f t="shared" ref="D292:F292" si="109">D293+D295+D296+D298+D299+D300+D301+D303</f>
        <v>0</v>
      </c>
      <c r="E292" s="43">
        <f t="shared" si="109"/>
        <v>0</v>
      </c>
      <c r="F292" s="43">
        <f t="shared" si="109"/>
        <v>0</v>
      </c>
      <c r="G292" s="44"/>
      <c r="H292" s="44">
        <f>H293+H295+H296+H298+H299+H300+H301+H303</f>
        <v>0</v>
      </c>
      <c r="I292" s="36"/>
      <c r="J292" s="36"/>
      <c r="K292" s="36"/>
      <c r="L292" s="36"/>
      <c r="M292" s="36"/>
      <c r="N292" s="36"/>
      <c r="O292" s="36"/>
      <c r="P292" s="36"/>
      <c r="Q292" s="36"/>
      <c r="R292" s="36"/>
      <c r="S292" s="36"/>
      <c r="T292" s="36"/>
      <c r="U292" s="36"/>
      <c r="V292" s="36"/>
      <c r="W292" s="36"/>
      <c r="X292" s="36"/>
      <c r="Y292" s="36"/>
      <c r="Z292" s="36"/>
    </row>
    <row r="293" spans="1:26" ht="30" customHeight="1">
      <c r="A293" s="53" t="s">
        <v>1928</v>
      </c>
      <c r="B293" s="78" t="s">
        <v>1929</v>
      </c>
      <c r="C293" s="48"/>
      <c r="D293" s="49">
        <f t="shared" ref="D293:F293" si="110">SUM(D294)</f>
        <v>0</v>
      </c>
      <c r="E293" s="49">
        <f t="shared" si="110"/>
        <v>0</v>
      </c>
      <c r="F293" s="49">
        <f t="shared" si="110"/>
        <v>0</v>
      </c>
      <c r="G293" s="49"/>
      <c r="H293" s="49">
        <f>SUM(H294)</f>
        <v>0</v>
      </c>
      <c r="I293" s="36"/>
      <c r="J293" s="36"/>
      <c r="K293" s="36"/>
      <c r="L293" s="36"/>
      <c r="M293" s="36"/>
      <c r="N293" s="36"/>
      <c r="O293" s="36"/>
      <c r="P293" s="36"/>
      <c r="Q293" s="36"/>
      <c r="R293" s="36"/>
      <c r="S293" s="36"/>
      <c r="T293" s="36"/>
      <c r="U293" s="36"/>
      <c r="V293" s="36"/>
      <c r="W293" s="36"/>
      <c r="X293" s="36"/>
      <c r="Y293" s="36"/>
      <c r="Z293" s="36"/>
    </row>
    <row r="294" spans="1:26" ht="30" customHeight="1">
      <c r="A294" s="58" t="s">
        <v>56</v>
      </c>
      <c r="B294" s="63" t="s">
        <v>484</v>
      </c>
      <c r="C294" s="60"/>
      <c r="D294" s="61"/>
      <c r="E294" s="61"/>
      <c r="F294" s="61"/>
      <c r="G294" s="61"/>
      <c r="H294" s="61">
        <f t="shared" ref="H294:H295" si="111">ROUND(F294-E294,2)</f>
        <v>0</v>
      </c>
      <c r="I294" s="36"/>
      <c r="J294" s="36"/>
      <c r="K294" s="36"/>
      <c r="L294" s="36"/>
      <c r="M294" s="36"/>
      <c r="N294" s="36"/>
      <c r="O294" s="36"/>
      <c r="P294" s="36"/>
      <c r="Q294" s="36"/>
      <c r="R294" s="36"/>
      <c r="S294" s="36"/>
      <c r="T294" s="36"/>
      <c r="U294" s="36"/>
      <c r="V294" s="36"/>
      <c r="W294" s="36"/>
      <c r="X294" s="36"/>
      <c r="Y294" s="36"/>
      <c r="Z294" s="36"/>
    </row>
    <row r="295" spans="1:26" ht="30" customHeight="1">
      <c r="A295" s="45" t="s">
        <v>1930</v>
      </c>
      <c r="B295" s="67" t="s">
        <v>485</v>
      </c>
      <c r="C295" s="51"/>
      <c r="D295" s="51"/>
      <c r="E295" s="51"/>
      <c r="F295" s="51"/>
      <c r="G295" s="49"/>
      <c r="H295" s="49">
        <f t="shared" si="111"/>
        <v>0</v>
      </c>
      <c r="I295" s="36"/>
      <c r="J295" s="36"/>
      <c r="K295" s="36"/>
      <c r="L295" s="36"/>
      <c r="M295" s="36"/>
      <c r="N295" s="36"/>
      <c r="O295" s="36"/>
      <c r="P295" s="36"/>
      <c r="Q295" s="36"/>
      <c r="R295" s="36"/>
      <c r="S295" s="36"/>
      <c r="T295" s="36"/>
      <c r="U295" s="36"/>
      <c r="V295" s="36"/>
      <c r="W295" s="36"/>
      <c r="X295" s="36"/>
      <c r="Y295" s="36"/>
      <c r="Z295" s="36"/>
    </row>
    <row r="296" spans="1:26" ht="30" customHeight="1">
      <c r="A296" s="45" t="s">
        <v>1931</v>
      </c>
      <c r="B296" s="67" t="s">
        <v>486</v>
      </c>
      <c r="C296" s="51"/>
      <c r="D296" s="49">
        <f t="shared" ref="D296:F296" si="112">SUM(D297)</f>
        <v>0</v>
      </c>
      <c r="E296" s="49">
        <f t="shared" si="112"/>
        <v>0</v>
      </c>
      <c r="F296" s="49">
        <f t="shared" si="112"/>
        <v>0</v>
      </c>
      <c r="G296" s="49"/>
      <c r="H296" s="49">
        <f>SUM(H297)</f>
        <v>0</v>
      </c>
      <c r="I296" s="36"/>
      <c r="J296" s="36"/>
      <c r="K296" s="36"/>
      <c r="L296" s="36"/>
      <c r="M296" s="36"/>
      <c r="N296" s="36"/>
      <c r="O296" s="36"/>
      <c r="P296" s="36"/>
      <c r="Q296" s="36"/>
      <c r="R296" s="36"/>
      <c r="S296" s="36"/>
      <c r="T296" s="36"/>
      <c r="U296" s="36"/>
      <c r="V296" s="36"/>
      <c r="W296" s="36"/>
      <c r="X296" s="36"/>
      <c r="Y296" s="36"/>
      <c r="Z296" s="36"/>
    </row>
    <row r="297" spans="1:26" ht="30" customHeight="1">
      <c r="A297" s="58" t="s">
        <v>57</v>
      </c>
      <c r="B297" s="79" t="s">
        <v>486</v>
      </c>
      <c r="C297" s="60"/>
      <c r="D297" s="61"/>
      <c r="E297" s="61"/>
      <c r="F297" s="61"/>
      <c r="G297" s="61"/>
      <c r="H297" s="61">
        <f t="shared" ref="H297:H300" si="113">ROUND(F297-E297,2)</f>
        <v>0</v>
      </c>
      <c r="I297" s="36"/>
      <c r="J297" s="36"/>
      <c r="K297" s="36"/>
      <c r="L297" s="36"/>
      <c r="M297" s="36"/>
      <c r="N297" s="36"/>
      <c r="O297" s="36"/>
      <c r="P297" s="36"/>
      <c r="Q297" s="36"/>
      <c r="R297" s="36"/>
      <c r="S297" s="36"/>
      <c r="T297" s="36"/>
      <c r="U297" s="36"/>
      <c r="V297" s="36"/>
      <c r="W297" s="36"/>
      <c r="X297" s="36"/>
      <c r="Y297" s="36"/>
      <c r="Z297" s="36"/>
    </row>
    <row r="298" spans="1:26" ht="30" customHeight="1">
      <c r="A298" s="45" t="s">
        <v>1932</v>
      </c>
      <c r="B298" s="67" t="s">
        <v>1933</v>
      </c>
      <c r="C298" s="51"/>
      <c r="D298" s="51"/>
      <c r="E298" s="51"/>
      <c r="F298" s="51"/>
      <c r="G298" s="49"/>
      <c r="H298" s="49">
        <f t="shared" si="113"/>
        <v>0</v>
      </c>
      <c r="I298" s="36"/>
      <c r="J298" s="36"/>
      <c r="K298" s="36"/>
      <c r="L298" s="36"/>
      <c r="M298" s="36"/>
      <c r="N298" s="36"/>
      <c r="O298" s="36"/>
      <c r="P298" s="36"/>
      <c r="Q298" s="36"/>
      <c r="R298" s="36"/>
      <c r="S298" s="36"/>
      <c r="T298" s="36"/>
      <c r="U298" s="36"/>
      <c r="V298" s="36"/>
      <c r="W298" s="36"/>
      <c r="X298" s="36"/>
      <c r="Y298" s="36"/>
      <c r="Z298" s="36"/>
    </row>
    <row r="299" spans="1:26" ht="30" customHeight="1">
      <c r="A299" s="45" t="s">
        <v>1934</v>
      </c>
      <c r="B299" s="46" t="s">
        <v>488</v>
      </c>
      <c r="C299" s="51"/>
      <c r="D299" s="51"/>
      <c r="E299" s="51"/>
      <c r="F299" s="51"/>
      <c r="G299" s="49"/>
      <c r="H299" s="49">
        <f t="shared" si="113"/>
        <v>0</v>
      </c>
      <c r="I299" s="36"/>
      <c r="J299" s="36"/>
      <c r="K299" s="36"/>
      <c r="L299" s="36"/>
      <c r="M299" s="36"/>
      <c r="N299" s="36"/>
      <c r="O299" s="36"/>
      <c r="P299" s="36"/>
      <c r="Q299" s="36"/>
      <c r="R299" s="36"/>
      <c r="S299" s="36"/>
      <c r="T299" s="36"/>
      <c r="U299" s="36"/>
      <c r="V299" s="36"/>
      <c r="W299" s="36"/>
      <c r="X299" s="36"/>
      <c r="Y299" s="36"/>
      <c r="Z299" s="36"/>
    </row>
    <row r="300" spans="1:26" ht="30" customHeight="1">
      <c r="A300" s="45" t="s">
        <v>1935</v>
      </c>
      <c r="B300" s="46" t="s">
        <v>489</v>
      </c>
      <c r="C300" s="51"/>
      <c r="D300" s="51"/>
      <c r="E300" s="51"/>
      <c r="F300" s="51"/>
      <c r="G300" s="49"/>
      <c r="H300" s="49">
        <f t="shared" si="113"/>
        <v>0</v>
      </c>
      <c r="I300" s="36"/>
      <c r="J300" s="36"/>
      <c r="K300" s="36"/>
      <c r="L300" s="36"/>
      <c r="M300" s="36"/>
      <c r="N300" s="36"/>
      <c r="O300" s="36"/>
      <c r="P300" s="36"/>
      <c r="Q300" s="36"/>
      <c r="R300" s="36"/>
      <c r="S300" s="36"/>
      <c r="T300" s="36"/>
      <c r="U300" s="36"/>
      <c r="V300" s="36"/>
      <c r="W300" s="36"/>
      <c r="X300" s="36"/>
      <c r="Y300" s="36"/>
      <c r="Z300" s="36"/>
    </row>
    <row r="301" spans="1:26" ht="30" customHeight="1">
      <c r="A301" s="45" t="s">
        <v>1936</v>
      </c>
      <c r="B301" s="46" t="s">
        <v>490</v>
      </c>
      <c r="C301" s="51"/>
      <c r="D301" s="49">
        <f t="shared" ref="D301:F301" si="114">SUM(D302)</f>
        <v>0</v>
      </c>
      <c r="E301" s="49">
        <f t="shared" si="114"/>
        <v>0</v>
      </c>
      <c r="F301" s="49">
        <f t="shared" si="114"/>
        <v>0</v>
      </c>
      <c r="G301" s="49"/>
      <c r="H301" s="49">
        <f>SUM(H302)</f>
        <v>0</v>
      </c>
      <c r="I301" s="36"/>
      <c r="J301" s="36"/>
      <c r="K301" s="36"/>
      <c r="L301" s="36"/>
      <c r="M301" s="36"/>
      <c r="N301" s="36"/>
      <c r="O301" s="36"/>
      <c r="P301" s="36"/>
      <c r="Q301" s="36"/>
      <c r="R301" s="36"/>
      <c r="S301" s="36"/>
      <c r="T301" s="36"/>
      <c r="U301" s="36"/>
      <c r="V301" s="36"/>
      <c r="W301" s="36"/>
      <c r="X301" s="36"/>
      <c r="Y301" s="36"/>
      <c r="Z301" s="36"/>
    </row>
    <row r="302" spans="1:26" ht="30" customHeight="1">
      <c r="A302" s="58" t="s">
        <v>58</v>
      </c>
      <c r="B302" s="64" t="s">
        <v>490</v>
      </c>
      <c r="C302" s="60"/>
      <c r="D302" s="61"/>
      <c r="E302" s="61"/>
      <c r="F302" s="61"/>
      <c r="G302" s="61"/>
      <c r="H302" s="61">
        <f t="shared" ref="H302:H303" si="115">ROUND(F302-E302,2)</f>
        <v>0</v>
      </c>
      <c r="I302" s="36"/>
      <c r="J302" s="36"/>
      <c r="K302" s="36"/>
      <c r="L302" s="36"/>
      <c r="M302" s="36"/>
      <c r="N302" s="36"/>
      <c r="O302" s="36"/>
      <c r="P302" s="36"/>
      <c r="Q302" s="36"/>
      <c r="R302" s="36"/>
      <c r="S302" s="36"/>
      <c r="T302" s="36"/>
      <c r="U302" s="36"/>
      <c r="V302" s="36"/>
      <c r="W302" s="36"/>
      <c r="X302" s="36"/>
      <c r="Y302" s="36"/>
      <c r="Z302" s="36"/>
    </row>
    <row r="303" spans="1:26" ht="30" customHeight="1">
      <c r="A303" s="53" t="s">
        <v>1937</v>
      </c>
      <c r="B303" s="80" t="s">
        <v>1938</v>
      </c>
      <c r="C303" s="48"/>
      <c r="D303" s="49"/>
      <c r="E303" s="49"/>
      <c r="F303" s="49"/>
      <c r="G303" s="49"/>
      <c r="H303" s="49">
        <f t="shared" si="115"/>
        <v>0</v>
      </c>
      <c r="I303" s="36"/>
      <c r="J303" s="36"/>
      <c r="K303" s="36"/>
      <c r="L303" s="36"/>
      <c r="M303" s="36"/>
      <c r="N303" s="36"/>
      <c r="O303" s="36"/>
      <c r="P303" s="36"/>
      <c r="Q303" s="36"/>
      <c r="R303" s="36"/>
      <c r="S303" s="36"/>
      <c r="T303" s="36"/>
      <c r="U303" s="36"/>
      <c r="V303" s="36"/>
      <c r="W303" s="36"/>
      <c r="X303" s="36"/>
      <c r="Y303" s="36"/>
      <c r="Z303" s="36"/>
    </row>
    <row r="304" spans="1:26" ht="33.75" customHeight="1">
      <c r="A304" s="81" t="s">
        <v>1939</v>
      </c>
      <c r="B304" s="57" t="s">
        <v>1940</v>
      </c>
      <c r="C304" s="82"/>
      <c r="D304" s="43">
        <f t="shared" ref="D304:F304" si="116">SUM(D305:D306)</f>
        <v>0</v>
      </c>
      <c r="E304" s="43">
        <f t="shared" si="116"/>
        <v>0</v>
      </c>
      <c r="F304" s="43">
        <f t="shared" si="116"/>
        <v>0</v>
      </c>
      <c r="G304" s="44"/>
      <c r="H304" s="44">
        <f>SUM(H305:H306)</f>
        <v>0</v>
      </c>
      <c r="I304" s="36"/>
      <c r="J304" s="36"/>
      <c r="K304" s="36"/>
      <c r="L304" s="36"/>
      <c r="M304" s="36"/>
      <c r="N304" s="36"/>
      <c r="O304" s="36"/>
      <c r="P304" s="36"/>
      <c r="Q304" s="36"/>
      <c r="R304" s="36"/>
      <c r="S304" s="36"/>
      <c r="T304" s="36"/>
      <c r="U304" s="36"/>
      <c r="V304" s="36"/>
      <c r="W304" s="36"/>
      <c r="X304" s="36"/>
      <c r="Y304" s="36"/>
      <c r="Z304" s="36"/>
    </row>
    <row r="305" spans="1:26" ht="32.25" customHeight="1">
      <c r="A305" s="45" t="s">
        <v>1941</v>
      </c>
      <c r="B305" s="46" t="s">
        <v>1942</v>
      </c>
      <c r="C305" s="69"/>
      <c r="D305" s="70"/>
      <c r="E305" s="70"/>
      <c r="F305" s="70"/>
      <c r="G305" s="49"/>
      <c r="H305" s="49"/>
      <c r="I305" s="36"/>
      <c r="J305" s="36"/>
      <c r="K305" s="36"/>
      <c r="L305" s="36"/>
      <c r="M305" s="36"/>
      <c r="N305" s="36"/>
      <c r="O305" s="36"/>
      <c r="P305" s="36"/>
      <c r="Q305" s="36"/>
      <c r="R305" s="36"/>
      <c r="S305" s="36"/>
      <c r="T305" s="36"/>
      <c r="U305" s="36"/>
      <c r="V305" s="36"/>
      <c r="W305" s="36"/>
      <c r="X305" s="36"/>
      <c r="Y305" s="36"/>
      <c r="Z305" s="36"/>
    </row>
    <row r="306" spans="1:26" ht="33.75" customHeight="1">
      <c r="A306" s="45" t="s">
        <v>1943</v>
      </c>
      <c r="B306" s="46" t="s">
        <v>1944</v>
      </c>
      <c r="C306" s="69"/>
      <c r="D306" s="70"/>
      <c r="E306" s="70"/>
      <c r="F306" s="70"/>
      <c r="G306" s="49"/>
      <c r="H306" s="49"/>
      <c r="I306" s="36"/>
      <c r="J306" s="36"/>
      <c r="K306" s="36"/>
      <c r="L306" s="36"/>
      <c r="M306" s="36"/>
      <c r="N306" s="36"/>
      <c r="O306" s="36"/>
      <c r="P306" s="36"/>
      <c r="Q306" s="36"/>
      <c r="R306" s="36"/>
      <c r="S306" s="36"/>
      <c r="T306" s="36"/>
      <c r="U306" s="36"/>
      <c r="V306" s="36"/>
      <c r="W306" s="36"/>
      <c r="X306" s="36"/>
      <c r="Y306" s="36"/>
      <c r="Z306" s="36"/>
    </row>
    <row r="307" spans="1:26" ht="45" customHeight="1">
      <c r="A307" s="37" t="s">
        <v>1945</v>
      </c>
      <c r="B307" s="56" t="s">
        <v>1946</v>
      </c>
      <c r="C307" s="39"/>
      <c r="D307" s="39">
        <f t="shared" ref="D307:F307" si="117">D308+D341</f>
        <v>189035128.55999997</v>
      </c>
      <c r="E307" s="39">
        <f t="shared" si="117"/>
        <v>0</v>
      </c>
      <c r="F307" s="39">
        <f t="shared" si="117"/>
        <v>64510913.93</v>
      </c>
      <c r="G307" s="40"/>
      <c r="H307" s="40">
        <f>H308+H341</f>
        <v>64510913.93</v>
      </c>
      <c r="I307" s="36"/>
      <c r="J307" s="36"/>
      <c r="K307" s="36"/>
      <c r="L307" s="36"/>
      <c r="M307" s="36"/>
      <c r="N307" s="36"/>
      <c r="O307" s="36"/>
      <c r="P307" s="36"/>
      <c r="Q307" s="36"/>
      <c r="R307" s="36"/>
      <c r="S307" s="36"/>
      <c r="T307" s="36"/>
      <c r="U307" s="36"/>
      <c r="V307" s="36"/>
      <c r="W307" s="36"/>
      <c r="X307" s="36"/>
      <c r="Y307" s="36"/>
      <c r="Z307" s="36"/>
    </row>
    <row r="308" spans="1:26" ht="30" customHeight="1">
      <c r="A308" s="41" t="s">
        <v>1947</v>
      </c>
      <c r="B308" s="57" t="s">
        <v>1948</v>
      </c>
      <c r="C308" s="43"/>
      <c r="D308" s="43">
        <f t="shared" ref="D308:F308" si="118">D309+D322+D325+D332+D338</f>
        <v>189035128.55999997</v>
      </c>
      <c r="E308" s="43">
        <f t="shared" si="118"/>
        <v>0</v>
      </c>
      <c r="F308" s="43">
        <f t="shared" si="118"/>
        <v>64510913.93</v>
      </c>
      <c r="G308" s="44"/>
      <c r="H308" s="44">
        <f>H309+H322+H325+H332+H338</f>
        <v>64510913.93</v>
      </c>
      <c r="I308" s="36"/>
      <c r="J308" s="36"/>
      <c r="K308" s="36"/>
      <c r="L308" s="36"/>
      <c r="M308" s="36"/>
      <c r="N308" s="36"/>
      <c r="O308" s="36"/>
      <c r="P308" s="36"/>
      <c r="Q308" s="36"/>
      <c r="R308" s="36"/>
      <c r="S308" s="36"/>
      <c r="T308" s="36"/>
      <c r="U308" s="36"/>
      <c r="V308" s="36"/>
      <c r="W308" s="36"/>
      <c r="X308" s="36"/>
      <c r="Y308" s="36"/>
      <c r="Z308" s="36"/>
    </row>
    <row r="309" spans="1:26" ht="30" customHeight="1">
      <c r="A309" s="53" t="s">
        <v>1949</v>
      </c>
      <c r="B309" s="62" t="s">
        <v>494</v>
      </c>
      <c r="C309" s="48"/>
      <c r="D309" s="49">
        <f t="shared" ref="D309:F309" si="119">SUM(D310:D321)</f>
        <v>115918972.60999998</v>
      </c>
      <c r="E309" s="49">
        <f t="shared" si="119"/>
        <v>0</v>
      </c>
      <c r="F309" s="49">
        <f t="shared" si="119"/>
        <v>41680603.730000004</v>
      </c>
      <c r="G309" s="49"/>
      <c r="H309" s="49">
        <f>SUM(H310:H321)</f>
        <v>41680603.730000004</v>
      </c>
      <c r="I309" s="36"/>
      <c r="J309" s="36"/>
      <c r="K309" s="36"/>
      <c r="L309" s="36"/>
      <c r="M309" s="36"/>
      <c r="N309" s="36"/>
      <c r="O309" s="36"/>
      <c r="P309" s="36"/>
      <c r="Q309" s="36"/>
      <c r="R309" s="36"/>
      <c r="S309" s="36"/>
      <c r="T309" s="36"/>
      <c r="U309" s="36"/>
      <c r="V309" s="36"/>
      <c r="W309" s="36"/>
      <c r="X309" s="36"/>
      <c r="Y309" s="36"/>
      <c r="Z309" s="36"/>
    </row>
    <row r="310" spans="1:26" ht="30" customHeight="1">
      <c r="A310" s="58" t="s">
        <v>59</v>
      </c>
      <c r="B310" s="59" t="s">
        <v>1950</v>
      </c>
      <c r="C310" s="60"/>
      <c r="D310" s="61">
        <v>67724825.599999994</v>
      </c>
      <c r="E310" s="61"/>
      <c r="F310" s="61">
        <v>26744357.050000001</v>
      </c>
      <c r="G310" s="61"/>
      <c r="H310" s="61">
        <f t="shared" ref="H310:H321" si="120">ROUND(F310-E310,2)</f>
        <v>26744357.050000001</v>
      </c>
      <c r="I310" s="36"/>
      <c r="J310" s="36"/>
      <c r="K310" s="36"/>
      <c r="L310" s="36"/>
      <c r="M310" s="36"/>
      <c r="N310" s="36"/>
      <c r="O310" s="36"/>
      <c r="P310" s="36"/>
      <c r="Q310" s="36"/>
      <c r="R310" s="36"/>
      <c r="S310" s="36"/>
      <c r="T310" s="36"/>
      <c r="U310" s="36"/>
      <c r="V310" s="36"/>
      <c r="W310" s="36"/>
      <c r="X310" s="36"/>
      <c r="Y310" s="36"/>
      <c r="Z310" s="36"/>
    </row>
    <row r="311" spans="1:26" ht="30" customHeight="1">
      <c r="A311" s="58" t="s">
        <v>60</v>
      </c>
      <c r="B311" s="59" t="s">
        <v>1951</v>
      </c>
      <c r="C311" s="60"/>
      <c r="D311" s="61">
        <v>21344778.079999998</v>
      </c>
      <c r="E311" s="61"/>
      <c r="F311" s="61">
        <v>6192745.8600000003</v>
      </c>
      <c r="G311" s="61"/>
      <c r="H311" s="61">
        <f t="shared" si="120"/>
        <v>6192745.8600000003</v>
      </c>
      <c r="I311" s="36"/>
      <c r="J311" s="36"/>
      <c r="K311" s="36"/>
      <c r="L311" s="36"/>
      <c r="M311" s="36"/>
      <c r="N311" s="36"/>
      <c r="O311" s="36"/>
      <c r="P311" s="36"/>
      <c r="Q311" s="36"/>
      <c r="R311" s="36"/>
      <c r="S311" s="36"/>
      <c r="T311" s="36"/>
      <c r="U311" s="36"/>
      <c r="V311" s="36"/>
      <c r="W311" s="36"/>
      <c r="X311" s="36"/>
      <c r="Y311" s="36"/>
      <c r="Z311" s="36"/>
    </row>
    <row r="312" spans="1:26" ht="30" customHeight="1">
      <c r="A312" s="58" t="s">
        <v>61</v>
      </c>
      <c r="B312" s="59" t="s">
        <v>1952</v>
      </c>
      <c r="C312" s="60"/>
      <c r="D312" s="61">
        <v>4544987.8099999996</v>
      </c>
      <c r="E312" s="61"/>
      <c r="F312" s="61">
        <v>1797352.56</v>
      </c>
      <c r="G312" s="61"/>
      <c r="H312" s="61">
        <f t="shared" si="120"/>
        <v>1797352.56</v>
      </c>
      <c r="I312" s="36"/>
      <c r="J312" s="36"/>
      <c r="K312" s="36"/>
      <c r="L312" s="36"/>
      <c r="M312" s="36"/>
      <c r="N312" s="36"/>
      <c r="O312" s="36"/>
      <c r="P312" s="36"/>
      <c r="Q312" s="36"/>
      <c r="R312" s="36"/>
      <c r="S312" s="36"/>
      <c r="T312" s="36"/>
      <c r="U312" s="36"/>
      <c r="V312" s="36"/>
      <c r="W312" s="36"/>
      <c r="X312" s="36"/>
      <c r="Y312" s="36"/>
      <c r="Z312" s="36"/>
    </row>
    <row r="313" spans="1:26" ht="30" customHeight="1">
      <c r="A313" s="58" t="s">
        <v>62</v>
      </c>
      <c r="B313" s="59" t="s">
        <v>1953</v>
      </c>
      <c r="C313" s="60"/>
      <c r="D313" s="61">
        <v>6836092.0199999996</v>
      </c>
      <c r="E313" s="61"/>
      <c r="F313" s="61"/>
      <c r="G313" s="61"/>
      <c r="H313" s="61">
        <f t="shared" si="120"/>
        <v>0</v>
      </c>
      <c r="I313" s="36"/>
      <c r="J313" s="36"/>
      <c r="K313" s="36"/>
      <c r="L313" s="36"/>
      <c r="M313" s="36"/>
      <c r="N313" s="36"/>
      <c r="O313" s="36"/>
      <c r="P313" s="36"/>
      <c r="Q313" s="36"/>
      <c r="R313" s="36"/>
      <c r="S313" s="36"/>
      <c r="T313" s="36"/>
      <c r="U313" s="36"/>
      <c r="V313" s="36"/>
      <c r="W313" s="36"/>
      <c r="X313" s="36"/>
      <c r="Y313" s="36"/>
      <c r="Z313" s="36"/>
    </row>
    <row r="314" spans="1:26" ht="30" customHeight="1">
      <c r="A314" s="58" t="s">
        <v>63</v>
      </c>
      <c r="B314" s="59" t="s">
        <v>1954</v>
      </c>
      <c r="C314" s="60"/>
      <c r="D314" s="61"/>
      <c r="E314" s="61"/>
      <c r="F314" s="61"/>
      <c r="G314" s="61"/>
      <c r="H314" s="61">
        <f t="shared" si="120"/>
        <v>0</v>
      </c>
      <c r="I314" s="36"/>
      <c r="J314" s="36"/>
      <c r="K314" s="36"/>
      <c r="L314" s="36"/>
      <c r="M314" s="36"/>
      <c r="N314" s="36"/>
      <c r="O314" s="36"/>
      <c r="P314" s="36"/>
      <c r="Q314" s="36"/>
      <c r="R314" s="36"/>
      <c r="S314" s="36"/>
      <c r="T314" s="36"/>
      <c r="U314" s="36"/>
      <c r="V314" s="36"/>
      <c r="W314" s="36"/>
      <c r="X314" s="36"/>
      <c r="Y314" s="36"/>
      <c r="Z314" s="36"/>
    </row>
    <row r="315" spans="1:26" ht="30" customHeight="1">
      <c r="A315" s="58" t="s">
        <v>64</v>
      </c>
      <c r="B315" s="59" t="s">
        <v>1955</v>
      </c>
      <c r="C315" s="60"/>
      <c r="D315" s="61">
        <v>2182395.83</v>
      </c>
      <c r="E315" s="61"/>
      <c r="F315" s="61">
        <v>744464.03</v>
      </c>
      <c r="G315" s="61"/>
      <c r="H315" s="61">
        <f t="shared" si="120"/>
        <v>744464.03</v>
      </c>
      <c r="I315" s="36"/>
      <c r="J315" s="36"/>
      <c r="K315" s="36"/>
      <c r="L315" s="36"/>
      <c r="M315" s="36"/>
      <c r="N315" s="36"/>
      <c r="O315" s="36"/>
      <c r="P315" s="36"/>
      <c r="Q315" s="36"/>
      <c r="R315" s="36"/>
      <c r="S315" s="36"/>
      <c r="T315" s="36"/>
      <c r="U315" s="36"/>
      <c r="V315" s="36"/>
      <c r="W315" s="36"/>
      <c r="X315" s="36"/>
      <c r="Y315" s="36"/>
      <c r="Z315" s="36"/>
    </row>
    <row r="316" spans="1:26" ht="30" customHeight="1">
      <c r="A316" s="58" t="s">
        <v>65</v>
      </c>
      <c r="B316" s="59" t="s">
        <v>1956</v>
      </c>
      <c r="C316" s="60"/>
      <c r="D316" s="61"/>
      <c r="E316" s="61"/>
      <c r="F316" s="61"/>
      <c r="G316" s="61"/>
      <c r="H316" s="61">
        <f t="shared" si="120"/>
        <v>0</v>
      </c>
      <c r="I316" s="36"/>
      <c r="J316" s="36"/>
      <c r="K316" s="36"/>
      <c r="L316" s="36"/>
      <c r="M316" s="36"/>
      <c r="N316" s="36"/>
      <c r="O316" s="36"/>
      <c r="P316" s="36"/>
      <c r="Q316" s="36"/>
      <c r="R316" s="36"/>
      <c r="S316" s="36"/>
      <c r="T316" s="36"/>
      <c r="U316" s="36"/>
      <c r="V316" s="36"/>
      <c r="W316" s="36"/>
      <c r="X316" s="36"/>
      <c r="Y316" s="36"/>
      <c r="Z316" s="36"/>
    </row>
    <row r="317" spans="1:26" ht="30" customHeight="1">
      <c r="A317" s="58" t="s">
        <v>66</v>
      </c>
      <c r="B317" s="59" t="s">
        <v>1957</v>
      </c>
      <c r="C317" s="60"/>
      <c r="D317" s="61"/>
      <c r="E317" s="61"/>
      <c r="F317" s="61"/>
      <c r="G317" s="61"/>
      <c r="H317" s="61">
        <f t="shared" si="120"/>
        <v>0</v>
      </c>
      <c r="I317" s="36"/>
      <c r="J317" s="36"/>
      <c r="K317" s="36"/>
      <c r="L317" s="36"/>
      <c r="M317" s="36"/>
      <c r="N317" s="36"/>
      <c r="O317" s="36"/>
      <c r="P317" s="36"/>
      <c r="Q317" s="36"/>
      <c r="R317" s="36"/>
      <c r="S317" s="36"/>
      <c r="T317" s="36"/>
      <c r="U317" s="36"/>
      <c r="V317" s="36"/>
      <c r="W317" s="36"/>
      <c r="X317" s="36"/>
      <c r="Y317" s="36"/>
      <c r="Z317" s="36"/>
    </row>
    <row r="318" spans="1:26" ht="30" customHeight="1">
      <c r="A318" s="58" t="s">
        <v>67</v>
      </c>
      <c r="B318" s="59" t="s">
        <v>1958</v>
      </c>
      <c r="C318" s="60"/>
      <c r="D318" s="61">
        <v>1762445</v>
      </c>
      <c r="E318" s="61"/>
      <c r="F318" s="61">
        <v>543459.27</v>
      </c>
      <c r="G318" s="61"/>
      <c r="H318" s="61">
        <f t="shared" si="120"/>
        <v>543459.27</v>
      </c>
      <c r="I318" s="36"/>
      <c r="J318" s="36"/>
      <c r="K318" s="36"/>
      <c r="L318" s="36"/>
      <c r="M318" s="36"/>
      <c r="N318" s="36"/>
      <c r="O318" s="36"/>
      <c r="P318" s="36"/>
      <c r="Q318" s="36"/>
      <c r="R318" s="36"/>
      <c r="S318" s="36"/>
      <c r="T318" s="36"/>
      <c r="U318" s="36"/>
      <c r="V318" s="36"/>
      <c r="W318" s="36"/>
      <c r="X318" s="36"/>
      <c r="Y318" s="36"/>
      <c r="Z318" s="36"/>
    </row>
    <row r="319" spans="1:26" ht="30" customHeight="1">
      <c r="A319" s="58" t="s">
        <v>68</v>
      </c>
      <c r="B319" s="59" t="s">
        <v>1959</v>
      </c>
      <c r="C319" s="60"/>
      <c r="D319" s="61">
        <v>2629456.0499999998</v>
      </c>
      <c r="E319" s="61"/>
      <c r="F319" s="61">
        <v>2597487.9</v>
      </c>
      <c r="G319" s="61"/>
      <c r="H319" s="61">
        <f t="shared" si="120"/>
        <v>2597487.9</v>
      </c>
      <c r="I319" s="36"/>
      <c r="J319" s="36"/>
      <c r="K319" s="36"/>
      <c r="L319" s="36"/>
      <c r="M319" s="36"/>
      <c r="N319" s="36"/>
      <c r="O319" s="36"/>
      <c r="P319" s="36"/>
      <c r="Q319" s="36"/>
      <c r="R319" s="36"/>
      <c r="S319" s="36"/>
      <c r="T319" s="36"/>
      <c r="U319" s="36"/>
      <c r="V319" s="36"/>
      <c r="W319" s="36"/>
      <c r="X319" s="36"/>
      <c r="Y319" s="36"/>
      <c r="Z319" s="36"/>
    </row>
    <row r="320" spans="1:26" ht="30" customHeight="1">
      <c r="A320" s="58" t="s">
        <v>69</v>
      </c>
      <c r="B320" s="59" t="s">
        <v>1960</v>
      </c>
      <c r="C320" s="60"/>
      <c r="D320" s="61"/>
      <c r="E320" s="61"/>
      <c r="F320" s="61"/>
      <c r="G320" s="61"/>
      <c r="H320" s="61">
        <f t="shared" si="120"/>
        <v>0</v>
      </c>
      <c r="I320" s="36"/>
      <c r="J320" s="36"/>
      <c r="K320" s="36"/>
      <c r="L320" s="36"/>
      <c r="M320" s="36"/>
      <c r="N320" s="36"/>
      <c r="O320" s="36"/>
      <c r="P320" s="36"/>
      <c r="Q320" s="36"/>
      <c r="R320" s="36"/>
      <c r="S320" s="36"/>
      <c r="T320" s="36"/>
      <c r="U320" s="36"/>
      <c r="V320" s="36"/>
      <c r="W320" s="36"/>
      <c r="X320" s="36"/>
      <c r="Y320" s="36"/>
      <c r="Z320" s="36"/>
    </row>
    <row r="321" spans="1:26" ht="30" customHeight="1">
      <c r="A321" s="58" t="s">
        <v>70</v>
      </c>
      <c r="B321" s="59" t="s">
        <v>1961</v>
      </c>
      <c r="C321" s="60"/>
      <c r="D321" s="61">
        <v>8893992.2200000007</v>
      </c>
      <c r="E321" s="61"/>
      <c r="F321" s="61">
        <v>3060737.06</v>
      </c>
      <c r="G321" s="61"/>
      <c r="H321" s="61">
        <f t="shared" si="120"/>
        <v>3060737.06</v>
      </c>
      <c r="I321" s="36"/>
      <c r="J321" s="36"/>
      <c r="K321" s="36"/>
      <c r="L321" s="36"/>
      <c r="M321" s="36"/>
      <c r="N321" s="36"/>
      <c r="O321" s="36"/>
      <c r="P321" s="36"/>
      <c r="Q321" s="36"/>
      <c r="R321" s="36"/>
      <c r="S321" s="36"/>
      <c r="T321" s="36"/>
      <c r="U321" s="36"/>
      <c r="V321" s="36"/>
      <c r="W321" s="36"/>
      <c r="X321" s="36"/>
      <c r="Y321" s="36"/>
      <c r="Z321" s="36"/>
    </row>
    <row r="322" spans="1:26" ht="30" customHeight="1">
      <c r="A322" s="53" t="s">
        <v>1962</v>
      </c>
      <c r="B322" s="62" t="s">
        <v>323</v>
      </c>
      <c r="C322" s="48"/>
      <c r="D322" s="49">
        <f t="shared" ref="D322:F322" si="121">SUM(D323:D324)</f>
        <v>61339692.129999995</v>
      </c>
      <c r="E322" s="49">
        <f t="shared" si="121"/>
        <v>0</v>
      </c>
      <c r="F322" s="49">
        <f t="shared" si="121"/>
        <v>21540143.02</v>
      </c>
      <c r="G322" s="49"/>
      <c r="H322" s="49">
        <f>SUM(H323:H324)</f>
        <v>21540143.02</v>
      </c>
      <c r="I322" s="36"/>
      <c r="J322" s="36"/>
      <c r="K322" s="36"/>
      <c r="L322" s="36"/>
      <c r="M322" s="36"/>
      <c r="N322" s="36"/>
      <c r="O322" s="36"/>
      <c r="P322" s="36"/>
      <c r="Q322" s="36"/>
      <c r="R322" s="36"/>
      <c r="S322" s="36"/>
      <c r="T322" s="36"/>
      <c r="U322" s="36"/>
      <c r="V322" s="36"/>
      <c r="W322" s="36"/>
      <c r="X322" s="36"/>
      <c r="Y322" s="36"/>
      <c r="Z322" s="36"/>
    </row>
    <row r="323" spans="1:26" ht="30" customHeight="1">
      <c r="A323" s="58" t="s">
        <v>71</v>
      </c>
      <c r="B323" s="59" t="s">
        <v>1963</v>
      </c>
      <c r="C323" s="60"/>
      <c r="D323" s="61">
        <v>19316878.52</v>
      </c>
      <c r="E323" s="61"/>
      <c r="F323" s="61">
        <v>7117441.9699999997</v>
      </c>
      <c r="G323" s="61"/>
      <c r="H323" s="61">
        <f t="shared" ref="H323:H324" si="122">ROUND(F323-E323,2)</f>
        <v>7117441.9699999997</v>
      </c>
      <c r="I323" s="36"/>
      <c r="J323" s="36"/>
      <c r="K323" s="36"/>
      <c r="L323" s="36"/>
      <c r="M323" s="36"/>
      <c r="N323" s="36"/>
      <c r="O323" s="36"/>
      <c r="P323" s="36"/>
      <c r="Q323" s="36"/>
      <c r="R323" s="36"/>
      <c r="S323" s="36"/>
      <c r="T323" s="36"/>
      <c r="U323" s="36"/>
      <c r="V323" s="36"/>
      <c r="W323" s="36"/>
      <c r="X323" s="36"/>
      <c r="Y323" s="36"/>
      <c r="Z323" s="36"/>
    </row>
    <row r="324" spans="1:26" ht="30" customHeight="1">
      <c r="A324" s="58" t="s">
        <v>72</v>
      </c>
      <c r="B324" s="59" t="s">
        <v>1964</v>
      </c>
      <c r="C324" s="60"/>
      <c r="D324" s="61">
        <v>42022813.609999999</v>
      </c>
      <c r="E324" s="61"/>
      <c r="F324" s="61">
        <v>14422701.050000001</v>
      </c>
      <c r="G324" s="61"/>
      <c r="H324" s="61">
        <f t="shared" si="122"/>
        <v>14422701.050000001</v>
      </c>
      <c r="I324" s="36"/>
      <c r="J324" s="36"/>
      <c r="K324" s="36"/>
      <c r="L324" s="36"/>
      <c r="M324" s="36"/>
      <c r="N324" s="36"/>
      <c r="O324" s="36"/>
      <c r="P324" s="36"/>
      <c r="Q324" s="36"/>
      <c r="R324" s="36"/>
      <c r="S324" s="36"/>
      <c r="T324" s="36"/>
      <c r="U324" s="36"/>
      <c r="V324" s="36"/>
      <c r="W324" s="36"/>
      <c r="X324" s="36"/>
      <c r="Y324" s="36"/>
      <c r="Z324" s="36"/>
    </row>
    <row r="325" spans="1:26" ht="30" customHeight="1">
      <c r="A325" s="53" t="s">
        <v>1965</v>
      </c>
      <c r="B325" s="68" t="s">
        <v>370</v>
      </c>
      <c r="C325" s="48"/>
      <c r="D325" s="49">
        <f t="shared" ref="D325:F325" si="123">SUM(D326:D331)</f>
        <v>7904546.79</v>
      </c>
      <c r="E325" s="49">
        <f t="shared" si="123"/>
        <v>0</v>
      </c>
      <c r="F325" s="49">
        <f t="shared" si="123"/>
        <v>90251.75</v>
      </c>
      <c r="G325" s="49"/>
      <c r="H325" s="49">
        <f>SUM(H326:H331)</f>
        <v>90251.75</v>
      </c>
      <c r="I325" s="36"/>
      <c r="J325" s="36"/>
      <c r="K325" s="36"/>
      <c r="L325" s="36"/>
      <c r="M325" s="36"/>
      <c r="N325" s="36"/>
      <c r="O325" s="36"/>
      <c r="P325" s="36"/>
      <c r="Q325" s="36"/>
      <c r="R325" s="36"/>
      <c r="S325" s="36"/>
      <c r="T325" s="36"/>
      <c r="U325" s="36"/>
      <c r="V325" s="36"/>
      <c r="W325" s="36"/>
      <c r="X325" s="36"/>
      <c r="Y325" s="36"/>
      <c r="Z325" s="36"/>
    </row>
    <row r="326" spans="1:26" ht="30" customHeight="1">
      <c r="A326" s="58" t="s">
        <v>73</v>
      </c>
      <c r="B326" s="59" t="s">
        <v>548</v>
      </c>
      <c r="C326" s="60"/>
      <c r="D326" s="61"/>
      <c r="E326" s="61"/>
      <c r="F326" s="61"/>
      <c r="G326" s="61"/>
      <c r="H326" s="61">
        <f t="shared" ref="H326:H331" si="124">ROUND(F326-E326,2)</f>
        <v>0</v>
      </c>
      <c r="I326" s="36"/>
      <c r="J326" s="36"/>
      <c r="K326" s="36"/>
      <c r="L326" s="36"/>
      <c r="M326" s="36"/>
      <c r="N326" s="36"/>
      <c r="O326" s="36"/>
      <c r="P326" s="36"/>
      <c r="Q326" s="36"/>
      <c r="R326" s="36"/>
      <c r="S326" s="36"/>
      <c r="T326" s="36"/>
      <c r="U326" s="36"/>
      <c r="V326" s="36"/>
      <c r="W326" s="36"/>
      <c r="X326" s="36"/>
      <c r="Y326" s="36"/>
      <c r="Z326" s="36"/>
    </row>
    <row r="327" spans="1:26" ht="30" customHeight="1">
      <c r="A327" s="58" t="s">
        <v>74</v>
      </c>
      <c r="B327" s="59" t="s">
        <v>1966</v>
      </c>
      <c r="C327" s="60"/>
      <c r="D327" s="61"/>
      <c r="E327" s="61"/>
      <c r="F327" s="61"/>
      <c r="G327" s="61"/>
      <c r="H327" s="61">
        <f t="shared" si="124"/>
        <v>0</v>
      </c>
      <c r="I327" s="36"/>
      <c r="J327" s="36"/>
      <c r="K327" s="36"/>
      <c r="L327" s="36"/>
      <c r="M327" s="36"/>
      <c r="N327" s="36"/>
      <c r="O327" s="36"/>
      <c r="P327" s="36"/>
      <c r="Q327" s="36"/>
      <c r="R327" s="36"/>
      <c r="S327" s="36"/>
      <c r="T327" s="36"/>
      <c r="U327" s="36"/>
      <c r="V327" s="36"/>
      <c r="W327" s="36"/>
      <c r="X327" s="36"/>
      <c r="Y327" s="36"/>
      <c r="Z327" s="36"/>
    </row>
    <row r="328" spans="1:26" ht="30" customHeight="1">
      <c r="A328" s="58" t="s">
        <v>75</v>
      </c>
      <c r="B328" s="59" t="s">
        <v>1967</v>
      </c>
      <c r="C328" s="60"/>
      <c r="D328" s="61"/>
      <c r="E328" s="61"/>
      <c r="F328" s="61"/>
      <c r="G328" s="61"/>
      <c r="H328" s="61">
        <f t="shared" si="124"/>
        <v>0</v>
      </c>
      <c r="I328" s="36"/>
      <c r="J328" s="36"/>
      <c r="K328" s="36"/>
      <c r="L328" s="36"/>
      <c r="M328" s="36"/>
      <c r="N328" s="36"/>
      <c r="O328" s="36"/>
      <c r="P328" s="36"/>
      <c r="Q328" s="36"/>
      <c r="R328" s="36"/>
      <c r="S328" s="36"/>
      <c r="T328" s="36"/>
      <c r="U328" s="36"/>
      <c r="V328" s="36"/>
      <c r="W328" s="36"/>
      <c r="X328" s="36"/>
      <c r="Y328" s="36"/>
      <c r="Z328" s="36"/>
    </row>
    <row r="329" spans="1:26" ht="30" customHeight="1">
      <c r="A329" s="58" t="s">
        <v>1968</v>
      </c>
      <c r="B329" s="59" t="s">
        <v>1969</v>
      </c>
      <c r="C329" s="60"/>
      <c r="D329" s="61"/>
      <c r="E329" s="61"/>
      <c r="F329" s="61"/>
      <c r="G329" s="61"/>
      <c r="H329" s="61">
        <f t="shared" si="124"/>
        <v>0</v>
      </c>
      <c r="I329" s="36"/>
      <c r="J329" s="36"/>
      <c r="K329" s="36"/>
      <c r="L329" s="36"/>
      <c r="M329" s="36"/>
      <c r="N329" s="36"/>
      <c r="O329" s="36"/>
      <c r="P329" s="36"/>
      <c r="Q329" s="36"/>
      <c r="R329" s="36"/>
      <c r="S329" s="36"/>
      <c r="T329" s="36"/>
      <c r="U329" s="36"/>
      <c r="V329" s="36"/>
      <c r="W329" s="36"/>
      <c r="X329" s="36"/>
      <c r="Y329" s="36"/>
      <c r="Z329" s="36"/>
    </row>
    <row r="330" spans="1:26" ht="30" customHeight="1">
      <c r="A330" s="58" t="s">
        <v>1970</v>
      </c>
      <c r="B330" s="59" t="s">
        <v>1971</v>
      </c>
      <c r="C330" s="60"/>
      <c r="D330" s="61">
        <v>319878.78999999998</v>
      </c>
      <c r="E330" s="61"/>
      <c r="F330" s="61">
        <v>90251.75</v>
      </c>
      <c r="G330" s="61"/>
      <c r="H330" s="61">
        <f t="shared" si="124"/>
        <v>90251.75</v>
      </c>
      <c r="I330" s="36"/>
      <c r="J330" s="36"/>
      <c r="K330" s="36"/>
      <c r="L330" s="36"/>
      <c r="M330" s="36"/>
      <c r="N330" s="36"/>
      <c r="O330" s="36"/>
      <c r="P330" s="36"/>
      <c r="Q330" s="36"/>
      <c r="R330" s="36"/>
      <c r="S330" s="36"/>
      <c r="T330" s="36"/>
      <c r="U330" s="36"/>
      <c r="V330" s="36"/>
      <c r="W330" s="36"/>
      <c r="X330" s="36"/>
      <c r="Y330" s="36"/>
      <c r="Z330" s="36"/>
    </row>
    <row r="331" spans="1:26" ht="30" customHeight="1">
      <c r="A331" s="58" t="s">
        <v>1972</v>
      </c>
      <c r="B331" s="59" t="s">
        <v>1973</v>
      </c>
      <c r="C331" s="60"/>
      <c r="D331" s="61">
        <v>7584668</v>
      </c>
      <c r="E331" s="61"/>
      <c r="F331" s="61"/>
      <c r="G331" s="61"/>
      <c r="H331" s="61">
        <f t="shared" si="124"/>
        <v>0</v>
      </c>
      <c r="I331" s="36"/>
      <c r="J331" s="36"/>
      <c r="K331" s="36"/>
      <c r="L331" s="36"/>
      <c r="M331" s="36"/>
      <c r="N331" s="36"/>
      <c r="O331" s="36"/>
      <c r="P331" s="36"/>
      <c r="Q331" s="36"/>
      <c r="R331" s="36"/>
      <c r="S331" s="36"/>
      <c r="T331" s="36"/>
      <c r="U331" s="36"/>
      <c r="V331" s="36"/>
      <c r="W331" s="36"/>
      <c r="X331" s="36"/>
      <c r="Y331" s="36"/>
      <c r="Z331" s="36"/>
    </row>
    <row r="332" spans="1:26" ht="30" customHeight="1">
      <c r="A332" s="53" t="s">
        <v>1974</v>
      </c>
      <c r="B332" s="62" t="s">
        <v>495</v>
      </c>
      <c r="C332" s="48"/>
      <c r="D332" s="49">
        <f t="shared" ref="D332:F332" si="125">SUM(D333:D337)</f>
        <v>3871917.0300000003</v>
      </c>
      <c r="E332" s="49">
        <f t="shared" si="125"/>
        <v>0</v>
      </c>
      <c r="F332" s="49">
        <f t="shared" si="125"/>
        <v>1199915.4300000002</v>
      </c>
      <c r="G332" s="49"/>
      <c r="H332" s="49">
        <f>SUM(H333:H337)</f>
        <v>1199915.4300000002</v>
      </c>
      <c r="I332" s="36"/>
      <c r="J332" s="36"/>
      <c r="K332" s="36"/>
      <c r="L332" s="36"/>
      <c r="M332" s="36"/>
      <c r="N332" s="36"/>
      <c r="O332" s="36"/>
      <c r="P332" s="36"/>
      <c r="Q332" s="36"/>
      <c r="R332" s="36"/>
      <c r="S332" s="36"/>
      <c r="T332" s="36"/>
      <c r="U332" s="36"/>
      <c r="V332" s="36"/>
      <c r="W332" s="36"/>
      <c r="X332" s="36"/>
      <c r="Y332" s="36"/>
      <c r="Z332" s="36"/>
    </row>
    <row r="333" spans="1:26" ht="30" customHeight="1">
      <c r="A333" s="58" t="s">
        <v>77</v>
      </c>
      <c r="B333" s="59" t="s">
        <v>529</v>
      </c>
      <c r="C333" s="60"/>
      <c r="D333" s="61">
        <v>46.99</v>
      </c>
      <c r="E333" s="61"/>
      <c r="F333" s="61">
        <v>12.65</v>
      </c>
      <c r="G333" s="61"/>
      <c r="H333" s="61">
        <f t="shared" ref="H333:H337" si="126">ROUND(F333-E333,2)</f>
        <v>12.65</v>
      </c>
      <c r="I333" s="36"/>
      <c r="J333" s="36"/>
      <c r="K333" s="36"/>
      <c r="L333" s="36"/>
      <c r="M333" s="36"/>
      <c r="N333" s="36"/>
      <c r="O333" s="36"/>
      <c r="P333" s="36"/>
      <c r="Q333" s="36"/>
      <c r="R333" s="36"/>
      <c r="S333" s="36"/>
      <c r="T333" s="36"/>
      <c r="U333" s="36"/>
      <c r="V333" s="36"/>
      <c r="W333" s="36"/>
      <c r="X333" s="36"/>
      <c r="Y333" s="36"/>
      <c r="Z333" s="36"/>
    </row>
    <row r="334" spans="1:26" ht="30" customHeight="1">
      <c r="A334" s="58" t="s">
        <v>78</v>
      </c>
      <c r="B334" s="59" t="s">
        <v>530</v>
      </c>
      <c r="C334" s="60"/>
      <c r="D334" s="61">
        <v>313644.71999999997</v>
      </c>
      <c r="E334" s="61"/>
      <c r="F334" s="61">
        <v>107397.52</v>
      </c>
      <c r="G334" s="61"/>
      <c r="H334" s="61">
        <f t="shared" si="126"/>
        <v>107397.52</v>
      </c>
      <c r="I334" s="36"/>
      <c r="J334" s="36"/>
      <c r="K334" s="36"/>
      <c r="L334" s="36"/>
      <c r="M334" s="36"/>
      <c r="N334" s="36"/>
      <c r="O334" s="36"/>
      <c r="P334" s="36"/>
      <c r="Q334" s="36"/>
      <c r="R334" s="36"/>
      <c r="S334" s="36"/>
      <c r="T334" s="36"/>
      <c r="U334" s="36"/>
      <c r="V334" s="36"/>
      <c r="W334" s="36"/>
      <c r="X334" s="36"/>
      <c r="Y334" s="36"/>
      <c r="Z334" s="36"/>
    </row>
    <row r="335" spans="1:26" ht="30" customHeight="1">
      <c r="A335" s="58" t="s">
        <v>79</v>
      </c>
      <c r="B335" s="59" t="s">
        <v>531</v>
      </c>
      <c r="C335" s="60"/>
      <c r="D335" s="61">
        <v>2255437.27</v>
      </c>
      <c r="E335" s="61"/>
      <c r="F335" s="61">
        <v>788686.13</v>
      </c>
      <c r="G335" s="61"/>
      <c r="H335" s="61">
        <f t="shared" si="126"/>
        <v>788686.13</v>
      </c>
      <c r="I335" s="36"/>
      <c r="J335" s="36"/>
      <c r="K335" s="36"/>
      <c r="L335" s="36"/>
      <c r="M335" s="36"/>
      <c r="N335" s="36"/>
      <c r="O335" s="36"/>
      <c r="P335" s="36"/>
      <c r="Q335" s="36"/>
      <c r="R335" s="36"/>
      <c r="S335" s="36"/>
      <c r="T335" s="36"/>
      <c r="U335" s="36"/>
      <c r="V335" s="36"/>
      <c r="W335" s="36"/>
      <c r="X335" s="36"/>
      <c r="Y335" s="36"/>
      <c r="Z335" s="36"/>
    </row>
    <row r="336" spans="1:26" ht="30" customHeight="1">
      <c r="A336" s="58" t="s">
        <v>80</v>
      </c>
      <c r="B336" s="59" t="s">
        <v>532</v>
      </c>
      <c r="C336" s="60"/>
      <c r="D336" s="61"/>
      <c r="E336" s="61"/>
      <c r="F336" s="61"/>
      <c r="G336" s="61"/>
      <c r="H336" s="61">
        <f t="shared" si="126"/>
        <v>0</v>
      </c>
      <c r="I336" s="36"/>
      <c r="J336" s="36"/>
      <c r="K336" s="36"/>
      <c r="L336" s="36"/>
      <c r="M336" s="36"/>
      <c r="N336" s="36"/>
      <c r="O336" s="36"/>
      <c r="P336" s="36"/>
      <c r="Q336" s="36"/>
      <c r="R336" s="36"/>
      <c r="S336" s="36"/>
      <c r="T336" s="36"/>
      <c r="U336" s="36"/>
      <c r="V336" s="36"/>
      <c r="W336" s="36"/>
      <c r="X336" s="36"/>
      <c r="Y336" s="36"/>
      <c r="Z336" s="36"/>
    </row>
    <row r="337" spans="1:26" ht="30" customHeight="1">
      <c r="A337" s="58" t="s">
        <v>81</v>
      </c>
      <c r="B337" s="59" t="s">
        <v>533</v>
      </c>
      <c r="C337" s="60"/>
      <c r="D337" s="61">
        <v>1302788.05</v>
      </c>
      <c r="E337" s="61"/>
      <c r="F337" s="61">
        <v>303819.13</v>
      </c>
      <c r="G337" s="61"/>
      <c r="H337" s="61">
        <f t="shared" si="126"/>
        <v>303819.13</v>
      </c>
      <c r="I337" s="36"/>
      <c r="J337" s="36"/>
      <c r="K337" s="36"/>
      <c r="L337" s="36"/>
      <c r="M337" s="36"/>
      <c r="N337" s="36"/>
      <c r="O337" s="36"/>
      <c r="P337" s="36"/>
      <c r="Q337" s="36"/>
      <c r="R337" s="36"/>
      <c r="S337" s="36"/>
      <c r="T337" s="36"/>
      <c r="U337" s="36"/>
      <c r="V337" s="36"/>
      <c r="W337" s="36"/>
      <c r="X337" s="36"/>
      <c r="Y337" s="36"/>
      <c r="Z337" s="36"/>
    </row>
    <row r="338" spans="1:26" ht="30" customHeight="1">
      <c r="A338" s="53" t="s">
        <v>1975</v>
      </c>
      <c r="B338" s="46" t="s">
        <v>496</v>
      </c>
      <c r="C338" s="48"/>
      <c r="D338" s="49">
        <f t="shared" ref="D338:F338" si="127">SUM(D339:D340)</f>
        <v>0</v>
      </c>
      <c r="E338" s="49">
        <f t="shared" si="127"/>
        <v>0</v>
      </c>
      <c r="F338" s="49">
        <f t="shared" si="127"/>
        <v>0</v>
      </c>
      <c r="G338" s="49"/>
      <c r="H338" s="49">
        <f>SUM(H339:H340)</f>
        <v>0</v>
      </c>
      <c r="I338" s="36"/>
      <c r="J338" s="36"/>
      <c r="K338" s="36"/>
      <c r="L338" s="36"/>
      <c r="M338" s="36"/>
      <c r="N338" s="36"/>
      <c r="O338" s="36"/>
      <c r="P338" s="36"/>
      <c r="Q338" s="36"/>
      <c r="R338" s="36"/>
      <c r="S338" s="36"/>
      <c r="T338" s="36"/>
      <c r="U338" s="36"/>
      <c r="V338" s="36"/>
      <c r="W338" s="36"/>
      <c r="X338" s="36"/>
      <c r="Y338" s="36"/>
      <c r="Z338" s="36"/>
    </row>
    <row r="339" spans="1:26" ht="30" customHeight="1">
      <c r="A339" s="58" t="s">
        <v>82</v>
      </c>
      <c r="B339" s="59" t="s">
        <v>551</v>
      </c>
      <c r="C339" s="60"/>
      <c r="D339" s="61"/>
      <c r="E339" s="61"/>
      <c r="F339" s="61"/>
      <c r="G339" s="61"/>
      <c r="H339" s="61">
        <f t="shared" ref="H339:H340" si="128">ROUND(F339-E339,2)</f>
        <v>0</v>
      </c>
      <c r="I339" s="36"/>
      <c r="J339" s="36"/>
      <c r="K339" s="36"/>
      <c r="L339" s="36"/>
      <c r="M339" s="36"/>
      <c r="N339" s="36"/>
      <c r="O339" s="36"/>
      <c r="P339" s="36"/>
      <c r="Q339" s="36"/>
      <c r="R339" s="36"/>
      <c r="S339" s="36"/>
      <c r="T339" s="36"/>
      <c r="U339" s="36"/>
      <c r="V339" s="36"/>
      <c r="W339" s="36"/>
      <c r="X339" s="36"/>
      <c r="Y339" s="36"/>
      <c r="Z339" s="36"/>
    </row>
    <row r="340" spans="1:26" ht="30" customHeight="1">
      <c r="A340" s="58" t="s">
        <v>83</v>
      </c>
      <c r="B340" s="59" t="s">
        <v>552</v>
      </c>
      <c r="C340" s="60"/>
      <c r="D340" s="61"/>
      <c r="E340" s="61"/>
      <c r="F340" s="61"/>
      <c r="G340" s="61"/>
      <c r="H340" s="61">
        <f t="shared" si="128"/>
        <v>0</v>
      </c>
      <c r="I340" s="36"/>
      <c r="J340" s="36"/>
      <c r="K340" s="36"/>
      <c r="L340" s="36"/>
      <c r="M340" s="36"/>
      <c r="N340" s="36"/>
      <c r="O340" s="36"/>
      <c r="P340" s="36"/>
      <c r="Q340" s="36"/>
      <c r="R340" s="36"/>
      <c r="S340" s="36"/>
      <c r="T340" s="36"/>
      <c r="U340" s="36"/>
      <c r="V340" s="36"/>
      <c r="W340" s="36"/>
      <c r="X340" s="36"/>
      <c r="Y340" s="36"/>
      <c r="Z340" s="36"/>
    </row>
    <row r="341" spans="1:26" ht="30" customHeight="1">
      <c r="A341" s="41" t="s">
        <v>1976</v>
      </c>
      <c r="B341" s="57" t="s">
        <v>1977</v>
      </c>
      <c r="C341" s="43"/>
      <c r="D341" s="43">
        <f t="shared" ref="D341:F341" si="129">D342+D345+D346+D349+D350+D352+D353</f>
        <v>0</v>
      </c>
      <c r="E341" s="43">
        <f t="shared" si="129"/>
        <v>0</v>
      </c>
      <c r="F341" s="43">
        <f t="shared" si="129"/>
        <v>0</v>
      </c>
      <c r="G341" s="44"/>
      <c r="H341" s="44">
        <f>H342+H345+H346+H349+H350+H352+H353</f>
        <v>0</v>
      </c>
      <c r="I341" s="36"/>
      <c r="J341" s="36"/>
      <c r="K341" s="36"/>
      <c r="L341" s="36"/>
      <c r="M341" s="36"/>
      <c r="N341" s="36"/>
      <c r="O341" s="36"/>
      <c r="P341" s="36"/>
      <c r="Q341" s="36"/>
      <c r="R341" s="36"/>
      <c r="S341" s="36"/>
      <c r="T341" s="36"/>
      <c r="U341" s="36"/>
      <c r="V341" s="36"/>
      <c r="W341" s="36"/>
      <c r="X341" s="36"/>
      <c r="Y341" s="36"/>
      <c r="Z341" s="36"/>
    </row>
    <row r="342" spans="1:26" ht="30" customHeight="1">
      <c r="A342" s="53" t="s">
        <v>1978</v>
      </c>
      <c r="B342" s="54" t="s">
        <v>497</v>
      </c>
      <c r="C342" s="48"/>
      <c r="D342" s="49">
        <f t="shared" ref="D342:F342" si="130">SUM(D343:D344)</f>
        <v>0</v>
      </c>
      <c r="E342" s="49">
        <f t="shared" si="130"/>
        <v>0</v>
      </c>
      <c r="F342" s="49">
        <f t="shared" si="130"/>
        <v>0</v>
      </c>
      <c r="G342" s="49"/>
      <c r="H342" s="49">
        <f>SUM(H343:H344)</f>
        <v>0</v>
      </c>
      <c r="I342" s="36"/>
      <c r="J342" s="36"/>
      <c r="K342" s="36"/>
      <c r="L342" s="36"/>
      <c r="M342" s="36"/>
      <c r="N342" s="36"/>
      <c r="O342" s="36"/>
      <c r="P342" s="36"/>
      <c r="Q342" s="36"/>
      <c r="R342" s="36"/>
      <c r="S342" s="36"/>
      <c r="T342" s="36"/>
      <c r="U342" s="36"/>
      <c r="V342" s="36"/>
      <c r="W342" s="36"/>
      <c r="X342" s="36"/>
      <c r="Y342" s="36"/>
      <c r="Z342" s="36"/>
    </row>
    <row r="343" spans="1:26" ht="30" customHeight="1">
      <c r="A343" s="58" t="s">
        <v>1979</v>
      </c>
      <c r="B343" s="77" t="s">
        <v>1980</v>
      </c>
      <c r="C343" s="60"/>
      <c r="D343" s="61"/>
      <c r="E343" s="61"/>
      <c r="F343" s="61"/>
      <c r="G343" s="61"/>
      <c r="H343" s="61">
        <f t="shared" ref="H343:H344" si="131">ROUND(F343-E343,2)</f>
        <v>0</v>
      </c>
      <c r="I343" s="36"/>
      <c r="J343" s="36"/>
      <c r="K343" s="36"/>
      <c r="L343" s="36"/>
      <c r="M343" s="36"/>
      <c r="N343" s="36"/>
      <c r="O343" s="36"/>
      <c r="P343" s="36"/>
      <c r="Q343" s="36"/>
      <c r="R343" s="36"/>
      <c r="S343" s="36"/>
      <c r="T343" s="36"/>
      <c r="U343" s="36"/>
      <c r="V343" s="36"/>
      <c r="W343" s="36"/>
      <c r="X343" s="36"/>
      <c r="Y343" s="36"/>
      <c r="Z343" s="36"/>
    </row>
    <row r="344" spans="1:26" ht="30" customHeight="1">
      <c r="A344" s="58" t="s">
        <v>1981</v>
      </c>
      <c r="B344" s="83" t="s">
        <v>1982</v>
      </c>
      <c r="C344" s="60"/>
      <c r="D344" s="61"/>
      <c r="E344" s="61"/>
      <c r="F344" s="61"/>
      <c r="G344" s="61"/>
      <c r="H344" s="61">
        <f t="shared" si="131"/>
        <v>0</v>
      </c>
      <c r="I344" s="36"/>
      <c r="J344" s="36"/>
      <c r="K344" s="36"/>
      <c r="L344" s="36"/>
      <c r="M344" s="36"/>
      <c r="N344" s="36"/>
      <c r="O344" s="36"/>
      <c r="P344" s="36"/>
      <c r="Q344" s="36"/>
      <c r="R344" s="36"/>
      <c r="S344" s="36"/>
      <c r="T344" s="36"/>
      <c r="U344" s="36"/>
      <c r="V344" s="36"/>
      <c r="W344" s="36"/>
      <c r="X344" s="36"/>
      <c r="Y344" s="36"/>
      <c r="Z344" s="36"/>
    </row>
    <row r="345" spans="1:26" ht="30" customHeight="1">
      <c r="A345" s="45" t="s">
        <v>1983</v>
      </c>
      <c r="B345" s="46" t="s">
        <v>1984</v>
      </c>
      <c r="C345" s="69"/>
      <c r="D345" s="70"/>
      <c r="E345" s="70"/>
      <c r="F345" s="70"/>
      <c r="G345" s="49"/>
      <c r="H345" s="49"/>
      <c r="I345" s="36"/>
      <c r="J345" s="36"/>
      <c r="K345" s="36"/>
      <c r="L345" s="36"/>
      <c r="M345" s="36"/>
      <c r="N345" s="36"/>
      <c r="O345" s="36"/>
      <c r="P345" s="36"/>
      <c r="Q345" s="36"/>
      <c r="R345" s="36"/>
      <c r="S345" s="36"/>
      <c r="T345" s="36"/>
      <c r="U345" s="36"/>
      <c r="V345" s="36"/>
      <c r="W345" s="36"/>
      <c r="X345" s="36"/>
      <c r="Y345" s="36"/>
      <c r="Z345" s="36"/>
    </row>
    <row r="346" spans="1:26" ht="30" customHeight="1">
      <c r="A346" s="45" t="s">
        <v>1985</v>
      </c>
      <c r="B346" s="46" t="s">
        <v>499</v>
      </c>
      <c r="C346" s="51"/>
      <c r="D346" s="49">
        <f t="shared" ref="D346:F346" si="132">SUM(D347:D348)</f>
        <v>0</v>
      </c>
      <c r="E346" s="49">
        <f t="shared" si="132"/>
        <v>0</v>
      </c>
      <c r="F346" s="49">
        <f t="shared" si="132"/>
        <v>0</v>
      </c>
      <c r="G346" s="49"/>
      <c r="H346" s="49">
        <f>SUM(H347:H348)</f>
        <v>0</v>
      </c>
      <c r="I346" s="36"/>
      <c r="J346" s="36"/>
      <c r="K346" s="36"/>
      <c r="L346" s="36"/>
      <c r="M346" s="36"/>
      <c r="N346" s="36"/>
      <c r="O346" s="36"/>
      <c r="P346" s="36"/>
      <c r="Q346" s="36"/>
      <c r="R346" s="36"/>
      <c r="S346" s="36"/>
      <c r="T346" s="36"/>
      <c r="U346" s="36"/>
      <c r="V346" s="36"/>
      <c r="W346" s="36"/>
      <c r="X346" s="36"/>
      <c r="Y346" s="36"/>
      <c r="Z346" s="36"/>
    </row>
    <row r="347" spans="1:26" ht="30" customHeight="1">
      <c r="A347" s="58" t="s">
        <v>1986</v>
      </c>
      <c r="B347" s="64" t="s">
        <v>1987</v>
      </c>
      <c r="C347" s="60"/>
      <c r="D347" s="61"/>
      <c r="E347" s="61"/>
      <c r="F347" s="61"/>
      <c r="G347" s="61"/>
      <c r="H347" s="61">
        <f t="shared" ref="H347:H348" si="133">ROUND(F347-E347,2)</f>
        <v>0</v>
      </c>
      <c r="I347" s="36"/>
      <c r="J347" s="36"/>
      <c r="K347" s="36"/>
      <c r="L347" s="36"/>
      <c r="M347" s="36"/>
      <c r="N347" s="36"/>
      <c r="O347" s="36"/>
      <c r="P347" s="36"/>
      <c r="Q347" s="36"/>
      <c r="R347" s="36"/>
      <c r="S347" s="36"/>
      <c r="T347" s="36"/>
      <c r="U347" s="36"/>
      <c r="V347" s="36"/>
      <c r="W347" s="36"/>
      <c r="X347" s="36"/>
      <c r="Y347" s="36"/>
      <c r="Z347" s="36"/>
    </row>
    <row r="348" spans="1:26" ht="30" customHeight="1">
      <c r="A348" s="58" t="s">
        <v>1988</v>
      </c>
      <c r="B348" s="63" t="s">
        <v>1989</v>
      </c>
      <c r="C348" s="60"/>
      <c r="D348" s="61"/>
      <c r="E348" s="61"/>
      <c r="F348" s="61"/>
      <c r="G348" s="61"/>
      <c r="H348" s="61">
        <f t="shared" si="133"/>
        <v>0</v>
      </c>
      <c r="I348" s="36"/>
      <c r="J348" s="36"/>
      <c r="K348" s="36"/>
      <c r="L348" s="36"/>
      <c r="M348" s="36"/>
      <c r="N348" s="36"/>
      <c r="O348" s="36"/>
      <c r="P348" s="36"/>
      <c r="Q348" s="36"/>
      <c r="R348" s="36"/>
      <c r="S348" s="36"/>
      <c r="T348" s="36"/>
      <c r="U348" s="36"/>
      <c r="V348" s="36"/>
      <c r="W348" s="36"/>
      <c r="X348" s="36"/>
      <c r="Y348" s="36"/>
      <c r="Z348" s="36"/>
    </row>
    <row r="349" spans="1:26" ht="30" customHeight="1">
      <c r="A349" s="45" t="s">
        <v>1990</v>
      </c>
      <c r="B349" s="46" t="s">
        <v>1991</v>
      </c>
      <c r="C349" s="69"/>
      <c r="D349" s="70"/>
      <c r="E349" s="70"/>
      <c r="F349" s="70"/>
      <c r="G349" s="49"/>
      <c r="H349" s="49"/>
      <c r="I349" s="36"/>
      <c r="J349" s="36"/>
      <c r="K349" s="36"/>
      <c r="L349" s="36"/>
      <c r="M349" s="36"/>
      <c r="N349" s="36"/>
      <c r="O349" s="36"/>
      <c r="P349" s="36"/>
      <c r="Q349" s="36"/>
      <c r="R349" s="36"/>
      <c r="S349" s="36"/>
      <c r="T349" s="36"/>
      <c r="U349" s="36"/>
      <c r="V349" s="36"/>
      <c r="W349" s="36"/>
      <c r="X349" s="36"/>
      <c r="Y349" s="36"/>
      <c r="Z349" s="36"/>
    </row>
    <row r="350" spans="1:26" ht="30" customHeight="1">
      <c r="A350" s="45" t="s">
        <v>1992</v>
      </c>
      <c r="B350" s="46" t="s">
        <v>363</v>
      </c>
      <c r="C350" s="51"/>
      <c r="D350" s="49">
        <f t="shared" ref="D350:F350" si="134">SUM(D351)</f>
        <v>0</v>
      </c>
      <c r="E350" s="49">
        <f t="shared" si="134"/>
        <v>0</v>
      </c>
      <c r="F350" s="49">
        <f t="shared" si="134"/>
        <v>0</v>
      </c>
      <c r="G350" s="49"/>
      <c r="H350" s="49">
        <f>SUM(H351)</f>
        <v>0</v>
      </c>
      <c r="I350" s="36"/>
      <c r="J350" s="36"/>
      <c r="K350" s="36"/>
      <c r="L350" s="36"/>
      <c r="M350" s="36"/>
      <c r="N350" s="36"/>
      <c r="O350" s="36"/>
      <c r="P350" s="36"/>
      <c r="Q350" s="36"/>
      <c r="R350" s="36"/>
      <c r="S350" s="36"/>
      <c r="T350" s="36"/>
      <c r="U350" s="36"/>
      <c r="V350" s="36"/>
      <c r="W350" s="36"/>
      <c r="X350" s="36"/>
      <c r="Y350" s="36"/>
      <c r="Z350" s="36"/>
    </row>
    <row r="351" spans="1:26" ht="30" customHeight="1">
      <c r="A351" s="58" t="s">
        <v>86</v>
      </c>
      <c r="B351" s="79" t="s">
        <v>363</v>
      </c>
      <c r="C351" s="60"/>
      <c r="D351" s="61"/>
      <c r="E351" s="61"/>
      <c r="F351" s="61"/>
      <c r="G351" s="61"/>
      <c r="H351" s="61">
        <f>ROUND(F351-E351,2)</f>
        <v>0</v>
      </c>
      <c r="I351" s="36"/>
      <c r="J351" s="36"/>
      <c r="K351" s="36"/>
      <c r="L351" s="36"/>
      <c r="M351" s="36"/>
      <c r="N351" s="36"/>
      <c r="O351" s="36"/>
      <c r="P351" s="36"/>
      <c r="Q351" s="36"/>
      <c r="R351" s="36"/>
      <c r="S351" s="36"/>
      <c r="T351" s="36"/>
      <c r="U351" s="36"/>
      <c r="V351" s="36"/>
      <c r="W351" s="36"/>
      <c r="X351" s="36"/>
      <c r="Y351" s="36"/>
      <c r="Z351" s="36"/>
    </row>
    <row r="352" spans="1:26" ht="30" customHeight="1">
      <c r="A352" s="45" t="s">
        <v>1993</v>
      </c>
      <c r="B352" s="62" t="s">
        <v>1994</v>
      </c>
      <c r="C352" s="84"/>
      <c r="D352" s="85"/>
      <c r="E352" s="85"/>
      <c r="F352" s="85"/>
      <c r="G352" s="49"/>
      <c r="H352" s="49"/>
      <c r="I352" s="36"/>
      <c r="J352" s="36"/>
      <c r="K352" s="36"/>
      <c r="L352" s="36"/>
      <c r="M352" s="36"/>
      <c r="N352" s="36"/>
      <c r="O352" s="36"/>
      <c r="P352" s="36"/>
      <c r="Q352" s="36"/>
      <c r="R352" s="36"/>
      <c r="S352" s="36"/>
      <c r="T352" s="36"/>
      <c r="U352" s="36"/>
      <c r="V352" s="36"/>
      <c r="W352" s="36"/>
      <c r="X352" s="36"/>
      <c r="Y352" s="36"/>
      <c r="Z352" s="36"/>
    </row>
    <row r="353" spans="1:26" ht="30" customHeight="1">
      <c r="A353" s="45" t="s">
        <v>1995</v>
      </c>
      <c r="B353" s="67" t="s">
        <v>502</v>
      </c>
      <c r="C353" s="51"/>
      <c r="D353" s="49">
        <f t="shared" ref="D353:F353" si="135">SUM(D354)</f>
        <v>0</v>
      </c>
      <c r="E353" s="49">
        <f t="shared" si="135"/>
        <v>0</v>
      </c>
      <c r="F353" s="49">
        <f t="shared" si="135"/>
        <v>0</v>
      </c>
      <c r="G353" s="49"/>
      <c r="H353" s="49">
        <f>SUM(H354)</f>
        <v>0</v>
      </c>
      <c r="I353" s="36"/>
      <c r="J353" s="36"/>
      <c r="K353" s="36"/>
      <c r="L353" s="36"/>
      <c r="M353" s="36"/>
      <c r="N353" s="36"/>
      <c r="O353" s="36"/>
      <c r="P353" s="36"/>
      <c r="Q353" s="36"/>
      <c r="R353" s="36"/>
      <c r="S353" s="36"/>
      <c r="T353" s="36"/>
      <c r="U353" s="36"/>
      <c r="V353" s="36"/>
      <c r="W353" s="36"/>
      <c r="X353" s="36"/>
      <c r="Y353" s="36"/>
      <c r="Z353" s="36"/>
    </row>
    <row r="354" spans="1:26" ht="30" customHeight="1">
      <c r="A354" s="58" t="s">
        <v>87</v>
      </c>
      <c r="B354" s="64" t="s">
        <v>502</v>
      </c>
      <c r="C354" s="60"/>
      <c r="D354" s="61"/>
      <c r="E354" s="61"/>
      <c r="F354" s="61"/>
      <c r="G354" s="61"/>
      <c r="H354" s="61">
        <f>ROUND(F354-E354,2)</f>
        <v>0</v>
      </c>
      <c r="I354" s="36"/>
      <c r="J354" s="36"/>
      <c r="K354" s="36"/>
      <c r="L354" s="36"/>
      <c r="M354" s="36"/>
      <c r="N354" s="36"/>
      <c r="O354" s="36"/>
      <c r="P354" s="36"/>
      <c r="Q354" s="36"/>
      <c r="R354" s="36"/>
      <c r="S354" s="36"/>
      <c r="T354" s="36"/>
      <c r="U354" s="36"/>
      <c r="V354" s="36"/>
      <c r="W354" s="36"/>
      <c r="X354" s="36"/>
      <c r="Y354" s="36"/>
      <c r="Z354" s="36"/>
    </row>
    <row r="355" spans="1:26" ht="30" customHeight="1">
      <c r="A355" s="37" t="s">
        <v>1996</v>
      </c>
      <c r="B355" s="38" t="s">
        <v>1997</v>
      </c>
      <c r="C355" s="39"/>
      <c r="D355" s="39">
        <f t="shared" ref="D355:F355" si="136">D356+D361+D367+D370+D373</f>
        <v>0</v>
      </c>
      <c r="E355" s="39">
        <f t="shared" si="136"/>
        <v>0</v>
      </c>
      <c r="F355" s="39">
        <f t="shared" si="136"/>
        <v>0</v>
      </c>
      <c r="G355" s="40"/>
      <c r="H355" s="40">
        <f>H356+H361+H367+H370+H373</f>
        <v>0</v>
      </c>
      <c r="I355" s="36"/>
      <c r="J355" s="36"/>
      <c r="K355" s="36"/>
      <c r="L355" s="36"/>
      <c r="M355" s="36"/>
      <c r="N355" s="36"/>
      <c r="O355" s="36"/>
      <c r="P355" s="36"/>
      <c r="Q355" s="36"/>
      <c r="R355" s="36"/>
      <c r="S355" s="36"/>
      <c r="T355" s="36"/>
      <c r="U355" s="36"/>
      <c r="V355" s="36"/>
      <c r="W355" s="36"/>
      <c r="X355" s="36"/>
      <c r="Y355" s="36"/>
      <c r="Z355" s="36"/>
    </row>
    <row r="356" spans="1:26" ht="30" customHeight="1">
      <c r="A356" s="41" t="s">
        <v>1998</v>
      </c>
      <c r="B356" s="42" t="s">
        <v>1999</v>
      </c>
      <c r="C356" s="43"/>
      <c r="D356" s="43">
        <f t="shared" ref="D356:F356" si="137">D357+D359</f>
        <v>0</v>
      </c>
      <c r="E356" s="43">
        <f t="shared" si="137"/>
        <v>0</v>
      </c>
      <c r="F356" s="43">
        <f t="shared" si="137"/>
        <v>0</v>
      </c>
      <c r="G356" s="44"/>
      <c r="H356" s="43">
        <f>H357+H359</f>
        <v>0</v>
      </c>
      <c r="I356" s="36"/>
      <c r="J356" s="36"/>
      <c r="K356" s="36"/>
      <c r="L356" s="36"/>
      <c r="M356" s="36"/>
      <c r="N356" s="36"/>
      <c r="O356" s="36"/>
      <c r="P356" s="36"/>
      <c r="Q356" s="36"/>
      <c r="R356" s="36"/>
      <c r="S356" s="36"/>
      <c r="T356" s="36"/>
      <c r="U356" s="36"/>
      <c r="V356" s="36"/>
      <c r="W356" s="36"/>
      <c r="X356" s="36"/>
      <c r="Y356" s="36"/>
      <c r="Z356" s="36"/>
    </row>
    <row r="357" spans="1:26" ht="30" customHeight="1">
      <c r="A357" s="45" t="s">
        <v>2000</v>
      </c>
      <c r="B357" s="67" t="s">
        <v>2001</v>
      </c>
      <c r="C357" s="51"/>
      <c r="D357" s="51">
        <f t="shared" ref="D357:F357" si="138">SUM(D358)</f>
        <v>0</v>
      </c>
      <c r="E357" s="51">
        <f t="shared" si="138"/>
        <v>0</v>
      </c>
      <c r="F357" s="51">
        <f t="shared" si="138"/>
        <v>0</v>
      </c>
      <c r="G357" s="49"/>
      <c r="H357" s="51">
        <f>SUM(H358)</f>
        <v>0</v>
      </c>
      <c r="I357" s="36"/>
      <c r="J357" s="36"/>
      <c r="K357" s="36"/>
      <c r="L357" s="36"/>
      <c r="M357" s="36"/>
      <c r="N357" s="36"/>
      <c r="O357" s="36"/>
      <c r="P357" s="36"/>
      <c r="Q357" s="36"/>
      <c r="R357" s="36"/>
      <c r="S357" s="36"/>
      <c r="T357" s="36"/>
      <c r="U357" s="36"/>
      <c r="V357" s="36"/>
      <c r="W357" s="36"/>
      <c r="X357" s="36"/>
      <c r="Y357" s="36"/>
      <c r="Z357" s="36"/>
    </row>
    <row r="358" spans="1:26" ht="30" customHeight="1">
      <c r="A358" s="65" t="s">
        <v>2002</v>
      </c>
      <c r="B358" s="76" t="s">
        <v>2001</v>
      </c>
      <c r="C358" s="66"/>
      <c r="D358" s="61"/>
      <c r="E358" s="61"/>
      <c r="F358" s="61"/>
      <c r="G358" s="61"/>
      <c r="H358" s="61">
        <f>ROUND(F358-E358,2)</f>
        <v>0</v>
      </c>
      <c r="I358" s="36"/>
      <c r="J358" s="36"/>
      <c r="K358" s="36"/>
      <c r="L358" s="36"/>
      <c r="M358" s="36"/>
      <c r="N358" s="36"/>
      <c r="O358" s="36"/>
      <c r="P358" s="36"/>
      <c r="Q358" s="36"/>
      <c r="R358" s="36"/>
      <c r="S358" s="36"/>
      <c r="T358" s="36"/>
      <c r="U358" s="36"/>
      <c r="V358" s="36"/>
      <c r="W358" s="36"/>
      <c r="X358" s="36"/>
      <c r="Y358" s="36"/>
      <c r="Z358" s="36"/>
    </row>
    <row r="359" spans="1:26" ht="30" customHeight="1">
      <c r="A359" s="45" t="s">
        <v>2003</v>
      </c>
      <c r="B359" s="46" t="s">
        <v>2004</v>
      </c>
      <c r="C359" s="51"/>
      <c r="D359" s="51">
        <f t="shared" ref="D359:F359" si="139">SUM(D360)</f>
        <v>0</v>
      </c>
      <c r="E359" s="51">
        <f t="shared" si="139"/>
        <v>0</v>
      </c>
      <c r="F359" s="51">
        <f t="shared" si="139"/>
        <v>0</v>
      </c>
      <c r="G359" s="49"/>
      <c r="H359" s="51">
        <f>SUM(H360)</f>
        <v>0</v>
      </c>
      <c r="I359" s="36"/>
      <c r="J359" s="36"/>
      <c r="K359" s="36"/>
      <c r="L359" s="36"/>
      <c r="M359" s="36"/>
      <c r="N359" s="36"/>
      <c r="O359" s="36"/>
      <c r="P359" s="36"/>
      <c r="Q359" s="36"/>
      <c r="R359" s="36"/>
      <c r="S359" s="36"/>
      <c r="T359" s="36"/>
      <c r="U359" s="36"/>
      <c r="V359" s="36"/>
      <c r="W359" s="36"/>
      <c r="X359" s="36"/>
      <c r="Y359" s="36"/>
      <c r="Z359" s="36"/>
    </row>
    <row r="360" spans="1:26" ht="30" customHeight="1">
      <c r="A360" s="65" t="s">
        <v>2005</v>
      </c>
      <c r="B360" s="59" t="s">
        <v>2004</v>
      </c>
      <c r="C360" s="66"/>
      <c r="D360" s="61"/>
      <c r="E360" s="61"/>
      <c r="F360" s="61"/>
      <c r="G360" s="61"/>
      <c r="H360" s="61">
        <f>ROUND(F360-E360,2)</f>
        <v>0</v>
      </c>
      <c r="I360" s="36"/>
      <c r="J360" s="36"/>
      <c r="K360" s="36"/>
      <c r="L360" s="36"/>
      <c r="M360" s="36"/>
      <c r="N360" s="36"/>
      <c r="O360" s="36"/>
      <c r="P360" s="36"/>
      <c r="Q360" s="36"/>
      <c r="R360" s="36"/>
      <c r="S360" s="36"/>
      <c r="T360" s="36"/>
      <c r="U360" s="36"/>
      <c r="V360" s="36"/>
      <c r="W360" s="36"/>
      <c r="X360" s="36"/>
      <c r="Y360" s="36"/>
      <c r="Z360" s="36"/>
    </row>
    <row r="361" spans="1:26" ht="30" customHeight="1">
      <c r="A361" s="41" t="s">
        <v>2006</v>
      </c>
      <c r="B361" s="50" t="s">
        <v>2007</v>
      </c>
      <c r="C361" s="43"/>
      <c r="D361" s="43">
        <f t="shared" ref="D361:F361" si="140">SUM(D362:D366)</f>
        <v>0</v>
      </c>
      <c r="E361" s="43">
        <f t="shared" si="140"/>
        <v>0</v>
      </c>
      <c r="F361" s="43">
        <f t="shared" si="140"/>
        <v>0</v>
      </c>
      <c r="G361" s="44"/>
      <c r="H361" s="43">
        <f>SUM(H362:H366)</f>
        <v>0</v>
      </c>
      <c r="I361" s="36"/>
      <c r="J361" s="36"/>
      <c r="K361" s="36"/>
      <c r="L361" s="36"/>
      <c r="M361" s="36"/>
      <c r="N361" s="36"/>
      <c r="O361" s="36"/>
      <c r="P361" s="36"/>
      <c r="Q361" s="36"/>
      <c r="R361" s="36"/>
      <c r="S361" s="36"/>
      <c r="T361" s="36"/>
      <c r="U361" s="36"/>
      <c r="V361" s="36"/>
      <c r="W361" s="36"/>
      <c r="X361" s="36"/>
      <c r="Y361" s="36"/>
      <c r="Z361" s="36"/>
    </row>
    <row r="362" spans="1:26" ht="30" customHeight="1">
      <c r="A362" s="45" t="s">
        <v>2008</v>
      </c>
      <c r="B362" s="46" t="s">
        <v>2009</v>
      </c>
      <c r="C362" s="51"/>
      <c r="D362" s="48"/>
      <c r="E362" s="48"/>
      <c r="F362" s="48"/>
      <c r="G362" s="49"/>
      <c r="H362" s="49"/>
      <c r="I362" s="36"/>
      <c r="J362" s="36"/>
      <c r="K362" s="36"/>
      <c r="L362" s="36"/>
      <c r="M362" s="36"/>
      <c r="N362" s="36"/>
      <c r="O362" s="36"/>
      <c r="P362" s="36"/>
      <c r="Q362" s="36"/>
      <c r="R362" s="36"/>
      <c r="S362" s="36"/>
      <c r="T362" s="36"/>
      <c r="U362" s="36"/>
      <c r="V362" s="36"/>
      <c r="W362" s="36"/>
      <c r="X362" s="36"/>
      <c r="Y362" s="36"/>
      <c r="Z362" s="36"/>
    </row>
    <row r="363" spans="1:26" ht="30" customHeight="1">
      <c r="A363" s="45" t="s">
        <v>2010</v>
      </c>
      <c r="B363" s="46" t="s">
        <v>2011</v>
      </c>
      <c r="C363" s="51"/>
      <c r="D363" s="48"/>
      <c r="E363" s="48"/>
      <c r="F363" s="48"/>
      <c r="G363" s="49"/>
      <c r="H363" s="49"/>
      <c r="I363" s="36"/>
      <c r="J363" s="36"/>
      <c r="K363" s="36"/>
      <c r="L363" s="36"/>
      <c r="M363" s="36"/>
      <c r="N363" s="36"/>
      <c r="O363" s="36"/>
      <c r="P363" s="36"/>
      <c r="Q363" s="36"/>
      <c r="R363" s="36"/>
      <c r="S363" s="36"/>
      <c r="T363" s="36"/>
      <c r="U363" s="36"/>
      <c r="V363" s="36"/>
      <c r="W363" s="36"/>
      <c r="X363" s="36"/>
      <c r="Y363" s="36"/>
      <c r="Z363" s="36"/>
    </row>
    <row r="364" spans="1:26" ht="30" customHeight="1">
      <c r="A364" s="45" t="s">
        <v>2012</v>
      </c>
      <c r="B364" s="46" t="s">
        <v>2013</v>
      </c>
      <c r="C364" s="51"/>
      <c r="D364" s="48"/>
      <c r="E364" s="48"/>
      <c r="F364" s="48"/>
      <c r="G364" s="49"/>
      <c r="H364" s="49"/>
      <c r="I364" s="36"/>
      <c r="J364" s="36"/>
      <c r="K364" s="36"/>
      <c r="L364" s="36"/>
      <c r="M364" s="36"/>
      <c r="N364" s="36"/>
      <c r="O364" s="36"/>
      <c r="P364" s="36"/>
      <c r="Q364" s="36"/>
      <c r="R364" s="36"/>
      <c r="S364" s="36"/>
      <c r="T364" s="36"/>
      <c r="U364" s="36"/>
      <c r="V364" s="36"/>
      <c r="W364" s="36"/>
      <c r="X364" s="36"/>
      <c r="Y364" s="36"/>
      <c r="Z364" s="36"/>
    </row>
    <row r="365" spans="1:26" ht="30" customHeight="1">
      <c r="A365" s="45" t="s">
        <v>2014</v>
      </c>
      <c r="B365" s="46" t="s">
        <v>2015</v>
      </c>
      <c r="C365" s="86"/>
      <c r="D365" s="87"/>
      <c r="E365" s="87"/>
      <c r="F365" s="87"/>
      <c r="G365" s="49"/>
      <c r="H365" s="49"/>
      <c r="I365" s="36"/>
      <c r="J365" s="36"/>
      <c r="K365" s="36"/>
      <c r="L365" s="36"/>
      <c r="M365" s="36"/>
      <c r="N365" s="36"/>
      <c r="O365" s="36"/>
      <c r="P365" s="36"/>
      <c r="Q365" s="36"/>
      <c r="R365" s="36"/>
      <c r="S365" s="36"/>
      <c r="T365" s="36"/>
      <c r="U365" s="36"/>
      <c r="V365" s="36"/>
      <c r="W365" s="36"/>
      <c r="X365" s="36"/>
      <c r="Y365" s="36"/>
      <c r="Z365" s="36"/>
    </row>
    <row r="366" spans="1:26" ht="30" customHeight="1">
      <c r="A366" s="45" t="s">
        <v>2016</v>
      </c>
      <c r="B366" s="46" t="s">
        <v>2017</v>
      </c>
      <c r="C366" s="86"/>
      <c r="D366" s="87"/>
      <c r="E366" s="87"/>
      <c r="F366" s="87"/>
      <c r="G366" s="49"/>
      <c r="H366" s="49"/>
      <c r="I366" s="36"/>
      <c r="J366" s="36"/>
      <c r="K366" s="36"/>
      <c r="L366" s="36"/>
      <c r="M366" s="36"/>
      <c r="N366" s="36"/>
      <c r="O366" s="36"/>
      <c r="P366" s="36"/>
      <c r="Q366" s="36"/>
      <c r="R366" s="36"/>
      <c r="S366" s="36"/>
      <c r="T366" s="36"/>
      <c r="U366" s="36"/>
      <c r="V366" s="36"/>
      <c r="W366" s="36"/>
      <c r="X366" s="36"/>
      <c r="Y366" s="36"/>
      <c r="Z366" s="36"/>
    </row>
    <row r="367" spans="1:26" ht="30" customHeight="1">
      <c r="A367" s="41" t="s">
        <v>2018</v>
      </c>
      <c r="B367" s="50" t="s">
        <v>2019</v>
      </c>
      <c r="C367" s="43"/>
      <c r="D367" s="43">
        <f t="shared" ref="D367:F367" si="141">SUM(D368)</f>
        <v>0</v>
      </c>
      <c r="E367" s="43">
        <f t="shared" si="141"/>
        <v>0</v>
      </c>
      <c r="F367" s="43">
        <f t="shared" si="141"/>
        <v>0</v>
      </c>
      <c r="G367" s="44"/>
      <c r="H367" s="44">
        <f t="shared" ref="H367:H368" si="142">SUM(H368)</f>
        <v>0</v>
      </c>
      <c r="I367" s="36"/>
      <c r="J367" s="36"/>
      <c r="K367" s="36"/>
      <c r="L367" s="36"/>
      <c r="M367" s="36"/>
      <c r="N367" s="36"/>
      <c r="O367" s="36"/>
      <c r="P367" s="36"/>
      <c r="Q367" s="36"/>
      <c r="R367" s="36"/>
      <c r="S367" s="36"/>
      <c r="T367" s="36"/>
      <c r="U367" s="36"/>
      <c r="V367" s="36"/>
      <c r="W367" s="36"/>
      <c r="X367" s="36"/>
      <c r="Y367" s="36"/>
      <c r="Z367" s="36"/>
    </row>
    <row r="368" spans="1:26" ht="30" customHeight="1">
      <c r="A368" s="45" t="s">
        <v>2020</v>
      </c>
      <c r="B368" s="67" t="s">
        <v>2021</v>
      </c>
      <c r="C368" s="51"/>
      <c r="D368" s="51">
        <f t="shared" ref="D368:F368" si="143">SUM(D369)</f>
        <v>0</v>
      </c>
      <c r="E368" s="51">
        <f t="shared" si="143"/>
        <v>0</v>
      </c>
      <c r="F368" s="51">
        <f t="shared" si="143"/>
        <v>0</v>
      </c>
      <c r="G368" s="49"/>
      <c r="H368" s="51">
        <f t="shared" si="142"/>
        <v>0</v>
      </c>
      <c r="I368" s="36"/>
      <c r="J368" s="36"/>
      <c r="K368" s="36"/>
      <c r="L368" s="36"/>
      <c r="M368" s="36"/>
      <c r="N368" s="36"/>
      <c r="O368" s="36"/>
      <c r="P368" s="36"/>
      <c r="Q368" s="36"/>
      <c r="R368" s="36"/>
      <c r="S368" s="36"/>
      <c r="T368" s="36"/>
      <c r="U368" s="36"/>
      <c r="V368" s="36"/>
      <c r="W368" s="36"/>
      <c r="X368" s="36"/>
      <c r="Y368" s="36"/>
      <c r="Z368" s="36"/>
    </row>
    <row r="369" spans="1:26" ht="30" customHeight="1">
      <c r="A369" s="65" t="s">
        <v>2022</v>
      </c>
      <c r="B369" s="76" t="s">
        <v>2021</v>
      </c>
      <c r="C369" s="66"/>
      <c r="D369" s="61"/>
      <c r="E369" s="61"/>
      <c r="F369" s="61"/>
      <c r="G369" s="61"/>
      <c r="H369" s="61">
        <f>ROUND(F369-E369,2)</f>
        <v>0</v>
      </c>
      <c r="I369" s="36"/>
      <c r="J369" s="36"/>
      <c r="K369" s="36"/>
      <c r="L369" s="36"/>
      <c r="M369" s="36"/>
      <c r="N369" s="36"/>
      <c r="O369" s="36"/>
      <c r="P369" s="36"/>
      <c r="Q369" s="36"/>
      <c r="R369" s="36"/>
      <c r="S369" s="36"/>
      <c r="T369" s="36"/>
      <c r="U369" s="36"/>
      <c r="V369" s="36"/>
      <c r="W369" s="36"/>
      <c r="X369" s="36"/>
      <c r="Y369" s="36"/>
      <c r="Z369" s="36"/>
    </row>
    <row r="370" spans="1:26" ht="30" customHeight="1">
      <c r="A370" s="81" t="s">
        <v>2023</v>
      </c>
      <c r="B370" s="57" t="s">
        <v>2024</v>
      </c>
      <c r="C370" s="88"/>
      <c r="D370" s="44">
        <f t="shared" ref="D370:F370" si="144">SUM(D371)</f>
        <v>0</v>
      </c>
      <c r="E370" s="44">
        <f t="shared" si="144"/>
        <v>0</v>
      </c>
      <c r="F370" s="44">
        <f t="shared" si="144"/>
        <v>0</v>
      </c>
      <c r="G370" s="44"/>
      <c r="H370" s="44">
        <f t="shared" ref="H370:H371" si="145">SUM(H371)</f>
        <v>0</v>
      </c>
      <c r="I370" s="36"/>
      <c r="J370" s="36"/>
      <c r="K370" s="36"/>
      <c r="L370" s="36"/>
      <c r="M370" s="36"/>
      <c r="N370" s="36"/>
      <c r="O370" s="36"/>
      <c r="P370" s="36"/>
      <c r="Q370" s="36"/>
      <c r="R370" s="36"/>
      <c r="S370" s="36"/>
      <c r="T370" s="36"/>
      <c r="U370" s="36"/>
      <c r="V370" s="36"/>
      <c r="W370" s="36"/>
      <c r="X370" s="36"/>
      <c r="Y370" s="36"/>
      <c r="Z370" s="36"/>
    </row>
    <row r="371" spans="1:26" ht="30" customHeight="1">
      <c r="A371" s="45" t="s">
        <v>2025</v>
      </c>
      <c r="B371" s="46" t="s">
        <v>2026</v>
      </c>
      <c r="C371" s="51"/>
      <c r="D371" s="51">
        <f t="shared" ref="D371:F371" si="146">SUM(D372)</f>
        <v>0</v>
      </c>
      <c r="E371" s="51">
        <f t="shared" si="146"/>
        <v>0</v>
      </c>
      <c r="F371" s="51">
        <f t="shared" si="146"/>
        <v>0</v>
      </c>
      <c r="G371" s="49"/>
      <c r="H371" s="51">
        <f t="shared" si="145"/>
        <v>0</v>
      </c>
      <c r="I371" s="36"/>
      <c r="J371" s="36"/>
      <c r="K371" s="36"/>
      <c r="L371" s="36"/>
      <c r="M371" s="36"/>
      <c r="N371" s="36"/>
      <c r="O371" s="36"/>
      <c r="P371" s="36"/>
      <c r="Q371" s="36"/>
      <c r="R371" s="36"/>
      <c r="S371" s="36"/>
      <c r="T371" s="36"/>
      <c r="U371" s="36"/>
      <c r="V371" s="36"/>
      <c r="W371" s="36"/>
      <c r="X371" s="36"/>
      <c r="Y371" s="36"/>
      <c r="Z371" s="36"/>
    </row>
    <row r="372" spans="1:26" ht="30" customHeight="1">
      <c r="A372" s="65" t="s">
        <v>2027</v>
      </c>
      <c r="B372" s="59" t="s">
        <v>2026</v>
      </c>
      <c r="C372" s="66"/>
      <c r="D372" s="61"/>
      <c r="E372" s="61"/>
      <c r="F372" s="61"/>
      <c r="G372" s="61"/>
      <c r="H372" s="61">
        <f>ROUND(F372-E372,2)</f>
        <v>0</v>
      </c>
      <c r="I372" s="36"/>
      <c r="J372" s="36"/>
      <c r="K372" s="36"/>
      <c r="L372" s="36"/>
      <c r="M372" s="36"/>
      <c r="N372" s="36"/>
      <c r="O372" s="36"/>
      <c r="P372" s="36"/>
      <c r="Q372" s="36"/>
      <c r="R372" s="36"/>
      <c r="S372" s="36"/>
      <c r="T372" s="36"/>
      <c r="U372" s="36"/>
      <c r="V372" s="36"/>
      <c r="W372" s="36"/>
      <c r="X372" s="36"/>
      <c r="Y372" s="36"/>
      <c r="Z372" s="36"/>
    </row>
    <row r="373" spans="1:26" ht="30" customHeight="1">
      <c r="A373" s="41" t="s">
        <v>2028</v>
      </c>
      <c r="B373" s="50" t="s">
        <v>2029</v>
      </c>
      <c r="C373" s="43"/>
      <c r="D373" s="43">
        <f t="shared" ref="D373:F373" si="147">D375+D377+D379+D381+D383+D385+D387</f>
        <v>0</v>
      </c>
      <c r="E373" s="43">
        <f t="shared" si="147"/>
        <v>0</v>
      </c>
      <c r="F373" s="43">
        <f t="shared" si="147"/>
        <v>0</v>
      </c>
      <c r="G373" s="44"/>
      <c r="H373" s="43">
        <f>H375+H377+H379+H381+H383+H385+H387</f>
        <v>0</v>
      </c>
      <c r="I373" s="36"/>
      <c r="J373" s="36"/>
      <c r="K373" s="36"/>
      <c r="L373" s="36"/>
      <c r="M373" s="36"/>
      <c r="N373" s="36"/>
      <c r="O373" s="36"/>
      <c r="P373" s="36"/>
      <c r="Q373" s="36"/>
      <c r="R373" s="36"/>
      <c r="S373" s="36"/>
      <c r="T373" s="36"/>
      <c r="U373" s="36"/>
      <c r="V373" s="36"/>
      <c r="W373" s="36"/>
      <c r="X373" s="36"/>
      <c r="Y373" s="36"/>
      <c r="Z373" s="36"/>
    </row>
    <row r="374" spans="1:26" ht="30" customHeight="1">
      <c r="A374" s="45" t="s">
        <v>2030</v>
      </c>
      <c r="B374" s="46" t="s">
        <v>2031</v>
      </c>
      <c r="C374" s="69"/>
      <c r="D374" s="70"/>
      <c r="E374" s="70"/>
      <c r="F374" s="70"/>
      <c r="G374" s="49"/>
      <c r="H374" s="49"/>
      <c r="I374" s="36"/>
      <c r="J374" s="36"/>
      <c r="K374" s="36"/>
      <c r="L374" s="36"/>
      <c r="M374" s="36"/>
      <c r="N374" s="36"/>
      <c r="O374" s="36"/>
      <c r="P374" s="36"/>
      <c r="Q374" s="36"/>
      <c r="R374" s="36"/>
      <c r="S374" s="36"/>
      <c r="T374" s="36"/>
      <c r="U374" s="36"/>
      <c r="V374" s="36"/>
      <c r="W374" s="36"/>
      <c r="X374" s="36"/>
      <c r="Y374" s="36"/>
      <c r="Z374" s="36"/>
    </row>
    <row r="375" spans="1:26" ht="30" customHeight="1">
      <c r="A375" s="45" t="s">
        <v>2032</v>
      </c>
      <c r="B375" s="46" t="s">
        <v>2033</v>
      </c>
      <c r="C375" s="51"/>
      <c r="D375" s="51">
        <f t="shared" ref="D375:F375" si="148">SUM(D376)</f>
        <v>0</v>
      </c>
      <c r="E375" s="51">
        <f t="shared" si="148"/>
        <v>0</v>
      </c>
      <c r="F375" s="51">
        <f t="shared" si="148"/>
        <v>0</v>
      </c>
      <c r="G375" s="49"/>
      <c r="H375" s="51">
        <f>SUM(H376)</f>
        <v>0</v>
      </c>
      <c r="I375" s="36"/>
      <c r="J375" s="36"/>
      <c r="K375" s="36"/>
      <c r="L375" s="36"/>
      <c r="M375" s="36"/>
      <c r="N375" s="36"/>
      <c r="O375" s="36"/>
      <c r="P375" s="36"/>
      <c r="Q375" s="36"/>
      <c r="R375" s="36"/>
      <c r="S375" s="36"/>
      <c r="T375" s="36"/>
      <c r="U375" s="36"/>
      <c r="V375" s="36"/>
      <c r="W375" s="36"/>
      <c r="X375" s="36"/>
      <c r="Y375" s="36"/>
      <c r="Z375" s="36"/>
    </row>
    <row r="376" spans="1:26" ht="30" customHeight="1">
      <c r="A376" s="65" t="s">
        <v>2034</v>
      </c>
      <c r="B376" s="59" t="s">
        <v>2033</v>
      </c>
      <c r="C376" s="66"/>
      <c r="D376" s="61"/>
      <c r="E376" s="61"/>
      <c r="F376" s="61"/>
      <c r="G376" s="61"/>
      <c r="H376" s="61">
        <f>ROUND(F376-E376,2)</f>
        <v>0</v>
      </c>
      <c r="I376" s="36"/>
      <c r="J376" s="36"/>
      <c r="K376" s="36"/>
      <c r="L376" s="36"/>
      <c r="M376" s="36"/>
      <c r="N376" s="36"/>
      <c r="O376" s="36"/>
      <c r="P376" s="36"/>
      <c r="Q376" s="36"/>
      <c r="R376" s="36"/>
      <c r="S376" s="36"/>
      <c r="T376" s="36"/>
      <c r="U376" s="36"/>
      <c r="V376" s="36"/>
      <c r="W376" s="36"/>
      <c r="X376" s="36"/>
      <c r="Y376" s="36"/>
      <c r="Z376" s="36"/>
    </row>
    <row r="377" spans="1:26" ht="30" customHeight="1">
      <c r="A377" s="45" t="s">
        <v>2035</v>
      </c>
      <c r="B377" s="46" t="s">
        <v>2036</v>
      </c>
      <c r="C377" s="51"/>
      <c r="D377" s="51">
        <f t="shared" ref="D377:F377" si="149">SUM(D378)</f>
        <v>0</v>
      </c>
      <c r="E377" s="51">
        <f t="shared" si="149"/>
        <v>0</v>
      </c>
      <c r="F377" s="51">
        <f t="shared" si="149"/>
        <v>0</v>
      </c>
      <c r="G377" s="49"/>
      <c r="H377" s="51">
        <f>SUM(H378)</f>
        <v>0</v>
      </c>
      <c r="I377" s="36"/>
      <c r="J377" s="36"/>
      <c r="K377" s="36"/>
      <c r="L377" s="36"/>
      <c r="M377" s="36"/>
      <c r="N377" s="36"/>
      <c r="O377" s="36"/>
      <c r="P377" s="36"/>
      <c r="Q377" s="36"/>
      <c r="R377" s="36"/>
      <c r="S377" s="36"/>
      <c r="T377" s="36"/>
      <c r="U377" s="36"/>
      <c r="V377" s="36"/>
      <c r="W377" s="36"/>
      <c r="X377" s="36"/>
      <c r="Y377" s="36"/>
      <c r="Z377" s="36"/>
    </row>
    <row r="378" spans="1:26" ht="30" customHeight="1">
      <c r="A378" s="65" t="s">
        <v>2037</v>
      </c>
      <c r="B378" s="59" t="s">
        <v>2036</v>
      </c>
      <c r="C378" s="66"/>
      <c r="D378" s="61"/>
      <c r="E378" s="61"/>
      <c r="F378" s="61"/>
      <c r="G378" s="61"/>
      <c r="H378" s="61">
        <f>ROUND(F378-E378,2)</f>
        <v>0</v>
      </c>
      <c r="I378" s="36"/>
      <c r="J378" s="36"/>
      <c r="K378" s="36"/>
      <c r="L378" s="36"/>
      <c r="M378" s="36"/>
      <c r="N378" s="36"/>
      <c r="O378" s="36"/>
      <c r="P378" s="36"/>
      <c r="Q378" s="36"/>
      <c r="R378" s="36"/>
      <c r="S378" s="36"/>
      <c r="T378" s="36"/>
      <c r="U378" s="36"/>
      <c r="V378" s="36"/>
      <c r="W378" s="36"/>
      <c r="X378" s="36"/>
      <c r="Y378" s="36"/>
      <c r="Z378" s="36"/>
    </row>
    <row r="379" spans="1:26" ht="30" customHeight="1">
      <c r="A379" s="45" t="s">
        <v>2038</v>
      </c>
      <c r="B379" s="46" t="s">
        <v>2039</v>
      </c>
      <c r="C379" s="51"/>
      <c r="D379" s="51">
        <f t="shared" ref="D379:F379" si="150">SUM(D380)</f>
        <v>0</v>
      </c>
      <c r="E379" s="51">
        <f t="shared" si="150"/>
        <v>0</v>
      </c>
      <c r="F379" s="51">
        <f t="shared" si="150"/>
        <v>0</v>
      </c>
      <c r="G379" s="49"/>
      <c r="H379" s="51">
        <f>SUM(H380)</f>
        <v>0</v>
      </c>
      <c r="I379" s="36"/>
      <c r="J379" s="36"/>
      <c r="K379" s="36"/>
      <c r="L379" s="36"/>
      <c r="M379" s="36"/>
      <c r="N379" s="36"/>
      <c r="O379" s="36"/>
      <c r="P379" s="36"/>
      <c r="Q379" s="36"/>
      <c r="R379" s="36"/>
      <c r="S379" s="36"/>
      <c r="T379" s="36"/>
      <c r="U379" s="36"/>
      <c r="V379" s="36"/>
      <c r="W379" s="36"/>
      <c r="X379" s="36"/>
      <c r="Y379" s="36"/>
      <c r="Z379" s="36"/>
    </row>
    <row r="380" spans="1:26" ht="30" customHeight="1">
      <c r="A380" s="65" t="s">
        <v>2040</v>
      </c>
      <c r="B380" s="59" t="s">
        <v>2039</v>
      </c>
      <c r="C380" s="66"/>
      <c r="D380" s="61"/>
      <c r="E380" s="61"/>
      <c r="F380" s="61"/>
      <c r="G380" s="61"/>
      <c r="H380" s="61">
        <f>ROUND(F380-E380,2)</f>
        <v>0</v>
      </c>
      <c r="I380" s="36"/>
      <c r="J380" s="36"/>
      <c r="K380" s="36"/>
      <c r="L380" s="36"/>
      <c r="M380" s="36"/>
      <c r="N380" s="36"/>
      <c r="O380" s="36"/>
      <c r="P380" s="36"/>
      <c r="Q380" s="36"/>
      <c r="R380" s="36"/>
      <c r="S380" s="36"/>
      <c r="T380" s="36"/>
      <c r="U380" s="36"/>
      <c r="V380" s="36"/>
      <c r="W380" s="36"/>
      <c r="X380" s="36"/>
      <c r="Y380" s="36"/>
      <c r="Z380" s="36"/>
    </row>
    <row r="381" spans="1:26" ht="30" customHeight="1">
      <c r="A381" s="45" t="s">
        <v>2041</v>
      </c>
      <c r="B381" s="46" t="s">
        <v>710</v>
      </c>
      <c r="C381" s="51"/>
      <c r="D381" s="51">
        <f t="shared" ref="D381:F381" si="151">SUM(D382)</f>
        <v>0</v>
      </c>
      <c r="E381" s="51">
        <f t="shared" si="151"/>
        <v>0</v>
      </c>
      <c r="F381" s="51">
        <f t="shared" si="151"/>
        <v>0</v>
      </c>
      <c r="G381" s="49"/>
      <c r="H381" s="51">
        <f>SUM(H382)</f>
        <v>0</v>
      </c>
      <c r="I381" s="36"/>
      <c r="J381" s="36"/>
      <c r="K381" s="36"/>
      <c r="L381" s="36"/>
      <c r="M381" s="36"/>
      <c r="N381" s="36"/>
      <c r="O381" s="36"/>
      <c r="P381" s="36"/>
      <c r="Q381" s="36"/>
      <c r="R381" s="36"/>
      <c r="S381" s="36"/>
      <c r="T381" s="36"/>
      <c r="U381" s="36"/>
      <c r="V381" s="36"/>
      <c r="W381" s="36"/>
      <c r="X381" s="36"/>
      <c r="Y381" s="36"/>
      <c r="Z381" s="36"/>
    </row>
    <row r="382" spans="1:26" ht="30" customHeight="1">
      <c r="A382" s="65" t="s">
        <v>2042</v>
      </c>
      <c r="B382" s="59" t="s">
        <v>710</v>
      </c>
      <c r="C382" s="66"/>
      <c r="D382" s="61"/>
      <c r="E382" s="61"/>
      <c r="F382" s="61"/>
      <c r="G382" s="61"/>
      <c r="H382" s="61">
        <f>ROUND(F382-E382,2)</f>
        <v>0</v>
      </c>
      <c r="I382" s="36"/>
      <c r="J382" s="36"/>
      <c r="K382" s="36"/>
      <c r="L382" s="36"/>
      <c r="M382" s="36"/>
      <c r="N382" s="36"/>
      <c r="O382" s="36"/>
      <c r="P382" s="36"/>
      <c r="Q382" s="36"/>
      <c r="R382" s="36"/>
      <c r="S382" s="36"/>
      <c r="T382" s="36"/>
      <c r="U382" s="36"/>
      <c r="V382" s="36"/>
      <c r="W382" s="36"/>
      <c r="X382" s="36"/>
      <c r="Y382" s="36"/>
      <c r="Z382" s="36"/>
    </row>
    <row r="383" spans="1:26" ht="30" customHeight="1">
      <c r="A383" s="45" t="s">
        <v>2043</v>
      </c>
      <c r="B383" s="46" t="s">
        <v>2044</v>
      </c>
      <c r="C383" s="51"/>
      <c r="D383" s="51">
        <f t="shared" ref="D383:F383" si="152">SUM(D384)</f>
        <v>0</v>
      </c>
      <c r="E383" s="51">
        <f t="shared" si="152"/>
        <v>0</v>
      </c>
      <c r="F383" s="51">
        <f t="shared" si="152"/>
        <v>0</v>
      </c>
      <c r="G383" s="49"/>
      <c r="H383" s="51">
        <f>SUM(H384)</f>
        <v>0</v>
      </c>
      <c r="I383" s="36"/>
      <c r="J383" s="36"/>
      <c r="K383" s="36"/>
      <c r="L383" s="36"/>
      <c r="M383" s="36"/>
      <c r="N383" s="36"/>
      <c r="O383" s="36"/>
      <c r="P383" s="36"/>
      <c r="Q383" s="36"/>
      <c r="R383" s="36"/>
      <c r="S383" s="36"/>
      <c r="T383" s="36"/>
      <c r="U383" s="36"/>
      <c r="V383" s="36"/>
      <c r="W383" s="36"/>
      <c r="X383" s="36"/>
      <c r="Y383" s="36"/>
      <c r="Z383" s="36"/>
    </row>
    <row r="384" spans="1:26" ht="30" customHeight="1">
      <c r="A384" s="65" t="s">
        <v>2045</v>
      </c>
      <c r="B384" s="59" t="s">
        <v>2044</v>
      </c>
      <c r="C384" s="66"/>
      <c r="D384" s="61"/>
      <c r="E384" s="61"/>
      <c r="F384" s="61"/>
      <c r="G384" s="61"/>
      <c r="H384" s="61">
        <f>ROUND(F384-E384,2)</f>
        <v>0</v>
      </c>
      <c r="I384" s="36"/>
      <c r="J384" s="36"/>
      <c r="K384" s="36"/>
      <c r="L384" s="36"/>
      <c r="M384" s="36"/>
      <c r="N384" s="36"/>
      <c r="O384" s="36"/>
      <c r="P384" s="36"/>
      <c r="Q384" s="36"/>
      <c r="R384" s="36"/>
      <c r="S384" s="36"/>
      <c r="T384" s="36"/>
      <c r="U384" s="36"/>
      <c r="V384" s="36"/>
      <c r="W384" s="36"/>
      <c r="X384" s="36"/>
      <c r="Y384" s="36"/>
      <c r="Z384" s="36"/>
    </row>
    <row r="385" spans="1:26" ht="30" customHeight="1">
      <c r="A385" s="45" t="s">
        <v>2046</v>
      </c>
      <c r="B385" s="46" t="s">
        <v>2047</v>
      </c>
      <c r="C385" s="51"/>
      <c r="D385" s="51">
        <f t="shared" ref="D385:F385" si="153">SUM(D386)</f>
        <v>0</v>
      </c>
      <c r="E385" s="51">
        <f t="shared" si="153"/>
        <v>0</v>
      </c>
      <c r="F385" s="51">
        <f t="shared" si="153"/>
        <v>0</v>
      </c>
      <c r="G385" s="49"/>
      <c r="H385" s="51">
        <f>SUM(H386)</f>
        <v>0</v>
      </c>
      <c r="I385" s="36"/>
      <c r="J385" s="36"/>
      <c r="K385" s="36"/>
      <c r="L385" s="36"/>
      <c r="M385" s="36"/>
      <c r="N385" s="36"/>
      <c r="O385" s="36"/>
      <c r="P385" s="36"/>
      <c r="Q385" s="36"/>
      <c r="R385" s="36"/>
      <c r="S385" s="36"/>
      <c r="T385" s="36"/>
      <c r="U385" s="36"/>
      <c r="V385" s="36"/>
      <c r="W385" s="36"/>
      <c r="X385" s="36"/>
      <c r="Y385" s="36"/>
      <c r="Z385" s="36"/>
    </row>
    <row r="386" spans="1:26" ht="30" customHeight="1">
      <c r="A386" s="65" t="s">
        <v>2048</v>
      </c>
      <c r="B386" s="59" t="s">
        <v>2047</v>
      </c>
      <c r="C386" s="66"/>
      <c r="D386" s="61"/>
      <c r="E386" s="61"/>
      <c r="F386" s="61"/>
      <c r="G386" s="61"/>
      <c r="H386" s="61">
        <f>ROUND(F386-E386,2)</f>
        <v>0</v>
      </c>
      <c r="I386" s="36"/>
      <c r="J386" s="36"/>
      <c r="K386" s="36"/>
      <c r="L386" s="36"/>
      <c r="M386" s="36"/>
      <c r="N386" s="36"/>
      <c r="O386" s="36"/>
      <c r="P386" s="36"/>
      <c r="Q386" s="36"/>
      <c r="R386" s="36"/>
      <c r="S386" s="36"/>
      <c r="T386" s="36"/>
      <c r="U386" s="36"/>
      <c r="V386" s="36"/>
      <c r="W386" s="36"/>
      <c r="X386" s="36"/>
      <c r="Y386" s="36"/>
      <c r="Z386" s="36"/>
    </row>
    <row r="387" spans="1:26" ht="30" customHeight="1">
      <c r="A387" s="45" t="s">
        <v>2049</v>
      </c>
      <c r="B387" s="46" t="s">
        <v>2050</v>
      </c>
      <c r="C387" s="51"/>
      <c r="D387" s="51">
        <f t="shared" ref="D387:F387" si="154">SUM(D388)</f>
        <v>0</v>
      </c>
      <c r="E387" s="51">
        <f t="shared" si="154"/>
        <v>0</v>
      </c>
      <c r="F387" s="51">
        <f t="shared" si="154"/>
        <v>0</v>
      </c>
      <c r="G387" s="49"/>
      <c r="H387" s="51">
        <f>SUM(H388)</f>
        <v>0</v>
      </c>
      <c r="I387" s="36"/>
      <c r="J387" s="36"/>
      <c r="K387" s="36"/>
      <c r="L387" s="36"/>
      <c r="M387" s="36"/>
      <c r="N387" s="36"/>
      <c r="O387" s="36"/>
      <c r="P387" s="36"/>
      <c r="Q387" s="36"/>
      <c r="R387" s="36"/>
      <c r="S387" s="36"/>
      <c r="T387" s="36"/>
      <c r="U387" s="36"/>
      <c r="V387" s="36"/>
      <c r="W387" s="36"/>
      <c r="X387" s="36"/>
      <c r="Y387" s="36"/>
      <c r="Z387" s="36"/>
    </row>
    <row r="388" spans="1:26" ht="30" customHeight="1">
      <c r="A388" s="65" t="s">
        <v>2051</v>
      </c>
      <c r="B388" s="59" t="s">
        <v>2050</v>
      </c>
      <c r="C388" s="66"/>
      <c r="D388" s="61"/>
      <c r="E388" s="61"/>
      <c r="F388" s="61"/>
      <c r="G388" s="61"/>
      <c r="H388" s="61">
        <f>ROUND(F388-E388,2)</f>
        <v>0</v>
      </c>
      <c r="I388" s="36"/>
      <c r="J388" s="36"/>
      <c r="K388" s="36"/>
      <c r="L388" s="36"/>
      <c r="M388" s="36"/>
      <c r="N388" s="36"/>
      <c r="O388" s="36"/>
      <c r="P388" s="36"/>
      <c r="Q388" s="36"/>
      <c r="R388" s="36"/>
      <c r="S388" s="36"/>
      <c r="T388" s="36"/>
      <c r="U388" s="36"/>
      <c r="V388" s="36"/>
      <c r="W388" s="36"/>
      <c r="X388" s="36"/>
      <c r="Y388" s="36"/>
      <c r="Z388" s="36"/>
    </row>
    <row r="389" spans="1:26" ht="30" customHeight="1">
      <c r="A389" s="32" t="s">
        <v>2052</v>
      </c>
      <c r="B389" s="89" t="s">
        <v>2053</v>
      </c>
      <c r="C389" s="35">
        <f>C390+C576+C659+C683+C713+C746</f>
        <v>223940239.72999996</v>
      </c>
      <c r="D389" s="35"/>
      <c r="E389" s="35">
        <f t="shared" ref="E389:G389" si="155">E390+E576+E659+E683+E713+E746</f>
        <v>73617786.950000003</v>
      </c>
      <c r="F389" s="35">
        <f t="shared" si="155"/>
        <v>0</v>
      </c>
      <c r="G389" s="35">
        <f t="shared" si="155"/>
        <v>73617786.950000003</v>
      </c>
      <c r="H389" s="35"/>
      <c r="I389" s="90"/>
      <c r="J389" s="90"/>
      <c r="K389" s="90"/>
      <c r="L389" s="90"/>
      <c r="M389" s="90"/>
      <c r="N389" s="90"/>
      <c r="O389" s="90"/>
      <c r="P389" s="90"/>
      <c r="Q389" s="90"/>
      <c r="R389" s="90"/>
      <c r="S389" s="90"/>
      <c r="T389" s="90"/>
      <c r="U389" s="90"/>
      <c r="V389" s="90"/>
      <c r="W389" s="90"/>
      <c r="X389" s="90"/>
      <c r="Y389" s="90"/>
      <c r="Z389" s="90"/>
    </row>
    <row r="390" spans="1:26" ht="30" customHeight="1">
      <c r="A390" s="37" t="s">
        <v>2054</v>
      </c>
      <c r="B390" s="91" t="s">
        <v>2055</v>
      </c>
      <c r="C390" s="40">
        <f>C391+C426+C491</f>
        <v>199072278.25999996</v>
      </c>
      <c r="D390" s="40"/>
      <c r="E390" s="40">
        <f t="shared" ref="E390:G390" si="156">E391+E426+E491</f>
        <v>65442699.450000003</v>
      </c>
      <c r="F390" s="40">
        <f t="shared" si="156"/>
        <v>0</v>
      </c>
      <c r="G390" s="40">
        <f t="shared" si="156"/>
        <v>65442699.450000003</v>
      </c>
      <c r="H390" s="40"/>
      <c r="I390" s="90"/>
      <c r="J390" s="90"/>
      <c r="K390" s="90"/>
      <c r="L390" s="90"/>
      <c r="M390" s="90"/>
      <c r="N390" s="90"/>
      <c r="O390" s="90"/>
      <c r="P390" s="90"/>
      <c r="Q390" s="90"/>
      <c r="R390" s="90"/>
      <c r="S390" s="90"/>
      <c r="T390" s="90"/>
      <c r="U390" s="90"/>
      <c r="V390" s="90"/>
      <c r="W390" s="90"/>
      <c r="X390" s="90"/>
      <c r="Y390" s="90"/>
      <c r="Z390" s="90"/>
    </row>
    <row r="391" spans="1:26" ht="30" customHeight="1">
      <c r="A391" s="41" t="s">
        <v>2056</v>
      </c>
      <c r="B391" s="57" t="s">
        <v>2057</v>
      </c>
      <c r="C391" s="43">
        <f>SUM(C392+C397+C402+C411+C416+C423)</f>
        <v>83350213.949999988</v>
      </c>
      <c r="D391" s="43"/>
      <c r="E391" s="43">
        <f t="shared" ref="E391:G391" si="157">SUM(E392+E397+E402+E411+E416+E423)</f>
        <v>25748089.48</v>
      </c>
      <c r="F391" s="43">
        <f t="shared" si="157"/>
        <v>0</v>
      </c>
      <c r="G391" s="44">
        <f t="shared" si="157"/>
        <v>25748089.48</v>
      </c>
      <c r="H391" s="44"/>
      <c r="I391" s="80"/>
      <c r="J391" s="80"/>
      <c r="K391" s="80"/>
      <c r="L391" s="80"/>
      <c r="M391" s="80"/>
      <c r="N391" s="80"/>
      <c r="O391" s="80"/>
      <c r="P391" s="80"/>
      <c r="Q391" s="80"/>
      <c r="R391" s="80"/>
      <c r="S391" s="80"/>
      <c r="T391" s="80"/>
      <c r="U391" s="80"/>
      <c r="V391" s="80"/>
      <c r="W391" s="80"/>
      <c r="X391" s="80"/>
      <c r="Y391" s="80"/>
      <c r="Z391" s="80"/>
    </row>
    <row r="392" spans="1:26" ht="30" customHeight="1">
      <c r="A392" s="53" t="s">
        <v>2058</v>
      </c>
      <c r="B392" s="92" t="s">
        <v>562</v>
      </c>
      <c r="C392" s="49">
        <f>SUM(C393:C396)</f>
        <v>39841654.609999999</v>
      </c>
      <c r="D392" s="48"/>
      <c r="E392" s="49">
        <f t="shared" ref="E392:G392" si="158">SUM(E393:E396)</f>
        <v>15126210</v>
      </c>
      <c r="F392" s="49">
        <f t="shared" si="158"/>
        <v>0</v>
      </c>
      <c r="G392" s="49">
        <f t="shared" si="158"/>
        <v>15126210</v>
      </c>
      <c r="H392" s="49"/>
      <c r="I392" s="80"/>
      <c r="J392" s="80"/>
      <c r="K392" s="80"/>
      <c r="L392" s="80"/>
      <c r="M392" s="80"/>
      <c r="N392" s="80"/>
      <c r="O392" s="80"/>
      <c r="P392" s="80"/>
      <c r="Q392" s="80"/>
      <c r="R392" s="80"/>
      <c r="S392" s="80"/>
      <c r="T392" s="80"/>
      <c r="U392" s="80"/>
      <c r="V392" s="80"/>
      <c r="W392" s="80"/>
      <c r="X392" s="80"/>
      <c r="Y392" s="80"/>
      <c r="Z392" s="80"/>
    </row>
    <row r="393" spans="1:26" ht="30" customHeight="1">
      <c r="A393" s="58" t="s">
        <v>88</v>
      </c>
      <c r="B393" s="59" t="s">
        <v>2059</v>
      </c>
      <c r="C393" s="61">
        <v>3045072</v>
      </c>
      <c r="D393" s="60"/>
      <c r="E393" s="61">
        <v>1057991</v>
      </c>
      <c r="F393" s="61"/>
      <c r="G393" s="61">
        <f>ROUND(E393-F393,2)</f>
        <v>1057991</v>
      </c>
      <c r="H393" s="61"/>
      <c r="I393" s="80"/>
      <c r="J393" s="80"/>
      <c r="K393" s="80"/>
      <c r="L393" s="80"/>
      <c r="M393" s="80"/>
      <c r="N393" s="80"/>
      <c r="O393" s="80"/>
      <c r="P393" s="80"/>
      <c r="Q393" s="80"/>
      <c r="R393" s="80"/>
      <c r="S393" s="80"/>
      <c r="T393" s="80"/>
      <c r="U393" s="80"/>
      <c r="V393" s="80"/>
      <c r="W393" s="80"/>
      <c r="X393" s="80"/>
      <c r="Y393" s="80"/>
      <c r="Z393" s="80"/>
    </row>
    <row r="394" spans="1:26" ht="30" customHeight="1">
      <c r="A394" s="58" t="s">
        <v>89</v>
      </c>
      <c r="B394" s="59" t="s">
        <v>2060</v>
      </c>
      <c r="C394" s="60"/>
      <c r="D394" s="60"/>
      <c r="E394" s="60"/>
      <c r="F394" s="60"/>
      <c r="G394" s="61"/>
      <c r="H394" s="61"/>
      <c r="I394" s="80"/>
      <c r="J394" s="80"/>
      <c r="K394" s="80"/>
      <c r="L394" s="80"/>
      <c r="M394" s="80"/>
      <c r="N394" s="80"/>
      <c r="O394" s="80"/>
      <c r="P394" s="80"/>
      <c r="Q394" s="80"/>
      <c r="R394" s="80"/>
      <c r="S394" s="80"/>
      <c r="T394" s="80"/>
      <c r="U394" s="80"/>
      <c r="V394" s="80"/>
      <c r="W394" s="80"/>
      <c r="X394" s="80"/>
      <c r="Y394" s="80"/>
      <c r="Z394" s="80"/>
    </row>
    <row r="395" spans="1:26" ht="30" customHeight="1">
      <c r="A395" s="58" t="s">
        <v>90</v>
      </c>
      <c r="B395" s="59" t="s">
        <v>2061</v>
      </c>
      <c r="C395" s="61">
        <v>36796582.609999999</v>
      </c>
      <c r="D395" s="60"/>
      <c r="E395" s="61">
        <v>14068219</v>
      </c>
      <c r="F395" s="61"/>
      <c r="G395" s="61">
        <f>ROUND(E395-F395,2)</f>
        <v>14068219</v>
      </c>
      <c r="H395" s="61"/>
      <c r="I395" s="80"/>
      <c r="J395" s="80"/>
      <c r="K395" s="80"/>
      <c r="L395" s="80"/>
      <c r="M395" s="80"/>
      <c r="N395" s="80"/>
      <c r="O395" s="80"/>
      <c r="P395" s="80"/>
      <c r="Q395" s="80"/>
      <c r="R395" s="80"/>
      <c r="S395" s="80"/>
      <c r="T395" s="80"/>
      <c r="U395" s="80"/>
      <c r="V395" s="80"/>
      <c r="W395" s="80"/>
      <c r="X395" s="80"/>
      <c r="Y395" s="80"/>
      <c r="Z395" s="80"/>
    </row>
    <row r="396" spans="1:26" ht="30" customHeight="1">
      <c r="A396" s="58" t="s">
        <v>91</v>
      </c>
      <c r="B396" s="59" t="s">
        <v>2062</v>
      </c>
      <c r="C396" s="60"/>
      <c r="D396" s="60"/>
      <c r="E396" s="60"/>
      <c r="F396" s="60"/>
      <c r="G396" s="61"/>
      <c r="H396" s="61"/>
      <c r="I396" s="80"/>
      <c r="J396" s="80"/>
      <c r="K396" s="80"/>
      <c r="L396" s="80"/>
      <c r="M396" s="80"/>
      <c r="N396" s="80"/>
      <c r="O396" s="80"/>
      <c r="P396" s="80"/>
      <c r="Q396" s="80"/>
      <c r="R396" s="80"/>
      <c r="S396" s="80"/>
      <c r="T396" s="80"/>
      <c r="U396" s="80"/>
      <c r="V396" s="80"/>
      <c r="W396" s="80"/>
      <c r="X396" s="80"/>
      <c r="Y396" s="80"/>
      <c r="Z396" s="80"/>
    </row>
    <row r="397" spans="1:26" ht="30" customHeight="1">
      <c r="A397" s="53" t="s">
        <v>2063</v>
      </c>
      <c r="B397" s="92" t="s">
        <v>563</v>
      </c>
      <c r="C397" s="49">
        <f>SUM(C398:C401)</f>
        <v>30163611</v>
      </c>
      <c r="D397" s="48"/>
      <c r="E397" s="49">
        <f t="shared" ref="E397:G397" si="159">SUM(E398:E401)</f>
        <v>8550837</v>
      </c>
      <c r="F397" s="49">
        <f t="shared" si="159"/>
        <v>0</v>
      </c>
      <c r="G397" s="49">
        <f t="shared" si="159"/>
        <v>8550837</v>
      </c>
      <c r="H397" s="49"/>
      <c r="I397" s="80"/>
      <c r="J397" s="80"/>
      <c r="K397" s="80"/>
      <c r="L397" s="80"/>
      <c r="M397" s="80"/>
      <c r="N397" s="80"/>
      <c r="O397" s="80"/>
      <c r="P397" s="80"/>
      <c r="Q397" s="80"/>
      <c r="R397" s="80"/>
      <c r="S397" s="80"/>
      <c r="T397" s="80"/>
      <c r="U397" s="80"/>
      <c r="V397" s="80"/>
      <c r="W397" s="80"/>
      <c r="X397" s="80"/>
      <c r="Y397" s="80"/>
      <c r="Z397" s="80"/>
    </row>
    <row r="398" spans="1:26" ht="30" customHeight="1">
      <c r="A398" s="58" t="s">
        <v>92</v>
      </c>
      <c r="B398" s="59" t="s">
        <v>2064</v>
      </c>
      <c r="C398" s="61">
        <v>4520047</v>
      </c>
      <c r="D398" s="60"/>
      <c r="E398" s="61">
        <v>1268884</v>
      </c>
      <c r="F398" s="61"/>
      <c r="G398" s="61">
        <f t="shared" ref="G398:G401" si="160">ROUND(E398-F398,2)</f>
        <v>1268884</v>
      </c>
      <c r="H398" s="61"/>
      <c r="I398" s="80"/>
      <c r="J398" s="80"/>
      <c r="K398" s="80"/>
      <c r="L398" s="80"/>
      <c r="M398" s="80"/>
      <c r="N398" s="80"/>
      <c r="O398" s="80"/>
      <c r="P398" s="80"/>
      <c r="Q398" s="80"/>
      <c r="R398" s="80"/>
      <c r="S398" s="80"/>
      <c r="T398" s="80"/>
      <c r="U398" s="80"/>
      <c r="V398" s="80"/>
      <c r="W398" s="80"/>
      <c r="X398" s="80"/>
      <c r="Y398" s="80"/>
      <c r="Z398" s="80"/>
    </row>
    <row r="399" spans="1:26" ht="30" customHeight="1">
      <c r="A399" s="58" t="s">
        <v>93</v>
      </c>
      <c r="B399" s="59" t="s">
        <v>2065</v>
      </c>
      <c r="C399" s="61">
        <v>25643564</v>
      </c>
      <c r="D399" s="60"/>
      <c r="E399" s="61">
        <v>7281953</v>
      </c>
      <c r="F399" s="61"/>
      <c r="G399" s="61">
        <f t="shared" si="160"/>
        <v>7281953</v>
      </c>
      <c r="H399" s="61"/>
      <c r="I399" s="80"/>
      <c r="J399" s="80"/>
      <c r="K399" s="80"/>
      <c r="L399" s="80"/>
      <c r="M399" s="80"/>
      <c r="N399" s="80"/>
      <c r="O399" s="80"/>
      <c r="P399" s="80"/>
      <c r="Q399" s="80"/>
      <c r="R399" s="80"/>
      <c r="S399" s="80"/>
      <c r="T399" s="80"/>
      <c r="U399" s="80"/>
      <c r="V399" s="80"/>
      <c r="W399" s="80"/>
      <c r="X399" s="80"/>
      <c r="Y399" s="80"/>
      <c r="Z399" s="80"/>
    </row>
    <row r="400" spans="1:26" ht="30" customHeight="1">
      <c r="A400" s="58" t="s">
        <v>94</v>
      </c>
      <c r="B400" s="59" t="s">
        <v>2066</v>
      </c>
      <c r="C400" s="61"/>
      <c r="D400" s="60"/>
      <c r="E400" s="61"/>
      <c r="F400" s="61"/>
      <c r="G400" s="61">
        <f t="shared" si="160"/>
        <v>0</v>
      </c>
      <c r="H400" s="61"/>
      <c r="I400" s="80"/>
      <c r="J400" s="80"/>
      <c r="K400" s="80"/>
      <c r="L400" s="80"/>
      <c r="M400" s="80"/>
      <c r="N400" s="80"/>
      <c r="O400" s="80"/>
      <c r="P400" s="80"/>
      <c r="Q400" s="80"/>
      <c r="R400" s="80"/>
      <c r="S400" s="80"/>
      <c r="T400" s="80"/>
      <c r="U400" s="80"/>
      <c r="V400" s="80"/>
      <c r="W400" s="80"/>
      <c r="X400" s="80"/>
      <c r="Y400" s="80"/>
      <c r="Z400" s="80"/>
    </row>
    <row r="401" spans="1:26" ht="30" customHeight="1">
      <c r="A401" s="58" t="s">
        <v>95</v>
      </c>
      <c r="B401" s="59" t="s">
        <v>2067</v>
      </c>
      <c r="C401" s="61"/>
      <c r="D401" s="60"/>
      <c r="E401" s="61"/>
      <c r="F401" s="61"/>
      <c r="G401" s="61">
        <f t="shared" si="160"/>
        <v>0</v>
      </c>
      <c r="H401" s="61"/>
      <c r="I401" s="80"/>
      <c r="J401" s="80"/>
      <c r="K401" s="80"/>
      <c r="L401" s="80"/>
      <c r="M401" s="80"/>
      <c r="N401" s="80"/>
      <c r="O401" s="80"/>
      <c r="P401" s="80"/>
      <c r="Q401" s="80"/>
      <c r="R401" s="80"/>
      <c r="S401" s="80"/>
      <c r="T401" s="80"/>
      <c r="U401" s="80"/>
      <c r="V401" s="80"/>
      <c r="W401" s="80"/>
      <c r="X401" s="80"/>
      <c r="Y401" s="80"/>
      <c r="Z401" s="80"/>
    </row>
    <row r="402" spans="1:26" ht="30" customHeight="1">
      <c r="A402" s="53" t="s">
        <v>2068</v>
      </c>
      <c r="B402" s="54" t="s">
        <v>2069</v>
      </c>
      <c r="C402" s="49">
        <f>SUM(C403:C410)</f>
        <v>10945990.130000001</v>
      </c>
      <c r="D402" s="48"/>
      <c r="E402" s="49">
        <f t="shared" ref="E402:G402" si="161">SUM(E403:E410)</f>
        <v>1416882</v>
      </c>
      <c r="F402" s="49">
        <f t="shared" si="161"/>
        <v>0</v>
      </c>
      <c r="G402" s="49">
        <f t="shared" si="161"/>
        <v>1416882</v>
      </c>
      <c r="H402" s="49"/>
      <c r="I402" s="80"/>
      <c r="J402" s="80"/>
      <c r="K402" s="80"/>
      <c r="L402" s="80"/>
      <c r="M402" s="80"/>
      <c r="N402" s="80"/>
      <c r="O402" s="80"/>
      <c r="P402" s="80"/>
      <c r="Q402" s="80"/>
      <c r="R402" s="80"/>
      <c r="S402" s="80"/>
      <c r="T402" s="80"/>
      <c r="U402" s="80"/>
      <c r="V402" s="80"/>
      <c r="W402" s="80"/>
      <c r="X402" s="80"/>
      <c r="Y402" s="80"/>
      <c r="Z402" s="80"/>
    </row>
    <row r="403" spans="1:26" ht="30" customHeight="1">
      <c r="A403" s="58" t="s">
        <v>96</v>
      </c>
      <c r="B403" s="59" t="s">
        <v>2070</v>
      </c>
      <c r="C403" s="61"/>
      <c r="D403" s="60"/>
      <c r="E403" s="61"/>
      <c r="F403" s="61"/>
      <c r="G403" s="61">
        <f t="shared" ref="G403:G410" si="162">ROUND(E403-F403,2)</f>
        <v>0</v>
      </c>
      <c r="H403" s="61"/>
      <c r="I403" s="80"/>
      <c r="J403" s="80"/>
      <c r="K403" s="80"/>
      <c r="L403" s="80"/>
      <c r="M403" s="80"/>
      <c r="N403" s="80"/>
      <c r="O403" s="80"/>
      <c r="P403" s="80"/>
      <c r="Q403" s="80"/>
      <c r="R403" s="80"/>
      <c r="S403" s="80"/>
      <c r="T403" s="80"/>
      <c r="U403" s="80"/>
      <c r="V403" s="80"/>
      <c r="W403" s="80"/>
      <c r="X403" s="80"/>
      <c r="Y403" s="80"/>
      <c r="Z403" s="80"/>
    </row>
    <row r="404" spans="1:26" ht="30" customHeight="1">
      <c r="A404" s="58" t="s">
        <v>97</v>
      </c>
      <c r="B404" s="59" t="s">
        <v>2071</v>
      </c>
      <c r="C404" s="61">
        <v>9163579.1300000008</v>
      </c>
      <c r="D404" s="60"/>
      <c r="E404" s="61">
        <v>155104</v>
      </c>
      <c r="F404" s="61"/>
      <c r="G404" s="61">
        <f t="shared" si="162"/>
        <v>155104</v>
      </c>
      <c r="H404" s="61"/>
      <c r="I404" s="80"/>
      <c r="J404" s="80"/>
      <c r="K404" s="80"/>
      <c r="L404" s="80"/>
      <c r="M404" s="80"/>
      <c r="N404" s="80"/>
      <c r="O404" s="80"/>
      <c r="P404" s="80"/>
      <c r="Q404" s="80"/>
      <c r="R404" s="80"/>
      <c r="S404" s="80"/>
      <c r="T404" s="80"/>
      <c r="U404" s="80"/>
      <c r="V404" s="80"/>
      <c r="W404" s="80"/>
      <c r="X404" s="80"/>
      <c r="Y404" s="80"/>
      <c r="Z404" s="80"/>
    </row>
    <row r="405" spans="1:26" ht="30" customHeight="1">
      <c r="A405" s="58" t="s">
        <v>98</v>
      </c>
      <c r="B405" s="59" t="s">
        <v>2072</v>
      </c>
      <c r="C405" s="61">
        <v>1782411</v>
      </c>
      <c r="D405" s="60"/>
      <c r="E405" s="61">
        <v>1261778</v>
      </c>
      <c r="F405" s="61"/>
      <c r="G405" s="61">
        <f t="shared" si="162"/>
        <v>1261778</v>
      </c>
      <c r="H405" s="61"/>
      <c r="I405" s="80"/>
      <c r="J405" s="80"/>
      <c r="K405" s="80"/>
      <c r="L405" s="80"/>
      <c r="M405" s="80"/>
      <c r="N405" s="80"/>
      <c r="O405" s="80"/>
      <c r="P405" s="80"/>
      <c r="Q405" s="80"/>
      <c r="R405" s="80"/>
      <c r="S405" s="80"/>
      <c r="T405" s="80"/>
      <c r="U405" s="80"/>
      <c r="V405" s="80"/>
      <c r="W405" s="80"/>
      <c r="X405" s="80"/>
      <c r="Y405" s="80"/>
      <c r="Z405" s="80"/>
    </row>
    <row r="406" spans="1:26" ht="30" customHeight="1">
      <c r="A406" s="58" t="s">
        <v>99</v>
      </c>
      <c r="B406" s="59" t="s">
        <v>2073</v>
      </c>
      <c r="C406" s="61"/>
      <c r="D406" s="60"/>
      <c r="E406" s="61"/>
      <c r="F406" s="61"/>
      <c r="G406" s="61">
        <f t="shared" si="162"/>
        <v>0</v>
      </c>
      <c r="H406" s="61"/>
      <c r="I406" s="80"/>
      <c r="J406" s="80"/>
      <c r="K406" s="80"/>
      <c r="L406" s="80"/>
      <c r="M406" s="80"/>
      <c r="N406" s="80"/>
      <c r="O406" s="80"/>
      <c r="P406" s="80"/>
      <c r="Q406" s="80"/>
      <c r="R406" s="80"/>
      <c r="S406" s="80"/>
      <c r="T406" s="80"/>
      <c r="U406" s="80"/>
      <c r="V406" s="80"/>
      <c r="W406" s="80"/>
      <c r="X406" s="80"/>
      <c r="Y406" s="80"/>
      <c r="Z406" s="80"/>
    </row>
    <row r="407" spans="1:26" ht="30" customHeight="1">
      <c r="A407" s="58" t="s">
        <v>100</v>
      </c>
      <c r="B407" s="59" t="s">
        <v>2074</v>
      </c>
      <c r="C407" s="61"/>
      <c r="D407" s="60"/>
      <c r="E407" s="61"/>
      <c r="F407" s="61"/>
      <c r="G407" s="61">
        <f t="shared" si="162"/>
        <v>0</v>
      </c>
      <c r="H407" s="61"/>
      <c r="I407" s="80"/>
      <c r="J407" s="80"/>
      <c r="K407" s="80"/>
      <c r="L407" s="80"/>
      <c r="M407" s="80"/>
      <c r="N407" s="80"/>
      <c r="O407" s="80"/>
      <c r="P407" s="80"/>
      <c r="Q407" s="80"/>
      <c r="R407" s="80"/>
      <c r="S407" s="80"/>
      <c r="T407" s="80"/>
      <c r="U407" s="80"/>
      <c r="V407" s="80"/>
      <c r="W407" s="80"/>
      <c r="X407" s="80"/>
      <c r="Y407" s="80"/>
      <c r="Z407" s="80"/>
    </row>
    <row r="408" spans="1:26" ht="30" customHeight="1">
      <c r="A408" s="58" t="s">
        <v>101</v>
      </c>
      <c r="B408" s="59" t="s">
        <v>2075</v>
      </c>
      <c r="C408" s="61"/>
      <c r="D408" s="60"/>
      <c r="E408" s="61"/>
      <c r="F408" s="61"/>
      <c r="G408" s="61">
        <f t="shared" si="162"/>
        <v>0</v>
      </c>
      <c r="H408" s="61"/>
      <c r="I408" s="80"/>
      <c r="J408" s="80"/>
      <c r="K408" s="80"/>
      <c r="L408" s="80"/>
      <c r="M408" s="80"/>
      <c r="N408" s="80"/>
      <c r="O408" s="80"/>
      <c r="P408" s="80"/>
      <c r="Q408" s="80"/>
      <c r="R408" s="80"/>
      <c r="S408" s="80"/>
      <c r="T408" s="80"/>
      <c r="U408" s="80"/>
      <c r="V408" s="80"/>
      <c r="W408" s="80"/>
      <c r="X408" s="80"/>
      <c r="Y408" s="80"/>
      <c r="Z408" s="80"/>
    </row>
    <row r="409" spans="1:26" ht="30" customHeight="1">
      <c r="A409" s="58" t="s">
        <v>102</v>
      </c>
      <c r="B409" s="59" t="s">
        <v>2076</v>
      </c>
      <c r="C409" s="61"/>
      <c r="D409" s="60"/>
      <c r="E409" s="61"/>
      <c r="F409" s="61"/>
      <c r="G409" s="61">
        <f t="shared" si="162"/>
        <v>0</v>
      </c>
      <c r="H409" s="61"/>
      <c r="I409" s="80"/>
      <c r="J409" s="80"/>
      <c r="K409" s="80"/>
      <c r="L409" s="80"/>
      <c r="M409" s="80"/>
      <c r="N409" s="80"/>
      <c r="O409" s="80"/>
      <c r="P409" s="80"/>
      <c r="Q409" s="80"/>
      <c r="R409" s="80"/>
      <c r="S409" s="80"/>
      <c r="T409" s="80"/>
      <c r="U409" s="80"/>
      <c r="V409" s="80"/>
      <c r="W409" s="80"/>
      <c r="X409" s="80"/>
      <c r="Y409" s="80"/>
      <c r="Z409" s="80"/>
    </row>
    <row r="410" spans="1:26" ht="30" customHeight="1">
      <c r="A410" s="58" t="s">
        <v>103</v>
      </c>
      <c r="B410" s="59" t="s">
        <v>2077</v>
      </c>
      <c r="C410" s="61"/>
      <c r="D410" s="60"/>
      <c r="E410" s="61"/>
      <c r="F410" s="61"/>
      <c r="G410" s="61">
        <f t="shared" si="162"/>
        <v>0</v>
      </c>
      <c r="H410" s="61"/>
      <c r="I410" s="80"/>
      <c r="J410" s="80"/>
      <c r="K410" s="80"/>
      <c r="L410" s="80"/>
      <c r="M410" s="80"/>
      <c r="N410" s="80"/>
      <c r="O410" s="80"/>
      <c r="P410" s="80"/>
      <c r="Q410" s="80"/>
      <c r="R410" s="80"/>
      <c r="S410" s="80"/>
      <c r="T410" s="80"/>
      <c r="U410" s="80"/>
      <c r="V410" s="80"/>
      <c r="W410" s="80"/>
      <c r="X410" s="80"/>
      <c r="Y410" s="80"/>
      <c r="Z410" s="80"/>
    </row>
    <row r="411" spans="1:26" ht="30" customHeight="1">
      <c r="A411" s="53" t="s">
        <v>2078</v>
      </c>
      <c r="B411" s="54" t="s">
        <v>565</v>
      </c>
      <c r="C411" s="49">
        <f>SUM(C412:C415)</f>
        <v>343287.5</v>
      </c>
      <c r="D411" s="48"/>
      <c r="E411" s="49">
        <f t="shared" ref="E411:G411" si="163">SUM(E412:E415)</f>
        <v>0</v>
      </c>
      <c r="F411" s="49">
        <f t="shared" si="163"/>
        <v>0</v>
      </c>
      <c r="G411" s="49">
        <f t="shared" si="163"/>
        <v>0</v>
      </c>
      <c r="H411" s="49"/>
      <c r="I411" s="80"/>
      <c r="J411" s="80"/>
      <c r="K411" s="80"/>
      <c r="L411" s="80"/>
      <c r="M411" s="80"/>
      <c r="N411" s="80"/>
      <c r="O411" s="80"/>
      <c r="P411" s="80"/>
      <c r="Q411" s="80"/>
      <c r="R411" s="80"/>
      <c r="S411" s="80"/>
      <c r="T411" s="80"/>
      <c r="U411" s="80"/>
      <c r="V411" s="80"/>
      <c r="W411" s="80"/>
      <c r="X411" s="80"/>
      <c r="Y411" s="80"/>
      <c r="Z411" s="80"/>
    </row>
    <row r="412" spans="1:26" ht="30" customHeight="1">
      <c r="A412" s="58" t="s">
        <v>104</v>
      </c>
      <c r="B412" s="59" t="s">
        <v>2079</v>
      </c>
      <c r="C412" s="61"/>
      <c r="D412" s="60"/>
      <c r="E412" s="61"/>
      <c r="F412" s="61"/>
      <c r="G412" s="61">
        <f t="shared" ref="G412:G415" si="164">ROUND(E412-F412,2)</f>
        <v>0</v>
      </c>
      <c r="H412" s="61"/>
      <c r="I412" s="80"/>
      <c r="J412" s="80"/>
      <c r="K412" s="80"/>
      <c r="L412" s="80"/>
      <c r="M412" s="80"/>
      <c r="N412" s="80"/>
      <c r="O412" s="80"/>
      <c r="P412" s="80"/>
      <c r="Q412" s="80"/>
      <c r="R412" s="80"/>
      <c r="S412" s="80"/>
      <c r="T412" s="80"/>
      <c r="U412" s="80"/>
      <c r="V412" s="80"/>
      <c r="W412" s="80"/>
      <c r="X412" s="80"/>
      <c r="Y412" s="80"/>
      <c r="Z412" s="80"/>
    </row>
    <row r="413" spans="1:26" ht="30" customHeight="1">
      <c r="A413" s="58" t="s">
        <v>105</v>
      </c>
      <c r="B413" s="59" t="s">
        <v>2080</v>
      </c>
      <c r="C413" s="61"/>
      <c r="D413" s="60"/>
      <c r="E413" s="61"/>
      <c r="F413" s="61"/>
      <c r="G413" s="61">
        <f t="shared" si="164"/>
        <v>0</v>
      </c>
      <c r="H413" s="61"/>
      <c r="I413" s="80"/>
      <c r="J413" s="80"/>
      <c r="K413" s="80"/>
      <c r="L413" s="80"/>
      <c r="M413" s="80"/>
      <c r="N413" s="80"/>
      <c r="O413" s="80"/>
      <c r="P413" s="80"/>
      <c r="Q413" s="80"/>
      <c r="R413" s="80"/>
      <c r="S413" s="80"/>
      <c r="T413" s="80"/>
      <c r="U413" s="80"/>
      <c r="V413" s="80"/>
      <c r="W413" s="80"/>
      <c r="X413" s="80"/>
      <c r="Y413" s="80"/>
      <c r="Z413" s="80"/>
    </row>
    <row r="414" spans="1:26" ht="30" customHeight="1">
      <c r="A414" s="58" t="s">
        <v>106</v>
      </c>
      <c r="B414" s="59" t="s">
        <v>2081</v>
      </c>
      <c r="C414" s="61"/>
      <c r="D414" s="60"/>
      <c r="E414" s="61"/>
      <c r="F414" s="61"/>
      <c r="G414" s="61">
        <f t="shared" si="164"/>
        <v>0</v>
      </c>
      <c r="H414" s="61"/>
      <c r="I414" s="80"/>
      <c r="J414" s="80"/>
      <c r="K414" s="80"/>
      <c r="L414" s="80"/>
      <c r="M414" s="80"/>
      <c r="N414" s="80"/>
      <c r="O414" s="80"/>
      <c r="P414" s="80"/>
      <c r="Q414" s="80"/>
      <c r="R414" s="80"/>
      <c r="S414" s="80"/>
      <c r="T414" s="80"/>
      <c r="U414" s="80"/>
      <c r="V414" s="80"/>
      <c r="W414" s="80"/>
      <c r="X414" s="80"/>
      <c r="Y414" s="80"/>
      <c r="Z414" s="80"/>
    </row>
    <row r="415" spans="1:26" ht="30" customHeight="1">
      <c r="A415" s="58" t="s">
        <v>107</v>
      </c>
      <c r="B415" s="59" t="s">
        <v>2082</v>
      </c>
      <c r="C415" s="61">
        <v>343287.5</v>
      </c>
      <c r="D415" s="60"/>
      <c r="E415" s="61"/>
      <c r="F415" s="61"/>
      <c r="G415" s="61">
        <f t="shared" si="164"/>
        <v>0</v>
      </c>
      <c r="H415" s="61"/>
      <c r="I415" s="80"/>
      <c r="J415" s="80"/>
      <c r="K415" s="80"/>
      <c r="L415" s="80"/>
      <c r="M415" s="80"/>
      <c r="N415" s="80"/>
      <c r="O415" s="80"/>
      <c r="P415" s="80"/>
      <c r="Q415" s="80"/>
      <c r="R415" s="80"/>
      <c r="S415" s="80"/>
      <c r="T415" s="80"/>
      <c r="U415" s="80"/>
      <c r="V415" s="80"/>
      <c r="W415" s="80"/>
      <c r="X415" s="80"/>
      <c r="Y415" s="80"/>
      <c r="Z415" s="80"/>
    </row>
    <row r="416" spans="1:26" ht="30" customHeight="1">
      <c r="A416" s="53" t="s">
        <v>2083</v>
      </c>
      <c r="B416" s="92" t="s">
        <v>566</v>
      </c>
      <c r="C416" s="49">
        <f>SUM(C417:C422)</f>
        <v>1276691.1299999999</v>
      </c>
      <c r="D416" s="48"/>
      <c r="E416" s="49">
        <f t="shared" ref="E416:G416" si="165">SUM(E417:E422)</f>
        <v>376325.48</v>
      </c>
      <c r="F416" s="49">
        <f t="shared" si="165"/>
        <v>0</v>
      </c>
      <c r="G416" s="49">
        <f t="shared" si="165"/>
        <v>376325.48</v>
      </c>
      <c r="H416" s="49"/>
      <c r="I416" s="80"/>
      <c r="J416" s="80"/>
      <c r="K416" s="80"/>
      <c r="L416" s="80"/>
      <c r="M416" s="80"/>
      <c r="N416" s="80"/>
      <c r="O416" s="80"/>
      <c r="P416" s="80"/>
      <c r="Q416" s="80"/>
      <c r="R416" s="80"/>
      <c r="S416" s="80"/>
      <c r="T416" s="80"/>
      <c r="U416" s="80"/>
      <c r="V416" s="80"/>
      <c r="W416" s="80"/>
      <c r="X416" s="80"/>
      <c r="Y416" s="80"/>
      <c r="Z416" s="80"/>
    </row>
    <row r="417" spans="1:26" ht="30" customHeight="1">
      <c r="A417" s="58" t="s">
        <v>108</v>
      </c>
      <c r="B417" s="59" t="s">
        <v>2084</v>
      </c>
      <c r="C417" s="61"/>
      <c r="D417" s="60"/>
      <c r="E417" s="61"/>
      <c r="F417" s="61"/>
      <c r="G417" s="61">
        <f t="shared" ref="G417:G422" si="166">ROUND(E417-F417,2)</f>
        <v>0</v>
      </c>
      <c r="H417" s="61"/>
      <c r="I417" s="80"/>
      <c r="J417" s="80"/>
      <c r="K417" s="80"/>
      <c r="L417" s="80"/>
      <c r="M417" s="80"/>
      <c r="N417" s="80"/>
      <c r="O417" s="80"/>
      <c r="P417" s="80"/>
      <c r="Q417" s="80"/>
      <c r="R417" s="80"/>
      <c r="S417" s="80"/>
      <c r="T417" s="80"/>
      <c r="U417" s="80"/>
      <c r="V417" s="80"/>
      <c r="W417" s="80"/>
      <c r="X417" s="80"/>
      <c r="Y417" s="80"/>
      <c r="Z417" s="80"/>
    </row>
    <row r="418" spans="1:26" ht="30" customHeight="1">
      <c r="A418" s="58" t="s">
        <v>109</v>
      </c>
      <c r="B418" s="59" t="s">
        <v>1912</v>
      </c>
      <c r="C418" s="61">
        <v>767270.77</v>
      </c>
      <c r="D418" s="60"/>
      <c r="E418" s="61">
        <v>155633.09</v>
      </c>
      <c r="F418" s="61"/>
      <c r="G418" s="61">
        <f t="shared" si="166"/>
        <v>155633.09</v>
      </c>
      <c r="H418" s="61"/>
      <c r="I418" s="80"/>
      <c r="J418" s="80"/>
      <c r="K418" s="80"/>
      <c r="L418" s="80"/>
      <c r="M418" s="80"/>
      <c r="N418" s="80"/>
      <c r="O418" s="80"/>
      <c r="P418" s="80"/>
      <c r="Q418" s="80"/>
      <c r="R418" s="80"/>
      <c r="S418" s="80"/>
      <c r="T418" s="80"/>
      <c r="U418" s="80"/>
      <c r="V418" s="80"/>
      <c r="W418" s="80"/>
      <c r="X418" s="80"/>
      <c r="Y418" s="80"/>
      <c r="Z418" s="80"/>
    </row>
    <row r="419" spans="1:26" ht="30" customHeight="1">
      <c r="A419" s="58" t="s">
        <v>110</v>
      </c>
      <c r="B419" s="59" t="s">
        <v>2085</v>
      </c>
      <c r="C419" s="61"/>
      <c r="D419" s="60"/>
      <c r="E419" s="61"/>
      <c r="F419" s="61"/>
      <c r="G419" s="61">
        <f t="shared" si="166"/>
        <v>0</v>
      </c>
      <c r="H419" s="61"/>
      <c r="I419" s="80"/>
      <c r="J419" s="80"/>
      <c r="K419" s="80"/>
      <c r="L419" s="80"/>
      <c r="M419" s="80"/>
      <c r="N419" s="80"/>
      <c r="O419" s="80"/>
      <c r="P419" s="80"/>
      <c r="Q419" s="80"/>
      <c r="R419" s="80"/>
      <c r="S419" s="80"/>
      <c r="T419" s="80"/>
      <c r="U419" s="80"/>
      <c r="V419" s="80"/>
      <c r="W419" s="80"/>
      <c r="X419" s="80"/>
      <c r="Y419" s="80"/>
      <c r="Z419" s="80"/>
    </row>
    <row r="420" spans="1:26" ht="30" customHeight="1">
      <c r="A420" s="58" t="s">
        <v>111</v>
      </c>
      <c r="B420" s="59" t="s">
        <v>2086</v>
      </c>
      <c r="C420" s="61"/>
      <c r="D420" s="60"/>
      <c r="E420" s="61"/>
      <c r="F420" s="61"/>
      <c r="G420" s="61">
        <f t="shared" si="166"/>
        <v>0</v>
      </c>
      <c r="H420" s="61"/>
      <c r="I420" s="80"/>
      <c r="J420" s="80"/>
      <c r="K420" s="80"/>
      <c r="L420" s="80"/>
      <c r="M420" s="80"/>
      <c r="N420" s="80"/>
      <c r="O420" s="80"/>
      <c r="P420" s="80"/>
      <c r="Q420" s="80"/>
      <c r="R420" s="80"/>
      <c r="S420" s="80"/>
      <c r="T420" s="80"/>
      <c r="U420" s="80"/>
      <c r="V420" s="80"/>
      <c r="W420" s="80"/>
      <c r="X420" s="80"/>
      <c r="Y420" s="80"/>
      <c r="Z420" s="80"/>
    </row>
    <row r="421" spans="1:26" ht="30" customHeight="1">
      <c r="A421" s="58" t="s">
        <v>112</v>
      </c>
      <c r="B421" s="59" t="s">
        <v>2087</v>
      </c>
      <c r="C421" s="61"/>
      <c r="D421" s="60"/>
      <c r="E421" s="61"/>
      <c r="F421" s="61"/>
      <c r="G421" s="61">
        <f t="shared" si="166"/>
        <v>0</v>
      </c>
      <c r="H421" s="61"/>
      <c r="I421" s="80"/>
      <c r="J421" s="80"/>
      <c r="K421" s="80"/>
      <c r="L421" s="80"/>
      <c r="M421" s="80"/>
      <c r="N421" s="80"/>
      <c r="O421" s="80"/>
      <c r="P421" s="80"/>
      <c r="Q421" s="80"/>
      <c r="R421" s="80"/>
      <c r="S421" s="80"/>
      <c r="T421" s="80"/>
      <c r="U421" s="80"/>
      <c r="V421" s="80"/>
      <c r="W421" s="80"/>
      <c r="X421" s="80"/>
      <c r="Y421" s="80"/>
      <c r="Z421" s="80"/>
    </row>
    <row r="422" spans="1:26" ht="30" customHeight="1">
      <c r="A422" s="58" t="s">
        <v>113</v>
      </c>
      <c r="B422" s="59" t="s">
        <v>566</v>
      </c>
      <c r="C422" s="61">
        <v>509420.36</v>
      </c>
      <c r="D422" s="60"/>
      <c r="E422" s="61">
        <v>220692.39</v>
      </c>
      <c r="F422" s="61"/>
      <c r="G422" s="61">
        <f t="shared" si="166"/>
        <v>220692.39</v>
      </c>
      <c r="H422" s="61"/>
      <c r="I422" s="80"/>
      <c r="J422" s="80"/>
      <c r="K422" s="80"/>
      <c r="L422" s="80"/>
      <c r="M422" s="80"/>
      <c r="N422" s="80"/>
      <c r="O422" s="80"/>
      <c r="P422" s="80"/>
      <c r="Q422" s="80"/>
      <c r="R422" s="80"/>
      <c r="S422" s="80"/>
      <c r="T422" s="80"/>
      <c r="U422" s="80"/>
      <c r="V422" s="80"/>
      <c r="W422" s="80"/>
      <c r="X422" s="80"/>
      <c r="Y422" s="80"/>
      <c r="Z422" s="80"/>
    </row>
    <row r="423" spans="1:26" ht="30" customHeight="1">
      <c r="A423" s="53" t="s">
        <v>2088</v>
      </c>
      <c r="B423" s="54" t="s">
        <v>568</v>
      </c>
      <c r="C423" s="49">
        <f>SUM(C424:C425)</f>
        <v>778979.58</v>
      </c>
      <c r="D423" s="48"/>
      <c r="E423" s="49">
        <f t="shared" ref="E423:G423" si="167">SUM(E424:E425)</f>
        <v>277835</v>
      </c>
      <c r="F423" s="49">
        <f t="shared" si="167"/>
        <v>0</v>
      </c>
      <c r="G423" s="49">
        <f t="shared" si="167"/>
        <v>277835</v>
      </c>
      <c r="H423" s="49"/>
      <c r="I423" s="80"/>
      <c r="J423" s="80"/>
      <c r="K423" s="80"/>
      <c r="L423" s="80"/>
      <c r="M423" s="80"/>
      <c r="N423" s="80"/>
      <c r="O423" s="80"/>
      <c r="P423" s="80"/>
      <c r="Q423" s="80"/>
      <c r="R423" s="80"/>
      <c r="S423" s="80"/>
      <c r="T423" s="80"/>
      <c r="U423" s="80"/>
      <c r="V423" s="80"/>
      <c r="W423" s="80"/>
      <c r="X423" s="80"/>
      <c r="Y423" s="80"/>
      <c r="Z423" s="80"/>
    </row>
    <row r="424" spans="1:26" ht="30" customHeight="1">
      <c r="A424" s="58" t="s">
        <v>114</v>
      </c>
      <c r="B424" s="59" t="s">
        <v>2089</v>
      </c>
      <c r="C424" s="61">
        <v>778979.58</v>
      </c>
      <c r="D424" s="60"/>
      <c r="E424" s="61">
        <v>277835</v>
      </c>
      <c r="F424" s="61"/>
      <c r="G424" s="61">
        <f t="shared" ref="G424:G425" si="168">ROUND(E424-F424,2)</f>
        <v>277835</v>
      </c>
      <c r="H424" s="61"/>
      <c r="I424" s="80"/>
      <c r="J424" s="80"/>
      <c r="K424" s="80"/>
      <c r="L424" s="80"/>
      <c r="M424" s="80"/>
      <c r="N424" s="80"/>
      <c r="O424" s="80"/>
      <c r="P424" s="80"/>
      <c r="Q424" s="80"/>
      <c r="R424" s="80"/>
      <c r="S424" s="80"/>
      <c r="T424" s="80"/>
      <c r="U424" s="80"/>
      <c r="V424" s="80"/>
      <c r="W424" s="80"/>
      <c r="X424" s="80"/>
      <c r="Y424" s="80"/>
      <c r="Z424" s="80"/>
    </row>
    <row r="425" spans="1:26" ht="30" customHeight="1">
      <c r="A425" s="58" t="s">
        <v>115</v>
      </c>
      <c r="B425" s="59" t="s">
        <v>2090</v>
      </c>
      <c r="C425" s="61"/>
      <c r="D425" s="60"/>
      <c r="E425" s="61"/>
      <c r="F425" s="61"/>
      <c r="G425" s="61">
        <f t="shared" si="168"/>
        <v>0</v>
      </c>
      <c r="H425" s="61"/>
      <c r="I425" s="80"/>
      <c r="J425" s="80"/>
      <c r="K425" s="80"/>
      <c r="L425" s="80"/>
      <c r="M425" s="80"/>
      <c r="N425" s="80"/>
      <c r="O425" s="80"/>
      <c r="P425" s="80"/>
      <c r="Q425" s="80"/>
      <c r="R425" s="80"/>
      <c r="S425" s="80"/>
      <c r="T425" s="80"/>
      <c r="U425" s="80"/>
      <c r="V425" s="80"/>
      <c r="W425" s="80"/>
      <c r="X425" s="80"/>
      <c r="Y425" s="80"/>
      <c r="Z425" s="80"/>
    </row>
    <row r="426" spans="1:26" ht="30" customHeight="1">
      <c r="A426" s="41" t="s">
        <v>2091</v>
      </c>
      <c r="B426" s="57" t="s">
        <v>2092</v>
      </c>
      <c r="C426" s="43">
        <f>C427+C436+C440+C450+C460+C468+C471+C477+C481</f>
        <v>49815770.039999999</v>
      </c>
      <c r="D426" s="43"/>
      <c r="E426" s="43">
        <f t="shared" ref="E426:G426" si="169">E427+E436+E440+E450+E460+E468+E471+E477+E481</f>
        <v>17704978.32</v>
      </c>
      <c r="F426" s="43">
        <f t="shared" si="169"/>
        <v>0</v>
      </c>
      <c r="G426" s="44">
        <f t="shared" si="169"/>
        <v>17704978.32</v>
      </c>
      <c r="H426" s="44"/>
      <c r="I426" s="80"/>
      <c r="J426" s="80"/>
      <c r="K426" s="80"/>
      <c r="L426" s="80"/>
      <c r="M426" s="80"/>
      <c r="N426" s="80"/>
      <c r="O426" s="80"/>
      <c r="P426" s="80"/>
      <c r="Q426" s="80"/>
      <c r="R426" s="80"/>
      <c r="S426" s="80"/>
      <c r="T426" s="80"/>
      <c r="U426" s="80"/>
      <c r="V426" s="80"/>
      <c r="W426" s="80"/>
      <c r="X426" s="80"/>
      <c r="Y426" s="80"/>
      <c r="Z426" s="80"/>
    </row>
    <row r="427" spans="1:26" ht="30" customHeight="1">
      <c r="A427" s="53" t="s">
        <v>2093</v>
      </c>
      <c r="B427" s="54" t="s">
        <v>569</v>
      </c>
      <c r="C427" s="49">
        <f>SUM(C428:C435)</f>
        <v>3042229.37</v>
      </c>
      <c r="D427" s="48"/>
      <c r="E427" s="49">
        <f t="shared" ref="E427:G427" si="170">SUM(E428:E435)</f>
        <v>952330.15</v>
      </c>
      <c r="F427" s="49">
        <f t="shared" si="170"/>
        <v>0</v>
      </c>
      <c r="G427" s="49">
        <f t="shared" si="170"/>
        <v>952330.15</v>
      </c>
      <c r="H427" s="49"/>
      <c r="I427" s="80"/>
      <c r="J427" s="80"/>
      <c r="K427" s="80"/>
      <c r="L427" s="80"/>
      <c r="M427" s="80"/>
      <c r="N427" s="80"/>
      <c r="O427" s="80"/>
      <c r="P427" s="80"/>
      <c r="Q427" s="80"/>
      <c r="R427" s="80"/>
      <c r="S427" s="80"/>
      <c r="T427" s="80"/>
      <c r="U427" s="80"/>
      <c r="V427" s="80"/>
      <c r="W427" s="80"/>
      <c r="X427" s="80"/>
      <c r="Y427" s="80"/>
      <c r="Z427" s="80"/>
    </row>
    <row r="428" spans="1:26" ht="30" customHeight="1">
      <c r="A428" s="58" t="s">
        <v>116</v>
      </c>
      <c r="B428" s="59" t="s">
        <v>2094</v>
      </c>
      <c r="C428" s="61">
        <v>1850798.13</v>
      </c>
      <c r="D428" s="60"/>
      <c r="E428" s="61">
        <v>424503.07</v>
      </c>
      <c r="F428" s="61"/>
      <c r="G428" s="61">
        <f t="shared" ref="G428:G435" si="171">ROUND(E428-F428,2)</f>
        <v>424503.07</v>
      </c>
      <c r="H428" s="61"/>
      <c r="I428" s="80"/>
      <c r="J428" s="80"/>
      <c r="K428" s="80"/>
      <c r="L428" s="80"/>
      <c r="M428" s="80"/>
      <c r="N428" s="80"/>
      <c r="O428" s="80"/>
      <c r="P428" s="80"/>
      <c r="Q428" s="80"/>
      <c r="R428" s="80"/>
      <c r="S428" s="80"/>
      <c r="T428" s="80"/>
      <c r="U428" s="80"/>
      <c r="V428" s="80"/>
      <c r="W428" s="80"/>
      <c r="X428" s="80"/>
      <c r="Y428" s="80"/>
      <c r="Z428" s="80"/>
    </row>
    <row r="429" spans="1:26" ht="30" customHeight="1">
      <c r="A429" s="58" t="s">
        <v>117</v>
      </c>
      <c r="B429" s="59" t="s">
        <v>2095</v>
      </c>
      <c r="C429" s="61">
        <v>12004.59</v>
      </c>
      <c r="D429" s="60"/>
      <c r="E429" s="61">
        <v>53083.81</v>
      </c>
      <c r="F429" s="61"/>
      <c r="G429" s="61">
        <f t="shared" si="171"/>
        <v>53083.81</v>
      </c>
      <c r="H429" s="61"/>
      <c r="I429" s="80"/>
      <c r="J429" s="80"/>
      <c r="K429" s="80"/>
      <c r="L429" s="80"/>
      <c r="M429" s="80"/>
      <c r="N429" s="80"/>
      <c r="O429" s="80"/>
      <c r="P429" s="80"/>
      <c r="Q429" s="80"/>
      <c r="R429" s="80"/>
      <c r="S429" s="80"/>
      <c r="T429" s="80"/>
      <c r="U429" s="80"/>
      <c r="V429" s="80"/>
      <c r="W429" s="80"/>
      <c r="X429" s="80"/>
      <c r="Y429" s="80"/>
      <c r="Z429" s="80"/>
    </row>
    <row r="430" spans="1:26" ht="30" customHeight="1">
      <c r="A430" s="58" t="s">
        <v>118</v>
      </c>
      <c r="B430" s="59" t="s">
        <v>2096</v>
      </c>
      <c r="C430" s="61">
        <v>51975</v>
      </c>
      <c r="D430" s="60"/>
      <c r="E430" s="61"/>
      <c r="F430" s="61"/>
      <c r="G430" s="61">
        <f t="shared" si="171"/>
        <v>0</v>
      </c>
      <c r="H430" s="61"/>
      <c r="I430" s="80"/>
      <c r="J430" s="80"/>
      <c r="K430" s="80"/>
      <c r="L430" s="80"/>
      <c r="M430" s="80"/>
      <c r="N430" s="80"/>
      <c r="O430" s="80"/>
      <c r="P430" s="80"/>
      <c r="Q430" s="80"/>
      <c r="R430" s="80"/>
      <c r="S430" s="80"/>
      <c r="T430" s="80"/>
      <c r="U430" s="80"/>
      <c r="V430" s="80"/>
      <c r="W430" s="80"/>
      <c r="X430" s="80"/>
      <c r="Y430" s="80"/>
      <c r="Z430" s="80"/>
    </row>
    <row r="431" spans="1:26" ht="30" customHeight="1">
      <c r="A431" s="58" t="s">
        <v>119</v>
      </c>
      <c r="B431" s="59" t="s">
        <v>2097</v>
      </c>
      <c r="C431" s="61">
        <v>10894.98</v>
      </c>
      <c r="D431" s="60"/>
      <c r="E431" s="61"/>
      <c r="F431" s="61"/>
      <c r="G431" s="61">
        <f t="shared" si="171"/>
        <v>0</v>
      </c>
      <c r="H431" s="61"/>
      <c r="I431" s="80"/>
      <c r="J431" s="80"/>
      <c r="K431" s="80"/>
      <c r="L431" s="80"/>
      <c r="M431" s="80"/>
      <c r="N431" s="80"/>
      <c r="O431" s="80"/>
      <c r="P431" s="80"/>
      <c r="Q431" s="80"/>
      <c r="R431" s="80"/>
      <c r="S431" s="80"/>
      <c r="T431" s="80"/>
      <c r="U431" s="80"/>
      <c r="V431" s="80"/>
      <c r="W431" s="80"/>
      <c r="X431" s="80"/>
      <c r="Y431" s="80"/>
      <c r="Z431" s="80"/>
    </row>
    <row r="432" spans="1:26" ht="30" customHeight="1">
      <c r="A432" s="58" t="s">
        <v>120</v>
      </c>
      <c r="B432" s="59" t="s">
        <v>2098</v>
      </c>
      <c r="C432" s="61">
        <v>351717.53</v>
      </c>
      <c r="D432" s="60"/>
      <c r="E432" s="61">
        <v>260943.4</v>
      </c>
      <c r="F432" s="61"/>
      <c r="G432" s="61">
        <f t="shared" si="171"/>
        <v>260943.4</v>
      </c>
      <c r="H432" s="61"/>
      <c r="I432" s="80"/>
      <c r="J432" s="80"/>
      <c r="K432" s="80"/>
      <c r="L432" s="80"/>
      <c r="M432" s="80"/>
      <c r="N432" s="80"/>
      <c r="O432" s="80"/>
      <c r="P432" s="80"/>
      <c r="Q432" s="80"/>
      <c r="R432" s="80"/>
      <c r="S432" s="80"/>
      <c r="T432" s="80"/>
      <c r="U432" s="80"/>
      <c r="V432" s="80"/>
      <c r="W432" s="80"/>
      <c r="X432" s="80"/>
      <c r="Y432" s="80"/>
      <c r="Z432" s="80"/>
    </row>
    <row r="433" spans="1:26" ht="30" customHeight="1">
      <c r="A433" s="58" t="s">
        <v>121</v>
      </c>
      <c r="B433" s="59" t="s">
        <v>2099</v>
      </c>
      <c r="C433" s="61">
        <v>470260.31</v>
      </c>
      <c r="D433" s="60"/>
      <c r="E433" s="61">
        <v>145305.87</v>
      </c>
      <c r="F433" s="61"/>
      <c r="G433" s="61">
        <f t="shared" si="171"/>
        <v>145305.87</v>
      </c>
      <c r="H433" s="61"/>
      <c r="I433" s="80"/>
      <c r="J433" s="80"/>
      <c r="K433" s="80"/>
      <c r="L433" s="80"/>
      <c r="M433" s="80"/>
      <c r="N433" s="80"/>
      <c r="O433" s="80"/>
      <c r="P433" s="80"/>
      <c r="Q433" s="80"/>
      <c r="R433" s="80"/>
      <c r="S433" s="80"/>
      <c r="T433" s="80"/>
      <c r="U433" s="80"/>
      <c r="V433" s="80"/>
      <c r="W433" s="80"/>
      <c r="X433" s="80"/>
      <c r="Y433" s="80"/>
      <c r="Z433" s="80"/>
    </row>
    <row r="434" spans="1:26" ht="30" customHeight="1">
      <c r="A434" s="58" t="s">
        <v>122</v>
      </c>
      <c r="B434" s="59" t="s">
        <v>2100</v>
      </c>
      <c r="C434" s="61"/>
      <c r="D434" s="60"/>
      <c r="E434" s="61"/>
      <c r="F434" s="61"/>
      <c r="G434" s="61">
        <f t="shared" si="171"/>
        <v>0</v>
      </c>
      <c r="H434" s="61"/>
      <c r="I434" s="80"/>
      <c r="J434" s="80"/>
      <c r="K434" s="80"/>
      <c r="L434" s="80"/>
      <c r="M434" s="80"/>
      <c r="N434" s="80"/>
      <c r="O434" s="80"/>
      <c r="P434" s="80"/>
      <c r="Q434" s="80"/>
      <c r="R434" s="80"/>
      <c r="S434" s="80"/>
      <c r="T434" s="80"/>
      <c r="U434" s="80"/>
      <c r="V434" s="80"/>
      <c r="W434" s="80"/>
      <c r="X434" s="80"/>
      <c r="Y434" s="80"/>
      <c r="Z434" s="80"/>
    </row>
    <row r="435" spans="1:26" ht="30" customHeight="1">
      <c r="A435" s="58" t="s">
        <v>123</v>
      </c>
      <c r="B435" s="59" t="s">
        <v>2101</v>
      </c>
      <c r="C435" s="61">
        <v>294578.83</v>
      </c>
      <c r="D435" s="60"/>
      <c r="E435" s="61">
        <v>68494</v>
      </c>
      <c r="F435" s="61"/>
      <c r="G435" s="61">
        <f t="shared" si="171"/>
        <v>68494</v>
      </c>
      <c r="H435" s="61"/>
      <c r="I435" s="80"/>
      <c r="J435" s="80"/>
      <c r="K435" s="80"/>
      <c r="L435" s="80"/>
      <c r="M435" s="80"/>
      <c r="N435" s="80"/>
      <c r="O435" s="80"/>
      <c r="P435" s="80"/>
      <c r="Q435" s="80"/>
      <c r="R435" s="80"/>
      <c r="S435" s="80"/>
      <c r="T435" s="80"/>
      <c r="U435" s="80"/>
      <c r="V435" s="80"/>
      <c r="W435" s="80"/>
      <c r="X435" s="80"/>
      <c r="Y435" s="80"/>
      <c r="Z435" s="80"/>
    </row>
    <row r="436" spans="1:26" ht="30" customHeight="1">
      <c r="A436" s="53" t="s">
        <v>2102</v>
      </c>
      <c r="B436" s="54" t="s">
        <v>570</v>
      </c>
      <c r="C436" s="49">
        <f>SUM(C437:C439)</f>
        <v>1931568</v>
      </c>
      <c r="D436" s="48"/>
      <c r="E436" s="49">
        <f t="shared" ref="E436:G436" si="172">SUM(E437:E439)</f>
        <v>1225307.1100000001</v>
      </c>
      <c r="F436" s="49">
        <f t="shared" si="172"/>
        <v>0</v>
      </c>
      <c r="G436" s="49">
        <f t="shared" si="172"/>
        <v>1225307.1100000001</v>
      </c>
      <c r="H436" s="49"/>
      <c r="I436" s="80"/>
      <c r="J436" s="80"/>
      <c r="K436" s="80"/>
      <c r="L436" s="80"/>
      <c r="M436" s="80"/>
      <c r="N436" s="80"/>
      <c r="O436" s="80"/>
      <c r="P436" s="80"/>
      <c r="Q436" s="80"/>
      <c r="R436" s="80"/>
      <c r="S436" s="80"/>
      <c r="T436" s="80"/>
      <c r="U436" s="80"/>
      <c r="V436" s="80"/>
      <c r="W436" s="80"/>
      <c r="X436" s="80"/>
      <c r="Y436" s="80"/>
      <c r="Z436" s="80"/>
    </row>
    <row r="437" spans="1:26" ht="30" customHeight="1">
      <c r="A437" s="58" t="s">
        <v>124</v>
      </c>
      <c r="B437" s="59" t="s">
        <v>2103</v>
      </c>
      <c r="C437" s="61">
        <v>1814869</v>
      </c>
      <c r="D437" s="60"/>
      <c r="E437" s="61">
        <v>1200782.1100000001</v>
      </c>
      <c r="F437" s="61"/>
      <c r="G437" s="61">
        <f t="shared" ref="G437:G439" si="173">ROUND(E437-F437,2)</f>
        <v>1200782.1100000001</v>
      </c>
      <c r="H437" s="61"/>
      <c r="I437" s="80"/>
      <c r="J437" s="80"/>
      <c r="K437" s="80"/>
      <c r="L437" s="80"/>
      <c r="M437" s="80"/>
      <c r="N437" s="80"/>
      <c r="O437" s="80"/>
      <c r="P437" s="80"/>
      <c r="Q437" s="80"/>
      <c r="R437" s="80"/>
      <c r="S437" s="80"/>
      <c r="T437" s="80"/>
      <c r="U437" s="80"/>
      <c r="V437" s="80"/>
      <c r="W437" s="80"/>
      <c r="X437" s="80"/>
      <c r="Y437" s="80"/>
      <c r="Z437" s="80"/>
    </row>
    <row r="438" spans="1:26" ht="30" customHeight="1">
      <c r="A438" s="58" t="s">
        <v>125</v>
      </c>
      <c r="B438" s="59" t="s">
        <v>2104</v>
      </c>
      <c r="C438" s="61">
        <v>116699</v>
      </c>
      <c r="D438" s="60"/>
      <c r="E438" s="61">
        <v>24525</v>
      </c>
      <c r="F438" s="61"/>
      <c r="G438" s="61">
        <f t="shared" si="173"/>
        <v>24525</v>
      </c>
      <c r="H438" s="61"/>
      <c r="I438" s="80"/>
      <c r="J438" s="80"/>
      <c r="K438" s="80"/>
      <c r="L438" s="80"/>
      <c r="M438" s="80"/>
      <c r="N438" s="80"/>
      <c r="O438" s="80"/>
      <c r="P438" s="80"/>
      <c r="Q438" s="80"/>
      <c r="R438" s="80"/>
      <c r="S438" s="80"/>
      <c r="T438" s="80"/>
      <c r="U438" s="80"/>
      <c r="V438" s="80"/>
      <c r="W438" s="80"/>
      <c r="X438" s="80"/>
      <c r="Y438" s="80"/>
      <c r="Z438" s="80"/>
    </row>
    <row r="439" spans="1:26" ht="30" customHeight="1">
      <c r="A439" s="58" t="s">
        <v>126</v>
      </c>
      <c r="B439" s="59" t="s">
        <v>2105</v>
      </c>
      <c r="C439" s="61"/>
      <c r="D439" s="60"/>
      <c r="E439" s="61"/>
      <c r="F439" s="61"/>
      <c r="G439" s="61">
        <f t="shared" si="173"/>
        <v>0</v>
      </c>
      <c r="H439" s="61"/>
      <c r="I439" s="80"/>
      <c r="J439" s="80"/>
      <c r="K439" s="80"/>
      <c r="L439" s="80"/>
      <c r="M439" s="80"/>
      <c r="N439" s="80"/>
      <c r="O439" s="80"/>
      <c r="P439" s="80"/>
      <c r="Q439" s="80"/>
      <c r="R439" s="80"/>
      <c r="S439" s="80"/>
      <c r="T439" s="80"/>
      <c r="U439" s="80"/>
      <c r="V439" s="80"/>
      <c r="W439" s="80"/>
      <c r="X439" s="80"/>
      <c r="Y439" s="80"/>
      <c r="Z439" s="80"/>
    </row>
    <row r="440" spans="1:26" ht="30" customHeight="1">
      <c r="A440" s="53" t="s">
        <v>2106</v>
      </c>
      <c r="B440" s="92" t="s">
        <v>571</v>
      </c>
      <c r="C440" s="49">
        <f>SUM(C441:C449)</f>
        <v>0</v>
      </c>
      <c r="D440" s="48"/>
      <c r="E440" s="49">
        <f t="shared" ref="E440:G440" si="174">SUM(E441:E449)</f>
        <v>0</v>
      </c>
      <c r="F440" s="49">
        <f t="shared" si="174"/>
        <v>0</v>
      </c>
      <c r="G440" s="49">
        <f t="shared" si="174"/>
        <v>0</v>
      </c>
      <c r="H440" s="49"/>
      <c r="I440" s="80"/>
      <c r="J440" s="80"/>
      <c r="K440" s="80"/>
      <c r="L440" s="80"/>
      <c r="M440" s="80"/>
      <c r="N440" s="80"/>
      <c r="O440" s="80"/>
      <c r="P440" s="80"/>
      <c r="Q440" s="80"/>
      <c r="R440" s="80"/>
      <c r="S440" s="80"/>
      <c r="T440" s="80"/>
      <c r="U440" s="80"/>
      <c r="V440" s="80"/>
      <c r="W440" s="80"/>
      <c r="X440" s="80"/>
      <c r="Y440" s="80"/>
      <c r="Z440" s="80"/>
    </row>
    <row r="441" spans="1:26" ht="30" customHeight="1">
      <c r="A441" s="58" t="s">
        <v>127</v>
      </c>
      <c r="B441" s="59" t="s">
        <v>2107</v>
      </c>
      <c r="C441" s="60"/>
      <c r="D441" s="60"/>
      <c r="E441" s="60"/>
      <c r="F441" s="60"/>
      <c r="G441" s="61"/>
      <c r="H441" s="61"/>
      <c r="I441" s="80"/>
      <c r="J441" s="80"/>
      <c r="K441" s="80"/>
      <c r="L441" s="80"/>
      <c r="M441" s="80"/>
      <c r="N441" s="80"/>
      <c r="O441" s="80"/>
      <c r="P441" s="80"/>
      <c r="Q441" s="80"/>
      <c r="R441" s="80"/>
      <c r="S441" s="80"/>
      <c r="T441" s="80"/>
      <c r="U441" s="80"/>
      <c r="V441" s="80"/>
      <c r="W441" s="80"/>
      <c r="X441" s="80"/>
      <c r="Y441" s="80"/>
      <c r="Z441" s="80"/>
    </row>
    <row r="442" spans="1:26" ht="30" customHeight="1">
      <c r="A442" s="58" t="s">
        <v>128</v>
      </c>
      <c r="B442" s="59" t="s">
        <v>2108</v>
      </c>
      <c r="C442" s="60"/>
      <c r="D442" s="60"/>
      <c r="E442" s="60"/>
      <c r="F442" s="60"/>
      <c r="G442" s="61"/>
      <c r="H442" s="61"/>
      <c r="I442" s="80"/>
      <c r="J442" s="80"/>
      <c r="K442" s="80"/>
      <c r="L442" s="80"/>
      <c r="M442" s="80"/>
      <c r="N442" s="80"/>
      <c r="O442" s="80"/>
      <c r="P442" s="80"/>
      <c r="Q442" s="80"/>
      <c r="R442" s="80"/>
      <c r="S442" s="80"/>
      <c r="T442" s="80"/>
      <c r="U442" s="80"/>
      <c r="V442" s="80"/>
      <c r="W442" s="80"/>
      <c r="X442" s="80"/>
      <c r="Y442" s="80"/>
      <c r="Z442" s="80"/>
    </row>
    <row r="443" spans="1:26" ht="30" customHeight="1">
      <c r="A443" s="58" t="s">
        <v>129</v>
      </c>
      <c r="B443" s="59" t="s">
        <v>2109</v>
      </c>
      <c r="C443" s="60"/>
      <c r="D443" s="60"/>
      <c r="E443" s="60"/>
      <c r="F443" s="60"/>
      <c r="G443" s="61"/>
      <c r="H443" s="61"/>
      <c r="I443" s="80"/>
      <c r="J443" s="80"/>
      <c r="K443" s="80"/>
      <c r="L443" s="80"/>
      <c r="M443" s="80"/>
      <c r="N443" s="80"/>
      <c r="O443" s="80"/>
      <c r="P443" s="80"/>
      <c r="Q443" s="80"/>
      <c r="R443" s="80"/>
      <c r="S443" s="80"/>
      <c r="T443" s="80"/>
      <c r="U443" s="80"/>
      <c r="V443" s="80"/>
      <c r="W443" s="80"/>
      <c r="X443" s="80"/>
      <c r="Y443" s="80"/>
      <c r="Z443" s="80"/>
    </row>
    <row r="444" spans="1:26" ht="30" customHeight="1">
      <c r="A444" s="58" t="s">
        <v>130</v>
      </c>
      <c r="B444" s="59" t="s">
        <v>2110</v>
      </c>
      <c r="C444" s="60"/>
      <c r="D444" s="60"/>
      <c r="E444" s="60"/>
      <c r="F444" s="60"/>
      <c r="G444" s="61"/>
      <c r="H444" s="61"/>
      <c r="I444" s="80"/>
      <c r="J444" s="80"/>
      <c r="K444" s="80"/>
      <c r="L444" s="80"/>
      <c r="M444" s="80"/>
      <c r="N444" s="80"/>
      <c r="O444" s="80"/>
      <c r="P444" s="80"/>
      <c r="Q444" s="80"/>
      <c r="R444" s="80"/>
      <c r="S444" s="80"/>
      <c r="T444" s="80"/>
      <c r="U444" s="80"/>
      <c r="V444" s="80"/>
      <c r="W444" s="80"/>
      <c r="X444" s="80"/>
      <c r="Y444" s="80"/>
      <c r="Z444" s="80"/>
    </row>
    <row r="445" spans="1:26" ht="30" customHeight="1">
      <c r="A445" s="58" t="s">
        <v>131</v>
      </c>
      <c r="B445" s="59" t="s">
        <v>2111</v>
      </c>
      <c r="C445" s="60"/>
      <c r="D445" s="60"/>
      <c r="E445" s="60"/>
      <c r="F445" s="60"/>
      <c r="G445" s="61"/>
      <c r="H445" s="61"/>
      <c r="I445" s="80"/>
      <c r="J445" s="80"/>
      <c r="K445" s="80"/>
      <c r="L445" s="80"/>
      <c r="M445" s="80"/>
      <c r="N445" s="80"/>
      <c r="O445" s="80"/>
      <c r="P445" s="80"/>
      <c r="Q445" s="80"/>
      <c r="R445" s="80"/>
      <c r="S445" s="80"/>
      <c r="T445" s="80"/>
      <c r="U445" s="80"/>
      <c r="V445" s="80"/>
      <c r="W445" s="80"/>
      <c r="X445" s="80"/>
      <c r="Y445" s="80"/>
      <c r="Z445" s="80"/>
    </row>
    <row r="446" spans="1:26" ht="30" customHeight="1">
      <c r="A446" s="58" t="s">
        <v>132</v>
      </c>
      <c r="B446" s="59" t="s">
        <v>2112</v>
      </c>
      <c r="C446" s="60"/>
      <c r="D446" s="60"/>
      <c r="E446" s="60"/>
      <c r="F446" s="60"/>
      <c r="G446" s="61"/>
      <c r="H446" s="61"/>
      <c r="I446" s="80"/>
      <c r="J446" s="80"/>
      <c r="K446" s="80"/>
      <c r="L446" s="80"/>
      <c r="M446" s="80"/>
      <c r="N446" s="80"/>
      <c r="O446" s="80"/>
      <c r="P446" s="80"/>
      <c r="Q446" s="80"/>
      <c r="R446" s="80"/>
      <c r="S446" s="80"/>
      <c r="T446" s="80"/>
      <c r="U446" s="80"/>
      <c r="V446" s="80"/>
      <c r="W446" s="80"/>
      <c r="X446" s="80"/>
      <c r="Y446" s="80"/>
      <c r="Z446" s="80"/>
    </row>
    <row r="447" spans="1:26" ht="30" customHeight="1">
      <c r="A447" s="58" t="s">
        <v>133</v>
      </c>
      <c r="B447" s="59" t="s">
        <v>2113</v>
      </c>
      <c r="C447" s="60"/>
      <c r="D447" s="60"/>
      <c r="E447" s="60"/>
      <c r="F447" s="60"/>
      <c r="G447" s="61"/>
      <c r="H447" s="61"/>
      <c r="I447" s="80"/>
      <c r="J447" s="80"/>
      <c r="K447" s="80"/>
      <c r="L447" s="80"/>
      <c r="M447" s="80"/>
      <c r="N447" s="80"/>
      <c r="O447" s="80"/>
      <c r="P447" s="80"/>
      <c r="Q447" s="80"/>
      <c r="R447" s="80"/>
      <c r="S447" s="80"/>
      <c r="T447" s="80"/>
      <c r="U447" s="80"/>
      <c r="V447" s="80"/>
      <c r="W447" s="80"/>
      <c r="X447" s="80"/>
      <c r="Y447" s="80"/>
      <c r="Z447" s="80"/>
    </row>
    <row r="448" spans="1:26" ht="30" customHeight="1">
      <c r="A448" s="58" t="s">
        <v>134</v>
      </c>
      <c r="B448" s="59" t="s">
        <v>2114</v>
      </c>
      <c r="C448" s="60"/>
      <c r="D448" s="60"/>
      <c r="E448" s="60"/>
      <c r="F448" s="60"/>
      <c r="G448" s="61"/>
      <c r="H448" s="61"/>
      <c r="I448" s="80"/>
      <c r="J448" s="80"/>
      <c r="K448" s="80"/>
      <c r="L448" s="80"/>
      <c r="M448" s="80"/>
      <c r="N448" s="80"/>
      <c r="O448" s="80"/>
      <c r="P448" s="80"/>
      <c r="Q448" s="80"/>
      <c r="R448" s="80"/>
      <c r="S448" s="80"/>
      <c r="T448" s="80"/>
      <c r="U448" s="80"/>
      <c r="V448" s="80"/>
      <c r="W448" s="80"/>
      <c r="X448" s="80"/>
      <c r="Y448" s="80"/>
      <c r="Z448" s="80"/>
    </row>
    <row r="449" spans="1:26" ht="30" customHeight="1">
      <c r="A449" s="58" t="s">
        <v>135</v>
      </c>
      <c r="B449" s="59" t="s">
        <v>2115</v>
      </c>
      <c r="C449" s="60"/>
      <c r="D449" s="60"/>
      <c r="E449" s="60"/>
      <c r="F449" s="60"/>
      <c r="G449" s="61"/>
      <c r="H449" s="61"/>
      <c r="I449" s="80"/>
      <c r="J449" s="80"/>
      <c r="K449" s="80"/>
      <c r="L449" s="80"/>
      <c r="M449" s="80"/>
      <c r="N449" s="80"/>
      <c r="O449" s="80"/>
      <c r="P449" s="80"/>
      <c r="Q449" s="80"/>
      <c r="R449" s="80"/>
      <c r="S449" s="80"/>
      <c r="T449" s="80"/>
      <c r="U449" s="80"/>
      <c r="V449" s="80"/>
      <c r="W449" s="80"/>
      <c r="X449" s="80"/>
      <c r="Y449" s="80"/>
      <c r="Z449" s="80"/>
    </row>
    <row r="450" spans="1:26" ht="30" customHeight="1">
      <c r="A450" s="53" t="s">
        <v>2116</v>
      </c>
      <c r="B450" s="54" t="s">
        <v>572</v>
      </c>
      <c r="C450" s="49">
        <f>SUM(C451:C459)</f>
        <v>5431062.4100000001</v>
      </c>
      <c r="D450" s="48"/>
      <c r="E450" s="49">
        <f t="shared" ref="E450:G450" si="175">SUM(E451:E459)</f>
        <v>1822236.0299999998</v>
      </c>
      <c r="F450" s="49">
        <f t="shared" si="175"/>
        <v>0</v>
      </c>
      <c r="G450" s="49">
        <f t="shared" si="175"/>
        <v>1822236.0299999998</v>
      </c>
      <c r="H450" s="49"/>
      <c r="I450" s="80"/>
      <c r="J450" s="80"/>
      <c r="K450" s="80"/>
      <c r="L450" s="80"/>
      <c r="M450" s="80"/>
      <c r="N450" s="80"/>
      <c r="O450" s="80"/>
      <c r="P450" s="80"/>
      <c r="Q450" s="80"/>
      <c r="R450" s="80"/>
      <c r="S450" s="80"/>
      <c r="T450" s="80"/>
      <c r="U450" s="80"/>
      <c r="V450" s="80"/>
      <c r="W450" s="80"/>
      <c r="X450" s="80"/>
      <c r="Y450" s="80"/>
      <c r="Z450" s="80"/>
    </row>
    <row r="451" spans="1:26" ht="30" customHeight="1">
      <c r="A451" s="58" t="s">
        <v>136</v>
      </c>
      <c r="B451" s="59" t="s">
        <v>2117</v>
      </c>
      <c r="C451" s="61">
        <v>27263</v>
      </c>
      <c r="D451" s="60"/>
      <c r="E451" s="61">
        <v>54051.78</v>
      </c>
      <c r="F451" s="61"/>
      <c r="G451" s="61">
        <f t="shared" ref="G451:G459" si="176">ROUND(E451-F451,2)</f>
        <v>54051.78</v>
      </c>
      <c r="H451" s="61"/>
      <c r="I451" s="80"/>
      <c r="J451" s="80"/>
      <c r="K451" s="80"/>
      <c r="L451" s="80"/>
      <c r="M451" s="80"/>
      <c r="N451" s="80"/>
      <c r="O451" s="80"/>
      <c r="P451" s="80"/>
      <c r="Q451" s="80"/>
      <c r="R451" s="80"/>
      <c r="S451" s="80"/>
      <c r="T451" s="80"/>
      <c r="U451" s="80"/>
      <c r="V451" s="80"/>
      <c r="W451" s="80"/>
      <c r="X451" s="80"/>
      <c r="Y451" s="80"/>
      <c r="Z451" s="80"/>
    </row>
    <row r="452" spans="1:26" ht="30" customHeight="1">
      <c r="A452" s="58" t="s">
        <v>137</v>
      </c>
      <c r="B452" s="59" t="s">
        <v>2118</v>
      </c>
      <c r="C452" s="61">
        <v>15183.8</v>
      </c>
      <c r="D452" s="60"/>
      <c r="E452" s="61">
        <v>41020</v>
      </c>
      <c r="F452" s="61"/>
      <c r="G452" s="61">
        <f t="shared" si="176"/>
        <v>41020</v>
      </c>
      <c r="H452" s="61"/>
      <c r="I452" s="80"/>
      <c r="J452" s="80"/>
      <c r="K452" s="80"/>
      <c r="L452" s="80"/>
      <c r="M452" s="80"/>
      <c r="N452" s="80"/>
      <c r="O452" s="80"/>
      <c r="P452" s="80"/>
      <c r="Q452" s="80"/>
      <c r="R452" s="80"/>
      <c r="S452" s="80"/>
      <c r="T452" s="80"/>
      <c r="U452" s="80"/>
      <c r="V452" s="80"/>
      <c r="W452" s="80"/>
      <c r="X452" s="80"/>
      <c r="Y452" s="80"/>
      <c r="Z452" s="80"/>
    </row>
    <row r="453" spans="1:26" ht="30" customHeight="1">
      <c r="A453" s="58" t="s">
        <v>138</v>
      </c>
      <c r="B453" s="59" t="s">
        <v>2119</v>
      </c>
      <c r="C453" s="61"/>
      <c r="D453" s="60"/>
      <c r="E453" s="61"/>
      <c r="F453" s="61"/>
      <c r="G453" s="61">
        <f t="shared" si="176"/>
        <v>0</v>
      </c>
      <c r="H453" s="61"/>
      <c r="I453" s="80"/>
      <c r="J453" s="80"/>
      <c r="K453" s="80"/>
      <c r="L453" s="80"/>
      <c r="M453" s="80"/>
      <c r="N453" s="80"/>
      <c r="O453" s="80"/>
      <c r="P453" s="80"/>
      <c r="Q453" s="80"/>
      <c r="R453" s="80"/>
      <c r="S453" s="80"/>
      <c r="T453" s="80"/>
      <c r="U453" s="80"/>
      <c r="V453" s="80"/>
      <c r="W453" s="80"/>
      <c r="X453" s="80"/>
      <c r="Y453" s="80"/>
      <c r="Z453" s="80"/>
    </row>
    <row r="454" spans="1:26" ht="30" customHeight="1">
      <c r="A454" s="58" t="s">
        <v>139</v>
      </c>
      <c r="B454" s="59" t="s">
        <v>2120</v>
      </c>
      <c r="C454" s="61">
        <v>78682.67</v>
      </c>
      <c r="D454" s="60"/>
      <c r="E454" s="61"/>
      <c r="F454" s="61"/>
      <c r="G454" s="61">
        <f t="shared" si="176"/>
        <v>0</v>
      </c>
      <c r="H454" s="61"/>
      <c r="I454" s="80"/>
      <c r="J454" s="80"/>
      <c r="K454" s="80"/>
      <c r="L454" s="80"/>
      <c r="M454" s="80"/>
      <c r="N454" s="80"/>
      <c r="O454" s="80"/>
      <c r="P454" s="80"/>
      <c r="Q454" s="80"/>
      <c r="R454" s="80"/>
      <c r="S454" s="80"/>
      <c r="T454" s="80"/>
      <c r="U454" s="80"/>
      <c r="V454" s="80"/>
      <c r="W454" s="80"/>
      <c r="X454" s="80"/>
      <c r="Y454" s="80"/>
      <c r="Z454" s="80"/>
    </row>
    <row r="455" spans="1:26" ht="30" customHeight="1">
      <c r="A455" s="58" t="s">
        <v>140</v>
      </c>
      <c r="B455" s="59" t="s">
        <v>2121</v>
      </c>
      <c r="C455" s="61"/>
      <c r="D455" s="60"/>
      <c r="E455" s="61"/>
      <c r="F455" s="61"/>
      <c r="G455" s="61">
        <f t="shared" si="176"/>
        <v>0</v>
      </c>
      <c r="H455" s="61"/>
      <c r="I455" s="80"/>
      <c r="J455" s="80"/>
      <c r="K455" s="80"/>
      <c r="L455" s="80"/>
      <c r="M455" s="80"/>
      <c r="N455" s="80"/>
      <c r="O455" s="80"/>
      <c r="P455" s="80"/>
      <c r="Q455" s="80"/>
      <c r="R455" s="80"/>
      <c r="S455" s="80"/>
      <c r="T455" s="80"/>
      <c r="U455" s="80"/>
      <c r="V455" s="80"/>
      <c r="W455" s="80"/>
      <c r="X455" s="80"/>
      <c r="Y455" s="80"/>
      <c r="Z455" s="80"/>
    </row>
    <row r="456" spans="1:26" ht="30" customHeight="1">
      <c r="A456" s="58" t="s">
        <v>141</v>
      </c>
      <c r="B456" s="59" t="s">
        <v>2122</v>
      </c>
      <c r="C456" s="61">
        <v>2554819.35</v>
      </c>
      <c r="D456" s="60"/>
      <c r="E456" s="61">
        <v>652110.31999999995</v>
      </c>
      <c r="F456" s="61"/>
      <c r="G456" s="61">
        <f t="shared" si="176"/>
        <v>652110.31999999995</v>
      </c>
      <c r="H456" s="61"/>
      <c r="I456" s="80"/>
      <c r="J456" s="80"/>
      <c r="K456" s="80"/>
      <c r="L456" s="80"/>
      <c r="M456" s="80"/>
      <c r="N456" s="80"/>
      <c r="O456" s="80"/>
      <c r="P456" s="80"/>
      <c r="Q456" s="80"/>
      <c r="R456" s="80"/>
      <c r="S456" s="80"/>
      <c r="T456" s="80"/>
      <c r="U456" s="80"/>
      <c r="V456" s="80"/>
      <c r="W456" s="80"/>
      <c r="X456" s="80"/>
      <c r="Y456" s="80"/>
      <c r="Z456" s="80"/>
    </row>
    <row r="457" spans="1:26" ht="30" customHeight="1">
      <c r="A457" s="58" t="s">
        <v>142</v>
      </c>
      <c r="B457" s="59" t="s">
        <v>2123</v>
      </c>
      <c r="C457" s="61">
        <v>23722.9</v>
      </c>
      <c r="D457" s="60"/>
      <c r="E457" s="61">
        <v>25172</v>
      </c>
      <c r="F457" s="61"/>
      <c r="G457" s="61">
        <f t="shared" si="176"/>
        <v>25172</v>
      </c>
      <c r="H457" s="61"/>
      <c r="I457" s="80"/>
      <c r="J457" s="80"/>
      <c r="K457" s="80"/>
      <c r="L457" s="80"/>
      <c r="M457" s="80"/>
      <c r="N457" s="80"/>
      <c r="O457" s="80"/>
      <c r="P457" s="80"/>
      <c r="Q457" s="80"/>
      <c r="R457" s="80"/>
      <c r="S457" s="80"/>
      <c r="T457" s="80"/>
      <c r="U457" s="80"/>
      <c r="V457" s="80"/>
      <c r="W457" s="80"/>
      <c r="X457" s="80"/>
      <c r="Y457" s="80"/>
      <c r="Z457" s="80"/>
    </row>
    <row r="458" spans="1:26" ht="30" customHeight="1">
      <c r="A458" s="58" t="s">
        <v>143</v>
      </c>
      <c r="B458" s="59" t="s">
        <v>2124</v>
      </c>
      <c r="C458" s="61">
        <v>235394.38</v>
      </c>
      <c r="D458" s="60"/>
      <c r="E458" s="61">
        <v>69484.070000000007</v>
      </c>
      <c r="F458" s="61"/>
      <c r="G458" s="61">
        <f t="shared" si="176"/>
        <v>69484.070000000007</v>
      </c>
      <c r="H458" s="61"/>
      <c r="I458" s="80"/>
      <c r="J458" s="80"/>
      <c r="K458" s="80"/>
      <c r="L458" s="80"/>
      <c r="M458" s="80"/>
      <c r="N458" s="80"/>
      <c r="O458" s="80"/>
      <c r="P458" s="80"/>
      <c r="Q458" s="80"/>
      <c r="R458" s="80"/>
      <c r="S458" s="80"/>
      <c r="T458" s="80"/>
      <c r="U458" s="80"/>
      <c r="V458" s="80"/>
      <c r="W458" s="80"/>
      <c r="X458" s="80"/>
      <c r="Y458" s="80"/>
      <c r="Z458" s="80"/>
    </row>
    <row r="459" spans="1:26" ht="30" customHeight="1">
      <c r="A459" s="58" t="s">
        <v>144</v>
      </c>
      <c r="B459" s="59" t="s">
        <v>2125</v>
      </c>
      <c r="C459" s="61">
        <v>2495996.31</v>
      </c>
      <c r="D459" s="60"/>
      <c r="E459" s="61">
        <v>980397.86</v>
      </c>
      <c r="F459" s="61"/>
      <c r="G459" s="61">
        <f t="shared" si="176"/>
        <v>980397.86</v>
      </c>
      <c r="H459" s="61"/>
      <c r="I459" s="80"/>
      <c r="J459" s="80"/>
      <c r="K459" s="80"/>
      <c r="L459" s="80"/>
      <c r="M459" s="80"/>
      <c r="N459" s="80"/>
      <c r="O459" s="80"/>
      <c r="P459" s="80"/>
      <c r="Q459" s="80"/>
      <c r="R459" s="80"/>
      <c r="S459" s="80"/>
      <c r="T459" s="80"/>
      <c r="U459" s="80"/>
      <c r="V459" s="80"/>
      <c r="W459" s="80"/>
      <c r="X459" s="80"/>
      <c r="Y459" s="80"/>
      <c r="Z459" s="80"/>
    </row>
    <row r="460" spans="1:26" ht="30" customHeight="1">
      <c r="A460" s="53" t="s">
        <v>2126</v>
      </c>
      <c r="B460" s="54" t="s">
        <v>573</v>
      </c>
      <c r="C460" s="49">
        <f>SUM(C461:C467)</f>
        <v>11748470.6</v>
      </c>
      <c r="D460" s="48"/>
      <c r="E460" s="49">
        <f t="shared" ref="E460:G460" si="177">SUM(E461:E467)</f>
        <v>4412445.49</v>
      </c>
      <c r="F460" s="49">
        <f t="shared" si="177"/>
        <v>0</v>
      </c>
      <c r="G460" s="49">
        <f t="shared" si="177"/>
        <v>4412445.49</v>
      </c>
      <c r="H460" s="49"/>
      <c r="I460" s="80"/>
      <c r="J460" s="80"/>
      <c r="K460" s="80"/>
      <c r="L460" s="80"/>
      <c r="M460" s="80"/>
      <c r="N460" s="80"/>
      <c r="O460" s="80"/>
      <c r="P460" s="80"/>
      <c r="Q460" s="80"/>
      <c r="R460" s="80"/>
      <c r="S460" s="80"/>
      <c r="T460" s="80"/>
      <c r="U460" s="80"/>
      <c r="V460" s="80"/>
      <c r="W460" s="80"/>
      <c r="X460" s="80"/>
      <c r="Y460" s="80"/>
      <c r="Z460" s="80"/>
    </row>
    <row r="461" spans="1:26" ht="30" customHeight="1">
      <c r="A461" s="58" t="s">
        <v>145</v>
      </c>
      <c r="B461" s="59" t="s">
        <v>2127</v>
      </c>
      <c r="C461" s="61"/>
      <c r="D461" s="60"/>
      <c r="E461" s="61"/>
      <c r="F461" s="61"/>
      <c r="G461" s="61">
        <f t="shared" ref="G461:G467" si="178">ROUND(E461-F461,2)</f>
        <v>0</v>
      </c>
      <c r="H461" s="61"/>
      <c r="I461" s="80"/>
      <c r="J461" s="80"/>
      <c r="K461" s="80"/>
      <c r="L461" s="80"/>
      <c r="M461" s="80"/>
      <c r="N461" s="80"/>
      <c r="O461" s="80"/>
      <c r="P461" s="80"/>
      <c r="Q461" s="80"/>
      <c r="R461" s="80"/>
      <c r="S461" s="80"/>
      <c r="T461" s="80"/>
      <c r="U461" s="80"/>
      <c r="V461" s="80"/>
      <c r="W461" s="80"/>
      <c r="X461" s="80"/>
      <c r="Y461" s="80"/>
      <c r="Z461" s="80"/>
    </row>
    <row r="462" spans="1:26" ht="30" customHeight="1">
      <c r="A462" s="58" t="s">
        <v>146</v>
      </c>
      <c r="B462" s="59" t="s">
        <v>2128</v>
      </c>
      <c r="C462" s="61">
        <v>49782.8</v>
      </c>
      <c r="D462" s="60"/>
      <c r="E462" s="61">
        <v>3300</v>
      </c>
      <c r="F462" s="61"/>
      <c r="G462" s="61">
        <f t="shared" si="178"/>
        <v>3300</v>
      </c>
      <c r="H462" s="61"/>
      <c r="I462" s="80"/>
      <c r="J462" s="80"/>
      <c r="K462" s="80"/>
      <c r="L462" s="80"/>
      <c r="M462" s="80"/>
      <c r="N462" s="80"/>
      <c r="O462" s="80"/>
      <c r="P462" s="80"/>
      <c r="Q462" s="80"/>
      <c r="R462" s="80"/>
      <c r="S462" s="80"/>
      <c r="T462" s="80"/>
      <c r="U462" s="80"/>
      <c r="V462" s="80"/>
      <c r="W462" s="80"/>
      <c r="X462" s="80"/>
      <c r="Y462" s="80"/>
      <c r="Z462" s="80"/>
    </row>
    <row r="463" spans="1:26" ht="30" customHeight="1">
      <c r="A463" s="58" t="s">
        <v>147</v>
      </c>
      <c r="B463" s="59" t="s">
        <v>2129</v>
      </c>
      <c r="C463" s="61">
        <v>6985822.3799999999</v>
      </c>
      <c r="D463" s="60"/>
      <c r="E463" s="61">
        <v>2553979.02</v>
      </c>
      <c r="F463" s="61"/>
      <c r="G463" s="61">
        <f t="shared" si="178"/>
        <v>2553979.02</v>
      </c>
      <c r="H463" s="61"/>
      <c r="I463" s="80"/>
      <c r="J463" s="80"/>
      <c r="K463" s="80"/>
      <c r="L463" s="80"/>
      <c r="M463" s="80"/>
      <c r="N463" s="80"/>
      <c r="O463" s="80"/>
      <c r="P463" s="80"/>
      <c r="Q463" s="80"/>
      <c r="R463" s="80"/>
      <c r="S463" s="80"/>
      <c r="T463" s="80"/>
      <c r="U463" s="80"/>
      <c r="V463" s="80"/>
      <c r="W463" s="80"/>
      <c r="X463" s="80"/>
      <c r="Y463" s="80"/>
      <c r="Z463" s="80"/>
    </row>
    <row r="464" spans="1:26" ht="30" customHeight="1">
      <c r="A464" s="58" t="s">
        <v>148</v>
      </c>
      <c r="B464" s="59" t="s">
        <v>2130</v>
      </c>
      <c r="C464" s="61">
        <v>4108394.9</v>
      </c>
      <c r="D464" s="60"/>
      <c r="E464" s="61">
        <v>1627637.97</v>
      </c>
      <c r="F464" s="61"/>
      <c r="G464" s="61">
        <f t="shared" si="178"/>
        <v>1627637.97</v>
      </c>
      <c r="H464" s="61"/>
      <c r="I464" s="80"/>
      <c r="J464" s="80"/>
      <c r="K464" s="80"/>
      <c r="L464" s="80"/>
      <c r="M464" s="80"/>
      <c r="N464" s="80"/>
      <c r="O464" s="80"/>
      <c r="P464" s="80"/>
      <c r="Q464" s="80"/>
      <c r="R464" s="80"/>
      <c r="S464" s="80"/>
      <c r="T464" s="80"/>
      <c r="U464" s="80"/>
      <c r="V464" s="80"/>
      <c r="W464" s="80"/>
      <c r="X464" s="80"/>
      <c r="Y464" s="80"/>
      <c r="Z464" s="80"/>
    </row>
    <row r="465" spans="1:26" ht="30" customHeight="1">
      <c r="A465" s="58" t="s">
        <v>149</v>
      </c>
      <c r="B465" s="59" t="s">
        <v>2131</v>
      </c>
      <c r="C465" s="61"/>
      <c r="D465" s="60"/>
      <c r="E465" s="61"/>
      <c r="F465" s="61"/>
      <c r="G465" s="61">
        <f t="shared" si="178"/>
        <v>0</v>
      </c>
      <c r="H465" s="61"/>
      <c r="I465" s="80"/>
      <c r="J465" s="80"/>
      <c r="K465" s="80"/>
      <c r="L465" s="80"/>
      <c r="M465" s="80"/>
      <c r="N465" s="80"/>
      <c r="O465" s="80"/>
      <c r="P465" s="80"/>
      <c r="Q465" s="80"/>
      <c r="R465" s="80"/>
      <c r="S465" s="80"/>
      <c r="T465" s="80"/>
      <c r="U465" s="80"/>
      <c r="V465" s="80"/>
      <c r="W465" s="80"/>
      <c r="X465" s="80"/>
      <c r="Y465" s="80"/>
      <c r="Z465" s="80"/>
    </row>
    <row r="466" spans="1:26" ht="30" customHeight="1">
      <c r="A466" s="58" t="s">
        <v>150</v>
      </c>
      <c r="B466" s="59" t="s">
        <v>2132</v>
      </c>
      <c r="C466" s="61"/>
      <c r="D466" s="60"/>
      <c r="E466" s="61"/>
      <c r="F466" s="61"/>
      <c r="G466" s="61">
        <f t="shared" si="178"/>
        <v>0</v>
      </c>
      <c r="H466" s="61"/>
      <c r="I466" s="80"/>
      <c r="J466" s="80"/>
      <c r="K466" s="80"/>
      <c r="L466" s="80"/>
      <c r="M466" s="80"/>
      <c r="N466" s="80"/>
      <c r="O466" s="80"/>
      <c r="P466" s="80"/>
      <c r="Q466" s="80"/>
      <c r="R466" s="80"/>
      <c r="S466" s="80"/>
      <c r="T466" s="80"/>
      <c r="U466" s="80"/>
      <c r="V466" s="80"/>
      <c r="W466" s="80"/>
      <c r="X466" s="80"/>
      <c r="Y466" s="80"/>
      <c r="Z466" s="80"/>
    </row>
    <row r="467" spans="1:26" ht="30" customHeight="1">
      <c r="A467" s="58" t="s">
        <v>151</v>
      </c>
      <c r="B467" s="59" t="s">
        <v>2133</v>
      </c>
      <c r="C467" s="61">
        <v>604470.52</v>
      </c>
      <c r="D467" s="60"/>
      <c r="E467" s="61">
        <v>227528.5</v>
      </c>
      <c r="F467" s="61"/>
      <c r="G467" s="61">
        <f t="shared" si="178"/>
        <v>227528.5</v>
      </c>
      <c r="H467" s="61"/>
      <c r="I467" s="80"/>
      <c r="J467" s="80"/>
      <c r="K467" s="80"/>
      <c r="L467" s="80"/>
      <c r="M467" s="80"/>
      <c r="N467" s="80"/>
      <c r="O467" s="80"/>
      <c r="P467" s="80"/>
      <c r="Q467" s="80"/>
      <c r="R467" s="80"/>
      <c r="S467" s="80"/>
      <c r="T467" s="80"/>
      <c r="U467" s="80"/>
      <c r="V467" s="80"/>
      <c r="W467" s="80"/>
      <c r="X467" s="80"/>
      <c r="Y467" s="80"/>
      <c r="Z467" s="80"/>
    </row>
    <row r="468" spans="1:26" ht="30" customHeight="1">
      <c r="A468" s="53" t="s">
        <v>2134</v>
      </c>
      <c r="B468" s="54" t="s">
        <v>574</v>
      </c>
      <c r="C468" s="49">
        <f>SUM(C469:C470)</f>
        <v>23604239.23</v>
      </c>
      <c r="D468" s="48"/>
      <c r="E468" s="49">
        <f t="shared" ref="E468:G468" si="179">SUM(E469:E470)</f>
        <v>8083407.3499999996</v>
      </c>
      <c r="F468" s="49">
        <f t="shared" si="179"/>
        <v>0</v>
      </c>
      <c r="G468" s="49">
        <f t="shared" si="179"/>
        <v>8083407.3499999996</v>
      </c>
      <c r="H468" s="49"/>
      <c r="I468" s="80"/>
      <c r="J468" s="80"/>
      <c r="K468" s="80"/>
      <c r="L468" s="80"/>
      <c r="M468" s="80"/>
      <c r="N468" s="80"/>
      <c r="O468" s="80"/>
      <c r="P468" s="80"/>
      <c r="Q468" s="80"/>
      <c r="R468" s="80"/>
      <c r="S468" s="80"/>
      <c r="T468" s="80"/>
      <c r="U468" s="80"/>
      <c r="V468" s="80"/>
      <c r="W468" s="80"/>
      <c r="X468" s="80"/>
      <c r="Y468" s="80"/>
      <c r="Z468" s="80"/>
    </row>
    <row r="469" spans="1:26" ht="30" customHeight="1">
      <c r="A469" s="58" t="s">
        <v>152</v>
      </c>
      <c r="B469" s="59" t="s">
        <v>574</v>
      </c>
      <c r="C469" s="61">
        <v>23604239.23</v>
      </c>
      <c r="D469" s="60"/>
      <c r="E469" s="61">
        <v>8083407.3499999996</v>
      </c>
      <c r="F469" s="61"/>
      <c r="G469" s="61">
        <f t="shared" ref="G469:G470" si="180">ROUND(E469-F469,2)</f>
        <v>8083407.3499999996</v>
      </c>
      <c r="H469" s="61"/>
      <c r="I469" s="80"/>
      <c r="J469" s="80"/>
      <c r="K469" s="80"/>
      <c r="L469" s="80"/>
      <c r="M469" s="80"/>
      <c r="N469" s="80"/>
      <c r="O469" s="80"/>
      <c r="P469" s="80"/>
      <c r="Q469" s="80"/>
      <c r="R469" s="80"/>
      <c r="S469" s="80"/>
      <c r="T469" s="80"/>
      <c r="U469" s="80"/>
      <c r="V469" s="80"/>
      <c r="W469" s="80"/>
      <c r="X469" s="80"/>
      <c r="Y469" s="80"/>
      <c r="Z469" s="80"/>
    </row>
    <row r="470" spans="1:26" ht="30" customHeight="1">
      <c r="A470" s="58" t="s">
        <v>153</v>
      </c>
      <c r="B470" s="59" t="s">
        <v>2135</v>
      </c>
      <c r="C470" s="61"/>
      <c r="D470" s="60"/>
      <c r="E470" s="61"/>
      <c r="F470" s="61"/>
      <c r="G470" s="61">
        <f t="shared" si="180"/>
        <v>0</v>
      </c>
      <c r="H470" s="61"/>
      <c r="I470" s="80"/>
      <c r="J470" s="80"/>
      <c r="K470" s="80"/>
      <c r="L470" s="80"/>
      <c r="M470" s="80"/>
      <c r="N470" s="80"/>
      <c r="O470" s="80"/>
      <c r="P470" s="80"/>
      <c r="Q470" s="80"/>
      <c r="R470" s="80"/>
      <c r="S470" s="80"/>
      <c r="T470" s="80"/>
      <c r="U470" s="80"/>
      <c r="V470" s="80"/>
      <c r="W470" s="80"/>
      <c r="X470" s="80"/>
      <c r="Y470" s="80"/>
      <c r="Z470" s="80"/>
    </row>
    <row r="471" spans="1:26" ht="30" customHeight="1">
      <c r="A471" s="53" t="s">
        <v>2136</v>
      </c>
      <c r="B471" s="54" t="s">
        <v>575</v>
      </c>
      <c r="C471" s="49">
        <f>SUM(C472:C476)</f>
        <v>1046093.65</v>
      </c>
      <c r="D471" s="48"/>
      <c r="E471" s="49">
        <f t="shared" ref="E471:G471" si="181">SUM(E472:E476)</f>
        <v>157211.07</v>
      </c>
      <c r="F471" s="49">
        <f t="shared" si="181"/>
        <v>0</v>
      </c>
      <c r="G471" s="49">
        <f t="shared" si="181"/>
        <v>157211.07</v>
      </c>
      <c r="H471" s="49"/>
      <c r="I471" s="80"/>
      <c r="J471" s="80"/>
      <c r="K471" s="80"/>
      <c r="L471" s="80"/>
      <c r="M471" s="80"/>
      <c r="N471" s="80"/>
      <c r="O471" s="80"/>
      <c r="P471" s="80"/>
      <c r="Q471" s="80"/>
      <c r="R471" s="80"/>
      <c r="S471" s="80"/>
      <c r="T471" s="80"/>
      <c r="U471" s="80"/>
      <c r="V471" s="80"/>
      <c r="W471" s="80"/>
      <c r="X471" s="80"/>
      <c r="Y471" s="80"/>
      <c r="Z471" s="80"/>
    </row>
    <row r="472" spans="1:26" ht="30" customHeight="1">
      <c r="A472" s="58" t="s">
        <v>154</v>
      </c>
      <c r="B472" s="59" t="s">
        <v>2137</v>
      </c>
      <c r="C472" s="61">
        <v>730514.82</v>
      </c>
      <c r="D472" s="60"/>
      <c r="E472" s="61">
        <v>37839.78</v>
      </c>
      <c r="F472" s="61"/>
      <c r="G472" s="61">
        <f t="shared" ref="G472:G476" si="182">ROUND(E472-F472,2)</f>
        <v>37839.78</v>
      </c>
      <c r="H472" s="61"/>
      <c r="I472" s="80"/>
      <c r="J472" s="80"/>
      <c r="K472" s="80"/>
      <c r="L472" s="80"/>
      <c r="M472" s="80"/>
      <c r="N472" s="80"/>
      <c r="O472" s="80"/>
      <c r="P472" s="80"/>
      <c r="Q472" s="80"/>
      <c r="R472" s="80"/>
      <c r="S472" s="80"/>
      <c r="T472" s="80"/>
      <c r="U472" s="80"/>
      <c r="V472" s="80"/>
      <c r="W472" s="80"/>
      <c r="X472" s="80"/>
      <c r="Y472" s="80"/>
      <c r="Z472" s="80"/>
    </row>
    <row r="473" spans="1:26" ht="30" customHeight="1">
      <c r="A473" s="58" t="s">
        <v>155</v>
      </c>
      <c r="B473" s="59" t="s">
        <v>2138</v>
      </c>
      <c r="C473" s="61">
        <v>69710.539999999994</v>
      </c>
      <c r="D473" s="60"/>
      <c r="E473" s="61">
        <v>10592.1</v>
      </c>
      <c r="F473" s="61"/>
      <c r="G473" s="61">
        <f t="shared" si="182"/>
        <v>10592.1</v>
      </c>
      <c r="H473" s="61"/>
      <c r="I473" s="80"/>
      <c r="J473" s="80"/>
      <c r="K473" s="80"/>
      <c r="L473" s="80"/>
      <c r="M473" s="80"/>
      <c r="N473" s="80"/>
      <c r="O473" s="80"/>
      <c r="P473" s="80"/>
      <c r="Q473" s="80"/>
      <c r="R473" s="80"/>
      <c r="S473" s="80"/>
      <c r="T473" s="80"/>
      <c r="U473" s="80"/>
      <c r="V473" s="80"/>
      <c r="W473" s="80"/>
      <c r="X473" s="80"/>
      <c r="Y473" s="80"/>
      <c r="Z473" s="80"/>
    </row>
    <row r="474" spans="1:26" ht="30" customHeight="1">
      <c r="A474" s="58" t="s">
        <v>156</v>
      </c>
      <c r="B474" s="59" t="s">
        <v>2139</v>
      </c>
      <c r="C474" s="61">
        <v>245868.29</v>
      </c>
      <c r="D474" s="60"/>
      <c r="E474" s="61">
        <v>108779.19</v>
      </c>
      <c r="F474" s="61"/>
      <c r="G474" s="61">
        <f t="shared" si="182"/>
        <v>108779.19</v>
      </c>
      <c r="H474" s="61"/>
      <c r="I474" s="80"/>
      <c r="J474" s="80"/>
      <c r="K474" s="80"/>
      <c r="L474" s="80"/>
      <c r="M474" s="80"/>
      <c r="N474" s="80"/>
      <c r="O474" s="80"/>
      <c r="P474" s="80"/>
      <c r="Q474" s="80"/>
      <c r="R474" s="80"/>
      <c r="S474" s="80"/>
      <c r="T474" s="80"/>
      <c r="U474" s="80"/>
      <c r="V474" s="80"/>
      <c r="W474" s="80"/>
      <c r="X474" s="80"/>
      <c r="Y474" s="80"/>
      <c r="Z474" s="80"/>
    </row>
    <row r="475" spans="1:26" ht="30" customHeight="1">
      <c r="A475" s="58" t="s">
        <v>157</v>
      </c>
      <c r="B475" s="59" t="s">
        <v>2140</v>
      </c>
      <c r="C475" s="61"/>
      <c r="D475" s="60"/>
      <c r="E475" s="61"/>
      <c r="F475" s="61"/>
      <c r="G475" s="61">
        <f t="shared" si="182"/>
        <v>0</v>
      </c>
      <c r="H475" s="61"/>
      <c r="I475" s="80"/>
      <c r="J475" s="80"/>
      <c r="K475" s="80"/>
      <c r="L475" s="80"/>
      <c r="M475" s="80"/>
      <c r="N475" s="80"/>
      <c r="O475" s="80"/>
      <c r="P475" s="80"/>
      <c r="Q475" s="80"/>
      <c r="R475" s="80"/>
      <c r="S475" s="80"/>
      <c r="T475" s="80"/>
      <c r="U475" s="80"/>
      <c r="V475" s="80"/>
      <c r="W475" s="80"/>
      <c r="X475" s="80"/>
      <c r="Y475" s="80"/>
      <c r="Z475" s="80"/>
    </row>
    <row r="476" spans="1:26" ht="30" customHeight="1">
      <c r="A476" s="58" t="s">
        <v>158</v>
      </c>
      <c r="B476" s="59" t="s">
        <v>2141</v>
      </c>
      <c r="C476" s="61"/>
      <c r="D476" s="60"/>
      <c r="E476" s="61"/>
      <c r="F476" s="61"/>
      <c r="G476" s="61">
        <f t="shared" si="182"/>
        <v>0</v>
      </c>
      <c r="H476" s="61"/>
      <c r="I476" s="80"/>
      <c r="J476" s="80"/>
      <c r="K476" s="80"/>
      <c r="L476" s="80"/>
      <c r="M476" s="80"/>
      <c r="N476" s="80"/>
      <c r="O476" s="80"/>
      <c r="P476" s="80"/>
      <c r="Q476" s="80"/>
      <c r="R476" s="80"/>
      <c r="S476" s="80"/>
      <c r="T476" s="80"/>
      <c r="U476" s="80"/>
      <c r="V476" s="80"/>
      <c r="W476" s="80"/>
      <c r="X476" s="80"/>
      <c r="Y476" s="80"/>
      <c r="Z476" s="80"/>
    </row>
    <row r="477" spans="1:26" ht="30" customHeight="1">
      <c r="A477" s="53" t="s">
        <v>2142</v>
      </c>
      <c r="B477" s="54" t="s">
        <v>2143</v>
      </c>
      <c r="C477" s="49">
        <f>SUM(C478:C480)</f>
        <v>0</v>
      </c>
      <c r="D477" s="48"/>
      <c r="E477" s="49">
        <f t="shared" ref="E477:G477" si="183">SUM(E478:E480)</f>
        <v>0</v>
      </c>
      <c r="F477" s="49">
        <f t="shared" si="183"/>
        <v>0</v>
      </c>
      <c r="G477" s="49">
        <f t="shared" si="183"/>
        <v>0</v>
      </c>
      <c r="H477" s="49"/>
      <c r="I477" s="80"/>
      <c r="J477" s="80"/>
      <c r="K477" s="80"/>
      <c r="L477" s="80"/>
      <c r="M477" s="80"/>
      <c r="N477" s="80"/>
      <c r="O477" s="80"/>
      <c r="P477" s="80"/>
      <c r="Q477" s="80"/>
      <c r="R477" s="80"/>
      <c r="S477" s="80"/>
      <c r="T477" s="80"/>
      <c r="U477" s="80"/>
      <c r="V477" s="80"/>
      <c r="W477" s="80"/>
      <c r="X477" s="80"/>
      <c r="Y477" s="80"/>
      <c r="Z477" s="80"/>
    </row>
    <row r="478" spans="1:26" ht="30" customHeight="1">
      <c r="A478" s="58" t="s">
        <v>159</v>
      </c>
      <c r="B478" s="59" t="s">
        <v>2144</v>
      </c>
      <c r="C478" s="61"/>
      <c r="D478" s="60"/>
      <c r="E478" s="61"/>
      <c r="F478" s="61"/>
      <c r="G478" s="61">
        <f t="shared" ref="G478:G480" si="184">ROUND(E478-F478,2)</f>
        <v>0</v>
      </c>
      <c r="H478" s="61"/>
      <c r="I478" s="80"/>
      <c r="J478" s="80"/>
      <c r="K478" s="80"/>
      <c r="L478" s="80"/>
      <c r="M478" s="80"/>
      <c r="N478" s="80"/>
      <c r="O478" s="80"/>
      <c r="P478" s="80"/>
      <c r="Q478" s="80"/>
      <c r="R478" s="80"/>
      <c r="S478" s="80"/>
      <c r="T478" s="80"/>
      <c r="U478" s="80"/>
      <c r="V478" s="80"/>
      <c r="W478" s="80"/>
      <c r="X478" s="80"/>
      <c r="Y478" s="80"/>
      <c r="Z478" s="80"/>
    </row>
    <row r="479" spans="1:26" ht="30" customHeight="1">
      <c r="A479" s="58" t="s">
        <v>160</v>
      </c>
      <c r="B479" s="59" t="s">
        <v>2145</v>
      </c>
      <c r="C479" s="61"/>
      <c r="D479" s="60"/>
      <c r="E479" s="61"/>
      <c r="F479" s="61"/>
      <c r="G479" s="61">
        <f t="shared" si="184"/>
        <v>0</v>
      </c>
      <c r="H479" s="61"/>
      <c r="I479" s="80"/>
      <c r="J479" s="80"/>
      <c r="K479" s="80"/>
      <c r="L479" s="80"/>
      <c r="M479" s="80"/>
      <c r="N479" s="80"/>
      <c r="O479" s="80"/>
      <c r="P479" s="80"/>
      <c r="Q479" s="80"/>
      <c r="R479" s="80"/>
      <c r="S479" s="80"/>
      <c r="T479" s="80"/>
      <c r="U479" s="80"/>
      <c r="V479" s="80"/>
      <c r="W479" s="80"/>
      <c r="X479" s="80"/>
      <c r="Y479" s="80"/>
      <c r="Z479" s="80"/>
    </row>
    <row r="480" spans="1:26" ht="30" customHeight="1">
      <c r="A480" s="58" t="s">
        <v>161</v>
      </c>
      <c r="B480" s="59" t="s">
        <v>2146</v>
      </c>
      <c r="C480" s="61"/>
      <c r="D480" s="60"/>
      <c r="E480" s="61"/>
      <c r="F480" s="61"/>
      <c r="G480" s="61">
        <f t="shared" si="184"/>
        <v>0</v>
      </c>
      <c r="H480" s="61"/>
      <c r="I480" s="80"/>
      <c r="J480" s="80"/>
      <c r="K480" s="80"/>
      <c r="L480" s="80"/>
      <c r="M480" s="80"/>
      <c r="N480" s="80"/>
      <c r="O480" s="80"/>
      <c r="P480" s="80"/>
      <c r="Q480" s="80"/>
      <c r="R480" s="80"/>
      <c r="S480" s="80"/>
      <c r="T480" s="80"/>
      <c r="U480" s="80"/>
      <c r="V480" s="80"/>
      <c r="W480" s="80"/>
      <c r="X480" s="80"/>
      <c r="Y480" s="80"/>
      <c r="Z480" s="80"/>
    </row>
    <row r="481" spans="1:26" ht="30" customHeight="1">
      <c r="A481" s="53" t="s">
        <v>2147</v>
      </c>
      <c r="B481" s="54" t="s">
        <v>577</v>
      </c>
      <c r="C481" s="49">
        <f>SUM(C482:C490)</f>
        <v>3012106.7800000003</v>
      </c>
      <c r="D481" s="48"/>
      <c r="E481" s="49">
        <f t="shared" ref="E481:G481" si="185">SUM(E482:E490)</f>
        <v>1052041.1199999999</v>
      </c>
      <c r="F481" s="49">
        <f t="shared" si="185"/>
        <v>0</v>
      </c>
      <c r="G481" s="49">
        <f t="shared" si="185"/>
        <v>1052041.1199999999</v>
      </c>
      <c r="H481" s="49"/>
      <c r="I481" s="80"/>
      <c r="J481" s="80"/>
      <c r="K481" s="80"/>
      <c r="L481" s="80"/>
      <c r="M481" s="80"/>
      <c r="N481" s="80"/>
      <c r="O481" s="80"/>
      <c r="P481" s="80"/>
      <c r="Q481" s="80"/>
      <c r="R481" s="80"/>
      <c r="S481" s="80"/>
      <c r="T481" s="80"/>
      <c r="U481" s="80"/>
      <c r="V481" s="80"/>
      <c r="W481" s="80"/>
      <c r="X481" s="80"/>
      <c r="Y481" s="80"/>
      <c r="Z481" s="80"/>
    </row>
    <row r="482" spans="1:26" ht="30" customHeight="1">
      <c r="A482" s="58" t="s">
        <v>162</v>
      </c>
      <c r="B482" s="59" t="s">
        <v>2148</v>
      </c>
      <c r="C482" s="61">
        <v>483992.92</v>
      </c>
      <c r="D482" s="60"/>
      <c r="E482" s="61">
        <v>258195.19</v>
      </c>
      <c r="F482" s="61"/>
      <c r="G482" s="61">
        <f t="shared" ref="G482:G490" si="186">ROUND(E482-F482,2)</f>
        <v>258195.19</v>
      </c>
      <c r="H482" s="61"/>
      <c r="I482" s="80"/>
      <c r="J482" s="80"/>
      <c r="K482" s="80"/>
      <c r="L482" s="80"/>
      <c r="M482" s="80"/>
      <c r="N482" s="80"/>
      <c r="O482" s="80"/>
      <c r="P482" s="80"/>
      <c r="Q482" s="80"/>
      <c r="R482" s="80"/>
      <c r="S482" s="80"/>
      <c r="T482" s="80"/>
      <c r="U482" s="80"/>
      <c r="V482" s="80"/>
      <c r="W482" s="80"/>
      <c r="X482" s="80"/>
      <c r="Y482" s="80"/>
      <c r="Z482" s="80"/>
    </row>
    <row r="483" spans="1:26" ht="30" customHeight="1">
      <c r="A483" s="58" t="s">
        <v>163</v>
      </c>
      <c r="B483" s="59" t="s">
        <v>2149</v>
      </c>
      <c r="C483" s="61">
        <v>1391539.42</v>
      </c>
      <c r="D483" s="60"/>
      <c r="E483" s="61">
        <v>429374.28</v>
      </c>
      <c r="F483" s="61"/>
      <c r="G483" s="61">
        <f t="shared" si="186"/>
        <v>429374.28</v>
      </c>
      <c r="H483" s="61"/>
      <c r="I483" s="80"/>
      <c r="J483" s="80"/>
      <c r="K483" s="80"/>
      <c r="L483" s="80"/>
      <c r="M483" s="80"/>
      <c r="N483" s="80"/>
      <c r="O483" s="80"/>
      <c r="P483" s="80"/>
      <c r="Q483" s="80"/>
      <c r="R483" s="80"/>
      <c r="S483" s="80"/>
      <c r="T483" s="80"/>
      <c r="U483" s="80"/>
      <c r="V483" s="80"/>
      <c r="W483" s="80"/>
      <c r="X483" s="80"/>
      <c r="Y483" s="80"/>
      <c r="Z483" s="80"/>
    </row>
    <row r="484" spans="1:26" ht="30" customHeight="1">
      <c r="A484" s="58" t="s">
        <v>164</v>
      </c>
      <c r="B484" s="59" t="s">
        <v>2150</v>
      </c>
      <c r="C484" s="61">
        <v>196261.13</v>
      </c>
      <c r="D484" s="60"/>
      <c r="E484" s="61">
        <v>16902.259999999998</v>
      </c>
      <c r="F484" s="61"/>
      <c r="G484" s="61">
        <f t="shared" si="186"/>
        <v>16902.259999999998</v>
      </c>
      <c r="H484" s="61"/>
      <c r="I484" s="80"/>
      <c r="J484" s="80"/>
      <c r="K484" s="80"/>
      <c r="L484" s="80"/>
      <c r="M484" s="80"/>
      <c r="N484" s="80"/>
      <c r="O484" s="80"/>
      <c r="P484" s="80"/>
      <c r="Q484" s="80"/>
      <c r="R484" s="80"/>
      <c r="S484" s="80"/>
      <c r="T484" s="80"/>
      <c r="U484" s="80"/>
      <c r="V484" s="80"/>
      <c r="W484" s="80"/>
      <c r="X484" s="80"/>
      <c r="Y484" s="80"/>
      <c r="Z484" s="80"/>
    </row>
    <row r="485" spans="1:26" ht="30" customHeight="1">
      <c r="A485" s="58" t="s">
        <v>165</v>
      </c>
      <c r="B485" s="59" t="s">
        <v>2151</v>
      </c>
      <c r="C485" s="61">
        <v>455047.49</v>
      </c>
      <c r="D485" s="60"/>
      <c r="E485" s="61">
        <v>84099.99</v>
      </c>
      <c r="F485" s="61"/>
      <c r="G485" s="61">
        <f t="shared" si="186"/>
        <v>84099.99</v>
      </c>
      <c r="H485" s="61"/>
      <c r="I485" s="80"/>
      <c r="J485" s="80"/>
      <c r="K485" s="80"/>
      <c r="L485" s="80"/>
      <c r="M485" s="80"/>
      <c r="N485" s="80"/>
      <c r="O485" s="80"/>
      <c r="P485" s="80"/>
      <c r="Q485" s="80"/>
      <c r="R485" s="80"/>
      <c r="S485" s="80"/>
      <c r="T485" s="80"/>
      <c r="U485" s="80"/>
      <c r="V485" s="80"/>
      <c r="W485" s="80"/>
      <c r="X485" s="80"/>
      <c r="Y485" s="80"/>
      <c r="Z485" s="80"/>
    </row>
    <row r="486" spans="1:26" ht="30" customHeight="1">
      <c r="A486" s="58" t="s">
        <v>166</v>
      </c>
      <c r="B486" s="59" t="s">
        <v>2152</v>
      </c>
      <c r="C486" s="61">
        <v>227541.64</v>
      </c>
      <c r="D486" s="60"/>
      <c r="E486" s="61"/>
      <c r="F486" s="61"/>
      <c r="G486" s="61">
        <f t="shared" si="186"/>
        <v>0</v>
      </c>
      <c r="H486" s="61"/>
      <c r="I486" s="80"/>
      <c r="J486" s="80"/>
      <c r="K486" s="80"/>
      <c r="L486" s="80"/>
      <c r="M486" s="80"/>
      <c r="N486" s="80"/>
      <c r="O486" s="80"/>
      <c r="P486" s="80"/>
      <c r="Q486" s="80"/>
      <c r="R486" s="80"/>
      <c r="S486" s="80"/>
      <c r="T486" s="80"/>
      <c r="U486" s="80"/>
      <c r="V486" s="80"/>
      <c r="W486" s="80"/>
      <c r="X486" s="80"/>
      <c r="Y486" s="80"/>
      <c r="Z486" s="80"/>
    </row>
    <row r="487" spans="1:26" ht="30" customHeight="1">
      <c r="A487" s="58" t="s">
        <v>167</v>
      </c>
      <c r="B487" s="59" t="s">
        <v>2153</v>
      </c>
      <c r="C487" s="61">
        <v>104275.54</v>
      </c>
      <c r="D487" s="60"/>
      <c r="E487" s="61">
        <v>165595.10999999999</v>
      </c>
      <c r="F487" s="61"/>
      <c r="G487" s="61">
        <f t="shared" si="186"/>
        <v>165595.10999999999</v>
      </c>
      <c r="H487" s="61"/>
      <c r="I487" s="80"/>
      <c r="J487" s="80"/>
      <c r="K487" s="80"/>
      <c r="L487" s="80"/>
      <c r="M487" s="80"/>
      <c r="N487" s="80"/>
      <c r="O487" s="80"/>
      <c r="P487" s="80"/>
      <c r="Q487" s="80"/>
      <c r="R487" s="80"/>
      <c r="S487" s="80"/>
      <c r="T487" s="80"/>
      <c r="U487" s="80"/>
      <c r="V487" s="80"/>
      <c r="W487" s="80"/>
      <c r="X487" s="80"/>
      <c r="Y487" s="80"/>
      <c r="Z487" s="80"/>
    </row>
    <row r="488" spans="1:26" ht="30" customHeight="1">
      <c r="A488" s="58" t="s">
        <v>168</v>
      </c>
      <c r="B488" s="59" t="s">
        <v>2154</v>
      </c>
      <c r="C488" s="61">
        <v>38338</v>
      </c>
      <c r="D488" s="60"/>
      <c r="E488" s="61">
        <v>35287.199999999997</v>
      </c>
      <c r="F488" s="61"/>
      <c r="G488" s="61">
        <f t="shared" si="186"/>
        <v>35287.199999999997</v>
      </c>
      <c r="H488" s="61"/>
      <c r="I488" s="80"/>
      <c r="J488" s="80"/>
      <c r="K488" s="80"/>
      <c r="L488" s="80"/>
      <c r="M488" s="80"/>
      <c r="N488" s="80"/>
      <c r="O488" s="80"/>
      <c r="P488" s="80"/>
      <c r="Q488" s="80"/>
      <c r="R488" s="80"/>
      <c r="S488" s="80"/>
      <c r="T488" s="80"/>
      <c r="U488" s="80"/>
      <c r="V488" s="80"/>
      <c r="W488" s="80"/>
      <c r="X488" s="80"/>
      <c r="Y488" s="80"/>
      <c r="Z488" s="80"/>
    </row>
    <row r="489" spans="1:26" ht="30" customHeight="1">
      <c r="A489" s="58" t="s">
        <v>169</v>
      </c>
      <c r="B489" s="59" t="s">
        <v>2155</v>
      </c>
      <c r="C489" s="61">
        <v>115110.64</v>
      </c>
      <c r="D489" s="60"/>
      <c r="E489" s="61">
        <v>62587.09</v>
      </c>
      <c r="F489" s="61"/>
      <c r="G489" s="61">
        <f t="shared" si="186"/>
        <v>62587.09</v>
      </c>
      <c r="H489" s="61"/>
      <c r="I489" s="80"/>
      <c r="J489" s="80"/>
      <c r="K489" s="80"/>
      <c r="L489" s="80"/>
      <c r="M489" s="80"/>
      <c r="N489" s="80"/>
      <c r="O489" s="80"/>
      <c r="P489" s="80"/>
      <c r="Q489" s="80"/>
      <c r="R489" s="80"/>
      <c r="S489" s="80"/>
      <c r="T489" s="80"/>
      <c r="U489" s="80"/>
      <c r="V489" s="80"/>
      <c r="W489" s="80"/>
      <c r="X489" s="80"/>
      <c r="Y489" s="80"/>
      <c r="Z489" s="80"/>
    </row>
    <row r="490" spans="1:26" ht="30" customHeight="1">
      <c r="A490" s="58" t="s">
        <v>170</v>
      </c>
      <c r="B490" s="59" t="s">
        <v>2156</v>
      </c>
      <c r="C490" s="61"/>
      <c r="D490" s="60"/>
      <c r="E490" s="61"/>
      <c r="F490" s="61"/>
      <c r="G490" s="61">
        <f t="shared" si="186"/>
        <v>0</v>
      </c>
      <c r="H490" s="61"/>
      <c r="I490" s="80"/>
      <c r="J490" s="80"/>
      <c r="K490" s="80"/>
      <c r="L490" s="80"/>
      <c r="M490" s="80"/>
      <c r="N490" s="80"/>
      <c r="O490" s="80"/>
      <c r="P490" s="80"/>
      <c r="Q490" s="80"/>
      <c r="R490" s="80"/>
      <c r="S490" s="80"/>
      <c r="T490" s="80"/>
      <c r="U490" s="80"/>
      <c r="V490" s="80"/>
      <c r="W490" s="80"/>
      <c r="X490" s="80"/>
      <c r="Y490" s="80"/>
      <c r="Z490" s="80"/>
    </row>
    <row r="491" spans="1:26" ht="30" customHeight="1">
      <c r="A491" s="41" t="s">
        <v>2157</v>
      </c>
      <c r="B491" s="57" t="s">
        <v>2158</v>
      </c>
      <c r="C491" s="43">
        <f>C492+C502+C512+C522+C532+C542+C560+C566+C550</f>
        <v>65906294.269999988</v>
      </c>
      <c r="D491" s="43"/>
      <c r="E491" s="43">
        <f t="shared" ref="E491:G491" si="187">E492+E502+E512+E522+E532+E542+E560+E566+E550</f>
        <v>21989631.650000002</v>
      </c>
      <c r="F491" s="43">
        <f t="shared" si="187"/>
        <v>0</v>
      </c>
      <c r="G491" s="43">
        <f t="shared" si="187"/>
        <v>21989631.650000002</v>
      </c>
      <c r="H491" s="44"/>
      <c r="I491" s="80"/>
      <c r="J491" s="80"/>
      <c r="K491" s="80"/>
      <c r="L491" s="80"/>
      <c r="M491" s="80"/>
      <c r="N491" s="80"/>
      <c r="O491" s="80"/>
      <c r="P491" s="80"/>
      <c r="Q491" s="80"/>
      <c r="R491" s="80"/>
      <c r="S491" s="80"/>
      <c r="T491" s="80"/>
      <c r="U491" s="80"/>
      <c r="V491" s="80"/>
      <c r="W491" s="80"/>
      <c r="X491" s="80"/>
      <c r="Y491" s="80"/>
      <c r="Z491" s="80"/>
    </row>
    <row r="492" spans="1:26" ht="30" customHeight="1">
      <c r="A492" s="53" t="s">
        <v>2159</v>
      </c>
      <c r="B492" s="92" t="s">
        <v>578</v>
      </c>
      <c r="C492" s="49">
        <f>SUM(C493:C501)</f>
        <v>24743556.329999998</v>
      </c>
      <c r="D492" s="48"/>
      <c r="E492" s="49">
        <f t="shared" ref="E492:G492" si="188">SUM(E493:E501)</f>
        <v>8018842.9100000001</v>
      </c>
      <c r="F492" s="49">
        <f t="shared" si="188"/>
        <v>0</v>
      </c>
      <c r="G492" s="49">
        <f t="shared" si="188"/>
        <v>8018842.9100000001</v>
      </c>
      <c r="H492" s="49"/>
      <c r="I492" s="80"/>
      <c r="J492" s="80"/>
      <c r="K492" s="80"/>
      <c r="L492" s="80"/>
      <c r="M492" s="80"/>
      <c r="N492" s="80"/>
      <c r="O492" s="80"/>
      <c r="P492" s="80"/>
      <c r="Q492" s="80"/>
      <c r="R492" s="80"/>
      <c r="S492" s="80"/>
      <c r="T492" s="80"/>
      <c r="U492" s="80"/>
      <c r="V492" s="80"/>
      <c r="W492" s="80"/>
      <c r="X492" s="80"/>
      <c r="Y492" s="80"/>
      <c r="Z492" s="80"/>
    </row>
    <row r="493" spans="1:26" ht="30" customHeight="1">
      <c r="A493" s="58" t="s">
        <v>171</v>
      </c>
      <c r="B493" s="59" t="s">
        <v>2160</v>
      </c>
      <c r="C493" s="61">
        <v>24296402.120000001</v>
      </c>
      <c r="D493" s="60"/>
      <c r="E493" s="61">
        <v>7809870.4800000004</v>
      </c>
      <c r="F493" s="61"/>
      <c r="G493" s="61">
        <f t="shared" ref="G493:G501" si="189">ROUND(E493-F493,2)</f>
        <v>7809870.4800000004</v>
      </c>
      <c r="H493" s="61"/>
      <c r="I493" s="80"/>
      <c r="J493" s="80"/>
      <c r="K493" s="80"/>
      <c r="L493" s="80"/>
      <c r="M493" s="80"/>
      <c r="N493" s="80"/>
      <c r="O493" s="80"/>
      <c r="P493" s="80"/>
      <c r="Q493" s="80"/>
      <c r="R493" s="80"/>
      <c r="S493" s="80"/>
      <c r="T493" s="80"/>
      <c r="U493" s="80"/>
      <c r="V493" s="80"/>
      <c r="W493" s="80"/>
      <c r="X493" s="80"/>
      <c r="Y493" s="80"/>
      <c r="Z493" s="80"/>
    </row>
    <row r="494" spans="1:26" ht="30" customHeight="1">
      <c r="A494" s="58" t="s">
        <v>172</v>
      </c>
      <c r="B494" s="59" t="s">
        <v>2161</v>
      </c>
      <c r="C494" s="61">
        <v>500</v>
      </c>
      <c r="D494" s="60"/>
      <c r="E494" s="61"/>
      <c r="F494" s="61"/>
      <c r="G494" s="61">
        <f t="shared" si="189"/>
        <v>0</v>
      </c>
      <c r="H494" s="61"/>
      <c r="I494" s="80"/>
      <c r="J494" s="80"/>
      <c r="K494" s="80"/>
      <c r="L494" s="80"/>
      <c r="M494" s="80"/>
      <c r="N494" s="80"/>
      <c r="O494" s="80"/>
      <c r="P494" s="80"/>
      <c r="Q494" s="80"/>
      <c r="R494" s="80"/>
      <c r="S494" s="80"/>
      <c r="T494" s="80"/>
      <c r="U494" s="80"/>
      <c r="V494" s="80"/>
      <c r="W494" s="80"/>
      <c r="X494" s="80"/>
      <c r="Y494" s="80"/>
      <c r="Z494" s="80"/>
    </row>
    <row r="495" spans="1:26" ht="30" customHeight="1">
      <c r="A495" s="58" t="s">
        <v>173</v>
      </c>
      <c r="B495" s="59" t="s">
        <v>2162</v>
      </c>
      <c r="C495" s="61"/>
      <c r="D495" s="60"/>
      <c r="E495" s="61"/>
      <c r="F495" s="61"/>
      <c r="G495" s="61">
        <f t="shared" si="189"/>
        <v>0</v>
      </c>
      <c r="H495" s="61"/>
      <c r="I495" s="80"/>
      <c r="J495" s="80"/>
      <c r="K495" s="80"/>
      <c r="L495" s="80"/>
      <c r="M495" s="80"/>
      <c r="N495" s="80"/>
      <c r="O495" s="80"/>
      <c r="P495" s="80"/>
      <c r="Q495" s="80"/>
      <c r="R495" s="80"/>
      <c r="S495" s="80"/>
      <c r="T495" s="80"/>
      <c r="U495" s="80"/>
      <c r="V495" s="80"/>
      <c r="W495" s="80"/>
      <c r="X495" s="80"/>
      <c r="Y495" s="80"/>
      <c r="Z495" s="80"/>
    </row>
    <row r="496" spans="1:26" ht="30" customHeight="1">
      <c r="A496" s="58" t="s">
        <v>174</v>
      </c>
      <c r="B496" s="59" t="s">
        <v>2163</v>
      </c>
      <c r="C496" s="61">
        <v>331645.57</v>
      </c>
      <c r="D496" s="60"/>
      <c r="E496" s="61">
        <v>153511.6</v>
      </c>
      <c r="F496" s="61"/>
      <c r="G496" s="61">
        <f t="shared" si="189"/>
        <v>153511.6</v>
      </c>
      <c r="H496" s="61"/>
      <c r="I496" s="80"/>
      <c r="J496" s="80"/>
      <c r="K496" s="80"/>
      <c r="L496" s="80"/>
      <c r="M496" s="80"/>
      <c r="N496" s="80"/>
      <c r="O496" s="80"/>
      <c r="P496" s="80"/>
      <c r="Q496" s="80"/>
      <c r="R496" s="80"/>
      <c r="S496" s="80"/>
      <c r="T496" s="80"/>
      <c r="U496" s="80"/>
      <c r="V496" s="80"/>
      <c r="W496" s="80"/>
      <c r="X496" s="80"/>
      <c r="Y496" s="80"/>
      <c r="Z496" s="80"/>
    </row>
    <row r="497" spans="1:26" ht="30" customHeight="1">
      <c r="A497" s="58" t="s">
        <v>175</v>
      </c>
      <c r="B497" s="59" t="s">
        <v>2164</v>
      </c>
      <c r="C497" s="61"/>
      <c r="D497" s="60"/>
      <c r="E497" s="61"/>
      <c r="F497" s="61"/>
      <c r="G497" s="61">
        <f t="shared" si="189"/>
        <v>0</v>
      </c>
      <c r="H497" s="61"/>
      <c r="I497" s="80"/>
      <c r="J497" s="80"/>
      <c r="K497" s="80"/>
      <c r="L497" s="80"/>
      <c r="M497" s="80"/>
      <c r="N497" s="80"/>
      <c r="O497" s="80"/>
      <c r="P497" s="80"/>
      <c r="Q497" s="80"/>
      <c r="R497" s="80"/>
      <c r="S497" s="80"/>
      <c r="T497" s="80"/>
      <c r="U497" s="80"/>
      <c r="V497" s="80"/>
      <c r="W497" s="80"/>
      <c r="X497" s="80"/>
      <c r="Y497" s="80"/>
      <c r="Z497" s="80"/>
    </row>
    <row r="498" spans="1:26" ht="30" customHeight="1">
      <c r="A498" s="58" t="s">
        <v>176</v>
      </c>
      <c r="B498" s="59" t="s">
        <v>2165</v>
      </c>
      <c r="C498" s="61">
        <v>90275.199999999997</v>
      </c>
      <c r="D498" s="60"/>
      <c r="E498" s="61">
        <v>47035.199999999997</v>
      </c>
      <c r="F498" s="61"/>
      <c r="G498" s="61">
        <f t="shared" si="189"/>
        <v>47035.199999999997</v>
      </c>
      <c r="H498" s="61"/>
      <c r="I498" s="80"/>
      <c r="J498" s="80"/>
      <c r="K498" s="80"/>
      <c r="L498" s="80"/>
      <c r="M498" s="80"/>
      <c r="N498" s="80"/>
      <c r="O498" s="80"/>
      <c r="P498" s="80"/>
      <c r="Q498" s="80"/>
      <c r="R498" s="80"/>
      <c r="S498" s="80"/>
      <c r="T498" s="80"/>
      <c r="U498" s="80"/>
      <c r="V498" s="80"/>
      <c r="W498" s="80"/>
      <c r="X498" s="80"/>
      <c r="Y498" s="80"/>
      <c r="Z498" s="80"/>
    </row>
    <row r="499" spans="1:26" ht="30" customHeight="1">
      <c r="A499" s="58" t="s">
        <v>177</v>
      </c>
      <c r="B499" s="59" t="s">
        <v>2166</v>
      </c>
      <c r="C499" s="61">
        <v>21436.49</v>
      </c>
      <c r="D499" s="60"/>
      <c r="E499" s="61">
        <v>7190.87</v>
      </c>
      <c r="F499" s="61"/>
      <c r="G499" s="61">
        <f t="shared" si="189"/>
        <v>7190.87</v>
      </c>
      <c r="H499" s="61"/>
      <c r="I499" s="80"/>
      <c r="J499" s="80"/>
      <c r="K499" s="80"/>
      <c r="L499" s="80"/>
      <c r="M499" s="80"/>
      <c r="N499" s="80"/>
      <c r="O499" s="80"/>
      <c r="P499" s="80"/>
      <c r="Q499" s="80"/>
      <c r="R499" s="80"/>
      <c r="S499" s="80"/>
      <c r="T499" s="80"/>
      <c r="U499" s="80"/>
      <c r="V499" s="80"/>
      <c r="W499" s="80"/>
      <c r="X499" s="80"/>
      <c r="Y499" s="80"/>
      <c r="Z499" s="80"/>
    </row>
    <row r="500" spans="1:26" ht="30" customHeight="1">
      <c r="A500" s="58" t="s">
        <v>178</v>
      </c>
      <c r="B500" s="59" t="s">
        <v>2167</v>
      </c>
      <c r="C500" s="61">
        <v>3296.95</v>
      </c>
      <c r="D500" s="60"/>
      <c r="E500" s="61">
        <v>1234.76</v>
      </c>
      <c r="F500" s="61"/>
      <c r="G500" s="61">
        <f t="shared" si="189"/>
        <v>1234.76</v>
      </c>
      <c r="H500" s="61"/>
      <c r="I500" s="80"/>
      <c r="J500" s="80"/>
      <c r="K500" s="80"/>
      <c r="L500" s="80"/>
      <c r="M500" s="80"/>
      <c r="N500" s="80"/>
      <c r="O500" s="80"/>
      <c r="P500" s="80"/>
      <c r="Q500" s="80"/>
      <c r="R500" s="80"/>
      <c r="S500" s="80"/>
      <c r="T500" s="80"/>
      <c r="U500" s="80"/>
      <c r="V500" s="80"/>
      <c r="W500" s="80"/>
      <c r="X500" s="80"/>
      <c r="Y500" s="80"/>
      <c r="Z500" s="80"/>
    </row>
    <row r="501" spans="1:26" ht="30" customHeight="1">
      <c r="A501" s="58" t="s">
        <v>179</v>
      </c>
      <c r="B501" s="59" t="s">
        <v>2168</v>
      </c>
      <c r="C501" s="61"/>
      <c r="D501" s="60"/>
      <c r="E501" s="61"/>
      <c r="F501" s="61"/>
      <c r="G501" s="61">
        <f t="shared" si="189"/>
        <v>0</v>
      </c>
      <c r="H501" s="61"/>
      <c r="I501" s="80"/>
      <c r="J501" s="80"/>
      <c r="K501" s="80"/>
      <c r="L501" s="80"/>
      <c r="M501" s="80"/>
      <c r="N501" s="80"/>
      <c r="O501" s="80"/>
      <c r="P501" s="80"/>
      <c r="Q501" s="80"/>
      <c r="R501" s="80"/>
      <c r="S501" s="80"/>
      <c r="T501" s="80"/>
      <c r="U501" s="80"/>
      <c r="V501" s="80"/>
      <c r="W501" s="80"/>
      <c r="X501" s="80"/>
      <c r="Y501" s="80"/>
      <c r="Z501" s="80"/>
    </row>
    <row r="502" spans="1:26" ht="30" customHeight="1">
      <c r="A502" s="53" t="s">
        <v>2169</v>
      </c>
      <c r="B502" s="54" t="s">
        <v>579</v>
      </c>
      <c r="C502" s="49">
        <f>SUM(C503:C511)</f>
        <v>3783392.2</v>
      </c>
      <c r="D502" s="48"/>
      <c r="E502" s="49">
        <f t="shared" ref="E502:G502" si="190">SUM(E503:E511)</f>
        <v>1806266.6400000001</v>
      </c>
      <c r="F502" s="49">
        <f t="shared" si="190"/>
        <v>0</v>
      </c>
      <c r="G502" s="49">
        <f t="shared" si="190"/>
        <v>1806266.6400000001</v>
      </c>
      <c r="H502" s="49"/>
      <c r="I502" s="80"/>
      <c r="J502" s="80"/>
      <c r="K502" s="80"/>
      <c r="L502" s="80"/>
      <c r="M502" s="80"/>
      <c r="N502" s="80"/>
      <c r="O502" s="80"/>
      <c r="P502" s="80"/>
      <c r="Q502" s="80"/>
      <c r="R502" s="80"/>
      <c r="S502" s="80"/>
      <c r="T502" s="80"/>
      <c r="U502" s="80"/>
      <c r="V502" s="80"/>
      <c r="W502" s="80"/>
      <c r="X502" s="80"/>
      <c r="Y502" s="80"/>
      <c r="Z502" s="80"/>
    </row>
    <row r="503" spans="1:26" ht="30" customHeight="1">
      <c r="A503" s="58" t="s">
        <v>180</v>
      </c>
      <c r="B503" s="59" t="s">
        <v>2170</v>
      </c>
      <c r="C503" s="61"/>
      <c r="D503" s="60"/>
      <c r="E503" s="61"/>
      <c r="F503" s="61"/>
      <c r="G503" s="61">
        <f t="shared" ref="G503:G511" si="191">ROUND(E503-F503,2)</f>
        <v>0</v>
      </c>
      <c r="H503" s="61"/>
      <c r="I503" s="80"/>
      <c r="J503" s="80"/>
      <c r="K503" s="80"/>
      <c r="L503" s="80"/>
      <c r="M503" s="80"/>
      <c r="N503" s="80"/>
      <c r="O503" s="80"/>
      <c r="P503" s="80"/>
      <c r="Q503" s="80"/>
      <c r="R503" s="80"/>
      <c r="S503" s="80"/>
      <c r="T503" s="80"/>
      <c r="U503" s="80"/>
      <c r="V503" s="80"/>
      <c r="W503" s="80"/>
      <c r="X503" s="80"/>
      <c r="Y503" s="80"/>
      <c r="Z503" s="80"/>
    </row>
    <row r="504" spans="1:26" ht="30" customHeight="1">
      <c r="A504" s="58" t="s">
        <v>181</v>
      </c>
      <c r="B504" s="59" t="s">
        <v>2171</v>
      </c>
      <c r="C504" s="61">
        <v>759498.7</v>
      </c>
      <c r="D504" s="60"/>
      <c r="E504" s="61">
        <v>309517.59999999998</v>
      </c>
      <c r="F504" s="61"/>
      <c r="G504" s="61">
        <f t="shared" si="191"/>
        <v>309517.59999999998</v>
      </c>
      <c r="H504" s="61"/>
      <c r="I504" s="80"/>
      <c r="J504" s="80"/>
      <c r="K504" s="80"/>
      <c r="L504" s="80"/>
      <c r="M504" s="80"/>
      <c r="N504" s="80"/>
      <c r="O504" s="80"/>
      <c r="P504" s="80"/>
      <c r="Q504" s="80"/>
      <c r="R504" s="80"/>
      <c r="S504" s="80"/>
      <c r="T504" s="80"/>
      <c r="U504" s="80"/>
      <c r="V504" s="80"/>
      <c r="W504" s="80"/>
      <c r="X504" s="80"/>
      <c r="Y504" s="80"/>
      <c r="Z504" s="80"/>
    </row>
    <row r="505" spans="1:26" ht="30" customHeight="1">
      <c r="A505" s="58" t="s">
        <v>182</v>
      </c>
      <c r="B505" s="59" t="s">
        <v>2172</v>
      </c>
      <c r="C505" s="61">
        <v>314802.57</v>
      </c>
      <c r="D505" s="60"/>
      <c r="E505" s="61">
        <v>117600.2</v>
      </c>
      <c r="F505" s="61"/>
      <c r="G505" s="61">
        <f t="shared" si="191"/>
        <v>117600.2</v>
      </c>
      <c r="H505" s="61"/>
      <c r="I505" s="80"/>
      <c r="J505" s="80"/>
      <c r="K505" s="80"/>
      <c r="L505" s="80"/>
      <c r="M505" s="80"/>
      <c r="N505" s="80"/>
      <c r="O505" s="80"/>
      <c r="P505" s="80"/>
      <c r="Q505" s="80"/>
      <c r="R505" s="80"/>
      <c r="S505" s="80"/>
      <c r="T505" s="80"/>
      <c r="U505" s="80"/>
      <c r="V505" s="80"/>
      <c r="W505" s="80"/>
      <c r="X505" s="80"/>
      <c r="Y505" s="80"/>
      <c r="Z505" s="80"/>
    </row>
    <row r="506" spans="1:26" ht="30" customHeight="1">
      <c r="A506" s="58" t="s">
        <v>183</v>
      </c>
      <c r="B506" s="59" t="s">
        <v>2173</v>
      </c>
      <c r="C506" s="61">
        <v>24641.82</v>
      </c>
      <c r="D506" s="60"/>
      <c r="E506" s="61">
        <v>1823.52</v>
      </c>
      <c r="F506" s="61"/>
      <c r="G506" s="61">
        <f t="shared" si="191"/>
        <v>1823.52</v>
      </c>
      <c r="H506" s="61"/>
      <c r="I506" s="80"/>
      <c r="J506" s="80"/>
      <c r="K506" s="80"/>
      <c r="L506" s="80"/>
      <c r="M506" s="80"/>
      <c r="N506" s="80"/>
      <c r="O506" s="80"/>
      <c r="P506" s="80"/>
      <c r="Q506" s="80"/>
      <c r="R506" s="80"/>
      <c r="S506" s="80"/>
      <c r="T506" s="80"/>
      <c r="U506" s="80"/>
      <c r="V506" s="80"/>
      <c r="W506" s="80"/>
      <c r="X506" s="80"/>
      <c r="Y506" s="80"/>
      <c r="Z506" s="80"/>
    </row>
    <row r="507" spans="1:26" ht="30" customHeight="1">
      <c r="A507" s="58" t="s">
        <v>184</v>
      </c>
      <c r="B507" s="59" t="s">
        <v>2174</v>
      </c>
      <c r="C507" s="61"/>
      <c r="D507" s="60"/>
      <c r="E507" s="61"/>
      <c r="F507" s="61"/>
      <c r="G507" s="61">
        <f t="shared" si="191"/>
        <v>0</v>
      </c>
      <c r="H507" s="61"/>
      <c r="I507" s="80"/>
      <c r="J507" s="80"/>
      <c r="K507" s="80"/>
      <c r="L507" s="80"/>
      <c r="M507" s="80"/>
      <c r="N507" s="80"/>
      <c r="O507" s="80"/>
      <c r="P507" s="80"/>
      <c r="Q507" s="80"/>
      <c r="R507" s="80"/>
      <c r="S507" s="80"/>
      <c r="T507" s="80"/>
      <c r="U507" s="80"/>
      <c r="V507" s="80"/>
      <c r="W507" s="80"/>
      <c r="X507" s="80"/>
      <c r="Y507" s="80"/>
      <c r="Z507" s="80"/>
    </row>
    <row r="508" spans="1:26" ht="30" customHeight="1">
      <c r="A508" s="58" t="s">
        <v>185</v>
      </c>
      <c r="B508" s="59" t="s">
        <v>2175</v>
      </c>
      <c r="C508" s="61">
        <v>1993578.24</v>
      </c>
      <c r="D508" s="60"/>
      <c r="E508" s="61">
        <v>1225202.3999999999</v>
      </c>
      <c r="F508" s="61"/>
      <c r="G508" s="61">
        <f t="shared" si="191"/>
        <v>1225202.3999999999</v>
      </c>
      <c r="H508" s="61"/>
      <c r="I508" s="80"/>
      <c r="J508" s="80"/>
      <c r="K508" s="80"/>
      <c r="L508" s="80"/>
      <c r="M508" s="80"/>
      <c r="N508" s="80"/>
      <c r="O508" s="80"/>
      <c r="P508" s="80"/>
      <c r="Q508" s="80"/>
      <c r="R508" s="80"/>
      <c r="S508" s="80"/>
      <c r="T508" s="80"/>
      <c r="U508" s="80"/>
      <c r="V508" s="80"/>
      <c r="W508" s="80"/>
      <c r="X508" s="80"/>
      <c r="Y508" s="80"/>
      <c r="Z508" s="80"/>
    </row>
    <row r="509" spans="1:26" ht="30" customHeight="1">
      <c r="A509" s="58" t="s">
        <v>186</v>
      </c>
      <c r="B509" s="59" t="s">
        <v>2176</v>
      </c>
      <c r="C509" s="61">
        <v>410473.19</v>
      </c>
      <c r="D509" s="60"/>
      <c r="E509" s="61">
        <v>68948.600000000006</v>
      </c>
      <c r="F509" s="61"/>
      <c r="G509" s="61">
        <f t="shared" si="191"/>
        <v>68948.600000000006</v>
      </c>
      <c r="H509" s="61"/>
      <c r="I509" s="80"/>
      <c r="J509" s="80"/>
      <c r="K509" s="80"/>
      <c r="L509" s="80"/>
      <c r="M509" s="80"/>
      <c r="N509" s="80"/>
      <c r="O509" s="80"/>
      <c r="P509" s="80"/>
      <c r="Q509" s="80"/>
      <c r="R509" s="80"/>
      <c r="S509" s="80"/>
      <c r="T509" s="80"/>
      <c r="U509" s="80"/>
      <c r="V509" s="80"/>
      <c r="W509" s="80"/>
      <c r="X509" s="80"/>
      <c r="Y509" s="80"/>
      <c r="Z509" s="80"/>
    </row>
    <row r="510" spans="1:26" ht="30" customHeight="1">
      <c r="A510" s="58" t="s">
        <v>187</v>
      </c>
      <c r="B510" s="59" t="s">
        <v>2177</v>
      </c>
      <c r="C510" s="61"/>
      <c r="D510" s="60"/>
      <c r="E510" s="61"/>
      <c r="F510" s="61"/>
      <c r="G510" s="61">
        <f t="shared" si="191"/>
        <v>0</v>
      </c>
      <c r="H510" s="61"/>
      <c r="I510" s="80"/>
      <c r="J510" s="80"/>
      <c r="K510" s="80"/>
      <c r="L510" s="80"/>
      <c r="M510" s="80"/>
      <c r="N510" s="80"/>
      <c r="O510" s="80"/>
      <c r="P510" s="80"/>
      <c r="Q510" s="80"/>
      <c r="R510" s="80"/>
      <c r="S510" s="80"/>
      <c r="T510" s="80"/>
      <c r="U510" s="80"/>
      <c r="V510" s="80"/>
      <c r="W510" s="80"/>
      <c r="X510" s="80"/>
      <c r="Y510" s="80"/>
      <c r="Z510" s="80"/>
    </row>
    <row r="511" spans="1:26" ht="30" customHeight="1">
      <c r="A511" s="58" t="s">
        <v>188</v>
      </c>
      <c r="B511" s="59" t="s">
        <v>2178</v>
      </c>
      <c r="C511" s="61">
        <v>280397.68</v>
      </c>
      <c r="D511" s="60"/>
      <c r="E511" s="61">
        <v>83174.320000000007</v>
      </c>
      <c r="F511" s="61"/>
      <c r="G511" s="61">
        <f t="shared" si="191"/>
        <v>83174.320000000007</v>
      </c>
      <c r="H511" s="61"/>
      <c r="I511" s="80"/>
      <c r="J511" s="80"/>
      <c r="K511" s="80"/>
      <c r="L511" s="80"/>
      <c r="M511" s="80"/>
      <c r="N511" s="80"/>
      <c r="O511" s="80"/>
      <c r="P511" s="80"/>
      <c r="Q511" s="80"/>
      <c r="R511" s="80"/>
      <c r="S511" s="80"/>
      <c r="T511" s="80"/>
      <c r="U511" s="80"/>
      <c r="V511" s="80"/>
      <c r="W511" s="80"/>
      <c r="X511" s="80"/>
      <c r="Y511" s="80"/>
      <c r="Z511" s="80"/>
    </row>
    <row r="512" spans="1:26" ht="30" customHeight="1">
      <c r="A512" s="53" t="s">
        <v>2179</v>
      </c>
      <c r="B512" s="54" t="s">
        <v>580</v>
      </c>
      <c r="C512" s="49">
        <f>SUM(C513:C521)</f>
        <v>2081946.54</v>
      </c>
      <c r="D512" s="48"/>
      <c r="E512" s="49">
        <f t="shared" ref="E512:G512" si="192">SUM(E513:E521)</f>
        <v>729801.04</v>
      </c>
      <c r="F512" s="49">
        <f t="shared" si="192"/>
        <v>0</v>
      </c>
      <c r="G512" s="49">
        <f t="shared" si="192"/>
        <v>729801.04</v>
      </c>
      <c r="H512" s="49"/>
      <c r="I512" s="80"/>
      <c r="J512" s="80"/>
      <c r="K512" s="80"/>
      <c r="L512" s="80"/>
      <c r="M512" s="80"/>
      <c r="N512" s="80"/>
      <c r="O512" s="80"/>
      <c r="P512" s="80"/>
      <c r="Q512" s="80"/>
      <c r="R512" s="80"/>
      <c r="S512" s="80"/>
      <c r="T512" s="80"/>
      <c r="U512" s="80"/>
      <c r="V512" s="80"/>
      <c r="W512" s="80"/>
      <c r="X512" s="80"/>
      <c r="Y512" s="80"/>
      <c r="Z512" s="80"/>
    </row>
    <row r="513" spans="1:26" ht="30" customHeight="1">
      <c r="A513" s="58" t="s">
        <v>189</v>
      </c>
      <c r="B513" s="59" t="s">
        <v>2180</v>
      </c>
      <c r="C513" s="61">
        <v>802399.98</v>
      </c>
      <c r="D513" s="60"/>
      <c r="E513" s="61">
        <v>352350</v>
      </c>
      <c r="F513" s="61"/>
      <c r="G513" s="61">
        <f t="shared" ref="G513:G521" si="193">ROUND(E513-F513,2)</f>
        <v>352350</v>
      </c>
      <c r="H513" s="61"/>
      <c r="I513" s="80"/>
      <c r="J513" s="80"/>
      <c r="K513" s="80"/>
      <c r="L513" s="80"/>
      <c r="M513" s="80"/>
      <c r="N513" s="80"/>
      <c r="O513" s="80"/>
      <c r="P513" s="80"/>
      <c r="Q513" s="80"/>
      <c r="R513" s="80"/>
      <c r="S513" s="80"/>
      <c r="T513" s="80"/>
      <c r="U513" s="80"/>
      <c r="V513" s="80"/>
      <c r="W513" s="80"/>
      <c r="X513" s="80"/>
      <c r="Y513" s="80"/>
      <c r="Z513" s="80"/>
    </row>
    <row r="514" spans="1:26" ht="30" customHeight="1">
      <c r="A514" s="58" t="s">
        <v>190</v>
      </c>
      <c r="B514" s="59" t="s">
        <v>2181</v>
      </c>
      <c r="C514" s="61">
        <v>899208.14</v>
      </c>
      <c r="D514" s="60"/>
      <c r="E514" s="61">
        <v>215967.64</v>
      </c>
      <c r="F514" s="61"/>
      <c r="G514" s="61">
        <f t="shared" si="193"/>
        <v>215967.64</v>
      </c>
      <c r="H514" s="61"/>
      <c r="I514" s="80"/>
      <c r="J514" s="80"/>
      <c r="K514" s="80"/>
      <c r="L514" s="80"/>
      <c r="M514" s="80"/>
      <c r="N514" s="80"/>
      <c r="O514" s="80"/>
      <c r="P514" s="80"/>
      <c r="Q514" s="80"/>
      <c r="R514" s="80"/>
      <c r="S514" s="80"/>
      <c r="T514" s="80"/>
      <c r="U514" s="80"/>
      <c r="V514" s="80"/>
      <c r="W514" s="80"/>
      <c r="X514" s="80"/>
      <c r="Y514" s="80"/>
      <c r="Z514" s="80"/>
    </row>
    <row r="515" spans="1:26" ht="30" customHeight="1">
      <c r="A515" s="58" t="s">
        <v>191</v>
      </c>
      <c r="B515" s="59" t="s">
        <v>2182</v>
      </c>
      <c r="C515" s="61">
        <v>360006.43</v>
      </c>
      <c r="D515" s="60"/>
      <c r="E515" s="61">
        <v>140724.4</v>
      </c>
      <c r="F515" s="61"/>
      <c r="G515" s="61">
        <f t="shared" si="193"/>
        <v>140724.4</v>
      </c>
      <c r="H515" s="61"/>
      <c r="I515" s="80"/>
      <c r="J515" s="80"/>
      <c r="K515" s="80"/>
      <c r="L515" s="80"/>
      <c r="M515" s="80"/>
      <c r="N515" s="80"/>
      <c r="O515" s="80"/>
      <c r="P515" s="80"/>
      <c r="Q515" s="80"/>
      <c r="R515" s="80"/>
      <c r="S515" s="80"/>
      <c r="T515" s="80"/>
      <c r="U515" s="80"/>
      <c r="V515" s="80"/>
      <c r="W515" s="80"/>
      <c r="X515" s="80"/>
      <c r="Y515" s="80"/>
      <c r="Z515" s="80"/>
    </row>
    <row r="516" spans="1:26" ht="30" customHeight="1">
      <c r="A516" s="58" t="s">
        <v>192</v>
      </c>
      <c r="B516" s="59" t="s">
        <v>2183</v>
      </c>
      <c r="C516" s="61">
        <v>8700</v>
      </c>
      <c r="D516" s="60"/>
      <c r="E516" s="61">
        <v>6559</v>
      </c>
      <c r="F516" s="61"/>
      <c r="G516" s="61">
        <f t="shared" si="193"/>
        <v>6559</v>
      </c>
      <c r="H516" s="61"/>
      <c r="I516" s="80"/>
      <c r="J516" s="80"/>
      <c r="K516" s="80"/>
      <c r="L516" s="80"/>
      <c r="M516" s="80"/>
      <c r="N516" s="80"/>
      <c r="O516" s="80"/>
      <c r="P516" s="80"/>
      <c r="Q516" s="80"/>
      <c r="R516" s="80"/>
      <c r="S516" s="80"/>
      <c r="T516" s="80"/>
      <c r="U516" s="80"/>
      <c r="V516" s="80"/>
      <c r="W516" s="80"/>
      <c r="X516" s="80"/>
      <c r="Y516" s="80"/>
      <c r="Z516" s="80"/>
    </row>
    <row r="517" spans="1:26" ht="30" customHeight="1">
      <c r="A517" s="58" t="s">
        <v>193</v>
      </c>
      <c r="B517" s="59" t="s">
        <v>2184</v>
      </c>
      <c r="C517" s="61"/>
      <c r="D517" s="60"/>
      <c r="E517" s="61"/>
      <c r="F517" s="61"/>
      <c r="G517" s="61">
        <f t="shared" si="193"/>
        <v>0</v>
      </c>
      <c r="H517" s="61"/>
      <c r="I517" s="80"/>
      <c r="J517" s="80"/>
      <c r="K517" s="80"/>
      <c r="L517" s="80"/>
      <c r="M517" s="80"/>
      <c r="N517" s="80"/>
      <c r="O517" s="80"/>
      <c r="P517" s="80"/>
      <c r="Q517" s="80"/>
      <c r="R517" s="80"/>
      <c r="S517" s="80"/>
      <c r="T517" s="80"/>
      <c r="U517" s="80"/>
      <c r="V517" s="80"/>
      <c r="W517" s="80"/>
      <c r="X517" s="80"/>
      <c r="Y517" s="80"/>
      <c r="Z517" s="80"/>
    </row>
    <row r="518" spans="1:26" ht="30" customHeight="1">
      <c r="A518" s="58" t="s">
        <v>194</v>
      </c>
      <c r="B518" s="59" t="s">
        <v>2185</v>
      </c>
      <c r="C518" s="61">
        <v>1632</v>
      </c>
      <c r="D518" s="60"/>
      <c r="E518" s="61"/>
      <c r="F518" s="61"/>
      <c r="G518" s="61">
        <f t="shared" si="193"/>
        <v>0</v>
      </c>
      <c r="H518" s="61"/>
      <c r="I518" s="80"/>
      <c r="J518" s="80"/>
      <c r="K518" s="80"/>
      <c r="L518" s="80"/>
      <c r="M518" s="80"/>
      <c r="N518" s="80"/>
      <c r="O518" s="80"/>
      <c r="P518" s="80"/>
      <c r="Q518" s="80"/>
      <c r="R518" s="80"/>
      <c r="S518" s="80"/>
      <c r="T518" s="80"/>
      <c r="U518" s="80"/>
      <c r="V518" s="80"/>
      <c r="W518" s="80"/>
      <c r="X518" s="80"/>
      <c r="Y518" s="80"/>
      <c r="Z518" s="80"/>
    </row>
    <row r="519" spans="1:26" ht="30" customHeight="1">
      <c r="A519" s="58" t="s">
        <v>195</v>
      </c>
      <c r="B519" s="59" t="s">
        <v>2186</v>
      </c>
      <c r="C519" s="61">
        <v>9999.99</v>
      </c>
      <c r="D519" s="60"/>
      <c r="E519" s="61">
        <v>14200</v>
      </c>
      <c r="F519" s="61"/>
      <c r="G519" s="61">
        <f t="shared" si="193"/>
        <v>14200</v>
      </c>
      <c r="H519" s="61"/>
      <c r="I519" s="80"/>
      <c r="J519" s="80"/>
      <c r="K519" s="80"/>
      <c r="L519" s="80"/>
      <c r="M519" s="80"/>
      <c r="N519" s="80"/>
      <c r="O519" s="80"/>
      <c r="P519" s="80"/>
      <c r="Q519" s="80"/>
      <c r="R519" s="80"/>
      <c r="S519" s="80"/>
      <c r="T519" s="80"/>
      <c r="U519" s="80"/>
      <c r="V519" s="80"/>
      <c r="W519" s="80"/>
      <c r="X519" s="80"/>
      <c r="Y519" s="80"/>
      <c r="Z519" s="80"/>
    </row>
    <row r="520" spans="1:26" ht="30" customHeight="1">
      <c r="A520" s="58" t="s">
        <v>196</v>
      </c>
      <c r="B520" s="59" t="s">
        <v>2187</v>
      </c>
      <c r="C520" s="61"/>
      <c r="D520" s="60"/>
      <c r="E520" s="61"/>
      <c r="F520" s="61"/>
      <c r="G520" s="61">
        <f t="shared" si="193"/>
        <v>0</v>
      </c>
      <c r="H520" s="61"/>
      <c r="I520" s="80"/>
      <c r="J520" s="80"/>
      <c r="K520" s="80"/>
      <c r="L520" s="80"/>
      <c r="M520" s="80"/>
      <c r="N520" s="80"/>
      <c r="O520" s="80"/>
      <c r="P520" s="80"/>
      <c r="Q520" s="80"/>
      <c r="R520" s="80"/>
      <c r="S520" s="80"/>
      <c r="T520" s="80"/>
      <c r="U520" s="80"/>
      <c r="V520" s="80"/>
      <c r="W520" s="80"/>
      <c r="X520" s="80"/>
      <c r="Y520" s="80"/>
      <c r="Z520" s="80"/>
    </row>
    <row r="521" spans="1:26" ht="30" customHeight="1">
      <c r="A521" s="58" t="s">
        <v>197</v>
      </c>
      <c r="B521" s="59" t="s">
        <v>2188</v>
      </c>
      <c r="C521" s="61"/>
      <c r="D521" s="60"/>
      <c r="E521" s="61"/>
      <c r="F521" s="61"/>
      <c r="G521" s="61">
        <f t="shared" si="193"/>
        <v>0</v>
      </c>
      <c r="H521" s="61"/>
      <c r="I521" s="80"/>
      <c r="J521" s="80"/>
      <c r="K521" s="80"/>
      <c r="L521" s="80"/>
      <c r="M521" s="80"/>
      <c r="N521" s="80"/>
      <c r="O521" s="80"/>
      <c r="P521" s="80"/>
      <c r="Q521" s="80"/>
      <c r="R521" s="80"/>
      <c r="S521" s="80"/>
      <c r="T521" s="80"/>
      <c r="U521" s="80"/>
      <c r="V521" s="80"/>
      <c r="W521" s="80"/>
      <c r="X521" s="80"/>
      <c r="Y521" s="80"/>
      <c r="Z521" s="80"/>
    </row>
    <row r="522" spans="1:26" ht="30" customHeight="1">
      <c r="A522" s="53" t="s">
        <v>2189</v>
      </c>
      <c r="B522" s="54" t="s">
        <v>581</v>
      </c>
      <c r="C522" s="49">
        <f>SUM(C523:C531)</f>
        <v>1662199.4100000001</v>
      </c>
      <c r="D522" s="48"/>
      <c r="E522" s="49">
        <f t="shared" ref="E522:G522" si="194">SUM(E523:E531)</f>
        <v>461833.24</v>
      </c>
      <c r="F522" s="49">
        <f t="shared" si="194"/>
        <v>0</v>
      </c>
      <c r="G522" s="49">
        <f t="shared" si="194"/>
        <v>461833.24</v>
      </c>
      <c r="H522" s="49"/>
      <c r="I522" s="80"/>
      <c r="J522" s="80"/>
      <c r="K522" s="80"/>
      <c r="L522" s="80"/>
      <c r="M522" s="80"/>
      <c r="N522" s="80"/>
      <c r="O522" s="80"/>
      <c r="P522" s="80"/>
      <c r="Q522" s="80"/>
      <c r="R522" s="80"/>
      <c r="S522" s="80"/>
      <c r="T522" s="80"/>
      <c r="U522" s="80"/>
      <c r="V522" s="80"/>
      <c r="W522" s="80"/>
      <c r="X522" s="80"/>
      <c r="Y522" s="80"/>
      <c r="Z522" s="80"/>
    </row>
    <row r="523" spans="1:26" ht="30" customHeight="1">
      <c r="A523" s="58" t="s">
        <v>198</v>
      </c>
      <c r="B523" s="59" t="s">
        <v>2190</v>
      </c>
      <c r="C523" s="61">
        <v>427787.9</v>
      </c>
      <c r="D523" s="60"/>
      <c r="E523" s="61">
        <v>267175.31</v>
      </c>
      <c r="F523" s="61"/>
      <c r="G523" s="61">
        <f t="shared" ref="G523:G531" si="195">ROUND(E523-F523,2)</f>
        <v>267175.31</v>
      </c>
      <c r="H523" s="61"/>
      <c r="I523" s="80"/>
      <c r="J523" s="80"/>
      <c r="K523" s="80"/>
      <c r="L523" s="80"/>
      <c r="M523" s="80"/>
      <c r="N523" s="80"/>
      <c r="O523" s="80"/>
      <c r="P523" s="80"/>
      <c r="Q523" s="80"/>
      <c r="R523" s="80"/>
      <c r="S523" s="80"/>
      <c r="T523" s="80"/>
      <c r="U523" s="80"/>
      <c r="V523" s="80"/>
      <c r="W523" s="80"/>
      <c r="X523" s="80"/>
      <c r="Y523" s="80"/>
      <c r="Z523" s="80"/>
    </row>
    <row r="524" spans="1:26" ht="30" customHeight="1">
      <c r="A524" s="58" t="s">
        <v>199</v>
      </c>
      <c r="B524" s="59" t="s">
        <v>2191</v>
      </c>
      <c r="C524" s="61"/>
      <c r="D524" s="60"/>
      <c r="E524" s="61"/>
      <c r="F524" s="61"/>
      <c r="G524" s="61">
        <f t="shared" si="195"/>
        <v>0</v>
      </c>
      <c r="H524" s="61"/>
      <c r="I524" s="80"/>
      <c r="J524" s="80"/>
      <c r="K524" s="80"/>
      <c r="L524" s="80"/>
      <c r="M524" s="80"/>
      <c r="N524" s="80"/>
      <c r="O524" s="80"/>
      <c r="P524" s="80"/>
      <c r="Q524" s="80"/>
      <c r="R524" s="80"/>
      <c r="S524" s="80"/>
      <c r="T524" s="80"/>
      <c r="U524" s="80"/>
      <c r="V524" s="80"/>
      <c r="W524" s="80"/>
      <c r="X524" s="80"/>
      <c r="Y524" s="80"/>
      <c r="Z524" s="80"/>
    </row>
    <row r="525" spans="1:26" ht="30" customHeight="1">
      <c r="A525" s="58" t="s">
        <v>200</v>
      </c>
      <c r="B525" s="59" t="s">
        <v>2192</v>
      </c>
      <c r="C525" s="61"/>
      <c r="D525" s="60"/>
      <c r="E525" s="61"/>
      <c r="F525" s="61"/>
      <c r="G525" s="61">
        <f t="shared" si="195"/>
        <v>0</v>
      </c>
      <c r="H525" s="61"/>
      <c r="I525" s="80"/>
      <c r="J525" s="80"/>
      <c r="K525" s="80"/>
      <c r="L525" s="80"/>
      <c r="M525" s="80"/>
      <c r="N525" s="80"/>
      <c r="O525" s="80"/>
      <c r="P525" s="80"/>
      <c r="Q525" s="80"/>
      <c r="R525" s="80"/>
      <c r="S525" s="80"/>
      <c r="T525" s="80"/>
      <c r="U525" s="80"/>
      <c r="V525" s="80"/>
      <c r="W525" s="80"/>
      <c r="X525" s="80"/>
      <c r="Y525" s="80"/>
      <c r="Z525" s="80"/>
    </row>
    <row r="526" spans="1:26" ht="30" customHeight="1">
      <c r="A526" s="58" t="s">
        <v>201</v>
      </c>
      <c r="B526" s="59" t="s">
        <v>2193</v>
      </c>
      <c r="C526" s="61">
        <v>14871.78</v>
      </c>
      <c r="D526" s="60"/>
      <c r="E526" s="61">
        <v>17704.5</v>
      </c>
      <c r="F526" s="61"/>
      <c r="G526" s="61">
        <f t="shared" si="195"/>
        <v>17704.5</v>
      </c>
      <c r="H526" s="61"/>
      <c r="I526" s="80"/>
      <c r="J526" s="80"/>
      <c r="K526" s="80"/>
      <c r="L526" s="80"/>
      <c r="M526" s="80"/>
      <c r="N526" s="80"/>
      <c r="O526" s="80"/>
      <c r="P526" s="80"/>
      <c r="Q526" s="80"/>
      <c r="R526" s="80"/>
      <c r="S526" s="80"/>
      <c r="T526" s="80"/>
      <c r="U526" s="80"/>
      <c r="V526" s="80"/>
      <c r="W526" s="80"/>
      <c r="X526" s="80"/>
      <c r="Y526" s="80"/>
      <c r="Z526" s="80"/>
    </row>
    <row r="527" spans="1:26" ht="30" customHeight="1">
      <c r="A527" s="58" t="s">
        <v>202</v>
      </c>
      <c r="B527" s="59" t="s">
        <v>2194</v>
      </c>
      <c r="C527" s="61">
        <v>1213473.3799999999</v>
      </c>
      <c r="D527" s="60"/>
      <c r="E527" s="61">
        <v>176953.43</v>
      </c>
      <c r="F527" s="61"/>
      <c r="G527" s="61">
        <f t="shared" si="195"/>
        <v>176953.43</v>
      </c>
      <c r="H527" s="61"/>
      <c r="I527" s="80"/>
      <c r="J527" s="80"/>
      <c r="K527" s="80"/>
      <c r="L527" s="80"/>
      <c r="M527" s="80"/>
      <c r="N527" s="80"/>
      <c r="O527" s="80"/>
      <c r="P527" s="80"/>
      <c r="Q527" s="80"/>
      <c r="R527" s="80"/>
      <c r="S527" s="80"/>
      <c r="T527" s="80"/>
      <c r="U527" s="80"/>
      <c r="V527" s="80"/>
      <c r="W527" s="80"/>
      <c r="X527" s="80"/>
      <c r="Y527" s="80"/>
      <c r="Z527" s="80"/>
    </row>
    <row r="528" spans="1:26" ht="30" customHeight="1">
      <c r="A528" s="58" t="s">
        <v>203</v>
      </c>
      <c r="B528" s="59" t="s">
        <v>2195</v>
      </c>
      <c r="C528" s="61"/>
      <c r="D528" s="60"/>
      <c r="E528" s="61"/>
      <c r="F528" s="61"/>
      <c r="G528" s="61">
        <f t="shared" si="195"/>
        <v>0</v>
      </c>
      <c r="H528" s="61"/>
      <c r="I528" s="80"/>
      <c r="J528" s="80"/>
      <c r="K528" s="80"/>
      <c r="L528" s="80"/>
      <c r="M528" s="80"/>
      <c r="N528" s="80"/>
      <c r="O528" s="80"/>
      <c r="P528" s="80"/>
      <c r="Q528" s="80"/>
      <c r="R528" s="80"/>
      <c r="S528" s="80"/>
      <c r="T528" s="80"/>
      <c r="U528" s="80"/>
      <c r="V528" s="80"/>
      <c r="W528" s="80"/>
      <c r="X528" s="80"/>
      <c r="Y528" s="80"/>
      <c r="Z528" s="80"/>
    </row>
    <row r="529" spans="1:26" ht="30" customHeight="1">
      <c r="A529" s="58" t="s">
        <v>204</v>
      </c>
      <c r="B529" s="59" t="s">
        <v>2196</v>
      </c>
      <c r="C529" s="61">
        <v>6066.35</v>
      </c>
      <c r="D529" s="60"/>
      <c r="E529" s="61"/>
      <c r="F529" s="61"/>
      <c r="G529" s="61">
        <f t="shared" si="195"/>
        <v>0</v>
      </c>
      <c r="H529" s="61"/>
      <c r="I529" s="80"/>
      <c r="J529" s="80"/>
      <c r="K529" s="80"/>
      <c r="L529" s="80"/>
      <c r="M529" s="80"/>
      <c r="N529" s="80"/>
      <c r="O529" s="80"/>
      <c r="P529" s="80"/>
      <c r="Q529" s="80"/>
      <c r="R529" s="80"/>
      <c r="S529" s="80"/>
      <c r="T529" s="80"/>
      <c r="U529" s="80"/>
      <c r="V529" s="80"/>
      <c r="W529" s="80"/>
      <c r="X529" s="80"/>
      <c r="Y529" s="80"/>
      <c r="Z529" s="80"/>
    </row>
    <row r="530" spans="1:26" ht="30" customHeight="1">
      <c r="A530" s="58" t="s">
        <v>205</v>
      </c>
      <c r="B530" s="59" t="s">
        <v>2197</v>
      </c>
      <c r="C530" s="61"/>
      <c r="D530" s="60"/>
      <c r="E530" s="61"/>
      <c r="F530" s="61"/>
      <c r="G530" s="61">
        <f t="shared" si="195"/>
        <v>0</v>
      </c>
      <c r="H530" s="61"/>
      <c r="I530" s="80"/>
      <c r="J530" s="80"/>
      <c r="K530" s="80"/>
      <c r="L530" s="80"/>
      <c r="M530" s="80"/>
      <c r="N530" s="80"/>
      <c r="O530" s="80"/>
      <c r="P530" s="80"/>
      <c r="Q530" s="80"/>
      <c r="R530" s="80"/>
      <c r="S530" s="80"/>
      <c r="T530" s="80"/>
      <c r="U530" s="80"/>
      <c r="V530" s="80"/>
      <c r="W530" s="80"/>
      <c r="X530" s="80"/>
      <c r="Y530" s="80"/>
      <c r="Z530" s="80"/>
    </row>
    <row r="531" spans="1:26" ht="30" customHeight="1">
      <c r="A531" s="58" t="s">
        <v>206</v>
      </c>
      <c r="B531" s="59" t="s">
        <v>2198</v>
      </c>
      <c r="C531" s="61"/>
      <c r="D531" s="60"/>
      <c r="E531" s="61"/>
      <c r="F531" s="61"/>
      <c r="G531" s="61">
        <f t="shared" si="195"/>
        <v>0</v>
      </c>
      <c r="H531" s="61"/>
      <c r="I531" s="80"/>
      <c r="J531" s="80"/>
      <c r="K531" s="80"/>
      <c r="L531" s="80"/>
      <c r="M531" s="80"/>
      <c r="N531" s="80"/>
      <c r="O531" s="80"/>
      <c r="P531" s="80"/>
      <c r="Q531" s="80"/>
      <c r="R531" s="80"/>
      <c r="S531" s="80"/>
      <c r="T531" s="80"/>
      <c r="U531" s="80"/>
      <c r="V531" s="80"/>
      <c r="W531" s="80"/>
      <c r="X531" s="80"/>
      <c r="Y531" s="80"/>
      <c r="Z531" s="80"/>
    </row>
    <row r="532" spans="1:26" ht="30" customHeight="1">
      <c r="A532" s="53" t="s">
        <v>2199</v>
      </c>
      <c r="B532" s="92" t="s">
        <v>582</v>
      </c>
      <c r="C532" s="49">
        <f>SUM(C533:C541)</f>
        <v>28211172.759999998</v>
      </c>
      <c r="D532" s="48"/>
      <c r="E532" s="49">
        <f t="shared" ref="E532:G532" si="196">SUM(E533:E541)</f>
        <v>10042534.59</v>
      </c>
      <c r="F532" s="49">
        <f t="shared" si="196"/>
        <v>0</v>
      </c>
      <c r="G532" s="49">
        <f t="shared" si="196"/>
        <v>10042534.59</v>
      </c>
      <c r="H532" s="49"/>
      <c r="I532" s="80"/>
      <c r="J532" s="80"/>
      <c r="K532" s="80"/>
      <c r="L532" s="80"/>
      <c r="M532" s="80"/>
      <c r="N532" s="80"/>
      <c r="O532" s="80"/>
      <c r="P532" s="80"/>
      <c r="Q532" s="80"/>
      <c r="R532" s="80"/>
      <c r="S532" s="80"/>
      <c r="T532" s="80"/>
      <c r="U532" s="80"/>
      <c r="V532" s="80"/>
      <c r="W532" s="80"/>
      <c r="X532" s="80"/>
      <c r="Y532" s="80"/>
      <c r="Z532" s="80"/>
    </row>
    <row r="533" spans="1:26" ht="30" customHeight="1">
      <c r="A533" s="58" t="s">
        <v>207</v>
      </c>
      <c r="B533" s="59" t="s">
        <v>2200</v>
      </c>
      <c r="C533" s="61">
        <v>6795493.9400000004</v>
      </c>
      <c r="D533" s="60"/>
      <c r="E533" s="61">
        <v>2412705.61</v>
      </c>
      <c r="F533" s="61"/>
      <c r="G533" s="61">
        <f t="shared" ref="G533:G541" si="197">ROUND(E533-F533,2)</f>
        <v>2412705.61</v>
      </c>
      <c r="H533" s="61"/>
      <c r="I533" s="80"/>
      <c r="J533" s="80"/>
      <c r="K533" s="80"/>
      <c r="L533" s="80"/>
      <c r="M533" s="80"/>
      <c r="N533" s="80"/>
      <c r="O533" s="80"/>
      <c r="P533" s="80"/>
      <c r="Q533" s="80"/>
      <c r="R533" s="80"/>
      <c r="S533" s="80"/>
      <c r="T533" s="80"/>
      <c r="U533" s="80"/>
      <c r="V533" s="80"/>
      <c r="W533" s="80"/>
      <c r="X533" s="80"/>
      <c r="Y533" s="80"/>
      <c r="Z533" s="80"/>
    </row>
    <row r="534" spans="1:26" ht="30" customHeight="1">
      <c r="A534" s="58" t="s">
        <v>208</v>
      </c>
      <c r="B534" s="59" t="s">
        <v>2201</v>
      </c>
      <c r="C534" s="61">
        <v>3828</v>
      </c>
      <c r="D534" s="60"/>
      <c r="E534" s="61"/>
      <c r="F534" s="61"/>
      <c r="G534" s="61">
        <f t="shared" si="197"/>
        <v>0</v>
      </c>
      <c r="H534" s="61"/>
      <c r="I534" s="80"/>
      <c r="J534" s="80"/>
      <c r="K534" s="80"/>
      <c r="L534" s="80"/>
      <c r="M534" s="80"/>
      <c r="N534" s="80"/>
      <c r="O534" s="80"/>
      <c r="P534" s="80"/>
      <c r="Q534" s="80"/>
      <c r="R534" s="80"/>
      <c r="S534" s="80"/>
      <c r="T534" s="80"/>
      <c r="U534" s="80"/>
      <c r="V534" s="80"/>
      <c r="W534" s="80"/>
      <c r="X534" s="80"/>
      <c r="Y534" s="80"/>
      <c r="Z534" s="80"/>
    </row>
    <row r="535" spans="1:26" ht="30" customHeight="1">
      <c r="A535" s="58" t="s">
        <v>209</v>
      </c>
      <c r="B535" s="59" t="s">
        <v>2202</v>
      </c>
      <c r="C535" s="61">
        <v>32294.400000000001</v>
      </c>
      <c r="D535" s="60"/>
      <c r="E535" s="61"/>
      <c r="F535" s="61"/>
      <c r="G535" s="61">
        <f t="shared" si="197"/>
        <v>0</v>
      </c>
      <c r="H535" s="61"/>
      <c r="I535" s="80"/>
      <c r="J535" s="80"/>
      <c r="K535" s="80"/>
      <c r="L535" s="80"/>
      <c r="M535" s="80"/>
      <c r="N535" s="80"/>
      <c r="O535" s="80"/>
      <c r="P535" s="80"/>
      <c r="Q535" s="80"/>
      <c r="R535" s="80"/>
      <c r="S535" s="80"/>
      <c r="T535" s="80"/>
      <c r="U535" s="80"/>
      <c r="V535" s="80"/>
      <c r="W535" s="80"/>
      <c r="X535" s="80"/>
      <c r="Y535" s="80"/>
      <c r="Z535" s="80"/>
    </row>
    <row r="536" spans="1:26" ht="30" customHeight="1">
      <c r="A536" s="58" t="s">
        <v>210</v>
      </c>
      <c r="B536" s="59" t="s">
        <v>2203</v>
      </c>
      <c r="C536" s="61">
        <v>62107.56</v>
      </c>
      <c r="D536" s="60"/>
      <c r="E536" s="61">
        <v>175449.8</v>
      </c>
      <c r="F536" s="61"/>
      <c r="G536" s="61">
        <f t="shared" si="197"/>
        <v>175449.8</v>
      </c>
      <c r="H536" s="61"/>
      <c r="I536" s="80"/>
      <c r="J536" s="80"/>
      <c r="K536" s="80"/>
      <c r="L536" s="80"/>
      <c r="M536" s="80"/>
      <c r="N536" s="80"/>
      <c r="O536" s="80"/>
      <c r="P536" s="80"/>
      <c r="Q536" s="80"/>
      <c r="R536" s="80"/>
      <c r="S536" s="80"/>
      <c r="T536" s="80"/>
      <c r="U536" s="80"/>
      <c r="V536" s="80"/>
      <c r="W536" s="80"/>
      <c r="X536" s="80"/>
      <c r="Y536" s="80"/>
      <c r="Z536" s="80"/>
    </row>
    <row r="537" spans="1:26" ht="30" customHeight="1">
      <c r="A537" s="58" t="s">
        <v>211</v>
      </c>
      <c r="B537" s="59" t="s">
        <v>2204</v>
      </c>
      <c r="C537" s="61">
        <v>2535089.9300000002</v>
      </c>
      <c r="D537" s="60"/>
      <c r="E537" s="61">
        <v>894319.22</v>
      </c>
      <c r="F537" s="61"/>
      <c r="G537" s="61">
        <f t="shared" si="197"/>
        <v>894319.22</v>
      </c>
      <c r="H537" s="61"/>
      <c r="I537" s="80"/>
      <c r="J537" s="80"/>
      <c r="K537" s="80"/>
      <c r="L537" s="80"/>
      <c r="M537" s="80"/>
      <c r="N537" s="80"/>
      <c r="O537" s="80"/>
      <c r="P537" s="80"/>
      <c r="Q537" s="80"/>
      <c r="R537" s="80"/>
      <c r="S537" s="80"/>
      <c r="T537" s="80"/>
      <c r="U537" s="80"/>
      <c r="V537" s="80"/>
      <c r="W537" s="80"/>
      <c r="X537" s="80"/>
      <c r="Y537" s="80"/>
      <c r="Z537" s="80"/>
    </row>
    <row r="538" spans="1:26" ht="30" customHeight="1">
      <c r="A538" s="58" t="s">
        <v>212</v>
      </c>
      <c r="B538" s="59" t="s">
        <v>2205</v>
      </c>
      <c r="C538" s="61"/>
      <c r="D538" s="60"/>
      <c r="E538" s="61">
        <v>177236.4</v>
      </c>
      <c r="F538" s="61"/>
      <c r="G538" s="61">
        <f t="shared" si="197"/>
        <v>177236.4</v>
      </c>
      <c r="H538" s="61"/>
      <c r="I538" s="80"/>
      <c r="J538" s="80"/>
      <c r="K538" s="80"/>
      <c r="L538" s="80"/>
      <c r="M538" s="80"/>
      <c r="N538" s="80"/>
      <c r="O538" s="80"/>
      <c r="P538" s="80"/>
      <c r="Q538" s="80"/>
      <c r="R538" s="80"/>
      <c r="S538" s="80"/>
      <c r="T538" s="80"/>
      <c r="U538" s="80"/>
      <c r="V538" s="80"/>
      <c r="W538" s="80"/>
      <c r="X538" s="80"/>
      <c r="Y538" s="80"/>
      <c r="Z538" s="80"/>
    </row>
    <row r="539" spans="1:26" ht="30" customHeight="1">
      <c r="A539" s="58" t="s">
        <v>213</v>
      </c>
      <c r="B539" s="59" t="s">
        <v>2206</v>
      </c>
      <c r="C539" s="61">
        <v>283078.53000000003</v>
      </c>
      <c r="D539" s="60"/>
      <c r="E539" s="61">
        <v>24279.27</v>
      </c>
      <c r="F539" s="61"/>
      <c r="G539" s="61">
        <f t="shared" si="197"/>
        <v>24279.27</v>
      </c>
      <c r="H539" s="61"/>
      <c r="I539" s="80"/>
      <c r="J539" s="80"/>
      <c r="K539" s="80"/>
      <c r="L539" s="80"/>
      <c r="M539" s="80"/>
      <c r="N539" s="80"/>
      <c r="O539" s="80"/>
      <c r="P539" s="80"/>
      <c r="Q539" s="80"/>
      <c r="R539" s="80"/>
      <c r="S539" s="80"/>
      <c r="T539" s="80"/>
      <c r="U539" s="80"/>
      <c r="V539" s="80"/>
      <c r="W539" s="80"/>
      <c r="X539" s="80"/>
      <c r="Y539" s="80"/>
      <c r="Z539" s="80"/>
    </row>
    <row r="540" spans="1:26" ht="30" customHeight="1">
      <c r="A540" s="58" t="s">
        <v>214</v>
      </c>
      <c r="B540" s="59" t="s">
        <v>2207</v>
      </c>
      <c r="C540" s="61">
        <v>18376925.09</v>
      </c>
      <c r="D540" s="60"/>
      <c r="E540" s="61">
        <v>6309254.29</v>
      </c>
      <c r="F540" s="61"/>
      <c r="G540" s="61">
        <f t="shared" si="197"/>
        <v>6309254.29</v>
      </c>
      <c r="H540" s="61"/>
      <c r="I540" s="80"/>
      <c r="J540" s="80"/>
      <c r="K540" s="80"/>
      <c r="L540" s="80"/>
      <c r="M540" s="80"/>
      <c r="N540" s="80"/>
      <c r="O540" s="80"/>
      <c r="P540" s="80"/>
      <c r="Q540" s="80"/>
      <c r="R540" s="80"/>
      <c r="S540" s="80"/>
      <c r="T540" s="80"/>
      <c r="U540" s="80"/>
      <c r="V540" s="80"/>
      <c r="W540" s="80"/>
      <c r="X540" s="80"/>
      <c r="Y540" s="80"/>
      <c r="Z540" s="80"/>
    </row>
    <row r="541" spans="1:26" ht="30" customHeight="1">
      <c r="A541" s="58" t="s">
        <v>215</v>
      </c>
      <c r="B541" s="59" t="s">
        <v>2208</v>
      </c>
      <c r="C541" s="61">
        <v>122355.31</v>
      </c>
      <c r="D541" s="60"/>
      <c r="E541" s="61">
        <v>49290</v>
      </c>
      <c r="F541" s="61"/>
      <c r="G541" s="61">
        <f t="shared" si="197"/>
        <v>49290</v>
      </c>
      <c r="H541" s="61"/>
      <c r="I541" s="80"/>
      <c r="J541" s="80"/>
      <c r="K541" s="80"/>
      <c r="L541" s="80"/>
      <c r="M541" s="80"/>
      <c r="N541" s="80"/>
      <c r="O541" s="80"/>
      <c r="P541" s="80"/>
      <c r="Q541" s="80"/>
      <c r="R541" s="80"/>
      <c r="S541" s="80"/>
      <c r="T541" s="80"/>
      <c r="U541" s="80"/>
      <c r="V541" s="80"/>
      <c r="W541" s="80"/>
      <c r="X541" s="80"/>
      <c r="Y541" s="80"/>
      <c r="Z541" s="80"/>
    </row>
    <row r="542" spans="1:26" ht="30" customHeight="1">
      <c r="A542" s="53" t="s">
        <v>2209</v>
      </c>
      <c r="B542" s="54" t="s">
        <v>583</v>
      </c>
      <c r="C542" s="49">
        <f>SUM(C543:C549)</f>
        <v>38952.379999999997</v>
      </c>
      <c r="D542" s="48"/>
      <c r="E542" s="49">
        <f t="shared" ref="E542:G542" si="198">SUM(E543:E549)</f>
        <v>4500</v>
      </c>
      <c r="F542" s="49">
        <f t="shared" si="198"/>
        <v>0</v>
      </c>
      <c r="G542" s="49">
        <f t="shared" si="198"/>
        <v>4500</v>
      </c>
      <c r="H542" s="49"/>
      <c r="I542" s="80"/>
      <c r="J542" s="80"/>
      <c r="K542" s="80"/>
      <c r="L542" s="80"/>
      <c r="M542" s="80"/>
      <c r="N542" s="80"/>
      <c r="O542" s="80"/>
      <c r="P542" s="80"/>
      <c r="Q542" s="80"/>
      <c r="R542" s="80"/>
      <c r="S542" s="80"/>
      <c r="T542" s="80"/>
      <c r="U542" s="80"/>
      <c r="V542" s="80"/>
      <c r="W542" s="80"/>
      <c r="X542" s="80"/>
      <c r="Y542" s="80"/>
      <c r="Z542" s="80"/>
    </row>
    <row r="543" spans="1:26" ht="30" customHeight="1">
      <c r="A543" s="58" t="s">
        <v>216</v>
      </c>
      <c r="B543" s="59" t="s">
        <v>2210</v>
      </c>
      <c r="C543" s="61">
        <v>38952.379999999997</v>
      </c>
      <c r="D543" s="60"/>
      <c r="E543" s="61">
        <v>4500</v>
      </c>
      <c r="F543" s="61"/>
      <c r="G543" s="61">
        <f t="shared" ref="G543:G549" si="199">ROUND(E543-F543,2)</f>
        <v>4500</v>
      </c>
      <c r="H543" s="61"/>
      <c r="I543" s="80"/>
      <c r="J543" s="80"/>
      <c r="K543" s="80"/>
      <c r="L543" s="80"/>
      <c r="M543" s="80"/>
      <c r="N543" s="80"/>
      <c r="O543" s="80"/>
      <c r="P543" s="80"/>
      <c r="Q543" s="80"/>
      <c r="R543" s="80"/>
      <c r="S543" s="80"/>
      <c r="T543" s="80"/>
      <c r="U543" s="80"/>
      <c r="V543" s="80"/>
      <c r="W543" s="80"/>
      <c r="X543" s="80"/>
      <c r="Y543" s="80"/>
      <c r="Z543" s="80"/>
    </row>
    <row r="544" spans="1:26" ht="30" customHeight="1">
      <c r="A544" s="58" t="s">
        <v>217</v>
      </c>
      <c r="B544" s="59" t="s">
        <v>2211</v>
      </c>
      <c r="C544" s="61"/>
      <c r="D544" s="60"/>
      <c r="E544" s="61"/>
      <c r="F544" s="61"/>
      <c r="G544" s="61">
        <f t="shared" si="199"/>
        <v>0</v>
      </c>
      <c r="H544" s="61"/>
      <c r="I544" s="80"/>
      <c r="J544" s="80"/>
      <c r="K544" s="80"/>
      <c r="L544" s="80"/>
      <c r="M544" s="80"/>
      <c r="N544" s="80"/>
      <c r="O544" s="80"/>
      <c r="P544" s="80"/>
      <c r="Q544" s="80"/>
      <c r="R544" s="80"/>
      <c r="S544" s="80"/>
      <c r="T544" s="80"/>
      <c r="U544" s="80"/>
      <c r="V544" s="80"/>
      <c r="W544" s="80"/>
      <c r="X544" s="80"/>
      <c r="Y544" s="80"/>
      <c r="Z544" s="80"/>
    </row>
    <row r="545" spans="1:26" ht="30" customHeight="1">
      <c r="A545" s="58" t="s">
        <v>218</v>
      </c>
      <c r="B545" s="59" t="s">
        <v>2212</v>
      </c>
      <c r="C545" s="61"/>
      <c r="D545" s="60"/>
      <c r="E545" s="61"/>
      <c r="F545" s="61"/>
      <c r="G545" s="61">
        <f t="shared" si="199"/>
        <v>0</v>
      </c>
      <c r="H545" s="61"/>
      <c r="I545" s="80"/>
      <c r="J545" s="80"/>
      <c r="K545" s="80"/>
      <c r="L545" s="80"/>
      <c r="M545" s="80"/>
      <c r="N545" s="80"/>
      <c r="O545" s="80"/>
      <c r="P545" s="80"/>
      <c r="Q545" s="80"/>
      <c r="R545" s="80"/>
      <c r="S545" s="80"/>
      <c r="T545" s="80"/>
      <c r="U545" s="80"/>
      <c r="V545" s="80"/>
      <c r="W545" s="80"/>
      <c r="X545" s="80"/>
      <c r="Y545" s="80"/>
      <c r="Z545" s="80"/>
    </row>
    <row r="546" spans="1:26" ht="30" customHeight="1">
      <c r="A546" s="58" t="s">
        <v>219</v>
      </c>
      <c r="B546" s="59" t="s">
        <v>2213</v>
      </c>
      <c r="C546" s="61"/>
      <c r="D546" s="60"/>
      <c r="E546" s="61"/>
      <c r="F546" s="61"/>
      <c r="G546" s="61">
        <f t="shared" si="199"/>
        <v>0</v>
      </c>
      <c r="H546" s="61"/>
      <c r="I546" s="80"/>
      <c r="J546" s="80"/>
      <c r="K546" s="80"/>
      <c r="L546" s="80"/>
      <c r="M546" s="80"/>
      <c r="N546" s="80"/>
      <c r="O546" s="80"/>
      <c r="P546" s="80"/>
      <c r="Q546" s="80"/>
      <c r="R546" s="80"/>
      <c r="S546" s="80"/>
      <c r="T546" s="80"/>
      <c r="U546" s="80"/>
      <c r="V546" s="80"/>
      <c r="W546" s="80"/>
      <c r="X546" s="80"/>
      <c r="Y546" s="80"/>
      <c r="Z546" s="80"/>
    </row>
    <row r="547" spans="1:26" ht="30" customHeight="1">
      <c r="A547" s="58" t="s">
        <v>220</v>
      </c>
      <c r="B547" s="59" t="s">
        <v>2214</v>
      </c>
      <c r="C547" s="61"/>
      <c r="D547" s="60"/>
      <c r="E547" s="61"/>
      <c r="F547" s="61"/>
      <c r="G547" s="61">
        <f t="shared" si="199"/>
        <v>0</v>
      </c>
      <c r="H547" s="61"/>
      <c r="I547" s="80"/>
      <c r="J547" s="80"/>
      <c r="K547" s="80"/>
      <c r="L547" s="80"/>
      <c r="M547" s="80"/>
      <c r="N547" s="80"/>
      <c r="O547" s="80"/>
      <c r="P547" s="80"/>
      <c r="Q547" s="80"/>
      <c r="R547" s="80"/>
      <c r="S547" s="80"/>
      <c r="T547" s="80"/>
      <c r="U547" s="80"/>
      <c r="V547" s="80"/>
      <c r="W547" s="80"/>
      <c r="X547" s="80"/>
      <c r="Y547" s="80"/>
      <c r="Z547" s="80"/>
    </row>
    <row r="548" spans="1:26" ht="30" customHeight="1">
      <c r="A548" s="58" t="s">
        <v>221</v>
      </c>
      <c r="B548" s="59" t="s">
        <v>2215</v>
      </c>
      <c r="C548" s="61"/>
      <c r="D548" s="60"/>
      <c r="E548" s="61"/>
      <c r="F548" s="61"/>
      <c r="G548" s="61">
        <f t="shared" si="199"/>
        <v>0</v>
      </c>
      <c r="H548" s="61"/>
      <c r="I548" s="80"/>
      <c r="J548" s="80"/>
      <c r="K548" s="80"/>
      <c r="L548" s="80"/>
      <c r="M548" s="80"/>
      <c r="N548" s="80"/>
      <c r="O548" s="80"/>
      <c r="P548" s="80"/>
      <c r="Q548" s="80"/>
      <c r="R548" s="80"/>
      <c r="S548" s="80"/>
      <c r="T548" s="80"/>
      <c r="U548" s="80"/>
      <c r="V548" s="80"/>
      <c r="W548" s="80"/>
      <c r="X548" s="80"/>
      <c r="Y548" s="80"/>
      <c r="Z548" s="80"/>
    </row>
    <row r="549" spans="1:26" ht="30" customHeight="1">
      <c r="A549" s="58" t="s">
        <v>222</v>
      </c>
      <c r="B549" s="59" t="s">
        <v>2216</v>
      </c>
      <c r="C549" s="61"/>
      <c r="D549" s="60"/>
      <c r="E549" s="61"/>
      <c r="F549" s="61"/>
      <c r="G549" s="61">
        <f t="shared" si="199"/>
        <v>0</v>
      </c>
      <c r="H549" s="61"/>
      <c r="I549" s="80"/>
      <c r="J549" s="80"/>
      <c r="K549" s="80"/>
      <c r="L549" s="80"/>
      <c r="M549" s="80"/>
      <c r="N549" s="80"/>
      <c r="O549" s="80"/>
      <c r="P549" s="80"/>
      <c r="Q549" s="80"/>
      <c r="R549" s="80"/>
      <c r="S549" s="80"/>
      <c r="T549" s="80"/>
      <c r="U549" s="80"/>
      <c r="V549" s="80"/>
      <c r="W549" s="80"/>
      <c r="X549" s="80"/>
      <c r="Y549" s="80"/>
      <c r="Z549" s="80"/>
    </row>
    <row r="550" spans="1:26" ht="30" customHeight="1">
      <c r="A550" s="53" t="s">
        <v>2217</v>
      </c>
      <c r="B550" s="54" t="s">
        <v>584</v>
      </c>
      <c r="C550" s="49">
        <f>SUM(C551:C559)</f>
        <v>115246.48</v>
      </c>
      <c r="D550" s="48"/>
      <c r="E550" s="49">
        <f t="shared" ref="E550:G550" si="200">SUM(E551:E559)</f>
        <v>57000</v>
      </c>
      <c r="F550" s="49">
        <f t="shared" si="200"/>
        <v>0</v>
      </c>
      <c r="G550" s="49">
        <f t="shared" si="200"/>
        <v>57000</v>
      </c>
      <c r="H550" s="49"/>
      <c r="I550" s="80"/>
      <c r="J550" s="80"/>
      <c r="K550" s="80"/>
      <c r="L550" s="80"/>
      <c r="M550" s="80"/>
      <c r="N550" s="80"/>
      <c r="O550" s="80"/>
      <c r="P550" s="80"/>
      <c r="Q550" s="80"/>
      <c r="R550" s="80"/>
      <c r="S550" s="80"/>
      <c r="T550" s="80"/>
      <c r="U550" s="80"/>
      <c r="V550" s="80"/>
      <c r="W550" s="80"/>
      <c r="X550" s="80"/>
      <c r="Y550" s="80"/>
      <c r="Z550" s="80"/>
    </row>
    <row r="551" spans="1:26" ht="30" customHeight="1">
      <c r="A551" s="58" t="s">
        <v>223</v>
      </c>
      <c r="B551" s="59" t="s">
        <v>2218</v>
      </c>
      <c r="C551" s="61"/>
      <c r="D551" s="60"/>
      <c r="E551" s="61"/>
      <c r="F551" s="61"/>
      <c r="G551" s="61">
        <f t="shared" ref="G551:G559" si="201">ROUND(E551-F551,2)</f>
        <v>0</v>
      </c>
      <c r="H551" s="61"/>
      <c r="I551" s="80"/>
      <c r="J551" s="80"/>
      <c r="K551" s="80"/>
      <c r="L551" s="80"/>
      <c r="M551" s="80"/>
      <c r="N551" s="80"/>
      <c r="O551" s="80"/>
      <c r="P551" s="80"/>
      <c r="Q551" s="80"/>
      <c r="R551" s="80"/>
      <c r="S551" s="80"/>
      <c r="T551" s="80"/>
      <c r="U551" s="80"/>
      <c r="V551" s="80"/>
      <c r="W551" s="80"/>
      <c r="X551" s="80"/>
      <c r="Y551" s="80"/>
      <c r="Z551" s="80"/>
    </row>
    <row r="552" spans="1:26" ht="30" customHeight="1">
      <c r="A552" s="58" t="s">
        <v>224</v>
      </c>
      <c r="B552" s="59" t="s">
        <v>2219</v>
      </c>
      <c r="C552" s="61"/>
      <c r="D552" s="60"/>
      <c r="E552" s="61"/>
      <c r="F552" s="61"/>
      <c r="G552" s="61">
        <f t="shared" si="201"/>
        <v>0</v>
      </c>
      <c r="H552" s="61"/>
      <c r="I552" s="80"/>
      <c r="J552" s="80"/>
      <c r="K552" s="80"/>
      <c r="L552" s="80"/>
      <c r="M552" s="80"/>
      <c r="N552" s="80"/>
      <c r="O552" s="80"/>
      <c r="P552" s="80"/>
      <c r="Q552" s="80"/>
      <c r="R552" s="80"/>
      <c r="S552" s="80"/>
      <c r="T552" s="80"/>
      <c r="U552" s="80"/>
      <c r="V552" s="80"/>
      <c r="W552" s="80"/>
      <c r="X552" s="80"/>
      <c r="Y552" s="80"/>
      <c r="Z552" s="80"/>
    </row>
    <row r="553" spans="1:26" ht="30" customHeight="1">
      <c r="A553" s="58" t="s">
        <v>225</v>
      </c>
      <c r="B553" s="59" t="s">
        <v>2220</v>
      </c>
      <c r="C553" s="61"/>
      <c r="D553" s="60"/>
      <c r="E553" s="61"/>
      <c r="F553" s="61"/>
      <c r="G553" s="61">
        <f t="shared" si="201"/>
        <v>0</v>
      </c>
      <c r="H553" s="61"/>
      <c r="I553" s="80"/>
      <c r="J553" s="80"/>
      <c r="K553" s="80"/>
      <c r="L553" s="80"/>
      <c r="M553" s="80"/>
      <c r="N553" s="80"/>
      <c r="O553" s="80"/>
      <c r="P553" s="80"/>
      <c r="Q553" s="80"/>
      <c r="R553" s="80"/>
      <c r="S553" s="80"/>
      <c r="T553" s="80"/>
      <c r="U553" s="80"/>
      <c r="V553" s="80"/>
      <c r="W553" s="80"/>
      <c r="X553" s="80"/>
      <c r="Y553" s="80"/>
      <c r="Z553" s="80"/>
    </row>
    <row r="554" spans="1:26" ht="30" customHeight="1">
      <c r="A554" s="58" t="s">
        <v>226</v>
      </c>
      <c r="B554" s="59" t="s">
        <v>2221</v>
      </c>
      <c r="C554" s="61"/>
      <c r="D554" s="60"/>
      <c r="E554" s="61"/>
      <c r="F554" s="61"/>
      <c r="G554" s="61">
        <f t="shared" si="201"/>
        <v>0</v>
      </c>
      <c r="H554" s="61"/>
      <c r="I554" s="80"/>
      <c r="J554" s="80"/>
      <c r="K554" s="80"/>
      <c r="L554" s="80"/>
      <c r="M554" s="80"/>
      <c r="N554" s="80"/>
      <c r="O554" s="80"/>
      <c r="P554" s="80"/>
      <c r="Q554" s="80"/>
      <c r="R554" s="80"/>
      <c r="S554" s="80"/>
      <c r="T554" s="80"/>
      <c r="U554" s="80"/>
      <c r="V554" s="80"/>
      <c r="W554" s="80"/>
      <c r="X554" s="80"/>
      <c r="Y554" s="80"/>
      <c r="Z554" s="80"/>
    </row>
    <row r="555" spans="1:26" ht="30" customHeight="1">
      <c r="A555" s="58" t="s">
        <v>227</v>
      </c>
      <c r="B555" s="59" t="s">
        <v>2222</v>
      </c>
      <c r="C555" s="61">
        <v>39696.89</v>
      </c>
      <c r="D555" s="60"/>
      <c r="E555" s="61">
        <v>818</v>
      </c>
      <c r="F555" s="61"/>
      <c r="G555" s="61">
        <f t="shared" si="201"/>
        <v>818</v>
      </c>
      <c r="H555" s="61"/>
      <c r="I555" s="80"/>
      <c r="J555" s="80"/>
      <c r="K555" s="80"/>
      <c r="L555" s="80"/>
      <c r="M555" s="80"/>
      <c r="N555" s="80"/>
      <c r="O555" s="80"/>
      <c r="P555" s="80"/>
      <c r="Q555" s="80"/>
      <c r="R555" s="80"/>
      <c r="S555" s="80"/>
      <c r="T555" s="80"/>
      <c r="U555" s="80"/>
      <c r="V555" s="80"/>
      <c r="W555" s="80"/>
      <c r="X555" s="80"/>
      <c r="Y555" s="80"/>
      <c r="Z555" s="80"/>
    </row>
    <row r="556" spans="1:26" ht="30" customHeight="1">
      <c r="A556" s="58" t="s">
        <v>228</v>
      </c>
      <c r="B556" s="59" t="s">
        <v>2223</v>
      </c>
      <c r="C556" s="61"/>
      <c r="D556" s="60"/>
      <c r="E556" s="61"/>
      <c r="F556" s="61"/>
      <c r="G556" s="61">
        <f t="shared" si="201"/>
        <v>0</v>
      </c>
      <c r="H556" s="61"/>
      <c r="I556" s="80"/>
      <c r="J556" s="80"/>
      <c r="K556" s="80"/>
      <c r="L556" s="80"/>
      <c r="M556" s="80"/>
      <c r="N556" s="80"/>
      <c r="O556" s="80"/>
      <c r="P556" s="80"/>
      <c r="Q556" s="80"/>
      <c r="R556" s="80"/>
      <c r="S556" s="80"/>
      <c r="T556" s="80"/>
      <c r="U556" s="80"/>
      <c r="V556" s="80"/>
      <c r="W556" s="80"/>
      <c r="X556" s="80"/>
      <c r="Y556" s="80"/>
      <c r="Z556" s="80"/>
    </row>
    <row r="557" spans="1:26" ht="30" customHeight="1">
      <c r="A557" s="58" t="s">
        <v>229</v>
      </c>
      <c r="B557" s="59" t="s">
        <v>2224</v>
      </c>
      <c r="C557" s="61"/>
      <c r="D557" s="60"/>
      <c r="E557" s="61"/>
      <c r="F557" s="61"/>
      <c r="G557" s="61">
        <f t="shared" si="201"/>
        <v>0</v>
      </c>
      <c r="H557" s="61"/>
      <c r="I557" s="80"/>
      <c r="J557" s="80"/>
      <c r="K557" s="80"/>
      <c r="L557" s="80"/>
      <c r="M557" s="80"/>
      <c r="N557" s="80"/>
      <c r="O557" s="80"/>
      <c r="P557" s="80"/>
      <c r="Q557" s="80"/>
      <c r="R557" s="80"/>
      <c r="S557" s="80"/>
      <c r="T557" s="80"/>
      <c r="U557" s="80"/>
      <c r="V557" s="80"/>
      <c r="W557" s="80"/>
      <c r="X557" s="80"/>
      <c r="Y557" s="80"/>
      <c r="Z557" s="80"/>
    </row>
    <row r="558" spans="1:26" ht="30" customHeight="1">
      <c r="A558" s="58" t="s">
        <v>230</v>
      </c>
      <c r="B558" s="59" t="s">
        <v>2225</v>
      </c>
      <c r="C558" s="61"/>
      <c r="D558" s="60"/>
      <c r="E558" s="61"/>
      <c r="F558" s="61"/>
      <c r="G558" s="61">
        <f t="shared" si="201"/>
        <v>0</v>
      </c>
      <c r="H558" s="61"/>
      <c r="I558" s="80"/>
      <c r="J558" s="80"/>
      <c r="K558" s="80"/>
      <c r="L558" s="80"/>
      <c r="M558" s="80"/>
      <c r="N558" s="80"/>
      <c r="O558" s="80"/>
      <c r="P558" s="80"/>
      <c r="Q558" s="80"/>
      <c r="R558" s="80"/>
      <c r="S558" s="80"/>
      <c r="T558" s="80"/>
      <c r="U558" s="80"/>
      <c r="V558" s="80"/>
      <c r="W558" s="80"/>
      <c r="X558" s="80"/>
      <c r="Y558" s="80"/>
      <c r="Z558" s="80"/>
    </row>
    <row r="559" spans="1:26" ht="30" customHeight="1">
      <c r="A559" s="58" t="s">
        <v>231</v>
      </c>
      <c r="B559" s="59" t="s">
        <v>2226</v>
      </c>
      <c r="C559" s="61">
        <v>75549.59</v>
      </c>
      <c r="D559" s="60"/>
      <c r="E559" s="61">
        <v>56182</v>
      </c>
      <c r="F559" s="61"/>
      <c r="G559" s="61">
        <f t="shared" si="201"/>
        <v>56182</v>
      </c>
      <c r="H559" s="61"/>
      <c r="I559" s="80"/>
      <c r="J559" s="80"/>
      <c r="K559" s="80"/>
      <c r="L559" s="80"/>
      <c r="M559" s="80"/>
      <c r="N559" s="80"/>
      <c r="O559" s="80"/>
      <c r="P559" s="80"/>
      <c r="Q559" s="80"/>
      <c r="R559" s="80"/>
      <c r="S559" s="80"/>
      <c r="T559" s="80"/>
      <c r="U559" s="80"/>
      <c r="V559" s="80"/>
      <c r="W559" s="80"/>
      <c r="X559" s="80"/>
      <c r="Y559" s="80"/>
      <c r="Z559" s="80"/>
    </row>
    <row r="560" spans="1:26" ht="30" customHeight="1">
      <c r="A560" s="53" t="s">
        <v>2227</v>
      </c>
      <c r="B560" s="54" t="s">
        <v>585</v>
      </c>
      <c r="C560" s="49">
        <f>SUM(C561:C565)</f>
        <v>4054876.23</v>
      </c>
      <c r="D560" s="48"/>
      <c r="E560" s="49">
        <f t="shared" ref="E560:G560" si="202">SUM(E561:E565)</f>
        <v>775475.01</v>
      </c>
      <c r="F560" s="49">
        <f t="shared" si="202"/>
        <v>0</v>
      </c>
      <c r="G560" s="49">
        <f t="shared" si="202"/>
        <v>775475.01</v>
      </c>
      <c r="H560" s="49"/>
      <c r="I560" s="80"/>
      <c r="J560" s="80"/>
      <c r="K560" s="80"/>
      <c r="L560" s="80"/>
      <c r="M560" s="80"/>
      <c r="N560" s="80"/>
      <c r="O560" s="80"/>
      <c r="P560" s="80"/>
      <c r="Q560" s="80"/>
      <c r="R560" s="80"/>
      <c r="S560" s="80"/>
      <c r="T560" s="80"/>
      <c r="U560" s="80"/>
      <c r="V560" s="80"/>
      <c r="W560" s="80"/>
      <c r="X560" s="80"/>
      <c r="Y560" s="80"/>
      <c r="Z560" s="80"/>
    </row>
    <row r="561" spans="1:26" ht="30" customHeight="1">
      <c r="A561" s="58" t="s">
        <v>232</v>
      </c>
      <c r="B561" s="59" t="s">
        <v>2228</v>
      </c>
      <c r="C561" s="61"/>
      <c r="D561" s="60"/>
      <c r="E561" s="61"/>
      <c r="F561" s="61"/>
      <c r="G561" s="61">
        <f t="shared" ref="G561:G565" si="203">ROUND(E561-F561,2)</f>
        <v>0</v>
      </c>
      <c r="H561" s="61"/>
      <c r="I561" s="80"/>
      <c r="J561" s="80"/>
      <c r="K561" s="80"/>
      <c r="L561" s="80"/>
      <c r="M561" s="80"/>
      <c r="N561" s="80"/>
      <c r="O561" s="80"/>
      <c r="P561" s="80"/>
      <c r="Q561" s="80"/>
      <c r="R561" s="80"/>
      <c r="S561" s="80"/>
      <c r="T561" s="80"/>
      <c r="U561" s="80"/>
      <c r="V561" s="80"/>
      <c r="W561" s="80"/>
      <c r="X561" s="80"/>
      <c r="Y561" s="80"/>
      <c r="Z561" s="80"/>
    </row>
    <row r="562" spans="1:26" ht="30" customHeight="1">
      <c r="A562" s="58" t="s">
        <v>233</v>
      </c>
      <c r="B562" s="59" t="s">
        <v>2229</v>
      </c>
      <c r="C562" s="61">
        <v>3775276.23</v>
      </c>
      <c r="D562" s="60"/>
      <c r="E562" s="61">
        <v>775475.01</v>
      </c>
      <c r="F562" s="61"/>
      <c r="G562" s="61">
        <f t="shared" si="203"/>
        <v>775475.01</v>
      </c>
      <c r="H562" s="61"/>
      <c r="I562" s="80"/>
      <c r="J562" s="80"/>
      <c r="K562" s="80"/>
      <c r="L562" s="80"/>
      <c r="M562" s="80"/>
      <c r="N562" s="80"/>
      <c r="O562" s="80"/>
      <c r="P562" s="80"/>
      <c r="Q562" s="80"/>
      <c r="R562" s="80"/>
      <c r="S562" s="80"/>
      <c r="T562" s="80"/>
      <c r="U562" s="80"/>
      <c r="V562" s="80"/>
      <c r="W562" s="80"/>
      <c r="X562" s="80"/>
      <c r="Y562" s="80"/>
      <c r="Z562" s="80"/>
    </row>
    <row r="563" spans="1:26" ht="30" customHeight="1">
      <c r="A563" s="58" t="s">
        <v>234</v>
      </c>
      <c r="B563" s="59" t="s">
        <v>2230</v>
      </c>
      <c r="C563" s="61">
        <v>279600</v>
      </c>
      <c r="D563" s="60"/>
      <c r="E563" s="61"/>
      <c r="F563" s="61"/>
      <c r="G563" s="61">
        <f t="shared" si="203"/>
        <v>0</v>
      </c>
      <c r="H563" s="61"/>
      <c r="I563" s="80"/>
      <c r="J563" s="80"/>
      <c r="K563" s="80"/>
      <c r="L563" s="80"/>
      <c r="M563" s="80"/>
      <c r="N563" s="80"/>
      <c r="O563" s="80"/>
      <c r="P563" s="80"/>
      <c r="Q563" s="80"/>
      <c r="R563" s="80"/>
      <c r="S563" s="80"/>
      <c r="T563" s="80"/>
      <c r="U563" s="80"/>
      <c r="V563" s="80"/>
      <c r="W563" s="80"/>
      <c r="X563" s="80"/>
      <c r="Y563" s="80"/>
      <c r="Z563" s="80"/>
    </row>
    <row r="564" spans="1:26" ht="30" customHeight="1">
      <c r="A564" s="58" t="s">
        <v>235</v>
      </c>
      <c r="B564" s="59" t="s">
        <v>2231</v>
      </c>
      <c r="C564" s="61"/>
      <c r="D564" s="60"/>
      <c r="E564" s="61"/>
      <c r="F564" s="61"/>
      <c r="G564" s="61">
        <f t="shared" si="203"/>
        <v>0</v>
      </c>
      <c r="H564" s="61"/>
      <c r="I564" s="80"/>
      <c r="J564" s="80"/>
      <c r="K564" s="80"/>
      <c r="L564" s="80"/>
      <c r="M564" s="80"/>
      <c r="N564" s="80"/>
      <c r="O564" s="80"/>
      <c r="P564" s="80"/>
      <c r="Q564" s="80"/>
      <c r="R564" s="80"/>
      <c r="S564" s="80"/>
      <c r="T564" s="80"/>
      <c r="U564" s="80"/>
      <c r="V564" s="80"/>
      <c r="W564" s="80"/>
      <c r="X564" s="80"/>
      <c r="Y564" s="80"/>
      <c r="Z564" s="80"/>
    </row>
    <row r="565" spans="1:26" ht="30" customHeight="1">
      <c r="A565" s="58" t="s">
        <v>236</v>
      </c>
      <c r="B565" s="59" t="s">
        <v>2232</v>
      </c>
      <c r="C565" s="61"/>
      <c r="D565" s="60"/>
      <c r="E565" s="61"/>
      <c r="F565" s="61"/>
      <c r="G565" s="61">
        <f t="shared" si="203"/>
        <v>0</v>
      </c>
      <c r="H565" s="61"/>
      <c r="I565" s="80"/>
      <c r="J565" s="80"/>
      <c r="K565" s="80"/>
      <c r="L565" s="80"/>
      <c r="M565" s="80"/>
      <c r="N565" s="80"/>
      <c r="O565" s="80"/>
      <c r="P565" s="80"/>
      <c r="Q565" s="80"/>
      <c r="R565" s="80"/>
      <c r="S565" s="80"/>
      <c r="T565" s="80"/>
      <c r="U565" s="80"/>
      <c r="V565" s="80"/>
      <c r="W565" s="80"/>
      <c r="X565" s="80"/>
      <c r="Y565" s="80"/>
      <c r="Z565" s="80"/>
    </row>
    <row r="566" spans="1:26" ht="30" customHeight="1">
      <c r="A566" s="53" t="s">
        <v>2233</v>
      </c>
      <c r="B566" s="54" t="s">
        <v>586</v>
      </c>
      <c r="C566" s="49">
        <f>SUM(C567:C575)</f>
        <v>1214951.94</v>
      </c>
      <c r="D566" s="48"/>
      <c r="E566" s="49">
        <f t="shared" ref="E566:G566" si="204">SUM(E567:E575)</f>
        <v>93378.22</v>
      </c>
      <c r="F566" s="49">
        <f t="shared" si="204"/>
        <v>0</v>
      </c>
      <c r="G566" s="49">
        <f t="shared" si="204"/>
        <v>93378.22</v>
      </c>
      <c r="H566" s="49"/>
      <c r="I566" s="80"/>
      <c r="J566" s="80"/>
      <c r="K566" s="80"/>
      <c r="L566" s="80"/>
      <c r="M566" s="80"/>
      <c r="N566" s="80"/>
      <c r="O566" s="80"/>
      <c r="P566" s="80"/>
      <c r="Q566" s="80"/>
      <c r="R566" s="80"/>
      <c r="S566" s="80"/>
      <c r="T566" s="80"/>
      <c r="U566" s="80"/>
      <c r="V566" s="80"/>
      <c r="W566" s="80"/>
      <c r="X566" s="80"/>
      <c r="Y566" s="80"/>
      <c r="Z566" s="80"/>
    </row>
    <row r="567" spans="1:26" ht="30" customHeight="1">
      <c r="A567" s="58" t="s">
        <v>237</v>
      </c>
      <c r="B567" s="59" t="s">
        <v>2234</v>
      </c>
      <c r="C567" s="61">
        <v>188409.99</v>
      </c>
      <c r="D567" s="60"/>
      <c r="E567" s="61">
        <v>46083.25</v>
      </c>
      <c r="F567" s="61"/>
      <c r="G567" s="61">
        <f t="shared" ref="G567:G575" si="205">ROUND(E567-F567,2)</f>
        <v>46083.25</v>
      </c>
      <c r="H567" s="61"/>
      <c r="I567" s="80"/>
      <c r="J567" s="80"/>
      <c r="K567" s="80"/>
      <c r="L567" s="80"/>
      <c r="M567" s="80"/>
      <c r="N567" s="80"/>
      <c r="O567" s="80"/>
      <c r="P567" s="80"/>
      <c r="Q567" s="80"/>
      <c r="R567" s="80"/>
      <c r="S567" s="80"/>
      <c r="T567" s="80"/>
      <c r="U567" s="80"/>
      <c r="V567" s="80"/>
      <c r="W567" s="80"/>
      <c r="X567" s="80"/>
      <c r="Y567" s="80"/>
      <c r="Z567" s="80"/>
    </row>
    <row r="568" spans="1:26" ht="30" customHeight="1">
      <c r="A568" s="58" t="s">
        <v>238</v>
      </c>
      <c r="B568" s="59" t="s">
        <v>2235</v>
      </c>
      <c r="C568" s="61">
        <v>299978.43</v>
      </c>
      <c r="D568" s="60"/>
      <c r="E568" s="61">
        <v>31361.97</v>
      </c>
      <c r="F568" s="61"/>
      <c r="G568" s="61">
        <f t="shared" si="205"/>
        <v>31361.97</v>
      </c>
      <c r="H568" s="61"/>
      <c r="I568" s="80"/>
      <c r="J568" s="80"/>
      <c r="K568" s="80"/>
      <c r="L568" s="80"/>
      <c r="M568" s="80"/>
      <c r="N568" s="80"/>
      <c r="O568" s="80"/>
      <c r="P568" s="80"/>
      <c r="Q568" s="80"/>
      <c r="R568" s="80"/>
      <c r="S568" s="80"/>
      <c r="T568" s="80"/>
      <c r="U568" s="80"/>
      <c r="V568" s="80"/>
      <c r="W568" s="80"/>
      <c r="X568" s="80"/>
      <c r="Y568" s="80"/>
      <c r="Z568" s="80"/>
    </row>
    <row r="569" spans="1:26" ht="30" customHeight="1">
      <c r="A569" s="58" t="s">
        <v>239</v>
      </c>
      <c r="B569" s="59" t="s">
        <v>2236</v>
      </c>
      <c r="C569" s="61"/>
      <c r="D569" s="60"/>
      <c r="E569" s="61"/>
      <c r="F569" s="61"/>
      <c r="G569" s="61">
        <f t="shared" si="205"/>
        <v>0</v>
      </c>
      <c r="H569" s="61"/>
      <c r="I569" s="80"/>
      <c r="J569" s="80"/>
      <c r="K569" s="80"/>
      <c r="L569" s="80"/>
      <c r="M569" s="80"/>
      <c r="N569" s="80"/>
      <c r="O569" s="80"/>
      <c r="P569" s="80"/>
      <c r="Q569" s="80"/>
      <c r="R569" s="80"/>
      <c r="S569" s="80"/>
      <c r="T569" s="80"/>
      <c r="U569" s="80"/>
      <c r="V569" s="80"/>
      <c r="W569" s="80"/>
      <c r="X569" s="80"/>
      <c r="Y569" s="80"/>
      <c r="Z569" s="80"/>
    </row>
    <row r="570" spans="1:26" ht="30" customHeight="1">
      <c r="A570" s="58" t="s">
        <v>240</v>
      </c>
      <c r="B570" s="59" t="s">
        <v>2237</v>
      </c>
      <c r="C570" s="61">
        <v>52000</v>
      </c>
      <c r="D570" s="60"/>
      <c r="E570" s="61"/>
      <c r="F570" s="61"/>
      <c r="G570" s="61">
        <f t="shared" si="205"/>
        <v>0</v>
      </c>
      <c r="H570" s="61"/>
      <c r="I570" s="80"/>
      <c r="J570" s="80"/>
      <c r="K570" s="80"/>
      <c r="L570" s="80"/>
      <c r="M570" s="80"/>
      <c r="N570" s="80"/>
      <c r="O570" s="80"/>
      <c r="P570" s="80"/>
      <c r="Q570" s="80"/>
      <c r="R570" s="80"/>
      <c r="S570" s="80"/>
      <c r="T570" s="80"/>
      <c r="U570" s="80"/>
      <c r="V570" s="80"/>
      <c r="W570" s="80"/>
      <c r="X570" s="80"/>
      <c r="Y570" s="80"/>
      <c r="Z570" s="80"/>
    </row>
    <row r="571" spans="1:26" ht="30" customHeight="1">
      <c r="A571" s="58" t="s">
        <v>241</v>
      </c>
      <c r="B571" s="59" t="s">
        <v>2238</v>
      </c>
      <c r="C571" s="61">
        <v>10745.6</v>
      </c>
      <c r="D571" s="60"/>
      <c r="E571" s="61"/>
      <c r="F571" s="61"/>
      <c r="G571" s="61">
        <f t="shared" si="205"/>
        <v>0</v>
      </c>
      <c r="H571" s="61"/>
      <c r="I571" s="80"/>
      <c r="J571" s="80"/>
      <c r="K571" s="80"/>
      <c r="L571" s="80"/>
      <c r="M571" s="80"/>
      <c r="N571" s="80"/>
      <c r="O571" s="80"/>
      <c r="P571" s="80"/>
      <c r="Q571" s="80"/>
      <c r="R571" s="80"/>
      <c r="S571" s="80"/>
      <c r="T571" s="80"/>
      <c r="U571" s="80"/>
      <c r="V571" s="80"/>
      <c r="W571" s="80"/>
      <c r="X571" s="80"/>
      <c r="Y571" s="80"/>
      <c r="Z571" s="80"/>
    </row>
    <row r="572" spans="1:26" ht="30" customHeight="1">
      <c r="A572" s="58" t="s">
        <v>242</v>
      </c>
      <c r="B572" s="59" t="s">
        <v>2239</v>
      </c>
      <c r="C572" s="61">
        <v>663817.92000000004</v>
      </c>
      <c r="D572" s="60"/>
      <c r="E572" s="61">
        <v>15933</v>
      </c>
      <c r="F572" s="61"/>
      <c r="G572" s="61">
        <f t="shared" si="205"/>
        <v>15933</v>
      </c>
      <c r="H572" s="61"/>
      <c r="I572" s="80"/>
      <c r="J572" s="80"/>
      <c r="K572" s="80"/>
      <c r="L572" s="80"/>
      <c r="M572" s="80"/>
      <c r="N572" s="80"/>
      <c r="O572" s="80"/>
      <c r="P572" s="80"/>
      <c r="Q572" s="80"/>
      <c r="R572" s="80"/>
      <c r="S572" s="80"/>
      <c r="T572" s="80"/>
      <c r="U572" s="80"/>
      <c r="V572" s="80"/>
      <c r="W572" s="80"/>
      <c r="X572" s="80"/>
      <c r="Y572" s="80"/>
      <c r="Z572" s="80"/>
    </row>
    <row r="573" spans="1:26" ht="30" customHeight="1">
      <c r="A573" s="58" t="s">
        <v>243</v>
      </c>
      <c r="B573" s="59" t="s">
        <v>2240</v>
      </c>
      <c r="C573" s="61"/>
      <c r="D573" s="60"/>
      <c r="E573" s="61"/>
      <c r="F573" s="61"/>
      <c r="G573" s="61">
        <f t="shared" si="205"/>
        <v>0</v>
      </c>
      <c r="H573" s="61"/>
      <c r="I573" s="80"/>
      <c r="J573" s="80"/>
      <c r="K573" s="80"/>
      <c r="L573" s="80"/>
      <c r="M573" s="80"/>
      <c r="N573" s="80"/>
      <c r="O573" s="80"/>
      <c r="P573" s="80"/>
      <c r="Q573" s="80"/>
      <c r="R573" s="80"/>
      <c r="S573" s="80"/>
      <c r="T573" s="80"/>
      <c r="U573" s="80"/>
      <c r="V573" s="80"/>
      <c r="W573" s="80"/>
      <c r="X573" s="80"/>
      <c r="Y573" s="80"/>
      <c r="Z573" s="80"/>
    </row>
    <row r="574" spans="1:26" ht="30" customHeight="1">
      <c r="A574" s="58" t="s">
        <v>244</v>
      </c>
      <c r="B574" s="59" t="s">
        <v>2241</v>
      </c>
      <c r="C574" s="61"/>
      <c r="D574" s="60"/>
      <c r="E574" s="61"/>
      <c r="F574" s="61"/>
      <c r="G574" s="61">
        <f t="shared" si="205"/>
        <v>0</v>
      </c>
      <c r="H574" s="61"/>
      <c r="I574" s="80"/>
      <c r="J574" s="80"/>
      <c r="K574" s="80"/>
      <c r="L574" s="80"/>
      <c r="M574" s="80"/>
      <c r="N574" s="80"/>
      <c r="O574" s="80"/>
      <c r="P574" s="80"/>
      <c r="Q574" s="80"/>
      <c r="R574" s="80"/>
      <c r="S574" s="80"/>
      <c r="T574" s="80"/>
      <c r="U574" s="80"/>
      <c r="V574" s="80"/>
      <c r="W574" s="80"/>
      <c r="X574" s="80"/>
      <c r="Y574" s="80"/>
      <c r="Z574" s="80"/>
    </row>
    <row r="575" spans="1:26" ht="30" customHeight="1">
      <c r="A575" s="58" t="s">
        <v>245</v>
      </c>
      <c r="B575" s="59" t="s">
        <v>586</v>
      </c>
      <c r="C575" s="61"/>
      <c r="D575" s="60"/>
      <c r="E575" s="61"/>
      <c r="F575" s="61"/>
      <c r="G575" s="61">
        <f t="shared" si="205"/>
        <v>0</v>
      </c>
      <c r="H575" s="61"/>
      <c r="I575" s="80"/>
      <c r="J575" s="80"/>
      <c r="K575" s="80"/>
      <c r="L575" s="80"/>
      <c r="M575" s="80"/>
      <c r="N575" s="80"/>
      <c r="O575" s="80"/>
      <c r="P575" s="80"/>
      <c r="Q575" s="80"/>
      <c r="R575" s="80"/>
      <c r="S575" s="80"/>
      <c r="T575" s="80"/>
      <c r="U575" s="80"/>
      <c r="V575" s="80"/>
      <c r="W575" s="80"/>
      <c r="X575" s="80"/>
      <c r="Y575" s="80"/>
      <c r="Z575" s="80"/>
    </row>
    <row r="576" spans="1:26" ht="30" customHeight="1">
      <c r="A576" s="37" t="s">
        <v>2242</v>
      </c>
      <c r="B576" s="38" t="s">
        <v>2243</v>
      </c>
      <c r="C576" s="39">
        <f>C577+C589+C597+C609+C622+C629+C639+C642+C653</f>
        <v>17303253.690000001</v>
      </c>
      <c r="D576" s="39"/>
      <c r="E576" s="39">
        <f t="shared" ref="E576:G576" si="206">E577+E589+E597+E609+E622+E629+E639+E642+E653</f>
        <v>5205973.01</v>
      </c>
      <c r="F576" s="39">
        <f t="shared" si="206"/>
        <v>0</v>
      </c>
      <c r="G576" s="40">
        <f t="shared" si="206"/>
        <v>5205973.01</v>
      </c>
      <c r="H576" s="40"/>
      <c r="I576" s="80"/>
      <c r="J576" s="80"/>
      <c r="K576" s="80"/>
      <c r="L576" s="80"/>
      <c r="M576" s="80"/>
      <c r="N576" s="80"/>
      <c r="O576" s="80"/>
      <c r="P576" s="80"/>
      <c r="Q576" s="80"/>
      <c r="R576" s="80"/>
      <c r="S576" s="80"/>
      <c r="T576" s="80"/>
      <c r="U576" s="80"/>
      <c r="V576" s="80"/>
      <c r="W576" s="80"/>
      <c r="X576" s="80"/>
      <c r="Y576" s="80"/>
      <c r="Z576" s="80"/>
    </row>
    <row r="577" spans="1:26" ht="30" customHeight="1">
      <c r="A577" s="41" t="s">
        <v>2244</v>
      </c>
      <c r="B577" s="57" t="s">
        <v>2245</v>
      </c>
      <c r="C577" s="44">
        <f>SUM(C578:C588)</f>
        <v>0</v>
      </c>
      <c r="D577" s="43"/>
      <c r="E577" s="44">
        <f t="shared" ref="E577:G577" si="207">SUM(E578:E588)</f>
        <v>0</v>
      </c>
      <c r="F577" s="44">
        <f t="shared" si="207"/>
        <v>0</v>
      </c>
      <c r="G577" s="44">
        <f t="shared" si="207"/>
        <v>0</v>
      </c>
      <c r="H577" s="44"/>
      <c r="I577" s="80"/>
      <c r="J577" s="80"/>
      <c r="K577" s="80"/>
      <c r="L577" s="80"/>
      <c r="M577" s="80"/>
      <c r="N577" s="80"/>
      <c r="O577" s="80"/>
      <c r="P577" s="80"/>
      <c r="Q577" s="80"/>
      <c r="R577" s="80"/>
      <c r="S577" s="80"/>
      <c r="T577" s="80"/>
      <c r="U577" s="80"/>
      <c r="V577" s="80"/>
      <c r="W577" s="80"/>
      <c r="X577" s="80"/>
      <c r="Y577" s="80"/>
      <c r="Z577" s="80"/>
    </row>
    <row r="578" spans="1:26" ht="30" customHeight="1">
      <c r="A578" s="45" t="s">
        <v>2246</v>
      </c>
      <c r="B578" s="46" t="s">
        <v>2247</v>
      </c>
      <c r="C578" s="48"/>
      <c r="D578" s="48"/>
      <c r="E578" s="48"/>
      <c r="F578" s="48"/>
      <c r="G578" s="49">
        <f t="shared" ref="G578:G588" si="208">ROUND(E578-F578,2)</f>
        <v>0</v>
      </c>
      <c r="H578" s="49"/>
      <c r="I578" s="80"/>
      <c r="J578" s="80"/>
      <c r="K578" s="80"/>
      <c r="L578" s="80"/>
      <c r="M578" s="80"/>
      <c r="N578" s="80"/>
      <c r="O578" s="80"/>
      <c r="P578" s="80"/>
      <c r="Q578" s="80"/>
      <c r="R578" s="80"/>
      <c r="S578" s="80"/>
      <c r="T578" s="80"/>
      <c r="U578" s="80"/>
      <c r="V578" s="80"/>
      <c r="W578" s="80"/>
      <c r="X578" s="80"/>
      <c r="Y578" s="80"/>
      <c r="Z578" s="80"/>
    </row>
    <row r="579" spans="1:26" ht="30" customHeight="1">
      <c r="A579" s="58" t="s">
        <v>246</v>
      </c>
      <c r="B579" s="93" t="s">
        <v>2248</v>
      </c>
      <c r="C579" s="48"/>
      <c r="D579" s="48"/>
      <c r="E579" s="48"/>
      <c r="F579" s="48"/>
      <c r="G579" s="49">
        <f t="shared" si="208"/>
        <v>0</v>
      </c>
      <c r="H579" s="61"/>
      <c r="I579" s="80"/>
      <c r="J579" s="80"/>
      <c r="K579" s="80"/>
      <c r="L579" s="80"/>
      <c r="M579" s="80"/>
      <c r="N579" s="80"/>
      <c r="O579" s="80"/>
      <c r="P579" s="80"/>
      <c r="Q579" s="80"/>
      <c r="R579" s="80"/>
      <c r="S579" s="80"/>
      <c r="T579" s="80"/>
      <c r="U579" s="80"/>
      <c r="V579" s="80"/>
      <c r="W579" s="80"/>
      <c r="X579" s="80"/>
      <c r="Y579" s="80"/>
      <c r="Z579" s="80"/>
    </row>
    <row r="580" spans="1:26" ht="30" customHeight="1">
      <c r="A580" s="58" t="s">
        <v>247</v>
      </c>
      <c r="B580" s="93" t="s">
        <v>2249</v>
      </c>
      <c r="C580" s="48"/>
      <c r="D580" s="48"/>
      <c r="E580" s="48"/>
      <c r="F580" s="48"/>
      <c r="G580" s="49">
        <f t="shared" si="208"/>
        <v>0</v>
      </c>
      <c r="H580" s="61"/>
      <c r="I580" s="80"/>
      <c r="J580" s="80"/>
      <c r="K580" s="80"/>
      <c r="L580" s="80"/>
      <c r="M580" s="80"/>
      <c r="N580" s="80"/>
      <c r="O580" s="80"/>
      <c r="P580" s="80"/>
      <c r="Q580" s="80"/>
      <c r="R580" s="80"/>
      <c r="S580" s="80"/>
      <c r="T580" s="80"/>
      <c r="U580" s="80"/>
      <c r="V580" s="80"/>
      <c r="W580" s="80"/>
      <c r="X580" s="80"/>
      <c r="Y580" s="80"/>
      <c r="Z580" s="80"/>
    </row>
    <row r="581" spans="1:26" ht="30" customHeight="1">
      <c r="A581" s="58" t="s">
        <v>248</v>
      </c>
      <c r="B581" s="93" t="s">
        <v>2250</v>
      </c>
      <c r="C581" s="48"/>
      <c r="D581" s="48"/>
      <c r="E581" s="48"/>
      <c r="F581" s="48"/>
      <c r="G581" s="49">
        <f t="shared" si="208"/>
        <v>0</v>
      </c>
      <c r="H581" s="61"/>
      <c r="I581" s="80"/>
      <c r="J581" s="80"/>
      <c r="K581" s="80"/>
      <c r="L581" s="80"/>
      <c r="M581" s="80"/>
      <c r="N581" s="80"/>
      <c r="O581" s="80"/>
      <c r="P581" s="80"/>
      <c r="Q581" s="80"/>
      <c r="R581" s="80"/>
      <c r="S581" s="80"/>
      <c r="T581" s="80"/>
      <c r="U581" s="80"/>
      <c r="V581" s="80"/>
      <c r="W581" s="80"/>
      <c r="X581" s="80"/>
      <c r="Y581" s="80"/>
      <c r="Z581" s="80"/>
    </row>
    <row r="582" spans="1:26" ht="30" customHeight="1">
      <c r="A582" s="58" t="s">
        <v>249</v>
      </c>
      <c r="B582" s="93" t="s">
        <v>2251</v>
      </c>
      <c r="C582" s="48"/>
      <c r="D582" s="48"/>
      <c r="E582" s="48"/>
      <c r="F582" s="48"/>
      <c r="G582" s="49">
        <f t="shared" si="208"/>
        <v>0</v>
      </c>
      <c r="H582" s="61"/>
      <c r="I582" s="80"/>
      <c r="J582" s="80"/>
      <c r="K582" s="80"/>
      <c r="L582" s="80"/>
      <c r="M582" s="80"/>
      <c r="N582" s="80"/>
      <c r="O582" s="80"/>
      <c r="P582" s="80"/>
      <c r="Q582" s="80"/>
      <c r="R582" s="80"/>
      <c r="S582" s="80"/>
      <c r="T582" s="80"/>
      <c r="U582" s="80"/>
      <c r="V582" s="80"/>
      <c r="W582" s="80"/>
      <c r="X582" s="80"/>
      <c r="Y582" s="80"/>
      <c r="Z582" s="80"/>
    </row>
    <row r="583" spans="1:26" ht="30" customHeight="1">
      <c r="A583" s="58" t="s">
        <v>250</v>
      </c>
      <c r="B583" s="59" t="s">
        <v>2252</v>
      </c>
      <c r="C583" s="48"/>
      <c r="D583" s="48"/>
      <c r="E583" s="48"/>
      <c r="F583" s="48"/>
      <c r="G583" s="49">
        <f t="shared" si="208"/>
        <v>0</v>
      </c>
      <c r="H583" s="61"/>
      <c r="I583" s="80"/>
      <c r="J583" s="80"/>
      <c r="K583" s="80"/>
      <c r="L583" s="80"/>
      <c r="M583" s="80"/>
      <c r="N583" s="80"/>
      <c r="O583" s="80"/>
      <c r="P583" s="80"/>
      <c r="Q583" s="80"/>
      <c r="R583" s="80"/>
      <c r="S583" s="80"/>
      <c r="T583" s="80"/>
      <c r="U583" s="80"/>
      <c r="V583" s="80"/>
      <c r="W583" s="80"/>
      <c r="X583" s="80"/>
      <c r="Y583" s="80"/>
      <c r="Z583" s="80"/>
    </row>
    <row r="584" spans="1:26" ht="30" customHeight="1">
      <c r="A584" s="58" t="s">
        <v>251</v>
      </c>
      <c r="B584" s="59" t="s">
        <v>2253</v>
      </c>
      <c r="C584" s="48"/>
      <c r="D584" s="48"/>
      <c r="E584" s="48"/>
      <c r="F584" s="48"/>
      <c r="G584" s="49">
        <f t="shared" si="208"/>
        <v>0</v>
      </c>
      <c r="H584" s="61"/>
      <c r="I584" s="80"/>
      <c r="J584" s="80"/>
      <c r="K584" s="80"/>
      <c r="L584" s="80"/>
      <c r="M584" s="80"/>
      <c r="N584" s="80"/>
      <c r="O584" s="80"/>
      <c r="P584" s="80"/>
      <c r="Q584" s="80"/>
      <c r="R584" s="80"/>
      <c r="S584" s="80"/>
      <c r="T584" s="80"/>
      <c r="U584" s="80"/>
      <c r="V584" s="80"/>
      <c r="W584" s="80"/>
      <c r="X584" s="80"/>
      <c r="Y584" s="80"/>
      <c r="Z584" s="80"/>
    </row>
    <row r="585" spans="1:26" ht="30" customHeight="1">
      <c r="A585" s="58" t="s">
        <v>252</v>
      </c>
      <c r="B585" s="59" t="s">
        <v>2254</v>
      </c>
      <c r="C585" s="61"/>
      <c r="D585" s="60"/>
      <c r="E585" s="61"/>
      <c r="F585" s="61"/>
      <c r="G585" s="49">
        <f t="shared" si="208"/>
        <v>0</v>
      </c>
      <c r="H585" s="61"/>
      <c r="I585" s="80"/>
      <c r="J585" s="80"/>
      <c r="K585" s="80"/>
      <c r="L585" s="80"/>
      <c r="M585" s="80"/>
      <c r="N585" s="80"/>
      <c r="O585" s="80"/>
      <c r="P585" s="80"/>
      <c r="Q585" s="80"/>
      <c r="R585" s="80"/>
      <c r="S585" s="80"/>
      <c r="T585" s="80"/>
      <c r="U585" s="80"/>
      <c r="V585" s="80"/>
      <c r="W585" s="80"/>
      <c r="X585" s="80"/>
      <c r="Y585" s="80"/>
      <c r="Z585" s="80"/>
    </row>
    <row r="586" spans="1:26" ht="30" customHeight="1">
      <c r="A586" s="58" t="s">
        <v>253</v>
      </c>
      <c r="B586" s="59" t="s">
        <v>2255</v>
      </c>
      <c r="C586" s="48"/>
      <c r="D586" s="48"/>
      <c r="E586" s="48"/>
      <c r="F586" s="48"/>
      <c r="G586" s="49">
        <f t="shared" si="208"/>
        <v>0</v>
      </c>
      <c r="H586" s="61"/>
      <c r="I586" s="80"/>
      <c r="J586" s="80"/>
      <c r="K586" s="80"/>
      <c r="L586" s="80"/>
      <c r="M586" s="80"/>
      <c r="N586" s="80"/>
      <c r="O586" s="80"/>
      <c r="P586" s="80"/>
      <c r="Q586" s="80"/>
      <c r="R586" s="80"/>
      <c r="S586" s="80"/>
      <c r="T586" s="80"/>
      <c r="U586" s="80"/>
      <c r="V586" s="80"/>
      <c r="W586" s="80"/>
      <c r="X586" s="80"/>
      <c r="Y586" s="80"/>
      <c r="Z586" s="80"/>
    </row>
    <row r="587" spans="1:26" ht="30" customHeight="1">
      <c r="A587" s="58" t="s">
        <v>254</v>
      </c>
      <c r="B587" s="63" t="s">
        <v>2256</v>
      </c>
      <c r="C587" s="48"/>
      <c r="D587" s="48"/>
      <c r="E587" s="48"/>
      <c r="F587" s="48"/>
      <c r="G587" s="49">
        <f t="shared" si="208"/>
        <v>0</v>
      </c>
      <c r="H587" s="61"/>
      <c r="I587" s="80"/>
      <c r="J587" s="80"/>
      <c r="K587" s="80"/>
      <c r="L587" s="80"/>
      <c r="M587" s="80"/>
      <c r="N587" s="80"/>
      <c r="O587" s="80"/>
      <c r="P587" s="80"/>
      <c r="Q587" s="80"/>
      <c r="R587" s="80"/>
      <c r="S587" s="80"/>
      <c r="T587" s="80"/>
      <c r="U587" s="80"/>
      <c r="V587" s="80"/>
      <c r="W587" s="80"/>
      <c r="X587" s="80"/>
      <c r="Y587" s="80"/>
      <c r="Z587" s="80"/>
    </row>
    <row r="588" spans="1:26" ht="30" customHeight="1">
      <c r="A588" s="45" t="s">
        <v>2257</v>
      </c>
      <c r="B588" s="46" t="s">
        <v>2258</v>
      </c>
      <c r="C588" s="48"/>
      <c r="D588" s="48"/>
      <c r="E588" s="48"/>
      <c r="F588" s="48"/>
      <c r="G588" s="49">
        <f t="shared" si="208"/>
        <v>0</v>
      </c>
      <c r="H588" s="49"/>
      <c r="I588" s="80"/>
      <c r="J588" s="80"/>
      <c r="K588" s="80"/>
      <c r="L588" s="80"/>
      <c r="M588" s="80"/>
      <c r="N588" s="80"/>
      <c r="O588" s="80"/>
      <c r="P588" s="80"/>
      <c r="Q588" s="80"/>
      <c r="R588" s="80"/>
      <c r="S588" s="80"/>
      <c r="T588" s="80"/>
      <c r="U588" s="80"/>
      <c r="V588" s="80"/>
      <c r="W588" s="80"/>
      <c r="X588" s="80"/>
      <c r="Y588" s="80"/>
      <c r="Z588" s="80"/>
    </row>
    <row r="589" spans="1:26" ht="30" customHeight="1">
      <c r="A589" s="41" t="s">
        <v>2259</v>
      </c>
      <c r="B589" s="52" t="s">
        <v>2260</v>
      </c>
      <c r="C589" s="44">
        <f>C590+C594</f>
        <v>6200000</v>
      </c>
      <c r="D589" s="43"/>
      <c r="E589" s="44">
        <f t="shared" ref="E589:G589" si="209">E590+E594</f>
        <v>2000000</v>
      </c>
      <c r="F589" s="44">
        <f t="shared" si="209"/>
        <v>0</v>
      </c>
      <c r="G589" s="44">
        <f t="shared" si="209"/>
        <v>2000000</v>
      </c>
      <c r="H589" s="44"/>
      <c r="I589" s="80"/>
      <c r="J589" s="80"/>
      <c r="K589" s="80"/>
      <c r="L589" s="80"/>
      <c r="M589" s="80"/>
      <c r="N589" s="80"/>
      <c r="O589" s="80"/>
      <c r="P589" s="80"/>
      <c r="Q589" s="80"/>
      <c r="R589" s="80"/>
      <c r="S589" s="80"/>
      <c r="T589" s="80"/>
      <c r="U589" s="80"/>
      <c r="V589" s="80"/>
      <c r="W589" s="80"/>
      <c r="X589" s="80"/>
      <c r="Y589" s="80"/>
      <c r="Z589" s="80"/>
    </row>
    <row r="590" spans="1:26" ht="30" customHeight="1">
      <c r="A590" s="45">
        <v>52210</v>
      </c>
      <c r="B590" s="46" t="s">
        <v>2261</v>
      </c>
      <c r="C590" s="48">
        <f>SUM(C591:C593)</f>
        <v>6200000</v>
      </c>
      <c r="D590" s="48"/>
      <c r="E590" s="48">
        <f t="shared" ref="E590:G590" si="210">SUM(E591:E593)</f>
        <v>2000000</v>
      </c>
      <c r="F590" s="48">
        <f t="shared" si="210"/>
        <v>0</v>
      </c>
      <c r="G590" s="48">
        <f t="shared" si="210"/>
        <v>2000000</v>
      </c>
      <c r="H590" s="49"/>
      <c r="I590" s="80"/>
      <c r="J590" s="80"/>
      <c r="K590" s="80"/>
      <c r="L590" s="80"/>
      <c r="M590" s="80"/>
      <c r="N590" s="80"/>
      <c r="O590" s="80"/>
      <c r="P590" s="80"/>
      <c r="Q590" s="80"/>
      <c r="R590" s="80"/>
      <c r="S590" s="80"/>
      <c r="T590" s="80"/>
      <c r="U590" s="80"/>
      <c r="V590" s="80"/>
      <c r="W590" s="80"/>
      <c r="X590" s="80"/>
      <c r="Y590" s="80"/>
      <c r="Z590" s="80"/>
    </row>
    <row r="591" spans="1:26" ht="30" customHeight="1">
      <c r="A591" s="58" t="s">
        <v>255</v>
      </c>
      <c r="B591" s="59" t="s">
        <v>2262</v>
      </c>
      <c r="C591" s="61">
        <v>6200000</v>
      </c>
      <c r="D591" s="60"/>
      <c r="E591" s="61">
        <v>2000000</v>
      </c>
      <c r="F591" s="61"/>
      <c r="G591" s="61">
        <f t="shared" ref="G591:G593" si="211">ROUND(E591-F591,2)</f>
        <v>2000000</v>
      </c>
      <c r="H591" s="61"/>
      <c r="I591" s="80"/>
      <c r="J591" s="80"/>
      <c r="K591" s="80"/>
      <c r="L591" s="80"/>
      <c r="M591" s="80"/>
      <c r="N591" s="80"/>
      <c r="O591" s="80"/>
      <c r="P591" s="80"/>
      <c r="Q591" s="80"/>
      <c r="R591" s="80"/>
      <c r="S591" s="80"/>
      <c r="T591" s="80"/>
      <c r="U591" s="80"/>
      <c r="V591" s="80"/>
      <c r="W591" s="80"/>
      <c r="X591" s="80"/>
      <c r="Y591" s="80"/>
      <c r="Z591" s="80"/>
    </row>
    <row r="592" spans="1:26" ht="30" customHeight="1">
      <c r="A592" s="58" t="s">
        <v>256</v>
      </c>
      <c r="B592" s="93" t="s">
        <v>2263</v>
      </c>
      <c r="C592" s="48"/>
      <c r="D592" s="48"/>
      <c r="E592" s="48"/>
      <c r="F592" s="48"/>
      <c r="G592" s="61">
        <f t="shared" si="211"/>
        <v>0</v>
      </c>
      <c r="H592" s="61"/>
      <c r="I592" s="80"/>
      <c r="J592" s="80"/>
      <c r="K592" s="80"/>
      <c r="L592" s="80"/>
      <c r="M592" s="80"/>
      <c r="N592" s="80"/>
      <c r="O592" s="80"/>
      <c r="P592" s="80"/>
      <c r="Q592" s="80"/>
      <c r="R592" s="80"/>
      <c r="S592" s="80"/>
      <c r="T592" s="80"/>
      <c r="U592" s="80"/>
      <c r="V592" s="80"/>
      <c r="W592" s="80"/>
      <c r="X592" s="80"/>
      <c r="Y592" s="80"/>
      <c r="Z592" s="80"/>
    </row>
    <row r="593" spans="1:26" ht="30" customHeight="1">
      <c r="A593" s="58" t="s">
        <v>257</v>
      </c>
      <c r="B593" s="93" t="s">
        <v>2264</v>
      </c>
      <c r="C593" s="48"/>
      <c r="D593" s="48"/>
      <c r="E593" s="48"/>
      <c r="F593" s="48"/>
      <c r="G593" s="61">
        <f t="shared" si="211"/>
        <v>0</v>
      </c>
      <c r="H593" s="61"/>
      <c r="I593" s="80"/>
      <c r="J593" s="80"/>
      <c r="K593" s="80"/>
      <c r="L593" s="80"/>
      <c r="M593" s="80"/>
      <c r="N593" s="80"/>
      <c r="O593" s="80"/>
      <c r="P593" s="80"/>
      <c r="Q593" s="80"/>
      <c r="R593" s="80"/>
      <c r="S593" s="80"/>
      <c r="T593" s="80"/>
      <c r="U593" s="80"/>
      <c r="V593" s="80"/>
      <c r="W593" s="80"/>
      <c r="X593" s="80"/>
      <c r="Y593" s="80"/>
      <c r="Z593" s="80"/>
    </row>
    <row r="594" spans="1:26" ht="30" customHeight="1">
      <c r="A594" s="45">
        <v>52220</v>
      </c>
      <c r="B594" s="46" t="s">
        <v>2265</v>
      </c>
      <c r="C594" s="48">
        <f>SUM(C595:C596)</f>
        <v>0</v>
      </c>
      <c r="D594" s="48"/>
      <c r="E594" s="48">
        <f t="shared" ref="E594:G594" si="212">SUM(E595:E596)</f>
        <v>0</v>
      </c>
      <c r="F594" s="48">
        <f t="shared" si="212"/>
        <v>0</v>
      </c>
      <c r="G594" s="48">
        <f t="shared" si="212"/>
        <v>0</v>
      </c>
      <c r="H594" s="49"/>
      <c r="I594" s="80"/>
      <c r="J594" s="80"/>
      <c r="K594" s="80"/>
      <c r="L594" s="80"/>
      <c r="M594" s="80"/>
      <c r="N594" s="80"/>
      <c r="O594" s="80"/>
      <c r="P594" s="80"/>
      <c r="Q594" s="80"/>
      <c r="R594" s="80"/>
      <c r="S594" s="80"/>
      <c r="T594" s="80"/>
      <c r="U594" s="80"/>
      <c r="V594" s="80"/>
      <c r="W594" s="80"/>
      <c r="X594" s="80"/>
      <c r="Y594" s="80"/>
      <c r="Z594" s="80"/>
    </row>
    <row r="595" spans="1:26" ht="30" customHeight="1">
      <c r="A595" s="58" t="s">
        <v>2266</v>
      </c>
      <c r="B595" s="93" t="s">
        <v>2267</v>
      </c>
      <c r="C595" s="61"/>
      <c r="D595" s="60"/>
      <c r="E595" s="61"/>
      <c r="F595" s="61"/>
      <c r="G595" s="61">
        <f t="shared" ref="G595:G596" si="213">ROUND(E595-F595,2)</f>
        <v>0</v>
      </c>
      <c r="H595" s="61"/>
      <c r="I595" s="80"/>
      <c r="J595" s="80"/>
      <c r="K595" s="80"/>
      <c r="L595" s="80"/>
      <c r="M595" s="80"/>
      <c r="N595" s="80"/>
      <c r="O595" s="80"/>
      <c r="P595" s="80"/>
      <c r="Q595" s="80"/>
      <c r="R595" s="80"/>
      <c r="S595" s="80"/>
      <c r="T595" s="80"/>
      <c r="U595" s="80"/>
      <c r="V595" s="80"/>
      <c r="W595" s="80"/>
      <c r="X595" s="80"/>
      <c r="Y595" s="80"/>
      <c r="Z595" s="80"/>
    </row>
    <row r="596" spans="1:26" ht="30" customHeight="1">
      <c r="A596" s="58" t="s">
        <v>2268</v>
      </c>
      <c r="B596" s="59" t="s">
        <v>2269</v>
      </c>
      <c r="C596" s="61"/>
      <c r="D596" s="60"/>
      <c r="E596" s="61"/>
      <c r="F596" s="61"/>
      <c r="G596" s="61">
        <f t="shared" si="213"/>
        <v>0</v>
      </c>
      <c r="H596" s="61"/>
      <c r="I596" s="80"/>
      <c r="J596" s="80"/>
      <c r="K596" s="80"/>
      <c r="L596" s="80"/>
      <c r="M596" s="80"/>
      <c r="N596" s="80"/>
      <c r="O596" s="80"/>
      <c r="P596" s="80"/>
      <c r="Q596" s="80"/>
      <c r="R596" s="80"/>
      <c r="S596" s="80"/>
      <c r="T596" s="80"/>
      <c r="U596" s="80"/>
      <c r="V596" s="80"/>
      <c r="W596" s="80"/>
      <c r="X596" s="80"/>
      <c r="Y596" s="80"/>
      <c r="Z596" s="80"/>
    </row>
    <row r="597" spans="1:26" ht="30" customHeight="1">
      <c r="A597" s="41" t="s">
        <v>2270</v>
      </c>
      <c r="B597" s="52" t="s">
        <v>2271</v>
      </c>
      <c r="C597" s="43">
        <f>SUM(C598+C607)</f>
        <v>0</v>
      </c>
      <c r="D597" s="43"/>
      <c r="E597" s="43">
        <f t="shared" ref="E597:G597" si="214">SUM(E598+E607)</f>
        <v>0</v>
      </c>
      <c r="F597" s="43">
        <f t="shared" si="214"/>
        <v>0</v>
      </c>
      <c r="G597" s="44">
        <f t="shared" si="214"/>
        <v>0</v>
      </c>
      <c r="H597" s="44"/>
      <c r="I597" s="80"/>
      <c r="J597" s="80"/>
      <c r="K597" s="80"/>
      <c r="L597" s="80"/>
      <c r="M597" s="80"/>
      <c r="N597" s="80"/>
      <c r="O597" s="80"/>
      <c r="P597" s="80"/>
      <c r="Q597" s="80"/>
      <c r="R597" s="80"/>
      <c r="S597" s="80"/>
      <c r="T597" s="80"/>
      <c r="U597" s="80"/>
      <c r="V597" s="80"/>
      <c r="W597" s="80"/>
      <c r="X597" s="80"/>
      <c r="Y597" s="80"/>
      <c r="Z597" s="80"/>
    </row>
    <row r="598" spans="1:26" ht="30" customHeight="1">
      <c r="A598" s="53" t="s">
        <v>2272</v>
      </c>
      <c r="B598" s="62" t="s">
        <v>2273</v>
      </c>
      <c r="C598" s="49">
        <f>SUM(C599:C606)</f>
        <v>0</v>
      </c>
      <c r="D598" s="48"/>
      <c r="E598" s="49">
        <f t="shared" ref="E598:G598" si="215">SUM(E599:E606)</f>
        <v>0</v>
      </c>
      <c r="F598" s="49">
        <f t="shared" si="215"/>
        <v>0</v>
      </c>
      <c r="G598" s="49">
        <f t="shared" si="215"/>
        <v>0</v>
      </c>
      <c r="H598" s="49"/>
      <c r="I598" s="80"/>
      <c r="J598" s="80"/>
      <c r="K598" s="80"/>
      <c r="L598" s="80"/>
      <c r="M598" s="80"/>
      <c r="N598" s="80"/>
      <c r="O598" s="80"/>
      <c r="P598" s="80"/>
      <c r="Q598" s="80"/>
      <c r="R598" s="80"/>
      <c r="S598" s="80"/>
      <c r="T598" s="80"/>
      <c r="U598" s="80"/>
      <c r="V598" s="80"/>
      <c r="W598" s="80"/>
      <c r="X598" s="80"/>
      <c r="Y598" s="80"/>
      <c r="Z598" s="80"/>
    </row>
    <row r="599" spans="1:26" ht="30" customHeight="1">
      <c r="A599" s="58" t="s">
        <v>259</v>
      </c>
      <c r="B599" s="59" t="s">
        <v>2274</v>
      </c>
      <c r="C599" s="61"/>
      <c r="D599" s="60"/>
      <c r="E599" s="61"/>
      <c r="F599" s="61"/>
      <c r="G599" s="61">
        <f t="shared" ref="G599:G606" si="216">ROUND(E599-F599,2)</f>
        <v>0</v>
      </c>
      <c r="H599" s="61"/>
      <c r="I599" s="80"/>
      <c r="J599" s="80"/>
      <c r="K599" s="80"/>
      <c r="L599" s="80"/>
      <c r="M599" s="80"/>
      <c r="N599" s="80"/>
      <c r="O599" s="80"/>
      <c r="P599" s="80"/>
      <c r="Q599" s="80"/>
      <c r="R599" s="80"/>
      <c r="S599" s="80"/>
      <c r="T599" s="80"/>
      <c r="U599" s="80"/>
      <c r="V599" s="80"/>
      <c r="W599" s="80"/>
      <c r="X599" s="80"/>
      <c r="Y599" s="80"/>
      <c r="Z599" s="80"/>
    </row>
    <row r="600" spans="1:26" ht="30" customHeight="1">
      <c r="A600" s="58" t="s">
        <v>260</v>
      </c>
      <c r="B600" s="59" t="s">
        <v>2275</v>
      </c>
      <c r="C600" s="61"/>
      <c r="D600" s="60"/>
      <c r="E600" s="61"/>
      <c r="F600" s="61"/>
      <c r="G600" s="61">
        <f t="shared" si="216"/>
        <v>0</v>
      </c>
      <c r="H600" s="61"/>
      <c r="I600" s="80"/>
      <c r="J600" s="80"/>
      <c r="K600" s="80"/>
      <c r="L600" s="80"/>
      <c r="M600" s="80"/>
      <c r="N600" s="80"/>
      <c r="O600" s="80"/>
      <c r="P600" s="80"/>
      <c r="Q600" s="80"/>
      <c r="R600" s="80"/>
      <c r="S600" s="80"/>
      <c r="T600" s="80"/>
      <c r="U600" s="80"/>
      <c r="V600" s="80"/>
      <c r="W600" s="80"/>
      <c r="X600" s="80"/>
      <c r="Y600" s="80"/>
      <c r="Z600" s="80"/>
    </row>
    <row r="601" spans="1:26" ht="30" customHeight="1">
      <c r="A601" s="58" t="s">
        <v>261</v>
      </c>
      <c r="B601" s="59" t="s">
        <v>2276</v>
      </c>
      <c r="C601" s="61"/>
      <c r="D601" s="60"/>
      <c r="E601" s="61"/>
      <c r="F601" s="61"/>
      <c r="G601" s="61">
        <f t="shared" si="216"/>
        <v>0</v>
      </c>
      <c r="H601" s="61"/>
      <c r="I601" s="80"/>
      <c r="J601" s="80"/>
      <c r="K601" s="80"/>
      <c r="L601" s="80"/>
      <c r="M601" s="80"/>
      <c r="N601" s="80"/>
      <c r="O601" s="80"/>
      <c r="P601" s="80"/>
      <c r="Q601" s="80"/>
      <c r="R601" s="80"/>
      <c r="S601" s="80"/>
      <c r="T601" s="80"/>
      <c r="U601" s="80"/>
      <c r="V601" s="80"/>
      <c r="W601" s="80"/>
      <c r="X601" s="80"/>
      <c r="Y601" s="80"/>
      <c r="Z601" s="80"/>
    </row>
    <row r="602" spans="1:26" ht="30" customHeight="1">
      <c r="A602" s="58" t="s">
        <v>262</v>
      </c>
      <c r="B602" s="59" t="s">
        <v>2277</v>
      </c>
      <c r="C602" s="61"/>
      <c r="D602" s="60"/>
      <c r="E602" s="61"/>
      <c r="F602" s="61"/>
      <c r="G602" s="61">
        <f t="shared" si="216"/>
        <v>0</v>
      </c>
      <c r="H602" s="61"/>
      <c r="I602" s="80"/>
      <c r="J602" s="80"/>
      <c r="K602" s="80"/>
      <c r="L602" s="80"/>
      <c r="M602" s="80"/>
      <c r="N602" s="80"/>
      <c r="O602" s="80"/>
      <c r="P602" s="80"/>
      <c r="Q602" s="80"/>
      <c r="R602" s="80"/>
      <c r="S602" s="80"/>
      <c r="T602" s="80"/>
      <c r="U602" s="80"/>
      <c r="V602" s="80"/>
      <c r="W602" s="80"/>
      <c r="X602" s="80"/>
      <c r="Y602" s="80"/>
      <c r="Z602" s="80"/>
    </row>
    <row r="603" spans="1:26" ht="30" customHeight="1">
      <c r="A603" s="58" t="s">
        <v>263</v>
      </c>
      <c r="B603" s="59" t="s">
        <v>2278</v>
      </c>
      <c r="C603" s="61"/>
      <c r="D603" s="60"/>
      <c r="E603" s="61"/>
      <c r="F603" s="61"/>
      <c r="G603" s="61">
        <f t="shared" si="216"/>
        <v>0</v>
      </c>
      <c r="H603" s="61"/>
      <c r="I603" s="80"/>
      <c r="J603" s="80"/>
      <c r="K603" s="80"/>
      <c r="L603" s="80"/>
      <c r="M603" s="80"/>
      <c r="N603" s="80"/>
      <c r="O603" s="80"/>
      <c r="P603" s="80"/>
      <c r="Q603" s="80"/>
      <c r="R603" s="80"/>
      <c r="S603" s="80"/>
      <c r="T603" s="80"/>
      <c r="U603" s="80"/>
      <c r="V603" s="80"/>
      <c r="W603" s="80"/>
      <c r="X603" s="80"/>
      <c r="Y603" s="80"/>
      <c r="Z603" s="80"/>
    </row>
    <row r="604" spans="1:26" ht="30" customHeight="1">
      <c r="A604" s="58" t="s">
        <v>264</v>
      </c>
      <c r="B604" s="59" t="s">
        <v>2279</v>
      </c>
      <c r="C604" s="61"/>
      <c r="D604" s="60"/>
      <c r="E604" s="61"/>
      <c r="F604" s="61"/>
      <c r="G604" s="61">
        <f t="shared" si="216"/>
        <v>0</v>
      </c>
      <c r="H604" s="61"/>
      <c r="I604" s="80"/>
      <c r="J604" s="80"/>
      <c r="K604" s="80"/>
      <c r="L604" s="80"/>
      <c r="M604" s="80"/>
      <c r="N604" s="80"/>
      <c r="O604" s="80"/>
      <c r="P604" s="80"/>
      <c r="Q604" s="80"/>
      <c r="R604" s="80"/>
      <c r="S604" s="80"/>
      <c r="T604" s="80"/>
      <c r="U604" s="80"/>
      <c r="V604" s="80"/>
      <c r="W604" s="80"/>
      <c r="X604" s="80"/>
      <c r="Y604" s="80"/>
      <c r="Z604" s="80"/>
    </row>
    <row r="605" spans="1:26" ht="30" customHeight="1">
      <c r="A605" s="58" t="s">
        <v>265</v>
      </c>
      <c r="B605" s="93" t="s">
        <v>2280</v>
      </c>
      <c r="C605" s="61"/>
      <c r="D605" s="60"/>
      <c r="E605" s="61"/>
      <c r="F605" s="61"/>
      <c r="G605" s="61">
        <f t="shared" si="216"/>
        <v>0</v>
      </c>
      <c r="H605" s="61"/>
      <c r="I605" s="80"/>
      <c r="J605" s="80"/>
      <c r="K605" s="80"/>
      <c r="L605" s="80"/>
      <c r="M605" s="80"/>
      <c r="N605" s="80"/>
      <c r="O605" s="80"/>
      <c r="P605" s="80"/>
      <c r="Q605" s="80"/>
      <c r="R605" s="80"/>
      <c r="S605" s="80"/>
      <c r="T605" s="80"/>
      <c r="U605" s="80"/>
      <c r="V605" s="80"/>
      <c r="W605" s="80"/>
      <c r="X605" s="80"/>
      <c r="Y605" s="80"/>
      <c r="Z605" s="80"/>
    </row>
    <row r="606" spans="1:26" ht="30" customHeight="1">
      <c r="A606" s="58" t="s">
        <v>266</v>
      </c>
      <c r="B606" s="93" t="s">
        <v>2281</v>
      </c>
      <c r="C606" s="61"/>
      <c r="D606" s="60"/>
      <c r="E606" s="61"/>
      <c r="F606" s="61"/>
      <c r="G606" s="61">
        <f t="shared" si="216"/>
        <v>0</v>
      </c>
      <c r="H606" s="61"/>
      <c r="I606" s="80"/>
      <c r="J606" s="80"/>
      <c r="K606" s="80"/>
      <c r="L606" s="80"/>
      <c r="M606" s="80"/>
      <c r="N606" s="80"/>
      <c r="O606" s="80"/>
      <c r="P606" s="80"/>
      <c r="Q606" s="80"/>
      <c r="R606" s="80"/>
      <c r="S606" s="80"/>
      <c r="T606" s="80"/>
      <c r="U606" s="80"/>
      <c r="V606" s="80"/>
      <c r="W606" s="80"/>
      <c r="X606" s="80"/>
      <c r="Y606" s="80"/>
      <c r="Z606" s="80"/>
    </row>
    <row r="607" spans="1:26" ht="30" customHeight="1">
      <c r="A607" s="53" t="s">
        <v>2282</v>
      </c>
      <c r="B607" s="62" t="s">
        <v>2283</v>
      </c>
      <c r="C607" s="49">
        <f>SUM(C608)</f>
        <v>0</v>
      </c>
      <c r="D607" s="48"/>
      <c r="E607" s="49">
        <f t="shared" ref="E607:G607" si="217">SUM(E608)</f>
        <v>0</v>
      </c>
      <c r="F607" s="49">
        <f t="shared" si="217"/>
        <v>0</v>
      </c>
      <c r="G607" s="49">
        <f t="shared" si="217"/>
        <v>0</v>
      </c>
      <c r="H607" s="49"/>
      <c r="I607" s="80"/>
      <c r="J607" s="80"/>
      <c r="K607" s="80"/>
      <c r="L607" s="80"/>
      <c r="M607" s="80"/>
      <c r="N607" s="80"/>
      <c r="O607" s="80"/>
      <c r="P607" s="80"/>
      <c r="Q607" s="80"/>
      <c r="R607" s="80"/>
      <c r="S607" s="80"/>
      <c r="T607" s="80"/>
      <c r="U607" s="80"/>
      <c r="V607" s="80"/>
      <c r="W607" s="80"/>
      <c r="X607" s="80"/>
      <c r="Y607" s="80"/>
      <c r="Z607" s="80"/>
    </row>
    <row r="608" spans="1:26" ht="30" customHeight="1">
      <c r="A608" s="58" t="s">
        <v>267</v>
      </c>
      <c r="B608" s="59" t="s">
        <v>2284</v>
      </c>
      <c r="C608" s="61"/>
      <c r="D608" s="60"/>
      <c r="E608" s="61"/>
      <c r="F608" s="61"/>
      <c r="G608" s="61">
        <f>ROUND(E608-F608,2)</f>
        <v>0</v>
      </c>
      <c r="H608" s="61"/>
      <c r="I608" s="80"/>
      <c r="J608" s="80"/>
      <c r="K608" s="80"/>
      <c r="L608" s="80"/>
      <c r="M608" s="80"/>
      <c r="N608" s="80"/>
      <c r="O608" s="80"/>
      <c r="P608" s="80"/>
      <c r="Q608" s="80"/>
      <c r="R608" s="80"/>
      <c r="S608" s="80"/>
      <c r="T608" s="80"/>
      <c r="U608" s="80"/>
      <c r="V608" s="80"/>
      <c r="W608" s="80"/>
      <c r="X608" s="80"/>
      <c r="Y608" s="80"/>
      <c r="Z608" s="80"/>
    </row>
    <row r="609" spans="1:26" ht="30" customHeight="1">
      <c r="A609" s="41" t="s">
        <v>2285</v>
      </c>
      <c r="B609" s="57" t="s">
        <v>2286</v>
      </c>
      <c r="C609" s="43">
        <f>C610+C612+C614+C620</f>
        <v>4815962.24</v>
      </c>
      <c r="D609" s="43"/>
      <c r="E609" s="43">
        <f t="shared" ref="E609:G609" si="218">E610+E612+E614+E620</f>
        <v>500719.83</v>
      </c>
      <c r="F609" s="43">
        <f t="shared" si="218"/>
        <v>0</v>
      </c>
      <c r="G609" s="44">
        <f t="shared" si="218"/>
        <v>500719.83</v>
      </c>
      <c r="H609" s="44"/>
      <c r="I609" s="80"/>
      <c r="J609" s="80"/>
      <c r="K609" s="80"/>
      <c r="L609" s="80"/>
      <c r="M609" s="80"/>
      <c r="N609" s="80"/>
      <c r="O609" s="80"/>
      <c r="P609" s="80"/>
      <c r="Q609" s="80"/>
      <c r="R609" s="80"/>
      <c r="S609" s="80"/>
      <c r="T609" s="80"/>
      <c r="U609" s="80"/>
      <c r="V609" s="80"/>
      <c r="W609" s="80"/>
      <c r="X609" s="80"/>
      <c r="Y609" s="80"/>
      <c r="Z609" s="80"/>
    </row>
    <row r="610" spans="1:26" ht="30" customHeight="1">
      <c r="A610" s="53" t="s">
        <v>2287</v>
      </c>
      <c r="B610" s="62" t="s">
        <v>2288</v>
      </c>
      <c r="C610" s="49">
        <f>SUM(C611)</f>
        <v>4654382.24</v>
      </c>
      <c r="D610" s="48"/>
      <c r="E610" s="49">
        <f t="shared" ref="E610:G610" si="219">SUM(E611)</f>
        <v>471040.53</v>
      </c>
      <c r="F610" s="49">
        <f t="shared" si="219"/>
        <v>0</v>
      </c>
      <c r="G610" s="49">
        <f t="shared" si="219"/>
        <v>471040.53</v>
      </c>
      <c r="H610" s="49"/>
      <c r="I610" s="80"/>
      <c r="J610" s="80"/>
      <c r="K610" s="80"/>
      <c r="L610" s="80"/>
      <c r="M610" s="80"/>
      <c r="N610" s="80"/>
      <c r="O610" s="80"/>
      <c r="P610" s="80"/>
      <c r="Q610" s="80"/>
      <c r="R610" s="80"/>
      <c r="S610" s="80"/>
      <c r="T610" s="80"/>
      <c r="U610" s="80"/>
      <c r="V610" s="80"/>
      <c r="W610" s="80"/>
      <c r="X610" s="80"/>
      <c r="Y610" s="80"/>
      <c r="Z610" s="80"/>
    </row>
    <row r="611" spans="1:26" ht="30" customHeight="1">
      <c r="A611" s="58" t="s">
        <v>268</v>
      </c>
      <c r="B611" s="59" t="s">
        <v>2289</v>
      </c>
      <c r="C611" s="61">
        <v>4654382.24</v>
      </c>
      <c r="D611" s="60"/>
      <c r="E611" s="61">
        <v>471040.53</v>
      </c>
      <c r="F611" s="61"/>
      <c r="G611" s="61">
        <f>ROUND(E611-F611,2)</f>
        <v>471040.53</v>
      </c>
      <c r="H611" s="61"/>
      <c r="I611" s="80"/>
      <c r="J611" s="80"/>
      <c r="K611" s="80"/>
      <c r="L611" s="80"/>
      <c r="M611" s="80"/>
      <c r="N611" s="80"/>
      <c r="O611" s="80"/>
      <c r="P611" s="80"/>
      <c r="Q611" s="80"/>
      <c r="R611" s="80"/>
      <c r="S611" s="80"/>
      <c r="T611" s="80"/>
      <c r="U611" s="80"/>
      <c r="V611" s="80"/>
      <c r="W611" s="80"/>
      <c r="X611" s="80"/>
      <c r="Y611" s="80"/>
      <c r="Z611" s="80"/>
    </row>
    <row r="612" spans="1:26" ht="30" customHeight="1">
      <c r="A612" s="53" t="s">
        <v>2290</v>
      </c>
      <c r="B612" s="62" t="s">
        <v>2291</v>
      </c>
      <c r="C612" s="49">
        <f>SUM(C613)</f>
        <v>0</v>
      </c>
      <c r="D612" s="48"/>
      <c r="E612" s="49">
        <f t="shared" ref="E612:G612" si="220">SUM(E613)</f>
        <v>0</v>
      </c>
      <c r="F612" s="49">
        <f t="shared" si="220"/>
        <v>0</v>
      </c>
      <c r="G612" s="49">
        <f t="shared" si="220"/>
        <v>0</v>
      </c>
      <c r="H612" s="49"/>
      <c r="I612" s="94"/>
      <c r="J612" s="94"/>
      <c r="K612" s="94"/>
      <c r="L612" s="94"/>
      <c r="M612" s="94"/>
      <c r="N612" s="94"/>
      <c r="O612" s="94"/>
      <c r="P612" s="94"/>
      <c r="Q612" s="94"/>
      <c r="R612" s="94"/>
      <c r="S612" s="94"/>
      <c r="T612" s="94"/>
      <c r="U612" s="94"/>
      <c r="V612" s="94"/>
      <c r="W612" s="94"/>
      <c r="X612" s="94"/>
      <c r="Y612" s="94"/>
      <c r="Z612" s="94"/>
    </row>
    <row r="613" spans="1:26" ht="30" customHeight="1">
      <c r="A613" s="58" t="s">
        <v>269</v>
      </c>
      <c r="B613" s="59" t="s">
        <v>2292</v>
      </c>
      <c r="C613" s="61"/>
      <c r="D613" s="60"/>
      <c r="E613" s="61"/>
      <c r="F613" s="61"/>
      <c r="G613" s="61">
        <f>ROUND(E613-F613,2)</f>
        <v>0</v>
      </c>
      <c r="H613" s="61"/>
      <c r="I613" s="94"/>
      <c r="J613" s="94"/>
      <c r="K613" s="94"/>
      <c r="L613" s="94"/>
      <c r="M613" s="94"/>
      <c r="N613" s="94"/>
      <c r="O613" s="94"/>
      <c r="P613" s="94"/>
      <c r="Q613" s="94"/>
      <c r="R613" s="94"/>
      <c r="S613" s="94"/>
      <c r="T613" s="94"/>
      <c r="U613" s="94"/>
      <c r="V613" s="94"/>
      <c r="W613" s="94"/>
      <c r="X613" s="94"/>
      <c r="Y613" s="94"/>
      <c r="Z613" s="94"/>
    </row>
    <row r="614" spans="1:26" ht="30" customHeight="1">
      <c r="A614" s="53" t="s">
        <v>2293</v>
      </c>
      <c r="B614" s="62" t="s">
        <v>2294</v>
      </c>
      <c r="C614" s="49">
        <f>SUM(C615:C619)</f>
        <v>161580</v>
      </c>
      <c r="D614" s="48"/>
      <c r="E614" s="49">
        <f t="shared" ref="E614:G614" si="221">SUM(E615:E619)</f>
        <v>29679.3</v>
      </c>
      <c r="F614" s="49">
        <f t="shared" si="221"/>
        <v>0</v>
      </c>
      <c r="G614" s="49">
        <f t="shared" si="221"/>
        <v>29679.3</v>
      </c>
      <c r="H614" s="49"/>
      <c r="I614" s="80"/>
      <c r="J614" s="80"/>
      <c r="K614" s="80"/>
      <c r="L614" s="80"/>
      <c r="M614" s="80"/>
      <c r="N614" s="80"/>
      <c r="O614" s="80"/>
      <c r="P614" s="80"/>
      <c r="Q614" s="80"/>
      <c r="R614" s="80"/>
      <c r="S614" s="80"/>
      <c r="T614" s="80"/>
      <c r="U614" s="80"/>
      <c r="V614" s="80"/>
      <c r="W614" s="80"/>
      <c r="X614" s="80"/>
      <c r="Y614" s="80"/>
      <c r="Z614" s="80"/>
    </row>
    <row r="615" spans="1:26" ht="30" customHeight="1">
      <c r="A615" s="58" t="s">
        <v>270</v>
      </c>
      <c r="B615" s="59" t="s">
        <v>2295</v>
      </c>
      <c r="C615" s="61">
        <v>11580</v>
      </c>
      <c r="D615" s="60"/>
      <c r="E615" s="61">
        <v>29679.3</v>
      </c>
      <c r="F615" s="61"/>
      <c r="G615" s="61">
        <f t="shared" ref="G615:G619" si="222">ROUND(E615-F615,2)</f>
        <v>29679.3</v>
      </c>
      <c r="H615" s="61"/>
      <c r="I615" s="80"/>
      <c r="J615" s="80"/>
      <c r="K615" s="80"/>
      <c r="L615" s="80"/>
      <c r="M615" s="80"/>
      <c r="N615" s="80"/>
      <c r="O615" s="80"/>
      <c r="P615" s="80"/>
      <c r="Q615" s="80"/>
      <c r="R615" s="80"/>
      <c r="S615" s="80"/>
      <c r="T615" s="80"/>
      <c r="U615" s="80"/>
      <c r="V615" s="80"/>
      <c r="W615" s="80"/>
      <c r="X615" s="80"/>
      <c r="Y615" s="80"/>
      <c r="Z615" s="80"/>
    </row>
    <row r="616" spans="1:26" ht="30" customHeight="1">
      <c r="A616" s="58" t="s">
        <v>271</v>
      </c>
      <c r="B616" s="59" t="s">
        <v>2296</v>
      </c>
      <c r="C616" s="61"/>
      <c r="D616" s="60"/>
      <c r="E616" s="61"/>
      <c r="F616" s="61"/>
      <c r="G616" s="61">
        <f t="shared" si="222"/>
        <v>0</v>
      </c>
      <c r="H616" s="61"/>
      <c r="I616" s="80"/>
      <c r="J616" s="80"/>
      <c r="K616" s="80"/>
      <c r="L616" s="80"/>
      <c r="M616" s="80"/>
      <c r="N616" s="80"/>
      <c r="O616" s="80"/>
      <c r="P616" s="80"/>
      <c r="Q616" s="80"/>
      <c r="R616" s="80"/>
      <c r="S616" s="80"/>
      <c r="T616" s="80"/>
      <c r="U616" s="80"/>
      <c r="V616" s="80"/>
      <c r="W616" s="80"/>
      <c r="X616" s="80"/>
      <c r="Y616" s="80"/>
      <c r="Z616" s="80"/>
    </row>
    <row r="617" spans="1:26" ht="30" customHeight="1">
      <c r="A617" s="58" t="s">
        <v>272</v>
      </c>
      <c r="B617" s="59" t="s">
        <v>2297</v>
      </c>
      <c r="C617" s="61">
        <v>150000</v>
      </c>
      <c r="D617" s="60"/>
      <c r="E617" s="61"/>
      <c r="F617" s="61"/>
      <c r="G617" s="61">
        <f t="shared" si="222"/>
        <v>0</v>
      </c>
      <c r="H617" s="61"/>
      <c r="I617" s="80"/>
      <c r="J617" s="80"/>
      <c r="K617" s="80"/>
      <c r="L617" s="80"/>
      <c r="M617" s="80"/>
      <c r="N617" s="80"/>
      <c r="O617" s="80"/>
      <c r="P617" s="80"/>
      <c r="Q617" s="80"/>
      <c r="R617" s="80"/>
      <c r="S617" s="80"/>
      <c r="T617" s="80"/>
      <c r="U617" s="80"/>
      <c r="V617" s="80"/>
      <c r="W617" s="80"/>
      <c r="X617" s="80"/>
      <c r="Y617" s="80"/>
      <c r="Z617" s="80"/>
    </row>
    <row r="618" spans="1:26" ht="30" customHeight="1">
      <c r="A618" s="58" t="s">
        <v>273</v>
      </c>
      <c r="B618" s="59" t="s">
        <v>2298</v>
      </c>
      <c r="C618" s="61"/>
      <c r="D618" s="60"/>
      <c r="E618" s="61"/>
      <c r="F618" s="61"/>
      <c r="G618" s="61">
        <f t="shared" si="222"/>
        <v>0</v>
      </c>
      <c r="H618" s="61"/>
      <c r="I618" s="80"/>
      <c r="J618" s="80"/>
      <c r="K618" s="80"/>
      <c r="L618" s="80"/>
      <c r="M618" s="80"/>
      <c r="N618" s="80"/>
      <c r="O618" s="80"/>
      <c r="P618" s="80"/>
      <c r="Q618" s="80"/>
      <c r="R618" s="80"/>
      <c r="S618" s="80"/>
      <c r="T618" s="80"/>
      <c r="U618" s="80"/>
      <c r="V618" s="80"/>
      <c r="W618" s="80"/>
      <c r="X618" s="80"/>
      <c r="Y618" s="80"/>
      <c r="Z618" s="80"/>
    </row>
    <row r="619" spans="1:26" ht="30" customHeight="1">
      <c r="A619" s="58" t="s">
        <v>274</v>
      </c>
      <c r="B619" s="59" t="s">
        <v>2299</v>
      </c>
      <c r="C619" s="61"/>
      <c r="D619" s="60"/>
      <c r="E619" s="61"/>
      <c r="F619" s="61"/>
      <c r="G619" s="61">
        <f t="shared" si="222"/>
        <v>0</v>
      </c>
      <c r="H619" s="61"/>
      <c r="I619" s="80"/>
      <c r="J619" s="80"/>
      <c r="K619" s="80"/>
      <c r="L619" s="80"/>
      <c r="M619" s="80"/>
      <c r="N619" s="80"/>
      <c r="O619" s="80"/>
      <c r="P619" s="80"/>
      <c r="Q619" s="80"/>
      <c r="R619" s="80"/>
      <c r="S619" s="80"/>
      <c r="T619" s="80"/>
      <c r="U619" s="80"/>
      <c r="V619" s="80"/>
      <c r="W619" s="80"/>
      <c r="X619" s="80"/>
      <c r="Y619" s="80"/>
      <c r="Z619" s="80"/>
    </row>
    <row r="620" spans="1:26" ht="30" customHeight="1">
      <c r="A620" s="53" t="s">
        <v>2300</v>
      </c>
      <c r="B620" s="62" t="s">
        <v>2301</v>
      </c>
      <c r="C620" s="49">
        <f>SUM(C621)</f>
        <v>0</v>
      </c>
      <c r="D620" s="48"/>
      <c r="E620" s="49">
        <f t="shared" ref="E620:G620" si="223">SUM(E621)</f>
        <v>0</v>
      </c>
      <c r="F620" s="49">
        <f t="shared" si="223"/>
        <v>0</v>
      </c>
      <c r="G620" s="49">
        <f t="shared" si="223"/>
        <v>0</v>
      </c>
      <c r="H620" s="49"/>
      <c r="I620" s="80"/>
      <c r="J620" s="80"/>
      <c r="K620" s="80"/>
      <c r="L620" s="80"/>
      <c r="M620" s="80"/>
      <c r="N620" s="80"/>
      <c r="O620" s="80"/>
      <c r="P620" s="80"/>
      <c r="Q620" s="80"/>
      <c r="R620" s="80"/>
      <c r="S620" s="80"/>
      <c r="T620" s="80"/>
      <c r="U620" s="80"/>
      <c r="V620" s="80"/>
      <c r="W620" s="80"/>
      <c r="X620" s="80"/>
      <c r="Y620" s="80"/>
      <c r="Z620" s="80"/>
    </row>
    <row r="621" spans="1:26" ht="30" customHeight="1">
      <c r="A621" s="58" t="s">
        <v>275</v>
      </c>
      <c r="B621" s="59" t="s">
        <v>2302</v>
      </c>
      <c r="C621" s="61"/>
      <c r="D621" s="60"/>
      <c r="E621" s="61"/>
      <c r="F621" s="61"/>
      <c r="G621" s="61">
        <f>ROUND(E621-F621,2)</f>
        <v>0</v>
      </c>
      <c r="H621" s="61"/>
      <c r="I621" s="80"/>
      <c r="J621" s="80"/>
      <c r="K621" s="80"/>
      <c r="L621" s="80"/>
      <c r="M621" s="80"/>
      <c r="N621" s="80"/>
      <c r="O621" s="80"/>
      <c r="P621" s="80"/>
      <c r="Q621" s="80"/>
      <c r="R621" s="80"/>
      <c r="S621" s="80"/>
      <c r="T621" s="80"/>
      <c r="U621" s="80"/>
      <c r="V621" s="80"/>
      <c r="W621" s="80"/>
      <c r="X621" s="80"/>
      <c r="Y621" s="80"/>
      <c r="Z621" s="80"/>
    </row>
    <row r="622" spans="1:26" ht="30" customHeight="1">
      <c r="A622" s="41" t="s">
        <v>2303</v>
      </c>
      <c r="B622" s="57" t="s">
        <v>2304</v>
      </c>
      <c r="C622" s="43">
        <f>C623+C625+C627</f>
        <v>3960107.5</v>
      </c>
      <c r="D622" s="43"/>
      <c r="E622" s="43">
        <f t="shared" ref="E622:G622" si="224">E623+E625+E627</f>
        <v>1867648</v>
      </c>
      <c r="F622" s="43">
        <f t="shared" si="224"/>
        <v>0</v>
      </c>
      <c r="G622" s="44">
        <f t="shared" si="224"/>
        <v>1867648</v>
      </c>
      <c r="H622" s="44"/>
      <c r="I622" s="80"/>
      <c r="J622" s="80"/>
      <c r="K622" s="80"/>
      <c r="L622" s="80"/>
      <c r="M622" s="80"/>
      <c r="N622" s="80"/>
      <c r="O622" s="80"/>
      <c r="P622" s="80"/>
      <c r="Q622" s="80"/>
      <c r="R622" s="80"/>
      <c r="S622" s="80"/>
      <c r="T622" s="80"/>
      <c r="U622" s="80"/>
      <c r="V622" s="80"/>
      <c r="W622" s="80"/>
      <c r="X622" s="80"/>
      <c r="Y622" s="80"/>
      <c r="Z622" s="80"/>
    </row>
    <row r="623" spans="1:26" ht="30" customHeight="1">
      <c r="A623" s="53" t="s">
        <v>2305</v>
      </c>
      <c r="B623" s="62" t="s">
        <v>2306</v>
      </c>
      <c r="C623" s="49">
        <f>SUM(C624)</f>
        <v>3960107.5</v>
      </c>
      <c r="D623" s="48"/>
      <c r="E623" s="48">
        <f t="shared" ref="E623:G623" si="225">SUM(E624)</f>
        <v>1867648</v>
      </c>
      <c r="F623" s="48">
        <f t="shared" si="225"/>
        <v>0</v>
      </c>
      <c r="G623" s="48">
        <f t="shared" si="225"/>
        <v>1867648</v>
      </c>
      <c r="H623" s="49"/>
      <c r="I623" s="80"/>
      <c r="J623" s="80"/>
      <c r="K623" s="80"/>
      <c r="L623" s="80"/>
      <c r="M623" s="80"/>
      <c r="N623" s="80"/>
      <c r="O623" s="80"/>
      <c r="P623" s="80"/>
      <c r="Q623" s="80"/>
      <c r="R623" s="80"/>
      <c r="S623" s="80"/>
      <c r="T623" s="80"/>
      <c r="U623" s="80"/>
      <c r="V623" s="80"/>
      <c r="W623" s="80"/>
      <c r="X623" s="80"/>
      <c r="Y623" s="80"/>
      <c r="Z623" s="80"/>
    </row>
    <row r="624" spans="1:26" ht="30" customHeight="1">
      <c r="A624" s="58" t="s">
        <v>276</v>
      </c>
      <c r="B624" s="59" t="s">
        <v>2306</v>
      </c>
      <c r="C624" s="61">
        <v>3960107.5</v>
      </c>
      <c r="D624" s="60"/>
      <c r="E624" s="61">
        <v>1867648</v>
      </c>
      <c r="F624" s="61"/>
      <c r="G624" s="61">
        <f>ROUND(E624-F624,2)</f>
        <v>1867648</v>
      </c>
      <c r="H624" s="61"/>
      <c r="I624" s="80"/>
      <c r="J624" s="80"/>
      <c r="K624" s="80"/>
      <c r="L624" s="80"/>
      <c r="M624" s="80"/>
      <c r="N624" s="80"/>
      <c r="O624" s="80"/>
      <c r="P624" s="80"/>
      <c r="Q624" s="80"/>
      <c r="R624" s="80"/>
      <c r="S624" s="80"/>
      <c r="T624" s="80"/>
      <c r="U624" s="80"/>
      <c r="V624" s="80"/>
      <c r="W624" s="80"/>
      <c r="X624" s="80"/>
      <c r="Y624" s="80"/>
      <c r="Z624" s="80"/>
    </row>
    <row r="625" spans="1:26" ht="30" customHeight="1">
      <c r="A625" s="53" t="s">
        <v>2307</v>
      </c>
      <c r="B625" s="62" t="s">
        <v>2308</v>
      </c>
      <c r="C625" s="49">
        <f>SUM(C626)</f>
        <v>0</v>
      </c>
      <c r="D625" s="48"/>
      <c r="E625" s="49">
        <f t="shared" ref="E625:G625" si="226">SUM(E626)</f>
        <v>0</v>
      </c>
      <c r="F625" s="49">
        <f t="shared" si="226"/>
        <v>0</v>
      </c>
      <c r="G625" s="49">
        <f t="shared" si="226"/>
        <v>0</v>
      </c>
      <c r="H625" s="49"/>
      <c r="I625" s="80"/>
      <c r="J625" s="80"/>
      <c r="K625" s="80"/>
      <c r="L625" s="80"/>
      <c r="M625" s="80"/>
      <c r="N625" s="80"/>
      <c r="O625" s="80"/>
      <c r="P625" s="80"/>
      <c r="Q625" s="80"/>
      <c r="R625" s="80"/>
      <c r="S625" s="80"/>
      <c r="T625" s="80"/>
      <c r="U625" s="80"/>
      <c r="V625" s="80"/>
      <c r="W625" s="80"/>
      <c r="X625" s="80"/>
      <c r="Y625" s="80"/>
      <c r="Z625" s="80"/>
    </row>
    <row r="626" spans="1:26" ht="30" customHeight="1">
      <c r="A626" s="58" t="s">
        <v>277</v>
      </c>
      <c r="B626" s="59" t="s">
        <v>2308</v>
      </c>
      <c r="C626" s="61"/>
      <c r="D626" s="60"/>
      <c r="E626" s="61"/>
      <c r="F626" s="61"/>
      <c r="G626" s="61">
        <f>ROUND(E626-F626,2)</f>
        <v>0</v>
      </c>
      <c r="H626" s="61"/>
      <c r="I626" s="80"/>
      <c r="J626" s="80"/>
      <c r="K626" s="80"/>
      <c r="L626" s="80"/>
      <c r="M626" s="80"/>
      <c r="N626" s="80"/>
      <c r="O626" s="80"/>
      <c r="P626" s="80"/>
      <c r="Q626" s="80"/>
      <c r="R626" s="80"/>
      <c r="S626" s="80"/>
      <c r="T626" s="80"/>
      <c r="U626" s="80"/>
      <c r="V626" s="80"/>
      <c r="W626" s="80"/>
      <c r="X626" s="80"/>
      <c r="Y626" s="80"/>
      <c r="Z626" s="80"/>
    </row>
    <row r="627" spans="1:26" ht="30" customHeight="1">
      <c r="A627" s="53" t="s">
        <v>2309</v>
      </c>
      <c r="B627" s="62" t="s">
        <v>2310</v>
      </c>
      <c r="C627" s="49">
        <f>SUM(C628)</f>
        <v>0</v>
      </c>
      <c r="D627" s="48"/>
      <c r="E627" s="49">
        <f t="shared" ref="E627:G627" si="227">SUM(E628)</f>
        <v>0</v>
      </c>
      <c r="F627" s="49">
        <f t="shared" si="227"/>
        <v>0</v>
      </c>
      <c r="G627" s="49">
        <f t="shared" si="227"/>
        <v>0</v>
      </c>
      <c r="H627" s="49"/>
      <c r="I627" s="80"/>
      <c r="J627" s="80"/>
      <c r="K627" s="80"/>
      <c r="L627" s="80"/>
      <c r="M627" s="80"/>
      <c r="N627" s="80"/>
      <c r="O627" s="80"/>
      <c r="P627" s="80"/>
      <c r="Q627" s="80"/>
      <c r="R627" s="80"/>
      <c r="S627" s="80"/>
      <c r="T627" s="80"/>
      <c r="U627" s="80"/>
      <c r="V627" s="80"/>
      <c r="W627" s="80"/>
      <c r="X627" s="80"/>
      <c r="Y627" s="80"/>
      <c r="Z627" s="80"/>
    </row>
    <row r="628" spans="1:26" ht="30" customHeight="1">
      <c r="A628" s="58" t="s">
        <v>278</v>
      </c>
      <c r="B628" s="59" t="s">
        <v>2310</v>
      </c>
      <c r="C628" s="61"/>
      <c r="D628" s="60"/>
      <c r="E628" s="61"/>
      <c r="F628" s="61"/>
      <c r="G628" s="61">
        <f>ROUND(E628-F628,2)</f>
        <v>0</v>
      </c>
      <c r="H628" s="61"/>
      <c r="I628" s="80"/>
      <c r="J628" s="80"/>
      <c r="K628" s="80"/>
      <c r="L628" s="80"/>
      <c r="M628" s="80"/>
      <c r="N628" s="80"/>
      <c r="O628" s="80"/>
      <c r="P628" s="80"/>
      <c r="Q628" s="80"/>
      <c r="R628" s="80"/>
      <c r="S628" s="80"/>
      <c r="T628" s="80"/>
      <c r="U628" s="80"/>
      <c r="V628" s="80"/>
      <c r="W628" s="80"/>
      <c r="X628" s="80"/>
      <c r="Y628" s="80"/>
      <c r="Z628" s="80"/>
    </row>
    <row r="629" spans="1:26" ht="30" customHeight="1">
      <c r="A629" s="41" t="s">
        <v>2311</v>
      </c>
      <c r="B629" s="57" t="s">
        <v>2312</v>
      </c>
      <c r="C629" s="43">
        <f>C630+C634</f>
        <v>2327183.9500000002</v>
      </c>
      <c r="D629" s="43"/>
      <c r="E629" s="43">
        <f t="shared" ref="E629:G629" si="228">E630+E634</f>
        <v>837605.18</v>
      </c>
      <c r="F629" s="43">
        <f t="shared" si="228"/>
        <v>0</v>
      </c>
      <c r="G629" s="44">
        <f t="shared" si="228"/>
        <v>837605.18</v>
      </c>
      <c r="H629" s="44"/>
      <c r="I629" s="80"/>
      <c r="J629" s="80"/>
      <c r="K629" s="80"/>
      <c r="L629" s="80"/>
      <c r="M629" s="80"/>
      <c r="N629" s="80"/>
      <c r="O629" s="80"/>
      <c r="P629" s="80"/>
      <c r="Q629" s="80"/>
      <c r="R629" s="80"/>
      <c r="S629" s="80"/>
      <c r="T629" s="80"/>
      <c r="U629" s="80"/>
      <c r="V629" s="80"/>
      <c r="W629" s="80"/>
      <c r="X629" s="80"/>
      <c r="Y629" s="80"/>
      <c r="Z629" s="80"/>
    </row>
    <row r="630" spans="1:26" ht="30" customHeight="1">
      <c r="A630" s="53" t="s">
        <v>2313</v>
      </c>
      <c r="B630" s="62" t="s">
        <v>2314</v>
      </c>
      <c r="C630" s="49">
        <f>SUM(C631:C633)</f>
        <v>2327183.9500000002</v>
      </c>
      <c r="D630" s="48"/>
      <c r="E630" s="49">
        <f t="shared" ref="E630:G630" si="229">SUM(E631:E633)</f>
        <v>837605.18</v>
      </c>
      <c r="F630" s="49">
        <f t="shared" si="229"/>
        <v>0</v>
      </c>
      <c r="G630" s="49">
        <f t="shared" si="229"/>
        <v>837605.18</v>
      </c>
      <c r="H630" s="49"/>
      <c r="I630" s="80"/>
      <c r="J630" s="80"/>
      <c r="K630" s="80"/>
      <c r="L630" s="80"/>
      <c r="M630" s="80"/>
      <c r="N630" s="80"/>
      <c r="O630" s="80"/>
      <c r="P630" s="80"/>
      <c r="Q630" s="80"/>
      <c r="R630" s="80"/>
      <c r="S630" s="80"/>
      <c r="T630" s="80"/>
      <c r="U630" s="80"/>
      <c r="V630" s="80"/>
      <c r="W630" s="80"/>
      <c r="X630" s="80"/>
      <c r="Y630" s="80"/>
      <c r="Z630" s="80"/>
    </row>
    <row r="631" spans="1:26" ht="30" customHeight="1">
      <c r="A631" s="58" t="s">
        <v>279</v>
      </c>
      <c r="B631" s="59" t="s">
        <v>2315</v>
      </c>
      <c r="C631" s="61">
        <v>2327183.9500000002</v>
      </c>
      <c r="D631" s="60"/>
      <c r="E631" s="61">
        <v>837605.18</v>
      </c>
      <c r="F631" s="61"/>
      <c r="G631" s="61">
        <f t="shared" ref="G631:G633" si="230">ROUND(E631-F631,2)</f>
        <v>837605.18</v>
      </c>
      <c r="H631" s="61"/>
      <c r="I631" s="80"/>
      <c r="J631" s="80"/>
      <c r="K631" s="80"/>
      <c r="L631" s="80"/>
      <c r="M631" s="80"/>
      <c r="N631" s="80"/>
      <c r="O631" s="80"/>
      <c r="P631" s="80"/>
      <c r="Q631" s="80"/>
      <c r="R631" s="80"/>
      <c r="S631" s="80"/>
      <c r="T631" s="80"/>
      <c r="U631" s="80"/>
      <c r="V631" s="80"/>
      <c r="W631" s="80"/>
      <c r="X631" s="80"/>
      <c r="Y631" s="80"/>
      <c r="Z631" s="80"/>
    </row>
    <row r="632" spans="1:26" ht="30" customHeight="1">
      <c r="A632" s="58" t="s">
        <v>280</v>
      </c>
      <c r="B632" s="59" t="s">
        <v>2316</v>
      </c>
      <c r="C632" s="61"/>
      <c r="D632" s="60"/>
      <c r="E632" s="61"/>
      <c r="F632" s="61"/>
      <c r="G632" s="61">
        <f t="shared" si="230"/>
        <v>0</v>
      </c>
      <c r="H632" s="61"/>
      <c r="I632" s="80"/>
      <c r="J632" s="80"/>
      <c r="K632" s="80"/>
      <c r="L632" s="80"/>
      <c r="M632" s="80"/>
      <c r="N632" s="80"/>
      <c r="O632" s="80"/>
      <c r="P632" s="80"/>
      <c r="Q632" s="80"/>
      <c r="R632" s="80"/>
      <c r="S632" s="80"/>
      <c r="T632" s="80"/>
      <c r="U632" s="80"/>
      <c r="V632" s="80"/>
      <c r="W632" s="80"/>
      <c r="X632" s="80"/>
      <c r="Y632" s="80"/>
      <c r="Z632" s="80"/>
    </row>
    <row r="633" spans="1:26" ht="30" customHeight="1">
      <c r="A633" s="58" t="s">
        <v>281</v>
      </c>
      <c r="B633" s="93" t="s">
        <v>2317</v>
      </c>
      <c r="C633" s="61"/>
      <c r="D633" s="60"/>
      <c r="E633" s="61"/>
      <c r="F633" s="61"/>
      <c r="G633" s="61">
        <f t="shared" si="230"/>
        <v>0</v>
      </c>
      <c r="H633" s="61"/>
      <c r="I633" s="80"/>
      <c r="J633" s="80"/>
      <c r="K633" s="80"/>
      <c r="L633" s="80"/>
      <c r="M633" s="80"/>
      <c r="N633" s="80"/>
      <c r="O633" s="80"/>
      <c r="P633" s="80"/>
      <c r="Q633" s="80"/>
      <c r="R633" s="80"/>
      <c r="S633" s="80"/>
      <c r="T633" s="80"/>
      <c r="U633" s="80"/>
      <c r="V633" s="80"/>
      <c r="W633" s="80"/>
      <c r="X633" s="80"/>
      <c r="Y633" s="80"/>
      <c r="Z633" s="80"/>
    </row>
    <row r="634" spans="1:26" ht="30" customHeight="1">
      <c r="A634" s="53" t="s">
        <v>2318</v>
      </c>
      <c r="B634" s="62" t="s">
        <v>2319</v>
      </c>
      <c r="C634" s="49">
        <f>SUM(C635:C638)</f>
        <v>0</v>
      </c>
      <c r="D634" s="48"/>
      <c r="E634" s="49">
        <f t="shared" ref="E634:G634" si="231">SUM(E635:E638)</f>
        <v>0</v>
      </c>
      <c r="F634" s="49">
        <f t="shared" si="231"/>
        <v>0</v>
      </c>
      <c r="G634" s="49">
        <f t="shared" si="231"/>
        <v>0</v>
      </c>
      <c r="H634" s="49"/>
      <c r="I634" s="80"/>
      <c r="J634" s="80"/>
      <c r="K634" s="80"/>
      <c r="L634" s="80"/>
      <c r="M634" s="80"/>
      <c r="N634" s="80"/>
      <c r="O634" s="80"/>
      <c r="P634" s="80"/>
      <c r="Q634" s="80"/>
      <c r="R634" s="80"/>
      <c r="S634" s="80"/>
      <c r="T634" s="80"/>
      <c r="U634" s="80"/>
      <c r="V634" s="80"/>
      <c r="W634" s="80"/>
      <c r="X634" s="80"/>
      <c r="Y634" s="80"/>
      <c r="Z634" s="80"/>
    </row>
    <row r="635" spans="1:26" ht="30" customHeight="1">
      <c r="A635" s="58" t="s">
        <v>2320</v>
      </c>
      <c r="B635" s="59" t="s">
        <v>2321</v>
      </c>
      <c r="C635" s="61"/>
      <c r="D635" s="60"/>
      <c r="E635" s="61"/>
      <c r="F635" s="61"/>
      <c r="G635" s="61">
        <f t="shared" ref="G635:G638" si="232">ROUND(E635-F635,2)</f>
        <v>0</v>
      </c>
      <c r="H635" s="49"/>
      <c r="I635" s="80"/>
      <c r="J635" s="80"/>
      <c r="K635" s="80"/>
      <c r="L635" s="80"/>
      <c r="M635" s="80"/>
      <c r="N635" s="80"/>
      <c r="O635" s="80"/>
      <c r="P635" s="80"/>
      <c r="Q635" s="80"/>
      <c r="R635" s="80"/>
      <c r="S635" s="80"/>
      <c r="T635" s="80"/>
      <c r="U635" s="80"/>
      <c r="V635" s="80"/>
      <c r="W635" s="80"/>
      <c r="X635" s="80"/>
      <c r="Y635" s="80"/>
      <c r="Z635" s="80"/>
    </row>
    <row r="636" spans="1:26" ht="30" customHeight="1">
      <c r="A636" s="58" t="s">
        <v>2322</v>
      </c>
      <c r="B636" s="59" t="s">
        <v>2323</v>
      </c>
      <c r="C636" s="61"/>
      <c r="D636" s="60"/>
      <c r="E636" s="61"/>
      <c r="F636" s="61"/>
      <c r="G636" s="61">
        <f t="shared" si="232"/>
        <v>0</v>
      </c>
      <c r="H636" s="49"/>
      <c r="I636" s="80"/>
      <c r="J636" s="80"/>
      <c r="K636" s="80"/>
      <c r="L636" s="80"/>
      <c r="M636" s="80"/>
      <c r="N636" s="80"/>
      <c r="O636" s="80"/>
      <c r="P636" s="80"/>
      <c r="Q636" s="80"/>
      <c r="R636" s="80"/>
      <c r="S636" s="80"/>
      <c r="T636" s="80"/>
      <c r="U636" s="80"/>
      <c r="V636" s="80"/>
      <c r="W636" s="80"/>
      <c r="X636" s="80"/>
      <c r="Y636" s="80"/>
      <c r="Z636" s="80"/>
    </row>
    <row r="637" spans="1:26" ht="30" customHeight="1">
      <c r="A637" s="58" t="s">
        <v>2324</v>
      </c>
      <c r="B637" s="93" t="s">
        <v>2325</v>
      </c>
      <c r="C637" s="61"/>
      <c r="D637" s="60"/>
      <c r="E637" s="61"/>
      <c r="F637" s="61"/>
      <c r="G637" s="61">
        <f t="shared" si="232"/>
        <v>0</v>
      </c>
      <c r="H637" s="49"/>
      <c r="I637" s="80"/>
      <c r="J637" s="80"/>
      <c r="K637" s="80"/>
      <c r="L637" s="80"/>
      <c r="M637" s="80"/>
      <c r="N637" s="80"/>
      <c r="O637" s="80"/>
      <c r="P637" s="80"/>
      <c r="Q637" s="80"/>
      <c r="R637" s="80"/>
      <c r="S637" s="80"/>
      <c r="T637" s="80"/>
      <c r="U637" s="80"/>
      <c r="V637" s="80"/>
      <c r="W637" s="80"/>
      <c r="X637" s="80"/>
      <c r="Y637" s="80"/>
      <c r="Z637" s="80"/>
    </row>
    <row r="638" spans="1:26" ht="30" customHeight="1">
      <c r="A638" s="58" t="s">
        <v>2326</v>
      </c>
      <c r="B638" s="59" t="s">
        <v>2327</v>
      </c>
      <c r="C638" s="61"/>
      <c r="D638" s="60"/>
      <c r="E638" s="61"/>
      <c r="F638" s="61"/>
      <c r="G638" s="61">
        <f t="shared" si="232"/>
        <v>0</v>
      </c>
      <c r="H638" s="49"/>
      <c r="I638" s="80"/>
      <c r="J638" s="80"/>
      <c r="K638" s="80"/>
      <c r="L638" s="80"/>
      <c r="M638" s="80"/>
      <c r="N638" s="80"/>
      <c r="O638" s="80"/>
      <c r="P638" s="80"/>
      <c r="Q638" s="80"/>
      <c r="R638" s="80"/>
      <c r="S638" s="80"/>
      <c r="T638" s="80"/>
      <c r="U638" s="80"/>
      <c r="V638" s="80"/>
      <c r="W638" s="80"/>
      <c r="X638" s="80"/>
      <c r="Y638" s="80"/>
      <c r="Z638" s="80"/>
    </row>
    <row r="639" spans="1:26" ht="30" customHeight="1">
      <c r="A639" s="41" t="s">
        <v>2328</v>
      </c>
      <c r="B639" s="57" t="s">
        <v>2329</v>
      </c>
      <c r="C639" s="43">
        <f t="shared" ref="C639:C640" si="233">SUM(C640)</f>
        <v>0</v>
      </c>
      <c r="D639" s="43"/>
      <c r="E639" s="43">
        <f t="shared" ref="E639:G639" si="234">SUM(E640)</f>
        <v>0</v>
      </c>
      <c r="F639" s="43">
        <f t="shared" si="234"/>
        <v>0</v>
      </c>
      <c r="G639" s="44">
        <f t="shared" si="234"/>
        <v>0</v>
      </c>
      <c r="H639" s="44"/>
      <c r="I639" s="80"/>
      <c r="J639" s="80"/>
      <c r="K639" s="80"/>
      <c r="L639" s="80"/>
      <c r="M639" s="80"/>
      <c r="N639" s="80"/>
      <c r="O639" s="80"/>
      <c r="P639" s="80"/>
      <c r="Q639" s="80"/>
      <c r="R639" s="80"/>
      <c r="S639" s="80"/>
      <c r="T639" s="80"/>
      <c r="U639" s="80"/>
      <c r="V639" s="80"/>
      <c r="W639" s="80"/>
      <c r="X639" s="80"/>
      <c r="Y639" s="80"/>
      <c r="Z639" s="80"/>
    </row>
    <row r="640" spans="1:26" ht="30" customHeight="1">
      <c r="A640" s="53" t="s">
        <v>2330</v>
      </c>
      <c r="B640" s="62" t="s">
        <v>2331</v>
      </c>
      <c r="C640" s="49">
        <f t="shared" si="233"/>
        <v>0</v>
      </c>
      <c r="D640" s="48"/>
      <c r="E640" s="49">
        <f t="shared" ref="E640:G640" si="235">SUM(E641)</f>
        <v>0</v>
      </c>
      <c r="F640" s="49">
        <f t="shared" si="235"/>
        <v>0</v>
      </c>
      <c r="G640" s="49">
        <f t="shared" si="235"/>
        <v>0</v>
      </c>
      <c r="H640" s="49"/>
      <c r="I640" s="80"/>
      <c r="J640" s="80"/>
      <c r="K640" s="80"/>
      <c r="L640" s="80"/>
      <c r="M640" s="80"/>
      <c r="N640" s="80"/>
      <c r="O640" s="80"/>
      <c r="P640" s="80"/>
      <c r="Q640" s="80"/>
      <c r="R640" s="80"/>
      <c r="S640" s="80"/>
      <c r="T640" s="80"/>
      <c r="U640" s="80"/>
      <c r="V640" s="80"/>
      <c r="W640" s="80"/>
      <c r="X640" s="80"/>
      <c r="Y640" s="80"/>
      <c r="Z640" s="80"/>
    </row>
    <row r="641" spans="1:26" ht="30" customHeight="1">
      <c r="A641" s="58" t="s">
        <v>283</v>
      </c>
      <c r="B641" s="59" t="s">
        <v>2332</v>
      </c>
      <c r="C641" s="61"/>
      <c r="D641" s="60"/>
      <c r="E641" s="61"/>
      <c r="F641" s="61"/>
      <c r="G641" s="61">
        <f>ROUND(E641-F641,2)</f>
        <v>0</v>
      </c>
      <c r="H641" s="61"/>
      <c r="I641" s="80"/>
      <c r="J641" s="80"/>
      <c r="K641" s="80"/>
      <c r="L641" s="80"/>
      <c r="M641" s="80"/>
      <c r="N641" s="80"/>
      <c r="O641" s="80"/>
      <c r="P641" s="80"/>
      <c r="Q641" s="80"/>
      <c r="R641" s="80"/>
      <c r="S641" s="80"/>
      <c r="T641" s="80"/>
      <c r="U641" s="80"/>
      <c r="V641" s="80"/>
      <c r="W641" s="80"/>
      <c r="X641" s="80"/>
      <c r="Y641" s="80"/>
      <c r="Z641" s="80"/>
    </row>
    <row r="642" spans="1:26" ht="30" customHeight="1">
      <c r="A642" s="41" t="s">
        <v>2333</v>
      </c>
      <c r="B642" s="57" t="s">
        <v>2334</v>
      </c>
      <c r="C642" s="43">
        <f>C643+C645+C647+C649+C651</f>
        <v>0</v>
      </c>
      <c r="D642" s="43"/>
      <c r="E642" s="43">
        <f t="shared" ref="E642:G642" si="236">E643+E645+E647+E649+E651</f>
        <v>0</v>
      </c>
      <c r="F642" s="43">
        <f t="shared" si="236"/>
        <v>0</v>
      </c>
      <c r="G642" s="44">
        <f t="shared" si="236"/>
        <v>0</v>
      </c>
      <c r="H642" s="44"/>
      <c r="I642" s="80"/>
      <c r="J642" s="80"/>
      <c r="K642" s="80"/>
      <c r="L642" s="80"/>
      <c r="M642" s="80"/>
      <c r="N642" s="80"/>
      <c r="O642" s="80"/>
      <c r="P642" s="80"/>
      <c r="Q642" s="80"/>
      <c r="R642" s="80"/>
      <c r="S642" s="80"/>
      <c r="T642" s="80"/>
      <c r="U642" s="80"/>
      <c r="V642" s="80"/>
      <c r="W642" s="80"/>
      <c r="X642" s="80"/>
      <c r="Y642" s="80"/>
      <c r="Z642" s="80"/>
    </row>
    <row r="643" spans="1:26" ht="30" customHeight="1">
      <c r="A643" s="53" t="s">
        <v>2335</v>
      </c>
      <c r="B643" s="62" t="s">
        <v>2336</v>
      </c>
      <c r="C643" s="49">
        <f>SUM(C644)</f>
        <v>0</v>
      </c>
      <c r="D643" s="48"/>
      <c r="E643" s="49">
        <f t="shared" ref="E643:G643" si="237">SUM(E644)</f>
        <v>0</v>
      </c>
      <c r="F643" s="49">
        <f t="shared" si="237"/>
        <v>0</v>
      </c>
      <c r="G643" s="49">
        <f t="shared" si="237"/>
        <v>0</v>
      </c>
      <c r="H643" s="49"/>
      <c r="I643" s="80"/>
      <c r="J643" s="80"/>
      <c r="K643" s="80"/>
      <c r="L643" s="80"/>
      <c r="M643" s="80"/>
      <c r="N643" s="80"/>
      <c r="O643" s="80"/>
      <c r="P643" s="80"/>
      <c r="Q643" s="80"/>
      <c r="R643" s="80"/>
      <c r="S643" s="80"/>
      <c r="T643" s="80"/>
      <c r="U643" s="80"/>
      <c r="V643" s="80"/>
      <c r="W643" s="80"/>
      <c r="X643" s="80"/>
      <c r="Y643" s="80"/>
      <c r="Z643" s="80"/>
    </row>
    <row r="644" spans="1:26" ht="30" customHeight="1">
      <c r="A644" s="58" t="s">
        <v>284</v>
      </c>
      <c r="B644" s="59" t="s">
        <v>2336</v>
      </c>
      <c r="C644" s="61"/>
      <c r="D644" s="60"/>
      <c r="E644" s="61"/>
      <c r="F644" s="61"/>
      <c r="G644" s="61">
        <f>ROUND(E644-F644,2)</f>
        <v>0</v>
      </c>
      <c r="H644" s="61"/>
      <c r="I644" s="80"/>
      <c r="J644" s="80"/>
      <c r="K644" s="80"/>
      <c r="L644" s="80"/>
      <c r="M644" s="80"/>
      <c r="N644" s="80"/>
      <c r="O644" s="80"/>
      <c r="P644" s="80"/>
      <c r="Q644" s="80"/>
      <c r="R644" s="80"/>
      <c r="S644" s="80"/>
      <c r="T644" s="80"/>
      <c r="U644" s="80"/>
      <c r="V644" s="80"/>
      <c r="W644" s="80"/>
      <c r="X644" s="80"/>
      <c r="Y644" s="80"/>
      <c r="Z644" s="80"/>
    </row>
    <row r="645" spans="1:26" ht="30" customHeight="1">
      <c r="A645" s="53" t="s">
        <v>2337</v>
      </c>
      <c r="B645" s="62" t="s">
        <v>2338</v>
      </c>
      <c r="C645" s="49">
        <f>SUM(C646)</f>
        <v>0</v>
      </c>
      <c r="D645" s="48"/>
      <c r="E645" s="49">
        <f t="shared" ref="E645:G645" si="238">SUM(E646)</f>
        <v>0</v>
      </c>
      <c r="F645" s="49">
        <f t="shared" si="238"/>
        <v>0</v>
      </c>
      <c r="G645" s="49">
        <f t="shared" si="238"/>
        <v>0</v>
      </c>
      <c r="H645" s="49"/>
      <c r="I645" s="80"/>
      <c r="J645" s="80"/>
      <c r="K645" s="80"/>
      <c r="L645" s="80"/>
      <c r="M645" s="80"/>
      <c r="N645" s="80"/>
      <c r="O645" s="80"/>
      <c r="P645" s="80"/>
      <c r="Q645" s="80"/>
      <c r="R645" s="80"/>
      <c r="S645" s="80"/>
      <c r="T645" s="80"/>
      <c r="U645" s="80"/>
      <c r="V645" s="80"/>
      <c r="W645" s="80"/>
      <c r="X645" s="80"/>
      <c r="Y645" s="80"/>
      <c r="Z645" s="80"/>
    </row>
    <row r="646" spans="1:26" ht="30" customHeight="1">
      <c r="A646" s="58" t="s">
        <v>285</v>
      </c>
      <c r="B646" s="59" t="s">
        <v>2339</v>
      </c>
      <c r="C646" s="61"/>
      <c r="D646" s="60"/>
      <c r="E646" s="61"/>
      <c r="F646" s="61"/>
      <c r="G646" s="61">
        <f>ROUND(E646-F646,2)</f>
        <v>0</v>
      </c>
      <c r="H646" s="61"/>
      <c r="I646" s="80"/>
      <c r="J646" s="80"/>
      <c r="K646" s="80"/>
      <c r="L646" s="80"/>
      <c r="M646" s="80"/>
      <c r="N646" s="80"/>
      <c r="O646" s="80"/>
      <c r="P646" s="80"/>
      <c r="Q646" s="80"/>
      <c r="R646" s="80"/>
      <c r="S646" s="80"/>
      <c r="T646" s="80"/>
      <c r="U646" s="80"/>
      <c r="V646" s="80"/>
      <c r="W646" s="80"/>
      <c r="X646" s="80"/>
      <c r="Y646" s="80"/>
      <c r="Z646" s="80"/>
    </row>
    <row r="647" spans="1:26" ht="30" customHeight="1">
      <c r="A647" s="53" t="s">
        <v>2340</v>
      </c>
      <c r="B647" s="62" t="s">
        <v>2341</v>
      </c>
      <c r="C647" s="49">
        <f>SUM(C648)</f>
        <v>0</v>
      </c>
      <c r="D647" s="48"/>
      <c r="E647" s="49">
        <f t="shared" ref="E647:G647" si="239">SUM(E648)</f>
        <v>0</v>
      </c>
      <c r="F647" s="49">
        <f t="shared" si="239"/>
        <v>0</v>
      </c>
      <c r="G647" s="49">
        <f t="shared" si="239"/>
        <v>0</v>
      </c>
      <c r="H647" s="49"/>
      <c r="I647" s="80"/>
      <c r="J647" s="80"/>
      <c r="K647" s="80"/>
      <c r="L647" s="80"/>
      <c r="M647" s="80"/>
      <c r="N647" s="80"/>
      <c r="O647" s="80"/>
      <c r="P647" s="80"/>
      <c r="Q647" s="80"/>
      <c r="R647" s="80"/>
      <c r="S647" s="80"/>
      <c r="T647" s="80"/>
      <c r="U647" s="80"/>
      <c r="V647" s="80"/>
      <c r="W647" s="80"/>
      <c r="X647" s="80"/>
      <c r="Y647" s="80"/>
      <c r="Z647" s="80"/>
    </row>
    <row r="648" spans="1:26" ht="30" customHeight="1">
      <c r="A648" s="58" t="s">
        <v>286</v>
      </c>
      <c r="B648" s="59" t="s">
        <v>2342</v>
      </c>
      <c r="C648" s="61"/>
      <c r="D648" s="60"/>
      <c r="E648" s="61"/>
      <c r="F648" s="61"/>
      <c r="G648" s="61">
        <f>ROUND(E648-F648,2)</f>
        <v>0</v>
      </c>
      <c r="H648" s="61"/>
      <c r="I648" s="80"/>
      <c r="J648" s="80"/>
      <c r="K648" s="80"/>
      <c r="L648" s="80"/>
      <c r="M648" s="80"/>
      <c r="N648" s="80"/>
      <c r="O648" s="80"/>
      <c r="P648" s="80"/>
      <c r="Q648" s="80"/>
      <c r="R648" s="80"/>
      <c r="S648" s="80"/>
      <c r="T648" s="80"/>
      <c r="U648" s="80"/>
      <c r="V648" s="80"/>
      <c r="W648" s="80"/>
      <c r="X648" s="80"/>
      <c r="Y648" s="80"/>
      <c r="Z648" s="80"/>
    </row>
    <row r="649" spans="1:26" ht="30" customHeight="1">
      <c r="A649" s="53" t="s">
        <v>2343</v>
      </c>
      <c r="B649" s="62" t="s">
        <v>2344</v>
      </c>
      <c r="C649" s="49">
        <f>SUM(C650)</f>
        <v>0</v>
      </c>
      <c r="D649" s="48"/>
      <c r="E649" s="49">
        <f t="shared" ref="E649:G649" si="240">SUM(E650)</f>
        <v>0</v>
      </c>
      <c r="F649" s="49">
        <f t="shared" si="240"/>
        <v>0</v>
      </c>
      <c r="G649" s="49">
        <f t="shared" si="240"/>
        <v>0</v>
      </c>
      <c r="H649" s="49"/>
      <c r="I649" s="80"/>
      <c r="J649" s="80"/>
      <c r="K649" s="80"/>
      <c r="L649" s="80"/>
      <c r="M649" s="80"/>
      <c r="N649" s="80"/>
      <c r="O649" s="80"/>
      <c r="P649" s="80"/>
      <c r="Q649" s="80"/>
      <c r="R649" s="80"/>
      <c r="S649" s="80"/>
      <c r="T649" s="80"/>
      <c r="U649" s="80"/>
      <c r="V649" s="80"/>
      <c r="W649" s="80"/>
      <c r="X649" s="80"/>
      <c r="Y649" s="80"/>
      <c r="Z649" s="80"/>
    </row>
    <row r="650" spans="1:26" ht="30" customHeight="1">
      <c r="A650" s="58" t="s">
        <v>287</v>
      </c>
      <c r="B650" s="59" t="s">
        <v>2345</v>
      </c>
      <c r="C650" s="61"/>
      <c r="D650" s="60"/>
      <c r="E650" s="61"/>
      <c r="F650" s="61"/>
      <c r="G650" s="61">
        <f>ROUND(E650-F650,2)</f>
        <v>0</v>
      </c>
      <c r="H650" s="61"/>
      <c r="I650" s="80"/>
      <c r="J650" s="80"/>
      <c r="K650" s="80"/>
      <c r="L650" s="80"/>
      <c r="M650" s="80"/>
      <c r="N650" s="80"/>
      <c r="O650" s="80"/>
      <c r="P650" s="80"/>
      <c r="Q650" s="80"/>
      <c r="R650" s="80"/>
      <c r="S650" s="80"/>
      <c r="T650" s="80"/>
      <c r="U650" s="80"/>
      <c r="V650" s="80"/>
      <c r="W650" s="80"/>
      <c r="X650" s="80"/>
      <c r="Y650" s="80"/>
      <c r="Z650" s="80"/>
    </row>
    <row r="651" spans="1:26" ht="30" customHeight="1">
      <c r="A651" s="53" t="s">
        <v>2346</v>
      </c>
      <c r="B651" s="62" t="s">
        <v>2347</v>
      </c>
      <c r="C651" s="49">
        <f>SUM(C652)</f>
        <v>0</v>
      </c>
      <c r="D651" s="48"/>
      <c r="E651" s="49">
        <f t="shared" ref="E651:G651" si="241">SUM(E652)</f>
        <v>0</v>
      </c>
      <c r="F651" s="49">
        <f t="shared" si="241"/>
        <v>0</v>
      </c>
      <c r="G651" s="49">
        <f t="shared" si="241"/>
        <v>0</v>
      </c>
      <c r="H651" s="49"/>
      <c r="I651" s="80"/>
      <c r="J651" s="80"/>
      <c r="K651" s="80"/>
      <c r="L651" s="80"/>
      <c r="M651" s="80"/>
      <c r="N651" s="80"/>
      <c r="O651" s="80"/>
      <c r="P651" s="80"/>
      <c r="Q651" s="80"/>
      <c r="R651" s="80"/>
      <c r="S651" s="80"/>
      <c r="T651" s="80"/>
      <c r="U651" s="80"/>
      <c r="V651" s="80"/>
      <c r="W651" s="80"/>
      <c r="X651" s="80"/>
      <c r="Y651" s="80"/>
      <c r="Z651" s="80"/>
    </row>
    <row r="652" spans="1:26" ht="30" customHeight="1">
      <c r="A652" s="58" t="s">
        <v>288</v>
      </c>
      <c r="B652" s="59" t="s">
        <v>2347</v>
      </c>
      <c r="C652" s="61"/>
      <c r="D652" s="60"/>
      <c r="E652" s="61"/>
      <c r="F652" s="61"/>
      <c r="G652" s="61">
        <f>ROUND(E652-F652,2)</f>
        <v>0</v>
      </c>
      <c r="H652" s="61"/>
      <c r="I652" s="80"/>
      <c r="J652" s="80"/>
      <c r="K652" s="80"/>
      <c r="L652" s="80"/>
      <c r="M652" s="80"/>
      <c r="N652" s="80"/>
      <c r="O652" s="80"/>
      <c r="P652" s="80"/>
      <c r="Q652" s="80"/>
      <c r="R652" s="80"/>
      <c r="S652" s="80"/>
      <c r="T652" s="80"/>
      <c r="U652" s="80"/>
      <c r="V652" s="80"/>
      <c r="W652" s="80"/>
      <c r="X652" s="80"/>
      <c r="Y652" s="80"/>
      <c r="Z652" s="80"/>
    </row>
    <row r="653" spans="1:26" ht="30" customHeight="1">
      <c r="A653" s="41" t="s">
        <v>2348</v>
      </c>
      <c r="B653" s="57" t="s">
        <v>2349</v>
      </c>
      <c r="C653" s="43">
        <f>C654+C657</f>
        <v>0</v>
      </c>
      <c r="D653" s="43"/>
      <c r="E653" s="43">
        <f t="shared" ref="E653:G653" si="242">E654+E657</f>
        <v>0</v>
      </c>
      <c r="F653" s="43">
        <f t="shared" si="242"/>
        <v>0</v>
      </c>
      <c r="G653" s="44">
        <f t="shared" si="242"/>
        <v>0</v>
      </c>
      <c r="H653" s="44"/>
      <c r="I653" s="80"/>
      <c r="J653" s="80"/>
      <c r="K653" s="80"/>
      <c r="L653" s="80"/>
      <c r="M653" s="80"/>
      <c r="N653" s="80"/>
      <c r="O653" s="80"/>
      <c r="P653" s="80"/>
      <c r="Q653" s="80"/>
      <c r="R653" s="80"/>
      <c r="S653" s="80"/>
      <c r="T653" s="80"/>
      <c r="U653" s="80"/>
      <c r="V653" s="80"/>
      <c r="W653" s="80"/>
      <c r="X653" s="80"/>
      <c r="Y653" s="80"/>
      <c r="Z653" s="80"/>
    </row>
    <row r="654" spans="1:26" ht="30" customHeight="1">
      <c r="A654" s="53" t="s">
        <v>2350</v>
      </c>
      <c r="B654" s="62" t="s">
        <v>2351</v>
      </c>
      <c r="C654" s="49">
        <f>SUM(C655:C656)</f>
        <v>0</v>
      </c>
      <c r="D654" s="48"/>
      <c r="E654" s="49">
        <f t="shared" ref="E654:G654" si="243">SUM(E655:E656)</f>
        <v>0</v>
      </c>
      <c r="F654" s="49">
        <f t="shared" si="243"/>
        <v>0</v>
      </c>
      <c r="G654" s="49">
        <f t="shared" si="243"/>
        <v>0</v>
      </c>
      <c r="H654" s="49"/>
      <c r="I654" s="80"/>
      <c r="J654" s="80"/>
      <c r="K654" s="80"/>
      <c r="L654" s="80"/>
      <c r="M654" s="80"/>
      <c r="N654" s="80"/>
      <c r="O654" s="80"/>
      <c r="P654" s="80"/>
      <c r="Q654" s="80"/>
      <c r="R654" s="80"/>
      <c r="S654" s="80"/>
      <c r="T654" s="80"/>
      <c r="U654" s="80"/>
      <c r="V654" s="80"/>
      <c r="W654" s="80"/>
      <c r="X654" s="80"/>
      <c r="Y654" s="80"/>
      <c r="Z654" s="80"/>
    </row>
    <row r="655" spans="1:26" ht="30" customHeight="1">
      <c r="A655" s="58" t="s">
        <v>289</v>
      </c>
      <c r="B655" s="59" t="s">
        <v>2352</v>
      </c>
      <c r="C655" s="61"/>
      <c r="D655" s="60"/>
      <c r="E655" s="61"/>
      <c r="F655" s="61"/>
      <c r="G655" s="61">
        <f t="shared" ref="G655:G656" si="244">ROUND(E655-F655,2)</f>
        <v>0</v>
      </c>
      <c r="H655" s="61"/>
      <c r="I655" s="80"/>
      <c r="J655" s="80"/>
      <c r="K655" s="80"/>
      <c r="L655" s="80"/>
      <c r="M655" s="80"/>
      <c r="N655" s="80"/>
      <c r="O655" s="80"/>
      <c r="P655" s="80"/>
      <c r="Q655" s="80"/>
      <c r="R655" s="80"/>
      <c r="S655" s="80"/>
      <c r="T655" s="80"/>
      <c r="U655" s="80"/>
      <c r="V655" s="80"/>
      <c r="W655" s="80"/>
      <c r="X655" s="80"/>
      <c r="Y655" s="80"/>
      <c r="Z655" s="80"/>
    </row>
    <row r="656" spans="1:26" ht="30" customHeight="1">
      <c r="A656" s="58" t="s">
        <v>290</v>
      </c>
      <c r="B656" s="59" t="s">
        <v>2353</v>
      </c>
      <c r="C656" s="61"/>
      <c r="D656" s="60"/>
      <c r="E656" s="61"/>
      <c r="F656" s="61"/>
      <c r="G656" s="61">
        <f t="shared" si="244"/>
        <v>0</v>
      </c>
      <c r="H656" s="61"/>
      <c r="I656" s="80"/>
      <c r="J656" s="80"/>
      <c r="K656" s="80"/>
      <c r="L656" s="80"/>
      <c r="M656" s="80"/>
      <c r="N656" s="80"/>
      <c r="O656" s="80"/>
      <c r="P656" s="80"/>
      <c r="Q656" s="80"/>
      <c r="R656" s="80"/>
      <c r="S656" s="80"/>
      <c r="T656" s="80"/>
      <c r="U656" s="80"/>
      <c r="V656" s="80"/>
      <c r="W656" s="80"/>
      <c r="X656" s="80"/>
      <c r="Y656" s="80"/>
      <c r="Z656" s="80"/>
    </row>
    <row r="657" spans="1:26" ht="30" customHeight="1">
      <c r="A657" s="53" t="s">
        <v>2354</v>
      </c>
      <c r="B657" s="62" t="s">
        <v>2355</v>
      </c>
      <c r="C657" s="49">
        <f>SUM(C658)</f>
        <v>0</v>
      </c>
      <c r="D657" s="48"/>
      <c r="E657" s="49">
        <f t="shared" ref="E657:G657" si="245">SUM(E658)</f>
        <v>0</v>
      </c>
      <c r="F657" s="49">
        <f t="shared" si="245"/>
        <v>0</v>
      </c>
      <c r="G657" s="49">
        <f t="shared" si="245"/>
        <v>0</v>
      </c>
      <c r="H657" s="49"/>
      <c r="I657" s="80"/>
      <c r="J657" s="80"/>
      <c r="K657" s="80"/>
      <c r="L657" s="80"/>
      <c r="M657" s="80"/>
      <c r="N657" s="80"/>
      <c r="O657" s="80"/>
      <c r="P657" s="80"/>
      <c r="Q657" s="80"/>
      <c r="R657" s="80"/>
      <c r="S657" s="80"/>
      <c r="T657" s="80"/>
      <c r="U657" s="80"/>
      <c r="V657" s="80"/>
      <c r="W657" s="80"/>
      <c r="X657" s="80"/>
      <c r="Y657" s="80"/>
      <c r="Z657" s="80"/>
    </row>
    <row r="658" spans="1:26" ht="30" customHeight="1">
      <c r="A658" s="58" t="s">
        <v>291</v>
      </c>
      <c r="B658" s="59" t="s">
        <v>2356</v>
      </c>
      <c r="C658" s="61"/>
      <c r="D658" s="60"/>
      <c r="E658" s="61"/>
      <c r="F658" s="61"/>
      <c r="G658" s="61">
        <f>ROUND(E658-F658,2)</f>
        <v>0</v>
      </c>
      <c r="H658" s="61"/>
      <c r="I658" s="80"/>
      <c r="J658" s="80"/>
      <c r="K658" s="80"/>
      <c r="L658" s="80"/>
      <c r="M658" s="80"/>
      <c r="N658" s="80"/>
      <c r="O658" s="80"/>
      <c r="P658" s="80"/>
      <c r="Q658" s="80"/>
      <c r="R658" s="80"/>
      <c r="S658" s="80"/>
      <c r="T658" s="80"/>
      <c r="U658" s="80"/>
      <c r="V658" s="80"/>
      <c r="W658" s="80"/>
      <c r="X658" s="80"/>
      <c r="Y658" s="80"/>
      <c r="Z658" s="80"/>
    </row>
    <row r="659" spans="1:26" ht="30" customHeight="1">
      <c r="A659" s="37" t="s">
        <v>2357</v>
      </c>
      <c r="B659" s="38" t="s">
        <v>2358</v>
      </c>
      <c r="C659" s="39">
        <f>C660+C669+C677</f>
        <v>0</v>
      </c>
      <c r="D659" s="39"/>
      <c r="E659" s="39">
        <f t="shared" ref="E659:G659" si="246">E660+E669+E677</f>
        <v>0</v>
      </c>
      <c r="F659" s="39">
        <f t="shared" si="246"/>
        <v>0</v>
      </c>
      <c r="G659" s="40">
        <f t="shared" si="246"/>
        <v>0</v>
      </c>
      <c r="H659" s="40"/>
      <c r="I659" s="80"/>
      <c r="J659" s="80"/>
      <c r="K659" s="80"/>
      <c r="L659" s="80"/>
      <c r="M659" s="80"/>
      <c r="N659" s="80"/>
      <c r="O659" s="80"/>
      <c r="P659" s="80"/>
      <c r="Q659" s="80"/>
      <c r="R659" s="80"/>
      <c r="S659" s="80"/>
      <c r="T659" s="80"/>
      <c r="U659" s="80"/>
      <c r="V659" s="80"/>
      <c r="W659" s="80"/>
      <c r="X659" s="80"/>
      <c r="Y659" s="80"/>
      <c r="Z659" s="80"/>
    </row>
    <row r="660" spans="1:26" ht="30" customHeight="1">
      <c r="A660" s="41" t="s">
        <v>2359</v>
      </c>
      <c r="B660" s="57" t="s">
        <v>2360</v>
      </c>
      <c r="C660" s="43">
        <f>C661+C665</f>
        <v>0</v>
      </c>
      <c r="D660" s="43"/>
      <c r="E660" s="43">
        <f t="shared" ref="E660:G660" si="247">E661+E665</f>
        <v>0</v>
      </c>
      <c r="F660" s="43">
        <f t="shared" si="247"/>
        <v>0</v>
      </c>
      <c r="G660" s="44">
        <f t="shared" si="247"/>
        <v>0</v>
      </c>
      <c r="H660" s="44"/>
      <c r="I660" s="80"/>
      <c r="J660" s="80"/>
      <c r="K660" s="80"/>
      <c r="L660" s="80"/>
      <c r="M660" s="80"/>
      <c r="N660" s="80"/>
      <c r="O660" s="80"/>
      <c r="P660" s="80"/>
      <c r="Q660" s="80"/>
      <c r="R660" s="80"/>
      <c r="S660" s="80"/>
      <c r="T660" s="80"/>
      <c r="U660" s="80"/>
      <c r="V660" s="80"/>
      <c r="W660" s="80"/>
      <c r="X660" s="80"/>
      <c r="Y660" s="80"/>
      <c r="Z660" s="80"/>
    </row>
    <row r="661" spans="1:26" ht="30" customHeight="1">
      <c r="A661" s="53" t="s">
        <v>2361</v>
      </c>
      <c r="B661" s="62" t="s">
        <v>2362</v>
      </c>
      <c r="C661" s="49">
        <f>SUM(C662:C664)</f>
        <v>0</v>
      </c>
      <c r="D661" s="48"/>
      <c r="E661" s="49">
        <f t="shared" ref="E661:G661" si="248">SUM(E662:E664)</f>
        <v>0</v>
      </c>
      <c r="F661" s="49">
        <f t="shared" si="248"/>
        <v>0</v>
      </c>
      <c r="G661" s="49">
        <f t="shared" si="248"/>
        <v>0</v>
      </c>
      <c r="H661" s="49"/>
      <c r="I661" s="80"/>
      <c r="J661" s="80"/>
      <c r="K661" s="80"/>
      <c r="L661" s="80"/>
      <c r="M661" s="80"/>
      <c r="N661" s="80"/>
      <c r="O661" s="80"/>
      <c r="P661" s="80"/>
      <c r="Q661" s="80"/>
      <c r="R661" s="80"/>
      <c r="S661" s="80"/>
      <c r="T661" s="80"/>
      <c r="U661" s="80"/>
      <c r="V661" s="80"/>
      <c r="W661" s="80"/>
      <c r="X661" s="80"/>
      <c r="Y661" s="80"/>
      <c r="Z661" s="80"/>
    </row>
    <row r="662" spans="1:26" ht="30" customHeight="1">
      <c r="A662" s="58" t="s">
        <v>292</v>
      </c>
      <c r="B662" s="59" t="s">
        <v>518</v>
      </c>
      <c r="C662" s="61"/>
      <c r="D662" s="60"/>
      <c r="E662" s="61"/>
      <c r="F662" s="61"/>
      <c r="G662" s="61">
        <f t="shared" ref="G662:G664" si="249">ROUND(E662-F662,2)</f>
        <v>0</v>
      </c>
      <c r="H662" s="61"/>
      <c r="I662" s="80"/>
      <c r="J662" s="80"/>
      <c r="K662" s="80"/>
      <c r="L662" s="80"/>
      <c r="M662" s="80"/>
      <c r="N662" s="80"/>
      <c r="O662" s="80"/>
      <c r="P662" s="80"/>
      <c r="Q662" s="80"/>
      <c r="R662" s="80"/>
      <c r="S662" s="80"/>
      <c r="T662" s="80"/>
      <c r="U662" s="80"/>
      <c r="V662" s="80"/>
      <c r="W662" s="80"/>
      <c r="X662" s="80"/>
      <c r="Y662" s="80"/>
      <c r="Z662" s="80"/>
    </row>
    <row r="663" spans="1:26" ht="30" customHeight="1">
      <c r="A663" s="58" t="s">
        <v>293</v>
      </c>
      <c r="B663" s="93" t="s">
        <v>2363</v>
      </c>
      <c r="C663" s="61"/>
      <c r="D663" s="60"/>
      <c r="E663" s="61"/>
      <c r="F663" s="61"/>
      <c r="G663" s="61">
        <f t="shared" si="249"/>
        <v>0</v>
      </c>
      <c r="H663" s="61"/>
      <c r="I663" s="80"/>
      <c r="J663" s="80"/>
      <c r="K663" s="80"/>
      <c r="L663" s="80"/>
      <c r="M663" s="80"/>
      <c r="N663" s="80"/>
      <c r="O663" s="80"/>
      <c r="P663" s="80"/>
      <c r="Q663" s="80"/>
      <c r="R663" s="80"/>
      <c r="S663" s="80"/>
      <c r="T663" s="80"/>
      <c r="U663" s="80"/>
      <c r="V663" s="80"/>
      <c r="W663" s="80"/>
      <c r="X663" s="80"/>
      <c r="Y663" s="80"/>
      <c r="Z663" s="80"/>
    </row>
    <row r="664" spans="1:26" ht="30" customHeight="1">
      <c r="A664" s="58" t="s">
        <v>294</v>
      </c>
      <c r="B664" s="59" t="s">
        <v>519</v>
      </c>
      <c r="C664" s="61"/>
      <c r="D664" s="60"/>
      <c r="E664" s="61"/>
      <c r="F664" s="61"/>
      <c r="G664" s="61">
        <f t="shared" si="249"/>
        <v>0</v>
      </c>
      <c r="H664" s="61"/>
      <c r="I664" s="80"/>
      <c r="J664" s="80"/>
      <c r="K664" s="80"/>
      <c r="L664" s="80"/>
      <c r="M664" s="80"/>
      <c r="N664" s="80"/>
      <c r="O664" s="80"/>
      <c r="P664" s="80"/>
      <c r="Q664" s="80"/>
      <c r="R664" s="80"/>
      <c r="S664" s="80"/>
      <c r="T664" s="80"/>
      <c r="U664" s="80"/>
      <c r="V664" s="80"/>
      <c r="W664" s="80"/>
      <c r="X664" s="80"/>
      <c r="Y664" s="80"/>
      <c r="Z664" s="80"/>
    </row>
    <row r="665" spans="1:26" ht="30" customHeight="1">
      <c r="A665" s="53" t="s">
        <v>2364</v>
      </c>
      <c r="B665" s="62" t="s">
        <v>2365</v>
      </c>
      <c r="C665" s="49">
        <f>SUM(C666:C668)</f>
        <v>0</v>
      </c>
      <c r="D665" s="48"/>
      <c r="E665" s="49">
        <f t="shared" ref="E665:G665" si="250">SUM(E666:E668)</f>
        <v>0</v>
      </c>
      <c r="F665" s="49">
        <f t="shared" si="250"/>
        <v>0</v>
      </c>
      <c r="G665" s="49">
        <f t="shared" si="250"/>
        <v>0</v>
      </c>
      <c r="H665" s="49"/>
      <c r="I665" s="80"/>
      <c r="J665" s="80"/>
      <c r="K665" s="80"/>
      <c r="L665" s="80"/>
      <c r="M665" s="80"/>
      <c r="N665" s="80"/>
      <c r="O665" s="80"/>
      <c r="P665" s="80"/>
      <c r="Q665" s="80"/>
      <c r="R665" s="80"/>
      <c r="S665" s="80"/>
      <c r="T665" s="80"/>
      <c r="U665" s="80"/>
      <c r="V665" s="80"/>
      <c r="W665" s="80"/>
      <c r="X665" s="80"/>
      <c r="Y665" s="80"/>
      <c r="Z665" s="80"/>
    </row>
    <row r="666" spans="1:26" ht="30" customHeight="1">
      <c r="A666" s="58" t="s">
        <v>295</v>
      </c>
      <c r="B666" s="59" t="s">
        <v>2365</v>
      </c>
      <c r="C666" s="61"/>
      <c r="D666" s="60"/>
      <c r="E666" s="61"/>
      <c r="F666" s="61"/>
      <c r="G666" s="61">
        <f t="shared" ref="G666:G668" si="251">ROUND(E666-F666,2)</f>
        <v>0</v>
      </c>
      <c r="H666" s="61"/>
      <c r="I666" s="80"/>
      <c r="J666" s="80"/>
      <c r="K666" s="80"/>
      <c r="L666" s="80"/>
      <c r="M666" s="80"/>
      <c r="N666" s="80"/>
      <c r="O666" s="80"/>
      <c r="P666" s="80"/>
      <c r="Q666" s="80"/>
      <c r="R666" s="80"/>
      <c r="S666" s="80"/>
      <c r="T666" s="80"/>
      <c r="U666" s="80"/>
      <c r="V666" s="80"/>
      <c r="W666" s="80"/>
      <c r="X666" s="80"/>
      <c r="Y666" s="80"/>
      <c r="Z666" s="80"/>
    </row>
    <row r="667" spans="1:26" ht="30" customHeight="1">
      <c r="A667" s="58" t="s">
        <v>296</v>
      </c>
      <c r="B667" s="93" t="s">
        <v>2366</v>
      </c>
      <c r="C667" s="61"/>
      <c r="D667" s="60"/>
      <c r="E667" s="61"/>
      <c r="F667" s="61"/>
      <c r="G667" s="61">
        <f t="shared" si="251"/>
        <v>0</v>
      </c>
      <c r="H667" s="61"/>
      <c r="I667" s="80"/>
      <c r="J667" s="80"/>
      <c r="K667" s="80"/>
      <c r="L667" s="80"/>
      <c r="M667" s="80"/>
      <c r="N667" s="80"/>
      <c r="O667" s="80"/>
      <c r="P667" s="80"/>
      <c r="Q667" s="80"/>
      <c r="R667" s="80"/>
      <c r="S667" s="80"/>
      <c r="T667" s="80"/>
      <c r="U667" s="80"/>
      <c r="V667" s="80"/>
      <c r="W667" s="80"/>
      <c r="X667" s="80"/>
      <c r="Y667" s="80"/>
      <c r="Z667" s="80"/>
    </row>
    <row r="668" spans="1:26" ht="30" customHeight="1">
      <c r="A668" s="58" t="s">
        <v>297</v>
      </c>
      <c r="B668" s="93" t="s">
        <v>2367</v>
      </c>
      <c r="C668" s="61"/>
      <c r="D668" s="60"/>
      <c r="E668" s="61"/>
      <c r="F668" s="61"/>
      <c r="G668" s="61">
        <f t="shared" si="251"/>
        <v>0</v>
      </c>
      <c r="H668" s="61"/>
      <c r="I668" s="80"/>
      <c r="J668" s="80"/>
      <c r="K668" s="80"/>
      <c r="L668" s="80"/>
      <c r="M668" s="80"/>
      <c r="N668" s="80"/>
      <c r="O668" s="80"/>
      <c r="P668" s="80"/>
      <c r="Q668" s="80"/>
      <c r="R668" s="80"/>
      <c r="S668" s="80"/>
      <c r="T668" s="80"/>
      <c r="U668" s="80"/>
      <c r="V668" s="80"/>
      <c r="W668" s="80"/>
      <c r="X668" s="80"/>
      <c r="Y668" s="80"/>
      <c r="Z668" s="80"/>
    </row>
    <row r="669" spans="1:26" ht="30" customHeight="1">
      <c r="A669" s="41" t="s">
        <v>2368</v>
      </c>
      <c r="B669" s="57" t="s">
        <v>1786</v>
      </c>
      <c r="C669" s="44">
        <f>C670+C675</f>
        <v>0</v>
      </c>
      <c r="D669" s="43"/>
      <c r="E669" s="44">
        <f t="shared" ref="E669:G669" si="252">E670+E675</f>
        <v>0</v>
      </c>
      <c r="F669" s="44">
        <f t="shared" si="252"/>
        <v>0</v>
      </c>
      <c r="G669" s="44">
        <f t="shared" si="252"/>
        <v>0</v>
      </c>
      <c r="H669" s="44"/>
      <c r="I669" s="80"/>
      <c r="J669" s="80"/>
      <c r="K669" s="80"/>
      <c r="L669" s="80"/>
      <c r="M669" s="80"/>
      <c r="N669" s="80"/>
      <c r="O669" s="80"/>
      <c r="P669" s="80"/>
      <c r="Q669" s="80"/>
      <c r="R669" s="80"/>
      <c r="S669" s="80"/>
      <c r="T669" s="80"/>
      <c r="U669" s="80"/>
      <c r="V669" s="80"/>
      <c r="W669" s="80"/>
      <c r="X669" s="80"/>
      <c r="Y669" s="80"/>
      <c r="Z669" s="80"/>
    </row>
    <row r="670" spans="1:26" ht="30" customHeight="1">
      <c r="A670" s="53" t="s">
        <v>2369</v>
      </c>
      <c r="B670" s="54" t="s">
        <v>2370</v>
      </c>
      <c r="C670" s="49">
        <f>SUM(C671:C674)</f>
        <v>0</v>
      </c>
      <c r="D670" s="48"/>
      <c r="E670" s="49">
        <f t="shared" ref="E670:G670" si="253">SUM(E671:E674)</f>
        <v>0</v>
      </c>
      <c r="F670" s="49">
        <f t="shared" si="253"/>
        <v>0</v>
      </c>
      <c r="G670" s="49">
        <f t="shared" si="253"/>
        <v>0</v>
      </c>
      <c r="H670" s="49"/>
      <c r="I670" s="80"/>
      <c r="J670" s="80"/>
      <c r="K670" s="80"/>
      <c r="L670" s="80"/>
      <c r="M670" s="80"/>
      <c r="N670" s="80"/>
      <c r="O670" s="80"/>
      <c r="P670" s="80"/>
      <c r="Q670" s="80"/>
      <c r="R670" s="80"/>
      <c r="S670" s="80"/>
      <c r="T670" s="80"/>
      <c r="U670" s="80"/>
      <c r="V670" s="80"/>
      <c r="W670" s="80"/>
      <c r="X670" s="80"/>
      <c r="Y670" s="80"/>
      <c r="Z670" s="80"/>
    </row>
    <row r="671" spans="1:26" ht="30" customHeight="1">
      <c r="A671" s="58" t="s">
        <v>298</v>
      </c>
      <c r="B671" s="59" t="s">
        <v>2371</v>
      </c>
      <c r="C671" s="61"/>
      <c r="D671" s="60"/>
      <c r="E671" s="61"/>
      <c r="F671" s="61"/>
      <c r="G671" s="61">
        <f t="shared" ref="G671:G674" si="254">ROUND(E671-F671,2)</f>
        <v>0</v>
      </c>
      <c r="H671" s="61"/>
      <c r="I671" s="80"/>
      <c r="J671" s="80"/>
      <c r="K671" s="80"/>
      <c r="L671" s="80"/>
      <c r="M671" s="80"/>
      <c r="N671" s="80"/>
      <c r="O671" s="80"/>
      <c r="P671" s="80"/>
      <c r="Q671" s="80"/>
      <c r="R671" s="80"/>
      <c r="S671" s="80"/>
      <c r="T671" s="80"/>
      <c r="U671" s="80"/>
      <c r="V671" s="80"/>
      <c r="W671" s="80"/>
      <c r="X671" s="80"/>
      <c r="Y671" s="80"/>
      <c r="Z671" s="80"/>
    </row>
    <row r="672" spans="1:26" ht="30" customHeight="1">
      <c r="A672" s="58" t="s">
        <v>299</v>
      </c>
      <c r="B672" s="93" t="s">
        <v>2372</v>
      </c>
      <c r="C672" s="61"/>
      <c r="D672" s="60"/>
      <c r="E672" s="61"/>
      <c r="F672" s="61"/>
      <c r="G672" s="61">
        <f t="shared" si="254"/>
        <v>0</v>
      </c>
      <c r="H672" s="61"/>
      <c r="I672" s="80"/>
      <c r="J672" s="80"/>
      <c r="K672" s="80"/>
      <c r="L672" s="80"/>
      <c r="M672" s="80"/>
      <c r="N672" s="80"/>
      <c r="O672" s="80"/>
      <c r="P672" s="80"/>
      <c r="Q672" s="80"/>
      <c r="R672" s="80"/>
      <c r="S672" s="80"/>
      <c r="T672" s="80"/>
      <c r="U672" s="80"/>
      <c r="V672" s="80"/>
      <c r="W672" s="80"/>
      <c r="X672" s="80"/>
      <c r="Y672" s="80"/>
      <c r="Z672" s="80"/>
    </row>
    <row r="673" spans="1:26" ht="30" customHeight="1">
      <c r="A673" s="58" t="s">
        <v>300</v>
      </c>
      <c r="B673" s="59" t="s">
        <v>2373</v>
      </c>
      <c r="C673" s="61"/>
      <c r="D673" s="60"/>
      <c r="E673" s="61"/>
      <c r="F673" s="61"/>
      <c r="G673" s="61">
        <f t="shared" si="254"/>
        <v>0</v>
      </c>
      <c r="H673" s="61"/>
      <c r="I673" s="80"/>
      <c r="J673" s="80"/>
      <c r="K673" s="80"/>
      <c r="L673" s="80"/>
      <c r="M673" s="80"/>
      <c r="N673" s="80"/>
      <c r="O673" s="80"/>
      <c r="P673" s="80"/>
      <c r="Q673" s="80"/>
      <c r="R673" s="80"/>
      <c r="S673" s="80"/>
      <c r="T673" s="80"/>
      <c r="U673" s="80"/>
      <c r="V673" s="80"/>
      <c r="W673" s="80"/>
      <c r="X673" s="80"/>
      <c r="Y673" s="80"/>
      <c r="Z673" s="80"/>
    </row>
    <row r="674" spans="1:26" ht="30" customHeight="1">
      <c r="A674" s="58" t="s">
        <v>301</v>
      </c>
      <c r="B674" s="59" t="s">
        <v>2374</v>
      </c>
      <c r="C674" s="61"/>
      <c r="D674" s="60"/>
      <c r="E674" s="61"/>
      <c r="F674" s="61"/>
      <c r="G674" s="61">
        <f t="shared" si="254"/>
        <v>0</v>
      </c>
      <c r="H674" s="61"/>
      <c r="I674" s="80"/>
      <c r="J674" s="80"/>
      <c r="K674" s="80"/>
      <c r="L674" s="80"/>
      <c r="M674" s="80"/>
      <c r="N674" s="80"/>
      <c r="O674" s="80"/>
      <c r="P674" s="80"/>
      <c r="Q674" s="80"/>
      <c r="R674" s="80"/>
      <c r="S674" s="80"/>
      <c r="T674" s="80"/>
      <c r="U674" s="80"/>
      <c r="V674" s="80"/>
      <c r="W674" s="80"/>
      <c r="X674" s="80"/>
      <c r="Y674" s="80"/>
      <c r="Z674" s="80"/>
    </row>
    <row r="675" spans="1:26" ht="30" customHeight="1">
      <c r="A675" s="53" t="s">
        <v>2375</v>
      </c>
      <c r="B675" s="54" t="s">
        <v>2376</v>
      </c>
      <c r="C675" s="49">
        <f>SUM(C676)</f>
        <v>0</v>
      </c>
      <c r="D675" s="48"/>
      <c r="E675" s="49">
        <f t="shared" ref="E675:G675" si="255">SUM(E676)</f>
        <v>0</v>
      </c>
      <c r="F675" s="49">
        <f t="shared" si="255"/>
        <v>0</v>
      </c>
      <c r="G675" s="49">
        <f t="shared" si="255"/>
        <v>0</v>
      </c>
      <c r="H675" s="49"/>
      <c r="I675" s="80"/>
      <c r="J675" s="80"/>
      <c r="K675" s="80"/>
      <c r="L675" s="80"/>
      <c r="M675" s="80"/>
      <c r="N675" s="80"/>
      <c r="O675" s="80"/>
      <c r="P675" s="80"/>
      <c r="Q675" s="80"/>
      <c r="R675" s="80"/>
      <c r="S675" s="80"/>
      <c r="T675" s="80"/>
      <c r="U675" s="80"/>
      <c r="V675" s="80"/>
      <c r="W675" s="80"/>
      <c r="X675" s="80"/>
      <c r="Y675" s="80"/>
      <c r="Z675" s="80"/>
    </row>
    <row r="676" spans="1:26" ht="30" customHeight="1">
      <c r="A676" s="58" t="s">
        <v>302</v>
      </c>
      <c r="B676" s="93" t="s">
        <v>2376</v>
      </c>
      <c r="C676" s="61"/>
      <c r="D676" s="60"/>
      <c r="E676" s="61"/>
      <c r="F676" s="61"/>
      <c r="G676" s="61">
        <f>ROUND(E676-F676,2)</f>
        <v>0</v>
      </c>
      <c r="H676" s="61"/>
      <c r="I676" s="80"/>
      <c r="J676" s="80"/>
      <c r="K676" s="80"/>
      <c r="L676" s="80"/>
      <c r="M676" s="80"/>
      <c r="N676" s="80"/>
      <c r="O676" s="80"/>
      <c r="P676" s="80"/>
      <c r="Q676" s="80"/>
      <c r="R676" s="80"/>
      <c r="S676" s="80"/>
      <c r="T676" s="80"/>
      <c r="U676" s="80"/>
      <c r="V676" s="80"/>
      <c r="W676" s="80"/>
      <c r="X676" s="80"/>
      <c r="Y676" s="80"/>
      <c r="Z676" s="80"/>
    </row>
    <row r="677" spans="1:26" ht="30" customHeight="1">
      <c r="A677" s="41" t="s">
        <v>2377</v>
      </c>
      <c r="B677" s="57" t="s">
        <v>2378</v>
      </c>
      <c r="C677" s="43">
        <f>C678+C680</f>
        <v>0</v>
      </c>
      <c r="D677" s="43"/>
      <c r="E677" s="43">
        <f t="shared" ref="E677:G677" si="256">E678+E680</f>
        <v>0</v>
      </c>
      <c r="F677" s="43">
        <f t="shared" si="256"/>
        <v>0</v>
      </c>
      <c r="G677" s="44">
        <f t="shared" si="256"/>
        <v>0</v>
      </c>
      <c r="H677" s="44"/>
      <c r="I677" s="80"/>
      <c r="J677" s="80"/>
      <c r="K677" s="80"/>
      <c r="L677" s="80"/>
      <c r="M677" s="80"/>
      <c r="N677" s="80"/>
      <c r="O677" s="80"/>
      <c r="P677" s="80"/>
      <c r="Q677" s="80"/>
      <c r="R677" s="80"/>
      <c r="S677" s="80"/>
      <c r="T677" s="80"/>
      <c r="U677" s="80"/>
      <c r="V677" s="80"/>
      <c r="W677" s="80"/>
      <c r="X677" s="80"/>
      <c r="Y677" s="80"/>
      <c r="Z677" s="80"/>
    </row>
    <row r="678" spans="1:26" ht="30" customHeight="1">
      <c r="A678" s="53" t="s">
        <v>2379</v>
      </c>
      <c r="B678" s="62" t="s">
        <v>550</v>
      </c>
      <c r="C678" s="49">
        <f>SUM(C679)</f>
        <v>0</v>
      </c>
      <c r="D678" s="48"/>
      <c r="E678" s="49">
        <f t="shared" ref="E678:G678" si="257">SUM(E679)</f>
        <v>0</v>
      </c>
      <c r="F678" s="49">
        <f t="shared" si="257"/>
        <v>0</v>
      </c>
      <c r="G678" s="49">
        <f t="shared" si="257"/>
        <v>0</v>
      </c>
      <c r="H678" s="49"/>
      <c r="I678" s="80"/>
      <c r="J678" s="80"/>
      <c r="K678" s="80"/>
      <c r="L678" s="80"/>
      <c r="M678" s="80"/>
      <c r="N678" s="80"/>
      <c r="O678" s="80"/>
      <c r="P678" s="80"/>
      <c r="Q678" s="80"/>
      <c r="R678" s="80"/>
      <c r="S678" s="80"/>
      <c r="T678" s="80"/>
      <c r="U678" s="80"/>
      <c r="V678" s="80"/>
      <c r="W678" s="80"/>
      <c r="X678" s="80"/>
      <c r="Y678" s="80"/>
      <c r="Z678" s="80"/>
    </row>
    <row r="679" spans="1:26" ht="30" customHeight="1">
      <c r="A679" s="58" t="s">
        <v>303</v>
      </c>
      <c r="B679" s="59" t="s">
        <v>550</v>
      </c>
      <c r="C679" s="61"/>
      <c r="D679" s="60"/>
      <c r="E679" s="61"/>
      <c r="F679" s="61"/>
      <c r="G679" s="61">
        <f>ROUND(E679-F679,2)</f>
        <v>0</v>
      </c>
      <c r="H679" s="61"/>
      <c r="I679" s="80"/>
      <c r="J679" s="80"/>
      <c r="K679" s="80"/>
      <c r="L679" s="80"/>
      <c r="M679" s="80"/>
      <c r="N679" s="80"/>
      <c r="O679" s="80"/>
      <c r="P679" s="80"/>
      <c r="Q679" s="80"/>
      <c r="R679" s="80"/>
      <c r="S679" s="80"/>
      <c r="T679" s="80"/>
      <c r="U679" s="80"/>
      <c r="V679" s="80"/>
      <c r="W679" s="80"/>
      <c r="X679" s="80"/>
      <c r="Y679" s="80"/>
      <c r="Z679" s="80"/>
    </row>
    <row r="680" spans="1:26" ht="30" customHeight="1">
      <c r="A680" s="53" t="s">
        <v>2380</v>
      </c>
      <c r="B680" s="62" t="s">
        <v>2381</v>
      </c>
      <c r="C680" s="49">
        <f>SUM(C681:C682)</f>
        <v>0</v>
      </c>
      <c r="D680" s="48"/>
      <c r="E680" s="49">
        <f t="shared" ref="E680:G680" si="258">SUM(E681:E682)</f>
        <v>0</v>
      </c>
      <c r="F680" s="49">
        <f t="shared" si="258"/>
        <v>0</v>
      </c>
      <c r="G680" s="49">
        <f t="shared" si="258"/>
        <v>0</v>
      </c>
      <c r="H680" s="49"/>
      <c r="I680" s="80"/>
      <c r="J680" s="80"/>
      <c r="K680" s="80"/>
      <c r="L680" s="80"/>
      <c r="M680" s="80"/>
      <c r="N680" s="80"/>
      <c r="O680" s="80"/>
      <c r="P680" s="80"/>
      <c r="Q680" s="80"/>
      <c r="R680" s="80"/>
      <c r="S680" s="80"/>
      <c r="T680" s="80"/>
      <c r="U680" s="80"/>
      <c r="V680" s="80"/>
      <c r="W680" s="80"/>
      <c r="X680" s="80"/>
      <c r="Y680" s="80"/>
      <c r="Z680" s="80"/>
    </row>
    <row r="681" spans="1:26" ht="30" customHeight="1">
      <c r="A681" s="58" t="s">
        <v>304</v>
      </c>
      <c r="B681" s="59" t="s">
        <v>549</v>
      </c>
      <c r="C681" s="61"/>
      <c r="D681" s="60"/>
      <c r="E681" s="61"/>
      <c r="F681" s="61"/>
      <c r="G681" s="61">
        <f t="shared" ref="G681:G682" si="259">ROUND(E681-F681,2)</f>
        <v>0</v>
      </c>
      <c r="H681" s="61"/>
      <c r="I681" s="80"/>
      <c r="J681" s="80"/>
      <c r="K681" s="80"/>
      <c r="L681" s="80"/>
      <c r="M681" s="80"/>
      <c r="N681" s="80"/>
      <c r="O681" s="80"/>
      <c r="P681" s="80"/>
      <c r="Q681" s="80"/>
      <c r="R681" s="80"/>
      <c r="S681" s="80"/>
      <c r="T681" s="80"/>
      <c r="U681" s="80"/>
      <c r="V681" s="80"/>
      <c r="W681" s="80"/>
      <c r="X681" s="80"/>
      <c r="Y681" s="80"/>
      <c r="Z681" s="80"/>
    </row>
    <row r="682" spans="1:26" ht="30" customHeight="1">
      <c r="A682" s="58" t="s">
        <v>305</v>
      </c>
      <c r="B682" s="59" t="s">
        <v>2382</v>
      </c>
      <c r="C682" s="61"/>
      <c r="D682" s="60"/>
      <c r="E682" s="61"/>
      <c r="F682" s="61"/>
      <c r="G682" s="61">
        <f t="shared" si="259"/>
        <v>0</v>
      </c>
      <c r="H682" s="61"/>
      <c r="I682" s="80"/>
      <c r="J682" s="80"/>
      <c r="K682" s="80"/>
      <c r="L682" s="80"/>
      <c r="M682" s="80"/>
      <c r="N682" s="80"/>
      <c r="O682" s="80"/>
      <c r="P682" s="80"/>
      <c r="Q682" s="80"/>
      <c r="R682" s="80"/>
      <c r="S682" s="80"/>
      <c r="T682" s="80"/>
      <c r="U682" s="80"/>
      <c r="V682" s="80"/>
      <c r="W682" s="80"/>
      <c r="X682" s="80"/>
      <c r="Y682" s="80"/>
      <c r="Z682" s="80"/>
    </row>
    <row r="683" spans="1:26" ht="30" customHeight="1">
      <c r="A683" s="37" t="s">
        <v>2383</v>
      </c>
      <c r="B683" s="38" t="s">
        <v>2384</v>
      </c>
      <c r="C683" s="39">
        <f>C684+C695+C700+C705+C708</f>
        <v>7564707.7800000003</v>
      </c>
      <c r="D683" s="39"/>
      <c r="E683" s="39">
        <f t="shared" ref="E683:G683" si="260">E684+E695+E700+E705+E708</f>
        <v>2969114.49</v>
      </c>
      <c r="F683" s="39">
        <f t="shared" si="260"/>
        <v>0</v>
      </c>
      <c r="G683" s="40">
        <f t="shared" si="260"/>
        <v>2969114.49</v>
      </c>
      <c r="H683" s="40"/>
      <c r="I683" s="80"/>
      <c r="J683" s="80"/>
      <c r="K683" s="80"/>
      <c r="L683" s="80"/>
      <c r="M683" s="80"/>
      <c r="N683" s="80"/>
      <c r="O683" s="80"/>
      <c r="P683" s="80"/>
      <c r="Q683" s="80"/>
      <c r="R683" s="80"/>
      <c r="S683" s="80"/>
      <c r="T683" s="80"/>
      <c r="U683" s="80"/>
      <c r="V683" s="80"/>
      <c r="W683" s="80"/>
      <c r="X683" s="80"/>
      <c r="Y683" s="80"/>
      <c r="Z683" s="80"/>
    </row>
    <row r="684" spans="1:26" ht="30" customHeight="1">
      <c r="A684" s="41" t="s">
        <v>2385</v>
      </c>
      <c r="B684" s="57" t="s">
        <v>2386</v>
      </c>
      <c r="C684" s="43">
        <f>C685+C689</f>
        <v>7564707.7800000003</v>
      </c>
      <c r="D684" s="43"/>
      <c r="E684" s="43">
        <f t="shared" ref="E684:G684" si="261">E685+E689</f>
        <v>2969114.49</v>
      </c>
      <c r="F684" s="43">
        <f t="shared" si="261"/>
        <v>0</v>
      </c>
      <c r="G684" s="44">
        <f t="shared" si="261"/>
        <v>2969114.49</v>
      </c>
      <c r="H684" s="44"/>
      <c r="I684" s="80"/>
      <c r="J684" s="80"/>
      <c r="K684" s="80"/>
      <c r="L684" s="80"/>
      <c r="M684" s="80"/>
      <c r="N684" s="80"/>
      <c r="O684" s="80"/>
      <c r="P684" s="80"/>
      <c r="Q684" s="80"/>
      <c r="R684" s="80"/>
      <c r="S684" s="80"/>
      <c r="T684" s="80"/>
      <c r="U684" s="80"/>
      <c r="V684" s="80"/>
      <c r="W684" s="80"/>
      <c r="X684" s="80"/>
      <c r="Y684" s="80"/>
      <c r="Z684" s="80"/>
    </row>
    <row r="685" spans="1:26" ht="30" customHeight="1">
      <c r="A685" s="53" t="s">
        <v>2387</v>
      </c>
      <c r="B685" s="62" t="s">
        <v>2388</v>
      </c>
      <c r="C685" s="49">
        <f>SUM(C686:C688)</f>
        <v>7564707.7800000003</v>
      </c>
      <c r="D685" s="48"/>
      <c r="E685" s="49">
        <f t="shared" ref="E685:G685" si="262">SUM(E686:E688)</f>
        <v>2969114.49</v>
      </c>
      <c r="F685" s="49">
        <f t="shared" si="262"/>
        <v>0</v>
      </c>
      <c r="G685" s="49">
        <f t="shared" si="262"/>
        <v>2969114.49</v>
      </c>
      <c r="H685" s="49"/>
      <c r="I685" s="80"/>
      <c r="J685" s="80"/>
      <c r="K685" s="80"/>
      <c r="L685" s="80"/>
      <c r="M685" s="80"/>
      <c r="N685" s="80"/>
      <c r="O685" s="80"/>
      <c r="P685" s="80"/>
      <c r="Q685" s="80"/>
      <c r="R685" s="80"/>
      <c r="S685" s="80"/>
      <c r="T685" s="80"/>
      <c r="U685" s="80"/>
      <c r="V685" s="80"/>
      <c r="W685" s="80"/>
      <c r="X685" s="80"/>
      <c r="Y685" s="80"/>
      <c r="Z685" s="80"/>
    </row>
    <row r="686" spans="1:26" ht="30" customHeight="1">
      <c r="A686" s="58" t="s">
        <v>306</v>
      </c>
      <c r="B686" s="59" t="s">
        <v>2389</v>
      </c>
      <c r="C686" s="61">
        <v>7564707.7800000003</v>
      </c>
      <c r="D686" s="60"/>
      <c r="E686" s="61">
        <v>2969114.49</v>
      </c>
      <c r="F686" s="61"/>
      <c r="G686" s="61">
        <f t="shared" ref="G686:G688" si="263">ROUND(E686-F686,2)</f>
        <v>2969114.49</v>
      </c>
      <c r="H686" s="61"/>
      <c r="I686" s="80"/>
      <c r="J686" s="80"/>
      <c r="K686" s="80"/>
      <c r="L686" s="80"/>
      <c r="M686" s="80"/>
      <c r="N686" s="80"/>
      <c r="O686" s="80"/>
      <c r="P686" s="80"/>
      <c r="Q686" s="80"/>
      <c r="R686" s="80"/>
      <c r="S686" s="80"/>
      <c r="T686" s="80"/>
      <c r="U686" s="80"/>
      <c r="V686" s="80"/>
      <c r="W686" s="80"/>
      <c r="X686" s="80"/>
      <c r="Y686" s="80"/>
      <c r="Z686" s="80"/>
    </row>
    <row r="687" spans="1:26" ht="30" customHeight="1">
      <c r="A687" s="58" t="s">
        <v>307</v>
      </c>
      <c r="B687" s="59" t="s">
        <v>2390</v>
      </c>
      <c r="C687" s="61"/>
      <c r="D687" s="60"/>
      <c r="E687" s="61"/>
      <c r="F687" s="61"/>
      <c r="G687" s="61">
        <f t="shared" si="263"/>
        <v>0</v>
      </c>
      <c r="H687" s="61"/>
      <c r="I687" s="80"/>
      <c r="J687" s="80"/>
      <c r="K687" s="80"/>
      <c r="L687" s="80"/>
      <c r="M687" s="80"/>
      <c r="N687" s="80"/>
      <c r="O687" s="80"/>
      <c r="P687" s="80"/>
      <c r="Q687" s="80"/>
      <c r="R687" s="80"/>
      <c r="S687" s="80"/>
      <c r="T687" s="80"/>
      <c r="U687" s="80"/>
      <c r="V687" s="80"/>
      <c r="W687" s="80"/>
      <c r="X687" s="80"/>
      <c r="Y687" s="80"/>
      <c r="Z687" s="80"/>
    </row>
    <row r="688" spans="1:26" ht="30" customHeight="1">
      <c r="A688" s="58" t="s">
        <v>308</v>
      </c>
      <c r="B688" s="59" t="s">
        <v>2391</v>
      </c>
      <c r="C688" s="61"/>
      <c r="D688" s="60"/>
      <c r="E688" s="61"/>
      <c r="F688" s="61"/>
      <c r="G688" s="61">
        <f t="shared" si="263"/>
        <v>0</v>
      </c>
      <c r="H688" s="61"/>
      <c r="I688" s="80"/>
      <c r="J688" s="80"/>
      <c r="K688" s="80"/>
      <c r="L688" s="80"/>
      <c r="M688" s="80"/>
      <c r="N688" s="80"/>
      <c r="O688" s="80"/>
      <c r="P688" s="80"/>
      <c r="Q688" s="80"/>
      <c r="R688" s="80"/>
      <c r="S688" s="80"/>
      <c r="T688" s="80"/>
      <c r="U688" s="80"/>
      <c r="V688" s="80"/>
      <c r="W688" s="80"/>
      <c r="X688" s="80"/>
      <c r="Y688" s="80"/>
      <c r="Z688" s="80"/>
    </row>
    <row r="689" spans="1:26" ht="30" customHeight="1">
      <c r="A689" s="53" t="s">
        <v>2392</v>
      </c>
      <c r="B689" s="62" t="s">
        <v>2393</v>
      </c>
      <c r="C689" s="49">
        <f>SUM(C690:C694)</f>
        <v>0</v>
      </c>
      <c r="D689" s="48"/>
      <c r="E689" s="49">
        <f t="shared" ref="E689:G689" si="264">SUM(E690:E694)</f>
        <v>0</v>
      </c>
      <c r="F689" s="49">
        <f t="shared" si="264"/>
        <v>0</v>
      </c>
      <c r="G689" s="49">
        <f t="shared" si="264"/>
        <v>0</v>
      </c>
      <c r="H689" s="49"/>
      <c r="I689" s="80"/>
      <c r="J689" s="80"/>
      <c r="K689" s="80"/>
      <c r="L689" s="80"/>
      <c r="M689" s="80"/>
      <c r="N689" s="80"/>
      <c r="O689" s="80"/>
      <c r="P689" s="80"/>
      <c r="Q689" s="80"/>
      <c r="R689" s="80"/>
      <c r="S689" s="80"/>
      <c r="T689" s="80"/>
      <c r="U689" s="80"/>
      <c r="V689" s="80"/>
      <c r="W689" s="80"/>
      <c r="X689" s="80"/>
      <c r="Y689" s="80"/>
      <c r="Z689" s="80"/>
    </row>
    <row r="690" spans="1:26" ht="30" customHeight="1">
      <c r="A690" s="58" t="s">
        <v>309</v>
      </c>
      <c r="B690" s="59" t="s">
        <v>2394</v>
      </c>
      <c r="C690" s="60"/>
      <c r="D690" s="60"/>
      <c r="E690" s="60"/>
      <c r="F690" s="60"/>
      <c r="G690" s="61"/>
      <c r="H690" s="61"/>
      <c r="I690" s="80"/>
      <c r="J690" s="80"/>
      <c r="K690" s="80"/>
      <c r="L690" s="80"/>
      <c r="M690" s="80"/>
      <c r="N690" s="80"/>
      <c r="O690" s="80"/>
      <c r="P690" s="80"/>
      <c r="Q690" s="80"/>
      <c r="R690" s="80"/>
      <c r="S690" s="80"/>
      <c r="T690" s="80"/>
      <c r="U690" s="80"/>
      <c r="V690" s="80"/>
      <c r="W690" s="80"/>
      <c r="X690" s="80"/>
      <c r="Y690" s="80"/>
      <c r="Z690" s="80"/>
    </row>
    <row r="691" spans="1:26" ht="30" customHeight="1">
      <c r="A691" s="58" t="s">
        <v>310</v>
      </c>
      <c r="B691" s="59" t="s">
        <v>2395</v>
      </c>
      <c r="C691" s="60"/>
      <c r="D691" s="60"/>
      <c r="E691" s="60"/>
      <c r="F691" s="60"/>
      <c r="G691" s="61"/>
      <c r="H691" s="61"/>
      <c r="I691" s="80"/>
      <c r="J691" s="80"/>
      <c r="K691" s="80"/>
      <c r="L691" s="80"/>
      <c r="M691" s="80"/>
      <c r="N691" s="80"/>
      <c r="O691" s="80"/>
      <c r="P691" s="80"/>
      <c r="Q691" s="80"/>
      <c r="R691" s="80"/>
      <c r="S691" s="80"/>
      <c r="T691" s="80"/>
      <c r="U691" s="80"/>
      <c r="V691" s="80"/>
      <c r="W691" s="80"/>
      <c r="X691" s="80"/>
      <c r="Y691" s="80"/>
      <c r="Z691" s="80"/>
    </row>
    <row r="692" spans="1:26" ht="30" customHeight="1">
      <c r="A692" s="58" t="s">
        <v>311</v>
      </c>
      <c r="B692" s="59" t="s">
        <v>2396</v>
      </c>
      <c r="C692" s="60"/>
      <c r="D692" s="60"/>
      <c r="E692" s="60"/>
      <c r="F692" s="60"/>
      <c r="G692" s="61"/>
      <c r="H692" s="61"/>
      <c r="I692" s="80"/>
      <c r="J692" s="80"/>
      <c r="K692" s="80"/>
      <c r="L692" s="80"/>
      <c r="M692" s="80"/>
      <c r="N692" s="80"/>
      <c r="O692" s="80"/>
      <c r="P692" s="80"/>
      <c r="Q692" s="80"/>
      <c r="R692" s="80"/>
      <c r="S692" s="80"/>
      <c r="T692" s="80"/>
      <c r="U692" s="80"/>
      <c r="V692" s="80"/>
      <c r="W692" s="80"/>
      <c r="X692" s="80"/>
      <c r="Y692" s="80"/>
      <c r="Z692" s="80"/>
    </row>
    <row r="693" spans="1:26" ht="30" customHeight="1">
      <c r="A693" s="58" t="s">
        <v>312</v>
      </c>
      <c r="B693" s="59" t="s">
        <v>2397</v>
      </c>
      <c r="C693" s="60"/>
      <c r="D693" s="60"/>
      <c r="E693" s="60"/>
      <c r="F693" s="60"/>
      <c r="G693" s="61"/>
      <c r="H693" s="61"/>
      <c r="I693" s="80"/>
      <c r="J693" s="80"/>
      <c r="K693" s="80"/>
      <c r="L693" s="80"/>
      <c r="M693" s="80"/>
      <c r="N693" s="80"/>
      <c r="O693" s="80"/>
      <c r="P693" s="80"/>
      <c r="Q693" s="80"/>
      <c r="R693" s="80"/>
      <c r="S693" s="80"/>
      <c r="T693" s="80"/>
      <c r="U693" s="80"/>
      <c r="V693" s="80"/>
      <c r="W693" s="80"/>
      <c r="X693" s="80"/>
      <c r="Y693" s="80"/>
      <c r="Z693" s="80"/>
    </row>
    <row r="694" spans="1:26" ht="30" customHeight="1">
      <c r="A694" s="58" t="s">
        <v>313</v>
      </c>
      <c r="B694" s="59" t="s">
        <v>2398</v>
      </c>
      <c r="C694" s="60"/>
      <c r="D694" s="60"/>
      <c r="E694" s="60"/>
      <c r="F694" s="60"/>
      <c r="G694" s="61"/>
      <c r="H694" s="61"/>
      <c r="I694" s="80"/>
      <c r="J694" s="80"/>
      <c r="K694" s="80"/>
      <c r="L694" s="80"/>
      <c r="M694" s="80"/>
      <c r="N694" s="80"/>
      <c r="O694" s="80"/>
      <c r="P694" s="80"/>
      <c r="Q694" s="80"/>
      <c r="R694" s="80"/>
      <c r="S694" s="80"/>
      <c r="T694" s="80"/>
      <c r="U694" s="80"/>
      <c r="V694" s="80"/>
      <c r="W694" s="80"/>
      <c r="X694" s="80"/>
      <c r="Y694" s="80"/>
      <c r="Z694" s="80"/>
    </row>
    <row r="695" spans="1:26" ht="30" customHeight="1">
      <c r="A695" s="41" t="s">
        <v>2399</v>
      </c>
      <c r="B695" s="57" t="s">
        <v>2400</v>
      </c>
      <c r="C695" s="43">
        <f>SUM(C696+C698)</f>
        <v>0</v>
      </c>
      <c r="D695" s="43"/>
      <c r="E695" s="43">
        <f t="shared" ref="E695:G695" si="265">SUM(E696+E698)</f>
        <v>0</v>
      </c>
      <c r="F695" s="43">
        <f t="shared" si="265"/>
        <v>0</v>
      </c>
      <c r="G695" s="44">
        <f t="shared" si="265"/>
        <v>0</v>
      </c>
      <c r="H695" s="44"/>
      <c r="I695" s="80"/>
      <c r="J695" s="80"/>
      <c r="K695" s="80"/>
      <c r="L695" s="80"/>
      <c r="M695" s="80"/>
      <c r="N695" s="80"/>
      <c r="O695" s="80"/>
      <c r="P695" s="80"/>
      <c r="Q695" s="80"/>
      <c r="R695" s="80"/>
      <c r="S695" s="80"/>
      <c r="T695" s="80"/>
      <c r="U695" s="80"/>
      <c r="V695" s="80"/>
      <c r="W695" s="80"/>
      <c r="X695" s="80"/>
      <c r="Y695" s="80"/>
      <c r="Z695" s="80"/>
    </row>
    <row r="696" spans="1:26" ht="30" customHeight="1">
      <c r="A696" s="53" t="s">
        <v>2401</v>
      </c>
      <c r="B696" s="54" t="s">
        <v>2402</v>
      </c>
      <c r="C696" s="49">
        <f>SUM(C697)</f>
        <v>0</v>
      </c>
      <c r="D696" s="48"/>
      <c r="E696" s="49">
        <f t="shared" ref="E696:G696" si="266">SUM(E697)</f>
        <v>0</v>
      </c>
      <c r="F696" s="49">
        <f t="shared" si="266"/>
        <v>0</v>
      </c>
      <c r="G696" s="49">
        <f t="shared" si="266"/>
        <v>0</v>
      </c>
      <c r="H696" s="49"/>
      <c r="I696" s="80"/>
      <c r="J696" s="80"/>
      <c r="K696" s="80"/>
      <c r="L696" s="80"/>
      <c r="M696" s="80"/>
      <c r="N696" s="80"/>
      <c r="O696" s="80"/>
      <c r="P696" s="80"/>
      <c r="Q696" s="80"/>
      <c r="R696" s="80"/>
      <c r="S696" s="80"/>
      <c r="T696" s="80"/>
      <c r="U696" s="80"/>
      <c r="V696" s="80"/>
      <c r="W696" s="80"/>
      <c r="X696" s="80"/>
      <c r="Y696" s="80"/>
      <c r="Z696" s="80"/>
    </row>
    <row r="697" spans="1:26" ht="30" customHeight="1">
      <c r="A697" s="58" t="s">
        <v>314</v>
      </c>
      <c r="B697" s="59" t="s">
        <v>2402</v>
      </c>
      <c r="C697" s="61"/>
      <c r="D697" s="60"/>
      <c r="E697" s="61"/>
      <c r="F697" s="61"/>
      <c r="G697" s="61">
        <f>ROUND(E697-F697,2)</f>
        <v>0</v>
      </c>
      <c r="H697" s="61"/>
      <c r="I697" s="80"/>
      <c r="J697" s="80"/>
      <c r="K697" s="80"/>
      <c r="L697" s="80"/>
      <c r="M697" s="80"/>
      <c r="N697" s="80"/>
      <c r="O697" s="80"/>
      <c r="P697" s="80"/>
      <c r="Q697" s="80"/>
      <c r="R697" s="80"/>
      <c r="S697" s="80"/>
      <c r="T697" s="80"/>
      <c r="U697" s="80"/>
      <c r="V697" s="80"/>
      <c r="W697" s="80"/>
      <c r="X697" s="80"/>
      <c r="Y697" s="80"/>
      <c r="Z697" s="80"/>
    </row>
    <row r="698" spans="1:26" ht="30" customHeight="1">
      <c r="A698" s="53" t="s">
        <v>2403</v>
      </c>
      <c r="B698" s="62" t="s">
        <v>2404</v>
      </c>
      <c r="C698" s="49">
        <f>SUM(C699)</f>
        <v>0</v>
      </c>
      <c r="D698" s="48"/>
      <c r="E698" s="49">
        <f t="shared" ref="E698:G698" si="267">SUM(E699)</f>
        <v>0</v>
      </c>
      <c r="F698" s="49">
        <f t="shared" si="267"/>
        <v>0</v>
      </c>
      <c r="G698" s="49">
        <f t="shared" si="267"/>
        <v>0</v>
      </c>
      <c r="H698" s="49"/>
      <c r="I698" s="80"/>
      <c r="J698" s="80"/>
      <c r="K698" s="80"/>
      <c r="L698" s="80"/>
      <c r="M698" s="80"/>
      <c r="N698" s="80"/>
      <c r="O698" s="80"/>
      <c r="P698" s="80"/>
      <c r="Q698" s="80"/>
      <c r="R698" s="80"/>
      <c r="S698" s="80"/>
      <c r="T698" s="80"/>
      <c r="U698" s="80"/>
      <c r="V698" s="80"/>
      <c r="W698" s="80"/>
      <c r="X698" s="80"/>
      <c r="Y698" s="80"/>
      <c r="Z698" s="80"/>
    </row>
    <row r="699" spans="1:26" ht="30" customHeight="1">
      <c r="A699" s="58" t="s">
        <v>315</v>
      </c>
      <c r="B699" s="93" t="s">
        <v>2404</v>
      </c>
      <c r="C699" s="66"/>
      <c r="D699" s="66"/>
      <c r="E699" s="66"/>
      <c r="F699" s="66"/>
      <c r="G699" s="61"/>
      <c r="H699" s="61"/>
      <c r="I699" s="80"/>
      <c r="J699" s="80"/>
      <c r="K699" s="80"/>
      <c r="L699" s="80"/>
      <c r="M699" s="80"/>
      <c r="N699" s="80"/>
      <c r="O699" s="80"/>
      <c r="P699" s="80"/>
      <c r="Q699" s="80"/>
      <c r="R699" s="80"/>
      <c r="S699" s="80"/>
      <c r="T699" s="80"/>
      <c r="U699" s="80"/>
      <c r="V699" s="80"/>
      <c r="W699" s="80"/>
      <c r="X699" s="80"/>
      <c r="Y699" s="80"/>
      <c r="Z699" s="80"/>
    </row>
    <row r="700" spans="1:26" ht="30" customHeight="1">
      <c r="A700" s="41" t="s">
        <v>2405</v>
      </c>
      <c r="B700" s="57" t="s">
        <v>2406</v>
      </c>
      <c r="C700" s="43">
        <f>SUM(C701+C703)</f>
        <v>0</v>
      </c>
      <c r="D700" s="43"/>
      <c r="E700" s="43">
        <f t="shared" ref="E700:G700" si="268">SUM(E701+E703)</f>
        <v>0</v>
      </c>
      <c r="F700" s="43">
        <f t="shared" si="268"/>
        <v>0</v>
      </c>
      <c r="G700" s="44">
        <f t="shared" si="268"/>
        <v>0</v>
      </c>
      <c r="H700" s="44"/>
      <c r="I700" s="80"/>
      <c r="J700" s="80"/>
      <c r="K700" s="80"/>
      <c r="L700" s="80"/>
      <c r="M700" s="80"/>
      <c r="N700" s="80"/>
      <c r="O700" s="80"/>
      <c r="P700" s="80"/>
      <c r="Q700" s="80"/>
      <c r="R700" s="80"/>
      <c r="S700" s="80"/>
      <c r="T700" s="80"/>
      <c r="U700" s="80"/>
      <c r="V700" s="80"/>
      <c r="W700" s="80"/>
      <c r="X700" s="80"/>
      <c r="Y700" s="80"/>
      <c r="Z700" s="80"/>
    </row>
    <row r="701" spans="1:26" ht="30" customHeight="1">
      <c r="A701" s="53" t="s">
        <v>2407</v>
      </c>
      <c r="B701" s="54" t="s">
        <v>2408</v>
      </c>
      <c r="C701" s="49">
        <f>SUM(C702)</f>
        <v>0</v>
      </c>
      <c r="D701" s="48"/>
      <c r="E701" s="49">
        <f t="shared" ref="E701:G701" si="269">SUM(E702)</f>
        <v>0</v>
      </c>
      <c r="F701" s="49">
        <f t="shared" si="269"/>
        <v>0</v>
      </c>
      <c r="G701" s="49">
        <f t="shared" si="269"/>
        <v>0</v>
      </c>
      <c r="H701" s="49"/>
      <c r="I701" s="80"/>
      <c r="J701" s="80"/>
      <c r="K701" s="80"/>
      <c r="L701" s="80"/>
      <c r="M701" s="80"/>
      <c r="N701" s="80"/>
      <c r="O701" s="80"/>
      <c r="P701" s="80"/>
      <c r="Q701" s="80"/>
      <c r="R701" s="80"/>
      <c r="S701" s="80"/>
      <c r="T701" s="80"/>
      <c r="U701" s="80"/>
      <c r="V701" s="80"/>
      <c r="W701" s="80"/>
      <c r="X701" s="80"/>
      <c r="Y701" s="80"/>
      <c r="Z701" s="80"/>
    </row>
    <row r="702" spans="1:26" ht="30" customHeight="1">
      <c r="A702" s="58" t="s">
        <v>316</v>
      </c>
      <c r="B702" s="59" t="s">
        <v>2408</v>
      </c>
      <c r="C702" s="61"/>
      <c r="D702" s="60"/>
      <c r="E702" s="61"/>
      <c r="F702" s="61"/>
      <c r="G702" s="61">
        <f>ROUND(E702-F702,2)</f>
        <v>0</v>
      </c>
      <c r="H702" s="61"/>
      <c r="I702" s="80"/>
      <c r="J702" s="80"/>
      <c r="K702" s="80"/>
      <c r="L702" s="80"/>
      <c r="M702" s="80"/>
      <c r="N702" s="80"/>
      <c r="O702" s="80"/>
      <c r="P702" s="80"/>
      <c r="Q702" s="80"/>
      <c r="R702" s="80"/>
      <c r="S702" s="80"/>
      <c r="T702" s="80"/>
      <c r="U702" s="80"/>
      <c r="V702" s="80"/>
      <c r="W702" s="80"/>
      <c r="X702" s="80"/>
      <c r="Y702" s="80"/>
      <c r="Z702" s="80"/>
    </row>
    <row r="703" spans="1:26" ht="30" customHeight="1">
      <c r="A703" s="53" t="s">
        <v>2409</v>
      </c>
      <c r="B703" s="54" t="s">
        <v>2410</v>
      </c>
      <c r="C703" s="49">
        <f>SUM(C704)</f>
        <v>0</v>
      </c>
      <c r="D703" s="48"/>
      <c r="E703" s="49">
        <f t="shared" ref="E703:G703" si="270">SUM(E704)</f>
        <v>0</v>
      </c>
      <c r="F703" s="49">
        <f t="shared" si="270"/>
        <v>0</v>
      </c>
      <c r="G703" s="49">
        <f t="shared" si="270"/>
        <v>0</v>
      </c>
      <c r="H703" s="49"/>
      <c r="I703" s="80"/>
      <c r="J703" s="80"/>
      <c r="K703" s="80"/>
      <c r="L703" s="80"/>
      <c r="M703" s="80"/>
      <c r="N703" s="80"/>
      <c r="O703" s="80"/>
      <c r="P703" s="80"/>
      <c r="Q703" s="80"/>
      <c r="R703" s="80"/>
      <c r="S703" s="80"/>
      <c r="T703" s="80"/>
      <c r="U703" s="80"/>
      <c r="V703" s="80"/>
      <c r="W703" s="80"/>
      <c r="X703" s="80"/>
      <c r="Y703" s="80"/>
      <c r="Z703" s="80"/>
    </row>
    <row r="704" spans="1:26" ht="30" customHeight="1">
      <c r="A704" s="58" t="s">
        <v>317</v>
      </c>
      <c r="B704" s="93" t="s">
        <v>2411</v>
      </c>
      <c r="C704" s="66"/>
      <c r="D704" s="66"/>
      <c r="E704" s="66"/>
      <c r="F704" s="66"/>
      <c r="G704" s="61"/>
      <c r="H704" s="61"/>
      <c r="I704" s="80"/>
      <c r="J704" s="80"/>
      <c r="K704" s="80"/>
      <c r="L704" s="80"/>
      <c r="M704" s="80"/>
      <c r="N704" s="80"/>
      <c r="O704" s="80"/>
      <c r="P704" s="80"/>
      <c r="Q704" s="80"/>
      <c r="R704" s="80"/>
      <c r="S704" s="80"/>
      <c r="T704" s="80"/>
      <c r="U704" s="80"/>
      <c r="V704" s="80"/>
      <c r="W704" s="80"/>
      <c r="X704" s="80"/>
      <c r="Y704" s="80"/>
      <c r="Z704" s="80"/>
    </row>
    <row r="705" spans="1:26" ht="30" customHeight="1">
      <c r="A705" s="41" t="s">
        <v>2412</v>
      </c>
      <c r="B705" s="57" t="s">
        <v>2413</v>
      </c>
      <c r="C705" s="43">
        <f>C706</f>
        <v>0</v>
      </c>
      <c r="D705" s="43"/>
      <c r="E705" s="43">
        <f t="shared" ref="E705:G705" si="271">E706</f>
        <v>0</v>
      </c>
      <c r="F705" s="43">
        <f t="shared" si="271"/>
        <v>0</v>
      </c>
      <c r="G705" s="44">
        <f t="shared" si="271"/>
        <v>0</v>
      </c>
      <c r="H705" s="44"/>
      <c r="I705" s="80"/>
      <c r="J705" s="80"/>
      <c r="K705" s="80"/>
      <c r="L705" s="80"/>
      <c r="M705" s="80"/>
      <c r="N705" s="80"/>
      <c r="O705" s="80"/>
      <c r="P705" s="80"/>
      <c r="Q705" s="80"/>
      <c r="R705" s="80"/>
      <c r="S705" s="80"/>
      <c r="T705" s="80"/>
      <c r="U705" s="80"/>
      <c r="V705" s="80"/>
      <c r="W705" s="80"/>
      <c r="X705" s="80"/>
      <c r="Y705" s="80"/>
      <c r="Z705" s="80"/>
    </row>
    <row r="706" spans="1:26" ht="30" customHeight="1">
      <c r="A706" s="53" t="s">
        <v>2414</v>
      </c>
      <c r="B706" s="62" t="s">
        <v>617</v>
      </c>
      <c r="C706" s="49">
        <f>SUM(C707)</f>
        <v>0</v>
      </c>
      <c r="D706" s="48"/>
      <c r="E706" s="49">
        <f t="shared" ref="E706:G706" si="272">SUM(E707)</f>
        <v>0</v>
      </c>
      <c r="F706" s="49">
        <f t="shared" si="272"/>
        <v>0</v>
      </c>
      <c r="G706" s="49">
        <f t="shared" si="272"/>
        <v>0</v>
      </c>
      <c r="H706" s="49"/>
      <c r="I706" s="80"/>
      <c r="J706" s="80"/>
      <c r="K706" s="80"/>
      <c r="L706" s="80"/>
      <c r="M706" s="80"/>
      <c r="N706" s="80"/>
      <c r="O706" s="80"/>
      <c r="P706" s="80"/>
      <c r="Q706" s="80"/>
      <c r="R706" s="80"/>
      <c r="S706" s="80"/>
      <c r="T706" s="80"/>
      <c r="U706" s="80"/>
      <c r="V706" s="80"/>
      <c r="W706" s="80"/>
      <c r="X706" s="80"/>
      <c r="Y706" s="80"/>
      <c r="Z706" s="80"/>
    </row>
    <row r="707" spans="1:26" ht="30" customHeight="1">
      <c r="A707" s="58" t="s">
        <v>318</v>
      </c>
      <c r="B707" s="59" t="s">
        <v>2415</v>
      </c>
      <c r="C707" s="61"/>
      <c r="D707" s="60"/>
      <c r="E707" s="61"/>
      <c r="F707" s="61"/>
      <c r="G707" s="61">
        <f>ROUND(E707-F707,2)</f>
        <v>0</v>
      </c>
      <c r="H707" s="61"/>
      <c r="I707" s="80"/>
      <c r="J707" s="80"/>
      <c r="K707" s="80"/>
      <c r="L707" s="80"/>
      <c r="M707" s="80"/>
      <c r="N707" s="80"/>
      <c r="O707" s="80"/>
      <c r="P707" s="80"/>
      <c r="Q707" s="80"/>
      <c r="R707" s="80"/>
      <c r="S707" s="80"/>
      <c r="T707" s="80"/>
      <c r="U707" s="80"/>
      <c r="V707" s="80"/>
      <c r="W707" s="80"/>
      <c r="X707" s="80"/>
      <c r="Y707" s="80"/>
      <c r="Z707" s="80"/>
    </row>
    <row r="708" spans="1:26" ht="30" customHeight="1">
      <c r="A708" s="41" t="s">
        <v>2416</v>
      </c>
      <c r="B708" s="57" t="s">
        <v>2417</v>
      </c>
      <c r="C708" s="43">
        <f>C709+C711</f>
        <v>0</v>
      </c>
      <c r="D708" s="43"/>
      <c r="E708" s="43">
        <f t="shared" ref="E708:G708" si="273">E709+E711</f>
        <v>0</v>
      </c>
      <c r="F708" s="43">
        <f t="shared" si="273"/>
        <v>0</v>
      </c>
      <c r="G708" s="44">
        <f t="shared" si="273"/>
        <v>0</v>
      </c>
      <c r="H708" s="44"/>
      <c r="I708" s="80"/>
      <c r="J708" s="80"/>
      <c r="K708" s="80"/>
      <c r="L708" s="80"/>
      <c r="M708" s="80"/>
      <c r="N708" s="80"/>
      <c r="O708" s="80"/>
      <c r="P708" s="80"/>
      <c r="Q708" s="80"/>
      <c r="R708" s="80"/>
      <c r="S708" s="80"/>
      <c r="T708" s="80"/>
      <c r="U708" s="80"/>
      <c r="V708" s="80"/>
      <c r="W708" s="80"/>
      <c r="X708" s="80"/>
      <c r="Y708" s="80"/>
      <c r="Z708" s="80"/>
    </row>
    <row r="709" spans="1:26" ht="30" customHeight="1">
      <c r="A709" s="53" t="s">
        <v>2418</v>
      </c>
      <c r="B709" s="54" t="s">
        <v>2419</v>
      </c>
      <c r="C709" s="49">
        <f>SUM(C710)</f>
        <v>0</v>
      </c>
      <c r="D709" s="48"/>
      <c r="E709" s="49">
        <f t="shared" ref="E709:G709" si="274">SUM(E710)</f>
        <v>0</v>
      </c>
      <c r="F709" s="49">
        <f t="shared" si="274"/>
        <v>0</v>
      </c>
      <c r="G709" s="49">
        <f t="shared" si="274"/>
        <v>0</v>
      </c>
      <c r="H709" s="49"/>
      <c r="I709" s="80"/>
      <c r="J709" s="80"/>
      <c r="K709" s="80"/>
      <c r="L709" s="80"/>
      <c r="M709" s="80"/>
      <c r="N709" s="80"/>
      <c r="O709" s="80"/>
      <c r="P709" s="80"/>
      <c r="Q709" s="80"/>
      <c r="R709" s="80"/>
      <c r="S709" s="80"/>
      <c r="T709" s="80"/>
      <c r="U709" s="80"/>
      <c r="V709" s="80"/>
      <c r="W709" s="80"/>
      <c r="X709" s="80"/>
      <c r="Y709" s="80"/>
      <c r="Z709" s="80"/>
    </row>
    <row r="710" spans="1:26" ht="30" customHeight="1">
      <c r="A710" s="58" t="s">
        <v>319</v>
      </c>
      <c r="B710" s="93" t="s">
        <v>2420</v>
      </c>
      <c r="C710" s="61"/>
      <c r="D710" s="60"/>
      <c r="E710" s="61"/>
      <c r="F710" s="61"/>
      <c r="G710" s="61">
        <f>ROUND(E710-F710,2)</f>
        <v>0</v>
      </c>
      <c r="H710" s="61"/>
      <c r="I710" s="80"/>
      <c r="J710" s="80"/>
      <c r="K710" s="80"/>
      <c r="L710" s="80"/>
      <c r="M710" s="80"/>
      <c r="N710" s="80"/>
      <c r="O710" s="80"/>
      <c r="P710" s="80"/>
      <c r="Q710" s="80"/>
      <c r="R710" s="80"/>
      <c r="S710" s="80"/>
      <c r="T710" s="80"/>
      <c r="U710" s="80"/>
      <c r="V710" s="80"/>
      <c r="W710" s="80"/>
      <c r="X710" s="80"/>
      <c r="Y710" s="80"/>
      <c r="Z710" s="80"/>
    </row>
    <row r="711" spans="1:26" ht="30" customHeight="1">
      <c r="A711" s="53" t="s">
        <v>2421</v>
      </c>
      <c r="B711" s="62" t="s">
        <v>2422</v>
      </c>
      <c r="C711" s="49">
        <f>SUM(C712)</f>
        <v>0</v>
      </c>
      <c r="D711" s="48"/>
      <c r="E711" s="49">
        <f t="shared" ref="E711:G711" si="275">SUM(E712)</f>
        <v>0</v>
      </c>
      <c r="F711" s="49">
        <f t="shared" si="275"/>
        <v>0</v>
      </c>
      <c r="G711" s="49">
        <f t="shared" si="275"/>
        <v>0</v>
      </c>
      <c r="H711" s="49"/>
      <c r="I711" s="80"/>
      <c r="J711" s="80"/>
      <c r="K711" s="80"/>
      <c r="L711" s="80"/>
      <c r="M711" s="80"/>
      <c r="N711" s="80"/>
      <c r="O711" s="80"/>
      <c r="P711" s="80"/>
      <c r="Q711" s="80"/>
      <c r="R711" s="80"/>
      <c r="S711" s="80"/>
      <c r="T711" s="80"/>
      <c r="U711" s="80"/>
      <c r="V711" s="80"/>
      <c r="W711" s="80"/>
      <c r="X711" s="80"/>
      <c r="Y711" s="80"/>
      <c r="Z711" s="80"/>
    </row>
    <row r="712" spans="1:26" ht="30" customHeight="1">
      <c r="A712" s="58" t="s">
        <v>320</v>
      </c>
      <c r="B712" s="93" t="s">
        <v>2423</v>
      </c>
      <c r="C712" s="61"/>
      <c r="D712" s="60"/>
      <c r="E712" s="61"/>
      <c r="F712" s="61"/>
      <c r="G712" s="61">
        <f>ROUND(E712-F712,2)</f>
        <v>0</v>
      </c>
      <c r="H712" s="61"/>
      <c r="I712" s="80"/>
      <c r="J712" s="80"/>
      <c r="K712" s="80"/>
      <c r="L712" s="80"/>
      <c r="M712" s="80"/>
      <c r="N712" s="80"/>
      <c r="O712" s="80"/>
      <c r="P712" s="80"/>
      <c r="Q712" s="80"/>
      <c r="R712" s="80"/>
      <c r="S712" s="80"/>
      <c r="T712" s="80"/>
      <c r="U712" s="80"/>
      <c r="V712" s="80"/>
      <c r="W712" s="80"/>
      <c r="X712" s="80"/>
      <c r="Y712" s="80"/>
      <c r="Z712" s="80"/>
    </row>
    <row r="713" spans="1:26" ht="30" customHeight="1">
      <c r="A713" s="37" t="s">
        <v>2424</v>
      </c>
      <c r="B713" s="38" t="s">
        <v>2425</v>
      </c>
      <c r="C713" s="39">
        <f>C714+C723+C726+C732+C734+C736</f>
        <v>0</v>
      </c>
      <c r="D713" s="39"/>
      <c r="E713" s="39">
        <f t="shared" ref="E713:G713" si="276">E714+E723+E726+E732+E734+E736</f>
        <v>0</v>
      </c>
      <c r="F713" s="39">
        <f t="shared" si="276"/>
        <v>0</v>
      </c>
      <c r="G713" s="40">
        <f t="shared" si="276"/>
        <v>0</v>
      </c>
      <c r="H713" s="40"/>
      <c r="I713" s="80"/>
      <c r="J713" s="80"/>
      <c r="K713" s="80"/>
      <c r="L713" s="80"/>
      <c r="M713" s="80"/>
      <c r="N713" s="80"/>
      <c r="O713" s="80"/>
      <c r="P713" s="80"/>
      <c r="Q713" s="80"/>
      <c r="R713" s="80"/>
      <c r="S713" s="80"/>
      <c r="T713" s="80"/>
      <c r="U713" s="80"/>
      <c r="V713" s="80"/>
      <c r="W713" s="80"/>
      <c r="X713" s="80"/>
      <c r="Y713" s="80"/>
      <c r="Z713" s="80"/>
    </row>
    <row r="714" spans="1:26" ht="30" customHeight="1">
      <c r="A714" s="41" t="s">
        <v>2426</v>
      </c>
      <c r="B714" s="42" t="s">
        <v>2427</v>
      </c>
      <c r="C714" s="43">
        <f>SUM(C715:C722)</f>
        <v>0</v>
      </c>
      <c r="D714" s="43"/>
      <c r="E714" s="43">
        <f t="shared" ref="E714:G714" si="277">SUM(E715:E722)</f>
        <v>0</v>
      </c>
      <c r="F714" s="43">
        <f t="shared" si="277"/>
        <v>0</v>
      </c>
      <c r="G714" s="44">
        <f t="shared" si="277"/>
        <v>0</v>
      </c>
      <c r="H714" s="44"/>
      <c r="I714" s="80"/>
      <c r="J714" s="80"/>
      <c r="K714" s="80"/>
      <c r="L714" s="80"/>
      <c r="M714" s="80"/>
      <c r="N714" s="80"/>
      <c r="O714" s="80"/>
      <c r="P714" s="80"/>
      <c r="Q714" s="80"/>
      <c r="R714" s="80"/>
      <c r="S714" s="80"/>
      <c r="T714" s="80"/>
      <c r="U714" s="80"/>
      <c r="V714" s="80"/>
      <c r="W714" s="80"/>
      <c r="X714" s="80"/>
      <c r="Y714" s="80"/>
      <c r="Z714" s="80"/>
    </row>
    <row r="715" spans="1:26" ht="30" customHeight="1">
      <c r="A715" s="45" t="s">
        <v>2428</v>
      </c>
      <c r="B715" s="46" t="s">
        <v>2429</v>
      </c>
      <c r="C715" s="61"/>
      <c r="D715" s="60"/>
      <c r="E715" s="61"/>
      <c r="F715" s="61"/>
      <c r="G715" s="49">
        <f t="shared" ref="G715:G722" si="278">ROUND(E715-F715,2)</f>
        <v>0</v>
      </c>
      <c r="H715" s="49"/>
      <c r="I715" s="80"/>
      <c r="J715" s="80"/>
      <c r="K715" s="80"/>
      <c r="L715" s="80"/>
      <c r="M715" s="80"/>
      <c r="N715" s="80"/>
      <c r="O715" s="80"/>
      <c r="P715" s="80"/>
      <c r="Q715" s="80"/>
      <c r="R715" s="80"/>
      <c r="S715" s="80"/>
      <c r="T715" s="80"/>
      <c r="U715" s="80"/>
      <c r="V715" s="80"/>
      <c r="W715" s="80"/>
      <c r="X715" s="80"/>
      <c r="Y715" s="80"/>
      <c r="Z715" s="80"/>
    </row>
    <row r="716" spans="1:26" ht="30" customHeight="1">
      <c r="A716" s="45" t="s">
        <v>2430</v>
      </c>
      <c r="B716" s="46" t="s">
        <v>2431</v>
      </c>
      <c r="C716" s="61"/>
      <c r="D716" s="60"/>
      <c r="E716" s="61"/>
      <c r="F716" s="61"/>
      <c r="G716" s="49">
        <f t="shared" si="278"/>
        <v>0</v>
      </c>
      <c r="H716" s="49"/>
      <c r="I716" s="80"/>
      <c r="J716" s="80"/>
      <c r="K716" s="80"/>
      <c r="L716" s="80"/>
      <c r="M716" s="80"/>
      <c r="N716" s="80"/>
      <c r="O716" s="80"/>
      <c r="P716" s="80"/>
      <c r="Q716" s="80"/>
      <c r="R716" s="80"/>
      <c r="S716" s="80"/>
      <c r="T716" s="80"/>
      <c r="U716" s="80"/>
      <c r="V716" s="80"/>
      <c r="W716" s="80"/>
      <c r="X716" s="80"/>
      <c r="Y716" s="80"/>
      <c r="Z716" s="80"/>
    </row>
    <row r="717" spans="1:26" ht="30" customHeight="1">
      <c r="A717" s="45" t="s">
        <v>2432</v>
      </c>
      <c r="B717" s="46" t="s">
        <v>2433</v>
      </c>
      <c r="C717" s="61"/>
      <c r="D717" s="60"/>
      <c r="E717" s="61"/>
      <c r="F717" s="61"/>
      <c r="G717" s="49">
        <f t="shared" si="278"/>
        <v>0</v>
      </c>
      <c r="H717" s="49"/>
      <c r="I717" s="80"/>
      <c r="J717" s="80"/>
      <c r="K717" s="80"/>
      <c r="L717" s="80"/>
      <c r="M717" s="80"/>
      <c r="N717" s="80"/>
      <c r="O717" s="80"/>
      <c r="P717" s="80"/>
      <c r="Q717" s="80"/>
      <c r="R717" s="80"/>
      <c r="S717" s="80"/>
      <c r="T717" s="80"/>
      <c r="U717" s="80"/>
      <c r="V717" s="80"/>
      <c r="W717" s="80"/>
      <c r="X717" s="80"/>
      <c r="Y717" s="80"/>
      <c r="Z717" s="80"/>
    </row>
    <row r="718" spans="1:26" ht="30" customHeight="1">
      <c r="A718" s="45" t="s">
        <v>2434</v>
      </c>
      <c r="B718" s="46" t="s">
        <v>2435</v>
      </c>
      <c r="C718" s="61"/>
      <c r="D718" s="60"/>
      <c r="E718" s="61"/>
      <c r="F718" s="61"/>
      <c r="G718" s="49">
        <f t="shared" si="278"/>
        <v>0</v>
      </c>
      <c r="H718" s="49"/>
      <c r="I718" s="80"/>
      <c r="J718" s="80"/>
      <c r="K718" s="80"/>
      <c r="L718" s="80"/>
      <c r="M718" s="80"/>
      <c r="N718" s="80"/>
      <c r="O718" s="80"/>
      <c r="P718" s="80"/>
      <c r="Q718" s="80"/>
      <c r="R718" s="80"/>
      <c r="S718" s="80"/>
      <c r="T718" s="80"/>
      <c r="U718" s="80"/>
      <c r="V718" s="80"/>
      <c r="W718" s="80"/>
      <c r="X718" s="80"/>
      <c r="Y718" s="80"/>
      <c r="Z718" s="80"/>
    </row>
    <row r="719" spans="1:26" ht="30" customHeight="1">
      <c r="A719" s="45" t="s">
        <v>2436</v>
      </c>
      <c r="B719" s="46" t="s">
        <v>2437</v>
      </c>
      <c r="C719" s="61"/>
      <c r="D719" s="60"/>
      <c r="E719" s="61"/>
      <c r="F719" s="61"/>
      <c r="G719" s="49">
        <f t="shared" si="278"/>
        <v>0</v>
      </c>
      <c r="H719" s="49"/>
      <c r="I719" s="80"/>
      <c r="J719" s="80"/>
      <c r="K719" s="80"/>
      <c r="L719" s="80"/>
      <c r="M719" s="80"/>
      <c r="N719" s="80"/>
      <c r="O719" s="80"/>
      <c r="P719" s="80"/>
      <c r="Q719" s="80"/>
      <c r="R719" s="80"/>
      <c r="S719" s="80"/>
      <c r="T719" s="80"/>
      <c r="U719" s="80"/>
      <c r="V719" s="80"/>
      <c r="W719" s="80"/>
      <c r="X719" s="80"/>
      <c r="Y719" s="80"/>
      <c r="Z719" s="80"/>
    </row>
    <row r="720" spans="1:26" ht="30" customHeight="1">
      <c r="A720" s="45" t="s">
        <v>2438</v>
      </c>
      <c r="B720" s="46" t="s">
        <v>2439</v>
      </c>
      <c r="C720" s="61"/>
      <c r="D720" s="60"/>
      <c r="E720" s="61"/>
      <c r="F720" s="61"/>
      <c r="G720" s="49">
        <f t="shared" si="278"/>
        <v>0</v>
      </c>
      <c r="H720" s="49"/>
      <c r="I720" s="80"/>
      <c r="J720" s="80"/>
      <c r="K720" s="80"/>
      <c r="L720" s="80"/>
      <c r="M720" s="80"/>
      <c r="N720" s="80"/>
      <c r="O720" s="80"/>
      <c r="P720" s="80"/>
      <c r="Q720" s="80"/>
      <c r="R720" s="80"/>
      <c r="S720" s="80"/>
      <c r="T720" s="80"/>
      <c r="U720" s="80"/>
      <c r="V720" s="80"/>
      <c r="W720" s="80"/>
      <c r="X720" s="80"/>
      <c r="Y720" s="80"/>
      <c r="Z720" s="80"/>
    </row>
    <row r="721" spans="1:26" ht="30" customHeight="1">
      <c r="A721" s="45" t="s">
        <v>2440</v>
      </c>
      <c r="B721" s="46" t="s">
        <v>2441</v>
      </c>
      <c r="C721" s="61"/>
      <c r="D721" s="60"/>
      <c r="E721" s="61"/>
      <c r="F721" s="61"/>
      <c r="G721" s="49">
        <f t="shared" si="278"/>
        <v>0</v>
      </c>
      <c r="H721" s="49"/>
      <c r="I721" s="80"/>
      <c r="J721" s="80"/>
      <c r="K721" s="80"/>
      <c r="L721" s="80"/>
      <c r="M721" s="80"/>
      <c r="N721" s="80"/>
      <c r="O721" s="80"/>
      <c r="P721" s="80"/>
      <c r="Q721" s="80"/>
      <c r="R721" s="80"/>
      <c r="S721" s="80"/>
      <c r="T721" s="80"/>
      <c r="U721" s="80"/>
      <c r="V721" s="80"/>
      <c r="W721" s="80"/>
      <c r="X721" s="80"/>
      <c r="Y721" s="80"/>
      <c r="Z721" s="80"/>
    </row>
    <row r="722" spans="1:26" ht="30" customHeight="1">
      <c r="A722" s="45" t="s">
        <v>2442</v>
      </c>
      <c r="B722" s="46" t="s">
        <v>2443</v>
      </c>
      <c r="C722" s="61"/>
      <c r="D722" s="60"/>
      <c r="E722" s="61"/>
      <c r="F722" s="61"/>
      <c r="G722" s="49">
        <f t="shared" si="278"/>
        <v>0</v>
      </c>
      <c r="H722" s="49"/>
      <c r="I722" s="80"/>
      <c r="J722" s="80"/>
      <c r="K722" s="80"/>
      <c r="L722" s="80"/>
      <c r="M722" s="80"/>
      <c r="N722" s="80"/>
      <c r="O722" s="80"/>
      <c r="P722" s="80"/>
      <c r="Q722" s="80"/>
      <c r="R722" s="80"/>
      <c r="S722" s="80"/>
      <c r="T722" s="80"/>
      <c r="U722" s="80"/>
      <c r="V722" s="80"/>
      <c r="W722" s="80"/>
      <c r="X722" s="80"/>
      <c r="Y722" s="80"/>
      <c r="Z722" s="80"/>
    </row>
    <row r="723" spans="1:26" ht="30" customHeight="1">
      <c r="A723" s="41" t="s">
        <v>2444</v>
      </c>
      <c r="B723" s="50" t="s">
        <v>2445</v>
      </c>
      <c r="C723" s="43">
        <f>SUM(C724:C725)</f>
        <v>0</v>
      </c>
      <c r="D723" s="43"/>
      <c r="E723" s="43">
        <f t="shared" ref="E723:G723" si="279">SUM(E724:E725)</f>
        <v>0</v>
      </c>
      <c r="F723" s="43">
        <f t="shared" si="279"/>
        <v>0</v>
      </c>
      <c r="G723" s="44">
        <f t="shared" si="279"/>
        <v>0</v>
      </c>
      <c r="H723" s="44"/>
      <c r="I723" s="80"/>
      <c r="J723" s="80"/>
      <c r="K723" s="80"/>
      <c r="L723" s="80"/>
      <c r="M723" s="80"/>
      <c r="N723" s="80"/>
      <c r="O723" s="80"/>
      <c r="P723" s="80"/>
      <c r="Q723" s="80"/>
      <c r="R723" s="80"/>
      <c r="S723" s="80"/>
      <c r="T723" s="80"/>
      <c r="U723" s="80"/>
      <c r="V723" s="80"/>
      <c r="W723" s="80"/>
      <c r="X723" s="80"/>
      <c r="Y723" s="80"/>
      <c r="Z723" s="80"/>
    </row>
    <row r="724" spans="1:26" ht="30" customHeight="1">
      <c r="A724" s="45" t="s">
        <v>2446</v>
      </c>
      <c r="B724" s="46" t="s">
        <v>2447</v>
      </c>
      <c r="C724" s="61"/>
      <c r="D724" s="60"/>
      <c r="E724" s="61"/>
      <c r="F724" s="61"/>
      <c r="G724" s="49">
        <f t="shared" ref="G724:G725" si="280">ROUND(E724-F724,2)</f>
        <v>0</v>
      </c>
      <c r="H724" s="49"/>
      <c r="I724" s="80"/>
      <c r="J724" s="80"/>
      <c r="K724" s="80"/>
      <c r="L724" s="80"/>
      <c r="M724" s="80"/>
      <c r="N724" s="80"/>
      <c r="O724" s="80"/>
      <c r="P724" s="80"/>
      <c r="Q724" s="80"/>
      <c r="R724" s="80"/>
      <c r="S724" s="80"/>
      <c r="T724" s="80"/>
      <c r="U724" s="80"/>
      <c r="V724" s="80"/>
      <c r="W724" s="80"/>
      <c r="X724" s="80"/>
      <c r="Y724" s="80"/>
      <c r="Z724" s="80"/>
    </row>
    <row r="725" spans="1:26" ht="30" customHeight="1">
      <c r="A725" s="45" t="s">
        <v>2448</v>
      </c>
      <c r="B725" s="46" t="s">
        <v>2449</v>
      </c>
      <c r="C725" s="61"/>
      <c r="D725" s="60"/>
      <c r="E725" s="61"/>
      <c r="F725" s="61"/>
      <c r="G725" s="49">
        <f t="shared" si="280"/>
        <v>0</v>
      </c>
      <c r="H725" s="49"/>
      <c r="I725" s="80"/>
      <c r="J725" s="80"/>
      <c r="K725" s="80"/>
      <c r="L725" s="80"/>
      <c r="M725" s="80"/>
      <c r="N725" s="80"/>
      <c r="O725" s="80"/>
      <c r="P725" s="80"/>
      <c r="Q725" s="80"/>
      <c r="R725" s="80"/>
      <c r="S725" s="80"/>
      <c r="T725" s="80"/>
      <c r="U725" s="80"/>
      <c r="V725" s="80"/>
      <c r="W725" s="80"/>
      <c r="X725" s="80"/>
      <c r="Y725" s="80"/>
      <c r="Z725" s="80"/>
    </row>
    <row r="726" spans="1:26" ht="30" customHeight="1">
      <c r="A726" s="41" t="s">
        <v>2450</v>
      </c>
      <c r="B726" s="50" t="s">
        <v>2451</v>
      </c>
      <c r="C726" s="43">
        <f>SUM(C727:C731)</f>
        <v>0</v>
      </c>
      <c r="D726" s="43"/>
      <c r="E726" s="43">
        <f t="shared" ref="E726:G726" si="281">SUM(E727:E731)</f>
        <v>0</v>
      </c>
      <c r="F726" s="43">
        <f t="shared" si="281"/>
        <v>0</v>
      </c>
      <c r="G726" s="44">
        <f t="shared" si="281"/>
        <v>0</v>
      </c>
      <c r="H726" s="44"/>
      <c r="I726" s="80"/>
      <c r="J726" s="80"/>
      <c r="K726" s="80"/>
      <c r="L726" s="80"/>
      <c r="M726" s="80"/>
      <c r="N726" s="80"/>
      <c r="O726" s="80"/>
      <c r="P726" s="80"/>
      <c r="Q726" s="80"/>
      <c r="R726" s="80"/>
      <c r="S726" s="80"/>
      <c r="T726" s="80"/>
      <c r="U726" s="80"/>
      <c r="V726" s="80"/>
      <c r="W726" s="80"/>
      <c r="X726" s="80"/>
      <c r="Y726" s="80"/>
      <c r="Z726" s="80"/>
    </row>
    <row r="727" spans="1:26" ht="30" customHeight="1">
      <c r="A727" s="45" t="s">
        <v>2452</v>
      </c>
      <c r="B727" s="46" t="s">
        <v>2453</v>
      </c>
      <c r="C727" s="51"/>
      <c r="D727" s="48"/>
      <c r="E727" s="48"/>
      <c r="F727" s="48"/>
      <c r="G727" s="49"/>
      <c r="H727" s="49"/>
      <c r="I727" s="80"/>
      <c r="J727" s="80"/>
      <c r="K727" s="80"/>
      <c r="L727" s="80"/>
      <c r="M727" s="80"/>
      <c r="N727" s="80"/>
      <c r="O727" s="80"/>
      <c r="P727" s="80"/>
      <c r="Q727" s="80"/>
      <c r="R727" s="80"/>
      <c r="S727" s="80"/>
      <c r="T727" s="80"/>
      <c r="U727" s="80"/>
      <c r="V727" s="80"/>
      <c r="W727" s="80"/>
      <c r="X727" s="80"/>
      <c r="Y727" s="80"/>
      <c r="Z727" s="80"/>
    </row>
    <row r="728" spans="1:26" ht="30" customHeight="1">
      <c r="A728" s="45" t="s">
        <v>2454</v>
      </c>
      <c r="B728" s="46" t="s">
        <v>2455</v>
      </c>
      <c r="C728" s="51"/>
      <c r="D728" s="48"/>
      <c r="E728" s="48"/>
      <c r="F728" s="48"/>
      <c r="G728" s="49"/>
      <c r="H728" s="49"/>
      <c r="I728" s="80"/>
      <c r="J728" s="80"/>
      <c r="K728" s="80"/>
      <c r="L728" s="80"/>
      <c r="M728" s="80"/>
      <c r="N728" s="80"/>
      <c r="O728" s="80"/>
      <c r="P728" s="80"/>
      <c r="Q728" s="80"/>
      <c r="R728" s="80"/>
      <c r="S728" s="80"/>
      <c r="T728" s="80"/>
      <c r="U728" s="80"/>
      <c r="V728" s="80"/>
      <c r="W728" s="80"/>
      <c r="X728" s="80"/>
      <c r="Y728" s="80"/>
      <c r="Z728" s="80"/>
    </row>
    <row r="729" spans="1:26" ht="30" customHeight="1">
      <c r="A729" s="45" t="s">
        <v>2456</v>
      </c>
      <c r="B729" s="46" t="s">
        <v>2457</v>
      </c>
      <c r="C729" s="51"/>
      <c r="D729" s="48"/>
      <c r="E729" s="48"/>
      <c r="F729" s="48"/>
      <c r="G729" s="49"/>
      <c r="H729" s="49"/>
      <c r="I729" s="80"/>
      <c r="J729" s="80"/>
      <c r="K729" s="80"/>
      <c r="L729" s="80"/>
      <c r="M729" s="80"/>
      <c r="N729" s="80"/>
      <c r="O729" s="80"/>
      <c r="P729" s="80"/>
      <c r="Q729" s="80"/>
      <c r="R729" s="80"/>
      <c r="S729" s="80"/>
      <c r="T729" s="80"/>
      <c r="U729" s="80"/>
      <c r="V729" s="80"/>
      <c r="W729" s="80"/>
      <c r="X729" s="80"/>
      <c r="Y729" s="80"/>
      <c r="Z729" s="80"/>
    </row>
    <row r="730" spans="1:26" ht="30" customHeight="1">
      <c r="A730" s="45" t="s">
        <v>2458</v>
      </c>
      <c r="B730" s="46" t="s">
        <v>2459</v>
      </c>
      <c r="C730" s="51"/>
      <c r="D730" s="48"/>
      <c r="E730" s="48"/>
      <c r="F730" s="48"/>
      <c r="G730" s="49"/>
      <c r="H730" s="49"/>
      <c r="I730" s="80"/>
      <c r="J730" s="80"/>
      <c r="K730" s="80"/>
      <c r="L730" s="80"/>
      <c r="M730" s="80"/>
      <c r="N730" s="80"/>
      <c r="O730" s="80"/>
      <c r="P730" s="80"/>
      <c r="Q730" s="80"/>
      <c r="R730" s="80"/>
      <c r="S730" s="80"/>
      <c r="T730" s="80"/>
      <c r="U730" s="80"/>
      <c r="V730" s="80"/>
      <c r="W730" s="80"/>
      <c r="X730" s="80"/>
      <c r="Y730" s="80"/>
      <c r="Z730" s="80"/>
    </row>
    <row r="731" spans="1:26" ht="30" customHeight="1">
      <c r="A731" s="45" t="s">
        <v>2460</v>
      </c>
      <c r="B731" s="46" t="s">
        <v>2461</v>
      </c>
      <c r="C731" s="51"/>
      <c r="D731" s="48"/>
      <c r="E731" s="48"/>
      <c r="F731" s="48"/>
      <c r="G731" s="49"/>
      <c r="H731" s="49"/>
      <c r="I731" s="80"/>
      <c r="J731" s="80"/>
      <c r="K731" s="80"/>
      <c r="L731" s="80"/>
      <c r="M731" s="80"/>
      <c r="N731" s="80"/>
      <c r="O731" s="80"/>
      <c r="P731" s="80"/>
      <c r="Q731" s="80"/>
      <c r="R731" s="80"/>
      <c r="S731" s="80"/>
      <c r="T731" s="80"/>
      <c r="U731" s="80"/>
      <c r="V731" s="80"/>
      <c r="W731" s="80"/>
      <c r="X731" s="80"/>
      <c r="Y731" s="80"/>
      <c r="Z731" s="80"/>
    </row>
    <row r="732" spans="1:26" ht="30" customHeight="1">
      <c r="A732" s="41" t="s">
        <v>2462</v>
      </c>
      <c r="B732" s="52" t="s">
        <v>2463</v>
      </c>
      <c r="C732" s="43">
        <f>SUM(C733)</f>
        <v>0</v>
      </c>
      <c r="D732" s="43"/>
      <c r="E732" s="43">
        <f t="shared" ref="E732:G732" si="282">SUM(E733)</f>
        <v>0</v>
      </c>
      <c r="F732" s="43">
        <f t="shared" si="282"/>
        <v>0</v>
      </c>
      <c r="G732" s="44">
        <f t="shared" si="282"/>
        <v>0</v>
      </c>
      <c r="H732" s="44"/>
      <c r="I732" s="80"/>
      <c r="J732" s="80"/>
      <c r="K732" s="80"/>
      <c r="L732" s="80"/>
      <c r="M732" s="80"/>
      <c r="N732" s="80"/>
      <c r="O732" s="80"/>
      <c r="P732" s="80"/>
      <c r="Q732" s="80"/>
      <c r="R732" s="80"/>
      <c r="S732" s="80"/>
      <c r="T732" s="80"/>
      <c r="U732" s="80"/>
      <c r="V732" s="80"/>
      <c r="W732" s="80"/>
      <c r="X732" s="80"/>
      <c r="Y732" s="80"/>
      <c r="Z732" s="80"/>
    </row>
    <row r="733" spans="1:26" ht="30" customHeight="1">
      <c r="A733" s="53" t="s">
        <v>2464</v>
      </c>
      <c r="B733" s="68" t="s">
        <v>2465</v>
      </c>
      <c r="C733" s="48"/>
      <c r="D733" s="48"/>
      <c r="E733" s="48"/>
      <c r="F733" s="48"/>
      <c r="G733" s="49"/>
      <c r="H733" s="49"/>
      <c r="I733" s="80"/>
      <c r="J733" s="80"/>
      <c r="K733" s="80"/>
      <c r="L733" s="80"/>
      <c r="M733" s="80"/>
      <c r="N733" s="80"/>
      <c r="O733" s="80"/>
      <c r="P733" s="80"/>
      <c r="Q733" s="80"/>
      <c r="R733" s="80"/>
      <c r="S733" s="80"/>
      <c r="T733" s="80"/>
      <c r="U733" s="80"/>
      <c r="V733" s="80"/>
      <c r="W733" s="80"/>
      <c r="X733" s="80"/>
      <c r="Y733" s="80"/>
      <c r="Z733" s="80"/>
    </row>
    <row r="734" spans="1:26" ht="30" customHeight="1">
      <c r="A734" s="41" t="s">
        <v>2466</v>
      </c>
      <c r="B734" s="57" t="s">
        <v>2467</v>
      </c>
      <c r="C734" s="43">
        <f>SUM(C735)</f>
        <v>0</v>
      </c>
      <c r="D734" s="43"/>
      <c r="E734" s="43">
        <f t="shared" ref="E734:G734" si="283">SUM(E735)</f>
        <v>0</v>
      </c>
      <c r="F734" s="43">
        <f t="shared" si="283"/>
        <v>0</v>
      </c>
      <c r="G734" s="44">
        <f t="shared" si="283"/>
        <v>0</v>
      </c>
      <c r="H734" s="44"/>
      <c r="I734" s="80"/>
      <c r="J734" s="80"/>
      <c r="K734" s="80"/>
      <c r="L734" s="80"/>
      <c r="M734" s="80"/>
      <c r="N734" s="80"/>
      <c r="O734" s="80"/>
      <c r="P734" s="80"/>
      <c r="Q734" s="80"/>
      <c r="R734" s="80"/>
      <c r="S734" s="80"/>
      <c r="T734" s="80"/>
      <c r="U734" s="80"/>
      <c r="V734" s="80"/>
      <c r="W734" s="80"/>
      <c r="X734" s="80"/>
      <c r="Y734" s="80"/>
      <c r="Z734" s="80"/>
    </row>
    <row r="735" spans="1:26" ht="30" customHeight="1">
      <c r="A735" s="53" t="s">
        <v>2468</v>
      </c>
      <c r="B735" s="62" t="s">
        <v>2467</v>
      </c>
      <c r="C735" s="48"/>
      <c r="D735" s="48"/>
      <c r="E735" s="48"/>
      <c r="F735" s="48"/>
      <c r="G735" s="49"/>
      <c r="H735" s="49"/>
      <c r="I735" s="80"/>
      <c r="J735" s="80"/>
      <c r="K735" s="80"/>
      <c r="L735" s="80"/>
      <c r="M735" s="80"/>
      <c r="N735" s="80"/>
      <c r="O735" s="80"/>
      <c r="P735" s="80"/>
      <c r="Q735" s="80"/>
      <c r="R735" s="80"/>
      <c r="S735" s="80"/>
      <c r="T735" s="80"/>
      <c r="U735" s="80"/>
      <c r="V735" s="80"/>
      <c r="W735" s="80"/>
      <c r="X735" s="80"/>
      <c r="Y735" s="80"/>
      <c r="Z735" s="80"/>
    </row>
    <row r="736" spans="1:26" ht="30" customHeight="1">
      <c r="A736" s="41" t="s">
        <v>2469</v>
      </c>
      <c r="B736" s="42" t="s">
        <v>2470</v>
      </c>
      <c r="C736" s="43">
        <f>SUM(C737:C745)</f>
        <v>0</v>
      </c>
      <c r="D736" s="43"/>
      <c r="E736" s="43">
        <f t="shared" ref="E736:G736" si="284">SUM(E737:E745)</f>
        <v>0</v>
      </c>
      <c r="F736" s="43">
        <f t="shared" si="284"/>
        <v>0</v>
      </c>
      <c r="G736" s="44">
        <f t="shared" si="284"/>
        <v>0</v>
      </c>
      <c r="H736" s="44"/>
      <c r="I736" s="80"/>
      <c r="J736" s="80"/>
      <c r="K736" s="80"/>
      <c r="L736" s="80"/>
      <c r="M736" s="80"/>
      <c r="N736" s="80"/>
      <c r="O736" s="80"/>
      <c r="P736" s="80"/>
      <c r="Q736" s="80"/>
      <c r="R736" s="80"/>
      <c r="S736" s="80"/>
      <c r="T736" s="80"/>
      <c r="U736" s="80"/>
      <c r="V736" s="80"/>
      <c r="W736" s="80"/>
      <c r="X736" s="80"/>
      <c r="Y736" s="80"/>
      <c r="Z736" s="80"/>
    </row>
    <row r="737" spans="1:26" ht="30" customHeight="1">
      <c r="A737" s="45" t="s">
        <v>2471</v>
      </c>
      <c r="B737" s="46" t="s">
        <v>2472</v>
      </c>
      <c r="C737" s="61"/>
      <c r="D737" s="60"/>
      <c r="E737" s="61"/>
      <c r="F737" s="61"/>
      <c r="G737" s="49">
        <f t="shared" ref="G737:G745" si="285">ROUND(E737-F737,2)</f>
        <v>0</v>
      </c>
      <c r="H737" s="49"/>
      <c r="I737" s="80"/>
      <c r="J737" s="80"/>
      <c r="K737" s="80"/>
      <c r="L737" s="80"/>
      <c r="M737" s="80"/>
      <c r="N737" s="80"/>
      <c r="O737" s="80"/>
      <c r="P737" s="80"/>
      <c r="Q737" s="80"/>
      <c r="R737" s="80"/>
      <c r="S737" s="80"/>
      <c r="T737" s="80"/>
      <c r="U737" s="80"/>
      <c r="V737" s="80"/>
      <c r="W737" s="80"/>
      <c r="X737" s="80"/>
      <c r="Y737" s="80"/>
      <c r="Z737" s="80"/>
    </row>
    <row r="738" spans="1:26" ht="30" customHeight="1">
      <c r="A738" s="45" t="s">
        <v>2473</v>
      </c>
      <c r="B738" s="46" t="s">
        <v>2474</v>
      </c>
      <c r="C738" s="61"/>
      <c r="D738" s="60"/>
      <c r="E738" s="61"/>
      <c r="F738" s="61"/>
      <c r="G738" s="49">
        <f t="shared" si="285"/>
        <v>0</v>
      </c>
      <c r="H738" s="49"/>
      <c r="I738" s="80"/>
      <c r="J738" s="80"/>
      <c r="K738" s="80"/>
      <c r="L738" s="80"/>
      <c r="M738" s="80"/>
      <c r="N738" s="80"/>
      <c r="O738" s="80"/>
      <c r="P738" s="80"/>
      <c r="Q738" s="80"/>
      <c r="R738" s="80"/>
      <c r="S738" s="80"/>
      <c r="T738" s="80"/>
      <c r="U738" s="80"/>
      <c r="V738" s="80"/>
      <c r="W738" s="80"/>
      <c r="X738" s="80"/>
      <c r="Y738" s="80"/>
      <c r="Z738" s="80"/>
    </row>
    <row r="739" spans="1:26" ht="30" customHeight="1">
      <c r="A739" s="45" t="s">
        <v>2475</v>
      </c>
      <c r="B739" s="46" t="s">
        <v>2476</v>
      </c>
      <c r="C739" s="61"/>
      <c r="D739" s="60"/>
      <c r="E739" s="61"/>
      <c r="F739" s="61"/>
      <c r="G739" s="49">
        <f t="shared" si="285"/>
        <v>0</v>
      </c>
      <c r="H739" s="49"/>
      <c r="I739" s="80"/>
      <c r="J739" s="80"/>
      <c r="K739" s="80"/>
      <c r="L739" s="80"/>
      <c r="M739" s="80"/>
      <c r="N739" s="80"/>
      <c r="O739" s="80"/>
      <c r="P739" s="80"/>
      <c r="Q739" s="80"/>
      <c r="R739" s="80"/>
      <c r="S739" s="80"/>
      <c r="T739" s="80"/>
      <c r="U739" s="80"/>
      <c r="V739" s="80"/>
      <c r="W739" s="80"/>
      <c r="X739" s="80"/>
      <c r="Y739" s="80"/>
      <c r="Z739" s="80"/>
    </row>
    <row r="740" spans="1:26" ht="30" customHeight="1">
      <c r="A740" s="45" t="s">
        <v>2477</v>
      </c>
      <c r="B740" s="46" t="s">
        <v>2478</v>
      </c>
      <c r="C740" s="61"/>
      <c r="D740" s="60"/>
      <c r="E740" s="61"/>
      <c r="F740" s="61"/>
      <c r="G740" s="49">
        <f t="shared" si="285"/>
        <v>0</v>
      </c>
      <c r="H740" s="49"/>
      <c r="I740" s="80"/>
      <c r="J740" s="80"/>
      <c r="K740" s="80"/>
      <c r="L740" s="80"/>
      <c r="M740" s="80"/>
      <c r="N740" s="80"/>
      <c r="O740" s="80"/>
      <c r="P740" s="80"/>
      <c r="Q740" s="80"/>
      <c r="R740" s="80"/>
      <c r="S740" s="80"/>
      <c r="T740" s="80"/>
      <c r="U740" s="80"/>
      <c r="V740" s="80"/>
      <c r="W740" s="80"/>
      <c r="X740" s="80"/>
      <c r="Y740" s="80"/>
      <c r="Z740" s="80"/>
    </row>
    <row r="741" spans="1:26" ht="30" customHeight="1">
      <c r="A741" s="45" t="s">
        <v>2479</v>
      </c>
      <c r="B741" s="46" t="s">
        <v>2480</v>
      </c>
      <c r="C741" s="61"/>
      <c r="D741" s="60"/>
      <c r="E741" s="61"/>
      <c r="F741" s="61"/>
      <c r="G741" s="49">
        <f t="shared" si="285"/>
        <v>0</v>
      </c>
      <c r="H741" s="49"/>
      <c r="I741" s="80"/>
      <c r="J741" s="80"/>
      <c r="K741" s="80"/>
      <c r="L741" s="80"/>
      <c r="M741" s="80"/>
      <c r="N741" s="80"/>
      <c r="O741" s="80"/>
      <c r="P741" s="80"/>
      <c r="Q741" s="80"/>
      <c r="R741" s="80"/>
      <c r="S741" s="80"/>
      <c r="T741" s="80"/>
      <c r="U741" s="80"/>
      <c r="V741" s="80"/>
      <c r="W741" s="80"/>
      <c r="X741" s="80"/>
      <c r="Y741" s="80"/>
      <c r="Z741" s="80"/>
    </row>
    <row r="742" spans="1:26" ht="30" customHeight="1">
      <c r="A742" s="45" t="s">
        <v>2481</v>
      </c>
      <c r="B742" s="46" t="s">
        <v>710</v>
      </c>
      <c r="C742" s="61"/>
      <c r="D742" s="60"/>
      <c r="E742" s="61"/>
      <c r="F742" s="61"/>
      <c r="G742" s="49">
        <f t="shared" si="285"/>
        <v>0</v>
      </c>
      <c r="H742" s="49"/>
      <c r="I742" s="80"/>
      <c r="J742" s="80"/>
      <c r="K742" s="80"/>
      <c r="L742" s="80"/>
      <c r="M742" s="80"/>
      <c r="N742" s="80"/>
      <c r="O742" s="80"/>
      <c r="P742" s="80"/>
      <c r="Q742" s="80"/>
      <c r="R742" s="80"/>
      <c r="S742" s="80"/>
      <c r="T742" s="80"/>
      <c r="U742" s="80"/>
      <c r="V742" s="80"/>
      <c r="W742" s="80"/>
      <c r="X742" s="80"/>
      <c r="Y742" s="80"/>
      <c r="Z742" s="80"/>
    </row>
    <row r="743" spans="1:26" ht="30" customHeight="1">
      <c r="A743" s="45" t="s">
        <v>2482</v>
      </c>
      <c r="B743" s="46" t="s">
        <v>2483</v>
      </c>
      <c r="C743" s="61"/>
      <c r="D743" s="60"/>
      <c r="E743" s="61"/>
      <c r="F743" s="61"/>
      <c r="G743" s="49">
        <f t="shared" si="285"/>
        <v>0</v>
      </c>
      <c r="H743" s="49"/>
      <c r="I743" s="80"/>
      <c r="J743" s="80"/>
      <c r="K743" s="80"/>
      <c r="L743" s="80"/>
      <c r="M743" s="80"/>
      <c r="N743" s="80"/>
      <c r="O743" s="80"/>
      <c r="P743" s="80"/>
      <c r="Q743" s="80"/>
      <c r="R743" s="80"/>
      <c r="S743" s="80"/>
      <c r="T743" s="80"/>
      <c r="U743" s="80"/>
      <c r="V743" s="80"/>
      <c r="W743" s="80"/>
      <c r="X743" s="80"/>
      <c r="Y743" s="80"/>
      <c r="Z743" s="80"/>
    </row>
    <row r="744" spans="1:26" ht="30" customHeight="1">
      <c r="A744" s="45" t="s">
        <v>2484</v>
      </c>
      <c r="B744" s="46" t="s">
        <v>2485</v>
      </c>
      <c r="C744" s="61"/>
      <c r="D744" s="60"/>
      <c r="E744" s="61"/>
      <c r="F744" s="61"/>
      <c r="G744" s="49">
        <f t="shared" si="285"/>
        <v>0</v>
      </c>
      <c r="H744" s="49"/>
      <c r="I744" s="80"/>
      <c r="J744" s="80"/>
      <c r="K744" s="80"/>
      <c r="L744" s="80"/>
      <c r="M744" s="80"/>
      <c r="N744" s="80"/>
      <c r="O744" s="80"/>
      <c r="P744" s="80"/>
      <c r="Q744" s="80"/>
      <c r="R744" s="80"/>
      <c r="S744" s="80"/>
      <c r="T744" s="80"/>
      <c r="U744" s="80"/>
      <c r="V744" s="80"/>
      <c r="W744" s="80"/>
      <c r="X744" s="80"/>
      <c r="Y744" s="80"/>
      <c r="Z744" s="80"/>
    </row>
    <row r="745" spans="1:26" ht="30" customHeight="1">
      <c r="A745" s="45" t="s">
        <v>2486</v>
      </c>
      <c r="B745" s="46" t="s">
        <v>2487</v>
      </c>
      <c r="C745" s="61"/>
      <c r="D745" s="60"/>
      <c r="E745" s="61"/>
      <c r="F745" s="61"/>
      <c r="G745" s="49">
        <f t="shared" si="285"/>
        <v>0</v>
      </c>
      <c r="H745" s="49"/>
      <c r="I745" s="80"/>
      <c r="J745" s="80"/>
      <c r="K745" s="80"/>
      <c r="L745" s="80"/>
      <c r="M745" s="80"/>
      <c r="N745" s="80"/>
      <c r="O745" s="80"/>
      <c r="P745" s="80"/>
      <c r="Q745" s="80"/>
      <c r="R745" s="80"/>
      <c r="S745" s="80"/>
      <c r="T745" s="80"/>
      <c r="U745" s="80"/>
      <c r="V745" s="80"/>
      <c r="W745" s="80"/>
      <c r="X745" s="80"/>
      <c r="Y745" s="80"/>
      <c r="Z745" s="80"/>
    </row>
    <row r="746" spans="1:26" ht="30" customHeight="1">
      <c r="A746" s="37" t="s">
        <v>2488</v>
      </c>
      <c r="B746" s="56" t="s">
        <v>2489</v>
      </c>
      <c r="C746" s="39">
        <f>C747</f>
        <v>0</v>
      </c>
      <c r="D746" s="39"/>
      <c r="E746" s="39">
        <f t="shared" ref="E746:G746" si="286">E747</f>
        <v>0</v>
      </c>
      <c r="F746" s="39">
        <f t="shared" si="286"/>
        <v>0</v>
      </c>
      <c r="G746" s="40">
        <f t="shared" si="286"/>
        <v>0</v>
      </c>
      <c r="H746" s="40"/>
      <c r="I746" s="80"/>
      <c r="J746" s="80"/>
      <c r="K746" s="80"/>
      <c r="L746" s="80"/>
      <c r="M746" s="80"/>
      <c r="N746" s="80"/>
      <c r="O746" s="80"/>
      <c r="P746" s="80"/>
      <c r="Q746" s="80"/>
      <c r="R746" s="80"/>
      <c r="S746" s="80"/>
      <c r="T746" s="80"/>
      <c r="U746" s="80"/>
      <c r="V746" s="80"/>
      <c r="W746" s="80"/>
      <c r="X746" s="80"/>
      <c r="Y746" s="80"/>
      <c r="Z746" s="80"/>
    </row>
    <row r="747" spans="1:26" ht="30" customHeight="1">
      <c r="A747" s="41" t="s">
        <v>2490</v>
      </c>
      <c r="B747" s="57" t="s">
        <v>2491</v>
      </c>
      <c r="C747" s="43">
        <f>SUM(C748)</f>
        <v>0</v>
      </c>
      <c r="D747" s="43"/>
      <c r="E747" s="43">
        <f t="shared" ref="E747:G747" si="287">SUM(E748)</f>
        <v>0</v>
      </c>
      <c r="F747" s="43">
        <f t="shared" si="287"/>
        <v>0</v>
      </c>
      <c r="G747" s="44">
        <f t="shared" si="287"/>
        <v>0</v>
      </c>
      <c r="H747" s="44"/>
      <c r="I747" s="80"/>
      <c r="J747" s="80"/>
      <c r="K747" s="80"/>
      <c r="L747" s="80"/>
      <c r="M747" s="80"/>
      <c r="N747" s="80"/>
      <c r="O747" s="80"/>
      <c r="P747" s="80"/>
      <c r="Q747" s="80"/>
      <c r="R747" s="80"/>
      <c r="S747" s="80"/>
      <c r="T747" s="80"/>
      <c r="U747" s="80"/>
      <c r="V747" s="80"/>
      <c r="W747" s="80"/>
      <c r="X747" s="80"/>
      <c r="Y747" s="80"/>
      <c r="Z747" s="80"/>
    </row>
    <row r="748" spans="1:26" ht="30" customHeight="1">
      <c r="A748" s="53" t="s">
        <v>2492</v>
      </c>
      <c r="B748" s="54" t="s">
        <v>2493</v>
      </c>
      <c r="C748" s="61"/>
      <c r="D748" s="60"/>
      <c r="E748" s="61"/>
      <c r="F748" s="61"/>
      <c r="G748" s="49">
        <f>ROUND(E748-F748,2)</f>
        <v>0</v>
      </c>
      <c r="H748" s="49"/>
      <c r="I748" s="80"/>
      <c r="J748" s="80"/>
      <c r="K748" s="80"/>
      <c r="L748" s="80"/>
      <c r="M748" s="80"/>
      <c r="N748" s="80"/>
      <c r="O748" s="80"/>
      <c r="P748" s="80"/>
      <c r="Q748" s="80"/>
      <c r="R748" s="80"/>
      <c r="S748" s="80"/>
      <c r="T748" s="80"/>
      <c r="U748" s="80"/>
      <c r="V748" s="80"/>
      <c r="W748" s="80"/>
      <c r="X748" s="80"/>
      <c r="Y748" s="80"/>
      <c r="Z748" s="80"/>
    </row>
    <row r="749" spans="1:26" ht="30" customHeight="1">
      <c r="A749" s="32" t="s">
        <v>2494</v>
      </c>
      <c r="B749" s="33" t="s">
        <v>2495</v>
      </c>
      <c r="C749" s="35">
        <f t="shared" ref="C749:H749" si="288">SUM(C750:C752)</f>
        <v>75852946.910000026</v>
      </c>
      <c r="D749" s="35">
        <f t="shared" si="288"/>
        <v>0</v>
      </c>
      <c r="E749" s="35">
        <f t="shared" si="288"/>
        <v>46143993.170000002</v>
      </c>
      <c r="F749" s="35">
        <f t="shared" si="288"/>
        <v>0</v>
      </c>
      <c r="G749" s="35">
        <f t="shared" si="288"/>
        <v>46143993.170000002</v>
      </c>
      <c r="H749" s="35">
        <f t="shared" si="288"/>
        <v>0</v>
      </c>
      <c r="I749" s="36"/>
      <c r="J749" s="36"/>
      <c r="K749" s="36"/>
      <c r="L749" s="36"/>
      <c r="M749" s="36"/>
      <c r="N749" s="36"/>
      <c r="O749" s="36"/>
      <c r="P749" s="36"/>
      <c r="Q749" s="36"/>
      <c r="R749" s="36"/>
      <c r="S749" s="36"/>
      <c r="T749" s="36"/>
      <c r="U749" s="36"/>
      <c r="V749" s="36"/>
      <c r="W749" s="36"/>
      <c r="X749" s="36"/>
      <c r="Y749" s="36"/>
      <c r="Z749" s="36"/>
    </row>
    <row r="750" spans="1:26" ht="30" customHeight="1">
      <c r="A750" s="37" t="s">
        <v>2496</v>
      </c>
      <c r="B750" s="56" t="s">
        <v>2497</v>
      </c>
      <c r="C750" s="48"/>
      <c r="D750" s="48"/>
      <c r="E750" s="48"/>
      <c r="F750" s="48"/>
      <c r="G750" s="48"/>
      <c r="H750" s="48"/>
      <c r="I750" s="36"/>
      <c r="J750" s="36"/>
      <c r="K750" s="36"/>
      <c r="L750" s="36"/>
      <c r="M750" s="36"/>
      <c r="N750" s="36"/>
      <c r="O750" s="36"/>
      <c r="P750" s="36"/>
      <c r="Q750" s="36"/>
      <c r="R750" s="36"/>
      <c r="S750" s="36"/>
      <c r="T750" s="36"/>
      <c r="U750" s="36"/>
      <c r="V750" s="36"/>
      <c r="W750" s="36"/>
      <c r="X750" s="36"/>
      <c r="Y750" s="36"/>
      <c r="Z750" s="36"/>
    </row>
    <row r="751" spans="1:26" ht="30" customHeight="1">
      <c r="A751" s="37" t="s">
        <v>2498</v>
      </c>
      <c r="B751" s="56" t="s">
        <v>2499</v>
      </c>
      <c r="C751" s="48">
        <f>IF(D196&gt;C389,D196-C389,0)</f>
        <v>75852946.910000026</v>
      </c>
      <c r="D751" s="48"/>
      <c r="E751" s="48">
        <f>IF((F196-E196)&gt;(E389-F389),((F196-E196)-(E389-F389)),0)</f>
        <v>46143993.170000002</v>
      </c>
      <c r="F751" s="48"/>
      <c r="G751" s="48">
        <f>ROUND(E751,2)</f>
        <v>46143993.170000002</v>
      </c>
      <c r="H751" s="48"/>
      <c r="I751" s="36"/>
      <c r="J751" s="36"/>
      <c r="K751" s="36"/>
      <c r="L751" s="36"/>
      <c r="M751" s="36"/>
      <c r="N751" s="36"/>
      <c r="O751" s="36"/>
      <c r="P751" s="36"/>
      <c r="Q751" s="36"/>
      <c r="R751" s="36"/>
      <c r="S751" s="36"/>
      <c r="T751" s="36"/>
      <c r="U751" s="36"/>
      <c r="V751" s="36"/>
      <c r="W751" s="36"/>
      <c r="X751" s="36"/>
      <c r="Y751" s="36"/>
      <c r="Z751" s="36"/>
    </row>
    <row r="752" spans="1:26" ht="30" customHeight="1">
      <c r="A752" s="37" t="s">
        <v>2500</v>
      </c>
      <c r="B752" s="56" t="s">
        <v>2501</v>
      </c>
      <c r="C752" s="48"/>
      <c r="D752" s="48">
        <f>IF(C389&gt;D196,C389-D196,0)</f>
        <v>0</v>
      </c>
      <c r="E752" s="48"/>
      <c r="F752" s="48">
        <f>IF((E389-F389)&gt;(F196-E196),((E389-F389)-(F196-E196)),0)</f>
        <v>0</v>
      </c>
      <c r="G752" s="48"/>
      <c r="H752" s="48">
        <f>ROUND(F752,2)</f>
        <v>0</v>
      </c>
      <c r="I752" s="36"/>
      <c r="J752" s="36"/>
      <c r="K752" s="36"/>
      <c r="L752" s="36"/>
      <c r="M752" s="36"/>
      <c r="N752" s="36"/>
      <c r="O752" s="36"/>
      <c r="P752" s="36"/>
      <c r="Q752" s="36"/>
      <c r="R752" s="36"/>
      <c r="S752" s="36"/>
      <c r="T752" s="36"/>
      <c r="U752" s="36"/>
      <c r="V752" s="36"/>
      <c r="W752" s="36"/>
      <c r="X752" s="36"/>
      <c r="Y752" s="36"/>
      <c r="Z752" s="36"/>
    </row>
    <row r="753" spans="1:26" ht="30" customHeight="1">
      <c r="A753" s="95" t="s">
        <v>2502</v>
      </c>
      <c r="B753" s="96" t="s">
        <v>2503</v>
      </c>
      <c r="C753" s="97">
        <f t="shared" ref="C753:H753" si="289">C3+C101+C173+C196+C389+C749</f>
        <v>684426084.82999992</v>
      </c>
      <c r="D753" s="97">
        <f t="shared" si="289"/>
        <v>684426084.82999992</v>
      </c>
      <c r="E753" s="97">
        <f t="shared" si="289"/>
        <v>762646278.29999995</v>
      </c>
      <c r="F753" s="97">
        <f t="shared" si="289"/>
        <v>762646278.29999995</v>
      </c>
      <c r="G753" s="97">
        <f t="shared" si="289"/>
        <v>544012390.3499999</v>
      </c>
      <c r="H753" s="97">
        <f t="shared" si="289"/>
        <v>544012390.35000002</v>
      </c>
    </row>
    <row r="754" spans="1:26" ht="30" customHeight="1">
      <c r="A754" s="32">
        <v>70000</v>
      </c>
      <c r="B754" s="33" t="s">
        <v>2504</v>
      </c>
      <c r="C754" s="34">
        <f t="shared" ref="C754:H754" si="290">C755+C762++C769+C776+C779+C782+C787</f>
        <v>0</v>
      </c>
      <c r="D754" s="34">
        <f t="shared" si="290"/>
        <v>0</v>
      </c>
      <c r="E754" s="34">
        <f t="shared" si="290"/>
        <v>0</v>
      </c>
      <c r="F754" s="34">
        <f t="shared" si="290"/>
        <v>0</v>
      </c>
      <c r="G754" s="34">
        <f t="shared" si="290"/>
        <v>0</v>
      </c>
      <c r="H754" s="34">
        <f t="shared" si="290"/>
        <v>0</v>
      </c>
      <c r="I754" s="68"/>
      <c r="J754" s="68"/>
      <c r="K754" s="68"/>
      <c r="L754" s="68"/>
      <c r="M754" s="68"/>
      <c r="N754" s="68"/>
      <c r="O754" s="68"/>
      <c r="P754" s="68"/>
      <c r="Q754" s="68"/>
      <c r="R754" s="68"/>
      <c r="S754" s="68"/>
      <c r="T754" s="68"/>
      <c r="U754" s="68"/>
      <c r="V754" s="68"/>
      <c r="W754" s="68"/>
      <c r="X754" s="68"/>
      <c r="Y754" s="68"/>
      <c r="Z754" s="68"/>
    </row>
    <row r="755" spans="1:26" ht="30" customHeight="1">
      <c r="A755" s="37">
        <v>71000</v>
      </c>
      <c r="B755" s="98" t="s">
        <v>2505</v>
      </c>
      <c r="C755" s="39">
        <f t="shared" ref="C755:H755" si="291">SUM(C756:C761)</f>
        <v>0</v>
      </c>
      <c r="D755" s="39">
        <f t="shared" si="291"/>
        <v>0</v>
      </c>
      <c r="E755" s="39">
        <f t="shared" si="291"/>
        <v>0</v>
      </c>
      <c r="F755" s="39">
        <f t="shared" si="291"/>
        <v>0</v>
      </c>
      <c r="G755" s="39">
        <f t="shared" si="291"/>
        <v>0</v>
      </c>
      <c r="H755" s="39">
        <f t="shared" si="291"/>
        <v>0</v>
      </c>
      <c r="I755" s="68"/>
      <c r="J755" s="68"/>
      <c r="K755" s="68"/>
      <c r="L755" s="68"/>
      <c r="M755" s="68"/>
      <c r="N755" s="68"/>
      <c r="O755" s="68"/>
      <c r="P755" s="68"/>
      <c r="Q755" s="68"/>
      <c r="R755" s="68"/>
      <c r="S755" s="68"/>
      <c r="T755" s="68"/>
      <c r="U755" s="68"/>
      <c r="V755" s="68"/>
      <c r="W755" s="68"/>
      <c r="X755" s="68"/>
      <c r="Y755" s="68"/>
      <c r="Z755" s="68"/>
    </row>
    <row r="756" spans="1:26" ht="30" customHeight="1">
      <c r="A756" s="81">
        <v>71100</v>
      </c>
      <c r="B756" s="99" t="s">
        <v>2506</v>
      </c>
      <c r="C756" s="61"/>
      <c r="D756" s="48"/>
      <c r="E756" s="61"/>
      <c r="F756" s="61"/>
      <c r="G756" s="49">
        <f>ROUND(C756+E756-F756,2)</f>
        <v>0</v>
      </c>
      <c r="H756" s="49"/>
      <c r="I756" s="68"/>
      <c r="J756" s="68"/>
      <c r="K756" s="68"/>
      <c r="L756" s="68"/>
      <c r="M756" s="68"/>
      <c r="N756" s="68"/>
      <c r="O756" s="68"/>
      <c r="P756" s="68"/>
      <c r="Q756" s="68"/>
      <c r="R756" s="68"/>
      <c r="S756" s="68"/>
      <c r="T756" s="68"/>
      <c r="U756" s="68"/>
      <c r="V756" s="68"/>
      <c r="W756" s="68"/>
      <c r="X756" s="68"/>
      <c r="Y756" s="68"/>
      <c r="Z756" s="68"/>
    </row>
    <row r="757" spans="1:26" ht="30" customHeight="1">
      <c r="A757" s="81">
        <v>71200</v>
      </c>
      <c r="B757" s="99" t="s">
        <v>2507</v>
      </c>
      <c r="C757" s="51"/>
      <c r="D757" s="61"/>
      <c r="E757" s="61"/>
      <c r="F757" s="61"/>
      <c r="G757" s="49"/>
      <c r="H757" s="49">
        <f>ROUND(D757+F757-E757,2)</f>
        <v>0</v>
      </c>
      <c r="I757" s="68"/>
      <c r="J757" s="68"/>
      <c r="K757" s="68"/>
      <c r="L757" s="68"/>
      <c r="M757" s="68"/>
      <c r="N757" s="68"/>
      <c r="O757" s="68"/>
      <c r="P757" s="68"/>
      <c r="Q757" s="68"/>
      <c r="R757" s="68"/>
      <c r="S757" s="68"/>
      <c r="T757" s="68"/>
      <c r="U757" s="68"/>
      <c r="V757" s="68"/>
      <c r="W757" s="68"/>
      <c r="X757" s="68"/>
      <c r="Y757" s="68"/>
      <c r="Z757" s="68"/>
    </row>
    <row r="758" spans="1:26" ht="30" customHeight="1">
      <c r="A758" s="81">
        <v>71300</v>
      </c>
      <c r="B758" s="99" t="s">
        <v>2508</v>
      </c>
      <c r="C758" s="61"/>
      <c r="D758" s="48"/>
      <c r="E758" s="61"/>
      <c r="F758" s="61"/>
      <c r="G758" s="49">
        <f>ROUND(C758+E758-F758,2)</f>
        <v>0</v>
      </c>
      <c r="H758" s="49"/>
      <c r="I758" s="68"/>
      <c r="J758" s="68"/>
      <c r="K758" s="68"/>
      <c r="L758" s="68"/>
      <c r="M758" s="68"/>
      <c r="N758" s="68"/>
      <c r="O758" s="68"/>
      <c r="P758" s="68"/>
      <c r="Q758" s="68"/>
      <c r="R758" s="68"/>
      <c r="S758" s="68"/>
      <c r="T758" s="68"/>
      <c r="U758" s="68"/>
      <c r="V758" s="68"/>
      <c r="W758" s="68"/>
      <c r="X758" s="68"/>
      <c r="Y758" s="68"/>
      <c r="Z758" s="68"/>
    </row>
    <row r="759" spans="1:26" ht="30" customHeight="1">
      <c r="A759" s="81">
        <v>71400</v>
      </c>
      <c r="B759" s="99" t="s">
        <v>2509</v>
      </c>
      <c r="C759" s="51"/>
      <c r="D759" s="61"/>
      <c r="E759" s="61"/>
      <c r="F759" s="61"/>
      <c r="G759" s="49"/>
      <c r="H759" s="49">
        <f>ROUND(D759+F759-E759,2)</f>
        <v>0</v>
      </c>
      <c r="I759" s="68"/>
      <c r="J759" s="68"/>
      <c r="K759" s="68"/>
      <c r="L759" s="68"/>
      <c r="M759" s="68"/>
      <c r="N759" s="68"/>
      <c r="O759" s="68"/>
      <c r="P759" s="68"/>
      <c r="Q759" s="68"/>
      <c r="R759" s="68"/>
      <c r="S759" s="68"/>
      <c r="T759" s="68"/>
      <c r="U759" s="68"/>
      <c r="V759" s="68"/>
      <c r="W759" s="68"/>
      <c r="X759" s="68"/>
      <c r="Y759" s="68"/>
      <c r="Z759" s="68"/>
    </row>
    <row r="760" spans="1:26" ht="30" customHeight="1">
      <c r="A760" s="81">
        <v>71500</v>
      </c>
      <c r="B760" s="99" t="s">
        <v>2510</v>
      </c>
      <c r="C760" s="61"/>
      <c r="D760" s="48"/>
      <c r="E760" s="61"/>
      <c r="F760" s="61"/>
      <c r="G760" s="49">
        <f>ROUND(C760+E760-F760,2)</f>
        <v>0</v>
      </c>
      <c r="H760" s="49"/>
      <c r="I760" s="68"/>
      <c r="J760" s="68"/>
      <c r="K760" s="68"/>
      <c r="L760" s="68"/>
      <c r="M760" s="68"/>
      <c r="N760" s="68"/>
      <c r="O760" s="68"/>
      <c r="P760" s="68"/>
      <c r="Q760" s="68"/>
      <c r="R760" s="68"/>
      <c r="S760" s="68"/>
      <c r="T760" s="68"/>
      <c r="U760" s="68"/>
      <c r="V760" s="68"/>
      <c r="W760" s="68"/>
      <c r="X760" s="68"/>
      <c r="Y760" s="68"/>
      <c r="Z760" s="68"/>
    </row>
    <row r="761" spans="1:26" ht="30" customHeight="1">
      <c r="A761" s="81">
        <v>71600</v>
      </c>
      <c r="B761" s="99" t="s">
        <v>2511</v>
      </c>
      <c r="C761" s="51"/>
      <c r="D761" s="61"/>
      <c r="E761" s="61"/>
      <c r="F761" s="61"/>
      <c r="G761" s="49"/>
      <c r="H761" s="49">
        <f>ROUND(D761+F761-E761,2)</f>
        <v>0</v>
      </c>
      <c r="I761" s="68"/>
      <c r="J761" s="68"/>
      <c r="K761" s="68"/>
      <c r="L761" s="68"/>
      <c r="M761" s="68"/>
      <c r="N761" s="68"/>
      <c r="O761" s="68"/>
      <c r="P761" s="68"/>
      <c r="Q761" s="68"/>
      <c r="R761" s="68"/>
      <c r="S761" s="68"/>
      <c r="T761" s="68"/>
      <c r="U761" s="68"/>
      <c r="V761" s="68"/>
      <c r="W761" s="68"/>
      <c r="X761" s="68"/>
      <c r="Y761" s="68"/>
      <c r="Z761" s="68"/>
    </row>
    <row r="762" spans="1:26" ht="30" customHeight="1">
      <c r="A762" s="37">
        <v>72000</v>
      </c>
      <c r="B762" s="98" t="s">
        <v>2512</v>
      </c>
      <c r="C762" s="39">
        <f t="shared" ref="C762:H762" si="292">SUM(C763:C768)</f>
        <v>0</v>
      </c>
      <c r="D762" s="39">
        <f t="shared" si="292"/>
        <v>0</v>
      </c>
      <c r="E762" s="39">
        <f t="shared" si="292"/>
        <v>0</v>
      </c>
      <c r="F762" s="39">
        <f t="shared" si="292"/>
        <v>0</v>
      </c>
      <c r="G762" s="39">
        <f t="shared" si="292"/>
        <v>0</v>
      </c>
      <c r="H762" s="39">
        <f t="shared" si="292"/>
        <v>0</v>
      </c>
      <c r="I762" s="68"/>
      <c r="J762" s="68"/>
      <c r="K762" s="68"/>
      <c r="L762" s="68"/>
      <c r="M762" s="68"/>
      <c r="N762" s="68"/>
      <c r="O762" s="68"/>
      <c r="P762" s="68"/>
      <c r="Q762" s="68"/>
      <c r="R762" s="68"/>
      <c r="S762" s="68"/>
      <c r="T762" s="68"/>
      <c r="U762" s="68"/>
      <c r="V762" s="68"/>
      <c r="W762" s="68"/>
      <c r="X762" s="68"/>
      <c r="Y762" s="68"/>
      <c r="Z762" s="68"/>
    </row>
    <row r="763" spans="1:26" ht="30" customHeight="1">
      <c r="A763" s="81">
        <v>72100</v>
      </c>
      <c r="B763" s="99" t="s">
        <v>2513</v>
      </c>
      <c r="C763" s="61"/>
      <c r="D763" s="48"/>
      <c r="E763" s="61"/>
      <c r="F763" s="61"/>
      <c r="G763" s="49">
        <f>ROUND(C763+E763-F763,2)</f>
        <v>0</v>
      </c>
      <c r="H763" s="49"/>
      <c r="I763" s="68"/>
      <c r="J763" s="68"/>
      <c r="K763" s="68"/>
      <c r="L763" s="68"/>
      <c r="M763" s="68"/>
      <c r="N763" s="68"/>
      <c r="O763" s="68"/>
      <c r="P763" s="68"/>
      <c r="Q763" s="68"/>
      <c r="R763" s="68"/>
      <c r="S763" s="68"/>
      <c r="T763" s="68"/>
      <c r="U763" s="68"/>
      <c r="V763" s="68"/>
      <c r="W763" s="68"/>
      <c r="X763" s="68"/>
      <c r="Y763" s="68"/>
      <c r="Z763" s="68"/>
    </row>
    <row r="764" spans="1:26" ht="30" customHeight="1">
      <c r="A764" s="81">
        <v>72200</v>
      </c>
      <c r="B764" s="99" t="s">
        <v>2514</v>
      </c>
      <c r="C764" s="51"/>
      <c r="D764" s="48"/>
      <c r="E764" s="48"/>
      <c r="F764" s="48"/>
      <c r="G764" s="49"/>
      <c r="H764" s="49"/>
      <c r="I764" s="68"/>
      <c r="J764" s="68"/>
      <c r="K764" s="68"/>
      <c r="L764" s="68"/>
      <c r="M764" s="68"/>
      <c r="N764" s="68"/>
      <c r="O764" s="68"/>
      <c r="P764" s="68"/>
      <c r="Q764" s="68"/>
      <c r="R764" s="68"/>
      <c r="S764" s="68"/>
      <c r="T764" s="68"/>
      <c r="U764" s="68"/>
      <c r="V764" s="68"/>
      <c r="W764" s="68"/>
      <c r="X764" s="68"/>
      <c r="Y764" s="68"/>
      <c r="Z764" s="68"/>
    </row>
    <row r="765" spans="1:26" ht="30" customHeight="1">
      <c r="A765" s="81">
        <v>72300</v>
      </c>
      <c r="B765" s="99" t="s">
        <v>2515</v>
      </c>
      <c r="C765" s="51"/>
      <c r="D765" s="61"/>
      <c r="E765" s="61"/>
      <c r="F765" s="61"/>
      <c r="G765" s="49"/>
      <c r="H765" s="49">
        <f>ROUND(D765+F765-E765,2)</f>
        <v>0</v>
      </c>
      <c r="I765" s="68"/>
      <c r="J765" s="68"/>
      <c r="K765" s="68"/>
      <c r="L765" s="68"/>
      <c r="M765" s="68"/>
      <c r="N765" s="68"/>
      <c r="O765" s="68"/>
      <c r="P765" s="68"/>
      <c r="Q765" s="68"/>
      <c r="R765" s="68"/>
      <c r="S765" s="68"/>
      <c r="T765" s="68"/>
      <c r="U765" s="68"/>
      <c r="V765" s="68"/>
      <c r="W765" s="68"/>
      <c r="X765" s="68"/>
      <c r="Y765" s="68"/>
      <c r="Z765" s="68"/>
    </row>
    <row r="766" spans="1:26" ht="30" customHeight="1">
      <c r="A766" s="81">
        <v>72400</v>
      </c>
      <c r="B766" s="99" t="s">
        <v>2516</v>
      </c>
      <c r="C766" s="61"/>
      <c r="D766" s="48"/>
      <c r="E766" s="61"/>
      <c r="F766" s="61"/>
      <c r="G766" s="49">
        <f>ROUND(C766+E766-F766,2)</f>
        <v>0</v>
      </c>
      <c r="H766" s="49"/>
      <c r="I766" s="68"/>
      <c r="J766" s="68"/>
      <c r="K766" s="68"/>
      <c r="L766" s="68"/>
      <c r="M766" s="68"/>
      <c r="N766" s="68"/>
      <c r="O766" s="68"/>
      <c r="P766" s="68"/>
      <c r="Q766" s="68"/>
      <c r="R766" s="68"/>
      <c r="S766" s="68"/>
      <c r="T766" s="68"/>
      <c r="U766" s="68"/>
      <c r="V766" s="68"/>
      <c r="W766" s="68"/>
      <c r="X766" s="68"/>
      <c r="Y766" s="68"/>
      <c r="Z766" s="68"/>
    </row>
    <row r="767" spans="1:26" ht="30" customHeight="1">
      <c r="A767" s="81">
        <v>72500</v>
      </c>
      <c r="B767" s="99" t="s">
        <v>2517</v>
      </c>
      <c r="C767" s="51"/>
      <c r="D767" s="48"/>
      <c r="E767" s="48"/>
      <c r="F767" s="48"/>
      <c r="G767" s="49"/>
      <c r="H767" s="49"/>
      <c r="I767" s="68"/>
      <c r="J767" s="68"/>
      <c r="K767" s="68"/>
      <c r="L767" s="68"/>
      <c r="M767" s="68"/>
      <c r="N767" s="68"/>
      <c r="O767" s="68"/>
      <c r="P767" s="68"/>
      <c r="Q767" s="68"/>
      <c r="R767" s="68"/>
      <c r="S767" s="68"/>
      <c r="T767" s="68"/>
      <c r="U767" s="68"/>
      <c r="V767" s="68"/>
      <c r="W767" s="68"/>
      <c r="X767" s="68"/>
      <c r="Y767" s="68"/>
      <c r="Z767" s="68"/>
    </row>
    <row r="768" spans="1:26" ht="30" customHeight="1">
      <c r="A768" s="81">
        <v>72600</v>
      </c>
      <c r="B768" s="99" t="s">
        <v>2518</v>
      </c>
      <c r="C768" s="51"/>
      <c r="D768" s="61"/>
      <c r="E768" s="61"/>
      <c r="F768" s="61"/>
      <c r="G768" s="49"/>
      <c r="H768" s="49">
        <f>ROUND(D768+F768-E768,2)</f>
        <v>0</v>
      </c>
      <c r="I768" s="68"/>
      <c r="J768" s="68"/>
      <c r="K768" s="68"/>
      <c r="L768" s="68"/>
      <c r="M768" s="68"/>
      <c r="N768" s="68"/>
      <c r="O768" s="68"/>
      <c r="P768" s="68"/>
      <c r="Q768" s="68"/>
      <c r="R768" s="68"/>
      <c r="S768" s="68"/>
      <c r="T768" s="68"/>
      <c r="U768" s="68"/>
      <c r="V768" s="68"/>
      <c r="W768" s="68"/>
      <c r="X768" s="68"/>
      <c r="Y768" s="68"/>
      <c r="Z768" s="68"/>
    </row>
    <row r="769" spans="1:26" ht="30" customHeight="1">
      <c r="A769" s="37">
        <v>73000</v>
      </c>
      <c r="B769" s="98" t="s">
        <v>2519</v>
      </c>
      <c r="C769" s="39">
        <f t="shared" ref="C769:H769" si="293">SUM(C770:C775)</f>
        <v>0</v>
      </c>
      <c r="D769" s="39">
        <f t="shared" si="293"/>
        <v>0</v>
      </c>
      <c r="E769" s="39">
        <f t="shared" si="293"/>
        <v>0</v>
      </c>
      <c r="F769" s="39">
        <f t="shared" si="293"/>
        <v>0</v>
      </c>
      <c r="G769" s="39">
        <f t="shared" si="293"/>
        <v>0</v>
      </c>
      <c r="H769" s="39">
        <f t="shared" si="293"/>
        <v>0</v>
      </c>
      <c r="I769" s="68"/>
      <c r="J769" s="68"/>
      <c r="K769" s="68"/>
      <c r="L769" s="68"/>
      <c r="M769" s="68"/>
      <c r="N769" s="68"/>
      <c r="O769" s="68"/>
      <c r="P769" s="68"/>
      <c r="Q769" s="68"/>
      <c r="R769" s="68"/>
      <c r="S769" s="68"/>
      <c r="T769" s="68"/>
      <c r="U769" s="68"/>
      <c r="V769" s="68"/>
      <c r="W769" s="68"/>
      <c r="X769" s="68"/>
      <c r="Y769" s="68"/>
      <c r="Z769" s="68"/>
    </row>
    <row r="770" spans="1:26" ht="30" customHeight="1">
      <c r="A770" s="81">
        <v>73100</v>
      </c>
      <c r="B770" s="99" t="s">
        <v>2520</v>
      </c>
      <c r="C770" s="61"/>
      <c r="D770" s="48"/>
      <c r="E770" s="61"/>
      <c r="F770" s="61"/>
      <c r="G770" s="49">
        <f>ROUND(C770+E770-F770,2)</f>
        <v>0</v>
      </c>
      <c r="H770" s="49"/>
      <c r="I770" s="68"/>
      <c r="J770" s="68"/>
      <c r="K770" s="68"/>
      <c r="L770" s="68"/>
      <c r="M770" s="68"/>
      <c r="N770" s="68"/>
      <c r="O770" s="68"/>
      <c r="P770" s="68"/>
      <c r="Q770" s="68"/>
      <c r="R770" s="68"/>
      <c r="S770" s="68"/>
      <c r="T770" s="68"/>
      <c r="U770" s="68"/>
      <c r="V770" s="68"/>
      <c r="W770" s="68"/>
      <c r="X770" s="68"/>
      <c r="Y770" s="68"/>
      <c r="Z770" s="68"/>
    </row>
    <row r="771" spans="1:26" ht="30" customHeight="1">
      <c r="A771" s="81">
        <v>73200</v>
      </c>
      <c r="B771" s="99" t="s">
        <v>2521</v>
      </c>
      <c r="C771" s="51"/>
      <c r="D771" s="61"/>
      <c r="E771" s="61"/>
      <c r="F771" s="61"/>
      <c r="G771" s="49"/>
      <c r="H771" s="49">
        <f>ROUND(D771+F771-E771,2)</f>
        <v>0</v>
      </c>
      <c r="I771" s="68"/>
      <c r="J771" s="68"/>
      <c r="K771" s="68"/>
      <c r="L771" s="68"/>
      <c r="M771" s="68"/>
      <c r="N771" s="68"/>
      <c r="O771" s="68"/>
      <c r="P771" s="68"/>
      <c r="Q771" s="68"/>
      <c r="R771" s="68"/>
      <c r="S771" s="68"/>
      <c r="T771" s="68"/>
      <c r="U771" s="68"/>
      <c r="V771" s="68"/>
      <c r="W771" s="68"/>
      <c r="X771" s="68"/>
      <c r="Y771" s="68"/>
      <c r="Z771" s="68"/>
    </row>
    <row r="772" spans="1:26" ht="30" customHeight="1">
      <c r="A772" s="81">
        <v>73300</v>
      </c>
      <c r="B772" s="99" t="s">
        <v>2522</v>
      </c>
      <c r="C772" s="61"/>
      <c r="D772" s="48"/>
      <c r="E772" s="61"/>
      <c r="F772" s="61"/>
      <c r="G772" s="49">
        <f>ROUND(C772+E772-F772,2)</f>
        <v>0</v>
      </c>
      <c r="H772" s="49"/>
      <c r="I772" s="68"/>
      <c r="J772" s="68"/>
      <c r="K772" s="68"/>
      <c r="L772" s="68"/>
      <c r="M772" s="68"/>
      <c r="N772" s="68"/>
      <c r="O772" s="68"/>
      <c r="P772" s="68"/>
      <c r="Q772" s="68"/>
      <c r="R772" s="68"/>
      <c r="S772" s="68"/>
      <c r="T772" s="68"/>
      <c r="U772" s="68"/>
      <c r="V772" s="68"/>
      <c r="W772" s="68"/>
      <c r="X772" s="68"/>
      <c r="Y772" s="68"/>
      <c r="Z772" s="68"/>
    </row>
    <row r="773" spans="1:26" ht="30" customHeight="1">
      <c r="A773" s="81">
        <v>73400</v>
      </c>
      <c r="B773" s="99" t="s">
        <v>2523</v>
      </c>
      <c r="C773" s="51"/>
      <c r="D773" s="61"/>
      <c r="E773" s="61"/>
      <c r="F773" s="61"/>
      <c r="G773" s="49"/>
      <c r="H773" s="49">
        <f>ROUND(D773+F773-E773,2)</f>
        <v>0</v>
      </c>
      <c r="I773" s="68"/>
      <c r="J773" s="68"/>
      <c r="K773" s="68"/>
      <c r="L773" s="68"/>
      <c r="M773" s="68"/>
      <c r="N773" s="68"/>
      <c r="O773" s="68"/>
      <c r="P773" s="68"/>
      <c r="Q773" s="68"/>
      <c r="R773" s="68"/>
      <c r="S773" s="68"/>
      <c r="T773" s="68"/>
      <c r="U773" s="68"/>
      <c r="V773" s="68"/>
      <c r="W773" s="68"/>
      <c r="X773" s="68"/>
      <c r="Y773" s="68"/>
      <c r="Z773" s="68"/>
    </row>
    <row r="774" spans="1:26" ht="30" customHeight="1">
      <c r="A774" s="81">
        <v>73500</v>
      </c>
      <c r="B774" s="99" t="s">
        <v>2524</v>
      </c>
      <c r="C774" s="61"/>
      <c r="D774" s="48"/>
      <c r="E774" s="61"/>
      <c r="F774" s="61"/>
      <c r="G774" s="49">
        <f>ROUND(C774+E774-F774,2)</f>
        <v>0</v>
      </c>
      <c r="H774" s="49"/>
      <c r="I774" s="68"/>
      <c r="J774" s="68"/>
      <c r="K774" s="68"/>
      <c r="L774" s="68"/>
      <c r="M774" s="68"/>
      <c r="N774" s="68"/>
      <c r="O774" s="68"/>
      <c r="P774" s="68"/>
      <c r="Q774" s="68"/>
      <c r="R774" s="68"/>
      <c r="S774" s="68"/>
      <c r="T774" s="68"/>
      <c r="U774" s="68"/>
      <c r="V774" s="68"/>
      <c r="W774" s="68"/>
      <c r="X774" s="68"/>
      <c r="Y774" s="68"/>
      <c r="Z774" s="68"/>
    </row>
    <row r="775" spans="1:26" ht="30" customHeight="1">
      <c r="A775" s="81">
        <v>73600</v>
      </c>
      <c r="B775" s="99" t="s">
        <v>2525</v>
      </c>
      <c r="C775" s="51"/>
      <c r="D775" s="61"/>
      <c r="E775" s="61"/>
      <c r="F775" s="61"/>
      <c r="G775" s="49"/>
      <c r="H775" s="49">
        <f>ROUND(D775+F775-E775,2)</f>
        <v>0</v>
      </c>
      <c r="I775" s="68"/>
      <c r="J775" s="68"/>
      <c r="K775" s="68"/>
      <c r="L775" s="68"/>
      <c r="M775" s="68"/>
      <c r="N775" s="68"/>
      <c r="O775" s="68"/>
      <c r="P775" s="68"/>
      <c r="Q775" s="68"/>
      <c r="R775" s="68"/>
      <c r="S775" s="68"/>
      <c r="T775" s="68"/>
      <c r="U775" s="68"/>
      <c r="V775" s="68"/>
      <c r="W775" s="68"/>
      <c r="X775" s="68"/>
      <c r="Y775" s="68"/>
      <c r="Z775" s="68"/>
    </row>
    <row r="776" spans="1:26" ht="30" customHeight="1">
      <c r="A776" s="37">
        <v>74000</v>
      </c>
      <c r="B776" s="98" t="s">
        <v>2526</v>
      </c>
      <c r="C776" s="39">
        <f t="shared" ref="C776:H776" si="294">SUM(C777:C778)</f>
        <v>0</v>
      </c>
      <c r="D776" s="39">
        <f t="shared" si="294"/>
        <v>0</v>
      </c>
      <c r="E776" s="39">
        <f t="shared" si="294"/>
        <v>0</v>
      </c>
      <c r="F776" s="39">
        <f t="shared" si="294"/>
        <v>0</v>
      </c>
      <c r="G776" s="39">
        <f t="shared" si="294"/>
        <v>0</v>
      </c>
      <c r="H776" s="39">
        <f t="shared" si="294"/>
        <v>0</v>
      </c>
      <c r="I776" s="68"/>
      <c r="J776" s="68"/>
      <c r="K776" s="68"/>
      <c r="L776" s="68"/>
      <c r="M776" s="68"/>
      <c r="N776" s="68"/>
      <c r="O776" s="68"/>
      <c r="P776" s="68"/>
      <c r="Q776" s="68"/>
      <c r="R776" s="68"/>
      <c r="S776" s="68"/>
      <c r="T776" s="68"/>
      <c r="U776" s="68"/>
      <c r="V776" s="68"/>
      <c r="W776" s="68"/>
      <c r="X776" s="68"/>
      <c r="Y776" s="68"/>
      <c r="Z776" s="68"/>
    </row>
    <row r="777" spans="1:26" ht="30" customHeight="1">
      <c r="A777" s="81">
        <v>74100</v>
      </c>
      <c r="B777" s="99" t="s">
        <v>2527</v>
      </c>
      <c r="C777" s="61"/>
      <c r="D777" s="48"/>
      <c r="E777" s="61"/>
      <c r="F777" s="61"/>
      <c r="G777" s="49">
        <f>ROUND(C777+E777-F777,2)</f>
        <v>0</v>
      </c>
      <c r="H777" s="49"/>
      <c r="I777" s="68"/>
      <c r="J777" s="68"/>
      <c r="K777" s="68"/>
      <c r="L777" s="68"/>
      <c r="M777" s="68"/>
      <c r="N777" s="68"/>
      <c r="O777" s="68"/>
      <c r="P777" s="68"/>
      <c r="Q777" s="68"/>
      <c r="R777" s="68"/>
      <c r="S777" s="68"/>
      <c r="T777" s="68"/>
      <c r="U777" s="68"/>
      <c r="V777" s="68"/>
      <c r="W777" s="68"/>
      <c r="X777" s="68"/>
      <c r="Y777" s="68"/>
      <c r="Z777" s="68"/>
    </row>
    <row r="778" spans="1:26" ht="30" customHeight="1">
      <c r="A778" s="81">
        <v>74200</v>
      </c>
      <c r="B778" s="99" t="s">
        <v>2528</v>
      </c>
      <c r="C778" s="51"/>
      <c r="D778" s="61"/>
      <c r="E778" s="61"/>
      <c r="F778" s="61"/>
      <c r="G778" s="49"/>
      <c r="H778" s="49">
        <f>ROUND(D778+F778-E778,2)</f>
        <v>0</v>
      </c>
      <c r="I778" s="68"/>
      <c r="J778" s="68"/>
      <c r="K778" s="68"/>
      <c r="L778" s="68"/>
      <c r="M778" s="68"/>
      <c r="N778" s="68"/>
      <c r="O778" s="68"/>
      <c r="P778" s="68"/>
      <c r="Q778" s="68"/>
      <c r="R778" s="68"/>
      <c r="S778" s="68"/>
      <c r="T778" s="68"/>
      <c r="U778" s="68"/>
      <c r="V778" s="68"/>
      <c r="W778" s="68"/>
      <c r="X778" s="68"/>
      <c r="Y778" s="68"/>
      <c r="Z778" s="68"/>
    </row>
    <row r="779" spans="1:26" ht="30" customHeight="1">
      <c r="A779" s="37">
        <v>75000</v>
      </c>
      <c r="B779" s="98" t="s">
        <v>2529</v>
      </c>
      <c r="C779" s="39">
        <f t="shared" ref="C779:H779" si="295">SUM(C780:C781)</f>
        <v>0</v>
      </c>
      <c r="D779" s="39">
        <f t="shared" si="295"/>
        <v>0</v>
      </c>
      <c r="E779" s="39">
        <f t="shared" si="295"/>
        <v>0</v>
      </c>
      <c r="F779" s="39">
        <f t="shared" si="295"/>
        <v>0</v>
      </c>
      <c r="G779" s="39">
        <f t="shared" si="295"/>
        <v>0</v>
      </c>
      <c r="H779" s="39">
        <f t="shared" si="295"/>
        <v>0</v>
      </c>
      <c r="I779" s="68"/>
      <c r="J779" s="68"/>
      <c r="K779" s="68"/>
      <c r="L779" s="68"/>
      <c r="M779" s="68"/>
      <c r="N779" s="68"/>
      <c r="O779" s="68"/>
      <c r="P779" s="68"/>
      <c r="Q779" s="68"/>
      <c r="R779" s="68"/>
      <c r="S779" s="68"/>
      <c r="T779" s="68"/>
      <c r="U779" s="68"/>
      <c r="V779" s="68"/>
      <c r="W779" s="68"/>
      <c r="X779" s="68"/>
      <c r="Y779" s="68"/>
      <c r="Z779" s="68"/>
    </row>
    <row r="780" spans="1:26" ht="30" customHeight="1">
      <c r="A780" s="81">
        <v>75100</v>
      </c>
      <c r="B780" s="99" t="s">
        <v>2530</v>
      </c>
      <c r="C780" s="61"/>
      <c r="D780" s="48"/>
      <c r="E780" s="61"/>
      <c r="F780" s="61"/>
      <c r="G780" s="49">
        <f>ROUND(C780+E780-F780,2)</f>
        <v>0</v>
      </c>
      <c r="H780" s="49"/>
      <c r="I780" s="68"/>
      <c r="J780" s="68"/>
      <c r="K780" s="68"/>
      <c r="L780" s="68"/>
      <c r="M780" s="68"/>
      <c r="N780" s="68"/>
      <c r="O780" s="68"/>
      <c r="P780" s="68"/>
      <c r="Q780" s="68"/>
      <c r="R780" s="68"/>
      <c r="S780" s="68"/>
      <c r="T780" s="68"/>
      <c r="U780" s="68"/>
      <c r="V780" s="68"/>
      <c r="W780" s="68"/>
      <c r="X780" s="68"/>
      <c r="Y780" s="68"/>
      <c r="Z780" s="68"/>
    </row>
    <row r="781" spans="1:26" ht="30" customHeight="1">
      <c r="A781" s="81">
        <v>75200</v>
      </c>
      <c r="B781" s="99" t="s">
        <v>2531</v>
      </c>
      <c r="C781" s="51"/>
      <c r="D781" s="61"/>
      <c r="E781" s="61"/>
      <c r="F781" s="61"/>
      <c r="G781" s="49"/>
      <c r="H781" s="49">
        <f>ROUND(D781+F781-E781,2)</f>
        <v>0</v>
      </c>
      <c r="I781" s="68"/>
      <c r="J781" s="68"/>
      <c r="K781" s="68"/>
      <c r="L781" s="68"/>
      <c r="M781" s="68"/>
      <c r="N781" s="68"/>
      <c r="O781" s="68"/>
      <c r="P781" s="68"/>
      <c r="Q781" s="68"/>
      <c r="R781" s="68"/>
      <c r="S781" s="68"/>
      <c r="T781" s="68"/>
      <c r="U781" s="68"/>
      <c r="V781" s="68"/>
      <c r="W781" s="68"/>
      <c r="X781" s="68"/>
      <c r="Y781" s="68"/>
      <c r="Z781" s="68"/>
    </row>
    <row r="782" spans="1:26" ht="30" customHeight="1">
      <c r="A782" s="37">
        <v>76000</v>
      </c>
      <c r="B782" s="98" t="s">
        <v>2532</v>
      </c>
      <c r="C782" s="39">
        <f t="shared" ref="C782:H782" si="296">SUM(C783:C786)</f>
        <v>0</v>
      </c>
      <c r="D782" s="39">
        <f t="shared" si="296"/>
        <v>0</v>
      </c>
      <c r="E782" s="39">
        <f t="shared" si="296"/>
        <v>0</v>
      </c>
      <c r="F782" s="39">
        <f t="shared" si="296"/>
        <v>0</v>
      </c>
      <c r="G782" s="39">
        <f t="shared" si="296"/>
        <v>0</v>
      </c>
      <c r="H782" s="39">
        <f t="shared" si="296"/>
        <v>0</v>
      </c>
      <c r="I782" s="68"/>
      <c r="J782" s="68"/>
      <c r="K782" s="68"/>
      <c r="L782" s="68"/>
      <c r="M782" s="68"/>
      <c r="N782" s="68"/>
      <c r="O782" s="68"/>
      <c r="P782" s="68"/>
      <c r="Q782" s="68"/>
      <c r="R782" s="68"/>
      <c r="S782" s="68"/>
      <c r="T782" s="68"/>
      <c r="U782" s="68"/>
      <c r="V782" s="68"/>
      <c r="W782" s="68"/>
      <c r="X782" s="68"/>
      <c r="Y782" s="68"/>
      <c r="Z782" s="68"/>
    </row>
    <row r="783" spans="1:26" ht="30" customHeight="1">
      <c r="A783" s="81">
        <v>76100</v>
      </c>
      <c r="B783" s="99" t="s">
        <v>2533</v>
      </c>
      <c r="C783" s="61"/>
      <c r="D783" s="48"/>
      <c r="E783" s="61"/>
      <c r="F783" s="61"/>
      <c r="G783" s="49">
        <f>ROUND(C783+E783-F783,2)</f>
        <v>0</v>
      </c>
      <c r="H783" s="49"/>
      <c r="I783" s="68"/>
      <c r="J783" s="68"/>
      <c r="K783" s="68"/>
      <c r="L783" s="68"/>
      <c r="M783" s="68"/>
      <c r="N783" s="68"/>
      <c r="O783" s="68"/>
      <c r="P783" s="68"/>
      <c r="Q783" s="68"/>
      <c r="R783" s="68"/>
      <c r="S783" s="68"/>
      <c r="T783" s="68"/>
      <c r="U783" s="68"/>
      <c r="V783" s="68"/>
      <c r="W783" s="68"/>
      <c r="X783" s="68"/>
      <c r="Y783" s="68"/>
      <c r="Z783" s="68"/>
    </row>
    <row r="784" spans="1:26" ht="30" customHeight="1">
      <c r="A784" s="81">
        <v>76200</v>
      </c>
      <c r="B784" s="99" t="s">
        <v>2534</v>
      </c>
      <c r="C784" s="51"/>
      <c r="D784" s="61"/>
      <c r="E784" s="61"/>
      <c r="F784" s="61"/>
      <c r="G784" s="49"/>
      <c r="H784" s="49">
        <f>ROUND(D784+F784-E784,2)</f>
        <v>0</v>
      </c>
      <c r="I784" s="68"/>
      <c r="J784" s="68"/>
      <c r="K784" s="68"/>
      <c r="L784" s="68"/>
      <c r="M784" s="68"/>
      <c r="N784" s="68"/>
      <c r="O784" s="68"/>
      <c r="P784" s="68"/>
      <c r="Q784" s="68"/>
      <c r="R784" s="68"/>
      <c r="S784" s="68"/>
      <c r="T784" s="68"/>
      <c r="U784" s="68"/>
      <c r="V784" s="68"/>
      <c r="W784" s="68"/>
      <c r="X784" s="68"/>
      <c r="Y784" s="68"/>
      <c r="Z784" s="68"/>
    </row>
    <row r="785" spans="1:26" ht="30" customHeight="1">
      <c r="A785" s="81">
        <v>76300</v>
      </c>
      <c r="B785" s="99" t="s">
        <v>2535</v>
      </c>
      <c r="C785" s="61"/>
      <c r="D785" s="48"/>
      <c r="E785" s="61"/>
      <c r="F785" s="61"/>
      <c r="G785" s="49">
        <f>ROUND(C785+E785-F785,2)</f>
        <v>0</v>
      </c>
      <c r="H785" s="49"/>
      <c r="I785" s="68"/>
      <c r="J785" s="68"/>
      <c r="K785" s="68"/>
      <c r="L785" s="68"/>
      <c r="M785" s="68"/>
      <c r="N785" s="68"/>
      <c r="O785" s="68"/>
      <c r="P785" s="68"/>
      <c r="Q785" s="68"/>
      <c r="R785" s="68"/>
      <c r="S785" s="68"/>
      <c r="T785" s="68"/>
      <c r="U785" s="68"/>
      <c r="V785" s="68"/>
      <c r="W785" s="68"/>
      <c r="X785" s="68"/>
      <c r="Y785" s="68"/>
      <c r="Z785" s="68"/>
    </row>
    <row r="786" spans="1:26" ht="30" customHeight="1">
      <c r="A786" s="81">
        <v>76400</v>
      </c>
      <c r="B786" s="99" t="s">
        <v>2536</v>
      </c>
      <c r="C786" s="51"/>
      <c r="D786" s="61"/>
      <c r="E786" s="61"/>
      <c r="F786" s="61"/>
      <c r="G786" s="49"/>
      <c r="H786" s="49">
        <f>ROUND(D786+F786-E786,2)</f>
        <v>0</v>
      </c>
      <c r="I786" s="68"/>
      <c r="J786" s="68"/>
      <c r="K786" s="68"/>
      <c r="L786" s="68"/>
      <c r="M786" s="68"/>
      <c r="N786" s="68"/>
      <c r="O786" s="68"/>
      <c r="P786" s="68"/>
      <c r="Q786" s="68"/>
      <c r="R786" s="68"/>
      <c r="S786" s="68"/>
      <c r="T786" s="68"/>
      <c r="U786" s="68"/>
      <c r="V786" s="68"/>
      <c r="W786" s="68"/>
      <c r="X786" s="68"/>
      <c r="Y786" s="68"/>
      <c r="Z786" s="68"/>
    </row>
    <row r="787" spans="1:26" ht="30" customHeight="1">
      <c r="A787" s="37">
        <v>77000</v>
      </c>
      <c r="B787" s="98" t="s">
        <v>2537</v>
      </c>
      <c r="C787" s="39">
        <f t="shared" ref="C787:H787" si="297">SUM(C788:C791)</f>
        <v>0</v>
      </c>
      <c r="D787" s="39">
        <f t="shared" si="297"/>
        <v>0</v>
      </c>
      <c r="E787" s="39">
        <f t="shared" si="297"/>
        <v>0</v>
      </c>
      <c r="F787" s="39">
        <f t="shared" si="297"/>
        <v>0</v>
      </c>
      <c r="G787" s="39">
        <f t="shared" si="297"/>
        <v>0</v>
      </c>
      <c r="H787" s="39">
        <f t="shared" si="297"/>
        <v>0</v>
      </c>
      <c r="I787" s="68"/>
      <c r="J787" s="68"/>
      <c r="K787" s="68"/>
      <c r="L787" s="68"/>
      <c r="M787" s="68"/>
      <c r="N787" s="68"/>
      <c r="O787" s="68"/>
      <c r="P787" s="68"/>
      <c r="Q787" s="68"/>
      <c r="R787" s="68"/>
      <c r="S787" s="68"/>
      <c r="T787" s="68"/>
      <c r="U787" s="68"/>
      <c r="V787" s="68"/>
      <c r="W787" s="68"/>
      <c r="X787" s="68"/>
      <c r="Y787" s="68"/>
      <c r="Z787" s="68"/>
    </row>
    <row r="788" spans="1:26" ht="30" customHeight="1">
      <c r="A788" s="81">
        <v>77100</v>
      </c>
      <c r="B788" s="99" t="s">
        <v>2538</v>
      </c>
      <c r="C788" s="61"/>
      <c r="D788" s="48"/>
      <c r="E788" s="61"/>
      <c r="F788" s="61"/>
      <c r="G788" s="49">
        <f t="shared" ref="G788:G790" si="298">ROUND(C788+E788-F788,2)</f>
        <v>0</v>
      </c>
      <c r="H788" s="49"/>
      <c r="I788" s="68"/>
      <c r="J788" s="68"/>
      <c r="K788" s="68"/>
      <c r="L788" s="68"/>
      <c r="M788" s="68"/>
      <c r="N788" s="68"/>
      <c r="O788" s="68"/>
      <c r="P788" s="68"/>
      <c r="Q788" s="68"/>
      <c r="R788" s="68"/>
      <c r="S788" s="68"/>
      <c r="T788" s="68"/>
      <c r="U788" s="68"/>
      <c r="V788" s="68"/>
      <c r="W788" s="68"/>
      <c r="X788" s="68"/>
      <c r="Y788" s="68"/>
      <c r="Z788" s="68"/>
    </row>
    <row r="789" spans="1:26" ht="30" customHeight="1">
      <c r="A789" s="81">
        <v>77200</v>
      </c>
      <c r="B789" s="99" t="s">
        <v>2539</v>
      </c>
      <c r="C789" s="61"/>
      <c r="D789" s="48"/>
      <c r="E789" s="61"/>
      <c r="F789" s="61"/>
      <c r="G789" s="49">
        <f t="shared" si="298"/>
        <v>0</v>
      </c>
      <c r="H789" s="49"/>
      <c r="I789" s="68"/>
      <c r="J789" s="68"/>
      <c r="K789" s="68"/>
      <c r="L789" s="68"/>
      <c r="M789" s="68"/>
      <c r="N789" s="68"/>
      <c r="O789" s="68"/>
      <c r="P789" s="68"/>
      <c r="Q789" s="68"/>
      <c r="R789" s="68"/>
      <c r="S789" s="68"/>
      <c r="T789" s="68"/>
      <c r="U789" s="68"/>
      <c r="V789" s="68"/>
      <c r="W789" s="68"/>
      <c r="X789" s="68"/>
      <c r="Y789" s="68"/>
      <c r="Z789" s="68"/>
    </row>
    <row r="790" spans="1:26" ht="30" customHeight="1">
      <c r="A790" s="81">
        <v>77300</v>
      </c>
      <c r="B790" s="99" t="s">
        <v>2540</v>
      </c>
      <c r="C790" s="61"/>
      <c r="D790" s="48"/>
      <c r="E790" s="61"/>
      <c r="F790" s="61"/>
      <c r="G790" s="49">
        <f t="shared" si="298"/>
        <v>0</v>
      </c>
      <c r="H790" s="49"/>
      <c r="I790" s="68"/>
      <c r="J790" s="68"/>
      <c r="K790" s="68"/>
      <c r="L790" s="68"/>
      <c r="M790" s="68"/>
      <c r="N790" s="68"/>
      <c r="O790" s="68"/>
      <c r="P790" s="68"/>
      <c r="Q790" s="68"/>
      <c r="R790" s="68"/>
      <c r="S790" s="68"/>
      <c r="T790" s="68"/>
      <c r="U790" s="68"/>
      <c r="V790" s="68"/>
      <c r="W790" s="68"/>
      <c r="X790" s="68"/>
      <c r="Y790" s="68"/>
      <c r="Z790" s="68"/>
    </row>
    <row r="791" spans="1:26" ht="30" customHeight="1">
      <c r="A791" s="81">
        <v>77400</v>
      </c>
      <c r="B791" s="99" t="s">
        <v>2541</v>
      </c>
      <c r="C791" s="51"/>
      <c r="D791" s="61"/>
      <c r="E791" s="61"/>
      <c r="F791" s="61"/>
      <c r="G791" s="49"/>
      <c r="H791" s="49">
        <f>ROUND(D791+F791-E791,2)</f>
        <v>0</v>
      </c>
      <c r="I791" s="68"/>
      <c r="J791" s="68"/>
      <c r="K791" s="68"/>
      <c r="L791" s="68"/>
      <c r="M791" s="68"/>
      <c r="N791" s="68"/>
      <c r="O791" s="68"/>
      <c r="P791" s="68"/>
      <c r="Q791" s="68"/>
      <c r="R791" s="68"/>
      <c r="S791" s="68"/>
      <c r="T791" s="68"/>
      <c r="U791" s="68"/>
      <c r="V791" s="68"/>
      <c r="W791" s="68"/>
      <c r="X791" s="68"/>
      <c r="Y791" s="68"/>
      <c r="Z791" s="68"/>
    </row>
    <row r="792" spans="1:26" ht="30" customHeight="1">
      <c r="A792" s="95" t="s">
        <v>2502</v>
      </c>
      <c r="B792" s="96" t="s">
        <v>2542</v>
      </c>
      <c r="C792" s="97">
        <f t="shared" ref="C792:H792" si="299">C754</f>
        <v>0</v>
      </c>
      <c r="D792" s="97">
        <f t="shared" si="299"/>
        <v>0</v>
      </c>
      <c r="E792" s="97">
        <f t="shared" si="299"/>
        <v>0</v>
      </c>
      <c r="F792" s="97">
        <f t="shared" si="299"/>
        <v>0</v>
      </c>
      <c r="G792" s="97">
        <f t="shared" si="299"/>
        <v>0</v>
      </c>
      <c r="H792" s="97">
        <f t="shared" si="299"/>
        <v>0</v>
      </c>
    </row>
    <row r="793" spans="1:26" ht="30" customHeight="1">
      <c r="A793" s="32">
        <v>80000</v>
      </c>
      <c r="B793" s="55" t="s">
        <v>2543</v>
      </c>
      <c r="C793" s="34"/>
      <c r="D793" s="34"/>
      <c r="E793" s="34">
        <f t="shared" ref="E793:H793" si="300">E794+E1265</f>
        <v>0</v>
      </c>
      <c r="F793" s="34">
        <f t="shared" si="300"/>
        <v>0</v>
      </c>
      <c r="G793" s="34">
        <f t="shared" si="300"/>
        <v>0</v>
      </c>
      <c r="H793" s="34">
        <f t="shared" si="300"/>
        <v>0</v>
      </c>
      <c r="I793" s="68"/>
      <c r="J793" s="68"/>
      <c r="K793" s="68"/>
      <c r="L793" s="68"/>
      <c r="M793" s="68"/>
      <c r="N793" s="68"/>
      <c r="O793" s="68"/>
      <c r="P793" s="68"/>
      <c r="Q793" s="68"/>
      <c r="R793" s="68"/>
      <c r="S793" s="68"/>
      <c r="T793" s="68"/>
      <c r="U793" s="68"/>
      <c r="V793" s="68"/>
      <c r="W793" s="68"/>
      <c r="X793" s="68"/>
      <c r="Y793" s="68"/>
      <c r="Z793" s="68"/>
    </row>
    <row r="794" spans="1:26" ht="30" customHeight="1">
      <c r="A794" s="37">
        <v>81000</v>
      </c>
      <c r="B794" s="56" t="s">
        <v>2544</v>
      </c>
      <c r="C794" s="39"/>
      <c r="D794" s="39"/>
      <c r="E794" s="39">
        <f t="shared" ref="E794:H794" si="301">E795+E889+E983+E1077+E1171</f>
        <v>0</v>
      </c>
      <c r="F794" s="39">
        <f t="shared" si="301"/>
        <v>0</v>
      </c>
      <c r="G794" s="39">
        <f t="shared" si="301"/>
        <v>0</v>
      </c>
      <c r="H794" s="39">
        <f t="shared" si="301"/>
        <v>0</v>
      </c>
      <c r="I794" s="68"/>
      <c r="J794" s="68"/>
      <c r="K794" s="68"/>
      <c r="L794" s="68"/>
      <c r="M794" s="68"/>
      <c r="N794" s="68"/>
      <c r="O794" s="68"/>
      <c r="P794" s="68"/>
      <c r="Q794" s="68"/>
      <c r="R794" s="68"/>
      <c r="S794" s="68"/>
      <c r="T794" s="68"/>
      <c r="U794" s="68"/>
      <c r="V794" s="68"/>
      <c r="W794" s="68"/>
      <c r="X794" s="68"/>
      <c r="Y794" s="68"/>
      <c r="Z794" s="68"/>
    </row>
    <row r="795" spans="1:26" ht="30" customHeight="1">
      <c r="A795" s="41">
        <v>81100</v>
      </c>
      <c r="B795" s="43" t="s">
        <v>2545</v>
      </c>
      <c r="C795" s="43"/>
      <c r="D795" s="43"/>
      <c r="E795" s="43">
        <f t="shared" ref="E795:F795" si="302">E796+E806+E812+E815+E822+E826+E831+E841+E873+E883</f>
        <v>0</v>
      </c>
      <c r="F795" s="43">
        <f t="shared" si="302"/>
        <v>0</v>
      </c>
      <c r="G795" s="44">
        <f>E795-F795</f>
        <v>0</v>
      </c>
      <c r="H795" s="44"/>
      <c r="I795" s="68"/>
      <c r="J795" s="68"/>
      <c r="K795" s="68"/>
      <c r="L795" s="68"/>
      <c r="M795" s="68"/>
      <c r="N795" s="68"/>
      <c r="O795" s="68"/>
      <c r="P795" s="68"/>
      <c r="Q795" s="68"/>
      <c r="R795" s="68"/>
      <c r="S795" s="68"/>
      <c r="T795" s="68"/>
      <c r="U795" s="68"/>
      <c r="V795" s="68"/>
      <c r="W795" s="68"/>
      <c r="X795" s="68"/>
      <c r="Y795" s="68"/>
      <c r="Z795" s="68"/>
    </row>
    <row r="796" spans="1:26" ht="30" customHeight="1">
      <c r="A796" s="100" t="s">
        <v>2546</v>
      </c>
      <c r="B796" s="101" t="s">
        <v>345</v>
      </c>
      <c r="C796" s="102"/>
      <c r="D796" s="102"/>
      <c r="E796" s="102">
        <f t="shared" ref="E796:G796" si="303">SUM(E797:E805)</f>
        <v>0</v>
      </c>
      <c r="F796" s="102">
        <f t="shared" si="303"/>
        <v>0</v>
      </c>
      <c r="G796" s="102">
        <f t="shared" si="303"/>
        <v>0</v>
      </c>
      <c r="H796" s="102"/>
      <c r="I796" s="68"/>
      <c r="J796" s="68"/>
      <c r="K796" s="68"/>
      <c r="L796" s="68"/>
      <c r="M796" s="68"/>
      <c r="N796" s="68"/>
      <c r="O796" s="68"/>
      <c r="P796" s="68"/>
      <c r="Q796" s="68"/>
      <c r="R796" s="68"/>
      <c r="S796" s="68"/>
      <c r="T796" s="68"/>
      <c r="U796" s="68"/>
      <c r="V796" s="68"/>
      <c r="W796" s="68"/>
      <c r="X796" s="68"/>
      <c r="Y796" s="68"/>
      <c r="Z796" s="68"/>
    </row>
    <row r="797" spans="1:26" ht="30" customHeight="1">
      <c r="A797" s="103" t="s">
        <v>2547</v>
      </c>
      <c r="B797" s="59" t="s">
        <v>456</v>
      </c>
      <c r="C797" s="104"/>
      <c r="D797" s="104"/>
      <c r="E797" s="61"/>
      <c r="F797" s="61"/>
      <c r="G797" s="104">
        <f t="shared" ref="G797:G799" si="304">ROUND(E797-F797,2)</f>
        <v>0</v>
      </c>
      <c r="H797" s="104"/>
      <c r="I797" s="68"/>
      <c r="J797" s="68"/>
      <c r="K797" s="68"/>
      <c r="L797" s="68"/>
      <c r="M797" s="68"/>
      <c r="N797" s="68"/>
      <c r="O797" s="68"/>
      <c r="P797" s="68"/>
      <c r="Q797" s="68"/>
      <c r="R797" s="68"/>
      <c r="S797" s="68"/>
      <c r="T797" s="68"/>
      <c r="U797" s="68"/>
      <c r="V797" s="68"/>
      <c r="W797" s="68"/>
      <c r="X797" s="68"/>
      <c r="Y797" s="68"/>
      <c r="Z797" s="68"/>
    </row>
    <row r="798" spans="1:26" ht="30" customHeight="1">
      <c r="A798" s="103" t="s">
        <v>2548</v>
      </c>
      <c r="B798" s="59" t="s">
        <v>457</v>
      </c>
      <c r="C798" s="104"/>
      <c r="D798" s="104"/>
      <c r="E798" s="61"/>
      <c r="F798" s="61"/>
      <c r="G798" s="104">
        <f t="shared" si="304"/>
        <v>0</v>
      </c>
      <c r="H798" s="104"/>
      <c r="I798" s="68"/>
      <c r="J798" s="68"/>
      <c r="K798" s="68"/>
      <c r="L798" s="68"/>
      <c r="M798" s="68"/>
      <c r="N798" s="68"/>
      <c r="O798" s="68"/>
      <c r="P798" s="68"/>
      <c r="Q798" s="68"/>
      <c r="R798" s="68"/>
      <c r="S798" s="68"/>
      <c r="T798" s="68"/>
      <c r="U798" s="68"/>
      <c r="V798" s="68"/>
      <c r="W798" s="68"/>
      <c r="X798" s="68"/>
      <c r="Y798" s="68"/>
      <c r="Z798" s="68"/>
    </row>
    <row r="799" spans="1:26" ht="30" customHeight="1">
      <c r="A799" s="103" t="s">
        <v>2549</v>
      </c>
      <c r="B799" s="59" t="s">
        <v>458</v>
      </c>
      <c r="C799" s="104"/>
      <c r="D799" s="104"/>
      <c r="E799" s="61"/>
      <c r="F799" s="61"/>
      <c r="G799" s="104">
        <f t="shared" si="304"/>
        <v>0</v>
      </c>
      <c r="H799" s="104"/>
      <c r="I799" s="68"/>
      <c r="J799" s="68"/>
      <c r="K799" s="68"/>
      <c r="L799" s="68"/>
      <c r="M799" s="68"/>
      <c r="N799" s="68"/>
      <c r="O799" s="68"/>
      <c r="P799" s="68"/>
      <c r="Q799" s="68"/>
      <c r="R799" s="68"/>
      <c r="S799" s="68"/>
      <c r="T799" s="68"/>
      <c r="U799" s="68"/>
      <c r="V799" s="68"/>
      <c r="W799" s="68"/>
      <c r="X799" s="68"/>
      <c r="Y799" s="68"/>
      <c r="Z799" s="68"/>
    </row>
    <row r="800" spans="1:26" ht="30" customHeight="1">
      <c r="A800" s="103" t="s">
        <v>2550</v>
      </c>
      <c r="B800" s="59" t="s">
        <v>459</v>
      </c>
      <c r="C800" s="104"/>
      <c r="D800" s="104"/>
      <c r="E800" s="104"/>
      <c r="F800" s="104"/>
      <c r="G800" s="104">
        <f>E800-F800</f>
        <v>0</v>
      </c>
      <c r="H800" s="104"/>
      <c r="I800" s="68"/>
      <c r="J800" s="68"/>
      <c r="K800" s="68"/>
      <c r="L800" s="68"/>
      <c r="M800" s="68"/>
      <c r="N800" s="68"/>
      <c r="O800" s="68"/>
      <c r="P800" s="68"/>
      <c r="Q800" s="68"/>
      <c r="R800" s="68"/>
      <c r="S800" s="68"/>
      <c r="T800" s="68"/>
      <c r="U800" s="68"/>
      <c r="V800" s="68"/>
      <c r="W800" s="68"/>
      <c r="X800" s="68"/>
      <c r="Y800" s="68"/>
      <c r="Z800" s="68"/>
    </row>
    <row r="801" spans="1:26" ht="30" customHeight="1">
      <c r="A801" s="103" t="s">
        <v>2551</v>
      </c>
      <c r="B801" s="59" t="s">
        <v>460</v>
      </c>
      <c r="C801" s="104"/>
      <c r="D801" s="104"/>
      <c r="E801" s="104"/>
      <c r="F801" s="104"/>
      <c r="G801" s="104">
        <f t="shared" ref="G801:G805" si="305">ROUND(E801-F801,2)</f>
        <v>0</v>
      </c>
      <c r="H801" s="104"/>
      <c r="I801" s="68"/>
      <c r="J801" s="68"/>
      <c r="K801" s="68"/>
      <c r="L801" s="68"/>
      <c r="M801" s="68"/>
      <c r="N801" s="68"/>
      <c r="O801" s="68"/>
      <c r="P801" s="68"/>
      <c r="Q801" s="68"/>
      <c r="R801" s="68"/>
      <c r="S801" s="68"/>
      <c r="T801" s="68"/>
      <c r="U801" s="68"/>
      <c r="V801" s="68"/>
      <c r="W801" s="68"/>
      <c r="X801" s="68"/>
      <c r="Y801" s="68"/>
      <c r="Z801" s="68"/>
    </row>
    <row r="802" spans="1:26" ht="30" customHeight="1">
      <c r="A802" s="103" t="s">
        <v>2552</v>
      </c>
      <c r="B802" s="59" t="s">
        <v>461</v>
      </c>
      <c r="C802" s="104"/>
      <c r="D802" s="104"/>
      <c r="E802" s="104"/>
      <c r="F802" s="104"/>
      <c r="G802" s="104">
        <f t="shared" si="305"/>
        <v>0</v>
      </c>
      <c r="H802" s="104"/>
      <c r="I802" s="68"/>
      <c r="J802" s="68"/>
      <c r="K802" s="68"/>
      <c r="L802" s="68"/>
      <c r="M802" s="68"/>
      <c r="N802" s="68"/>
      <c r="O802" s="68"/>
      <c r="P802" s="68"/>
      <c r="Q802" s="68"/>
      <c r="R802" s="68"/>
      <c r="S802" s="68"/>
      <c r="T802" s="68"/>
      <c r="U802" s="68"/>
      <c r="V802" s="68"/>
      <c r="W802" s="68"/>
      <c r="X802" s="68"/>
      <c r="Y802" s="68"/>
      <c r="Z802" s="68"/>
    </row>
    <row r="803" spans="1:26" ht="30" customHeight="1">
      <c r="A803" s="103" t="s">
        <v>2553</v>
      </c>
      <c r="B803" s="59" t="s">
        <v>462</v>
      </c>
      <c r="C803" s="104"/>
      <c r="D803" s="104"/>
      <c r="E803" s="61"/>
      <c r="F803" s="61"/>
      <c r="G803" s="104">
        <f t="shared" si="305"/>
        <v>0</v>
      </c>
      <c r="H803" s="104"/>
      <c r="I803" s="68"/>
      <c r="J803" s="68"/>
      <c r="K803" s="68"/>
      <c r="L803" s="68"/>
      <c r="M803" s="68"/>
      <c r="N803" s="68"/>
      <c r="O803" s="68"/>
      <c r="P803" s="68"/>
      <c r="Q803" s="68"/>
      <c r="R803" s="68"/>
      <c r="S803" s="68"/>
      <c r="T803" s="68"/>
      <c r="U803" s="68"/>
      <c r="V803" s="68"/>
      <c r="W803" s="68"/>
      <c r="X803" s="68"/>
      <c r="Y803" s="68"/>
      <c r="Z803" s="68"/>
    </row>
    <row r="804" spans="1:26" ht="30" customHeight="1">
      <c r="A804" s="103" t="s">
        <v>2554</v>
      </c>
      <c r="B804" s="59" t="s">
        <v>463</v>
      </c>
      <c r="C804" s="104"/>
      <c r="D804" s="104"/>
      <c r="E804" s="61"/>
      <c r="F804" s="61"/>
      <c r="G804" s="104">
        <f t="shared" si="305"/>
        <v>0</v>
      </c>
      <c r="H804" s="104"/>
      <c r="I804" s="68"/>
      <c r="J804" s="68"/>
      <c r="K804" s="68"/>
      <c r="L804" s="68"/>
      <c r="M804" s="68"/>
      <c r="N804" s="68"/>
      <c r="O804" s="68"/>
      <c r="P804" s="68"/>
      <c r="Q804" s="68"/>
      <c r="R804" s="68"/>
      <c r="S804" s="68"/>
      <c r="T804" s="68"/>
      <c r="U804" s="68"/>
      <c r="V804" s="68"/>
      <c r="W804" s="68"/>
      <c r="X804" s="68"/>
      <c r="Y804" s="68"/>
      <c r="Z804" s="68"/>
    </row>
    <row r="805" spans="1:26" ht="30" customHeight="1">
      <c r="A805" s="103" t="s">
        <v>2555</v>
      </c>
      <c r="B805" s="59" t="s">
        <v>2556</v>
      </c>
      <c r="C805" s="60"/>
      <c r="D805" s="60"/>
      <c r="E805" s="61"/>
      <c r="F805" s="61"/>
      <c r="G805" s="104">
        <f t="shared" si="305"/>
        <v>0</v>
      </c>
      <c r="H805" s="60"/>
      <c r="I805" s="80"/>
      <c r="J805" s="80"/>
      <c r="K805" s="80"/>
      <c r="L805" s="80"/>
      <c r="M805" s="80"/>
      <c r="N805" s="80"/>
      <c r="O805" s="80"/>
      <c r="P805" s="80"/>
      <c r="Q805" s="80"/>
      <c r="R805" s="80"/>
      <c r="S805" s="80"/>
      <c r="T805" s="80"/>
      <c r="U805" s="80"/>
      <c r="V805" s="80"/>
      <c r="W805" s="80"/>
      <c r="X805" s="80"/>
      <c r="Y805" s="80"/>
      <c r="Z805" s="80"/>
    </row>
    <row r="806" spans="1:26" ht="30" customHeight="1">
      <c r="A806" s="100" t="s">
        <v>2557</v>
      </c>
      <c r="B806" s="101" t="s">
        <v>346</v>
      </c>
      <c r="C806" s="102"/>
      <c r="D806" s="102"/>
      <c r="E806" s="102">
        <f t="shared" ref="E806:G806" si="306">SUM(E807:E811)</f>
        <v>0</v>
      </c>
      <c r="F806" s="102">
        <f t="shared" si="306"/>
        <v>0</v>
      </c>
      <c r="G806" s="102">
        <f t="shared" si="306"/>
        <v>0</v>
      </c>
      <c r="H806" s="102"/>
      <c r="I806" s="68"/>
      <c r="J806" s="68"/>
      <c r="K806" s="68"/>
      <c r="L806" s="68"/>
      <c r="M806" s="68"/>
      <c r="N806" s="68"/>
      <c r="O806" s="68"/>
      <c r="P806" s="68"/>
      <c r="Q806" s="68"/>
      <c r="R806" s="68"/>
      <c r="S806" s="68"/>
      <c r="T806" s="68"/>
      <c r="U806" s="68"/>
      <c r="V806" s="68"/>
      <c r="W806" s="68"/>
      <c r="X806" s="68"/>
      <c r="Y806" s="68"/>
      <c r="Z806" s="68"/>
    </row>
    <row r="807" spans="1:26" ht="30" customHeight="1">
      <c r="A807" s="103" t="s">
        <v>2558</v>
      </c>
      <c r="B807" s="59" t="s">
        <v>465</v>
      </c>
      <c r="C807" s="104"/>
      <c r="D807" s="104"/>
      <c r="E807" s="104"/>
      <c r="F807" s="104"/>
      <c r="G807" s="104">
        <f t="shared" ref="G807:G811" si="307">ROUND(E807-F807,2)</f>
        <v>0</v>
      </c>
      <c r="H807" s="104"/>
      <c r="I807" s="68"/>
      <c r="J807" s="68"/>
      <c r="K807" s="68"/>
      <c r="L807" s="68"/>
      <c r="M807" s="68"/>
      <c r="N807" s="68"/>
      <c r="O807" s="68"/>
      <c r="P807" s="68"/>
      <c r="Q807" s="68"/>
      <c r="R807" s="68"/>
      <c r="S807" s="68"/>
      <c r="T807" s="68"/>
      <c r="U807" s="68"/>
      <c r="V807" s="68"/>
      <c r="W807" s="68"/>
      <c r="X807" s="68"/>
      <c r="Y807" s="68"/>
      <c r="Z807" s="68"/>
    </row>
    <row r="808" spans="1:26" ht="30" customHeight="1">
      <c r="A808" s="103" t="s">
        <v>2559</v>
      </c>
      <c r="B808" s="59" t="s">
        <v>466</v>
      </c>
      <c r="C808" s="104"/>
      <c r="D808" s="104"/>
      <c r="E808" s="104"/>
      <c r="F808" s="104"/>
      <c r="G808" s="104">
        <f t="shared" si="307"/>
        <v>0</v>
      </c>
      <c r="H808" s="104"/>
      <c r="I808" s="68"/>
      <c r="J808" s="68"/>
      <c r="K808" s="68"/>
      <c r="L808" s="68"/>
      <c r="M808" s="68"/>
      <c r="N808" s="68"/>
      <c r="O808" s="68"/>
      <c r="P808" s="68"/>
      <c r="Q808" s="68"/>
      <c r="R808" s="68"/>
      <c r="S808" s="68"/>
      <c r="T808" s="68"/>
      <c r="U808" s="68"/>
      <c r="V808" s="68"/>
      <c r="W808" s="68"/>
      <c r="X808" s="68"/>
      <c r="Y808" s="68"/>
      <c r="Z808" s="68"/>
    </row>
    <row r="809" spans="1:26" ht="30" customHeight="1">
      <c r="A809" s="103" t="s">
        <v>2560</v>
      </c>
      <c r="B809" s="59" t="s">
        <v>467</v>
      </c>
      <c r="C809" s="104"/>
      <c r="D809" s="104"/>
      <c r="E809" s="104"/>
      <c r="F809" s="104"/>
      <c r="G809" s="104">
        <f t="shared" si="307"/>
        <v>0</v>
      </c>
      <c r="H809" s="104"/>
      <c r="I809" s="68"/>
      <c r="J809" s="68"/>
      <c r="K809" s="68"/>
      <c r="L809" s="68"/>
      <c r="M809" s="68"/>
      <c r="N809" s="68"/>
      <c r="O809" s="68"/>
      <c r="P809" s="68"/>
      <c r="Q809" s="68"/>
      <c r="R809" s="68"/>
      <c r="S809" s="68"/>
      <c r="T809" s="68"/>
      <c r="U809" s="68"/>
      <c r="V809" s="68"/>
      <c r="W809" s="68"/>
      <c r="X809" s="68"/>
      <c r="Y809" s="68"/>
      <c r="Z809" s="68"/>
    </row>
    <row r="810" spans="1:26" ht="30" customHeight="1">
      <c r="A810" s="103" t="s">
        <v>2561</v>
      </c>
      <c r="B810" s="59" t="s">
        <v>468</v>
      </c>
      <c r="C810" s="104"/>
      <c r="D810" s="104"/>
      <c r="E810" s="104"/>
      <c r="F810" s="104"/>
      <c r="G810" s="104">
        <f t="shared" si="307"/>
        <v>0</v>
      </c>
      <c r="H810" s="104"/>
      <c r="I810" s="68"/>
      <c r="J810" s="68"/>
      <c r="K810" s="68"/>
      <c r="L810" s="68"/>
      <c r="M810" s="68"/>
      <c r="N810" s="68"/>
      <c r="O810" s="68"/>
      <c r="P810" s="68"/>
      <c r="Q810" s="68"/>
      <c r="R810" s="68"/>
      <c r="S810" s="68"/>
      <c r="T810" s="68"/>
      <c r="U810" s="68"/>
      <c r="V810" s="68"/>
      <c r="W810" s="68"/>
      <c r="X810" s="68"/>
      <c r="Y810" s="68"/>
      <c r="Z810" s="68"/>
    </row>
    <row r="811" spans="1:26" ht="30" customHeight="1">
      <c r="A811" s="103" t="s">
        <v>2562</v>
      </c>
      <c r="B811" s="59" t="s">
        <v>469</v>
      </c>
      <c r="C811" s="104"/>
      <c r="D811" s="104"/>
      <c r="E811" s="104"/>
      <c r="F811" s="104"/>
      <c r="G811" s="104">
        <f t="shared" si="307"/>
        <v>0</v>
      </c>
      <c r="H811" s="104"/>
      <c r="I811" s="68"/>
      <c r="J811" s="68"/>
      <c r="K811" s="68"/>
      <c r="L811" s="68"/>
      <c r="M811" s="68"/>
      <c r="N811" s="68"/>
      <c r="O811" s="68"/>
      <c r="P811" s="68"/>
      <c r="Q811" s="68"/>
      <c r="R811" s="68"/>
      <c r="S811" s="68"/>
      <c r="T811" s="68"/>
      <c r="U811" s="68"/>
      <c r="V811" s="68"/>
      <c r="W811" s="68"/>
      <c r="X811" s="68"/>
      <c r="Y811" s="68"/>
      <c r="Z811" s="68"/>
    </row>
    <row r="812" spans="1:26" ht="30" customHeight="1">
      <c r="A812" s="100" t="s">
        <v>2563</v>
      </c>
      <c r="B812" s="101" t="s">
        <v>470</v>
      </c>
      <c r="C812" s="102"/>
      <c r="D812" s="102"/>
      <c r="E812" s="102">
        <f t="shared" ref="E812:G812" si="308">SUM(E813:E814)</f>
        <v>0</v>
      </c>
      <c r="F812" s="102">
        <f t="shared" si="308"/>
        <v>0</v>
      </c>
      <c r="G812" s="102">
        <f t="shared" si="308"/>
        <v>0</v>
      </c>
      <c r="H812" s="102"/>
      <c r="I812" s="68"/>
      <c r="J812" s="68"/>
      <c r="K812" s="68"/>
      <c r="L812" s="68"/>
      <c r="M812" s="68"/>
      <c r="N812" s="68"/>
      <c r="O812" s="68"/>
      <c r="P812" s="68"/>
      <c r="Q812" s="68"/>
      <c r="R812" s="68"/>
      <c r="S812" s="68"/>
      <c r="T812" s="68"/>
      <c r="U812" s="68"/>
      <c r="V812" s="68"/>
      <c r="W812" s="68"/>
      <c r="X812" s="68"/>
      <c r="Y812" s="68"/>
      <c r="Z812" s="68"/>
    </row>
    <row r="813" spans="1:26" ht="30" customHeight="1">
      <c r="A813" s="103" t="s">
        <v>2564</v>
      </c>
      <c r="B813" s="59" t="s">
        <v>471</v>
      </c>
      <c r="C813" s="104"/>
      <c r="D813" s="104"/>
      <c r="E813" s="61"/>
      <c r="F813" s="61"/>
      <c r="G813" s="104">
        <f t="shared" ref="G813:G814" si="309">ROUND(E813-F813,2)</f>
        <v>0</v>
      </c>
      <c r="H813" s="104"/>
      <c r="I813" s="68"/>
      <c r="J813" s="68"/>
      <c r="K813" s="68"/>
      <c r="L813" s="68"/>
      <c r="M813" s="68"/>
      <c r="N813" s="68"/>
      <c r="O813" s="68"/>
      <c r="P813" s="68"/>
      <c r="Q813" s="68"/>
      <c r="R813" s="68"/>
      <c r="S813" s="68"/>
      <c r="T813" s="68"/>
      <c r="U813" s="68"/>
      <c r="V813" s="68"/>
      <c r="W813" s="68"/>
      <c r="X813" s="68"/>
      <c r="Y813" s="68"/>
      <c r="Z813" s="68"/>
    </row>
    <row r="814" spans="1:26" ht="30" customHeight="1">
      <c r="A814" s="103" t="s">
        <v>2565</v>
      </c>
      <c r="B814" s="59" t="s">
        <v>2566</v>
      </c>
      <c r="C814" s="104"/>
      <c r="D814" s="104"/>
      <c r="E814" s="61"/>
      <c r="F814" s="61"/>
      <c r="G814" s="104">
        <f t="shared" si="309"/>
        <v>0</v>
      </c>
      <c r="H814" s="104"/>
      <c r="I814" s="68"/>
      <c r="J814" s="68"/>
      <c r="K814" s="68"/>
      <c r="L814" s="68"/>
      <c r="M814" s="68"/>
      <c r="N814" s="68"/>
      <c r="O814" s="68"/>
      <c r="P814" s="68"/>
      <c r="Q814" s="68"/>
      <c r="R814" s="68"/>
      <c r="S814" s="68"/>
      <c r="T814" s="68"/>
      <c r="U814" s="68"/>
      <c r="V814" s="68"/>
      <c r="W814" s="68"/>
      <c r="X814" s="68"/>
      <c r="Y814" s="68"/>
      <c r="Z814" s="68"/>
    </row>
    <row r="815" spans="1:26" ht="30" customHeight="1">
      <c r="A815" s="100" t="s">
        <v>2567</v>
      </c>
      <c r="B815" s="101" t="s">
        <v>348</v>
      </c>
      <c r="C815" s="102"/>
      <c r="D815" s="102"/>
      <c r="E815" s="102">
        <f t="shared" ref="E815:G815" si="310">SUM(E816:E821)</f>
        <v>0</v>
      </c>
      <c r="F815" s="102">
        <f t="shared" si="310"/>
        <v>0</v>
      </c>
      <c r="G815" s="102">
        <f t="shared" si="310"/>
        <v>0</v>
      </c>
      <c r="H815" s="102"/>
      <c r="I815" s="68"/>
      <c r="J815" s="68"/>
      <c r="K815" s="68"/>
      <c r="L815" s="68"/>
      <c r="M815" s="68"/>
      <c r="N815" s="68"/>
      <c r="O815" s="68"/>
      <c r="P815" s="68"/>
      <c r="Q815" s="68"/>
      <c r="R815" s="68"/>
      <c r="S815" s="68"/>
      <c r="T815" s="68"/>
      <c r="U815" s="68"/>
      <c r="V815" s="68"/>
      <c r="W815" s="68"/>
      <c r="X815" s="68"/>
      <c r="Y815" s="68"/>
      <c r="Z815" s="68"/>
    </row>
    <row r="816" spans="1:26" ht="30" customHeight="1">
      <c r="A816" s="103" t="s">
        <v>2568</v>
      </c>
      <c r="B816" s="59" t="s">
        <v>473</v>
      </c>
      <c r="C816" s="104"/>
      <c r="D816" s="104"/>
      <c r="E816" s="61"/>
      <c r="F816" s="61"/>
      <c r="G816" s="104">
        <f>ROUND(E816-F816,2)</f>
        <v>0</v>
      </c>
      <c r="H816" s="104"/>
      <c r="I816" s="68"/>
      <c r="J816" s="68"/>
      <c r="K816" s="68"/>
      <c r="L816" s="68"/>
      <c r="M816" s="68"/>
      <c r="N816" s="68"/>
      <c r="O816" s="68"/>
      <c r="P816" s="68"/>
      <c r="Q816" s="68"/>
      <c r="R816" s="68"/>
      <c r="S816" s="68"/>
      <c r="T816" s="68"/>
      <c r="U816" s="68"/>
      <c r="V816" s="68"/>
      <c r="W816" s="68"/>
      <c r="X816" s="68"/>
      <c r="Y816" s="68"/>
      <c r="Z816" s="68"/>
    </row>
    <row r="817" spans="1:26" ht="30" customHeight="1">
      <c r="A817" s="103" t="s">
        <v>2569</v>
      </c>
      <c r="B817" s="59" t="s">
        <v>474</v>
      </c>
      <c r="C817" s="104"/>
      <c r="D817" s="104"/>
      <c r="E817" s="104"/>
      <c r="F817" s="104"/>
      <c r="G817" s="104">
        <f>E817-F817</f>
        <v>0</v>
      </c>
      <c r="H817" s="104"/>
      <c r="I817" s="68"/>
      <c r="J817" s="68"/>
      <c r="K817" s="68"/>
      <c r="L817" s="68"/>
      <c r="M817" s="68"/>
      <c r="N817" s="68"/>
      <c r="O817" s="68"/>
      <c r="P817" s="68"/>
      <c r="Q817" s="68"/>
      <c r="R817" s="68"/>
      <c r="S817" s="68"/>
      <c r="T817" s="68"/>
      <c r="U817" s="68"/>
      <c r="V817" s="68"/>
      <c r="W817" s="68"/>
      <c r="X817" s="68"/>
      <c r="Y817" s="68"/>
      <c r="Z817" s="68"/>
    </row>
    <row r="818" spans="1:26" ht="30" customHeight="1">
      <c r="A818" s="103" t="s">
        <v>2570</v>
      </c>
      <c r="B818" s="59" t="s">
        <v>475</v>
      </c>
      <c r="C818" s="104"/>
      <c r="D818" s="104"/>
      <c r="E818" s="61"/>
      <c r="F818" s="61"/>
      <c r="G818" s="104">
        <f t="shared" ref="G818:G821" si="311">ROUND(E818-F818,2)</f>
        <v>0</v>
      </c>
      <c r="H818" s="104"/>
      <c r="I818" s="68"/>
      <c r="J818" s="68"/>
      <c r="K818" s="68"/>
      <c r="L818" s="68"/>
      <c r="M818" s="68"/>
      <c r="N818" s="68"/>
      <c r="O818" s="68"/>
      <c r="P818" s="68"/>
      <c r="Q818" s="68"/>
      <c r="R818" s="68"/>
      <c r="S818" s="68"/>
      <c r="T818" s="68"/>
      <c r="U818" s="68"/>
      <c r="V818" s="68"/>
      <c r="W818" s="68"/>
      <c r="X818" s="68"/>
      <c r="Y818" s="68"/>
      <c r="Z818" s="68"/>
    </row>
    <row r="819" spans="1:26" ht="30" customHeight="1">
      <c r="A819" s="103" t="s">
        <v>2571</v>
      </c>
      <c r="B819" s="59" t="s">
        <v>476</v>
      </c>
      <c r="C819" s="104"/>
      <c r="D819" s="104"/>
      <c r="E819" s="61"/>
      <c r="F819" s="61"/>
      <c r="G819" s="104">
        <f t="shared" si="311"/>
        <v>0</v>
      </c>
      <c r="H819" s="104"/>
      <c r="I819" s="68"/>
      <c r="J819" s="68"/>
      <c r="K819" s="68"/>
      <c r="L819" s="68"/>
      <c r="M819" s="68"/>
      <c r="N819" s="68"/>
      <c r="O819" s="68"/>
      <c r="P819" s="68"/>
      <c r="Q819" s="68"/>
      <c r="R819" s="68"/>
      <c r="S819" s="68"/>
      <c r="T819" s="68"/>
      <c r="U819" s="68"/>
      <c r="V819" s="68"/>
      <c r="W819" s="68"/>
      <c r="X819" s="68"/>
      <c r="Y819" s="68"/>
      <c r="Z819" s="68"/>
    </row>
    <row r="820" spans="1:26" ht="30" customHeight="1">
      <c r="A820" s="103" t="s">
        <v>2572</v>
      </c>
      <c r="B820" s="59" t="s">
        <v>2573</v>
      </c>
      <c r="C820" s="104"/>
      <c r="D820" s="104"/>
      <c r="E820" s="61"/>
      <c r="F820" s="61"/>
      <c r="G820" s="104">
        <f t="shared" si="311"/>
        <v>0</v>
      </c>
      <c r="H820" s="104"/>
      <c r="I820" s="68"/>
      <c r="J820" s="68"/>
      <c r="K820" s="68"/>
      <c r="L820" s="68"/>
      <c r="M820" s="68"/>
      <c r="N820" s="68"/>
      <c r="O820" s="68"/>
      <c r="P820" s="68"/>
      <c r="Q820" s="68"/>
      <c r="R820" s="68"/>
      <c r="S820" s="68"/>
      <c r="T820" s="68"/>
      <c r="U820" s="68"/>
      <c r="V820" s="68"/>
      <c r="W820" s="68"/>
      <c r="X820" s="68"/>
      <c r="Y820" s="68"/>
      <c r="Z820" s="68"/>
    </row>
    <row r="821" spans="1:26" ht="30" customHeight="1">
      <c r="A821" s="103" t="s">
        <v>2574</v>
      </c>
      <c r="B821" s="59" t="s">
        <v>477</v>
      </c>
      <c r="C821" s="104"/>
      <c r="D821" s="104"/>
      <c r="E821" s="61"/>
      <c r="F821" s="61"/>
      <c r="G821" s="104">
        <f t="shared" si="311"/>
        <v>0</v>
      </c>
      <c r="H821" s="104"/>
      <c r="I821" s="68"/>
      <c r="J821" s="68"/>
      <c r="K821" s="68"/>
      <c r="L821" s="68"/>
      <c r="M821" s="68"/>
      <c r="N821" s="68"/>
      <c r="O821" s="68"/>
      <c r="P821" s="68"/>
      <c r="Q821" s="68"/>
      <c r="R821" s="68"/>
      <c r="S821" s="68"/>
      <c r="T821" s="68"/>
      <c r="U821" s="68"/>
      <c r="V821" s="68"/>
      <c r="W821" s="68"/>
      <c r="X821" s="68"/>
      <c r="Y821" s="68"/>
      <c r="Z821" s="68"/>
    </row>
    <row r="822" spans="1:26" ht="30" customHeight="1">
      <c r="A822" s="100" t="s">
        <v>2575</v>
      </c>
      <c r="B822" s="101" t="s">
        <v>349</v>
      </c>
      <c r="C822" s="102"/>
      <c r="D822" s="102"/>
      <c r="E822" s="102">
        <f t="shared" ref="E822:G822" si="312">SUM(E823:E825)</f>
        <v>0</v>
      </c>
      <c r="F822" s="102">
        <f t="shared" si="312"/>
        <v>0</v>
      </c>
      <c r="G822" s="102">
        <f t="shared" si="312"/>
        <v>0</v>
      </c>
      <c r="H822" s="102"/>
      <c r="I822" s="68"/>
      <c r="J822" s="68"/>
      <c r="K822" s="68"/>
      <c r="L822" s="68"/>
      <c r="M822" s="68"/>
      <c r="N822" s="68"/>
      <c r="O822" s="68"/>
      <c r="P822" s="68"/>
      <c r="Q822" s="68"/>
      <c r="R822" s="68"/>
      <c r="S822" s="68"/>
      <c r="T822" s="68"/>
      <c r="U822" s="68"/>
      <c r="V822" s="68"/>
      <c r="W822" s="68"/>
      <c r="X822" s="68"/>
      <c r="Y822" s="68"/>
      <c r="Z822" s="68"/>
    </row>
    <row r="823" spans="1:26" ht="30" customHeight="1">
      <c r="A823" s="103" t="s">
        <v>2576</v>
      </c>
      <c r="B823" s="59" t="s">
        <v>349</v>
      </c>
      <c r="C823" s="104"/>
      <c r="D823" s="104"/>
      <c r="E823" s="61"/>
      <c r="F823" s="61"/>
      <c r="G823" s="104">
        <f>ROUND(E823-F823,2)</f>
        <v>0</v>
      </c>
      <c r="H823" s="104"/>
      <c r="I823" s="68"/>
      <c r="J823" s="68"/>
      <c r="K823" s="68"/>
      <c r="L823" s="68"/>
      <c r="M823" s="68"/>
      <c r="N823" s="68"/>
      <c r="O823" s="68"/>
      <c r="P823" s="68"/>
      <c r="Q823" s="68"/>
      <c r="R823" s="68"/>
      <c r="S823" s="68"/>
      <c r="T823" s="68"/>
      <c r="U823" s="68"/>
      <c r="V823" s="68"/>
      <c r="W823" s="68"/>
      <c r="X823" s="68"/>
      <c r="Y823" s="68"/>
      <c r="Z823" s="68"/>
    </row>
    <row r="824" spans="1:26" ht="30" customHeight="1">
      <c r="A824" s="103" t="s">
        <v>2577</v>
      </c>
      <c r="B824" s="59" t="s">
        <v>478</v>
      </c>
      <c r="C824" s="104"/>
      <c r="D824" s="104"/>
      <c r="E824" s="104"/>
      <c r="F824" s="104"/>
      <c r="G824" s="104">
        <f>E824-F824</f>
        <v>0</v>
      </c>
      <c r="H824" s="104"/>
      <c r="I824" s="68"/>
      <c r="J824" s="68"/>
      <c r="K824" s="68"/>
      <c r="L824" s="68"/>
      <c r="M824" s="68"/>
      <c r="N824" s="68"/>
      <c r="O824" s="68"/>
      <c r="P824" s="68"/>
      <c r="Q824" s="68"/>
      <c r="R824" s="68"/>
      <c r="S824" s="68"/>
      <c r="T824" s="68"/>
      <c r="U824" s="68"/>
      <c r="V824" s="68"/>
      <c r="W824" s="68"/>
      <c r="X824" s="68"/>
      <c r="Y824" s="68"/>
      <c r="Z824" s="68"/>
    </row>
    <row r="825" spans="1:26" ht="30" customHeight="1">
      <c r="A825" s="103" t="s">
        <v>2578</v>
      </c>
      <c r="B825" s="59" t="s">
        <v>479</v>
      </c>
      <c r="C825" s="104"/>
      <c r="D825" s="104"/>
      <c r="E825" s="61"/>
      <c r="F825" s="61"/>
      <c r="G825" s="104">
        <f>ROUND(E825-F825,2)</f>
        <v>0</v>
      </c>
      <c r="H825" s="104"/>
      <c r="I825" s="68"/>
      <c r="J825" s="68"/>
      <c r="K825" s="68"/>
      <c r="L825" s="68"/>
      <c r="M825" s="68"/>
      <c r="N825" s="68"/>
      <c r="O825" s="68"/>
      <c r="P825" s="68"/>
      <c r="Q825" s="68"/>
      <c r="R825" s="68"/>
      <c r="S825" s="68"/>
      <c r="T825" s="68"/>
      <c r="U825" s="68"/>
      <c r="V825" s="68"/>
      <c r="W825" s="68"/>
      <c r="X825" s="68"/>
      <c r="Y825" s="68"/>
      <c r="Z825" s="68"/>
    </row>
    <row r="826" spans="1:26" ht="30" customHeight="1">
      <c r="A826" s="100" t="s">
        <v>2579</v>
      </c>
      <c r="B826" s="101" t="s">
        <v>350</v>
      </c>
      <c r="C826" s="102"/>
      <c r="D826" s="102"/>
      <c r="E826" s="102">
        <f t="shared" ref="E826:G826" si="313">SUM(E827:E830)</f>
        <v>0</v>
      </c>
      <c r="F826" s="102">
        <f t="shared" si="313"/>
        <v>0</v>
      </c>
      <c r="G826" s="102">
        <f t="shared" si="313"/>
        <v>0</v>
      </c>
      <c r="H826" s="102"/>
      <c r="I826" s="68"/>
      <c r="J826" s="68"/>
      <c r="K826" s="68"/>
      <c r="L826" s="68"/>
      <c r="M826" s="68"/>
      <c r="N826" s="68"/>
      <c r="O826" s="68"/>
      <c r="P826" s="68"/>
      <c r="Q826" s="68"/>
      <c r="R826" s="68"/>
      <c r="S826" s="68"/>
      <c r="T826" s="68"/>
      <c r="U826" s="68"/>
      <c r="V826" s="68"/>
      <c r="W826" s="68"/>
      <c r="X826" s="68"/>
      <c r="Y826" s="68"/>
      <c r="Z826" s="68"/>
    </row>
    <row r="827" spans="1:26" ht="30" customHeight="1">
      <c r="A827" s="103" t="s">
        <v>2580</v>
      </c>
      <c r="B827" s="59" t="s">
        <v>350</v>
      </c>
      <c r="C827" s="104"/>
      <c r="D827" s="104"/>
      <c r="E827" s="61"/>
      <c r="F827" s="61"/>
      <c r="G827" s="104">
        <f t="shared" ref="G827:G830" si="314">ROUND(E827-F827,2)</f>
        <v>0</v>
      </c>
      <c r="H827" s="104"/>
      <c r="I827" s="68"/>
      <c r="J827" s="68"/>
      <c r="K827" s="68"/>
      <c r="L827" s="68"/>
      <c r="M827" s="68"/>
      <c r="N827" s="68"/>
      <c r="O827" s="68"/>
      <c r="P827" s="68"/>
      <c r="Q827" s="68"/>
      <c r="R827" s="68"/>
      <c r="S827" s="68"/>
      <c r="T827" s="68"/>
      <c r="U827" s="68"/>
      <c r="V827" s="68"/>
      <c r="W827" s="68"/>
      <c r="X827" s="68"/>
      <c r="Y827" s="68"/>
      <c r="Z827" s="68"/>
    </row>
    <row r="828" spans="1:26" ht="30" customHeight="1">
      <c r="A828" s="103" t="s">
        <v>2581</v>
      </c>
      <c r="B828" s="59" t="s">
        <v>480</v>
      </c>
      <c r="C828" s="104"/>
      <c r="D828" s="104"/>
      <c r="E828" s="61"/>
      <c r="F828" s="61"/>
      <c r="G828" s="104">
        <f t="shared" si="314"/>
        <v>0</v>
      </c>
      <c r="H828" s="104"/>
      <c r="I828" s="68"/>
      <c r="J828" s="68"/>
      <c r="K828" s="68"/>
      <c r="L828" s="68"/>
      <c r="M828" s="68"/>
      <c r="N828" s="68"/>
      <c r="O828" s="68"/>
      <c r="P828" s="68"/>
      <c r="Q828" s="68"/>
      <c r="R828" s="68"/>
      <c r="S828" s="68"/>
      <c r="T828" s="68"/>
      <c r="U828" s="68"/>
      <c r="V828" s="68"/>
      <c r="W828" s="68"/>
      <c r="X828" s="68"/>
      <c r="Y828" s="68"/>
      <c r="Z828" s="68"/>
    </row>
    <row r="829" spans="1:26" ht="30" customHeight="1">
      <c r="A829" s="103" t="s">
        <v>2582</v>
      </c>
      <c r="B829" s="59" t="s">
        <v>481</v>
      </c>
      <c r="C829" s="104"/>
      <c r="D829" s="104"/>
      <c r="E829" s="61"/>
      <c r="F829" s="61"/>
      <c r="G829" s="104">
        <f t="shared" si="314"/>
        <v>0</v>
      </c>
      <c r="H829" s="104"/>
      <c r="I829" s="68"/>
      <c r="J829" s="68"/>
      <c r="K829" s="68"/>
      <c r="L829" s="68"/>
      <c r="M829" s="68"/>
      <c r="N829" s="68"/>
      <c r="O829" s="68"/>
      <c r="P829" s="68"/>
      <c r="Q829" s="68"/>
      <c r="R829" s="68"/>
      <c r="S829" s="68"/>
      <c r="T829" s="68"/>
      <c r="U829" s="68"/>
      <c r="V829" s="68"/>
      <c r="W829" s="68"/>
      <c r="X829" s="68"/>
      <c r="Y829" s="68"/>
      <c r="Z829" s="68"/>
    </row>
    <row r="830" spans="1:26" ht="30" customHeight="1">
      <c r="A830" s="103" t="s">
        <v>2583</v>
      </c>
      <c r="B830" s="59" t="s">
        <v>482</v>
      </c>
      <c r="C830" s="104"/>
      <c r="D830" s="104"/>
      <c r="E830" s="61"/>
      <c r="F830" s="61"/>
      <c r="G830" s="104">
        <f t="shared" si="314"/>
        <v>0</v>
      </c>
      <c r="H830" s="104"/>
      <c r="I830" s="68"/>
      <c r="J830" s="68"/>
      <c r="K830" s="68"/>
      <c r="L830" s="68"/>
      <c r="M830" s="68"/>
      <c r="N830" s="68"/>
      <c r="O830" s="68"/>
      <c r="P830" s="68"/>
      <c r="Q830" s="68"/>
      <c r="R830" s="68"/>
      <c r="S830" s="68"/>
      <c r="T830" s="68"/>
      <c r="U830" s="68"/>
      <c r="V830" s="68"/>
      <c r="W830" s="68"/>
      <c r="X830" s="68"/>
      <c r="Y830" s="68"/>
      <c r="Z830" s="68"/>
    </row>
    <row r="831" spans="1:26" ht="30" customHeight="1">
      <c r="A831" s="100" t="s">
        <v>2584</v>
      </c>
      <c r="B831" s="101" t="s">
        <v>483</v>
      </c>
      <c r="C831" s="102"/>
      <c r="D831" s="102"/>
      <c r="E831" s="102">
        <f t="shared" ref="E831:G831" si="315">SUM(E832:E840)</f>
        <v>0</v>
      </c>
      <c r="F831" s="102">
        <f t="shared" si="315"/>
        <v>0</v>
      </c>
      <c r="G831" s="102">
        <f t="shared" si="315"/>
        <v>0</v>
      </c>
      <c r="H831" s="102"/>
      <c r="I831" s="68"/>
      <c r="J831" s="68"/>
      <c r="K831" s="68"/>
      <c r="L831" s="68"/>
      <c r="M831" s="68"/>
      <c r="N831" s="68"/>
      <c r="O831" s="68"/>
      <c r="P831" s="68"/>
      <c r="Q831" s="68"/>
      <c r="R831" s="68"/>
      <c r="S831" s="68"/>
      <c r="T831" s="68"/>
      <c r="U831" s="68"/>
      <c r="V831" s="68"/>
      <c r="W831" s="68"/>
      <c r="X831" s="68"/>
      <c r="Y831" s="68"/>
      <c r="Z831" s="68"/>
    </row>
    <row r="832" spans="1:26" ht="30" customHeight="1">
      <c r="A832" s="103" t="s">
        <v>2585</v>
      </c>
      <c r="B832" s="59" t="s">
        <v>484</v>
      </c>
      <c r="C832" s="104"/>
      <c r="D832" s="104"/>
      <c r="E832" s="61"/>
      <c r="F832" s="61"/>
      <c r="G832" s="104">
        <f>ROUND(E832-F832,2)</f>
        <v>0</v>
      </c>
      <c r="H832" s="104"/>
      <c r="I832" s="68"/>
      <c r="J832" s="68"/>
      <c r="K832" s="68"/>
      <c r="L832" s="68"/>
      <c r="M832" s="68"/>
      <c r="N832" s="68"/>
      <c r="O832" s="68"/>
      <c r="P832" s="68"/>
      <c r="Q832" s="68"/>
      <c r="R832" s="68"/>
      <c r="S832" s="68"/>
      <c r="T832" s="68"/>
      <c r="U832" s="68"/>
      <c r="V832" s="68"/>
      <c r="W832" s="68"/>
      <c r="X832" s="68"/>
      <c r="Y832" s="68"/>
      <c r="Z832" s="68"/>
    </row>
    <row r="833" spans="1:26" ht="30" customHeight="1">
      <c r="A833" s="103" t="s">
        <v>2586</v>
      </c>
      <c r="B833" s="59" t="s">
        <v>485</v>
      </c>
      <c r="C833" s="104"/>
      <c r="D833" s="104"/>
      <c r="E833" s="104"/>
      <c r="F833" s="104"/>
      <c r="G833" s="104">
        <f>E833-F833</f>
        <v>0</v>
      </c>
      <c r="H833" s="104"/>
      <c r="I833" s="68"/>
      <c r="J833" s="68"/>
      <c r="K833" s="68"/>
      <c r="L833" s="68"/>
      <c r="M833" s="68"/>
      <c r="N833" s="68"/>
      <c r="O833" s="68"/>
      <c r="P833" s="68"/>
      <c r="Q833" s="68"/>
      <c r="R833" s="68"/>
      <c r="S833" s="68"/>
      <c r="T833" s="68"/>
      <c r="U833" s="68"/>
      <c r="V833" s="68"/>
      <c r="W833" s="68"/>
      <c r="X833" s="68"/>
      <c r="Y833" s="68"/>
      <c r="Z833" s="68"/>
    </row>
    <row r="834" spans="1:26" ht="30" customHeight="1">
      <c r="A834" s="103" t="s">
        <v>2587</v>
      </c>
      <c r="B834" s="59" t="s">
        <v>486</v>
      </c>
      <c r="C834" s="104"/>
      <c r="D834" s="104"/>
      <c r="E834" s="61"/>
      <c r="F834" s="61"/>
      <c r="G834" s="104">
        <f>ROUND(E834-F834,2)</f>
        <v>0</v>
      </c>
      <c r="H834" s="104"/>
      <c r="I834" s="68"/>
      <c r="J834" s="68"/>
      <c r="K834" s="68"/>
      <c r="L834" s="68"/>
      <c r="M834" s="68"/>
      <c r="N834" s="68"/>
      <c r="O834" s="68"/>
      <c r="P834" s="68"/>
      <c r="Q834" s="68"/>
      <c r="R834" s="68"/>
      <c r="S834" s="68"/>
      <c r="T834" s="68"/>
      <c r="U834" s="68"/>
      <c r="V834" s="68"/>
      <c r="W834" s="68"/>
      <c r="X834" s="68"/>
      <c r="Y834" s="68"/>
      <c r="Z834" s="68"/>
    </row>
    <row r="835" spans="1:26" ht="30" customHeight="1">
      <c r="A835" s="103" t="s">
        <v>2588</v>
      </c>
      <c r="B835" s="59" t="s">
        <v>487</v>
      </c>
      <c r="C835" s="104"/>
      <c r="D835" s="104"/>
      <c r="E835" s="104"/>
      <c r="F835" s="104"/>
      <c r="G835" s="104">
        <f t="shared" ref="G835:G837" si="316">E835-F835</f>
        <v>0</v>
      </c>
      <c r="H835" s="104"/>
      <c r="I835" s="68"/>
      <c r="J835" s="68"/>
      <c r="K835" s="68"/>
      <c r="L835" s="68"/>
      <c r="M835" s="68"/>
      <c r="N835" s="68"/>
      <c r="O835" s="68"/>
      <c r="P835" s="68"/>
      <c r="Q835" s="68"/>
      <c r="R835" s="68"/>
      <c r="S835" s="68"/>
      <c r="T835" s="68"/>
      <c r="U835" s="68"/>
      <c r="V835" s="68"/>
      <c r="W835" s="68"/>
      <c r="X835" s="68"/>
      <c r="Y835" s="68"/>
      <c r="Z835" s="68"/>
    </row>
    <row r="836" spans="1:26" ht="30" customHeight="1">
      <c r="A836" s="103" t="s">
        <v>2589</v>
      </c>
      <c r="B836" s="59" t="s">
        <v>488</v>
      </c>
      <c r="C836" s="104"/>
      <c r="D836" s="104"/>
      <c r="E836" s="104"/>
      <c r="F836" s="104"/>
      <c r="G836" s="104">
        <f t="shared" si="316"/>
        <v>0</v>
      </c>
      <c r="H836" s="104"/>
      <c r="I836" s="68"/>
      <c r="J836" s="68"/>
      <c r="K836" s="68"/>
      <c r="L836" s="68"/>
      <c r="M836" s="68"/>
      <c r="N836" s="68"/>
      <c r="O836" s="68"/>
      <c r="P836" s="68"/>
      <c r="Q836" s="68"/>
      <c r="R836" s="68"/>
      <c r="S836" s="68"/>
      <c r="T836" s="68"/>
      <c r="U836" s="68"/>
      <c r="V836" s="68"/>
      <c r="W836" s="68"/>
      <c r="X836" s="68"/>
      <c r="Y836" s="68"/>
      <c r="Z836" s="68"/>
    </row>
    <row r="837" spans="1:26" ht="30" customHeight="1">
      <c r="A837" s="103" t="s">
        <v>2590</v>
      </c>
      <c r="B837" s="59" t="s">
        <v>489</v>
      </c>
      <c r="C837" s="104"/>
      <c r="D837" s="104"/>
      <c r="E837" s="104"/>
      <c r="F837" s="104"/>
      <c r="G837" s="104">
        <f t="shared" si="316"/>
        <v>0</v>
      </c>
      <c r="H837" s="104"/>
      <c r="I837" s="68"/>
      <c r="J837" s="68"/>
      <c r="K837" s="68"/>
      <c r="L837" s="68"/>
      <c r="M837" s="68"/>
      <c r="N837" s="68"/>
      <c r="O837" s="68"/>
      <c r="P837" s="68"/>
      <c r="Q837" s="68"/>
      <c r="R837" s="68"/>
      <c r="S837" s="68"/>
      <c r="T837" s="68"/>
      <c r="U837" s="68"/>
      <c r="V837" s="68"/>
      <c r="W837" s="68"/>
      <c r="X837" s="68"/>
      <c r="Y837" s="68"/>
      <c r="Z837" s="68"/>
    </row>
    <row r="838" spans="1:26" ht="30" customHeight="1">
      <c r="A838" s="103" t="s">
        <v>2591</v>
      </c>
      <c r="B838" s="59" t="s">
        <v>490</v>
      </c>
      <c r="C838" s="104"/>
      <c r="D838" s="104"/>
      <c r="E838" s="61"/>
      <c r="F838" s="61"/>
      <c r="G838" s="104">
        <f>ROUND(E838-F838,2)</f>
        <v>0</v>
      </c>
      <c r="H838" s="104"/>
      <c r="I838" s="68"/>
      <c r="J838" s="68"/>
      <c r="K838" s="68"/>
      <c r="L838" s="68"/>
      <c r="M838" s="68"/>
      <c r="N838" s="68"/>
      <c r="O838" s="68"/>
      <c r="P838" s="68"/>
      <c r="Q838" s="68"/>
      <c r="R838" s="68"/>
      <c r="S838" s="68"/>
      <c r="T838" s="68"/>
      <c r="U838" s="68"/>
      <c r="V838" s="68"/>
      <c r="W838" s="68"/>
      <c r="X838" s="68"/>
      <c r="Y838" s="68"/>
      <c r="Z838" s="68"/>
    </row>
    <row r="839" spans="1:26" ht="30" customHeight="1">
      <c r="A839" s="103" t="s">
        <v>2592</v>
      </c>
      <c r="B839" s="59" t="s">
        <v>491</v>
      </c>
      <c r="C839" s="104"/>
      <c r="D839" s="104"/>
      <c r="E839" s="104"/>
      <c r="F839" s="104"/>
      <c r="G839" s="104">
        <f>E839-F839</f>
        <v>0</v>
      </c>
      <c r="H839" s="104"/>
      <c r="I839" s="68"/>
      <c r="J839" s="68"/>
      <c r="K839" s="68"/>
      <c r="L839" s="68"/>
      <c r="M839" s="68"/>
      <c r="N839" s="68"/>
      <c r="O839" s="68"/>
      <c r="P839" s="68"/>
      <c r="Q839" s="68"/>
      <c r="R839" s="68"/>
      <c r="S839" s="68"/>
      <c r="T839" s="68"/>
      <c r="U839" s="68"/>
      <c r="V839" s="68"/>
      <c r="W839" s="68"/>
      <c r="X839" s="68"/>
      <c r="Y839" s="68"/>
      <c r="Z839" s="68"/>
    </row>
    <row r="840" spans="1:26" ht="30" customHeight="1">
      <c r="A840" s="103" t="s">
        <v>2593</v>
      </c>
      <c r="B840" s="59" t="s">
        <v>492</v>
      </c>
      <c r="C840" s="104"/>
      <c r="D840" s="104"/>
      <c r="E840" s="61"/>
      <c r="F840" s="61"/>
      <c r="G840" s="104">
        <f>ROUND(E840-F840,2)</f>
        <v>0</v>
      </c>
      <c r="H840" s="104"/>
      <c r="I840" s="68"/>
      <c r="J840" s="68"/>
      <c r="K840" s="68"/>
      <c r="L840" s="68"/>
      <c r="M840" s="68"/>
      <c r="N840" s="68"/>
      <c r="O840" s="68"/>
      <c r="P840" s="68"/>
      <c r="Q840" s="68"/>
      <c r="R840" s="68"/>
      <c r="S840" s="68"/>
      <c r="T840" s="68"/>
      <c r="U840" s="68"/>
      <c r="V840" s="68"/>
      <c r="W840" s="68"/>
      <c r="X840" s="68"/>
      <c r="Y840" s="68"/>
      <c r="Z840" s="68"/>
    </row>
    <row r="841" spans="1:26" ht="30" customHeight="1">
      <c r="A841" s="100" t="s">
        <v>2594</v>
      </c>
      <c r="B841" s="105" t="s">
        <v>493</v>
      </c>
      <c r="C841" s="102"/>
      <c r="D841" s="102"/>
      <c r="E841" s="102">
        <f t="shared" ref="E841:G841" si="317">E842+E855+E858+E859+E864+E870</f>
        <v>0</v>
      </c>
      <c r="F841" s="102">
        <f t="shared" si="317"/>
        <v>0</v>
      </c>
      <c r="G841" s="102">
        <f t="shared" si="317"/>
        <v>0</v>
      </c>
      <c r="H841" s="102"/>
      <c r="I841" s="68"/>
      <c r="J841" s="68"/>
      <c r="K841" s="68"/>
      <c r="L841" s="68"/>
      <c r="M841" s="68"/>
      <c r="N841" s="68"/>
      <c r="O841" s="68"/>
      <c r="P841" s="68"/>
      <c r="Q841" s="68"/>
      <c r="R841" s="68"/>
      <c r="S841" s="68"/>
      <c r="T841" s="68"/>
      <c r="U841" s="68"/>
      <c r="V841" s="68"/>
      <c r="W841" s="68"/>
      <c r="X841" s="68"/>
      <c r="Y841" s="68"/>
      <c r="Z841" s="68"/>
    </row>
    <row r="842" spans="1:26" ht="30" customHeight="1">
      <c r="A842" s="103" t="s">
        <v>2595</v>
      </c>
      <c r="B842" s="59" t="s">
        <v>494</v>
      </c>
      <c r="C842" s="104"/>
      <c r="D842" s="104"/>
      <c r="E842" s="102">
        <f t="shared" ref="E842:G842" si="318">SUM(E843:E854)</f>
        <v>0</v>
      </c>
      <c r="F842" s="102">
        <f t="shared" si="318"/>
        <v>0</v>
      </c>
      <c r="G842" s="102">
        <f t="shared" si="318"/>
        <v>0</v>
      </c>
      <c r="H842" s="104"/>
      <c r="I842" s="68"/>
      <c r="J842" s="68"/>
      <c r="K842" s="68"/>
      <c r="L842" s="68"/>
      <c r="M842" s="68"/>
      <c r="N842" s="68"/>
      <c r="O842" s="68"/>
      <c r="P842" s="68"/>
      <c r="Q842" s="68"/>
      <c r="R842" s="68"/>
      <c r="S842" s="68"/>
      <c r="T842" s="68"/>
      <c r="U842" s="68"/>
      <c r="V842" s="68"/>
      <c r="W842" s="68"/>
      <c r="X842" s="68"/>
      <c r="Y842" s="68"/>
      <c r="Z842" s="68"/>
    </row>
    <row r="843" spans="1:26" ht="30" customHeight="1">
      <c r="A843" s="103" t="s">
        <v>2596</v>
      </c>
      <c r="B843" s="59" t="s">
        <v>1950</v>
      </c>
      <c r="C843" s="104"/>
      <c r="D843" s="104"/>
      <c r="E843" s="61"/>
      <c r="F843" s="61"/>
      <c r="G843" s="104">
        <f t="shared" ref="G843:G854" si="319">ROUND(E843-F843,2)</f>
        <v>0</v>
      </c>
      <c r="H843" s="104"/>
      <c r="I843" s="68"/>
      <c r="J843" s="68"/>
      <c r="K843" s="68"/>
      <c r="L843" s="68"/>
      <c r="M843" s="68"/>
      <c r="N843" s="68"/>
      <c r="O843" s="68"/>
      <c r="P843" s="68"/>
      <c r="Q843" s="68"/>
      <c r="R843" s="68"/>
      <c r="S843" s="68"/>
      <c r="T843" s="68"/>
      <c r="U843" s="68"/>
      <c r="V843" s="68"/>
      <c r="W843" s="68"/>
      <c r="X843" s="68"/>
      <c r="Y843" s="68"/>
      <c r="Z843" s="68"/>
    </row>
    <row r="844" spans="1:26" ht="30" customHeight="1">
      <c r="A844" s="103" t="s">
        <v>2597</v>
      </c>
      <c r="B844" s="59" t="s">
        <v>1951</v>
      </c>
      <c r="C844" s="104"/>
      <c r="D844" s="104"/>
      <c r="E844" s="61"/>
      <c r="F844" s="61"/>
      <c r="G844" s="104">
        <f t="shared" si="319"/>
        <v>0</v>
      </c>
      <c r="H844" s="104"/>
      <c r="I844" s="68"/>
      <c r="J844" s="68"/>
      <c r="K844" s="68"/>
      <c r="L844" s="68"/>
      <c r="M844" s="68"/>
      <c r="N844" s="68"/>
      <c r="O844" s="68"/>
      <c r="P844" s="68"/>
      <c r="Q844" s="68"/>
      <c r="R844" s="68"/>
      <c r="S844" s="68"/>
      <c r="T844" s="68"/>
      <c r="U844" s="68"/>
      <c r="V844" s="68"/>
      <c r="W844" s="68"/>
      <c r="X844" s="68"/>
      <c r="Y844" s="68"/>
      <c r="Z844" s="68"/>
    </row>
    <row r="845" spans="1:26" ht="30" customHeight="1">
      <c r="A845" s="103" t="s">
        <v>2598</v>
      </c>
      <c r="B845" s="59" t="s">
        <v>1952</v>
      </c>
      <c r="C845" s="104"/>
      <c r="D845" s="104"/>
      <c r="E845" s="61"/>
      <c r="F845" s="61"/>
      <c r="G845" s="104">
        <f t="shared" si="319"/>
        <v>0</v>
      </c>
      <c r="H845" s="104"/>
      <c r="I845" s="68"/>
      <c r="J845" s="68"/>
      <c r="K845" s="68"/>
      <c r="L845" s="68"/>
      <c r="M845" s="68"/>
      <c r="N845" s="68"/>
      <c r="O845" s="68"/>
      <c r="P845" s="68"/>
      <c r="Q845" s="68"/>
      <c r="R845" s="68"/>
      <c r="S845" s="68"/>
      <c r="T845" s="68"/>
      <c r="U845" s="68"/>
      <c r="V845" s="68"/>
      <c r="W845" s="68"/>
      <c r="X845" s="68"/>
      <c r="Y845" s="68"/>
      <c r="Z845" s="68"/>
    </row>
    <row r="846" spans="1:26" ht="30" customHeight="1">
      <c r="A846" s="103" t="s">
        <v>2599</v>
      </c>
      <c r="B846" s="59" t="s">
        <v>1953</v>
      </c>
      <c r="C846" s="104"/>
      <c r="D846" s="104"/>
      <c r="E846" s="61"/>
      <c r="F846" s="61"/>
      <c r="G846" s="104">
        <f t="shared" si="319"/>
        <v>0</v>
      </c>
      <c r="H846" s="104"/>
      <c r="I846" s="68"/>
      <c r="J846" s="68"/>
      <c r="K846" s="68"/>
      <c r="L846" s="68"/>
      <c r="M846" s="68"/>
      <c r="N846" s="68"/>
      <c r="O846" s="68"/>
      <c r="P846" s="68"/>
      <c r="Q846" s="68"/>
      <c r="R846" s="68"/>
      <c r="S846" s="68"/>
      <c r="T846" s="68"/>
      <c r="U846" s="68"/>
      <c r="V846" s="68"/>
      <c r="W846" s="68"/>
      <c r="X846" s="68"/>
      <c r="Y846" s="68"/>
      <c r="Z846" s="68"/>
    </row>
    <row r="847" spans="1:26" ht="30" customHeight="1">
      <c r="A847" s="103" t="s">
        <v>2600</v>
      </c>
      <c r="B847" s="59" t="s">
        <v>1954</v>
      </c>
      <c r="C847" s="104"/>
      <c r="D847" s="104"/>
      <c r="E847" s="61"/>
      <c r="F847" s="61"/>
      <c r="G847" s="104">
        <f t="shared" si="319"/>
        <v>0</v>
      </c>
      <c r="H847" s="104"/>
      <c r="I847" s="68"/>
      <c r="J847" s="68"/>
      <c r="K847" s="68"/>
      <c r="L847" s="68"/>
      <c r="M847" s="68"/>
      <c r="N847" s="68"/>
      <c r="O847" s="68"/>
      <c r="P847" s="68"/>
      <c r="Q847" s="68"/>
      <c r="R847" s="68"/>
      <c r="S847" s="68"/>
      <c r="T847" s="68"/>
      <c r="U847" s="68"/>
      <c r="V847" s="68"/>
      <c r="W847" s="68"/>
      <c r="X847" s="68"/>
      <c r="Y847" s="68"/>
      <c r="Z847" s="68"/>
    </row>
    <row r="848" spans="1:26" ht="30" customHeight="1">
      <c r="A848" s="103" t="s">
        <v>2601</v>
      </c>
      <c r="B848" s="59" t="s">
        <v>1955</v>
      </c>
      <c r="C848" s="104"/>
      <c r="D848" s="104"/>
      <c r="E848" s="61"/>
      <c r="F848" s="61"/>
      <c r="G848" s="104">
        <f t="shared" si="319"/>
        <v>0</v>
      </c>
      <c r="H848" s="104"/>
      <c r="I848" s="68"/>
      <c r="J848" s="68"/>
      <c r="K848" s="68"/>
      <c r="L848" s="68"/>
      <c r="M848" s="68"/>
      <c r="N848" s="68"/>
      <c r="O848" s="68"/>
      <c r="P848" s="68"/>
      <c r="Q848" s="68"/>
      <c r="R848" s="68"/>
      <c r="S848" s="68"/>
      <c r="T848" s="68"/>
      <c r="U848" s="68"/>
      <c r="V848" s="68"/>
      <c r="W848" s="68"/>
      <c r="X848" s="68"/>
      <c r="Y848" s="68"/>
      <c r="Z848" s="68"/>
    </row>
    <row r="849" spans="1:26" ht="30" customHeight="1">
      <c r="A849" s="103" t="s">
        <v>2602</v>
      </c>
      <c r="B849" s="59" t="s">
        <v>1956</v>
      </c>
      <c r="C849" s="104"/>
      <c r="D849" s="104"/>
      <c r="E849" s="61"/>
      <c r="F849" s="61"/>
      <c r="G849" s="104">
        <f t="shared" si="319"/>
        <v>0</v>
      </c>
      <c r="H849" s="104"/>
      <c r="I849" s="68"/>
      <c r="J849" s="68"/>
      <c r="K849" s="68"/>
      <c r="L849" s="68"/>
      <c r="M849" s="68"/>
      <c r="N849" s="68"/>
      <c r="O849" s="68"/>
      <c r="P849" s="68"/>
      <c r="Q849" s="68"/>
      <c r="R849" s="68"/>
      <c r="S849" s="68"/>
      <c r="T849" s="68"/>
      <c r="U849" s="68"/>
      <c r="V849" s="68"/>
      <c r="W849" s="68"/>
      <c r="X849" s="68"/>
      <c r="Y849" s="68"/>
      <c r="Z849" s="68"/>
    </row>
    <row r="850" spans="1:26" ht="30" customHeight="1">
      <c r="A850" s="103" t="s">
        <v>2603</v>
      </c>
      <c r="B850" s="59" t="s">
        <v>1957</v>
      </c>
      <c r="C850" s="104"/>
      <c r="D850" s="104"/>
      <c r="E850" s="61"/>
      <c r="F850" s="61"/>
      <c r="G850" s="104">
        <f t="shared" si="319"/>
        <v>0</v>
      </c>
      <c r="H850" s="104"/>
      <c r="I850" s="68"/>
      <c r="J850" s="68"/>
      <c r="K850" s="68"/>
      <c r="L850" s="68"/>
      <c r="M850" s="68"/>
      <c r="N850" s="68"/>
      <c r="O850" s="68"/>
      <c r="P850" s="68"/>
      <c r="Q850" s="68"/>
      <c r="R850" s="68"/>
      <c r="S850" s="68"/>
      <c r="T850" s="68"/>
      <c r="U850" s="68"/>
      <c r="V850" s="68"/>
      <c r="W850" s="68"/>
      <c r="X850" s="68"/>
      <c r="Y850" s="68"/>
      <c r="Z850" s="68"/>
    </row>
    <row r="851" spans="1:26" ht="30" customHeight="1">
      <c r="A851" s="103" t="s">
        <v>2604</v>
      </c>
      <c r="B851" s="59" t="s">
        <v>1958</v>
      </c>
      <c r="C851" s="104"/>
      <c r="D851" s="104"/>
      <c r="E851" s="61"/>
      <c r="F851" s="61"/>
      <c r="G851" s="104">
        <f t="shared" si="319"/>
        <v>0</v>
      </c>
      <c r="H851" s="104"/>
      <c r="I851" s="68"/>
      <c r="J851" s="68"/>
      <c r="K851" s="68"/>
      <c r="L851" s="68"/>
      <c r="M851" s="68"/>
      <c r="N851" s="68"/>
      <c r="O851" s="68"/>
      <c r="P851" s="68"/>
      <c r="Q851" s="68"/>
      <c r="R851" s="68"/>
      <c r="S851" s="68"/>
      <c r="T851" s="68"/>
      <c r="U851" s="68"/>
      <c r="V851" s="68"/>
      <c r="W851" s="68"/>
      <c r="X851" s="68"/>
      <c r="Y851" s="68"/>
      <c r="Z851" s="68"/>
    </row>
    <row r="852" spans="1:26" ht="30" customHeight="1">
      <c r="A852" s="103" t="s">
        <v>2605</v>
      </c>
      <c r="B852" s="59" t="s">
        <v>2606</v>
      </c>
      <c r="C852" s="104"/>
      <c r="D852" s="104"/>
      <c r="E852" s="61"/>
      <c r="F852" s="61"/>
      <c r="G852" s="104">
        <f t="shared" si="319"/>
        <v>0</v>
      </c>
      <c r="H852" s="104"/>
      <c r="I852" s="68"/>
      <c r="J852" s="68"/>
      <c r="K852" s="68"/>
      <c r="L852" s="68"/>
      <c r="M852" s="68"/>
      <c r="N852" s="68"/>
      <c r="O852" s="68"/>
      <c r="P852" s="68"/>
      <c r="Q852" s="68"/>
      <c r="R852" s="68"/>
      <c r="S852" s="68"/>
      <c r="T852" s="68"/>
      <c r="U852" s="68"/>
      <c r="V852" s="68"/>
      <c r="W852" s="68"/>
      <c r="X852" s="68"/>
      <c r="Y852" s="68"/>
      <c r="Z852" s="68"/>
    </row>
    <row r="853" spans="1:26" ht="30" customHeight="1">
      <c r="A853" s="103" t="s">
        <v>2607</v>
      </c>
      <c r="B853" s="59" t="s">
        <v>1960</v>
      </c>
      <c r="C853" s="104"/>
      <c r="D853" s="104"/>
      <c r="E853" s="61"/>
      <c r="F853" s="61"/>
      <c r="G853" s="104">
        <f t="shared" si="319"/>
        <v>0</v>
      </c>
      <c r="H853" s="104"/>
      <c r="I853" s="68"/>
      <c r="J853" s="68"/>
      <c r="K853" s="68"/>
      <c r="L853" s="68"/>
      <c r="M853" s="68"/>
      <c r="N853" s="68"/>
      <c r="O853" s="68"/>
      <c r="P853" s="68"/>
      <c r="Q853" s="68"/>
      <c r="R853" s="68"/>
      <c r="S853" s="68"/>
      <c r="T853" s="68"/>
      <c r="U853" s="68"/>
      <c r="V853" s="68"/>
      <c r="W853" s="68"/>
      <c r="X853" s="68"/>
      <c r="Y853" s="68"/>
      <c r="Z853" s="68"/>
    </row>
    <row r="854" spans="1:26" ht="30" customHeight="1">
      <c r="A854" s="103" t="s">
        <v>2608</v>
      </c>
      <c r="B854" s="59" t="s">
        <v>2609</v>
      </c>
      <c r="C854" s="104"/>
      <c r="D854" s="104"/>
      <c r="E854" s="61"/>
      <c r="F854" s="61"/>
      <c r="G854" s="104">
        <f t="shared" si="319"/>
        <v>0</v>
      </c>
      <c r="H854" s="104"/>
      <c r="I854" s="68"/>
      <c r="J854" s="68"/>
      <c r="K854" s="68"/>
      <c r="L854" s="68"/>
      <c r="M854" s="68"/>
      <c r="N854" s="68"/>
      <c r="O854" s="68"/>
      <c r="P854" s="68"/>
      <c r="Q854" s="68"/>
      <c r="R854" s="68"/>
      <c r="S854" s="68"/>
      <c r="T854" s="68"/>
      <c r="U854" s="68"/>
      <c r="V854" s="68"/>
      <c r="W854" s="68"/>
      <c r="X854" s="68"/>
      <c r="Y854" s="68"/>
      <c r="Z854" s="68"/>
    </row>
    <row r="855" spans="1:26" ht="30" customHeight="1">
      <c r="A855" s="103" t="s">
        <v>2610</v>
      </c>
      <c r="B855" s="59" t="s">
        <v>323</v>
      </c>
      <c r="C855" s="104"/>
      <c r="D855" s="104"/>
      <c r="E855" s="102">
        <f t="shared" ref="E855:G855" si="320">SUM(E856:E857)</f>
        <v>0</v>
      </c>
      <c r="F855" s="102">
        <f t="shared" si="320"/>
        <v>0</v>
      </c>
      <c r="G855" s="102">
        <f t="shared" si="320"/>
        <v>0</v>
      </c>
      <c r="H855" s="104"/>
      <c r="I855" s="68"/>
      <c r="J855" s="68"/>
      <c r="K855" s="68"/>
      <c r="L855" s="68"/>
      <c r="M855" s="68"/>
      <c r="N855" s="68"/>
      <c r="O855" s="68"/>
      <c r="P855" s="68"/>
      <c r="Q855" s="68"/>
      <c r="R855" s="68"/>
      <c r="S855" s="68"/>
      <c r="T855" s="68"/>
      <c r="U855" s="68"/>
      <c r="V855" s="68"/>
      <c r="W855" s="68"/>
      <c r="X855" s="68"/>
      <c r="Y855" s="68"/>
      <c r="Z855" s="68"/>
    </row>
    <row r="856" spans="1:26" ht="30" customHeight="1">
      <c r="A856" s="103" t="s">
        <v>2611</v>
      </c>
      <c r="B856" s="59" t="s">
        <v>1963</v>
      </c>
      <c r="C856" s="104"/>
      <c r="D856" s="104"/>
      <c r="E856" s="61"/>
      <c r="F856" s="61"/>
      <c r="G856" s="104">
        <f t="shared" ref="G856:G858" si="321">ROUND(E856-F856,2)</f>
        <v>0</v>
      </c>
      <c r="H856" s="104"/>
      <c r="I856" s="68"/>
      <c r="J856" s="68"/>
      <c r="K856" s="68"/>
      <c r="L856" s="68"/>
      <c r="M856" s="68"/>
      <c r="N856" s="68"/>
      <c r="O856" s="68"/>
      <c r="P856" s="68"/>
      <c r="Q856" s="68"/>
      <c r="R856" s="68"/>
      <c r="S856" s="68"/>
      <c r="T856" s="68"/>
      <c r="U856" s="68"/>
      <c r="V856" s="68"/>
      <c r="W856" s="68"/>
      <c r="X856" s="68"/>
      <c r="Y856" s="68"/>
      <c r="Z856" s="68"/>
    </row>
    <row r="857" spans="1:26" ht="30" customHeight="1">
      <c r="A857" s="103" t="s">
        <v>2612</v>
      </c>
      <c r="B857" s="59" t="s">
        <v>543</v>
      </c>
      <c r="C857" s="104"/>
      <c r="D857" s="104"/>
      <c r="E857" s="61"/>
      <c r="F857" s="61"/>
      <c r="G857" s="104">
        <f t="shared" si="321"/>
        <v>0</v>
      </c>
      <c r="H857" s="104"/>
      <c r="I857" s="68"/>
      <c r="J857" s="68"/>
      <c r="K857" s="68"/>
      <c r="L857" s="68"/>
      <c r="M857" s="68"/>
      <c r="N857" s="68"/>
      <c r="O857" s="68"/>
      <c r="P857" s="68"/>
      <c r="Q857" s="68"/>
      <c r="R857" s="68"/>
      <c r="S857" s="68"/>
      <c r="T857" s="68"/>
      <c r="U857" s="68"/>
      <c r="V857" s="68"/>
      <c r="W857" s="68"/>
      <c r="X857" s="68"/>
      <c r="Y857" s="68"/>
      <c r="Z857" s="68"/>
    </row>
    <row r="858" spans="1:26" ht="30" customHeight="1">
      <c r="A858" s="103" t="s">
        <v>2613</v>
      </c>
      <c r="B858" s="59" t="s">
        <v>2614</v>
      </c>
      <c r="C858" s="104"/>
      <c r="D858" s="104"/>
      <c r="E858" s="61"/>
      <c r="F858" s="61"/>
      <c r="G858" s="104">
        <f t="shared" si="321"/>
        <v>0</v>
      </c>
      <c r="H858" s="104"/>
      <c r="I858" s="68"/>
      <c r="J858" s="68"/>
      <c r="K858" s="68"/>
      <c r="L858" s="68"/>
      <c r="M858" s="68"/>
      <c r="N858" s="68"/>
      <c r="O858" s="68"/>
      <c r="P858" s="68"/>
      <c r="Q858" s="68"/>
      <c r="R858" s="68"/>
      <c r="S858" s="68"/>
      <c r="T858" s="68"/>
      <c r="U858" s="68"/>
      <c r="V858" s="68"/>
      <c r="W858" s="68"/>
      <c r="X858" s="68"/>
      <c r="Y858" s="68"/>
      <c r="Z858" s="68"/>
    </row>
    <row r="859" spans="1:26" ht="30" customHeight="1">
      <c r="A859" s="103" t="s">
        <v>2615</v>
      </c>
      <c r="B859" s="59" t="s">
        <v>2616</v>
      </c>
      <c r="C859" s="104"/>
      <c r="D859" s="104"/>
      <c r="E859" s="102">
        <f t="shared" ref="E859:G859" si="322">SUM(E860:E863)</f>
        <v>0</v>
      </c>
      <c r="F859" s="102">
        <f t="shared" si="322"/>
        <v>0</v>
      </c>
      <c r="G859" s="102">
        <f t="shared" si="322"/>
        <v>0</v>
      </c>
      <c r="H859" s="104"/>
      <c r="I859" s="68"/>
      <c r="J859" s="68"/>
      <c r="K859" s="68"/>
      <c r="L859" s="68"/>
      <c r="M859" s="68"/>
      <c r="N859" s="68"/>
      <c r="O859" s="68"/>
      <c r="P859" s="68"/>
      <c r="Q859" s="68"/>
      <c r="R859" s="68"/>
      <c r="S859" s="68"/>
      <c r="T859" s="68"/>
      <c r="U859" s="68"/>
      <c r="V859" s="68"/>
      <c r="W859" s="68"/>
      <c r="X859" s="68"/>
      <c r="Y859" s="68"/>
      <c r="Z859" s="68"/>
    </row>
    <row r="860" spans="1:26" ht="30" customHeight="1">
      <c r="A860" s="103" t="s">
        <v>2617</v>
      </c>
      <c r="B860" s="59" t="s">
        <v>548</v>
      </c>
      <c r="C860" s="104"/>
      <c r="D860" s="104"/>
      <c r="E860" s="61"/>
      <c r="F860" s="61"/>
      <c r="G860" s="104">
        <f t="shared" ref="G860:G863" si="323">ROUND(E860-F860,2)</f>
        <v>0</v>
      </c>
      <c r="H860" s="104"/>
      <c r="I860" s="68"/>
      <c r="J860" s="68"/>
      <c r="K860" s="68"/>
      <c r="L860" s="68"/>
      <c r="M860" s="68"/>
      <c r="N860" s="68"/>
      <c r="O860" s="68"/>
      <c r="P860" s="68"/>
      <c r="Q860" s="68"/>
      <c r="R860" s="68"/>
      <c r="S860" s="68"/>
      <c r="T860" s="68"/>
      <c r="U860" s="68"/>
      <c r="V860" s="68"/>
      <c r="W860" s="68"/>
      <c r="X860" s="68"/>
      <c r="Y860" s="68"/>
      <c r="Z860" s="68"/>
    </row>
    <row r="861" spans="1:26" ht="30" customHeight="1">
      <c r="A861" s="103" t="s">
        <v>2618</v>
      </c>
      <c r="B861" s="59" t="s">
        <v>549</v>
      </c>
      <c r="C861" s="104"/>
      <c r="D861" s="104"/>
      <c r="E861" s="61"/>
      <c r="F861" s="61"/>
      <c r="G861" s="104">
        <f t="shared" si="323"/>
        <v>0</v>
      </c>
      <c r="H861" s="104"/>
      <c r="I861" s="68"/>
      <c r="J861" s="68"/>
      <c r="K861" s="68"/>
      <c r="L861" s="68"/>
      <c r="M861" s="68"/>
      <c r="N861" s="68"/>
      <c r="O861" s="68"/>
      <c r="P861" s="68"/>
      <c r="Q861" s="68"/>
      <c r="R861" s="68"/>
      <c r="S861" s="68"/>
      <c r="T861" s="68"/>
      <c r="U861" s="68"/>
      <c r="V861" s="68"/>
      <c r="W861" s="68"/>
      <c r="X861" s="68"/>
      <c r="Y861" s="68"/>
      <c r="Z861" s="68"/>
    </row>
    <row r="862" spans="1:26" ht="30" customHeight="1">
      <c r="A862" s="103" t="s">
        <v>2619</v>
      </c>
      <c r="B862" s="59" t="s">
        <v>550</v>
      </c>
      <c r="C862" s="104"/>
      <c r="D862" s="104"/>
      <c r="E862" s="61"/>
      <c r="F862" s="61"/>
      <c r="G862" s="104">
        <f t="shared" si="323"/>
        <v>0</v>
      </c>
      <c r="H862" s="104"/>
      <c r="I862" s="68"/>
      <c r="J862" s="68"/>
      <c r="K862" s="68"/>
      <c r="L862" s="68"/>
      <c r="M862" s="68"/>
      <c r="N862" s="68"/>
      <c r="O862" s="68"/>
      <c r="P862" s="68"/>
      <c r="Q862" s="68"/>
      <c r="R862" s="68"/>
      <c r="S862" s="68"/>
      <c r="T862" s="68"/>
      <c r="U862" s="68"/>
      <c r="V862" s="68"/>
      <c r="W862" s="68"/>
      <c r="X862" s="68"/>
      <c r="Y862" s="68"/>
      <c r="Z862" s="68"/>
    </row>
    <row r="863" spans="1:26" ht="30" customHeight="1">
      <c r="A863" s="103" t="s">
        <v>2620</v>
      </c>
      <c r="B863" s="59" t="s">
        <v>535</v>
      </c>
      <c r="C863" s="104"/>
      <c r="D863" s="104"/>
      <c r="E863" s="61"/>
      <c r="F863" s="61"/>
      <c r="G863" s="104">
        <f t="shared" si="323"/>
        <v>0</v>
      </c>
      <c r="H863" s="104"/>
      <c r="I863" s="68"/>
      <c r="J863" s="68"/>
      <c r="K863" s="68"/>
      <c r="L863" s="68"/>
      <c r="M863" s="68"/>
      <c r="N863" s="68"/>
      <c r="O863" s="68"/>
      <c r="P863" s="68"/>
      <c r="Q863" s="68"/>
      <c r="R863" s="68"/>
      <c r="S863" s="68"/>
      <c r="T863" s="68"/>
      <c r="U863" s="68"/>
      <c r="V863" s="68"/>
      <c r="W863" s="68"/>
      <c r="X863" s="68"/>
      <c r="Y863" s="68"/>
      <c r="Z863" s="68"/>
    </row>
    <row r="864" spans="1:26" ht="30" customHeight="1">
      <c r="A864" s="103" t="s">
        <v>2621</v>
      </c>
      <c r="B864" s="59" t="s">
        <v>495</v>
      </c>
      <c r="C864" s="104"/>
      <c r="D864" s="104"/>
      <c r="E864" s="102">
        <f t="shared" ref="E864:G864" si="324">SUM(E865:E869)</f>
        <v>0</v>
      </c>
      <c r="F864" s="102">
        <f t="shared" si="324"/>
        <v>0</v>
      </c>
      <c r="G864" s="102">
        <f t="shared" si="324"/>
        <v>0</v>
      </c>
      <c r="H864" s="104"/>
      <c r="I864" s="68"/>
      <c r="J864" s="68"/>
      <c r="K864" s="68"/>
      <c r="L864" s="68"/>
      <c r="M864" s="68"/>
      <c r="N864" s="68"/>
      <c r="O864" s="68"/>
      <c r="P864" s="68"/>
      <c r="Q864" s="68"/>
      <c r="R864" s="68"/>
      <c r="S864" s="68"/>
      <c r="T864" s="68"/>
      <c r="U864" s="68"/>
      <c r="V864" s="68"/>
      <c r="W864" s="68"/>
      <c r="X864" s="68"/>
      <c r="Y864" s="68"/>
      <c r="Z864" s="68"/>
    </row>
    <row r="865" spans="1:26" ht="30" customHeight="1">
      <c r="A865" s="103" t="s">
        <v>2622</v>
      </c>
      <c r="B865" s="59" t="s">
        <v>529</v>
      </c>
      <c r="C865" s="104"/>
      <c r="D865" s="104"/>
      <c r="E865" s="61"/>
      <c r="F865" s="61"/>
      <c r="G865" s="104">
        <f t="shared" ref="G865:G869" si="325">ROUND(E865-F865,2)</f>
        <v>0</v>
      </c>
      <c r="H865" s="104"/>
      <c r="I865" s="68"/>
      <c r="J865" s="68"/>
      <c r="K865" s="68"/>
      <c r="L865" s="68"/>
      <c r="M865" s="68"/>
      <c r="N865" s="68"/>
      <c r="O865" s="68"/>
      <c r="P865" s="68"/>
      <c r="Q865" s="68"/>
      <c r="R865" s="68"/>
      <c r="S865" s="68"/>
      <c r="T865" s="68"/>
      <c r="U865" s="68"/>
      <c r="V865" s="68"/>
      <c r="W865" s="68"/>
      <c r="X865" s="68"/>
      <c r="Y865" s="68"/>
      <c r="Z865" s="68"/>
    </row>
    <row r="866" spans="1:26" ht="30" customHeight="1">
      <c r="A866" s="103" t="s">
        <v>2623</v>
      </c>
      <c r="B866" s="59" t="s">
        <v>530</v>
      </c>
      <c r="C866" s="104"/>
      <c r="D866" s="104"/>
      <c r="E866" s="61"/>
      <c r="F866" s="61"/>
      <c r="G866" s="104">
        <f t="shared" si="325"/>
        <v>0</v>
      </c>
      <c r="H866" s="104"/>
      <c r="I866" s="68"/>
      <c r="J866" s="68"/>
      <c r="K866" s="68"/>
      <c r="L866" s="68"/>
      <c r="M866" s="68"/>
      <c r="N866" s="68"/>
      <c r="O866" s="68"/>
      <c r="P866" s="68"/>
      <c r="Q866" s="68"/>
      <c r="R866" s="68"/>
      <c r="S866" s="68"/>
      <c r="T866" s="68"/>
      <c r="U866" s="68"/>
      <c r="V866" s="68"/>
      <c r="W866" s="68"/>
      <c r="X866" s="68"/>
      <c r="Y866" s="68"/>
      <c r="Z866" s="68"/>
    </row>
    <row r="867" spans="1:26" ht="30" customHeight="1">
      <c r="A867" s="103" t="s">
        <v>2624</v>
      </c>
      <c r="B867" s="59" t="s">
        <v>531</v>
      </c>
      <c r="C867" s="104"/>
      <c r="D867" s="104"/>
      <c r="E867" s="61"/>
      <c r="F867" s="61"/>
      <c r="G867" s="104">
        <f t="shared" si="325"/>
        <v>0</v>
      </c>
      <c r="H867" s="104"/>
      <c r="I867" s="68"/>
      <c r="J867" s="68"/>
      <c r="K867" s="68"/>
      <c r="L867" s="68"/>
      <c r="M867" s="68"/>
      <c r="N867" s="68"/>
      <c r="O867" s="68"/>
      <c r="P867" s="68"/>
      <c r="Q867" s="68"/>
      <c r="R867" s="68"/>
      <c r="S867" s="68"/>
      <c r="T867" s="68"/>
      <c r="U867" s="68"/>
      <c r="V867" s="68"/>
      <c r="W867" s="68"/>
      <c r="X867" s="68"/>
      <c r="Y867" s="68"/>
      <c r="Z867" s="68"/>
    </row>
    <row r="868" spans="1:26" ht="30" customHeight="1">
      <c r="A868" s="103" t="s">
        <v>2625</v>
      </c>
      <c r="B868" s="59" t="s">
        <v>532</v>
      </c>
      <c r="C868" s="104"/>
      <c r="D868" s="104"/>
      <c r="E868" s="61"/>
      <c r="F868" s="61"/>
      <c r="G868" s="104">
        <f t="shared" si="325"/>
        <v>0</v>
      </c>
      <c r="H868" s="104"/>
      <c r="I868" s="68"/>
      <c r="J868" s="68"/>
      <c r="K868" s="68"/>
      <c r="L868" s="68"/>
      <c r="M868" s="68"/>
      <c r="N868" s="68"/>
      <c r="O868" s="68"/>
      <c r="P868" s="68"/>
      <c r="Q868" s="68"/>
      <c r="R868" s="68"/>
      <c r="S868" s="68"/>
      <c r="T868" s="68"/>
      <c r="U868" s="68"/>
      <c r="V868" s="68"/>
      <c r="W868" s="68"/>
      <c r="X868" s="68"/>
      <c r="Y868" s="68"/>
      <c r="Z868" s="68"/>
    </row>
    <row r="869" spans="1:26" ht="30" customHeight="1">
      <c r="A869" s="103" t="s">
        <v>2626</v>
      </c>
      <c r="B869" s="59" t="s">
        <v>533</v>
      </c>
      <c r="C869" s="104"/>
      <c r="D869" s="104"/>
      <c r="E869" s="61"/>
      <c r="F869" s="61"/>
      <c r="G869" s="104">
        <f t="shared" si="325"/>
        <v>0</v>
      </c>
      <c r="H869" s="104"/>
      <c r="I869" s="68"/>
      <c r="J869" s="68"/>
      <c r="K869" s="68"/>
      <c r="L869" s="68"/>
      <c r="M869" s="68"/>
      <c r="N869" s="68"/>
      <c r="O869" s="68"/>
      <c r="P869" s="68"/>
      <c r="Q869" s="68"/>
      <c r="R869" s="68"/>
      <c r="S869" s="68"/>
      <c r="T869" s="68"/>
      <c r="U869" s="68"/>
      <c r="V869" s="68"/>
      <c r="W869" s="68"/>
      <c r="X869" s="68"/>
      <c r="Y869" s="68"/>
      <c r="Z869" s="68"/>
    </row>
    <row r="870" spans="1:26" ht="30" customHeight="1">
      <c r="A870" s="103" t="s">
        <v>2627</v>
      </c>
      <c r="B870" s="59" t="s">
        <v>496</v>
      </c>
      <c r="C870" s="104"/>
      <c r="D870" s="104"/>
      <c r="E870" s="102">
        <f t="shared" ref="E870:G870" si="326">SUM(E871:E872)</f>
        <v>0</v>
      </c>
      <c r="F870" s="102">
        <f t="shared" si="326"/>
        <v>0</v>
      </c>
      <c r="G870" s="102">
        <f t="shared" si="326"/>
        <v>0</v>
      </c>
      <c r="H870" s="104"/>
      <c r="I870" s="68"/>
      <c r="J870" s="68"/>
      <c r="K870" s="68"/>
      <c r="L870" s="68"/>
      <c r="M870" s="68"/>
      <c r="N870" s="68"/>
      <c r="O870" s="68"/>
      <c r="P870" s="68"/>
      <c r="Q870" s="68"/>
      <c r="R870" s="68"/>
      <c r="S870" s="68"/>
      <c r="T870" s="68"/>
      <c r="U870" s="68"/>
      <c r="V870" s="68"/>
      <c r="W870" s="68"/>
      <c r="X870" s="68"/>
      <c r="Y870" s="68"/>
      <c r="Z870" s="68"/>
    </row>
    <row r="871" spans="1:26" ht="30" customHeight="1">
      <c r="A871" s="103" t="s">
        <v>2628</v>
      </c>
      <c r="B871" s="59" t="s">
        <v>551</v>
      </c>
      <c r="C871" s="104"/>
      <c r="D871" s="104"/>
      <c r="E871" s="61"/>
      <c r="F871" s="61"/>
      <c r="G871" s="104">
        <f t="shared" ref="G871:G872" si="327">ROUND(E871-F871,2)</f>
        <v>0</v>
      </c>
      <c r="H871" s="104"/>
      <c r="I871" s="68"/>
      <c r="J871" s="68"/>
      <c r="K871" s="68"/>
      <c r="L871" s="68"/>
      <c r="M871" s="68"/>
      <c r="N871" s="68"/>
      <c r="O871" s="68"/>
      <c r="P871" s="68"/>
      <c r="Q871" s="68"/>
      <c r="R871" s="68"/>
      <c r="S871" s="68"/>
      <c r="T871" s="68"/>
      <c r="U871" s="68"/>
      <c r="V871" s="68"/>
      <c r="W871" s="68"/>
      <c r="X871" s="68"/>
      <c r="Y871" s="68"/>
      <c r="Z871" s="68"/>
    </row>
    <row r="872" spans="1:26" ht="30" customHeight="1">
      <c r="A872" s="103" t="s">
        <v>2629</v>
      </c>
      <c r="B872" s="59" t="s">
        <v>552</v>
      </c>
      <c r="C872" s="104"/>
      <c r="D872" s="104"/>
      <c r="E872" s="61"/>
      <c r="F872" s="61"/>
      <c r="G872" s="104">
        <f t="shared" si="327"/>
        <v>0</v>
      </c>
      <c r="H872" s="104"/>
      <c r="I872" s="68"/>
      <c r="J872" s="68"/>
      <c r="K872" s="68"/>
      <c r="L872" s="68"/>
      <c r="M872" s="68"/>
      <c r="N872" s="68"/>
      <c r="O872" s="68"/>
      <c r="P872" s="68"/>
      <c r="Q872" s="68"/>
      <c r="R872" s="68"/>
      <c r="S872" s="68"/>
      <c r="T872" s="68"/>
      <c r="U872" s="68"/>
      <c r="V872" s="68"/>
      <c r="W872" s="68"/>
      <c r="X872" s="68"/>
      <c r="Y872" s="68"/>
      <c r="Z872" s="68"/>
    </row>
    <row r="873" spans="1:26" ht="30" customHeight="1">
      <c r="A873" s="100" t="s">
        <v>2630</v>
      </c>
      <c r="B873" s="101" t="s">
        <v>353</v>
      </c>
      <c r="C873" s="102"/>
      <c r="D873" s="102"/>
      <c r="E873" s="102">
        <f t="shared" ref="E873:G873" si="328">SUM(E874:E882)</f>
        <v>0</v>
      </c>
      <c r="F873" s="102">
        <f t="shared" si="328"/>
        <v>0</v>
      </c>
      <c r="G873" s="102">
        <f t="shared" si="328"/>
        <v>0</v>
      </c>
      <c r="H873" s="102"/>
      <c r="I873" s="68"/>
      <c r="J873" s="68"/>
      <c r="K873" s="68"/>
      <c r="L873" s="68"/>
      <c r="M873" s="68"/>
      <c r="N873" s="68"/>
      <c r="O873" s="68"/>
      <c r="P873" s="68"/>
      <c r="Q873" s="68"/>
      <c r="R873" s="68"/>
      <c r="S873" s="68"/>
      <c r="T873" s="68"/>
      <c r="U873" s="68"/>
      <c r="V873" s="68"/>
      <c r="W873" s="68"/>
      <c r="X873" s="68"/>
      <c r="Y873" s="68"/>
      <c r="Z873" s="68"/>
    </row>
    <row r="874" spans="1:26" ht="30" customHeight="1">
      <c r="A874" s="103" t="s">
        <v>2631</v>
      </c>
      <c r="B874" s="59" t="s">
        <v>2632</v>
      </c>
      <c r="C874" s="104"/>
      <c r="D874" s="104"/>
      <c r="E874" s="61"/>
      <c r="F874" s="61"/>
      <c r="G874" s="104">
        <f t="shared" ref="G874:G875" si="329">ROUND(E874-F874,2)</f>
        <v>0</v>
      </c>
      <c r="H874" s="104"/>
      <c r="I874" s="68"/>
      <c r="J874" s="68"/>
      <c r="K874" s="68"/>
      <c r="L874" s="68"/>
      <c r="M874" s="68"/>
      <c r="N874" s="68"/>
      <c r="O874" s="68"/>
      <c r="P874" s="68"/>
      <c r="Q874" s="68"/>
      <c r="R874" s="68"/>
      <c r="S874" s="68"/>
      <c r="T874" s="68"/>
      <c r="U874" s="68"/>
      <c r="V874" s="68"/>
      <c r="W874" s="68"/>
      <c r="X874" s="68"/>
      <c r="Y874" s="68"/>
      <c r="Z874" s="68"/>
    </row>
    <row r="875" spans="1:26" ht="30" customHeight="1">
      <c r="A875" s="103" t="s">
        <v>2633</v>
      </c>
      <c r="B875" s="59" t="s">
        <v>2634</v>
      </c>
      <c r="C875" s="104"/>
      <c r="D875" s="104"/>
      <c r="E875" s="61"/>
      <c r="F875" s="61"/>
      <c r="G875" s="104">
        <f t="shared" si="329"/>
        <v>0</v>
      </c>
      <c r="H875" s="104"/>
      <c r="I875" s="68"/>
      <c r="J875" s="68"/>
      <c r="K875" s="68"/>
      <c r="L875" s="68"/>
      <c r="M875" s="68"/>
      <c r="N875" s="68"/>
      <c r="O875" s="68"/>
      <c r="P875" s="68"/>
      <c r="Q875" s="68"/>
      <c r="R875" s="68"/>
      <c r="S875" s="68"/>
      <c r="T875" s="68"/>
      <c r="U875" s="68"/>
      <c r="V875" s="68"/>
      <c r="W875" s="68"/>
      <c r="X875" s="68"/>
      <c r="Y875" s="68"/>
      <c r="Z875" s="68"/>
    </row>
    <row r="876" spans="1:26" ht="30" customHeight="1">
      <c r="A876" s="103" t="s">
        <v>2635</v>
      </c>
      <c r="B876" s="59" t="s">
        <v>498</v>
      </c>
      <c r="C876" s="104"/>
      <c r="D876" s="104"/>
      <c r="E876" s="104"/>
      <c r="F876" s="104"/>
      <c r="G876" s="104">
        <f>E876-F876</f>
        <v>0</v>
      </c>
      <c r="H876" s="104"/>
      <c r="I876" s="68"/>
      <c r="J876" s="68"/>
      <c r="K876" s="68"/>
      <c r="L876" s="68"/>
      <c r="M876" s="68"/>
      <c r="N876" s="68"/>
      <c r="O876" s="68"/>
      <c r="P876" s="68"/>
      <c r="Q876" s="68"/>
      <c r="R876" s="68"/>
      <c r="S876" s="68"/>
      <c r="T876" s="68"/>
      <c r="U876" s="68"/>
      <c r="V876" s="68"/>
      <c r="W876" s="68"/>
      <c r="X876" s="68"/>
      <c r="Y876" s="68"/>
      <c r="Z876" s="68"/>
    </row>
    <row r="877" spans="1:26" ht="30" customHeight="1">
      <c r="A877" s="103" t="s">
        <v>2636</v>
      </c>
      <c r="B877" s="59" t="s">
        <v>2637</v>
      </c>
      <c r="C877" s="104"/>
      <c r="D877" s="104"/>
      <c r="E877" s="61"/>
      <c r="F877" s="61"/>
      <c r="G877" s="104">
        <f t="shared" ref="G877:G878" si="330">ROUND(E877-F877,2)</f>
        <v>0</v>
      </c>
      <c r="H877" s="104"/>
      <c r="I877" s="68"/>
      <c r="J877" s="68"/>
      <c r="K877" s="68"/>
      <c r="L877" s="68"/>
      <c r="M877" s="68"/>
      <c r="N877" s="68"/>
      <c r="O877" s="68"/>
      <c r="P877" s="68"/>
      <c r="Q877" s="68"/>
      <c r="R877" s="68"/>
      <c r="S877" s="68"/>
      <c r="T877" s="68"/>
      <c r="U877" s="68"/>
      <c r="V877" s="68"/>
      <c r="W877" s="68"/>
      <c r="X877" s="68"/>
      <c r="Y877" s="68"/>
      <c r="Z877" s="68"/>
    </row>
    <row r="878" spans="1:26" ht="30" customHeight="1">
      <c r="A878" s="103" t="s">
        <v>2638</v>
      </c>
      <c r="B878" s="59" t="s">
        <v>2639</v>
      </c>
      <c r="C878" s="104"/>
      <c r="D878" s="104"/>
      <c r="E878" s="61"/>
      <c r="F878" s="61"/>
      <c r="G878" s="104">
        <f t="shared" si="330"/>
        <v>0</v>
      </c>
      <c r="H878" s="104"/>
      <c r="I878" s="68"/>
      <c r="J878" s="68"/>
      <c r="K878" s="68"/>
      <c r="L878" s="68"/>
      <c r="M878" s="68"/>
      <c r="N878" s="68"/>
      <c r="O878" s="68"/>
      <c r="P878" s="68"/>
      <c r="Q878" s="68"/>
      <c r="R878" s="68"/>
      <c r="S878" s="68"/>
      <c r="T878" s="68"/>
      <c r="U878" s="68"/>
      <c r="V878" s="68"/>
      <c r="W878" s="68"/>
      <c r="X878" s="68"/>
      <c r="Y878" s="68"/>
      <c r="Z878" s="68"/>
    </row>
    <row r="879" spans="1:26" ht="30" customHeight="1">
      <c r="A879" s="103" t="s">
        <v>2640</v>
      </c>
      <c r="B879" s="59" t="s">
        <v>500</v>
      </c>
      <c r="C879" s="104"/>
      <c r="D879" s="104"/>
      <c r="E879" s="104"/>
      <c r="F879" s="104"/>
      <c r="G879" s="104">
        <f>E879-F879</f>
        <v>0</v>
      </c>
      <c r="H879" s="104"/>
      <c r="I879" s="68"/>
      <c r="J879" s="68"/>
      <c r="K879" s="68"/>
      <c r="L879" s="68"/>
      <c r="M879" s="68"/>
      <c r="N879" s="68"/>
      <c r="O879" s="68"/>
      <c r="P879" s="68"/>
      <c r="Q879" s="68"/>
      <c r="R879" s="68"/>
      <c r="S879" s="68"/>
      <c r="T879" s="68"/>
      <c r="U879" s="68"/>
      <c r="V879" s="68"/>
      <c r="W879" s="68"/>
      <c r="X879" s="68"/>
      <c r="Y879" s="68"/>
      <c r="Z879" s="68"/>
    </row>
    <row r="880" spans="1:26" ht="30" customHeight="1">
      <c r="A880" s="103" t="s">
        <v>2641</v>
      </c>
      <c r="B880" s="59" t="s">
        <v>363</v>
      </c>
      <c r="C880" s="104"/>
      <c r="D880" s="104"/>
      <c r="E880" s="61"/>
      <c r="F880" s="61"/>
      <c r="G880" s="104">
        <f>ROUND(E880-F880,2)</f>
        <v>0</v>
      </c>
      <c r="H880" s="104"/>
      <c r="I880" s="68"/>
      <c r="J880" s="68"/>
      <c r="K880" s="68"/>
      <c r="L880" s="68"/>
      <c r="M880" s="68"/>
      <c r="N880" s="68"/>
      <c r="O880" s="68"/>
      <c r="P880" s="68"/>
      <c r="Q880" s="68"/>
      <c r="R880" s="68"/>
      <c r="S880" s="68"/>
      <c r="T880" s="68"/>
      <c r="U880" s="68"/>
      <c r="V880" s="68"/>
      <c r="W880" s="68"/>
      <c r="X880" s="68"/>
      <c r="Y880" s="68"/>
      <c r="Z880" s="68"/>
    </row>
    <row r="881" spans="1:26" ht="30" customHeight="1">
      <c r="A881" s="103" t="s">
        <v>2642</v>
      </c>
      <c r="B881" s="59" t="s">
        <v>501</v>
      </c>
      <c r="C881" s="104"/>
      <c r="D881" s="104"/>
      <c r="E881" s="104"/>
      <c r="F881" s="104"/>
      <c r="G881" s="104">
        <f>E881-F881</f>
        <v>0</v>
      </c>
      <c r="H881" s="104"/>
      <c r="I881" s="68"/>
      <c r="J881" s="68"/>
      <c r="K881" s="68"/>
      <c r="L881" s="68"/>
      <c r="M881" s="68"/>
      <c r="N881" s="68"/>
      <c r="O881" s="68"/>
      <c r="P881" s="68"/>
      <c r="Q881" s="68"/>
      <c r="R881" s="68"/>
      <c r="S881" s="68"/>
      <c r="T881" s="68"/>
      <c r="U881" s="68"/>
      <c r="V881" s="68"/>
      <c r="W881" s="68"/>
      <c r="X881" s="68"/>
      <c r="Y881" s="68"/>
      <c r="Z881" s="68"/>
    </row>
    <row r="882" spans="1:26" ht="30" customHeight="1">
      <c r="A882" s="103" t="s">
        <v>2643</v>
      </c>
      <c r="B882" s="59" t="s">
        <v>502</v>
      </c>
      <c r="C882" s="104"/>
      <c r="D882" s="104"/>
      <c r="E882" s="61"/>
      <c r="F882" s="61"/>
      <c r="G882" s="104">
        <f>ROUND(E882-F882,2)</f>
        <v>0</v>
      </c>
      <c r="H882" s="104"/>
      <c r="I882" s="68"/>
      <c r="J882" s="68"/>
      <c r="K882" s="68"/>
      <c r="L882" s="68"/>
      <c r="M882" s="68"/>
      <c r="N882" s="68"/>
      <c r="O882" s="68"/>
      <c r="P882" s="68"/>
      <c r="Q882" s="68"/>
      <c r="R882" s="68"/>
      <c r="S882" s="68"/>
      <c r="T882" s="68"/>
      <c r="U882" s="68"/>
      <c r="V882" s="68"/>
      <c r="W882" s="68"/>
      <c r="X882" s="68"/>
      <c r="Y882" s="68"/>
      <c r="Z882" s="68"/>
    </row>
    <row r="883" spans="1:26" ht="30" customHeight="1">
      <c r="A883" s="100" t="s">
        <v>2644</v>
      </c>
      <c r="B883" s="101" t="s">
        <v>503</v>
      </c>
      <c r="C883" s="102"/>
      <c r="D883" s="102"/>
      <c r="E883" s="102">
        <f t="shared" ref="E883:G883" si="331">SUM(E884:E886)</f>
        <v>0</v>
      </c>
      <c r="F883" s="102">
        <f t="shared" si="331"/>
        <v>0</v>
      </c>
      <c r="G883" s="102">
        <f t="shared" si="331"/>
        <v>0</v>
      </c>
      <c r="H883" s="102"/>
      <c r="I883" s="68"/>
      <c r="J883" s="68"/>
      <c r="K883" s="68"/>
      <c r="L883" s="68"/>
      <c r="M883" s="68"/>
      <c r="N883" s="68"/>
      <c r="O883" s="68"/>
      <c r="P883" s="68"/>
      <c r="Q883" s="68"/>
      <c r="R883" s="68"/>
      <c r="S883" s="68"/>
      <c r="T883" s="68"/>
      <c r="U883" s="68"/>
      <c r="V883" s="68"/>
      <c r="W883" s="68"/>
      <c r="X883" s="68"/>
      <c r="Y883" s="68"/>
      <c r="Z883" s="68"/>
    </row>
    <row r="884" spans="1:26" ht="30" customHeight="1">
      <c r="A884" s="103" t="s">
        <v>2645</v>
      </c>
      <c r="B884" s="59" t="s">
        <v>504</v>
      </c>
      <c r="C884" s="104"/>
      <c r="D884" s="104"/>
      <c r="E884" s="104"/>
      <c r="F884" s="104"/>
      <c r="G884" s="104">
        <f t="shared" ref="G884:G885" si="332">E884-F884</f>
        <v>0</v>
      </c>
      <c r="H884" s="104"/>
      <c r="I884" s="68"/>
      <c r="J884" s="68"/>
      <c r="K884" s="68"/>
      <c r="L884" s="68"/>
      <c r="M884" s="68"/>
      <c r="N884" s="68"/>
      <c r="O884" s="68"/>
      <c r="P884" s="68"/>
      <c r="Q884" s="68"/>
      <c r="R884" s="68"/>
      <c r="S884" s="68"/>
      <c r="T884" s="68"/>
      <c r="U884" s="68"/>
      <c r="V884" s="68"/>
      <c r="W884" s="68"/>
      <c r="X884" s="68"/>
      <c r="Y884" s="68"/>
      <c r="Z884" s="68"/>
    </row>
    <row r="885" spans="1:26" ht="30" customHeight="1">
      <c r="A885" s="103" t="s">
        <v>2646</v>
      </c>
      <c r="B885" s="59" t="s">
        <v>505</v>
      </c>
      <c r="C885" s="104"/>
      <c r="D885" s="104"/>
      <c r="E885" s="104"/>
      <c r="F885" s="104"/>
      <c r="G885" s="104">
        <f t="shared" si="332"/>
        <v>0</v>
      </c>
      <c r="H885" s="104"/>
      <c r="I885" s="68"/>
      <c r="J885" s="68"/>
      <c r="K885" s="68"/>
      <c r="L885" s="68"/>
      <c r="M885" s="68"/>
      <c r="N885" s="68"/>
      <c r="O885" s="68"/>
      <c r="P885" s="68"/>
      <c r="Q885" s="68"/>
      <c r="R885" s="68"/>
      <c r="S885" s="68"/>
      <c r="T885" s="68"/>
      <c r="U885" s="68"/>
      <c r="V885" s="68"/>
      <c r="W885" s="68"/>
      <c r="X885" s="68"/>
      <c r="Y885" s="68"/>
      <c r="Z885" s="68"/>
    </row>
    <row r="886" spans="1:26" ht="30" customHeight="1">
      <c r="A886" s="103" t="s">
        <v>2647</v>
      </c>
      <c r="B886" s="63" t="s">
        <v>506</v>
      </c>
      <c r="C886" s="104"/>
      <c r="D886" s="104"/>
      <c r="E886" s="102">
        <f t="shared" ref="E886:G886" si="333">SUM(E887:E888)</f>
        <v>0</v>
      </c>
      <c r="F886" s="102">
        <f t="shared" si="333"/>
        <v>0</v>
      </c>
      <c r="G886" s="102">
        <f t="shared" si="333"/>
        <v>0</v>
      </c>
      <c r="H886" s="104"/>
      <c r="I886" s="68"/>
      <c r="J886" s="68"/>
      <c r="K886" s="68"/>
      <c r="L886" s="68"/>
      <c r="M886" s="68"/>
      <c r="N886" s="68"/>
      <c r="O886" s="68"/>
      <c r="P886" s="68"/>
      <c r="Q886" s="68"/>
      <c r="R886" s="68"/>
      <c r="S886" s="68"/>
      <c r="T886" s="68"/>
      <c r="U886" s="68"/>
      <c r="V886" s="68"/>
      <c r="W886" s="68"/>
      <c r="X886" s="68"/>
      <c r="Y886" s="68"/>
      <c r="Z886" s="68"/>
    </row>
    <row r="887" spans="1:26" ht="30" customHeight="1">
      <c r="A887" s="106" t="s">
        <v>2648</v>
      </c>
      <c r="B887" s="63" t="s">
        <v>2649</v>
      </c>
      <c r="C887" s="107"/>
      <c r="D887" s="104"/>
      <c r="E887" s="61"/>
      <c r="F887" s="61"/>
      <c r="G887" s="104">
        <f t="shared" ref="G887:G888" si="334">ROUND(E887-F887,2)</f>
        <v>0</v>
      </c>
      <c r="H887" s="104"/>
      <c r="I887" s="68"/>
      <c r="J887" s="68"/>
      <c r="K887" s="68"/>
      <c r="L887" s="68"/>
      <c r="M887" s="68"/>
      <c r="N887" s="68"/>
      <c r="O887" s="68"/>
      <c r="P887" s="68"/>
      <c r="Q887" s="68"/>
      <c r="R887" s="68"/>
      <c r="S887" s="68"/>
      <c r="T887" s="68"/>
      <c r="U887" s="68"/>
      <c r="V887" s="68"/>
      <c r="W887" s="68"/>
      <c r="X887" s="68"/>
      <c r="Y887" s="68"/>
      <c r="Z887" s="68"/>
    </row>
    <row r="888" spans="1:26" ht="30" customHeight="1">
      <c r="A888" s="106" t="s">
        <v>2650</v>
      </c>
      <c r="B888" s="63" t="s">
        <v>2651</v>
      </c>
      <c r="C888" s="107"/>
      <c r="D888" s="104"/>
      <c r="E888" s="61"/>
      <c r="F888" s="61"/>
      <c r="G888" s="104">
        <f t="shared" si="334"/>
        <v>0</v>
      </c>
      <c r="H888" s="104"/>
      <c r="I888" s="68"/>
      <c r="J888" s="68"/>
      <c r="K888" s="68"/>
      <c r="L888" s="68"/>
      <c r="M888" s="68"/>
      <c r="N888" s="68"/>
      <c r="O888" s="68"/>
      <c r="P888" s="68"/>
      <c r="Q888" s="68"/>
      <c r="R888" s="68"/>
      <c r="S888" s="68"/>
      <c r="T888" s="68"/>
      <c r="U888" s="68"/>
      <c r="V888" s="68"/>
      <c r="W888" s="68"/>
      <c r="X888" s="68"/>
      <c r="Y888" s="68"/>
      <c r="Z888" s="68"/>
    </row>
    <row r="889" spans="1:26" ht="30" customHeight="1">
      <c r="A889" s="81">
        <v>81200</v>
      </c>
      <c r="B889" s="99" t="s">
        <v>2652</v>
      </c>
      <c r="C889" s="88"/>
      <c r="D889" s="43"/>
      <c r="E889" s="43">
        <f t="shared" ref="E889:F889" si="335">E890+E900+E906+E909+E916+E920+E925+E935+E967+E977</f>
        <v>0</v>
      </c>
      <c r="F889" s="43">
        <f t="shared" si="335"/>
        <v>0</v>
      </c>
      <c r="G889" s="44"/>
      <c r="H889" s="44">
        <f>F889-E889</f>
        <v>0</v>
      </c>
      <c r="I889" s="68"/>
      <c r="J889" s="68"/>
      <c r="K889" s="68"/>
      <c r="L889" s="68"/>
      <c r="M889" s="68"/>
      <c r="N889" s="68"/>
      <c r="O889" s="68"/>
      <c r="P889" s="68"/>
      <c r="Q889" s="68"/>
      <c r="R889" s="68"/>
      <c r="S889" s="68"/>
      <c r="T889" s="68"/>
      <c r="U889" s="68"/>
      <c r="V889" s="68"/>
      <c r="W889" s="68"/>
      <c r="X889" s="68"/>
      <c r="Y889" s="68"/>
      <c r="Z889" s="68"/>
    </row>
    <row r="890" spans="1:26" ht="30" customHeight="1">
      <c r="A890" s="100" t="s">
        <v>2653</v>
      </c>
      <c r="B890" s="101" t="s">
        <v>345</v>
      </c>
      <c r="C890" s="102"/>
      <c r="D890" s="102"/>
      <c r="E890" s="102">
        <f t="shared" ref="E890:F890" si="336">SUM(E891:E899)</f>
        <v>0</v>
      </c>
      <c r="F890" s="102">
        <f t="shared" si="336"/>
        <v>0</v>
      </c>
      <c r="G890" s="102"/>
      <c r="H890" s="102">
        <f>SUM(H891:H899)</f>
        <v>0</v>
      </c>
      <c r="I890" s="68"/>
      <c r="J890" s="68"/>
      <c r="K890" s="68"/>
      <c r="L890" s="68"/>
      <c r="M890" s="68"/>
      <c r="N890" s="68"/>
      <c r="O890" s="68"/>
      <c r="P890" s="68"/>
      <c r="Q890" s="68"/>
      <c r="R890" s="68"/>
      <c r="S890" s="68"/>
      <c r="T890" s="68"/>
      <c r="U890" s="68"/>
      <c r="V890" s="68"/>
      <c r="W890" s="68"/>
      <c r="X890" s="68"/>
      <c r="Y890" s="68"/>
      <c r="Z890" s="68"/>
    </row>
    <row r="891" spans="1:26" ht="30" customHeight="1">
      <c r="A891" s="103" t="s">
        <v>2654</v>
      </c>
      <c r="B891" s="59" t="s">
        <v>456</v>
      </c>
      <c r="C891" s="104"/>
      <c r="D891" s="104"/>
      <c r="E891" s="61"/>
      <c r="F891" s="61"/>
      <c r="G891" s="104"/>
      <c r="H891" s="104">
        <f t="shared" ref="H891:H899" si="337">ROUND(F891-E891,2)</f>
        <v>0</v>
      </c>
      <c r="I891" s="68"/>
      <c r="J891" s="68"/>
      <c r="K891" s="68"/>
      <c r="L891" s="68"/>
      <c r="M891" s="68"/>
      <c r="N891" s="68"/>
      <c r="O891" s="68"/>
      <c r="P891" s="68"/>
      <c r="Q891" s="68"/>
      <c r="R891" s="68"/>
      <c r="S891" s="68"/>
      <c r="T891" s="68"/>
      <c r="U891" s="68"/>
      <c r="V891" s="68"/>
      <c r="W891" s="68"/>
      <c r="X891" s="68"/>
      <c r="Y891" s="68"/>
      <c r="Z891" s="68"/>
    </row>
    <row r="892" spans="1:26" ht="30" customHeight="1">
      <c r="A892" s="103" t="s">
        <v>2655</v>
      </c>
      <c r="B892" s="59" t="s">
        <v>457</v>
      </c>
      <c r="C892" s="104"/>
      <c r="D892" s="104"/>
      <c r="E892" s="61"/>
      <c r="F892" s="61"/>
      <c r="G892" s="104"/>
      <c r="H892" s="104">
        <f t="shared" si="337"/>
        <v>0</v>
      </c>
      <c r="I892" s="68"/>
      <c r="J892" s="68"/>
      <c r="K892" s="68"/>
      <c r="L892" s="68"/>
      <c r="M892" s="68"/>
      <c r="N892" s="68"/>
      <c r="O892" s="68"/>
      <c r="P892" s="68"/>
      <c r="Q892" s="68"/>
      <c r="R892" s="68"/>
      <c r="S892" s="68"/>
      <c r="T892" s="68"/>
      <c r="U892" s="68"/>
      <c r="V892" s="68"/>
      <c r="W892" s="68"/>
      <c r="X892" s="68"/>
      <c r="Y892" s="68"/>
      <c r="Z892" s="68"/>
    </row>
    <row r="893" spans="1:26" ht="30" customHeight="1">
      <c r="A893" s="103" t="s">
        <v>2656</v>
      </c>
      <c r="B893" s="59" t="s">
        <v>458</v>
      </c>
      <c r="C893" s="104"/>
      <c r="D893" s="104"/>
      <c r="E893" s="61"/>
      <c r="F893" s="61"/>
      <c r="G893" s="104"/>
      <c r="H893" s="104">
        <f t="shared" si="337"/>
        <v>0</v>
      </c>
      <c r="I893" s="68"/>
      <c r="J893" s="68"/>
      <c r="K893" s="68"/>
      <c r="L893" s="68"/>
      <c r="M893" s="68"/>
      <c r="N893" s="68"/>
      <c r="O893" s="68"/>
      <c r="P893" s="68"/>
      <c r="Q893" s="68"/>
      <c r="R893" s="68"/>
      <c r="S893" s="68"/>
      <c r="T893" s="68"/>
      <c r="U893" s="68"/>
      <c r="V893" s="68"/>
      <c r="W893" s="68"/>
      <c r="X893" s="68"/>
      <c r="Y893" s="68"/>
      <c r="Z893" s="68"/>
    </row>
    <row r="894" spans="1:26" ht="30" customHeight="1">
      <c r="A894" s="103" t="s">
        <v>2657</v>
      </c>
      <c r="B894" s="59" t="s">
        <v>459</v>
      </c>
      <c r="C894" s="104"/>
      <c r="D894" s="104"/>
      <c r="E894" s="104"/>
      <c r="F894" s="104"/>
      <c r="G894" s="104"/>
      <c r="H894" s="104">
        <f t="shared" si="337"/>
        <v>0</v>
      </c>
      <c r="I894" s="68"/>
      <c r="J894" s="68"/>
      <c r="K894" s="68"/>
      <c r="L894" s="68"/>
      <c r="M894" s="68"/>
      <c r="N894" s="68"/>
      <c r="O894" s="68"/>
      <c r="P894" s="68"/>
      <c r="Q894" s="68"/>
      <c r="R894" s="68"/>
      <c r="S894" s="68"/>
      <c r="T894" s="68"/>
      <c r="U894" s="68"/>
      <c r="V894" s="68"/>
      <c r="W894" s="68"/>
      <c r="X894" s="68"/>
      <c r="Y894" s="68"/>
      <c r="Z894" s="68"/>
    </row>
    <row r="895" spans="1:26" ht="30" customHeight="1">
      <c r="A895" s="103" t="s">
        <v>2658</v>
      </c>
      <c r="B895" s="59" t="s">
        <v>460</v>
      </c>
      <c r="C895" s="104"/>
      <c r="D895" s="104"/>
      <c r="E895" s="104"/>
      <c r="F895" s="104"/>
      <c r="G895" s="104"/>
      <c r="H895" s="104">
        <f t="shared" si="337"/>
        <v>0</v>
      </c>
      <c r="I895" s="68"/>
      <c r="J895" s="68"/>
      <c r="K895" s="68"/>
      <c r="L895" s="68"/>
      <c r="M895" s="68"/>
      <c r="N895" s="68"/>
      <c r="O895" s="68"/>
      <c r="P895" s="68"/>
      <c r="Q895" s="68"/>
      <c r="R895" s="68"/>
      <c r="S895" s="68"/>
      <c r="T895" s="68"/>
      <c r="U895" s="68"/>
      <c r="V895" s="68"/>
      <c r="W895" s="68"/>
      <c r="X895" s="68"/>
      <c r="Y895" s="68"/>
      <c r="Z895" s="68"/>
    </row>
    <row r="896" spans="1:26" ht="30" customHeight="1">
      <c r="A896" s="103" t="s">
        <v>2659</v>
      </c>
      <c r="B896" s="59" t="s">
        <v>461</v>
      </c>
      <c r="C896" s="104"/>
      <c r="D896" s="104"/>
      <c r="E896" s="104"/>
      <c r="F896" s="104"/>
      <c r="G896" s="104"/>
      <c r="H896" s="104">
        <f t="shared" si="337"/>
        <v>0</v>
      </c>
      <c r="I896" s="68"/>
      <c r="J896" s="68"/>
      <c r="K896" s="68"/>
      <c r="L896" s="68"/>
      <c r="M896" s="68"/>
      <c r="N896" s="68"/>
      <c r="O896" s="68"/>
      <c r="P896" s="68"/>
      <c r="Q896" s="68"/>
      <c r="R896" s="68"/>
      <c r="S896" s="68"/>
      <c r="T896" s="68"/>
      <c r="U896" s="68"/>
      <c r="V896" s="68"/>
      <c r="W896" s="68"/>
      <c r="X896" s="68"/>
      <c r="Y896" s="68"/>
      <c r="Z896" s="68"/>
    </row>
    <row r="897" spans="1:26" ht="30" customHeight="1">
      <c r="A897" s="103" t="s">
        <v>2660</v>
      </c>
      <c r="B897" s="59" t="s">
        <v>462</v>
      </c>
      <c r="C897" s="104"/>
      <c r="D897" s="104"/>
      <c r="E897" s="61"/>
      <c r="F897" s="61"/>
      <c r="G897" s="104"/>
      <c r="H897" s="104">
        <f t="shared" si="337"/>
        <v>0</v>
      </c>
      <c r="I897" s="68"/>
      <c r="J897" s="68"/>
      <c r="K897" s="68"/>
      <c r="L897" s="68"/>
      <c r="M897" s="68"/>
      <c r="N897" s="68"/>
      <c r="O897" s="68"/>
      <c r="P897" s="68"/>
      <c r="Q897" s="68"/>
      <c r="R897" s="68"/>
      <c r="S897" s="68"/>
      <c r="T897" s="68"/>
      <c r="U897" s="68"/>
      <c r="V897" s="68"/>
      <c r="W897" s="68"/>
      <c r="X897" s="68"/>
      <c r="Y897" s="68"/>
      <c r="Z897" s="68"/>
    </row>
    <row r="898" spans="1:26" ht="30" customHeight="1">
      <c r="A898" s="103" t="s">
        <v>2661</v>
      </c>
      <c r="B898" s="59" t="s">
        <v>463</v>
      </c>
      <c r="C898" s="104"/>
      <c r="D898" s="104"/>
      <c r="E898" s="61"/>
      <c r="F898" s="61"/>
      <c r="G898" s="104"/>
      <c r="H898" s="104">
        <f t="shared" si="337"/>
        <v>0</v>
      </c>
      <c r="I898" s="68"/>
      <c r="J898" s="68"/>
      <c r="K898" s="68"/>
      <c r="L898" s="68"/>
      <c r="M898" s="68"/>
      <c r="N898" s="68"/>
      <c r="O898" s="68"/>
      <c r="P898" s="68"/>
      <c r="Q898" s="68"/>
      <c r="R898" s="68"/>
      <c r="S898" s="68"/>
      <c r="T898" s="68"/>
      <c r="U898" s="68"/>
      <c r="V898" s="68"/>
      <c r="W898" s="68"/>
      <c r="X898" s="68"/>
      <c r="Y898" s="68"/>
      <c r="Z898" s="68"/>
    </row>
    <row r="899" spans="1:26" ht="30" customHeight="1">
      <c r="A899" s="103" t="s">
        <v>2662</v>
      </c>
      <c r="B899" s="59" t="s">
        <v>2556</v>
      </c>
      <c r="C899" s="60"/>
      <c r="D899" s="60"/>
      <c r="E899" s="61"/>
      <c r="F899" s="61"/>
      <c r="G899" s="104"/>
      <c r="H899" s="104">
        <f t="shared" si="337"/>
        <v>0</v>
      </c>
      <c r="I899" s="80"/>
      <c r="J899" s="80"/>
      <c r="K899" s="80"/>
      <c r="L899" s="80"/>
      <c r="M899" s="80"/>
      <c r="N899" s="80"/>
      <c r="O899" s="80"/>
      <c r="P899" s="80"/>
      <c r="Q899" s="80"/>
      <c r="R899" s="80"/>
      <c r="S899" s="80"/>
      <c r="T899" s="80"/>
      <c r="U899" s="80"/>
      <c r="V899" s="80"/>
      <c r="W899" s="80"/>
      <c r="X899" s="80"/>
      <c r="Y899" s="80"/>
      <c r="Z899" s="80"/>
    </row>
    <row r="900" spans="1:26" ht="30" customHeight="1">
      <c r="A900" s="100" t="s">
        <v>2663</v>
      </c>
      <c r="B900" s="101" t="s">
        <v>346</v>
      </c>
      <c r="C900" s="102"/>
      <c r="D900" s="102"/>
      <c r="E900" s="102">
        <f t="shared" ref="E900:F900" si="338">SUM(E901:E905)</f>
        <v>0</v>
      </c>
      <c r="F900" s="102">
        <f t="shared" si="338"/>
        <v>0</v>
      </c>
      <c r="G900" s="102"/>
      <c r="H900" s="102">
        <f>SUM(H901:H905)</f>
        <v>0</v>
      </c>
      <c r="I900" s="68"/>
      <c r="J900" s="68"/>
      <c r="K900" s="68"/>
      <c r="L900" s="68"/>
      <c r="M900" s="68"/>
      <c r="N900" s="68"/>
      <c r="O900" s="68"/>
      <c r="P900" s="68"/>
      <c r="Q900" s="68"/>
      <c r="R900" s="68"/>
      <c r="S900" s="68"/>
      <c r="T900" s="68"/>
      <c r="U900" s="68"/>
      <c r="V900" s="68"/>
      <c r="W900" s="68"/>
      <c r="X900" s="68"/>
      <c r="Y900" s="68"/>
      <c r="Z900" s="68"/>
    </row>
    <row r="901" spans="1:26" ht="30" customHeight="1">
      <c r="A901" s="103" t="s">
        <v>2664</v>
      </c>
      <c r="B901" s="59" t="s">
        <v>465</v>
      </c>
      <c r="C901" s="104"/>
      <c r="D901" s="104"/>
      <c r="E901" s="104"/>
      <c r="F901" s="104"/>
      <c r="G901" s="104"/>
      <c r="H901" s="104">
        <f t="shared" ref="H901:H905" si="339">ROUND(F901-E901,2)</f>
        <v>0</v>
      </c>
      <c r="I901" s="68"/>
      <c r="J901" s="68"/>
      <c r="K901" s="68"/>
      <c r="L901" s="68"/>
      <c r="M901" s="68"/>
      <c r="N901" s="68"/>
      <c r="O901" s="68"/>
      <c r="P901" s="68"/>
      <c r="Q901" s="68"/>
      <c r="R901" s="68"/>
      <c r="S901" s="68"/>
      <c r="T901" s="68"/>
      <c r="U901" s="68"/>
      <c r="V901" s="68"/>
      <c r="W901" s="68"/>
      <c r="X901" s="68"/>
      <c r="Y901" s="68"/>
      <c r="Z901" s="68"/>
    </row>
    <row r="902" spans="1:26" ht="30" customHeight="1">
      <c r="A902" s="103" t="s">
        <v>2665</v>
      </c>
      <c r="B902" s="59" t="s">
        <v>466</v>
      </c>
      <c r="C902" s="104"/>
      <c r="D902" s="104"/>
      <c r="E902" s="104"/>
      <c r="F902" s="104"/>
      <c r="G902" s="104"/>
      <c r="H902" s="104">
        <f t="shared" si="339"/>
        <v>0</v>
      </c>
      <c r="I902" s="68"/>
      <c r="J902" s="68"/>
      <c r="K902" s="68"/>
      <c r="L902" s="68"/>
      <c r="M902" s="68"/>
      <c r="N902" s="68"/>
      <c r="O902" s="68"/>
      <c r="P902" s="68"/>
      <c r="Q902" s="68"/>
      <c r="R902" s="68"/>
      <c r="S902" s="68"/>
      <c r="T902" s="68"/>
      <c r="U902" s="68"/>
      <c r="V902" s="68"/>
      <c r="W902" s="68"/>
      <c r="X902" s="68"/>
      <c r="Y902" s="68"/>
      <c r="Z902" s="68"/>
    </row>
    <row r="903" spans="1:26" ht="30" customHeight="1">
      <c r="A903" s="103" t="s">
        <v>2666</v>
      </c>
      <c r="B903" s="59" t="s">
        <v>467</v>
      </c>
      <c r="C903" s="104"/>
      <c r="D903" s="104"/>
      <c r="E903" s="104"/>
      <c r="F903" s="104"/>
      <c r="G903" s="104"/>
      <c r="H903" s="104">
        <f t="shared" si="339"/>
        <v>0</v>
      </c>
      <c r="I903" s="68"/>
      <c r="J903" s="68"/>
      <c r="K903" s="68"/>
      <c r="L903" s="68"/>
      <c r="M903" s="68"/>
      <c r="N903" s="68"/>
      <c r="O903" s="68"/>
      <c r="P903" s="68"/>
      <c r="Q903" s="68"/>
      <c r="R903" s="68"/>
      <c r="S903" s="68"/>
      <c r="T903" s="68"/>
      <c r="U903" s="68"/>
      <c r="V903" s="68"/>
      <c r="W903" s="68"/>
      <c r="X903" s="68"/>
      <c r="Y903" s="68"/>
      <c r="Z903" s="68"/>
    </row>
    <row r="904" spans="1:26" ht="30" customHeight="1">
      <c r="A904" s="103" t="s">
        <v>2667</v>
      </c>
      <c r="B904" s="59" t="s">
        <v>468</v>
      </c>
      <c r="C904" s="104"/>
      <c r="D904" s="104"/>
      <c r="E904" s="104"/>
      <c r="F904" s="104"/>
      <c r="G904" s="104"/>
      <c r="H904" s="104">
        <f t="shared" si="339"/>
        <v>0</v>
      </c>
      <c r="I904" s="68"/>
      <c r="J904" s="68"/>
      <c r="K904" s="68"/>
      <c r="L904" s="68"/>
      <c r="M904" s="68"/>
      <c r="N904" s="68"/>
      <c r="O904" s="68"/>
      <c r="P904" s="68"/>
      <c r="Q904" s="68"/>
      <c r="R904" s="68"/>
      <c r="S904" s="68"/>
      <c r="T904" s="68"/>
      <c r="U904" s="68"/>
      <c r="V904" s="68"/>
      <c r="W904" s="68"/>
      <c r="X904" s="68"/>
      <c r="Y904" s="68"/>
      <c r="Z904" s="68"/>
    </row>
    <row r="905" spans="1:26" ht="30" customHeight="1">
      <c r="A905" s="103" t="s">
        <v>2668</v>
      </c>
      <c r="B905" s="59" t="s">
        <v>469</v>
      </c>
      <c r="C905" s="104"/>
      <c r="D905" s="104"/>
      <c r="E905" s="104"/>
      <c r="F905" s="104"/>
      <c r="G905" s="104"/>
      <c r="H905" s="104">
        <f t="shared" si="339"/>
        <v>0</v>
      </c>
      <c r="I905" s="68"/>
      <c r="J905" s="68"/>
      <c r="K905" s="68"/>
      <c r="L905" s="68"/>
      <c r="M905" s="68"/>
      <c r="N905" s="68"/>
      <c r="O905" s="68"/>
      <c r="P905" s="68"/>
      <c r="Q905" s="68"/>
      <c r="R905" s="68"/>
      <c r="S905" s="68"/>
      <c r="T905" s="68"/>
      <c r="U905" s="68"/>
      <c r="V905" s="68"/>
      <c r="W905" s="68"/>
      <c r="X905" s="68"/>
      <c r="Y905" s="68"/>
      <c r="Z905" s="68"/>
    </row>
    <row r="906" spans="1:26" ht="30" customHeight="1">
      <c r="A906" s="100" t="s">
        <v>2669</v>
      </c>
      <c r="B906" s="101" t="s">
        <v>470</v>
      </c>
      <c r="C906" s="102"/>
      <c r="D906" s="102"/>
      <c r="E906" s="102">
        <f t="shared" ref="E906:F906" si="340">SUM(E907:E908)</f>
        <v>0</v>
      </c>
      <c r="F906" s="102">
        <f t="shared" si="340"/>
        <v>0</v>
      </c>
      <c r="G906" s="102"/>
      <c r="H906" s="102">
        <f>SUM(H907:H908)</f>
        <v>0</v>
      </c>
      <c r="I906" s="68"/>
      <c r="J906" s="68"/>
      <c r="K906" s="68"/>
      <c r="L906" s="68"/>
      <c r="M906" s="68"/>
      <c r="N906" s="68"/>
      <c r="O906" s="68"/>
      <c r="P906" s="68"/>
      <c r="Q906" s="68"/>
      <c r="R906" s="68"/>
      <c r="S906" s="68"/>
      <c r="T906" s="68"/>
      <c r="U906" s="68"/>
      <c r="V906" s="68"/>
      <c r="W906" s="68"/>
      <c r="X906" s="68"/>
      <c r="Y906" s="68"/>
      <c r="Z906" s="68"/>
    </row>
    <row r="907" spans="1:26" ht="30" customHeight="1">
      <c r="A907" s="103" t="s">
        <v>2670</v>
      </c>
      <c r="B907" s="59" t="s">
        <v>471</v>
      </c>
      <c r="C907" s="104"/>
      <c r="D907" s="104"/>
      <c r="E907" s="61"/>
      <c r="F907" s="61"/>
      <c r="G907" s="104"/>
      <c r="H907" s="104">
        <f t="shared" ref="H907:H908" si="341">ROUND(F907-E907,2)</f>
        <v>0</v>
      </c>
      <c r="I907" s="68"/>
      <c r="J907" s="68"/>
      <c r="K907" s="68"/>
      <c r="L907" s="68"/>
      <c r="M907" s="68"/>
      <c r="N907" s="68"/>
      <c r="O907" s="68"/>
      <c r="P907" s="68"/>
      <c r="Q907" s="68"/>
      <c r="R907" s="68"/>
      <c r="S907" s="68"/>
      <c r="T907" s="68"/>
      <c r="U907" s="68"/>
      <c r="V907" s="68"/>
      <c r="W907" s="68"/>
      <c r="X907" s="68"/>
      <c r="Y907" s="68"/>
      <c r="Z907" s="68"/>
    </row>
    <row r="908" spans="1:26" ht="30" customHeight="1">
      <c r="A908" s="103" t="s">
        <v>2671</v>
      </c>
      <c r="B908" s="59" t="s">
        <v>2566</v>
      </c>
      <c r="C908" s="104"/>
      <c r="D908" s="104"/>
      <c r="E908" s="61"/>
      <c r="F908" s="61"/>
      <c r="G908" s="104"/>
      <c r="H908" s="104">
        <f t="shared" si="341"/>
        <v>0</v>
      </c>
      <c r="I908" s="68"/>
      <c r="J908" s="68"/>
      <c r="K908" s="68"/>
      <c r="L908" s="68"/>
      <c r="M908" s="68"/>
      <c r="N908" s="68"/>
      <c r="O908" s="68"/>
      <c r="P908" s="68"/>
      <c r="Q908" s="68"/>
      <c r="R908" s="68"/>
      <c r="S908" s="68"/>
      <c r="T908" s="68"/>
      <c r="U908" s="68"/>
      <c r="V908" s="68"/>
      <c r="W908" s="68"/>
      <c r="X908" s="68"/>
      <c r="Y908" s="68"/>
      <c r="Z908" s="68"/>
    </row>
    <row r="909" spans="1:26" ht="30" customHeight="1">
      <c r="A909" s="100" t="s">
        <v>2672</v>
      </c>
      <c r="B909" s="101" t="s">
        <v>348</v>
      </c>
      <c r="C909" s="102"/>
      <c r="D909" s="102"/>
      <c r="E909" s="102">
        <f t="shared" ref="E909:F909" si="342">SUM(E910:E915)</f>
        <v>0</v>
      </c>
      <c r="F909" s="102">
        <f t="shared" si="342"/>
        <v>0</v>
      </c>
      <c r="G909" s="102"/>
      <c r="H909" s="102">
        <f>SUM(H910:H915)</f>
        <v>0</v>
      </c>
      <c r="I909" s="68"/>
      <c r="J909" s="68"/>
      <c r="K909" s="68"/>
      <c r="L909" s="68"/>
      <c r="M909" s="68"/>
      <c r="N909" s="68"/>
      <c r="O909" s="68"/>
      <c r="P909" s="68"/>
      <c r="Q909" s="68"/>
      <c r="R909" s="68"/>
      <c r="S909" s="68"/>
      <c r="T909" s="68"/>
      <c r="U909" s="68"/>
      <c r="V909" s="68"/>
      <c r="W909" s="68"/>
      <c r="X909" s="68"/>
      <c r="Y909" s="68"/>
      <c r="Z909" s="68"/>
    </row>
    <row r="910" spans="1:26" ht="30" customHeight="1">
      <c r="A910" s="103" t="s">
        <v>2673</v>
      </c>
      <c r="B910" s="59" t="s">
        <v>473</v>
      </c>
      <c r="C910" s="104"/>
      <c r="D910" s="104"/>
      <c r="E910" s="61"/>
      <c r="F910" s="61"/>
      <c r="G910" s="104"/>
      <c r="H910" s="104">
        <f>ROUND(F910-E910,2)</f>
        <v>0</v>
      </c>
      <c r="I910" s="68"/>
      <c r="J910" s="68"/>
      <c r="K910" s="68"/>
      <c r="L910" s="68"/>
      <c r="M910" s="68"/>
      <c r="N910" s="68"/>
      <c r="O910" s="68"/>
      <c r="P910" s="68"/>
      <c r="Q910" s="68"/>
      <c r="R910" s="68"/>
      <c r="S910" s="68"/>
      <c r="T910" s="68"/>
      <c r="U910" s="68"/>
      <c r="V910" s="68"/>
      <c r="W910" s="68"/>
      <c r="X910" s="68"/>
      <c r="Y910" s="68"/>
      <c r="Z910" s="68"/>
    </row>
    <row r="911" spans="1:26" ht="30" customHeight="1">
      <c r="A911" s="103" t="s">
        <v>2674</v>
      </c>
      <c r="B911" s="59" t="s">
        <v>474</v>
      </c>
      <c r="C911" s="104"/>
      <c r="D911" s="104"/>
      <c r="E911" s="104"/>
      <c r="F911" s="104"/>
      <c r="G911" s="104"/>
      <c r="H911" s="104">
        <f>F911-E911</f>
        <v>0</v>
      </c>
      <c r="I911" s="68"/>
      <c r="J911" s="68"/>
      <c r="K911" s="68"/>
      <c r="L911" s="68"/>
      <c r="M911" s="68"/>
      <c r="N911" s="68"/>
      <c r="O911" s="68"/>
      <c r="P911" s="68"/>
      <c r="Q911" s="68"/>
      <c r="R911" s="68"/>
      <c r="S911" s="68"/>
      <c r="T911" s="68"/>
      <c r="U911" s="68"/>
      <c r="V911" s="68"/>
      <c r="W911" s="68"/>
      <c r="X911" s="68"/>
      <c r="Y911" s="68"/>
      <c r="Z911" s="68"/>
    </row>
    <row r="912" spans="1:26" ht="30" customHeight="1">
      <c r="A912" s="103" t="s">
        <v>2675</v>
      </c>
      <c r="B912" s="59" t="s">
        <v>475</v>
      </c>
      <c r="C912" s="104"/>
      <c r="D912" s="104"/>
      <c r="E912" s="61"/>
      <c r="F912" s="61"/>
      <c r="G912" s="104"/>
      <c r="H912" s="104">
        <f t="shared" ref="H912:H915" si="343">ROUND(F912-E912,2)</f>
        <v>0</v>
      </c>
      <c r="I912" s="68"/>
      <c r="J912" s="68"/>
      <c r="K912" s="68"/>
      <c r="L912" s="68"/>
      <c r="M912" s="68"/>
      <c r="N912" s="68"/>
      <c r="O912" s="68"/>
      <c r="P912" s="68"/>
      <c r="Q912" s="68"/>
      <c r="R912" s="68"/>
      <c r="S912" s="68"/>
      <c r="T912" s="68"/>
      <c r="U912" s="68"/>
      <c r="V912" s="68"/>
      <c r="W912" s="68"/>
      <c r="X912" s="68"/>
      <c r="Y912" s="68"/>
      <c r="Z912" s="68"/>
    </row>
    <row r="913" spans="1:26" ht="30" customHeight="1">
      <c r="A913" s="103" t="s">
        <v>2676</v>
      </c>
      <c r="B913" s="59" t="s">
        <v>476</v>
      </c>
      <c r="C913" s="104"/>
      <c r="D913" s="104"/>
      <c r="E913" s="61"/>
      <c r="F913" s="61"/>
      <c r="G913" s="104"/>
      <c r="H913" s="104">
        <f t="shared" si="343"/>
        <v>0</v>
      </c>
      <c r="I913" s="68"/>
      <c r="J913" s="68"/>
      <c r="K913" s="68"/>
      <c r="L913" s="68"/>
      <c r="M913" s="68"/>
      <c r="N913" s="68"/>
      <c r="O913" s="68"/>
      <c r="P913" s="68"/>
      <c r="Q913" s="68"/>
      <c r="R913" s="68"/>
      <c r="S913" s="68"/>
      <c r="T913" s="68"/>
      <c r="U913" s="68"/>
      <c r="V913" s="68"/>
      <c r="W913" s="68"/>
      <c r="X913" s="68"/>
      <c r="Y913" s="68"/>
      <c r="Z913" s="68"/>
    </row>
    <row r="914" spans="1:26" ht="30" customHeight="1">
      <c r="A914" s="103" t="s">
        <v>2677</v>
      </c>
      <c r="B914" s="59" t="s">
        <v>2573</v>
      </c>
      <c r="C914" s="104"/>
      <c r="D914" s="104"/>
      <c r="E914" s="61"/>
      <c r="F914" s="61"/>
      <c r="G914" s="104"/>
      <c r="H914" s="104">
        <f t="shared" si="343"/>
        <v>0</v>
      </c>
      <c r="I914" s="68"/>
      <c r="J914" s="68"/>
      <c r="K914" s="68"/>
      <c r="L914" s="68"/>
      <c r="M914" s="68"/>
      <c r="N914" s="68"/>
      <c r="O914" s="68"/>
      <c r="P914" s="68"/>
      <c r="Q914" s="68"/>
      <c r="R914" s="68"/>
      <c r="S914" s="68"/>
      <c r="T914" s="68"/>
      <c r="U914" s="68"/>
      <c r="V914" s="68"/>
      <c r="W914" s="68"/>
      <c r="X914" s="68"/>
      <c r="Y914" s="68"/>
      <c r="Z914" s="68"/>
    </row>
    <row r="915" spans="1:26" ht="30" customHeight="1">
      <c r="A915" s="103" t="s">
        <v>2678</v>
      </c>
      <c r="B915" s="59" t="s">
        <v>477</v>
      </c>
      <c r="C915" s="104"/>
      <c r="D915" s="104"/>
      <c r="E915" s="61"/>
      <c r="F915" s="61"/>
      <c r="G915" s="104"/>
      <c r="H915" s="104">
        <f t="shared" si="343"/>
        <v>0</v>
      </c>
      <c r="I915" s="68"/>
      <c r="J915" s="68"/>
      <c r="K915" s="68"/>
      <c r="L915" s="68"/>
      <c r="M915" s="68"/>
      <c r="N915" s="68"/>
      <c r="O915" s="68"/>
      <c r="P915" s="68"/>
      <c r="Q915" s="68"/>
      <c r="R915" s="68"/>
      <c r="S915" s="68"/>
      <c r="T915" s="68"/>
      <c r="U915" s="68"/>
      <c r="V915" s="68"/>
      <c r="W915" s="68"/>
      <c r="X915" s="68"/>
      <c r="Y915" s="68"/>
      <c r="Z915" s="68"/>
    </row>
    <row r="916" spans="1:26" ht="30" customHeight="1">
      <c r="A916" s="100" t="s">
        <v>2679</v>
      </c>
      <c r="B916" s="101" t="s">
        <v>349</v>
      </c>
      <c r="C916" s="102"/>
      <c r="D916" s="102"/>
      <c r="E916" s="102">
        <f t="shared" ref="E916:F916" si="344">SUM(E917:E919)</f>
        <v>0</v>
      </c>
      <c r="F916" s="102">
        <f t="shared" si="344"/>
        <v>0</v>
      </c>
      <c r="G916" s="102"/>
      <c r="H916" s="102">
        <f>SUM(H917:H919)</f>
        <v>0</v>
      </c>
      <c r="I916" s="68"/>
      <c r="J916" s="68"/>
      <c r="K916" s="68"/>
      <c r="L916" s="68"/>
      <c r="M916" s="68"/>
      <c r="N916" s="68"/>
      <c r="O916" s="68"/>
      <c r="P916" s="68"/>
      <c r="Q916" s="68"/>
      <c r="R916" s="68"/>
      <c r="S916" s="68"/>
      <c r="T916" s="68"/>
      <c r="U916" s="68"/>
      <c r="V916" s="68"/>
      <c r="W916" s="68"/>
      <c r="X916" s="68"/>
      <c r="Y916" s="68"/>
      <c r="Z916" s="68"/>
    </row>
    <row r="917" spans="1:26" ht="30" customHeight="1">
      <c r="A917" s="103" t="s">
        <v>2680</v>
      </c>
      <c r="B917" s="59" t="s">
        <v>349</v>
      </c>
      <c r="C917" s="104"/>
      <c r="D917" s="104"/>
      <c r="E917" s="61"/>
      <c r="F917" s="61"/>
      <c r="G917" s="104"/>
      <c r="H917" s="104">
        <f>ROUND(F917-E917,2)</f>
        <v>0</v>
      </c>
      <c r="I917" s="68"/>
      <c r="J917" s="68"/>
      <c r="K917" s="68"/>
      <c r="L917" s="68"/>
      <c r="M917" s="68"/>
      <c r="N917" s="68"/>
      <c r="O917" s="68"/>
      <c r="P917" s="68"/>
      <c r="Q917" s="68"/>
      <c r="R917" s="68"/>
      <c r="S917" s="68"/>
      <c r="T917" s="68"/>
      <c r="U917" s="68"/>
      <c r="V917" s="68"/>
      <c r="W917" s="68"/>
      <c r="X917" s="68"/>
      <c r="Y917" s="68"/>
      <c r="Z917" s="68"/>
    </row>
    <row r="918" spans="1:26" ht="30" customHeight="1">
      <c r="A918" s="103" t="s">
        <v>2681</v>
      </c>
      <c r="B918" s="59" t="s">
        <v>478</v>
      </c>
      <c r="C918" s="104"/>
      <c r="D918" s="104"/>
      <c r="E918" s="104"/>
      <c r="F918" s="104"/>
      <c r="G918" s="104"/>
      <c r="H918" s="104">
        <f>F918-E918</f>
        <v>0</v>
      </c>
      <c r="I918" s="68"/>
      <c r="J918" s="68"/>
      <c r="K918" s="68"/>
      <c r="L918" s="68"/>
      <c r="M918" s="68"/>
      <c r="N918" s="68"/>
      <c r="O918" s="68"/>
      <c r="P918" s="68"/>
      <c r="Q918" s="68"/>
      <c r="R918" s="68"/>
      <c r="S918" s="68"/>
      <c r="T918" s="68"/>
      <c r="U918" s="68"/>
      <c r="V918" s="68"/>
      <c r="W918" s="68"/>
      <c r="X918" s="68"/>
      <c r="Y918" s="68"/>
      <c r="Z918" s="68"/>
    </row>
    <row r="919" spans="1:26" ht="30" customHeight="1">
      <c r="A919" s="103" t="s">
        <v>2682</v>
      </c>
      <c r="B919" s="59" t="s">
        <v>479</v>
      </c>
      <c r="C919" s="104"/>
      <c r="D919" s="104"/>
      <c r="E919" s="61"/>
      <c r="F919" s="61"/>
      <c r="G919" s="104"/>
      <c r="H919" s="104">
        <f>ROUND(F919-E919,2)</f>
        <v>0</v>
      </c>
      <c r="I919" s="68"/>
      <c r="J919" s="68"/>
      <c r="K919" s="68"/>
      <c r="L919" s="68"/>
      <c r="M919" s="68"/>
      <c r="N919" s="68"/>
      <c r="O919" s="68"/>
      <c r="P919" s="68"/>
      <c r="Q919" s="68"/>
      <c r="R919" s="68"/>
      <c r="S919" s="68"/>
      <c r="T919" s="68"/>
      <c r="U919" s="68"/>
      <c r="V919" s="68"/>
      <c r="W919" s="68"/>
      <c r="X919" s="68"/>
      <c r="Y919" s="68"/>
      <c r="Z919" s="68"/>
    </row>
    <row r="920" spans="1:26" ht="30" customHeight="1">
      <c r="A920" s="100" t="s">
        <v>2683</v>
      </c>
      <c r="B920" s="101" t="s">
        <v>350</v>
      </c>
      <c r="C920" s="102"/>
      <c r="D920" s="102"/>
      <c r="E920" s="102">
        <f t="shared" ref="E920:F920" si="345">SUM(E921:E924)</f>
        <v>0</v>
      </c>
      <c r="F920" s="102">
        <f t="shared" si="345"/>
        <v>0</v>
      </c>
      <c r="G920" s="102"/>
      <c r="H920" s="102">
        <f>SUM(H921:H924)</f>
        <v>0</v>
      </c>
      <c r="I920" s="68"/>
      <c r="J920" s="68"/>
      <c r="K920" s="68"/>
      <c r="L920" s="68"/>
      <c r="M920" s="68"/>
      <c r="N920" s="68"/>
      <c r="O920" s="68"/>
      <c r="P920" s="68"/>
      <c r="Q920" s="68"/>
      <c r="R920" s="68"/>
      <c r="S920" s="68"/>
      <c r="T920" s="68"/>
      <c r="U920" s="68"/>
      <c r="V920" s="68"/>
      <c r="W920" s="68"/>
      <c r="X920" s="68"/>
      <c r="Y920" s="68"/>
      <c r="Z920" s="68"/>
    </row>
    <row r="921" spans="1:26" ht="30" customHeight="1">
      <c r="A921" s="103" t="s">
        <v>2684</v>
      </c>
      <c r="B921" s="59" t="s">
        <v>350</v>
      </c>
      <c r="C921" s="104"/>
      <c r="D921" s="104"/>
      <c r="E921" s="61"/>
      <c r="F921" s="61"/>
      <c r="G921" s="104"/>
      <c r="H921" s="104">
        <f t="shared" ref="H921:H924" si="346">ROUND(F921-E921,2)</f>
        <v>0</v>
      </c>
      <c r="I921" s="68"/>
      <c r="J921" s="68"/>
      <c r="K921" s="68"/>
      <c r="L921" s="68"/>
      <c r="M921" s="68"/>
      <c r="N921" s="68"/>
      <c r="O921" s="68"/>
      <c r="P921" s="68"/>
      <c r="Q921" s="68"/>
      <c r="R921" s="68"/>
      <c r="S921" s="68"/>
      <c r="T921" s="68"/>
      <c r="U921" s="68"/>
      <c r="V921" s="68"/>
      <c r="W921" s="68"/>
      <c r="X921" s="68"/>
      <c r="Y921" s="68"/>
      <c r="Z921" s="68"/>
    </row>
    <row r="922" spans="1:26" ht="30" customHeight="1">
      <c r="A922" s="103" t="s">
        <v>2685</v>
      </c>
      <c r="B922" s="59" t="s">
        <v>480</v>
      </c>
      <c r="C922" s="104"/>
      <c r="D922" s="104"/>
      <c r="E922" s="61"/>
      <c r="F922" s="61"/>
      <c r="G922" s="104"/>
      <c r="H922" s="104">
        <f t="shared" si="346"/>
        <v>0</v>
      </c>
      <c r="I922" s="68"/>
      <c r="J922" s="68"/>
      <c r="K922" s="68"/>
      <c r="L922" s="68"/>
      <c r="M922" s="68"/>
      <c r="N922" s="68"/>
      <c r="O922" s="68"/>
      <c r="P922" s="68"/>
      <c r="Q922" s="68"/>
      <c r="R922" s="68"/>
      <c r="S922" s="68"/>
      <c r="T922" s="68"/>
      <c r="U922" s="68"/>
      <c r="V922" s="68"/>
      <c r="W922" s="68"/>
      <c r="X922" s="68"/>
      <c r="Y922" s="68"/>
      <c r="Z922" s="68"/>
    </row>
    <row r="923" spans="1:26" ht="30" customHeight="1">
      <c r="A923" s="103" t="s">
        <v>2686</v>
      </c>
      <c r="B923" s="59" t="s">
        <v>481</v>
      </c>
      <c r="C923" s="104"/>
      <c r="D923" s="104"/>
      <c r="E923" s="61"/>
      <c r="F923" s="61"/>
      <c r="G923" s="104"/>
      <c r="H923" s="104">
        <f t="shared" si="346"/>
        <v>0</v>
      </c>
      <c r="I923" s="68"/>
      <c r="J923" s="68"/>
      <c r="K923" s="68"/>
      <c r="L923" s="68"/>
      <c r="M923" s="68"/>
      <c r="N923" s="68"/>
      <c r="O923" s="68"/>
      <c r="P923" s="68"/>
      <c r="Q923" s="68"/>
      <c r="R923" s="68"/>
      <c r="S923" s="68"/>
      <c r="T923" s="68"/>
      <c r="U923" s="68"/>
      <c r="V923" s="68"/>
      <c r="W923" s="68"/>
      <c r="X923" s="68"/>
      <c r="Y923" s="68"/>
      <c r="Z923" s="68"/>
    </row>
    <row r="924" spans="1:26" ht="30" customHeight="1">
      <c r="A924" s="103" t="s">
        <v>2687</v>
      </c>
      <c r="B924" s="59" t="s">
        <v>482</v>
      </c>
      <c r="C924" s="104"/>
      <c r="D924" s="104"/>
      <c r="E924" s="61"/>
      <c r="F924" s="61"/>
      <c r="G924" s="104"/>
      <c r="H924" s="104">
        <f t="shared" si="346"/>
        <v>0</v>
      </c>
      <c r="I924" s="68"/>
      <c r="J924" s="68"/>
      <c r="K924" s="68"/>
      <c r="L924" s="68"/>
      <c r="M924" s="68"/>
      <c r="N924" s="68"/>
      <c r="O924" s="68"/>
      <c r="P924" s="68"/>
      <c r="Q924" s="68"/>
      <c r="R924" s="68"/>
      <c r="S924" s="68"/>
      <c r="T924" s="68"/>
      <c r="U924" s="68"/>
      <c r="V924" s="68"/>
      <c r="W924" s="68"/>
      <c r="X924" s="68"/>
      <c r="Y924" s="68"/>
      <c r="Z924" s="68"/>
    </row>
    <row r="925" spans="1:26" ht="30" customHeight="1">
      <c r="A925" s="100" t="s">
        <v>2688</v>
      </c>
      <c r="B925" s="101" t="s">
        <v>483</v>
      </c>
      <c r="C925" s="102"/>
      <c r="D925" s="102"/>
      <c r="E925" s="102">
        <f t="shared" ref="E925:F925" si="347">SUM(E926:E934)</f>
        <v>0</v>
      </c>
      <c r="F925" s="102">
        <f t="shared" si="347"/>
        <v>0</v>
      </c>
      <c r="G925" s="102"/>
      <c r="H925" s="102">
        <f>SUM(H926:H934)</f>
        <v>0</v>
      </c>
      <c r="I925" s="68"/>
      <c r="J925" s="68"/>
      <c r="K925" s="68"/>
      <c r="L925" s="68"/>
      <c r="M925" s="68"/>
      <c r="N925" s="68"/>
      <c r="O925" s="68"/>
      <c r="P925" s="68"/>
      <c r="Q925" s="68"/>
      <c r="R925" s="68"/>
      <c r="S925" s="68"/>
      <c r="T925" s="68"/>
      <c r="U925" s="68"/>
      <c r="V925" s="68"/>
      <c r="W925" s="68"/>
      <c r="X925" s="68"/>
      <c r="Y925" s="68"/>
      <c r="Z925" s="68"/>
    </row>
    <row r="926" spans="1:26" ht="30" customHeight="1">
      <c r="A926" s="103" t="s">
        <v>2689</v>
      </c>
      <c r="B926" s="59" t="s">
        <v>484</v>
      </c>
      <c r="C926" s="104"/>
      <c r="D926" s="104"/>
      <c r="E926" s="61"/>
      <c r="F926" s="61"/>
      <c r="G926" s="104"/>
      <c r="H926" s="104">
        <f>ROUND(F926-E926,2)</f>
        <v>0</v>
      </c>
      <c r="I926" s="68"/>
      <c r="J926" s="68"/>
      <c r="K926" s="68"/>
      <c r="L926" s="68"/>
      <c r="M926" s="68"/>
      <c r="N926" s="68"/>
      <c r="O926" s="68"/>
      <c r="P926" s="68"/>
      <c r="Q926" s="68"/>
      <c r="R926" s="68"/>
      <c r="S926" s="68"/>
      <c r="T926" s="68"/>
      <c r="U926" s="68"/>
      <c r="V926" s="68"/>
      <c r="W926" s="68"/>
      <c r="X926" s="68"/>
      <c r="Y926" s="68"/>
      <c r="Z926" s="68"/>
    </row>
    <row r="927" spans="1:26" ht="30" customHeight="1">
      <c r="A927" s="103" t="s">
        <v>2690</v>
      </c>
      <c r="B927" s="59" t="s">
        <v>485</v>
      </c>
      <c r="C927" s="104"/>
      <c r="D927" s="104"/>
      <c r="E927" s="104"/>
      <c r="F927" s="104"/>
      <c r="G927" s="104"/>
      <c r="H927" s="104">
        <f>F927-E927</f>
        <v>0</v>
      </c>
      <c r="I927" s="68"/>
      <c r="J927" s="68"/>
      <c r="K927" s="68"/>
      <c r="L927" s="68"/>
      <c r="M927" s="68"/>
      <c r="N927" s="68"/>
      <c r="O927" s="68"/>
      <c r="P927" s="68"/>
      <c r="Q927" s="68"/>
      <c r="R927" s="68"/>
      <c r="S927" s="68"/>
      <c r="T927" s="68"/>
      <c r="U927" s="68"/>
      <c r="V927" s="68"/>
      <c r="W927" s="68"/>
      <c r="X927" s="68"/>
      <c r="Y927" s="68"/>
      <c r="Z927" s="68"/>
    </row>
    <row r="928" spans="1:26" ht="30" customHeight="1">
      <c r="A928" s="103" t="s">
        <v>2691</v>
      </c>
      <c r="B928" s="59" t="s">
        <v>486</v>
      </c>
      <c r="C928" s="104"/>
      <c r="D928" s="104"/>
      <c r="E928" s="61"/>
      <c r="F928" s="61"/>
      <c r="G928" s="104"/>
      <c r="H928" s="104">
        <f>ROUND(F928-E928,2)</f>
        <v>0</v>
      </c>
      <c r="I928" s="68"/>
      <c r="J928" s="68"/>
      <c r="K928" s="68"/>
      <c r="L928" s="68"/>
      <c r="M928" s="68"/>
      <c r="N928" s="68"/>
      <c r="O928" s="68"/>
      <c r="P928" s="68"/>
      <c r="Q928" s="68"/>
      <c r="R928" s="68"/>
      <c r="S928" s="68"/>
      <c r="T928" s="68"/>
      <c r="U928" s="68"/>
      <c r="V928" s="68"/>
      <c r="W928" s="68"/>
      <c r="X928" s="68"/>
      <c r="Y928" s="68"/>
      <c r="Z928" s="68"/>
    </row>
    <row r="929" spans="1:26" ht="30" customHeight="1">
      <c r="A929" s="103" t="s">
        <v>2692</v>
      </c>
      <c r="B929" s="59" t="s">
        <v>487</v>
      </c>
      <c r="C929" s="104"/>
      <c r="D929" s="104"/>
      <c r="E929" s="104"/>
      <c r="F929" s="104"/>
      <c r="G929" s="104"/>
      <c r="H929" s="104">
        <f t="shared" ref="H929:H931" si="348">F929-E929</f>
        <v>0</v>
      </c>
      <c r="I929" s="68"/>
      <c r="J929" s="68"/>
      <c r="K929" s="68"/>
      <c r="L929" s="68"/>
      <c r="M929" s="68"/>
      <c r="N929" s="68"/>
      <c r="O929" s="68"/>
      <c r="P929" s="68"/>
      <c r="Q929" s="68"/>
      <c r="R929" s="68"/>
      <c r="S929" s="68"/>
      <c r="T929" s="68"/>
      <c r="U929" s="68"/>
      <c r="V929" s="68"/>
      <c r="W929" s="68"/>
      <c r="X929" s="68"/>
      <c r="Y929" s="68"/>
      <c r="Z929" s="68"/>
    </row>
    <row r="930" spans="1:26" ht="30" customHeight="1">
      <c r="A930" s="103" t="s">
        <v>2693</v>
      </c>
      <c r="B930" s="59" t="s">
        <v>488</v>
      </c>
      <c r="C930" s="104"/>
      <c r="D930" s="104"/>
      <c r="E930" s="104"/>
      <c r="F930" s="104"/>
      <c r="G930" s="104"/>
      <c r="H930" s="104">
        <f t="shared" si="348"/>
        <v>0</v>
      </c>
      <c r="I930" s="68"/>
      <c r="J930" s="68"/>
      <c r="K930" s="68"/>
      <c r="L930" s="68"/>
      <c r="M930" s="68"/>
      <c r="N930" s="68"/>
      <c r="O930" s="68"/>
      <c r="P930" s="68"/>
      <c r="Q930" s="68"/>
      <c r="R930" s="68"/>
      <c r="S930" s="68"/>
      <c r="T930" s="68"/>
      <c r="U930" s="68"/>
      <c r="V930" s="68"/>
      <c r="W930" s="68"/>
      <c r="X930" s="68"/>
      <c r="Y930" s="68"/>
      <c r="Z930" s="68"/>
    </row>
    <row r="931" spans="1:26" ht="30" customHeight="1">
      <c r="A931" s="103" t="s">
        <v>2694</v>
      </c>
      <c r="B931" s="59" t="s">
        <v>489</v>
      </c>
      <c r="C931" s="104"/>
      <c r="D931" s="104"/>
      <c r="E931" s="104"/>
      <c r="F931" s="104"/>
      <c r="G931" s="104"/>
      <c r="H931" s="104">
        <f t="shared" si="348"/>
        <v>0</v>
      </c>
      <c r="I931" s="68"/>
      <c r="J931" s="68"/>
      <c r="K931" s="68"/>
      <c r="L931" s="68"/>
      <c r="M931" s="68"/>
      <c r="N931" s="68"/>
      <c r="O931" s="68"/>
      <c r="P931" s="68"/>
      <c r="Q931" s="68"/>
      <c r="R931" s="68"/>
      <c r="S931" s="68"/>
      <c r="T931" s="68"/>
      <c r="U931" s="68"/>
      <c r="V931" s="68"/>
      <c r="W931" s="68"/>
      <c r="X931" s="68"/>
      <c r="Y931" s="68"/>
      <c r="Z931" s="68"/>
    </row>
    <row r="932" spans="1:26" ht="30" customHeight="1">
      <c r="A932" s="103" t="s">
        <v>2695</v>
      </c>
      <c r="B932" s="59" t="s">
        <v>490</v>
      </c>
      <c r="C932" s="104"/>
      <c r="D932" s="104"/>
      <c r="E932" s="61"/>
      <c r="F932" s="61"/>
      <c r="G932" s="104"/>
      <c r="H932" s="104">
        <f>ROUND(F932-E932,2)</f>
        <v>0</v>
      </c>
      <c r="I932" s="68"/>
      <c r="J932" s="68"/>
      <c r="K932" s="68"/>
      <c r="L932" s="68"/>
      <c r="M932" s="68"/>
      <c r="N932" s="68"/>
      <c r="O932" s="68"/>
      <c r="P932" s="68"/>
      <c r="Q932" s="68"/>
      <c r="R932" s="68"/>
      <c r="S932" s="68"/>
      <c r="T932" s="68"/>
      <c r="U932" s="68"/>
      <c r="V932" s="68"/>
      <c r="W932" s="68"/>
      <c r="X932" s="68"/>
      <c r="Y932" s="68"/>
      <c r="Z932" s="68"/>
    </row>
    <row r="933" spans="1:26" ht="30" customHeight="1">
      <c r="A933" s="103" t="s">
        <v>2696</v>
      </c>
      <c r="B933" s="59" t="s">
        <v>491</v>
      </c>
      <c r="C933" s="104"/>
      <c r="D933" s="104"/>
      <c r="E933" s="104"/>
      <c r="F933" s="104"/>
      <c r="G933" s="104"/>
      <c r="H933" s="104">
        <f>F933-E933</f>
        <v>0</v>
      </c>
      <c r="I933" s="68"/>
      <c r="J933" s="68"/>
      <c r="K933" s="68"/>
      <c r="L933" s="68"/>
      <c r="M933" s="68"/>
      <c r="N933" s="68"/>
      <c r="O933" s="68"/>
      <c r="P933" s="68"/>
      <c r="Q933" s="68"/>
      <c r="R933" s="68"/>
      <c r="S933" s="68"/>
      <c r="T933" s="68"/>
      <c r="U933" s="68"/>
      <c r="V933" s="68"/>
      <c r="W933" s="68"/>
      <c r="X933" s="68"/>
      <c r="Y933" s="68"/>
      <c r="Z933" s="68"/>
    </row>
    <row r="934" spans="1:26" ht="30" customHeight="1">
      <c r="A934" s="103" t="s">
        <v>2697</v>
      </c>
      <c r="B934" s="59" t="s">
        <v>492</v>
      </c>
      <c r="C934" s="104"/>
      <c r="D934" s="104"/>
      <c r="E934" s="61"/>
      <c r="F934" s="61"/>
      <c r="G934" s="104"/>
      <c r="H934" s="104">
        <f>ROUND(F934-E934,2)</f>
        <v>0</v>
      </c>
      <c r="I934" s="68"/>
      <c r="J934" s="68"/>
      <c r="K934" s="68"/>
      <c r="L934" s="68"/>
      <c r="M934" s="68"/>
      <c r="N934" s="68"/>
      <c r="O934" s="68"/>
      <c r="P934" s="68"/>
      <c r="Q934" s="68"/>
      <c r="R934" s="68"/>
      <c r="S934" s="68"/>
      <c r="T934" s="68"/>
      <c r="U934" s="68"/>
      <c r="V934" s="68"/>
      <c r="W934" s="68"/>
      <c r="X934" s="68"/>
      <c r="Y934" s="68"/>
      <c r="Z934" s="68"/>
    </row>
    <row r="935" spans="1:26" ht="30" customHeight="1">
      <c r="A935" s="100" t="s">
        <v>2698</v>
      </c>
      <c r="B935" s="105" t="s">
        <v>493</v>
      </c>
      <c r="C935" s="102"/>
      <c r="D935" s="102"/>
      <c r="E935" s="102">
        <f t="shared" ref="E935:F935" si="349">E936+E949+E952+E953+E958+E964</f>
        <v>0</v>
      </c>
      <c r="F935" s="102">
        <f t="shared" si="349"/>
        <v>0</v>
      </c>
      <c r="G935" s="102"/>
      <c r="H935" s="102">
        <f>H936+H949+H952+H953+H958+H964</f>
        <v>0</v>
      </c>
      <c r="I935" s="68"/>
      <c r="J935" s="68"/>
      <c r="K935" s="68"/>
      <c r="L935" s="68"/>
      <c r="M935" s="68"/>
      <c r="N935" s="68"/>
      <c r="O935" s="68"/>
      <c r="P935" s="68"/>
      <c r="Q935" s="68"/>
      <c r="R935" s="68"/>
      <c r="S935" s="68"/>
      <c r="T935" s="68"/>
      <c r="U935" s="68"/>
      <c r="V935" s="68"/>
      <c r="W935" s="68"/>
      <c r="X935" s="68"/>
      <c r="Y935" s="68"/>
      <c r="Z935" s="68"/>
    </row>
    <row r="936" spans="1:26" ht="30" customHeight="1">
      <c r="A936" s="103" t="s">
        <v>2699</v>
      </c>
      <c r="B936" s="59" t="s">
        <v>494</v>
      </c>
      <c r="C936" s="104"/>
      <c r="D936" s="104"/>
      <c r="E936" s="102">
        <f t="shared" ref="E936:F936" si="350">SUM(E937:E948)</f>
        <v>0</v>
      </c>
      <c r="F936" s="102">
        <f t="shared" si="350"/>
        <v>0</v>
      </c>
      <c r="G936" s="104"/>
      <c r="H936" s="102">
        <f>SUM(H937:H948)</f>
        <v>0</v>
      </c>
      <c r="I936" s="68"/>
      <c r="J936" s="68"/>
      <c r="K936" s="68"/>
      <c r="L936" s="68"/>
      <c r="M936" s="68"/>
      <c r="N936" s="68"/>
      <c r="O936" s="68"/>
      <c r="P936" s="68"/>
      <c r="Q936" s="68"/>
      <c r="R936" s="68"/>
      <c r="S936" s="68"/>
      <c r="T936" s="68"/>
      <c r="U936" s="68"/>
      <c r="V936" s="68"/>
      <c r="W936" s="68"/>
      <c r="X936" s="68"/>
      <c r="Y936" s="68"/>
      <c r="Z936" s="68"/>
    </row>
    <row r="937" spans="1:26" ht="30" customHeight="1">
      <c r="A937" s="103" t="s">
        <v>2700</v>
      </c>
      <c r="B937" s="59" t="s">
        <v>1950</v>
      </c>
      <c r="C937" s="104"/>
      <c r="D937" s="104"/>
      <c r="E937" s="61"/>
      <c r="F937" s="61"/>
      <c r="G937" s="104"/>
      <c r="H937" s="104">
        <f t="shared" ref="H937:H948" si="351">ROUND(F937-E937,2)</f>
        <v>0</v>
      </c>
      <c r="I937" s="68"/>
      <c r="J937" s="68"/>
      <c r="K937" s="68"/>
      <c r="L937" s="68"/>
      <c r="M937" s="68"/>
      <c r="N937" s="68"/>
      <c r="O937" s="68"/>
      <c r="P937" s="68"/>
      <c r="Q937" s="68"/>
      <c r="R937" s="68"/>
      <c r="S937" s="68"/>
      <c r="T937" s="68"/>
      <c r="U937" s="68"/>
      <c r="V937" s="68"/>
      <c r="W937" s="68"/>
      <c r="X937" s="68"/>
      <c r="Y937" s="68"/>
      <c r="Z937" s="68"/>
    </row>
    <row r="938" spans="1:26" ht="30" customHeight="1">
      <c r="A938" s="103" t="s">
        <v>2701</v>
      </c>
      <c r="B938" s="59" t="s">
        <v>1951</v>
      </c>
      <c r="C938" s="104"/>
      <c r="D938" s="104"/>
      <c r="E938" s="61"/>
      <c r="F938" s="61"/>
      <c r="G938" s="104"/>
      <c r="H938" s="104">
        <f t="shared" si="351"/>
        <v>0</v>
      </c>
      <c r="I938" s="68"/>
      <c r="J938" s="68"/>
      <c r="K938" s="68"/>
      <c r="L938" s="68"/>
      <c r="M938" s="68"/>
      <c r="N938" s="68"/>
      <c r="O938" s="68"/>
      <c r="P938" s="68"/>
      <c r="Q938" s="68"/>
      <c r="R938" s="68"/>
      <c r="S938" s="68"/>
      <c r="T938" s="68"/>
      <c r="U938" s="68"/>
      <c r="V938" s="68"/>
      <c r="W938" s="68"/>
      <c r="X938" s="68"/>
      <c r="Y938" s="68"/>
      <c r="Z938" s="68"/>
    </row>
    <row r="939" spans="1:26" ht="30" customHeight="1">
      <c r="A939" s="103" t="s">
        <v>2702</v>
      </c>
      <c r="B939" s="59" t="s">
        <v>1952</v>
      </c>
      <c r="C939" s="104"/>
      <c r="D939" s="104"/>
      <c r="E939" s="61"/>
      <c r="F939" s="61"/>
      <c r="G939" s="104"/>
      <c r="H939" s="104">
        <f t="shared" si="351"/>
        <v>0</v>
      </c>
      <c r="I939" s="68"/>
      <c r="J939" s="68"/>
      <c r="K939" s="68"/>
      <c r="L939" s="68"/>
      <c r="M939" s="68"/>
      <c r="N939" s="68"/>
      <c r="O939" s="68"/>
      <c r="P939" s="68"/>
      <c r="Q939" s="68"/>
      <c r="R939" s="68"/>
      <c r="S939" s="68"/>
      <c r="T939" s="68"/>
      <c r="U939" s="68"/>
      <c r="V939" s="68"/>
      <c r="W939" s="68"/>
      <c r="X939" s="68"/>
      <c r="Y939" s="68"/>
      <c r="Z939" s="68"/>
    </row>
    <row r="940" spans="1:26" ht="30" customHeight="1">
      <c r="A940" s="103" t="s">
        <v>2703</v>
      </c>
      <c r="B940" s="59" t="s">
        <v>1953</v>
      </c>
      <c r="C940" s="104"/>
      <c r="D940" s="104"/>
      <c r="E940" s="61"/>
      <c r="F940" s="61"/>
      <c r="G940" s="104"/>
      <c r="H940" s="104">
        <f t="shared" si="351"/>
        <v>0</v>
      </c>
      <c r="I940" s="68"/>
      <c r="J940" s="68"/>
      <c r="K940" s="68"/>
      <c r="L940" s="68"/>
      <c r="M940" s="68"/>
      <c r="N940" s="68"/>
      <c r="O940" s="68"/>
      <c r="P940" s="68"/>
      <c r="Q940" s="68"/>
      <c r="R940" s="68"/>
      <c r="S940" s="68"/>
      <c r="T940" s="68"/>
      <c r="U940" s="68"/>
      <c r="V940" s="68"/>
      <c r="W940" s="68"/>
      <c r="X940" s="68"/>
      <c r="Y940" s="68"/>
      <c r="Z940" s="68"/>
    </row>
    <row r="941" spans="1:26" ht="30" customHeight="1">
      <c r="A941" s="103" t="s">
        <v>2704</v>
      </c>
      <c r="B941" s="59" t="s">
        <v>1954</v>
      </c>
      <c r="C941" s="104"/>
      <c r="D941" s="104"/>
      <c r="E941" s="61"/>
      <c r="F941" s="61"/>
      <c r="G941" s="104"/>
      <c r="H941" s="104">
        <f t="shared" si="351"/>
        <v>0</v>
      </c>
      <c r="I941" s="68"/>
      <c r="J941" s="68"/>
      <c r="K941" s="68"/>
      <c r="L941" s="68"/>
      <c r="M941" s="68"/>
      <c r="N941" s="68"/>
      <c r="O941" s="68"/>
      <c r="P941" s="68"/>
      <c r="Q941" s="68"/>
      <c r="R941" s="68"/>
      <c r="S941" s="68"/>
      <c r="T941" s="68"/>
      <c r="U941" s="68"/>
      <c r="V941" s="68"/>
      <c r="W941" s="68"/>
      <c r="X941" s="68"/>
      <c r="Y941" s="68"/>
      <c r="Z941" s="68"/>
    </row>
    <row r="942" spans="1:26" ht="30" customHeight="1">
      <c r="A942" s="103" t="s">
        <v>2705</v>
      </c>
      <c r="B942" s="59" t="s">
        <v>1955</v>
      </c>
      <c r="C942" s="104"/>
      <c r="D942" s="104"/>
      <c r="E942" s="61"/>
      <c r="F942" s="61"/>
      <c r="G942" s="104"/>
      <c r="H942" s="104">
        <f t="shared" si="351"/>
        <v>0</v>
      </c>
      <c r="I942" s="68"/>
      <c r="J942" s="68"/>
      <c r="K942" s="68"/>
      <c r="L942" s="68"/>
      <c r="M942" s="68"/>
      <c r="N942" s="68"/>
      <c r="O942" s="68"/>
      <c r="P942" s="68"/>
      <c r="Q942" s="68"/>
      <c r="R942" s="68"/>
      <c r="S942" s="68"/>
      <c r="T942" s="68"/>
      <c r="U942" s="68"/>
      <c r="V942" s="68"/>
      <c r="W942" s="68"/>
      <c r="X942" s="68"/>
      <c r="Y942" s="68"/>
      <c r="Z942" s="68"/>
    </row>
    <row r="943" spans="1:26" ht="30" customHeight="1">
      <c r="A943" s="103" t="s">
        <v>2706</v>
      </c>
      <c r="B943" s="59" t="s">
        <v>1956</v>
      </c>
      <c r="C943" s="104"/>
      <c r="D943" s="104"/>
      <c r="E943" s="61"/>
      <c r="F943" s="61"/>
      <c r="G943" s="104"/>
      <c r="H943" s="104">
        <f t="shared" si="351"/>
        <v>0</v>
      </c>
      <c r="I943" s="68"/>
      <c r="J943" s="68"/>
      <c r="K943" s="68"/>
      <c r="L943" s="68"/>
      <c r="M943" s="68"/>
      <c r="N943" s="68"/>
      <c r="O943" s="68"/>
      <c r="P943" s="68"/>
      <c r="Q943" s="68"/>
      <c r="R943" s="68"/>
      <c r="S943" s="68"/>
      <c r="T943" s="68"/>
      <c r="U943" s="68"/>
      <c r="V943" s="68"/>
      <c r="W943" s="68"/>
      <c r="X943" s="68"/>
      <c r="Y943" s="68"/>
      <c r="Z943" s="68"/>
    </row>
    <row r="944" spans="1:26" ht="30" customHeight="1">
      <c r="A944" s="103" t="s">
        <v>2707</v>
      </c>
      <c r="B944" s="59" t="s">
        <v>1957</v>
      </c>
      <c r="C944" s="104"/>
      <c r="D944" s="104"/>
      <c r="E944" s="61"/>
      <c r="F944" s="61"/>
      <c r="G944" s="104"/>
      <c r="H944" s="104">
        <f t="shared" si="351"/>
        <v>0</v>
      </c>
      <c r="I944" s="68"/>
      <c r="J944" s="68"/>
      <c r="K944" s="68"/>
      <c r="L944" s="68"/>
      <c r="M944" s="68"/>
      <c r="N944" s="68"/>
      <c r="O944" s="68"/>
      <c r="P944" s="68"/>
      <c r="Q944" s="68"/>
      <c r="R944" s="68"/>
      <c r="S944" s="68"/>
      <c r="T944" s="68"/>
      <c r="U944" s="68"/>
      <c r="V944" s="68"/>
      <c r="W944" s="68"/>
      <c r="X944" s="68"/>
      <c r="Y944" s="68"/>
      <c r="Z944" s="68"/>
    </row>
    <row r="945" spans="1:26" ht="30" customHeight="1">
      <c r="A945" s="103" t="s">
        <v>2708</v>
      </c>
      <c r="B945" s="59" t="s">
        <v>1958</v>
      </c>
      <c r="C945" s="104"/>
      <c r="D945" s="104"/>
      <c r="E945" s="61"/>
      <c r="F945" s="61"/>
      <c r="G945" s="104"/>
      <c r="H945" s="104">
        <f t="shared" si="351"/>
        <v>0</v>
      </c>
      <c r="I945" s="68"/>
      <c r="J945" s="68"/>
      <c r="K945" s="68"/>
      <c r="L945" s="68"/>
      <c r="M945" s="68"/>
      <c r="N945" s="68"/>
      <c r="O945" s="68"/>
      <c r="P945" s="68"/>
      <c r="Q945" s="68"/>
      <c r="R945" s="68"/>
      <c r="S945" s="68"/>
      <c r="T945" s="68"/>
      <c r="U945" s="68"/>
      <c r="V945" s="68"/>
      <c r="W945" s="68"/>
      <c r="X945" s="68"/>
      <c r="Y945" s="68"/>
      <c r="Z945" s="68"/>
    </row>
    <row r="946" spans="1:26" ht="30" customHeight="1">
      <c r="A946" s="103" t="s">
        <v>2709</v>
      </c>
      <c r="B946" s="59" t="s">
        <v>2606</v>
      </c>
      <c r="C946" s="104"/>
      <c r="D946" s="104"/>
      <c r="E946" s="61"/>
      <c r="F946" s="61"/>
      <c r="G946" s="104"/>
      <c r="H946" s="104">
        <f t="shared" si="351"/>
        <v>0</v>
      </c>
      <c r="I946" s="68"/>
      <c r="J946" s="68"/>
      <c r="K946" s="68"/>
      <c r="L946" s="68"/>
      <c r="M946" s="68"/>
      <c r="N946" s="68"/>
      <c r="O946" s="68"/>
      <c r="P946" s="68"/>
      <c r="Q946" s="68"/>
      <c r="R946" s="68"/>
      <c r="S946" s="68"/>
      <c r="T946" s="68"/>
      <c r="U946" s="68"/>
      <c r="V946" s="68"/>
      <c r="W946" s="68"/>
      <c r="X946" s="68"/>
      <c r="Y946" s="68"/>
      <c r="Z946" s="68"/>
    </row>
    <row r="947" spans="1:26" ht="30" customHeight="1">
      <c r="A947" s="103" t="s">
        <v>2710</v>
      </c>
      <c r="B947" s="59" t="s">
        <v>1960</v>
      </c>
      <c r="C947" s="104"/>
      <c r="D947" s="104"/>
      <c r="E947" s="61"/>
      <c r="F947" s="61"/>
      <c r="G947" s="104"/>
      <c r="H947" s="104">
        <f t="shared" si="351"/>
        <v>0</v>
      </c>
      <c r="I947" s="68"/>
      <c r="J947" s="68"/>
      <c r="K947" s="68"/>
      <c r="L947" s="68"/>
      <c r="M947" s="68"/>
      <c r="N947" s="68"/>
      <c r="O947" s="68"/>
      <c r="P947" s="68"/>
      <c r="Q947" s="68"/>
      <c r="R947" s="68"/>
      <c r="S947" s="68"/>
      <c r="T947" s="68"/>
      <c r="U947" s="68"/>
      <c r="V947" s="68"/>
      <c r="W947" s="68"/>
      <c r="X947" s="68"/>
      <c r="Y947" s="68"/>
      <c r="Z947" s="68"/>
    </row>
    <row r="948" spans="1:26" ht="30" customHeight="1">
      <c r="A948" s="103" t="s">
        <v>2711</v>
      </c>
      <c r="B948" s="59" t="s">
        <v>2609</v>
      </c>
      <c r="C948" s="104"/>
      <c r="D948" s="104"/>
      <c r="E948" s="61"/>
      <c r="F948" s="61"/>
      <c r="G948" s="104"/>
      <c r="H948" s="104">
        <f t="shared" si="351"/>
        <v>0</v>
      </c>
      <c r="I948" s="68"/>
      <c r="J948" s="68"/>
      <c r="K948" s="68"/>
      <c r="L948" s="68"/>
      <c r="M948" s="68"/>
      <c r="N948" s="68"/>
      <c r="O948" s="68"/>
      <c r="P948" s="68"/>
      <c r="Q948" s="68"/>
      <c r="R948" s="68"/>
      <c r="S948" s="68"/>
      <c r="T948" s="68"/>
      <c r="U948" s="68"/>
      <c r="V948" s="68"/>
      <c r="W948" s="68"/>
      <c r="X948" s="68"/>
      <c r="Y948" s="68"/>
      <c r="Z948" s="68"/>
    </row>
    <row r="949" spans="1:26" ht="30" customHeight="1">
      <c r="A949" s="103" t="s">
        <v>2712</v>
      </c>
      <c r="B949" s="59" t="s">
        <v>323</v>
      </c>
      <c r="C949" s="104"/>
      <c r="D949" s="104"/>
      <c r="E949" s="102">
        <f t="shared" ref="E949:F949" si="352">SUM(E950:E951)</f>
        <v>0</v>
      </c>
      <c r="F949" s="102">
        <f t="shared" si="352"/>
        <v>0</v>
      </c>
      <c r="G949" s="104"/>
      <c r="H949" s="102">
        <f>SUM(H950:H951)</f>
        <v>0</v>
      </c>
      <c r="I949" s="68"/>
      <c r="J949" s="68"/>
      <c r="K949" s="68"/>
      <c r="L949" s="68"/>
      <c r="M949" s="68"/>
      <c r="N949" s="68"/>
      <c r="O949" s="68"/>
      <c r="P949" s="68"/>
      <c r="Q949" s="68"/>
      <c r="R949" s="68"/>
      <c r="S949" s="68"/>
      <c r="T949" s="68"/>
      <c r="U949" s="68"/>
      <c r="V949" s="68"/>
      <c r="W949" s="68"/>
      <c r="X949" s="68"/>
      <c r="Y949" s="68"/>
      <c r="Z949" s="68"/>
    </row>
    <row r="950" spans="1:26" ht="30" customHeight="1">
      <c r="A950" s="103" t="s">
        <v>2713</v>
      </c>
      <c r="B950" s="59" t="s">
        <v>1963</v>
      </c>
      <c r="C950" s="104"/>
      <c r="D950" s="104"/>
      <c r="E950" s="61"/>
      <c r="F950" s="61"/>
      <c r="G950" s="104"/>
      <c r="H950" s="104">
        <f t="shared" ref="H950:H952" si="353">ROUND(F950-E950,2)</f>
        <v>0</v>
      </c>
      <c r="I950" s="68"/>
      <c r="J950" s="68"/>
      <c r="K950" s="68"/>
      <c r="L950" s="68"/>
      <c r="M950" s="68"/>
      <c r="N950" s="68"/>
      <c r="O950" s="68"/>
      <c r="P950" s="68"/>
      <c r="Q950" s="68"/>
      <c r="R950" s="68"/>
      <c r="S950" s="68"/>
      <c r="T950" s="68"/>
      <c r="U950" s="68"/>
      <c r="V950" s="68"/>
      <c r="W950" s="68"/>
      <c r="X950" s="68"/>
      <c r="Y950" s="68"/>
      <c r="Z950" s="68"/>
    </row>
    <row r="951" spans="1:26" ht="30" customHeight="1">
      <c r="A951" s="103" t="s">
        <v>2714</v>
      </c>
      <c r="B951" s="59" t="s">
        <v>543</v>
      </c>
      <c r="C951" s="104"/>
      <c r="D951" s="104"/>
      <c r="E951" s="61"/>
      <c r="F951" s="61"/>
      <c r="G951" s="104"/>
      <c r="H951" s="104">
        <f t="shared" si="353"/>
        <v>0</v>
      </c>
      <c r="I951" s="68"/>
      <c r="J951" s="68"/>
      <c r="K951" s="68"/>
      <c r="L951" s="68"/>
      <c r="M951" s="68"/>
      <c r="N951" s="68"/>
      <c r="O951" s="68"/>
      <c r="P951" s="68"/>
      <c r="Q951" s="68"/>
      <c r="R951" s="68"/>
      <c r="S951" s="68"/>
      <c r="T951" s="68"/>
      <c r="U951" s="68"/>
      <c r="V951" s="68"/>
      <c r="W951" s="68"/>
      <c r="X951" s="68"/>
      <c r="Y951" s="68"/>
      <c r="Z951" s="68"/>
    </row>
    <row r="952" spans="1:26" ht="30" customHeight="1">
      <c r="A952" s="103" t="s">
        <v>2715</v>
      </c>
      <c r="B952" s="59" t="s">
        <v>2716</v>
      </c>
      <c r="C952" s="104"/>
      <c r="D952" s="104"/>
      <c r="E952" s="61"/>
      <c r="F952" s="61"/>
      <c r="G952" s="104"/>
      <c r="H952" s="104">
        <f t="shared" si="353"/>
        <v>0</v>
      </c>
      <c r="I952" s="68"/>
      <c r="J952" s="68"/>
      <c r="K952" s="68"/>
      <c r="L952" s="68"/>
      <c r="M952" s="68"/>
      <c r="N952" s="68"/>
      <c r="O952" s="68"/>
      <c r="P952" s="68"/>
      <c r="Q952" s="68"/>
      <c r="R952" s="68"/>
      <c r="S952" s="68"/>
      <c r="T952" s="68"/>
      <c r="U952" s="68"/>
      <c r="V952" s="68"/>
      <c r="W952" s="68"/>
      <c r="X952" s="68"/>
      <c r="Y952" s="68"/>
      <c r="Z952" s="68"/>
    </row>
    <row r="953" spans="1:26" ht="30" customHeight="1">
      <c r="A953" s="103" t="s">
        <v>2717</v>
      </c>
      <c r="B953" s="59" t="s">
        <v>2718</v>
      </c>
      <c r="C953" s="104"/>
      <c r="D953" s="104"/>
      <c r="E953" s="102">
        <f t="shared" ref="E953:F953" si="354">SUM(E954:E957)</f>
        <v>0</v>
      </c>
      <c r="F953" s="102">
        <f t="shared" si="354"/>
        <v>0</v>
      </c>
      <c r="G953" s="104"/>
      <c r="H953" s="102">
        <f>SUM(H954:H957)</f>
        <v>0</v>
      </c>
      <c r="I953" s="68"/>
      <c r="J953" s="68"/>
      <c r="K953" s="68"/>
      <c r="L953" s="68"/>
      <c r="M953" s="68"/>
      <c r="N953" s="68"/>
      <c r="O953" s="68"/>
      <c r="P953" s="68"/>
      <c r="Q953" s="68"/>
      <c r="R953" s="68"/>
      <c r="S953" s="68"/>
      <c r="T953" s="68"/>
      <c r="U953" s="68"/>
      <c r="V953" s="68"/>
      <c r="W953" s="68"/>
      <c r="X953" s="68"/>
      <c r="Y953" s="68"/>
      <c r="Z953" s="68"/>
    </row>
    <row r="954" spans="1:26" ht="30" customHeight="1">
      <c r="A954" s="103" t="s">
        <v>2719</v>
      </c>
      <c r="B954" s="59" t="s">
        <v>548</v>
      </c>
      <c r="C954" s="104"/>
      <c r="D954" s="104"/>
      <c r="E954" s="61"/>
      <c r="F954" s="61"/>
      <c r="G954" s="104"/>
      <c r="H954" s="104">
        <f t="shared" ref="H954:H957" si="355">ROUND(F954-E954,2)</f>
        <v>0</v>
      </c>
      <c r="I954" s="68"/>
      <c r="J954" s="68"/>
      <c r="K954" s="68"/>
      <c r="L954" s="68"/>
      <c r="M954" s="68"/>
      <c r="N954" s="68"/>
      <c r="O954" s="68"/>
      <c r="P954" s="68"/>
      <c r="Q954" s="68"/>
      <c r="R954" s="68"/>
      <c r="S954" s="68"/>
      <c r="T954" s="68"/>
      <c r="U954" s="68"/>
      <c r="V954" s="68"/>
      <c r="W954" s="68"/>
      <c r="X954" s="68"/>
      <c r="Y954" s="68"/>
      <c r="Z954" s="68"/>
    </row>
    <row r="955" spans="1:26" ht="30" customHeight="1">
      <c r="A955" s="103" t="s">
        <v>2720</v>
      </c>
      <c r="B955" s="59" t="s">
        <v>549</v>
      </c>
      <c r="C955" s="104"/>
      <c r="D955" s="104"/>
      <c r="E955" s="61"/>
      <c r="F955" s="61"/>
      <c r="G955" s="104"/>
      <c r="H955" s="104">
        <f t="shared" si="355"/>
        <v>0</v>
      </c>
      <c r="I955" s="68"/>
      <c r="J955" s="68"/>
      <c r="K955" s="68"/>
      <c r="L955" s="68"/>
      <c r="M955" s="68"/>
      <c r="N955" s="68"/>
      <c r="O955" s="68"/>
      <c r="P955" s="68"/>
      <c r="Q955" s="68"/>
      <c r="R955" s="68"/>
      <c r="S955" s="68"/>
      <c r="T955" s="68"/>
      <c r="U955" s="68"/>
      <c r="V955" s="68"/>
      <c r="W955" s="68"/>
      <c r="X955" s="68"/>
      <c r="Y955" s="68"/>
      <c r="Z955" s="68"/>
    </row>
    <row r="956" spans="1:26" ht="30" customHeight="1">
      <c r="A956" s="103" t="s">
        <v>2721</v>
      </c>
      <c r="B956" s="59" t="s">
        <v>550</v>
      </c>
      <c r="C956" s="104"/>
      <c r="D956" s="104"/>
      <c r="E956" s="61"/>
      <c r="F956" s="61"/>
      <c r="G956" s="104"/>
      <c r="H956" s="104">
        <f t="shared" si="355"/>
        <v>0</v>
      </c>
      <c r="I956" s="68"/>
      <c r="J956" s="68"/>
      <c r="K956" s="68"/>
      <c r="L956" s="68"/>
      <c r="M956" s="68"/>
      <c r="N956" s="68"/>
      <c r="O956" s="68"/>
      <c r="P956" s="68"/>
      <c r="Q956" s="68"/>
      <c r="R956" s="68"/>
      <c r="S956" s="68"/>
      <c r="T956" s="68"/>
      <c r="U956" s="68"/>
      <c r="V956" s="68"/>
      <c r="W956" s="68"/>
      <c r="X956" s="68"/>
      <c r="Y956" s="68"/>
      <c r="Z956" s="68"/>
    </row>
    <row r="957" spans="1:26" ht="30" customHeight="1">
      <c r="A957" s="103" t="s">
        <v>2722</v>
      </c>
      <c r="B957" s="59" t="s">
        <v>535</v>
      </c>
      <c r="C957" s="104"/>
      <c r="D957" s="104"/>
      <c r="E957" s="61"/>
      <c r="F957" s="61"/>
      <c r="G957" s="104"/>
      <c r="H957" s="104">
        <f t="shared" si="355"/>
        <v>0</v>
      </c>
      <c r="I957" s="68"/>
      <c r="J957" s="68"/>
      <c r="K957" s="68"/>
      <c r="L957" s="68"/>
      <c r="M957" s="68"/>
      <c r="N957" s="68"/>
      <c r="O957" s="68"/>
      <c r="P957" s="68"/>
      <c r="Q957" s="68"/>
      <c r="R957" s="68"/>
      <c r="S957" s="68"/>
      <c r="T957" s="68"/>
      <c r="U957" s="68"/>
      <c r="V957" s="68"/>
      <c r="W957" s="68"/>
      <c r="X957" s="68"/>
      <c r="Y957" s="68"/>
      <c r="Z957" s="68"/>
    </row>
    <row r="958" spans="1:26" ht="30" customHeight="1">
      <c r="A958" s="103" t="s">
        <v>2723</v>
      </c>
      <c r="B958" s="59" t="s">
        <v>495</v>
      </c>
      <c r="C958" s="104"/>
      <c r="D958" s="104"/>
      <c r="E958" s="102">
        <f t="shared" ref="E958:F958" si="356">SUM(E959:E964)</f>
        <v>0</v>
      </c>
      <c r="F958" s="102">
        <f t="shared" si="356"/>
        <v>0</v>
      </c>
      <c r="G958" s="104"/>
      <c r="H958" s="102">
        <f>SUM(H959:H964)</f>
        <v>0</v>
      </c>
      <c r="I958" s="68"/>
      <c r="J958" s="68"/>
      <c r="K958" s="68"/>
      <c r="L958" s="68"/>
      <c r="M958" s="68"/>
      <c r="N958" s="68"/>
      <c r="O958" s="68"/>
      <c r="P958" s="68"/>
      <c r="Q958" s="68"/>
      <c r="R958" s="68"/>
      <c r="S958" s="68"/>
      <c r="T958" s="68"/>
      <c r="U958" s="68"/>
      <c r="V958" s="68"/>
      <c r="W958" s="68"/>
      <c r="X958" s="68"/>
      <c r="Y958" s="68"/>
      <c r="Z958" s="68"/>
    </row>
    <row r="959" spans="1:26" ht="30" customHeight="1">
      <c r="A959" s="103" t="s">
        <v>2724</v>
      </c>
      <c r="B959" s="59" t="s">
        <v>529</v>
      </c>
      <c r="C959" s="104"/>
      <c r="D959" s="104"/>
      <c r="E959" s="61"/>
      <c r="F959" s="61"/>
      <c r="G959" s="104"/>
      <c r="H959" s="104">
        <f t="shared" ref="H959:H963" si="357">ROUND(F959-E959,2)</f>
        <v>0</v>
      </c>
      <c r="I959" s="68"/>
      <c r="J959" s="68"/>
      <c r="K959" s="68"/>
      <c r="L959" s="68"/>
      <c r="M959" s="68"/>
      <c r="N959" s="68"/>
      <c r="O959" s="68"/>
      <c r="P959" s="68"/>
      <c r="Q959" s="68"/>
      <c r="R959" s="68"/>
      <c r="S959" s="68"/>
      <c r="T959" s="68"/>
      <c r="U959" s="68"/>
      <c r="V959" s="68"/>
      <c r="W959" s="68"/>
      <c r="X959" s="68"/>
      <c r="Y959" s="68"/>
      <c r="Z959" s="68"/>
    </row>
    <row r="960" spans="1:26" ht="30" customHeight="1">
      <c r="A960" s="103" t="s">
        <v>2725</v>
      </c>
      <c r="B960" s="59" t="s">
        <v>530</v>
      </c>
      <c r="C960" s="104"/>
      <c r="D960" s="104"/>
      <c r="E960" s="61"/>
      <c r="F960" s="61"/>
      <c r="G960" s="104"/>
      <c r="H960" s="104">
        <f t="shared" si="357"/>
        <v>0</v>
      </c>
      <c r="I960" s="68"/>
      <c r="J960" s="68"/>
      <c r="K960" s="68"/>
      <c r="L960" s="68"/>
      <c r="M960" s="68"/>
      <c r="N960" s="68"/>
      <c r="O960" s="68"/>
      <c r="P960" s="68"/>
      <c r="Q960" s="68"/>
      <c r="R960" s="68"/>
      <c r="S960" s="68"/>
      <c r="T960" s="68"/>
      <c r="U960" s="68"/>
      <c r="V960" s="68"/>
      <c r="W960" s="68"/>
      <c r="X960" s="68"/>
      <c r="Y960" s="68"/>
      <c r="Z960" s="68"/>
    </row>
    <row r="961" spans="1:26" ht="30" customHeight="1">
      <c r="A961" s="103" t="s">
        <v>2726</v>
      </c>
      <c r="B961" s="59" t="s">
        <v>531</v>
      </c>
      <c r="C961" s="104"/>
      <c r="D961" s="104"/>
      <c r="E961" s="61"/>
      <c r="F961" s="61"/>
      <c r="G961" s="104"/>
      <c r="H961" s="104">
        <f t="shared" si="357"/>
        <v>0</v>
      </c>
      <c r="I961" s="68"/>
      <c r="J961" s="68"/>
      <c r="K961" s="68"/>
      <c r="L961" s="68"/>
      <c r="M961" s="68"/>
      <c r="N961" s="68"/>
      <c r="O961" s="68"/>
      <c r="P961" s="68"/>
      <c r="Q961" s="68"/>
      <c r="R961" s="68"/>
      <c r="S961" s="68"/>
      <c r="T961" s="68"/>
      <c r="U961" s="68"/>
      <c r="V961" s="68"/>
      <c r="W961" s="68"/>
      <c r="X961" s="68"/>
      <c r="Y961" s="68"/>
      <c r="Z961" s="68"/>
    </row>
    <row r="962" spans="1:26" ht="30" customHeight="1">
      <c r="A962" s="103" t="s">
        <v>2727</v>
      </c>
      <c r="B962" s="59" t="s">
        <v>532</v>
      </c>
      <c r="C962" s="104"/>
      <c r="D962" s="104"/>
      <c r="E962" s="61"/>
      <c r="F962" s="61"/>
      <c r="G962" s="104"/>
      <c r="H962" s="104">
        <f t="shared" si="357"/>
        <v>0</v>
      </c>
      <c r="I962" s="68"/>
      <c r="J962" s="68"/>
      <c r="K962" s="68"/>
      <c r="L962" s="68"/>
      <c r="M962" s="68"/>
      <c r="N962" s="68"/>
      <c r="O962" s="68"/>
      <c r="P962" s="68"/>
      <c r="Q962" s="68"/>
      <c r="R962" s="68"/>
      <c r="S962" s="68"/>
      <c r="T962" s="68"/>
      <c r="U962" s="68"/>
      <c r="V962" s="68"/>
      <c r="W962" s="68"/>
      <c r="X962" s="68"/>
      <c r="Y962" s="68"/>
      <c r="Z962" s="68"/>
    </row>
    <row r="963" spans="1:26" ht="30" customHeight="1">
      <c r="A963" s="103" t="s">
        <v>2728</v>
      </c>
      <c r="B963" s="59" t="s">
        <v>533</v>
      </c>
      <c r="C963" s="104"/>
      <c r="D963" s="104"/>
      <c r="E963" s="61"/>
      <c r="F963" s="61"/>
      <c r="G963" s="104"/>
      <c r="H963" s="104">
        <f t="shared" si="357"/>
        <v>0</v>
      </c>
      <c r="I963" s="68"/>
      <c r="J963" s="68"/>
      <c r="K963" s="68"/>
      <c r="L963" s="68"/>
      <c r="M963" s="68"/>
      <c r="N963" s="68"/>
      <c r="O963" s="68"/>
      <c r="P963" s="68"/>
      <c r="Q963" s="68"/>
      <c r="R963" s="68"/>
      <c r="S963" s="68"/>
      <c r="T963" s="68"/>
      <c r="U963" s="68"/>
      <c r="V963" s="68"/>
      <c r="W963" s="68"/>
      <c r="X963" s="68"/>
      <c r="Y963" s="68"/>
      <c r="Z963" s="68"/>
    </row>
    <row r="964" spans="1:26" ht="30" customHeight="1">
      <c r="A964" s="103" t="s">
        <v>2729</v>
      </c>
      <c r="B964" s="59" t="s">
        <v>496</v>
      </c>
      <c r="C964" s="104"/>
      <c r="D964" s="104"/>
      <c r="E964" s="102">
        <f t="shared" ref="E964:F964" si="358">SUM(E965:E966)</f>
        <v>0</v>
      </c>
      <c r="F964" s="102">
        <f t="shared" si="358"/>
        <v>0</v>
      </c>
      <c r="G964" s="104"/>
      <c r="H964" s="102">
        <f>SUM(H965:H966)</f>
        <v>0</v>
      </c>
      <c r="I964" s="68"/>
      <c r="J964" s="68"/>
      <c r="K964" s="68"/>
      <c r="L964" s="68"/>
      <c r="M964" s="68"/>
      <c r="N964" s="68"/>
      <c r="O964" s="68"/>
      <c r="P964" s="68"/>
      <c r="Q964" s="68"/>
      <c r="R964" s="68"/>
      <c r="S964" s="68"/>
      <c r="T964" s="68"/>
      <c r="U964" s="68"/>
      <c r="V964" s="68"/>
      <c r="W964" s="68"/>
      <c r="X964" s="68"/>
      <c r="Y964" s="68"/>
      <c r="Z964" s="68"/>
    </row>
    <row r="965" spans="1:26" ht="30" customHeight="1">
      <c r="A965" s="103" t="s">
        <v>2730</v>
      </c>
      <c r="B965" s="59" t="s">
        <v>551</v>
      </c>
      <c r="C965" s="104"/>
      <c r="D965" s="104"/>
      <c r="E965" s="61"/>
      <c r="F965" s="61"/>
      <c r="G965" s="104"/>
      <c r="H965" s="104">
        <f t="shared" ref="H965:H966" si="359">ROUND(F965-E965,2)</f>
        <v>0</v>
      </c>
      <c r="I965" s="68"/>
      <c r="J965" s="68"/>
      <c r="K965" s="68"/>
      <c r="L965" s="68"/>
      <c r="M965" s="68"/>
      <c r="N965" s="68"/>
      <c r="O965" s="68"/>
      <c r="P965" s="68"/>
      <c r="Q965" s="68"/>
      <c r="R965" s="68"/>
      <c r="S965" s="68"/>
      <c r="T965" s="68"/>
      <c r="U965" s="68"/>
      <c r="V965" s="68"/>
      <c r="W965" s="68"/>
      <c r="X965" s="68"/>
      <c r="Y965" s="68"/>
      <c r="Z965" s="68"/>
    </row>
    <row r="966" spans="1:26" ht="30" customHeight="1">
      <c r="A966" s="103" t="s">
        <v>2731</v>
      </c>
      <c r="B966" s="59" t="s">
        <v>552</v>
      </c>
      <c r="C966" s="104"/>
      <c r="D966" s="104"/>
      <c r="E966" s="61"/>
      <c r="F966" s="61"/>
      <c r="G966" s="104"/>
      <c r="H966" s="104">
        <f t="shared" si="359"/>
        <v>0</v>
      </c>
      <c r="I966" s="68"/>
      <c r="J966" s="68"/>
      <c r="K966" s="68"/>
      <c r="L966" s="68"/>
      <c r="M966" s="68"/>
      <c r="N966" s="68"/>
      <c r="O966" s="68"/>
      <c r="P966" s="68"/>
      <c r="Q966" s="68"/>
      <c r="R966" s="68"/>
      <c r="S966" s="68"/>
      <c r="T966" s="68"/>
      <c r="U966" s="68"/>
      <c r="V966" s="68"/>
      <c r="W966" s="68"/>
      <c r="X966" s="68"/>
      <c r="Y966" s="68"/>
      <c r="Z966" s="68"/>
    </row>
    <row r="967" spans="1:26" ht="30" customHeight="1">
      <c r="A967" s="100" t="s">
        <v>2732</v>
      </c>
      <c r="B967" s="101" t="s">
        <v>353</v>
      </c>
      <c r="C967" s="102"/>
      <c r="D967" s="102"/>
      <c r="E967" s="102">
        <f t="shared" ref="E967:F967" si="360">SUM(E968:E976)</f>
        <v>0</v>
      </c>
      <c r="F967" s="102">
        <f t="shared" si="360"/>
        <v>0</v>
      </c>
      <c r="G967" s="102"/>
      <c r="H967" s="102">
        <f>SUM(H968:H976)</f>
        <v>0</v>
      </c>
      <c r="I967" s="68"/>
      <c r="J967" s="68"/>
      <c r="K967" s="68"/>
      <c r="L967" s="68"/>
      <c r="M967" s="68"/>
      <c r="N967" s="68"/>
      <c r="O967" s="68"/>
      <c r="P967" s="68"/>
      <c r="Q967" s="68"/>
      <c r="R967" s="68"/>
      <c r="S967" s="68"/>
      <c r="T967" s="68"/>
      <c r="U967" s="68"/>
      <c r="V967" s="68"/>
      <c r="W967" s="68"/>
      <c r="X967" s="68"/>
      <c r="Y967" s="68"/>
      <c r="Z967" s="68"/>
    </row>
    <row r="968" spans="1:26" ht="30" customHeight="1">
      <c r="A968" s="103" t="s">
        <v>2733</v>
      </c>
      <c r="B968" s="59" t="s">
        <v>2734</v>
      </c>
      <c r="C968" s="104"/>
      <c r="D968" s="104"/>
      <c r="E968" s="61"/>
      <c r="F968" s="61"/>
      <c r="G968" s="104"/>
      <c r="H968" s="104">
        <f t="shared" ref="H968:H969" si="361">ROUND(F968-E968,2)</f>
        <v>0</v>
      </c>
      <c r="I968" s="68"/>
      <c r="J968" s="68"/>
      <c r="K968" s="68"/>
      <c r="L968" s="68"/>
      <c r="M968" s="68"/>
      <c r="N968" s="68"/>
      <c r="O968" s="68"/>
      <c r="P968" s="68"/>
      <c r="Q968" s="68"/>
      <c r="R968" s="68"/>
      <c r="S968" s="68"/>
      <c r="T968" s="68"/>
      <c r="U968" s="68"/>
      <c r="V968" s="68"/>
      <c r="W968" s="68"/>
      <c r="X968" s="68"/>
      <c r="Y968" s="68"/>
      <c r="Z968" s="68"/>
    </row>
    <row r="969" spans="1:26" ht="30" customHeight="1">
      <c r="A969" s="103" t="s">
        <v>2735</v>
      </c>
      <c r="B969" s="59" t="s">
        <v>2736</v>
      </c>
      <c r="C969" s="104"/>
      <c r="D969" s="104"/>
      <c r="E969" s="61"/>
      <c r="F969" s="61"/>
      <c r="G969" s="104"/>
      <c r="H969" s="104">
        <f t="shared" si="361"/>
        <v>0</v>
      </c>
      <c r="I969" s="68"/>
      <c r="J969" s="68"/>
      <c r="K969" s="68"/>
      <c r="L969" s="68"/>
      <c r="M969" s="68"/>
      <c r="N969" s="68"/>
      <c r="O969" s="68"/>
      <c r="P969" s="68"/>
      <c r="Q969" s="68"/>
      <c r="R969" s="68"/>
      <c r="S969" s="68"/>
      <c r="T969" s="68"/>
      <c r="U969" s="68"/>
      <c r="V969" s="68"/>
      <c r="W969" s="68"/>
      <c r="X969" s="68"/>
      <c r="Y969" s="68"/>
      <c r="Z969" s="68"/>
    </row>
    <row r="970" spans="1:26" ht="30" customHeight="1">
      <c r="A970" s="103" t="s">
        <v>2737</v>
      </c>
      <c r="B970" s="59" t="s">
        <v>498</v>
      </c>
      <c r="C970" s="104"/>
      <c r="D970" s="104"/>
      <c r="E970" s="104"/>
      <c r="F970" s="104"/>
      <c r="G970" s="104"/>
      <c r="H970" s="104">
        <f>F970-E970</f>
        <v>0</v>
      </c>
      <c r="I970" s="68"/>
      <c r="J970" s="68"/>
      <c r="K970" s="68"/>
      <c r="L970" s="68"/>
      <c r="M970" s="68"/>
      <c r="N970" s="68"/>
      <c r="O970" s="68"/>
      <c r="P970" s="68"/>
      <c r="Q970" s="68"/>
      <c r="R970" s="68"/>
      <c r="S970" s="68"/>
      <c r="T970" s="68"/>
      <c r="U970" s="68"/>
      <c r="V970" s="68"/>
      <c r="W970" s="68"/>
      <c r="X970" s="68"/>
      <c r="Y970" s="68"/>
      <c r="Z970" s="68"/>
    </row>
    <row r="971" spans="1:26" ht="30" customHeight="1">
      <c r="A971" s="103" t="s">
        <v>2738</v>
      </c>
      <c r="B971" s="59" t="s">
        <v>2739</v>
      </c>
      <c r="C971" s="104"/>
      <c r="D971" s="104"/>
      <c r="E971" s="61"/>
      <c r="F971" s="61"/>
      <c r="G971" s="104"/>
      <c r="H971" s="104">
        <f t="shared" ref="H971:H972" si="362">ROUND(F971-E971,2)</f>
        <v>0</v>
      </c>
      <c r="I971" s="68"/>
      <c r="J971" s="68"/>
      <c r="K971" s="68"/>
      <c r="L971" s="68"/>
      <c r="M971" s="68"/>
      <c r="N971" s="68"/>
      <c r="O971" s="68"/>
      <c r="P971" s="68"/>
      <c r="Q971" s="68"/>
      <c r="R971" s="68"/>
      <c r="S971" s="68"/>
      <c r="T971" s="68"/>
      <c r="U971" s="68"/>
      <c r="V971" s="68"/>
      <c r="W971" s="68"/>
      <c r="X971" s="68"/>
      <c r="Y971" s="68"/>
      <c r="Z971" s="68"/>
    </row>
    <row r="972" spans="1:26" ht="30" customHeight="1">
      <c r="A972" s="103" t="s">
        <v>2740</v>
      </c>
      <c r="B972" s="59" t="s">
        <v>2741</v>
      </c>
      <c r="C972" s="104"/>
      <c r="D972" s="104"/>
      <c r="E972" s="61"/>
      <c r="F972" s="61"/>
      <c r="G972" s="104"/>
      <c r="H972" s="104">
        <f t="shared" si="362"/>
        <v>0</v>
      </c>
      <c r="I972" s="68"/>
      <c r="J972" s="68"/>
      <c r="K972" s="68"/>
      <c r="L972" s="68"/>
      <c r="M972" s="68"/>
      <c r="N972" s="68"/>
      <c r="O972" s="68"/>
      <c r="P972" s="68"/>
      <c r="Q972" s="68"/>
      <c r="R972" s="68"/>
      <c r="S972" s="68"/>
      <c r="T972" s="68"/>
      <c r="U972" s="68"/>
      <c r="V972" s="68"/>
      <c r="W972" s="68"/>
      <c r="X972" s="68"/>
      <c r="Y972" s="68"/>
      <c r="Z972" s="68"/>
    </row>
    <row r="973" spans="1:26" ht="30" customHeight="1">
      <c r="A973" s="103" t="s">
        <v>2742</v>
      </c>
      <c r="B973" s="59" t="s">
        <v>500</v>
      </c>
      <c r="C973" s="104"/>
      <c r="D973" s="104"/>
      <c r="E973" s="104"/>
      <c r="F973" s="104"/>
      <c r="G973" s="104"/>
      <c r="H973" s="104">
        <f>F973-E973</f>
        <v>0</v>
      </c>
      <c r="I973" s="68"/>
      <c r="J973" s="68"/>
      <c r="K973" s="68"/>
      <c r="L973" s="68"/>
      <c r="M973" s="68"/>
      <c r="N973" s="68"/>
      <c r="O973" s="68"/>
      <c r="P973" s="68"/>
      <c r="Q973" s="68"/>
      <c r="R973" s="68"/>
      <c r="S973" s="68"/>
      <c r="T973" s="68"/>
      <c r="U973" s="68"/>
      <c r="V973" s="68"/>
      <c r="W973" s="68"/>
      <c r="X973" s="68"/>
      <c r="Y973" s="68"/>
      <c r="Z973" s="68"/>
    </row>
    <row r="974" spans="1:26" ht="30" customHeight="1">
      <c r="A974" s="103" t="s">
        <v>2743</v>
      </c>
      <c r="B974" s="59" t="s">
        <v>363</v>
      </c>
      <c r="C974" s="104"/>
      <c r="D974" s="104"/>
      <c r="E974" s="61"/>
      <c r="F974" s="61"/>
      <c r="G974" s="104"/>
      <c r="H974" s="104">
        <f>ROUND(F974-E974,2)</f>
        <v>0</v>
      </c>
      <c r="I974" s="68"/>
      <c r="J974" s="68"/>
      <c r="K974" s="68"/>
      <c r="L974" s="68"/>
      <c r="M974" s="68"/>
      <c r="N974" s="68"/>
      <c r="O974" s="68"/>
      <c r="P974" s="68"/>
      <c r="Q974" s="68"/>
      <c r="R974" s="68"/>
      <c r="S974" s="68"/>
      <c r="T974" s="68"/>
      <c r="U974" s="68"/>
      <c r="V974" s="68"/>
      <c r="W974" s="68"/>
      <c r="X974" s="68"/>
      <c r="Y974" s="68"/>
      <c r="Z974" s="68"/>
    </row>
    <row r="975" spans="1:26" ht="30" customHeight="1">
      <c r="A975" s="103" t="s">
        <v>2744</v>
      </c>
      <c r="B975" s="59" t="s">
        <v>501</v>
      </c>
      <c r="C975" s="104"/>
      <c r="D975" s="104"/>
      <c r="E975" s="104"/>
      <c r="F975" s="104"/>
      <c r="G975" s="104"/>
      <c r="H975" s="104">
        <f>F975-E975</f>
        <v>0</v>
      </c>
      <c r="I975" s="68"/>
      <c r="J975" s="68"/>
      <c r="K975" s="68"/>
      <c r="L975" s="68"/>
      <c r="M975" s="68"/>
      <c r="N975" s="68"/>
      <c r="O975" s="68"/>
      <c r="P975" s="68"/>
      <c r="Q975" s="68"/>
      <c r="R975" s="68"/>
      <c r="S975" s="68"/>
      <c r="T975" s="68"/>
      <c r="U975" s="68"/>
      <c r="V975" s="68"/>
      <c r="W975" s="68"/>
      <c r="X975" s="68"/>
      <c r="Y975" s="68"/>
      <c r="Z975" s="68"/>
    </row>
    <row r="976" spans="1:26" ht="30" customHeight="1">
      <c r="A976" s="103" t="s">
        <v>2745</v>
      </c>
      <c r="B976" s="59" t="s">
        <v>502</v>
      </c>
      <c r="C976" s="104"/>
      <c r="D976" s="104"/>
      <c r="E976" s="61"/>
      <c r="F976" s="61"/>
      <c r="G976" s="104"/>
      <c r="H976" s="104">
        <f>ROUND(F976-E976,2)</f>
        <v>0</v>
      </c>
      <c r="I976" s="68"/>
      <c r="J976" s="68"/>
      <c r="K976" s="68"/>
      <c r="L976" s="68"/>
      <c r="M976" s="68"/>
      <c r="N976" s="68"/>
      <c r="O976" s="68"/>
      <c r="P976" s="68"/>
      <c r="Q976" s="68"/>
      <c r="R976" s="68"/>
      <c r="S976" s="68"/>
      <c r="T976" s="68"/>
      <c r="U976" s="68"/>
      <c r="V976" s="68"/>
      <c r="W976" s="68"/>
      <c r="X976" s="68"/>
      <c r="Y976" s="68"/>
      <c r="Z976" s="68"/>
    </row>
    <row r="977" spans="1:26" ht="30" customHeight="1">
      <c r="A977" s="100" t="s">
        <v>2746</v>
      </c>
      <c r="B977" s="101" t="s">
        <v>503</v>
      </c>
      <c r="C977" s="102"/>
      <c r="D977" s="102"/>
      <c r="E977" s="102">
        <f t="shared" ref="E977:F977" si="363">SUM(E978:E980)</f>
        <v>0</v>
      </c>
      <c r="F977" s="102">
        <f t="shared" si="363"/>
        <v>0</v>
      </c>
      <c r="G977" s="102"/>
      <c r="H977" s="102">
        <f>SUM(H978:H980)</f>
        <v>0</v>
      </c>
      <c r="I977" s="68"/>
      <c r="J977" s="68"/>
      <c r="K977" s="68"/>
      <c r="L977" s="68"/>
      <c r="M977" s="68"/>
      <c r="N977" s="68"/>
      <c r="O977" s="68"/>
      <c r="P977" s="68"/>
      <c r="Q977" s="68"/>
      <c r="R977" s="68"/>
      <c r="S977" s="68"/>
      <c r="T977" s="68"/>
      <c r="U977" s="68"/>
      <c r="V977" s="68"/>
      <c r="W977" s="68"/>
      <c r="X977" s="68"/>
      <c r="Y977" s="68"/>
      <c r="Z977" s="68"/>
    </row>
    <row r="978" spans="1:26" ht="30" customHeight="1">
      <c r="A978" s="103" t="s">
        <v>2747</v>
      </c>
      <c r="B978" s="59" t="s">
        <v>504</v>
      </c>
      <c r="C978" s="104"/>
      <c r="D978" s="104"/>
      <c r="E978" s="104"/>
      <c r="F978" s="104"/>
      <c r="G978" s="104"/>
      <c r="H978" s="104">
        <f t="shared" ref="H978:H979" si="364">F978-E978</f>
        <v>0</v>
      </c>
      <c r="I978" s="68"/>
      <c r="J978" s="68"/>
      <c r="K978" s="68"/>
      <c r="L978" s="68"/>
      <c r="M978" s="68"/>
      <c r="N978" s="68"/>
      <c r="O978" s="68"/>
      <c r="P978" s="68"/>
      <c r="Q978" s="68"/>
      <c r="R978" s="68"/>
      <c r="S978" s="68"/>
      <c r="T978" s="68"/>
      <c r="U978" s="68"/>
      <c r="V978" s="68"/>
      <c r="W978" s="68"/>
      <c r="X978" s="68"/>
      <c r="Y978" s="68"/>
      <c r="Z978" s="68"/>
    </row>
    <row r="979" spans="1:26" ht="30" customHeight="1">
      <c r="A979" s="103" t="s">
        <v>2748</v>
      </c>
      <c r="B979" s="59" t="s">
        <v>505</v>
      </c>
      <c r="C979" s="104"/>
      <c r="D979" s="104"/>
      <c r="E979" s="104"/>
      <c r="F979" s="104"/>
      <c r="G979" s="104"/>
      <c r="H979" s="104">
        <f t="shared" si="364"/>
        <v>0</v>
      </c>
      <c r="I979" s="68"/>
      <c r="J979" s="68"/>
      <c r="K979" s="68"/>
      <c r="L979" s="68"/>
      <c r="M979" s="68"/>
      <c r="N979" s="68"/>
      <c r="O979" s="68"/>
      <c r="P979" s="68"/>
      <c r="Q979" s="68"/>
      <c r="R979" s="68"/>
      <c r="S979" s="68"/>
      <c r="T979" s="68"/>
      <c r="U979" s="68"/>
      <c r="V979" s="68"/>
      <c r="W979" s="68"/>
      <c r="X979" s="68"/>
      <c r="Y979" s="68"/>
      <c r="Z979" s="68"/>
    </row>
    <row r="980" spans="1:26" ht="30" customHeight="1">
      <c r="A980" s="103" t="s">
        <v>2749</v>
      </c>
      <c r="B980" s="63" t="s">
        <v>506</v>
      </c>
      <c r="C980" s="104"/>
      <c r="D980" s="104"/>
      <c r="E980" s="102">
        <f t="shared" ref="E980:F980" si="365">SUM(E981:E982)</f>
        <v>0</v>
      </c>
      <c r="F980" s="102">
        <f t="shared" si="365"/>
        <v>0</v>
      </c>
      <c r="G980" s="104"/>
      <c r="H980" s="102">
        <f>SUM(H981:H982)</f>
        <v>0</v>
      </c>
      <c r="I980" s="68"/>
      <c r="J980" s="68"/>
      <c r="K980" s="68"/>
      <c r="L980" s="68"/>
      <c r="M980" s="68"/>
      <c r="N980" s="68"/>
      <c r="O980" s="68"/>
      <c r="P980" s="68"/>
      <c r="Q980" s="68"/>
      <c r="R980" s="68"/>
      <c r="S980" s="68"/>
      <c r="T980" s="68"/>
      <c r="U980" s="68"/>
      <c r="V980" s="68"/>
      <c r="W980" s="68"/>
      <c r="X980" s="68"/>
      <c r="Y980" s="68"/>
      <c r="Z980" s="68"/>
    </row>
    <row r="981" spans="1:26" ht="30" customHeight="1">
      <c r="A981" s="106" t="s">
        <v>2750</v>
      </c>
      <c r="B981" s="63" t="s">
        <v>2649</v>
      </c>
      <c r="C981" s="107"/>
      <c r="D981" s="104"/>
      <c r="E981" s="61"/>
      <c r="F981" s="61"/>
      <c r="G981" s="104"/>
      <c r="H981" s="104">
        <f t="shared" ref="H981:H982" si="366">ROUND(F981-E981,2)</f>
        <v>0</v>
      </c>
      <c r="I981" s="68"/>
      <c r="J981" s="68"/>
      <c r="K981" s="68"/>
      <c r="L981" s="68"/>
      <c r="M981" s="68"/>
      <c r="N981" s="68"/>
      <c r="O981" s="68"/>
      <c r="P981" s="68"/>
      <c r="Q981" s="68"/>
      <c r="R981" s="68"/>
      <c r="S981" s="68"/>
      <c r="T981" s="68"/>
      <c r="U981" s="68"/>
      <c r="V981" s="68"/>
      <c r="W981" s="68"/>
      <c r="X981" s="68"/>
      <c r="Y981" s="68"/>
      <c r="Z981" s="68"/>
    </row>
    <row r="982" spans="1:26" ht="30" customHeight="1">
      <c r="A982" s="106" t="s">
        <v>2751</v>
      </c>
      <c r="B982" s="63" t="s">
        <v>2651</v>
      </c>
      <c r="C982" s="107"/>
      <c r="D982" s="104"/>
      <c r="E982" s="61"/>
      <c r="F982" s="61"/>
      <c r="G982" s="104"/>
      <c r="H982" s="104">
        <f t="shared" si="366"/>
        <v>0</v>
      </c>
      <c r="I982" s="68"/>
      <c r="J982" s="68"/>
      <c r="K982" s="68"/>
      <c r="L982" s="68"/>
      <c r="M982" s="68"/>
      <c r="N982" s="68"/>
      <c r="O982" s="68"/>
      <c r="P982" s="68"/>
      <c r="Q982" s="68"/>
      <c r="R982" s="68"/>
      <c r="S982" s="68"/>
      <c r="T982" s="68"/>
      <c r="U982" s="68"/>
      <c r="V982" s="68"/>
      <c r="W982" s="68"/>
      <c r="X982" s="68"/>
      <c r="Y982" s="68"/>
      <c r="Z982" s="68"/>
    </row>
    <row r="983" spans="1:26" ht="30" customHeight="1">
      <c r="A983" s="81">
        <v>81300</v>
      </c>
      <c r="B983" s="99" t="s">
        <v>2752</v>
      </c>
      <c r="C983" s="88"/>
      <c r="D983" s="43"/>
      <c r="E983" s="43">
        <f t="shared" ref="E983:F983" si="367">E984+E994+E1000+E1003+E1010+E1014+E1019+E1029+E1061+E1071</f>
        <v>0</v>
      </c>
      <c r="F983" s="43">
        <f t="shared" si="367"/>
        <v>0</v>
      </c>
      <c r="G983" s="44">
        <f t="shared" ref="G983:G984" si="368">E983-F983</f>
        <v>0</v>
      </c>
      <c r="H983" s="44"/>
      <c r="I983" s="68"/>
      <c r="J983" s="68"/>
      <c r="K983" s="68"/>
      <c r="L983" s="68"/>
      <c r="M983" s="68"/>
      <c r="N983" s="68"/>
      <c r="O983" s="68"/>
      <c r="P983" s="68"/>
      <c r="Q983" s="68"/>
      <c r="R983" s="68"/>
      <c r="S983" s="68"/>
      <c r="T983" s="68"/>
      <c r="U983" s="68"/>
      <c r="V983" s="68"/>
      <c r="W983" s="68"/>
      <c r="X983" s="68"/>
      <c r="Y983" s="68"/>
      <c r="Z983" s="68"/>
    </row>
    <row r="984" spans="1:26" ht="30" customHeight="1">
      <c r="A984" s="100" t="s">
        <v>2753</v>
      </c>
      <c r="B984" s="101" t="s">
        <v>345</v>
      </c>
      <c r="C984" s="102"/>
      <c r="D984" s="102"/>
      <c r="E984" s="102">
        <f t="shared" ref="E984:F984" si="369">SUM(E985:E993)</f>
        <v>0</v>
      </c>
      <c r="F984" s="102">
        <f t="shared" si="369"/>
        <v>0</v>
      </c>
      <c r="G984" s="102">
        <f t="shared" si="368"/>
        <v>0</v>
      </c>
      <c r="H984" s="102"/>
      <c r="I984" s="68"/>
      <c r="J984" s="68"/>
      <c r="K984" s="68"/>
      <c r="L984" s="68"/>
      <c r="M984" s="68"/>
      <c r="N984" s="68"/>
      <c r="O984" s="68"/>
      <c r="P984" s="68"/>
      <c r="Q984" s="68"/>
      <c r="R984" s="68"/>
      <c r="S984" s="68"/>
      <c r="T984" s="68"/>
      <c r="U984" s="68"/>
      <c r="V984" s="68"/>
      <c r="W984" s="68"/>
      <c r="X984" s="68"/>
      <c r="Y984" s="68"/>
      <c r="Z984" s="68"/>
    </row>
    <row r="985" spans="1:26" ht="30" customHeight="1">
      <c r="A985" s="103" t="s">
        <v>2754</v>
      </c>
      <c r="B985" s="59" t="s">
        <v>456</v>
      </c>
      <c r="C985" s="104"/>
      <c r="D985" s="104"/>
      <c r="E985" s="61"/>
      <c r="F985" s="61"/>
      <c r="G985" s="104">
        <f t="shared" ref="G985:G993" si="370">ROUND(E985-F985,2)</f>
        <v>0</v>
      </c>
      <c r="H985" s="104"/>
      <c r="I985" s="68"/>
      <c r="J985" s="68"/>
      <c r="K985" s="68"/>
      <c r="L985" s="68"/>
      <c r="M985" s="68"/>
      <c r="N985" s="68"/>
      <c r="O985" s="68"/>
      <c r="P985" s="68"/>
      <c r="Q985" s="68"/>
      <c r="R985" s="68"/>
      <c r="S985" s="68"/>
      <c r="T985" s="68"/>
      <c r="U985" s="68"/>
      <c r="V985" s="68"/>
      <c r="W985" s="68"/>
      <c r="X985" s="68"/>
      <c r="Y985" s="68"/>
      <c r="Z985" s="68"/>
    </row>
    <row r="986" spans="1:26" ht="30" customHeight="1">
      <c r="A986" s="103" t="s">
        <v>2755</v>
      </c>
      <c r="B986" s="59" t="s">
        <v>457</v>
      </c>
      <c r="C986" s="104"/>
      <c r="D986" s="104"/>
      <c r="E986" s="61"/>
      <c r="F986" s="61"/>
      <c r="G986" s="104">
        <f t="shared" si="370"/>
        <v>0</v>
      </c>
      <c r="H986" s="104"/>
      <c r="I986" s="68"/>
      <c r="J986" s="68"/>
      <c r="K986" s="68"/>
      <c r="L986" s="68"/>
      <c r="M986" s="68"/>
      <c r="N986" s="68"/>
      <c r="O986" s="68"/>
      <c r="P986" s="68"/>
      <c r="Q986" s="68"/>
      <c r="R986" s="68"/>
      <c r="S986" s="68"/>
      <c r="T986" s="68"/>
      <c r="U986" s="68"/>
      <c r="V986" s="68"/>
      <c r="W986" s="68"/>
      <c r="X986" s="68"/>
      <c r="Y986" s="68"/>
      <c r="Z986" s="68"/>
    </row>
    <row r="987" spans="1:26" ht="30" customHeight="1">
      <c r="A987" s="103" t="s">
        <v>2756</v>
      </c>
      <c r="B987" s="59" t="s">
        <v>458</v>
      </c>
      <c r="C987" s="104"/>
      <c r="D987" s="104"/>
      <c r="E987" s="61"/>
      <c r="F987" s="61"/>
      <c r="G987" s="104">
        <f t="shared" si="370"/>
        <v>0</v>
      </c>
      <c r="H987" s="104"/>
      <c r="I987" s="68"/>
      <c r="J987" s="68"/>
      <c r="K987" s="68"/>
      <c r="L987" s="68"/>
      <c r="M987" s="68"/>
      <c r="N987" s="68"/>
      <c r="O987" s="68"/>
      <c r="P987" s="68"/>
      <c r="Q987" s="68"/>
      <c r="R987" s="68"/>
      <c r="S987" s="68"/>
      <c r="T987" s="68"/>
      <c r="U987" s="68"/>
      <c r="V987" s="68"/>
      <c r="W987" s="68"/>
      <c r="X987" s="68"/>
      <c r="Y987" s="68"/>
      <c r="Z987" s="68"/>
    </row>
    <row r="988" spans="1:26" ht="30" customHeight="1">
      <c r="A988" s="103" t="s">
        <v>2757</v>
      </c>
      <c r="B988" s="59" t="s">
        <v>459</v>
      </c>
      <c r="C988" s="104"/>
      <c r="D988" s="104"/>
      <c r="E988" s="104"/>
      <c r="F988" s="104"/>
      <c r="G988" s="104">
        <f t="shared" si="370"/>
        <v>0</v>
      </c>
      <c r="H988" s="104"/>
      <c r="I988" s="68"/>
      <c r="J988" s="68"/>
      <c r="K988" s="68"/>
      <c r="L988" s="68"/>
      <c r="M988" s="68"/>
      <c r="N988" s="68"/>
      <c r="O988" s="68"/>
      <c r="P988" s="68"/>
      <c r="Q988" s="68"/>
      <c r="R988" s="68"/>
      <c r="S988" s="68"/>
      <c r="T988" s="68"/>
      <c r="U988" s="68"/>
      <c r="V988" s="68"/>
      <c r="W988" s="68"/>
      <c r="X988" s="68"/>
      <c r="Y988" s="68"/>
      <c r="Z988" s="68"/>
    </row>
    <row r="989" spans="1:26" ht="30" customHeight="1">
      <c r="A989" s="103" t="s">
        <v>2758</v>
      </c>
      <c r="B989" s="59" t="s">
        <v>460</v>
      </c>
      <c r="C989" s="104"/>
      <c r="D989" s="104"/>
      <c r="E989" s="104"/>
      <c r="F989" s="104"/>
      <c r="G989" s="104">
        <f t="shared" si="370"/>
        <v>0</v>
      </c>
      <c r="H989" s="104"/>
      <c r="I989" s="68"/>
      <c r="J989" s="68"/>
      <c r="K989" s="68"/>
      <c r="L989" s="68"/>
      <c r="M989" s="68"/>
      <c r="N989" s="68"/>
      <c r="O989" s="68"/>
      <c r="P989" s="68"/>
      <c r="Q989" s="68"/>
      <c r="R989" s="68"/>
      <c r="S989" s="68"/>
      <c r="T989" s="68"/>
      <c r="U989" s="68"/>
      <c r="V989" s="68"/>
      <c r="W989" s="68"/>
      <c r="X989" s="68"/>
      <c r="Y989" s="68"/>
      <c r="Z989" s="68"/>
    </row>
    <row r="990" spans="1:26" ht="30" customHeight="1">
      <c r="A990" s="103" t="s">
        <v>2759</v>
      </c>
      <c r="B990" s="59" t="s">
        <v>461</v>
      </c>
      <c r="C990" s="104"/>
      <c r="D990" s="104"/>
      <c r="E990" s="104"/>
      <c r="F990" s="104"/>
      <c r="G990" s="104">
        <f t="shared" si="370"/>
        <v>0</v>
      </c>
      <c r="H990" s="104"/>
      <c r="I990" s="68"/>
      <c r="J990" s="68"/>
      <c r="K990" s="68"/>
      <c r="L990" s="68"/>
      <c r="M990" s="68"/>
      <c r="N990" s="68"/>
      <c r="O990" s="68"/>
      <c r="P990" s="68"/>
      <c r="Q990" s="68"/>
      <c r="R990" s="68"/>
      <c r="S990" s="68"/>
      <c r="T990" s="68"/>
      <c r="U990" s="68"/>
      <c r="V990" s="68"/>
      <c r="W990" s="68"/>
      <c r="X990" s="68"/>
      <c r="Y990" s="68"/>
      <c r="Z990" s="68"/>
    </row>
    <row r="991" spans="1:26" ht="30" customHeight="1">
      <c r="A991" s="103" t="s">
        <v>2760</v>
      </c>
      <c r="B991" s="59" t="s">
        <v>462</v>
      </c>
      <c r="C991" s="104"/>
      <c r="D991" s="104"/>
      <c r="E991" s="61"/>
      <c r="F991" s="61"/>
      <c r="G991" s="104">
        <f t="shared" si="370"/>
        <v>0</v>
      </c>
      <c r="H991" s="104"/>
      <c r="I991" s="68"/>
      <c r="J991" s="68"/>
      <c r="K991" s="68"/>
      <c r="L991" s="68"/>
      <c r="M991" s="68"/>
      <c r="N991" s="68"/>
      <c r="O991" s="68"/>
      <c r="P991" s="68"/>
      <c r="Q991" s="68"/>
      <c r="R991" s="68"/>
      <c r="S991" s="68"/>
      <c r="T991" s="68"/>
      <c r="U991" s="68"/>
      <c r="V991" s="68"/>
      <c r="W991" s="68"/>
      <c r="X991" s="68"/>
      <c r="Y991" s="68"/>
      <c r="Z991" s="68"/>
    </row>
    <row r="992" spans="1:26" ht="30" customHeight="1">
      <c r="A992" s="103" t="s">
        <v>2761</v>
      </c>
      <c r="B992" s="59" t="s">
        <v>463</v>
      </c>
      <c r="C992" s="104"/>
      <c r="D992" s="104"/>
      <c r="E992" s="61"/>
      <c r="F992" s="61"/>
      <c r="G992" s="104">
        <f t="shared" si="370"/>
        <v>0</v>
      </c>
      <c r="H992" s="104"/>
      <c r="I992" s="68"/>
      <c r="J992" s="68"/>
      <c r="K992" s="68"/>
      <c r="L992" s="68"/>
      <c r="M992" s="68"/>
      <c r="N992" s="68"/>
      <c r="O992" s="68"/>
      <c r="P992" s="68"/>
      <c r="Q992" s="68"/>
      <c r="R992" s="68"/>
      <c r="S992" s="68"/>
      <c r="T992" s="68"/>
      <c r="U992" s="68"/>
      <c r="V992" s="68"/>
      <c r="W992" s="68"/>
      <c r="X992" s="68"/>
      <c r="Y992" s="68"/>
      <c r="Z992" s="68"/>
    </row>
    <row r="993" spans="1:26" ht="30" customHeight="1">
      <c r="A993" s="103" t="s">
        <v>2762</v>
      </c>
      <c r="B993" s="59" t="s">
        <v>2556</v>
      </c>
      <c r="C993" s="60"/>
      <c r="D993" s="60"/>
      <c r="E993" s="61"/>
      <c r="F993" s="61"/>
      <c r="G993" s="104">
        <f t="shared" si="370"/>
        <v>0</v>
      </c>
      <c r="H993" s="60"/>
      <c r="I993" s="80"/>
      <c r="J993" s="80"/>
      <c r="K993" s="80"/>
      <c r="L993" s="80"/>
      <c r="M993" s="80"/>
      <c r="N993" s="80"/>
      <c r="O993" s="80"/>
      <c r="P993" s="80"/>
      <c r="Q993" s="80"/>
      <c r="R993" s="80"/>
      <c r="S993" s="80"/>
      <c r="T993" s="80"/>
      <c r="U993" s="80"/>
      <c r="V993" s="80"/>
      <c r="W993" s="80"/>
      <c r="X993" s="80"/>
      <c r="Y993" s="80"/>
      <c r="Z993" s="80"/>
    </row>
    <row r="994" spans="1:26" ht="30" customHeight="1">
      <c r="A994" s="100" t="s">
        <v>2763</v>
      </c>
      <c r="B994" s="101" t="s">
        <v>346</v>
      </c>
      <c r="C994" s="102"/>
      <c r="D994" s="102"/>
      <c r="E994" s="102">
        <f t="shared" ref="E994:G994" si="371">SUM(E995:E999)</f>
        <v>0</v>
      </c>
      <c r="F994" s="102">
        <f t="shared" si="371"/>
        <v>0</v>
      </c>
      <c r="G994" s="102">
        <f t="shared" si="371"/>
        <v>0</v>
      </c>
      <c r="H994" s="102"/>
      <c r="I994" s="68"/>
      <c r="J994" s="68"/>
      <c r="K994" s="68"/>
      <c r="L994" s="68"/>
      <c r="M994" s="68"/>
      <c r="N994" s="68"/>
      <c r="O994" s="68"/>
      <c r="P994" s="68"/>
      <c r="Q994" s="68"/>
      <c r="R994" s="68"/>
      <c r="S994" s="68"/>
      <c r="T994" s="68"/>
      <c r="U994" s="68"/>
      <c r="V994" s="68"/>
      <c r="W994" s="68"/>
      <c r="X994" s="68"/>
      <c r="Y994" s="68"/>
      <c r="Z994" s="68"/>
    </row>
    <row r="995" spans="1:26" ht="30" customHeight="1">
      <c r="A995" s="103" t="s">
        <v>2764</v>
      </c>
      <c r="B995" s="59" t="s">
        <v>465</v>
      </c>
      <c r="C995" s="104"/>
      <c r="D995" s="104"/>
      <c r="E995" s="104"/>
      <c r="F995" s="104"/>
      <c r="G995" s="104">
        <f t="shared" ref="G995:G999" si="372">ROUND(E995-F995,2)</f>
        <v>0</v>
      </c>
      <c r="H995" s="104"/>
      <c r="I995" s="68"/>
      <c r="J995" s="68"/>
      <c r="K995" s="68"/>
      <c r="L995" s="68"/>
      <c r="M995" s="68"/>
      <c r="N995" s="68"/>
      <c r="O995" s="68"/>
      <c r="P995" s="68"/>
      <c r="Q995" s="68"/>
      <c r="R995" s="68"/>
      <c r="S995" s="68"/>
      <c r="T995" s="68"/>
      <c r="U995" s="68"/>
      <c r="V995" s="68"/>
      <c r="W995" s="68"/>
      <c r="X995" s="68"/>
      <c r="Y995" s="68"/>
      <c r="Z995" s="68"/>
    </row>
    <row r="996" spans="1:26" ht="30" customHeight="1">
      <c r="A996" s="103" t="s">
        <v>2765</v>
      </c>
      <c r="B996" s="59" t="s">
        <v>466</v>
      </c>
      <c r="C996" s="104"/>
      <c r="D996" s="104"/>
      <c r="E996" s="104"/>
      <c r="F996" s="104"/>
      <c r="G996" s="104">
        <f t="shared" si="372"/>
        <v>0</v>
      </c>
      <c r="H996" s="104"/>
      <c r="I996" s="68"/>
      <c r="J996" s="68"/>
      <c r="K996" s="68"/>
      <c r="L996" s="68"/>
      <c r="M996" s="68"/>
      <c r="N996" s="68"/>
      <c r="O996" s="68"/>
      <c r="P996" s="68"/>
      <c r="Q996" s="68"/>
      <c r="R996" s="68"/>
      <c r="S996" s="68"/>
      <c r="T996" s="68"/>
      <c r="U996" s="68"/>
      <c r="V996" s="68"/>
      <c r="W996" s="68"/>
      <c r="X996" s="68"/>
      <c r="Y996" s="68"/>
      <c r="Z996" s="68"/>
    </row>
    <row r="997" spans="1:26" ht="30" customHeight="1">
      <c r="A997" s="103" t="s">
        <v>2766</v>
      </c>
      <c r="B997" s="59" t="s">
        <v>467</v>
      </c>
      <c r="C997" s="104"/>
      <c r="D997" s="104"/>
      <c r="E997" s="104"/>
      <c r="F997" s="104"/>
      <c r="G997" s="104">
        <f t="shared" si="372"/>
        <v>0</v>
      </c>
      <c r="H997" s="104"/>
      <c r="I997" s="68"/>
      <c r="J997" s="68"/>
      <c r="K997" s="68"/>
      <c r="L997" s="68"/>
      <c r="M997" s="68"/>
      <c r="N997" s="68"/>
      <c r="O997" s="68"/>
      <c r="P997" s="68"/>
      <c r="Q997" s="68"/>
      <c r="R997" s="68"/>
      <c r="S997" s="68"/>
      <c r="T997" s="68"/>
      <c r="U997" s="68"/>
      <c r="V997" s="68"/>
      <c r="W997" s="68"/>
      <c r="X997" s="68"/>
      <c r="Y997" s="68"/>
      <c r="Z997" s="68"/>
    </row>
    <row r="998" spans="1:26" ht="30" customHeight="1">
      <c r="A998" s="103" t="s">
        <v>2767</v>
      </c>
      <c r="B998" s="59" t="s">
        <v>468</v>
      </c>
      <c r="C998" s="104"/>
      <c r="D998" s="104"/>
      <c r="E998" s="104"/>
      <c r="F998" s="104"/>
      <c r="G998" s="104">
        <f t="shared" si="372"/>
        <v>0</v>
      </c>
      <c r="H998" s="104"/>
      <c r="I998" s="68"/>
      <c r="J998" s="68"/>
      <c r="K998" s="68"/>
      <c r="L998" s="68"/>
      <c r="M998" s="68"/>
      <c r="N998" s="68"/>
      <c r="O998" s="68"/>
      <c r="P998" s="68"/>
      <c r="Q998" s="68"/>
      <c r="R998" s="68"/>
      <c r="S998" s="68"/>
      <c r="T998" s="68"/>
      <c r="U998" s="68"/>
      <c r="V998" s="68"/>
      <c r="W998" s="68"/>
      <c r="X998" s="68"/>
      <c r="Y998" s="68"/>
      <c r="Z998" s="68"/>
    </row>
    <row r="999" spans="1:26" ht="30" customHeight="1">
      <c r="A999" s="103" t="s">
        <v>2768</v>
      </c>
      <c r="B999" s="59" t="s">
        <v>469</v>
      </c>
      <c r="C999" s="104"/>
      <c r="D999" s="104"/>
      <c r="E999" s="104"/>
      <c r="F999" s="104"/>
      <c r="G999" s="104">
        <f t="shared" si="372"/>
        <v>0</v>
      </c>
      <c r="H999" s="104"/>
      <c r="I999" s="68"/>
      <c r="J999" s="68"/>
      <c r="K999" s="68"/>
      <c r="L999" s="68"/>
      <c r="M999" s="68"/>
      <c r="N999" s="68"/>
      <c r="O999" s="68"/>
      <c r="P999" s="68"/>
      <c r="Q999" s="68"/>
      <c r="R999" s="68"/>
      <c r="S999" s="68"/>
      <c r="T999" s="68"/>
      <c r="U999" s="68"/>
      <c r="V999" s="68"/>
      <c r="W999" s="68"/>
      <c r="X999" s="68"/>
      <c r="Y999" s="68"/>
      <c r="Z999" s="68"/>
    </row>
    <row r="1000" spans="1:26" ht="30" customHeight="1">
      <c r="A1000" s="100" t="s">
        <v>2769</v>
      </c>
      <c r="B1000" s="101" t="s">
        <v>470</v>
      </c>
      <c r="C1000" s="102"/>
      <c r="D1000" s="102"/>
      <c r="E1000" s="102">
        <f t="shared" ref="E1000:G1000" si="373">SUM(E1001:E1002)</f>
        <v>0</v>
      </c>
      <c r="F1000" s="102">
        <f t="shared" si="373"/>
        <v>0</v>
      </c>
      <c r="G1000" s="102">
        <f t="shared" si="373"/>
        <v>0</v>
      </c>
      <c r="H1000" s="102"/>
      <c r="I1000" s="68"/>
      <c r="J1000" s="68"/>
      <c r="K1000" s="68"/>
      <c r="L1000" s="68"/>
      <c r="M1000" s="68"/>
      <c r="N1000" s="68"/>
      <c r="O1000" s="68"/>
      <c r="P1000" s="68"/>
      <c r="Q1000" s="68"/>
      <c r="R1000" s="68"/>
      <c r="S1000" s="68"/>
      <c r="T1000" s="68"/>
      <c r="U1000" s="68"/>
      <c r="V1000" s="68"/>
      <c r="W1000" s="68"/>
      <c r="X1000" s="68"/>
      <c r="Y1000" s="68"/>
      <c r="Z1000" s="68"/>
    </row>
    <row r="1001" spans="1:26" ht="30" customHeight="1">
      <c r="A1001" s="103" t="s">
        <v>2770</v>
      </c>
      <c r="B1001" s="59" t="s">
        <v>471</v>
      </c>
      <c r="C1001" s="104"/>
      <c r="D1001" s="104"/>
      <c r="E1001" s="61"/>
      <c r="F1001" s="61"/>
      <c r="G1001" s="104">
        <f t="shared" ref="G1001:G1002" si="374">ROUND(E1001-F1001,2)</f>
        <v>0</v>
      </c>
      <c r="H1001" s="104"/>
      <c r="I1001" s="68"/>
      <c r="J1001" s="68"/>
      <c r="K1001" s="68"/>
      <c r="L1001" s="68"/>
      <c r="M1001" s="68"/>
      <c r="N1001" s="68"/>
      <c r="O1001" s="68"/>
      <c r="P1001" s="68"/>
      <c r="Q1001" s="68"/>
      <c r="R1001" s="68"/>
      <c r="S1001" s="68"/>
      <c r="T1001" s="68"/>
      <c r="U1001" s="68"/>
      <c r="V1001" s="68"/>
      <c r="W1001" s="68"/>
      <c r="X1001" s="68"/>
      <c r="Y1001" s="68"/>
      <c r="Z1001" s="68"/>
    </row>
    <row r="1002" spans="1:26" ht="30" customHeight="1">
      <c r="A1002" s="103" t="s">
        <v>2771</v>
      </c>
      <c r="B1002" s="59" t="s">
        <v>2566</v>
      </c>
      <c r="C1002" s="104"/>
      <c r="D1002" s="104"/>
      <c r="E1002" s="61"/>
      <c r="F1002" s="61"/>
      <c r="G1002" s="104">
        <f t="shared" si="374"/>
        <v>0</v>
      </c>
      <c r="H1002" s="104"/>
      <c r="I1002" s="68"/>
      <c r="J1002" s="68"/>
      <c r="K1002" s="68"/>
      <c r="L1002" s="68"/>
      <c r="M1002" s="68"/>
      <c r="N1002" s="68"/>
      <c r="O1002" s="68"/>
      <c r="P1002" s="68"/>
      <c r="Q1002" s="68"/>
      <c r="R1002" s="68"/>
      <c r="S1002" s="68"/>
      <c r="T1002" s="68"/>
      <c r="U1002" s="68"/>
      <c r="V1002" s="68"/>
      <c r="W1002" s="68"/>
      <c r="X1002" s="68"/>
      <c r="Y1002" s="68"/>
      <c r="Z1002" s="68"/>
    </row>
    <row r="1003" spans="1:26" ht="30" customHeight="1">
      <c r="A1003" s="100" t="s">
        <v>2772</v>
      </c>
      <c r="B1003" s="101" t="s">
        <v>348</v>
      </c>
      <c r="C1003" s="102"/>
      <c r="D1003" s="102"/>
      <c r="E1003" s="102">
        <f t="shared" ref="E1003:G1003" si="375">SUM(E1004:E1009)</f>
        <v>0</v>
      </c>
      <c r="F1003" s="102">
        <f t="shared" si="375"/>
        <v>0</v>
      </c>
      <c r="G1003" s="102">
        <f t="shared" si="375"/>
        <v>0</v>
      </c>
      <c r="H1003" s="102"/>
      <c r="I1003" s="68"/>
      <c r="J1003" s="68"/>
      <c r="K1003" s="68"/>
      <c r="L1003" s="68"/>
      <c r="M1003" s="68"/>
      <c r="N1003" s="68"/>
      <c r="O1003" s="68"/>
      <c r="P1003" s="68"/>
      <c r="Q1003" s="68"/>
      <c r="R1003" s="68"/>
      <c r="S1003" s="68"/>
      <c r="T1003" s="68"/>
      <c r="U1003" s="68"/>
      <c r="V1003" s="68"/>
      <c r="W1003" s="68"/>
      <c r="X1003" s="68"/>
      <c r="Y1003" s="68"/>
      <c r="Z1003" s="68"/>
    </row>
    <row r="1004" spans="1:26" ht="30" customHeight="1">
      <c r="A1004" s="103" t="s">
        <v>2773</v>
      </c>
      <c r="B1004" s="59" t="s">
        <v>473</v>
      </c>
      <c r="C1004" s="104"/>
      <c r="D1004" s="104"/>
      <c r="E1004" s="61"/>
      <c r="F1004" s="61"/>
      <c r="G1004" s="104">
        <f>ROUND(E1004-F1004,2)</f>
        <v>0</v>
      </c>
      <c r="H1004" s="104"/>
      <c r="I1004" s="68"/>
      <c r="J1004" s="68"/>
      <c r="K1004" s="68"/>
      <c r="L1004" s="68"/>
      <c r="M1004" s="68"/>
      <c r="N1004" s="68"/>
      <c r="O1004" s="68"/>
      <c r="P1004" s="68"/>
      <c r="Q1004" s="68"/>
      <c r="R1004" s="68"/>
      <c r="S1004" s="68"/>
      <c r="T1004" s="68"/>
      <c r="U1004" s="68"/>
      <c r="V1004" s="68"/>
      <c r="W1004" s="68"/>
      <c r="X1004" s="68"/>
      <c r="Y1004" s="68"/>
      <c r="Z1004" s="68"/>
    </row>
    <row r="1005" spans="1:26" ht="30" customHeight="1">
      <c r="A1005" s="103" t="s">
        <v>2774</v>
      </c>
      <c r="B1005" s="59" t="s">
        <v>474</v>
      </c>
      <c r="C1005" s="104"/>
      <c r="D1005" s="104"/>
      <c r="E1005" s="104"/>
      <c r="F1005" s="104"/>
      <c r="G1005" s="104">
        <f>E1005-F1005</f>
        <v>0</v>
      </c>
      <c r="H1005" s="104"/>
      <c r="I1005" s="68"/>
      <c r="J1005" s="68"/>
      <c r="K1005" s="68"/>
      <c r="L1005" s="68"/>
      <c r="M1005" s="68"/>
      <c r="N1005" s="68"/>
      <c r="O1005" s="68"/>
      <c r="P1005" s="68"/>
      <c r="Q1005" s="68"/>
      <c r="R1005" s="68"/>
      <c r="S1005" s="68"/>
      <c r="T1005" s="68"/>
      <c r="U1005" s="68"/>
      <c r="V1005" s="68"/>
      <c r="W1005" s="68"/>
      <c r="X1005" s="68"/>
      <c r="Y1005" s="68"/>
      <c r="Z1005" s="68"/>
    </row>
    <row r="1006" spans="1:26" ht="30" customHeight="1">
      <c r="A1006" s="103" t="s">
        <v>2775</v>
      </c>
      <c r="B1006" s="59" t="s">
        <v>475</v>
      </c>
      <c r="C1006" s="104"/>
      <c r="D1006" s="104"/>
      <c r="E1006" s="61"/>
      <c r="F1006" s="61"/>
      <c r="G1006" s="104">
        <f t="shared" ref="G1006:G1009" si="376">ROUND(E1006-F1006,2)</f>
        <v>0</v>
      </c>
      <c r="H1006" s="104"/>
      <c r="I1006" s="68"/>
      <c r="J1006" s="68"/>
      <c r="K1006" s="68"/>
      <c r="L1006" s="68"/>
      <c r="M1006" s="68"/>
      <c r="N1006" s="68"/>
      <c r="O1006" s="68"/>
      <c r="P1006" s="68"/>
      <c r="Q1006" s="68"/>
      <c r="R1006" s="68"/>
      <c r="S1006" s="68"/>
      <c r="T1006" s="68"/>
      <c r="U1006" s="68"/>
      <c r="V1006" s="68"/>
      <c r="W1006" s="68"/>
      <c r="X1006" s="68"/>
      <c r="Y1006" s="68"/>
      <c r="Z1006" s="68"/>
    </row>
    <row r="1007" spans="1:26" ht="30" customHeight="1">
      <c r="A1007" s="103" t="s">
        <v>2776</v>
      </c>
      <c r="B1007" s="59" t="s">
        <v>476</v>
      </c>
      <c r="C1007" s="104"/>
      <c r="D1007" s="104"/>
      <c r="E1007" s="61"/>
      <c r="F1007" s="61"/>
      <c r="G1007" s="104">
        <f t="shared" si="376"/>
        <v>0</v>
      </c>
      <c r="H1007" s="104"/>
      <c r="I1007" s="68"/>
      <c r="J1007" s="68"/>
      <c r="K1007" s="68"/>
      <c r="L1007" s="68"/>
      <c r="M1007" s="68"/>
      <c r="N1007" s="68"/>
      <c r="O1007" s="68"/>
      <c r="P1007" s="68"/>
      <c r="Q1007" s="68"/>
      <c r="R1007" s="68"/>
      <c r="S1007" s="68"/>
      <c r="T1007" s="68"/>
      <c r="U1007" s="68"/>
      <c r="V1007" s="68"/>
      <c r="W1007" s="68"/>
      <c r="X1007" s="68"/>
      <c r="Y1007" s="68"/>
      <c r="Z1007" s="68"/>
    </row>
    <row r="1008" spans="1:26" ht="30" customHeight="1">
      <c r="A1008" s="103" t="s">
        <v>2777</v>
      </c>
      <c r="B1008" s="59" t="s">
        <v>2573</v>
      </c>
      <c r="C1008" s="104"/>
      <c r="D1008" s="104"/>
      <c r="E1008" s="61"/>
      <c r="F1008" s="61"/>
      <c r="G1008" s="104">
        <f t="shared" si="376"/>
        <v>0</v>
      </c>
      <c r="H1008" s="104"/>
      <c r="I1008" s="68"/>
      <c r="J1008" s="68"/>
      <c r="K1008" s="68"/>
      <c r="L1008" s="68"/>
      <c r="M1008" s="68"/>
      <c r="N1008" s="68"/>
      <c r="O1008" s="68"/>
      <c r="P1008" s="68"/>
      <c r="Q1008" s="68"/>
      <c r="R1008" s="68"/>
      <c r="S1008" s="68"/>
      <c r="T1008" s="68"/>
      <c r="U1008" s="68"/>
      <c r="V1008" s="68"/>
      <c r="W1008" s="68"/>
      <c r="X1008" s="68"/>
      <c r="Y1008" s="68"/>
      <c r="Z1008" s="68"/>
    </row>
    <row r="1009" spans="1:26" ht="30" customHeight="1">
      <c r="A1009" s="103" t="s">
        <v>2778</v>
      </c>
      <c r="B1009" s="59" t="s">
        <v>477</v>
      </c>
      <c r="C1009" s="104"/>
      <c r="D1009" s="104"/>
      <c r="E1009" s="61"/>
      <c r="F1009" s="61"/>
      <c r="G1009" s="104">
        <f t="shared" si="376"/>
        <v>0</v>
      </c>
      <c r="H1009" s="104"/>
      <c r="I1009" s="68"/>
      <c r="J1009" s="68"/>
      <c r="K1009" s="68"/>
      <c r="L1009" s="68"/>
      <c r="M1009" s="68"/>
      <c r="N1009" s="68"/>
      <c r="O1009" s="68"/>
      <c r="P1009" s="68"/>
      <c r="Q1009" s="68"/>
      <c r="R1009" s="68"/>
      <c r="S1009" s="68"/>
      <c r="T1009" s="68"/>
      <c r="U1009" s="68"/>
      <c r="V1009" s="68"/>
      <c r="W1009" s="68"/>
      <c r="X1009" s="68"/>
      <c r="Y1009" s="68"/>
      <c r="Z1009" s="68"/>
    </row>
    <row r="1010" spans="1:26" ht="30" customHeight="1">
      <c r="A1010" s="100" t="s">
        <v>2779</v>
      </c>
      <c r="B1010" s="101" t="s">
        <v>349</v>
      </c>
      <c r="C1010" s="102"/>
      <c r="D1010" s="102"/>
      <c r="E1010" s="102">
        <f t="shared" ref="E1010:G1010" si="377">SUM(E1011:E1013)</f>
        <v>0</v>
      </c>
      <c r="F1010" s="102">
        <f t="shared" si="377"/>
        <v>0</v>
      </c>
      <c r="G1010" s="102">
        <f t="shared" si="377"/>
        <v>0</v>
      </c>
      <c r="H1010" s="102"/>
      <c r="I1010" s="68"/>
      <c r="J1010" s="68"/>
      <c r="K1010" s="68"/>
      <c r="L1010" s="68"/>
      <c r="M1010" s="68"/>
      <c r="N1010" s="68"/>
      <c r="O1010" s="68"/>
      <c r="P1010" s="68"/>
      <c r="Q1010" s="68"/>
      <c r="R1010" s="68"/>
      <c r="S1010" s="68"/>
      <c r="T1010" s="68"/>
      <c r="U1010" s="68"/>
      <c r="V1010" s="68"/>
      <c r="W1010" s="68"/>
      <c r="X1010" s="68"/>
      <c r="Y1010" s="68"/>
      <c r="Z1010" s="68"/>
    </row>
    <row r="1011" spans="1:26" ht="30" customHeight="1">
      <c r="A1011" s="103" t="s">
        <v>2780</v>
      </c>
      <c r="B1011" s="59" t="s">
        <v>349</v>
      </c>
      <c r="C1011" s="104"/>
      <c r="D1011" s="104"/>
      <c r="E1011" s="61"/>
      <c r="F1011" s="61"/>
      <c r="G1011" s="104">
        <f>ROUND(E1011-F1011,2)</f>
        <v>0</v>
      </c>
      <c r="H1011" s="104"/>
      <c r="I1011" s="68"/>
      <c r="J1011" s="68"/>
      <c r="K1011" s="68"/>
      <c r="L1011" s="68"/>
      <c r="M1011" s="68"/>
      <c r="N1011" s="68"/>
      <c r="O1011" s="68"/>
      <c r="P1011" s="68"/>
      <c r="Q1011" s="68"/>
      <c r="R1011" s="68"/>
      <c r="S1011" s="68"/>
      <c r="T1011" s="68"/>
      <c r="U1011" s="68"/>
      <c r="V1011" s="68"/>
      <c r="W1011" s="68"/>
      <c r="X1011" s="68"/>
      <c r="Y1011" s="68"/>
      <c r="Z1011" s="68"/>
    </row>
    <row r="1012" spans="1:26" ht="30" customHeight="1">
      <c r="A1012" s="103" t="s">
        <v>2781</v>
      </c>
      <c r="B1012" s="59" t="s">
        <v>478</v>
      </c>
      <c r="C1012" s="104"/>
      <c r="D1012" s="104"/>
      <c r="E1012" s="104"/>
      <c r="F1012" s="104"/>
      <c r="G1012" s="104">
        <f>E1012-F1012</f>
        <v>0</v>
      </c>
      <c r="H1012" s="104"/>
      <c r="I1012" s="68"/>
      <c r="J1012" s="68"/>
      <c r="K1012" s="68"/>
      <c r="L1012" s="68"/>
      <c r="M1012" s="68"/>
      <c r="N1012" s="68"/>
      <c r="O1012" s="68"/>
      <c r="P1012" s="68"/>
      <c r="Q1012" s="68"/>
      <c r="R1012" s="68"/>
      <c r="S1012" s="68"/>
      <c r="T1012" s="68"/>
      <c r="U1012" s="68"/>
      <c r="V1012" s="68"/>
      <c r="W1012" s="68"/>
      <c r="X1012" s="68"/>
      <c r="Y1012" s="68"/>
      <c r="Z1012" s="68"/>
    </row>
    <row r="1013" spans="1:26" ht="30" customHeight="1">
      <c r="A1013" s="103" t="s">
        <v>2782</v>
      </c>
      <c r="B1013" s="59" t="s">
        <v>479</v>
      </c>
      <c r="C1013" s="104"/>
      <c r="D1013" s="104"/>
      <c r="E1013" s="61"/>
      <c r="F1013" s="61"/>
      <c r="G1013" s="104">
        <f>ROUND(E1013-F1013,2)</f>
        <v>0</v>
      </c>
      <c r="H1013" s="104"/>
      <c r="I1013" s="68"/>
      <c r="J1013" s="68"/>
      <c r="K1013" s="68"/>
      <c r="L1013" s="68"/>
      <c r="M1013" s="68"/>
      <c r="N1013" s="68"/>
      <c r="O1013" s="68"/>
      <c r="P1013" s="68"/>
      <c r="Q1013" s="68"/>
      <c r="R1013" s="68"/>
      <c r="S1013" s="68"/>
      <c r="T1013" s="68"/>
      <c r="U1013" s="68"/>
      <c r="V1013" s="68"/>
      <c r="W1013" s="68"/>
      <c r="X1013" s="68"/>
      <c r="Y1013" s="68"/>
      <c r="Z1013" s="68"/>
    </row>
    <row r="1014" spans="1:26" ht="30" customHeight="1">
      <c r="A1014" s="100" t="s">
        <v>2783</v>
      </c>
      <c r="B1014" s="101" t="s">
        <v>350</v>
      </c>
      <c r="C1014" s="102"/>
      <c r="D1014" s="102"/>
      <c r="E1014" s="102">
        <f t="shared" ref="E1014:G1014" si="378">SUM(E1015:E1018)</f>
        <v>0</v>
      </c>
      <c r="F1014" s="102">
        <f t="shared" si="378"/>
        <v>0</v>
      </c>
      <c r="G1014" s="102">
        <f t="shared" si="378"/>
        <v>0</v>
      </c>
      <c r="H1014" s="102"/>
      <c r="I1014" s="68"/>
      <c r="J1014" s="68"/>
      <c r="K1014" s="68"/>
      <c r="L1014" s="68"/>
      <c r="M1014" s="68"/>
      <c r="N1014" s="68"/>
      <c r="O1014" s="68"/>
      <c r="P1014" s="68"/>
      <c r="Q1014" s="68"/>
      <c r="R1014" s="68"/>
      <c r="S1014" s="68"/>
      <c r="T1014" s="68"/>
      <c r="U1014" s="68"/>
      <c r="V1014" s="68"/>
      <c r="W1014" s="68"/>
      <c r="X1014" s="68"/>
      <c r="Y1014" s="68"/>
      <c r="Z1014" s="68"/>
    </row>
    <row r="1015" spans="1:26" ht="30" customHeight="1">
      <c r="A1015" s="103" t="s">
        <v>2784</v>
      </c>
      <c r="B1015" s="59" t="s">
        <v>350</v>
      </c>
      <c r="C1015" s="104"/>
      <c r="D1015" s="104"/>
      <c r="E1015" s="61"/>
      <c r="F1015" s="61"/>
      <c r="G1015" s="104">
        <f t="shared" ref="G1015:G1018" si="379">ROUND(E1015-F1015,2)</f>
        <v>0</v>
      </c>
      <c r="H1015" s="104"/>
      <c r="I1015" s="68"/>
      <c r="J1015" s="68"/>
      <c r="K1015" s="68"/>
      <c r="L1015" s="68"/>
      <c r="M1015" s="68"/>
      <c r="N1015" s="68"/>
      <c r="O1015" s="68"/>
      <c r="P1015" s="68"/>
      <c r="Q1015" s="68"/>
      <c r="R1015" s="68"/>
      <c r="S1015" s="68"/>
      <c r="T1015" s="68"/>
      <c r="U1015" s="68"/>
      <c r="V1015" s="68"/>
      <c r="W1015" s="68"/>
      <c r="X1015" s="68"/>
      <c r="Y1015" s="68"/>
      <c r="Z1015" s="68"/>
    </row>
    <row r="1016" spans="1:26" ht="30" customHeight="1">
      <c r="A1016" s="103" t="s">
        <v>2785</v>
      </c>
      <c r="B1016" s="59" t="s">
        <v>480</v>
      </c>
      <c r="C1016" s="104"/>
      <c r="D1016" s="104"/>
      <c r="E1016" s="61"/>
      <c r="F1016" s="61"/>
      <c r="G1016" s="104">
        <f t="shared" si="379"/>
        <v>0</v>
      </c>
      <c r="H1016" s="104"/>
      <c r="I1016" s="68"/>
      <c r="J1016" s="68"/>
      <c r="K1016" s="68"/>
      <c r="L1016" s="68"/>
      <c r="M1016" s="68"/>
      <c r="N1016" s="68"/>
      <c r="O1016" s="68"/>
      <c r="P1016" s="68"/>
      <c r="Q1016" s="68"/>
      <c r="R1016" s="68"/>
      <c r="S1016" s="68"/>
      <c r="T1016" s="68"/>
      <c r="U1016" s="68"/>
      <c r="V1016" s="68"/>
      <c r="W1016" s="68"/>
      <c r="X1016" s="68"/>
      <c r="Y1016" s="68"/>
      <c r="Z1016" s="68"/>
    </row>
    <row r="1017" spans="1:26" ht="30" customHeight="1">
      <c r="A1017" s="103" t="s">
        <v>2786</v>
      </c>
      <c r="B1017" s="59" t="s">
        <v>481</v>
      </c>
      <c r="C1017" s="104"/>
      <c r="D1017" s="104"/>
      <c r="E1017" s="61"/>
      <c r="F1017" s="61"/>
      <c r="G1017" s="104">
        <f t="shared" si="379"/>
        <v>0</v>
      </c>
      <c r="H1017" s="104"/>
      <c r="I1017" s="68"/>
      <c r="J1017" s="68"/>
      <c r="K1017" s="68"/>
      <c r="L1017" s="68"/>
      <c r="M1017" s="68"/>
      <c r="N1017" s="68"/>
      <c r="O1017" s="68"/>
      <c r="P1017" s="68"/>
      <c r="Q1017" s="68"/>
      <c r="R1017" s="68"/>
      <c r="S1017" s="68"/>
      <c r="T1017" s="68"/>
      <c r="U1017" s="68"/>
      <c r="V1017" s="68"/>
      <c r="W1017" s="68"/>
      <c r="X1017" s="68"/>
      <c r="Y1017" s="68"/>
      <c r="Z1017" s="68"/>
    </row>
    <row r="1018" spans="1:26" ht="30" customHeight="1">
      <c r="A1018" s="103" t="s">
        <v>2787</v>
      </c>
      <c r="B1018" s="59" t="s">
        <v>482</v>
      </c>
      <c r="C1018" s="104"/>
      <c r="D1018" s="104"/>
      <c r="E1018" s="61"/>
      <c r="F1018" s="61"/>
      <c r="G1018" s="104">
        <f t="shared" si="379"/>
        <v>0</v>
      </c>
      <c r="H1018" s="104"/>
      <c r="I1018" s="68"/>
      <c r="J1018" s="68"/>
      <c r="K1018" s="68"/>
      <c r="L1018" s="68"/>
      <c r="M1018" s="68"/>
      <c r="N1018" s="68"/>
      <c r="O1018" s="68"/>
      <c r="P1018" s="68"/>
      <c r="Q1018" s="68"/>
      <c r="R1018" s="68"/>
      <c r="S1018" s="68"/>
      <c r="T1018" s="68"/>
      <c r="U1018" s="68"/>
      <c r="V1018" s="68"/>
      <c r="W1018" s="68"/>
      <c r="X1018" s="68"/>
      <c r="Y1018" s="68"/>
      <c r="Z1018" s="68"/>
    </row>
    <row r="1019" spans="1:26" ht="30" customHeight="1">
      <c r="A1019" s="100" t="s">
        <v>2788</v>
      </c>
      <c r="B1019" s="101" t="s">
        <v>483</v>
      </c>
      <c r="C1019" s="102"/>
      <c r="D1019" s="102"/>
      <c r="E1019" s="102">
        <f t="shared" ref="E1019:G1019" si="380">SUM(E1020:E1028)</f>
        <v>0</v>
      </c>
      <c r="F1019" s="102">
        <f t="shared" si="380"/>
        <v>0</v>
      </c>
      <c r="G1019" s="102">
        <f t="shared" si="380"/>
        <v>0</v>
      </c>
      <c r="H1019" s="102"/>
      <c r="I1019" s="68"/>
      <c r="J1019" s="68"/>
      <c r="K1019" s="68"/>
      <c r="L1019" s="68"/>
      <c r="M1019" s="68"/>
      <c r="N1019" s="68"/>
      <c r="O1019" s="68"/>
      <c r="P1019" s="68"/>
      <c r="Q1019" s="68"/>
      <c r="R1019" s="68"/>
      <c r="S1019" s="68"/>
      <c r="T1019" s="68"/>
      <c r="U1019" s="68"/>
      <c r="V1019" s="68"/>
      <c r="W1019" s="68"/>
      <c r="X1019" s="68"/>
      <c r="Y1019" s="68"/>
      <c r="Z1019" s="68"/>
    </row>
    <row r="1020" spans="1:26" ht="30" customHeight="1">
      <c r="A1020" s="103" t="s">
        <v>2789</v>
      </c>
      <c r="B1020" s="59" t="s">
        <v>484</v>
      </c>
      <c r="C1020" s="104"/>
      <c r="D1020" s="104"/>
      <c r="E1020" s="61"/>
      <c r="F1020" s="61"/>
      <c r="G1020" s="104">
        <f>ROUND(E1020-F1020,2)</f>
        <v>0</v>
      </c>
      <c r="H1020" s="104"/>
      <c r="I1020" s="68"/>
      <c r="J1020" s="68"/>
      <c r="K1020" s="68"/>
      <c r="L1020" s="68"/>
      <c r="M1020" s="68"/>
      <c r="N1020" s="68"/>
      <c r="O1020" s="68"/>
      <c r="P1020" s="68"/>
      <c r="Q1020" s="68"/>
      <c r="R1020" s="68"/>
      <c r="S1020" s="68"/>
      <c r="T1020" s="68"/>
      <c r="U1020" s="68"/>
      <c r="V1020" s="68"/>
      <c r="W1020" s="68"/>
      <c r="X1020" s="68"/>
      <c r="Y1020" s="68"/>
      <c r="Z1020" s="68"/>
    </row>
    <row r="1021" spans="1:26" ht="30" customHeight="1">
      <c r="A1021" s="103" t="s">
        <v>2790</v>
      </c>
      <c r="B1021" s="59" t="s">
        <v>485</v>
      </c>
      <c r="C1021" s="104"/>
      <c r="D1021" s="104"/>
      <c r="E1021" s="104"/>
      <c r="F1021" s="104"/>
      <c r="G1021" s="104">
        <f>E1021-F1021</f>
        <v>0</v>
      </c>
      <c r="H1021" s="104"/>
      <c r="I1021" s="68"/>
      <c r="J1021" s="68"/>
      <c r="K1021" s="68"/>
      <c r="L1021" s="68"/>
      <c r="M1021" s="68"/>
      <c r="N1021" s="68"/>
      <c r="O1021" s="68"/>
      <c r="P1021" s="68"/>
      <c r="Q1021" s="68"/>
      <c r="R1021" s="68"/>
      <c r="S1021" s="68"/>
      <c r="T1021" s="68"/>
      <c r="U1021" s="68"/>
      <c r="V1021" s="68"/>
      <c r="W1021" s="68"/>
      <c r="X1021" s="68"/>
      <c r="Y1021" s="68"/>
      <c r="Z1021" s="68"/>
    </row>
    <row r="1022" spans="1:26" ht="30" customHeight="1">
      <c r="A1022" s="103" t="s">
        <v>2791</v>
      </c>
      <c r="B1022" s="59" t="s">
        <v>486</v>
      </c>
      <c r="C1022" s="104"/>
      <c r="D1022" s="104"/>
      <c r="E1022" s="61"/>
      <c r="F1022" s="61"/>
      <c r="G1022" s="104">
        <f>ROUND(E1022-F1022,2)</f>
        <v>0</v>
      </c>
      <c r="H1022" s="104"/>
      <c r="I1022" s="68"/>
      <c r="J1022" s="68"/>
      <c r="K1022" s="68"/>
      <c r="L1022" s="68"/>
      <c r="M1022" s="68"/>
      <c r="N1022" s="68"/>
      <c r="O1022" s="68"/>
      <c r="P1022" s="68"/>
      <c r="Q1022" s="68"/>
      <c r="R1022" s="68"/>
      <c r="S1022" s="68"/>
      <c r="T1022" s="68"/>
      <c r="U1022" s="68"/>
      <c r="V1022" s="68"/>
      <c r="W1022" s="68"/>
      <c r="X1022" s="68"/>
      <c r="Y1022" s="68"/>
      <c r="Z1022" s="68"/>
    </row>
    <row r="1023" spans="1:26" ht="30" customHeight="1">
      <c r="A1023" s="103" t="s">
        <v>2792</v>
      </c>
      <c r="B1023" s="59" t="s">
        <v>487</v>
      </c>
      <c r="C1023" s="104"/>
      <c r="D1023" s="104"/>
      <c r="E1023" s="104"/>
      <c r="F1023" s="104"/>
      <c r="G1023" s="104">
        <f t="shared" ref="G1023:G1025" si="381">E1023-F1023</f>
        <v>0</v>
      </c>
      <c r="H1023" s="104"/>
      <c r="I1023" s="68"/>
      <c r="J1023" s="68"/>
      <c r="K1023" s="68"/>
      <c r="L1023" s="68"/>
      <c r="M1023" s="68"/>
      <c r="N1023" s="68"/>
      <c r="O1023" s="68"/>
      <c r="P1023" s="68"/>
      <c r="Q1023" s="68"/>
      <c r="R1023" s="68"/>
      <c r="S1023" s="68"/>
      <c r="T1023" s="68"/>
      <c r="U1023" s="68"/>
      <c r="V1023" s="68"/>
      <c r="W1023" s="68"/>
      <c r="X1023" s="68"/>
      <c r="Y1023" s="68"/>
      <c r="Z1023" s="68"/>
    </row>
    <row r="1024" spans="1:26" ht="30" customHeight="1">
      <c r="A1024" s="103" t="s">
        <v>2793</v>
      </c>
      <c r="B1024" s="59" t="s">
        <v>488</v>
      </c>
      <c r="C1024" s="104"/>
      <c r="D1024" s="104"/>
      <c r="E1024" s="104"/>
      <c r="F1024" s="104"/>
      <c r="G1024" s="104">
        <f t="shared" si="381"/>
        <v>0</v>
      </c>
      <c r="H1024" s="104"/>
      <c r="I1024" s="68"/>
      <c r="J1024" s="68"/>
      <c r="K1024" s="68"/>
      <c r="L1024" s="68"/>
      <c r="M1024" s="68"/>
      <c r="N1024" s="68"/>
      <c r="O1024" s="68"/>
      <c r="P1024" s="68"/>
      <c r="Q1024" s="68"/>
      <c r="R1024" s="68"/>
      <c r="S1024" s="68"/>
      <c r="T1024" s="68"/>
      <c r="U1024" s="68"/>
      <c r="V1024" s="68"/>
      <c r="W1024" s="68"/>
      <c r="X1024" s="68"/>
      <c r="Y1024" s="68"/>
      <c r="Z1024" s="68"/>
    </row>
    <row r="1025" spans="1:26" ht="30" customHeight="1">
      <c r="A1025" s="103" t="s">
        <v>2794</v>
      </c>
      <c r="B1025" s="59" t="s">
        <v>489</v>
      </c>
      <c r="C1025" s="104"/>
      <c r="D1025" s="104"/>
      <c r="E1025" s="104"/>
      <c r="F1025" s="104"/>
      <c r="G1025" s="104">
        <f t="shared" si="381"/>
        <v>0</v>
      </c>
      <c r="H1025" s="104"/>
      <c r="I1025" s="68"/>
      <c r="J1025" s="68"/>
      <c r="K1025" s="68"/>
      <c r="L1025" s="68"/>
      <c r="M1025" s="68"/>
      <c r="N1025" s="68"/>
      <c r="O1025" s="68"/>
      <c r="P1025" s="68"/>
      <c r="Q1025" s="68"/>
      <c r="R1025" s="68"/>
      <c r="S1025" s="68"/>
      <c r="T1025" s="68"/>
      <c r="U1025" s="68"/>
      <c r="V1025" s="68"/>
      <c r="W1025" s="68"/>
      <c r="X1025" s="68"/>
      <c r="Y1025" s="68"/>
      <c r="Z1025" s="68"/>
    </row>
    <row r="1026" spans="1:26" ht="30" customHeight="1">
      <c r="A1026" s="103" t="s">
        <v>2795</v>
      </c>
      <c r="B1026" s="59" t="s">
        <v>490</v>
      </c>
      <c r="C1026" s="104"/>
      <c r="D1026" s="104"/>
      <c r="E1026" s="61"/>
      <c r="F1026" s="61"/>
      <c r="G1026" s="104">
        <f>ROUND(E1026-F1026,2)</f>
        <v>0</v>
      </c>
      <c r="H1026" s="104"/>
      <c r="I1026" s="68"/>
      <c r="J1026" s="68"/>
      <c r="K1026" s="68"/>
      <c r="L1026" s="68"/>
      <c r="M1026" s="68"/>
      <c r="N1026" s="68"/>
      <c r="O1026" s="68"/>
      <c r="P1026" s="68"/>
      <c r="Q1026" s="68"/>
      <c r="R1026" s="68"/>
      <c r="S1026" s="68"/>
      <c r="T1026" s="68"/>
      <c r="U1026" s="68"/>
      <c r="V1026" s="68"/>
      <c r="W1026" s="68"/>
      <c r="X1026" s="68"/>
      <c r="Y1026" s="68"/>
      <c r="Z1026" s="68"/>
    </row>
    <row r="1027" spans="1:26" ht="30" customHeight="1">
      <c r="A1027" s="103" t="s">
        <v>2796</v>
      </c>
      <c r="B1027" s="59" t="s">
        <v>491</v>
      </c>
      <c r="C1027" s="104"/>
      <c r="D1027" s="104"/>
      <c r="E1027" s="104"/>
      <c r="F1027" s="104"/>
      <c r="G1027" s="104">
        <f>E1027-F1027</f>
        <v>0</v>
      </c>
      <c r="H1027" s="104"/>
      <c r="I1027" s="68"/>
      <c r="J1027" s="68"/>
      <c r="K1027" s="68"/>
      <c r="L1027" s="68"/>
      <c r="M1027" s="68"/>
      <c r="N1027" s="68"/>
      <c r="O1027" s="68"/>
      <c r="P1027" s="68"/>
      <c r="Q1027" s="68"/>
      <c r="R1027" s="68"/>
      <c r="S1027" s="68"/>
      <c r="T1027" s="68"/>
      <c r="U1027" s="68"/>
      <c r="V1027" s="68"/>
      <c r="W1027" s="68"/>
      <c r="X1027" s="68"/>
      <c r="Y1027" s="68"/>
      <c r="Z1027" s="68"/>
    </row>
    <row r="1028" spans="1:26" ht="30" customHeight="1">
      <c r="A1028" s="103" t="s">
        <v>2797</v>
      </c>
      <c r="B1028" s="59" t="s">
        <v>492</v>
      </c>
      <c r="C1028" s="104"/>
      <c r="D1028" s="104"/>
      <c r="E1028" s="61"/>
      <c r="F1028" s="61"/>
      <c r="G1028" s="104">
        <f>ROUND(E1028-F1028,2)</f>
        <v>0</v>
      </c>
      <c r="H1028" s="104"/>
      <c r="I1028" s="68"/>
      <c r="J1028" s="68"/>
      <c r="K1028" s="68"/>
      <c r="L1028" s="68"/>
      <c r="M1028" s="68"/>
      <c r="N1028" s="68"/>
      <c r="O1028" s="68"/>
      <c r="P1028" s="68"/>
      <c r="Q1028" s="68"/>
      <c r="R1028" s="68"/>
      <c r="S1028" s="68"/>
      <c r="T1028" s="68"/>
      <c r="U1028" s="68"/>
      <c r="V1028" s="68"/>
      <c r="W1028" s="68"/>
      <c r="X1028" s="68"/>
      <c r="Y1028" s="68"/>
      <c r="Z1028" s="68"/>
    </row>
    <row r="1029" spans="1:26" ht="30" customHeight="1">
      <c r="A1029" s="100" t="s">
        <v>2798</v>
      </c>
      <c r="B1029" s="105" t="s">
        <v>493</v>
      </c>
      <c r="C1029" s="102"/>
      <c r="D1029" s="102"/>
      <c r="E1029" s="102">
        <f t="shared" ref="E1029:G1029" si="382">E1030+E1043+E1046+E1047+E1052+E1058</f>
        <v>0</v>
      </c>
      <c r="F1029" s="102">
        <f t="shared" si="382"/>
        <v>0</v>
      </c>
      <c r="G1029" s="102">
        <f t="shared" si="382"/>
        <v>0</v>
      </c>
      <c r="H1029" s="102"/>
      <c r="I1029" s="68"/>
      <c r="J1029" s="68"/>
      <c r="K1029" s="68"/>
      <c r="L1029" s="68"/>
      <c r="M1029" s="68"/>
      <c r="N1029" s="68"/>
      <c r="O1029" s="68"/>
      <c r="P1029" s="68"/>
      <c r="Q1029" s="68"/>
      <c r="R1029" s="68"/>
      <c r="S1029" s="68"/>
      <c r="T1029" s="68"/>
      <c r="U1029" s="68"/>
      <c r="V1029" s="68"/>
      <c r="W1029" s="68"/>
      <c r="X1029" s="68"/>
      <c r="Y1029" s="68"/>
      <c r="Z1029" s="68"/>
    </row>
    <row r="1030" spans="1:26" ht="30" customHeight="1">
      <c r="A1030" s="103" t="s">
        <v>2799</v>
      </c>
      <c r="B1030" s="59" t="s">
        <v>494</v>
      </c>
      <c r="C1030" s="104"/>
      <c r="D1030" s="104"/>
      <c r="E1030" s="102">
        <f t="shared" ref="E1030:G1030" si="383">SUM(E1031:E1042)</f>
        <v>0</v>
      </c>
      <c r="F1030" s="102">
        <f t="shared" si="383"/>
        <v>0</v>
      </c>
      <c r="G1030" s="102">
        <f t="shared" si="383"/>
        <v>0</v>
      </c>
      <c r="H1030" s="104"/>
      <c r="I1030" s="68"/>
      <c r="J1030" s="68"/>
      <c r="K1030" s="68"/>
      <c r="L1030" s="68"/>
      <c r="M1030" s="68"/>
      <c r="N1030" s="68"/>
      <c r="O1030" s="68"/>
      <c r="P1030" s="68"/>
      <c r="Q1030" s="68"/>
      <c r="R1030" s="68"/>
      <c r="S1030" s="68"/>
      <c r="T1030" s="68"/>
      <c r="U1030" s="68"/>
      <c r="V1030" s="68"/>
      <c r="W1030" s="68"/>
      <c r="X1030" s="68"/>
      <c r="Y1030" s="68"/>
      <c r="Z1030" s="68"/>
    </row>
    <row r="1031" spans="1:26" ht="30" customHeight="1">
      <c r="A1031" s="103" t="s">
        <v>2800</v>
      </c>
      <c r="B1031" s="59" t="s">
        <v>1950</v>
      </c>
      <c r="C1031" s="104"/>
      <c r="D1031" s="104"/>
      <c r="E1031" s="61"/>
      <c r="F1031" s="61"/>
      <c r="G1031" s="104">
        <f t="shared" ref="G1031:G1042" si="384">ROUND(E1031-F1031,2)</f>
        <v>0</v>
      </c>
      <c r="H1031" s="104"/>
      <c r="I1031" s="68"/>
      <c r="J1031" s="68"/>
      <c r="K1031" s="68"/>
      <c r="L1031" s="68"/>
      <c r="M1031" s="68"/>
      <c r="N1031" s="68"/>
      <c r="O1031" s="68"/>
      <c r="P1031" s="68"/>
      <c r="Q1031" s="68"/>
      <c r="R1031" s="68"/>
      <c r="S1031" s="68"/>
      <c r="T1031" s="68"/>
      <c r="U1031" s="68"/>
      <c r="V1031" s="68"/>
      <c r="W1031" s="68"/>
      <c r="X1031" s="68"/>
      <c r="Y1031" s="68"/>
      <c r="Z1031" s="68"/>
    </row>
    <row r="1032" spans="1:26" ht="30" customHeight="1">
      <c r="A1032" s="103" t="s">
        <v>2801</v>
      </c>
      <c r="B1032" s="59" t="s">
        <v>1951</v>
      </c>
      <c r="C1032" s="104"/>
      <c r="D1032" s="104"/>
      <c r="E1032" s="61"/>
      <c r="F1032" s="61"/>
      <c r="G1032" s="104">
        <f t="shared" si="384"/>
        <v>0</v>
      </c>
      <c r="H1032" s="104"/>
      <c r="I1032" s="68"/>
      <c r="J1032" s="68"/>
      <c r="K1032" s="68"/>
      <c r="L1032" s="68"/>
      <c r="M1032" s="68"/>
      <c r="N1032" s="68"/>
      <c r="O1032" s="68"/>
      <c r="P1032" s="68"/>
      <c r="Q1032" s="68"/>
      <c r="R1032" s="68"/>
      <c r="S1032" s="68"/>
      <c r="T1032" s="68"/>
      <c r="U1032" s="68"/>
      <c r="V1032" s="68"/>
      <c r="W1032" s="68"/>
      <c r="X1032" s="68"/>
      <c r="Y1032" s="68"/>
      <c r="Z1032" s="68"/>
    </row>
    <row r="1033" spans="1:26" ht="30" customHeight="1">
      <c r="A1033" s="103" t="s">
        <v>2802</v>
      </c>
      <c r="B1033" s="59" t="s">
        <v>1952</v>
      </c>
      <c r="C1033" s="104"/>
      <c r="D1033" s="104"/>
      <c r="E1033" s="61"/>
      <c r="F1033" s="61"/>
      <c r="G1033" s="104">
        <f t="shared" si="384"/>
        <v>0</v>
      </c>
      <c r="H1033" s="104"/>
      <c r="I1033" s="68"/>
      <c r="J1033" s="68"/>
      <c r="K1033" s="68"/>
      <c r="L1033" s="68"/>
      <c r="M1033" s="68"/>
      <c r="N1033" s="68"/>
      <c r="O1033" s="68"/>
      <c r="P1033" s="68"/>
      <c r="Q1033" s="68"/>
      <c r="R1033" s="68"/>
      <c r="S1033" s="68"/>
      <c r="T1033" s="68"/>
      <c r="U1033" s="68"/>
      <c r="V1033" s="68"/>
      <c r="W1033" s="68"/>
      <c r="X1033" s="68"/>
      <c r="Y1033" s="68"/>
      <c r="Z1033" s="68"/>
    </row>
    <row r="1034" spans="1:26" ht="30" customHeight="1">
      <c r="A1034" s="103" t="s">
        <v>2803</v>
      </c>
      <c r="B1034" s="59" t="s">
        <v>1953</v>
      </c>
      <c r="C1034" s="104"/>
      <c r="D1034" s="104"/>
      <c r="E1034" s="61"/>
      <c r="F1034" s="61"/>
      <c r="G1034" s="104">
        <f t="shared" si="384"/>
        <v>0</v>
      </c>
      <c r="H1034" s="104"/>
      <c r="I1034" s="68"/>
      <c r="J1034" s="68"/>
      <c r="K1034" s="68"/>
      <c r="L1034" s="68"/>
      <c r="M1034" s="68"/>
      <c r="N1034" s="68"/>
      <c r="O1034" s="68"/>
      <c r="P1034" s="68"/>
      <c r="Q1034" s="68"/>
      <c r="R1034" s="68"/>
      <c r="S1034" s="68"/>
      <c r="T1034" s="68"/>
      <c r="U1034" s="68"/>
      <c r="V1034" s="68"/>
      <c r="W1034" s="68"/>
      <c r="X1034" s="68"/>
      <c r="Y1034" s="68"/>
      <c r="Z1034" s="68"/>
    </row>
    <row r="1035" spans="1:26" ht="30" customHeight="1">
      <c r="A1035" s="103" t="s">
        <v>2804</v>
      </c>
      <c r="B1035" s="59" t="s">
        <v>1954</v>
      </c>
      <c r="C1035" s="104"/>
      <c r="D1035" s="104"/>
      <c r="E1035" s="61"/>
      <c r="F1035" s="61"/>
      <c r="G1035" s="104">
        <f t="shared" si="384"/>
        <v>0</v>
      </c>
      <c r="H1035" s="104"/>
      <c r="I1035" s="68"/>
      <c r="J1035" s="68"/>
      <c r="K1035" s="68"/>
      <c r="L1035" s="68"/>
      <c r="M1035" s="68"/>
      <c r="N1035" s="68"/>
      <c r="O1035" s="68"/>
      <c r="P1035" s="68"/>
      <c r="Q1035" s="68"/>
      <c r="R1035" s="68"/>
      <c r="S1035" s="68"/>
      <c r="T1035" s="68"/>
      <c r="U1035" s="68"/>
      <c r="V1035" s="68"/>
      <c r="W1035" s="68"/>
      <c r="X1035" s="68"/>
      <c r="Y1035" s="68"/>
      <c r="Z1035" s="68"/>
    </row>
    <row r="1036" spans="1:26" ht="30" customHeight="1">
      <c r="A1036" s="103" t="s">
        <v>2805</v>
      </c>
      <c r="B1036" s="59" t="s">
        <v>1955</v>
      </c>
      <c r="C1036" s="104"/>
      <c r="D1036" s="104"/>
      <c r="E1036" s="61"/>
      <c r="F1036" s="61"/>
      <c r="G1036" s="104">
        <f t="shared" si="384"/>
        <v>0</v>
      </c>
      <c r="H1036" s="104"/>
      <c r="I1036" s="68"/>
      <c r="J1036" s="68"/>
      <c r="K1036" s="68"/>
      <c r="L1036" s="68"/>
      <c r="M1036" s="68"/>
      <c r="N1036" s="68"/>
      <c r="O1036" s="68"/>
      <c r="P1036" s="68"/>
      <c r="Q1036" s="68"/>
      <c r="R1036" s="68"/>
      <c r="S1036" s="68"/>
      <c r="T1036" s="68"/>
      <c r="U1036" s="68"/>
      <c r="V1036" s="68"/>
      <c r="W1036" s="68"/>
      <c r="X1036" s="68"/>
      <c r="Y1036" s="68"/>
      <c r="Z1036" s="68"/>
    </row>
    <row r="1037" spans="1:26" ht="30" customHeight="1">
      <c r="A1037" s="103" t="s">
        <v>2806</v>
      </c>
      <c r="B1037" s="59" t="s">
        <v>1956</v>
      </c>
      <c r="C1037" s="104"/>
      <c r="D1037" s="104"/>
      <c r="E1037" s="61"/>
      <c r="F1037" s="61"/>
      <c r="G1037" s="104">
        <f t="shared" si="384"/>
        <v>0</v>
      </c>
      <c r="H1037" s="104"/>
      <c r="I1037" s="68"/>
      <c r="J1037" s="68"/>
      <c r="K1037" s="68"/>
      <c r="L1037" s="68"/>
      <c r="M1037" s="68"/>
      <c r="N1037" s="68"/>
      <c r="O1037" s="68"/>
      <c r="P1037" s="68"/>
      <c r="Q1037" s="68"/>
      <c r="R1037" s="68"/>
      <c r="S1037" s="68"/>
      <c r="T1037" s="68"/>
      <c r="U1037" s="68"/>
      <c r="V1037" s="68"/>
      <c r="W1037" s="68"/>
      <c r="X1037" s="68"/>
      <c r="Y1037" s="68"/>
      <c r="Z1037" s="68"/>
    </row>
    <row r="1038" spans="1:26" ht="30" customHeight="1">
      <c r="A1038" s="103" t="s">
        <v>2807</v>
      </c>
      <c r="B1038" s="59" t="s">
        <v>1957</v>
      </c>
      <c r="C1038" s="104"/>
      <c r="D1038" s="104"/>
      <c r="E1038" s="61"/>
      <c r="F1038" s="61"/>
      <c r="G1038" s="104">
        <f t="shared" si="384"/>
        <v>0</v>
      </c>
      <c r="H1038" s="104"/>
      <c r="I1038" s="68"/>
      <c r="J1038" s="68"/>
      <c r="K1038" s="68"/>
      <c r="L1038" s="68"/>
      <c r="M1038" s="68"/>
      <c r="N1038" s="68"/>
      <c r="O1038" s="68"/>
      <c r="P1038" s="68"/>
      <c r="Q1038" s="68"/>
      <c r="R1038" s="68"/>
      <c r="S1038" s="68"/>
      <c r="T1038" s="68"/>
      <c r="U1038" s="68"/>
      <c r="V1038" s="68"/>
      <c r="W1038" s="68"/>
      <c r="X1038" s="68"/>
      <c r="Y1038" s="68"/>
      <c r="Z1038" s="68"/>
    </row>
    <row r="1039" spans="1:26" ht="30" customHeight="1">
      <c r="A1039" s="103" t="s">
        <v>2808</v>
      </c>
      <c r="B1039" s="59" t="s">
        <v>1958</v>
      </c>
      <c r="C1039" s="104"/>
      <c r="D1039" s="104"/>
      <c r="E1039" s="61"/>
      <c r="F1039" s="61"/>
      <c r="G1039" s="104">
        <f t="shared" si="384"/>
        <v>0</v>
      </c>
      <c r="H1039" s="104"/>
      <c r="I1039" s="68"/>
      <c r="J1039" s="68"/>
      <c r="K1039" s="68"/>
      <c r="L1039" s="68"/>
      <c r="M1039" s="68"/>
      <c r="N1039" s="68"/>
      <c r="O1039" s="68"/>
      <c r="P1039" s="68"/>
      <c r="Q1039" s="68"/>
      <c r="R1039" s="68"/>
      <c r="S1039" s="68"/>
      <c r="T1039" s="68"/>
      <c r="U1039" s="68"/>
      <c r="V1039" s="68"/>
      <c r="W1039" s="68"/>
      <c r="X1039" s="68"/>
      <c r="Y1039" s="68"/>
      <c r="Z1039" s="68"/>
    </row>
    <row r="1040" spans="1:26" ht="30" customHeight="1">
      <c r="A1040" s="103" t="s">
        <v>2809</v>
      </c>
      <c r="B1040" s="59" t="s">
        <v>2606</v>
      </c>
      <c r="C1040" s="104"/>
      <c r="D1040" s="104"/>
      <c r="E1040" s="61"/>
      <c r="F1040" s="61"/>
      <c r="G1040" s="104">
        <f t="shared" si="384"/>
        <v>0</v>
      </c>
      <c r="H1040" s="104"/>
      <c r="I1040" s="68"/>
      <c r="J1040" s="68"/>
      <c r="K1040" s="68"/>
      <c r="L1040" s="68"/>
      <c r="M1040" s="68"/>
      <c r="N1040" s="68"/>
      <c r="O1040" s="68"/>
      <c r="P1040" s="68"/>
      <c r="Q1040" s="68"/>
      <c r="R1040" s="68"/>
      <c r="S1040" s="68"/>
      <c r="T1040" s="68"/>
      <c r="U1040" s="68"/>
      <c r="V1040" s="68"/>
      <c r="W1040" s="68"/>
      <c r="X1040" s="68"/>
      <c r="Y1040" s="68"/>
      <c r="Z1040" s="68"/>
    </row>
    <row r="1041" spans="1:26" ht="30" customHeight="1">
      <c r="A1041" s="103" t="s">
        <v>2810</v>
      </c>
      <c r="B1041" s="59" t="s">
        <v>1960</v>
      </c>
      <c r="C1041" s="104"/>
      <c r="D1041" s="104"/>
      <c r="E1041" s="61"/>
      <c r="F1041" s="61"/>
      <c r="G1041" s="104">
        <f t="shared" si="384"/>
        <v>0</v>
      </c>
      <c r="H1041" s="104"/>
      <c r="I1041" s="68"/>
      <c r="J1041" s="68"/>
      <c r="K1041" s="68"/>
      <c r="L1041" s="68"/>
      <c r="M1041" s="68"/>
      <c r="N1041" s="68"/>
      <c r="O1041" s="68"/>
      <c r="P1041" s="68"/>
      <c r="Q1041" s="68"/>
      <c r="R1041" s="68"/>
      <c r="S1041" s="68"/>
      <c r="T1041" s="68"/>
      <c r="U1041" s="68"/>
      <c r="V1041" s="68"/>
      <c r="W1041" s="68"/>
      <c r="X1041" s="68"/>
      <c r="Y1041" s="68"/>
      <c r="Z1041" s="68"/>
    </row>
    <row r="1042" spans="1:26" ht="30" customHeight="1">
      <c r="A1042" s="103" t="s">
        <v>2811</v>
      </c>
      <c r="B1042" s="59" t="s">
        <v>2609</v>
      </c>
      <c r="C1042" s="104"/>
      <c r="D1042" s="104"/>
      <c r="E1042" s="61"/>
      <c r="F1042" s="61"/>
      <c r="G1042" s="104">
        <f t="shared" si="384"/>
        <v>0</v>
      </c>
      <c r="H1042" s="104"/>
      <c r="I1042" s="68"/>
      <c r="J1042" s="68"/>
      <c r="K1042" s="68"/>
      <c r="L1042" s="68"/>
      <c r="M1042" s="68"/>
      <c r="N1042" s="68"/>
      <c r="O1042" s="68"/>
      <c r="P1042" s="68"/>
      <c r="Q1042" s="68"/>
      <c r="R1042" s="68"/>
      <c r="S1042" s="68"/>
      <c r="T1042" s="68"/>
      <c r="U1042" s="68"/>
      <c r="V1042" s="68"/>
      <c r="W1042" s="68"/>
      <c r="X1042" s="68"/>
      <c r="Y1042" s="68"/>
      <c r="Z1042" s="68"/>
    </row>
    <row r="1043" spans="1:26" ht="30" customHeight="1">
      <c r="A1043" s="103" t="s">
        <v>2812</v>
      </c>
      <c r="B1043" s="59" t="s">
        <v>323</v>
      </c>
      <c r="C1043" s="104"/>
      <c r="D1043" s="104"/>
      <c r="E1043" s="102">
        <f t="shared" ref="E1043:G1043" si="385">SUM(E1044:E1045)</f>
        <v>0</v>
      </c>
      <c r="F1043" s="102">
        <f t="shared" si="385"/>
        <v>0</v>
      </c>
      <c r="G1043" s="102">
        <f t="shared" si="385"/>
        <v>0</v>
      </c>
      <c r="H1043" s="104"/>
      <c r="I1043" s="68"/>
      <c r="J1043" s="68"/>
      <c r="K1043" s="68"/>
      <c r="L1043" s="68"/>
      <c r="M1043" s="68"/>
      <c r="N1043" s="68"/>
      <c r="O1043" s="68"/>
      <c r="P1043" s="68"/>
      <c r="Q1043" s="68"/>
      <c r="R1043" s="68"/>
      <c r="S1043" s="68"/>
      <c r="T1043" s="68"/>
      <c r="U1043" s="68"/>
      <c r="V1043" s="68"/>
      <c r="W1043" s="68"/>
      <c r="X1043" s="68"/>
      <c r="Y1043" s="68"/>
      <c r="Z1043" s="68"/>
    </row>
    <row r="1044" spans="1:26" ht="30" customHeight="1">
      <c r="A1044" s="103" t="s">
        <v>2813</v>
      </c>
      <c r="B1044" s="59" t="s">
        <v>1963</v>
      </c>
      <c r="C1044" s="104"/>
      <c r="D1044" s="104"/>
      <c r="E1044" s="61"/>
      <c r="F1044" s="61"/>
      <c r="G1044" s="104">
        <f t="shared" ref="G1044:G1046" si="386">ROUND(E1044-F1044,2)</f>
        <v>0</v>
      </c>
      <c r="H1044" s="104"/>
      <c r="I1044" s="68"/>
      <c r="J1044" s="68"/>
      <c r="K1044" s="68"/>
      <c r="L1044" s="68"/>
      <c r="M1044" s="68"/>
      <c r="N1044" s="68"/>
      <c r="O1044" s="68"/>
      <c r="P1044" s="68"/>
      <c r="Q1044" s="68"/>
      <c r="R1044" s="68"/>
      <c r="S1044" s="68"/>
      <c r="T1044" s="68"/>
      <c r="U1044" s="68"/>
      <c r="V1044" s="68"/>
      <c r="W1044" s="68"/>
      <c r="X1044" s="68"/>
      <c r="Y1044" s="68"/>
      <c r="Z1044" s="68"/>
    </row>
    <row r="1045" spans="1:26" ht="30" customHeight="1">
      <c r="A1045" s="103" t="s">
        <v>2814</v>
      </c>
      <c r="B1045" s="59" t="s">
        <v>543</v>
      </c>
      <c r="C1045" s="104"/>
      <c r="D1045" s="104"/>
      <c r="E1045" s="61"/>
      <c r="F1045" s="61"/>
      <c r="G1045" s="104">
        <f t="shared" si="386"/>
        <v>0</v>
      </c>
      <c r="H1045" s="104"/>
      <c r="I1045" s="68"/>
      <c r="J1045" s="68"/>
      <c r="K1045" s="68"/>
      <c r="L1045" s="68"/>
      <c r="M1045" s="68"/>
      <c r="N1045" s="68"/>
      <c r="O1045" s="68"/>
      <c r="P1045" s="68"/>
      <c r="Q1045" s="68"/>
      <c r="R1045" s="68"/>
      <c r="S1045" s="68"/>
      <c r="T1045" s="68"/>
      <c r="U1045" s="68"/>
      <c r="V1045" s="68"/>
      <c r="W1045" s="68"/>
      <c r="X1045" s="68"/>
      <c r="Y1045" s="68"/>
      <c r="Z1045" s="68"/>
    </row>
    <row r="1046" spans="1:26" ht="30" customHeight="1">
      <c r="A1046" s="103" t="s">
        <v>2815</v>
      </c>
      <c r="B1046" s="59" t="s">
        <v>2816</v>
      </c>
      <c r="C1046" s="104"/>
      <c r="D1046" s="104"/>
      <c r="E1046" s="61"/>
      <c r="F1046" s="61"/>
      <c r="G1046" s="104">
        <f t="shared" si="386"/>
        <v>0</v>
      </c>
      <c r="H1046" s="104"/>
      <c r="I1046" s="68"/>
      <c r="J1046" s="68"/>
      <c r="K1046" s="68"/>
      <c r="L1046" s="68"/>
      <c r="M1046" s="68"/>
      <c r="N1046" s="68"/>
      <c r="O1046" s="68"/>
      <c r="P1046" s="68"/>
      <c r="Q1046" s="68"/>
      <c r="R1046" s="68"/>
      <c r="S1046" s="68"/>
      <c r="T1046" s="68"/>
      <c r="U1046" s="68"/>
      <c r="V1046" s="68"/>
      <c r="W1046" s="68"/>
      <c r="X1046" s="68"/>
      <c r="Y1046" s="68"/>
      <c r="Z1046" s="68"/>
    </row>
    <row r="1047" spans="1:26" ht="30" customHeight="1">
      <c r="A1047" s="103" t="s">
        <v>2817</v>
      </c>
      <c r="B1047" s="59" t="s">
        <v>2818</v>
      </c>
      <c r="C1047" s="104"/>
      <c r="D1047" s="104"/>
      <c r="E1047" s="102">
        <f t="shared" ref="E1047:G1047" si="387">SUM(E1048:E1051)</f>
        <v>0</v>
      </c>
      <c r="F1047" s="102">
        <f t="shared" si="387"/>
        <v>0</v>
      </c>
      <c r="G1047" s="102">
        <f t="shared" si="387"/>
        <v>0</v>
      </c>
      <c r="H1047" s="104"/>
      <c r="I1047" s="68"/>
      <c r="J1047" s="68"/>
      <c r="K1047" s="68"/>
      <c r="L1047" s="68"/>
      <c r="M1047" s="68"/>
      <c r="N1047" s="68"/>
      <c r="O1047" s="68"/>
      <c r="P1047" s="68"/>
      <c r="Q1047" s="68"/>
      <c r="R1047" s="68"/>
      <c r="S1047" s="68"/>
      <c r="T1047" s="68"/>
      <c r="U1047" s="68"/>
      <c r="V1047" s="68"/>
      <c r="W1047" s="68"/>
      <c r="X1047" s="68"/>
      <c r="Y1047" s="68"/>
      <c r="Z1047" s="68"/>
    </row>
    <row r="1048" spans="1:26" ht="30" customHeight="1">
      <c r="A1048" s="103" t="s">
        <v>2819</v>
      </c>
      <c r="B1048" s="59" t="s">
        <v>548</v>
      </c>
      <c r="C1048" s="104"/>
      <c r="D1048" s="104"/>
      <c r="E1048" s="61"/>
      <c r="F1048" s="61"/>
      <c r="G1048" s="104">
        <f t="shared" ref="G1048:G1051" si="388">ROUND(E1048-F1048,2)</f>
        <v>0</v>
      </c>
      <c r="H1048" s="104"/>
      <c r="I1048" s="68"/>
      <c r="J1048" s="68"/>
      <c r="K1048" s="68"/>
      <c r="L1048" s="68"/>
      <c r="M1048" s="68"/>
      <c r="N1048" s="68"/>
      <c r="O1048" s="68"/>
      <c r="P1048" s="68"/>
      <c r="Q1048" s="68"/>
      <c r="R1048" s="68"/>
      <c r="S1048" s="68"/>
      <c r="T1048" s="68"/>
      <c r="U1048" s="68"/>
      <c r="V1048" s="68"/>
      <c r="W1048" s="68"/>
      <c r="X1048" s="68"/>
      <c r="Y1048" s="68"/>
      <c r="Z1048" s="68"/>
    </row>
    <row r="1049" spans="1:26" ht="30" customHeight="1">
      <c r="A1049" s="103" t="s">
        <v>2820</v>
      </c>
      <c r="B1049" s="59" t="s">
        <v>549</v>
      </c>
      <c r="C1049" s="104"/>
      <c r="D1049" s="104"/>
      <c r="E1049" s="61"/>
      <c r="F1049" s="61"/>
      <c r="G1049" s="104">
        <f t="shared" si="388"/>
        <v>0</v>
      </c>
      <c r="H1049" s="104"/>
      <c r="I1049" s="68"/>
      <c r="J1049" s="68"/>
      <c r="K1049" s="68"/>
      <c r="L1049" s="68"/>
      <c r="M1049" s="68"/>
      <c r="N1049" s="68"/>
      <c r="O1049" s="68"/>
      <c r="P1049" s="68"/>
      <c r="Q1049" s="68"/>
      <c r="R1049" s="68"/>
      <c r="S1049" s="68"/>
      <c r="T1049" s="68"/>
      <c r="U1049" s="68"/>
      <c r="V1049" s="68"/>
      <c r="W1049" s="68"/>
      <c r="X1049" s="68"/>
      <c r="Y1049" s="68"/>
      <c r="Z1049" s="68"/>
    </row>
    <row r="1050" spans="1:26" ht="30" customHeight="1">
      <c r="A1050" s="103" t="s">
        <v>2821</v>
      </c>
      <c r="B1050" s="59" t="s">
        <v>550</v>
      </c>
      <c r="C1050" s="104"/>
      <c r="D1050" s="104"/>
      <c r="E1050" s="61"/>
      <c r="F1050" s="61"/>
      <c r="G1050" s="104">
        <f t="shared" si="388"/>
        <v>0</v>
      </c>
      <c r="H1050" s="104"/>
      <c r="I1050" s="68"/>
      <c r="J1050" s="68"/>
      <c r="K1050" s="68"/>
      <c r="L1050" s="68"/>
      <c r="M1050" s="68"/>
      <c r="N1050" s="68"/>
      <c r="O1050" s="68"/>
      <c r="P1050" s="68"/>
      <c r="Q1050" s="68"/>
      <c r="R1050" s="68"/>
      <c r="S1050" s="68"/>
      <c r="T1050" s="68"/>
      <c r="U1050" s="68"/>
      <c r="V1050" s="68"/>
      <c r="W1050" s="68"/>
      <c r="X1050" s="68"/>
      <c r="Y1050" s="68"/>
      <c r="Z1050" s="68"/>
    </row>
    <row r="1051" spans="1:26" ht="30" customHeight="1">
      <c r="A1051" s="103" t="s">
        <v>2822</v>
      </c>
      <c r="B1051" s="59" t="s">
        <v>535</v>
      </c>
      <c r="C1051" s="104"/>
      <c r="D1051" s="104"/>
      <c r="E1051" s="61"/>
      <c r="F1051" s="61"/>
      <c r="G1051" s="104">
        <f t="shared" si="388"/>
        <v>0</v>
      </c>
      <c r="H1051" s="104"/>
      <c r="I1051" s="68"/>
      <c r="J1051" s="68"/>
      <c r="K1051" s="68"/>
      <c r="L1051" s="68"/>
      <c r="M1051" s="68"/>
      <c r="N1051" s="68"/>
      <c r="O1051" s="68"/>
      <c r="P1051" s="68"/>
      <c r="Q1051" s="68"/>
      <c r="R1051" s="68"/>
      <c r="S1051" s="68"/>
      <c r="T1051" s="68"/>
      <c r="U1051" s="68"/>
      <c r="V1051" s="68"/>
      <c r="W1051" s="68"/>
      <c r="X1051" s="68"/>
      <c r="Y1051" s="68"/>
      <c r="Z1051" s="68"/>
    </row>
    <row r="1052" spans="1:26" ht="30" customHeight="1">
      <c r="A1052" s="103" t="s">
        <v>2823</v>
      </c>
      <c r="B1052" s="59" t="s">
        <v>495</v>
      </c>
      <c r="C1052" s="104"/>
      <c r="D1052" s="104"/>
      <c r="E1052" s="102">
        <f t="shared" ref="E1052:G1052" si="389">SUM(E1053:E1057)</f>
        <v>0</v>
      </c>
      <c r="F1052" s="102">
        <f t="shared" si="389"/>
        <v>0</v>
      </c>
      <c r="G1052" s="102">
        <f t="shared" si="389"/>
        <v>0</v>
      </c>
      <c r="H1052" s="104"/>
      <c r="I1052" s="68"/>
      <c r="J1052" s="68"/>
      <c r="K1052" s="68"/>
      <c r="L1052" s="68"/>
      <c r="M1052" s="68"/>
      <c r="N1052" s="68"/>
      <c r="O1052" s="68"/>
      <c r="P1052" s="68"/>
      <c r="Q1052" s="68"/>
      <c r="R1052" s="68"/>
      <c r="S1052" s="68"/>
      <c r="T1052" s="68"/>
      <c r="U1052" s="68"/>
      <c r="V1052" s="68"/>
      <c r="W1052" s="68"/>
      <c r="X1052" s="68"/>
      <c r="Y1052" s="68"/>
      <c r="Z1052" s="68"/>
    </row>
    <row r="1053" spans="1:26" ht="30" customHeight="1">
      <c r="A1053" s="103" t="s">
        <v>2824</v>
      </c>
      <c r="B1053" s="59" t="s">
        <v>529</v>
      </c>
      <c r="C1053" s="104"/>
      <c r="D1053" s="104"/>
      <c r="E1053" s="61"/>
      <c r="F1053" s="61"/>
      <c r="G1053" s="104">
        <f t="shared" ref="G1053:G1057" si="390">ROUND(E1053-F1053,2)</f>
        <v>0</v>
      </c>
      <c r="H1053" s="104"/>
      <c r="I1053" s="68"/>
      <c r="J1053" s="68"/>
      <c r="K1053" s="68"/>
      <c r="L1053" s="68"/>
      <c r="M1053" s="68"/>
      <c r="N1053" s="68"/>
      <c r="O1053" s="68"/>
      <c r="P1053" s="68"/>
      <c r="Q1053" s="68"/>
      <c r="R1053" s="68"/>
      <c r="S1053" s="68"/>
      <c r="T1053" s="68"/>
      <c r="U1053" s="68"/>
      <c r="V1053" s="68"/>
      <c r="W1053" s="68"/>
      <c r="X1053" s="68"/>
      <c r="Y1053" s="68"/>
      <c r="Z1053" s="68"/>
    </row>
    <row r="1054" spans="1:26" ht="30" customHeight="1">
      <c r="A1054" s="103" t="s">
        <v>2825</v>
      </c>
      <c r="B1054" s="59" t="s">
        <v>530</v>
      </c>
      <c r="C1054" s="104"/>
      <c r="D1054" s="104"/>
      <c r="E1054" s="61"/>
      <c r="F1054" s="61"/>
      <c r="G1054" s="104">
        <f t="shared" si="390"/>
        <v>0</v>
      </c>
      <c r="H1054" s="104"/>
      <c r="I1054" s="68"/>
      <c r="J1054" s="68"/>
      <c r="K1054" s="68"/>
      <c r="L1054" s="68"/>
      <c r="M1054" s="68"/>
      <c r="N1054" s="68"/>
      <c r="O1054" s="68"/>
      <c r="P1054" s="68"/>
      <c r="Q1054" s="68"/>
      <c r="R1054" s="68"/>
      <c r="S1054" s="68"/>
      <c r="T1054" s="68"/>
      <c r="U1054" s="68"/>
      <c r="V1054" s="68"/>
      <c r="W1054" s="68"/>
      <c r="X1054" s="68"/>
      <c r="Y1054" s="68"/>
      <c r="Z1054" s="68"/>
    </row>
    <row r="1055" spans="1:26" ht="30" customHeight="1">
      <c r="A1055" s="103" t="s">
        <v>2826</v>
      </c>
      <c r="B1055" s="59" t="s">
        <v>531</v>
      </c>
      <c r="C1055" s="104"/>
      <c r="D1055" s="104"/>
      <c r="E1055" s="61"/>
      <c r="F1055" s="61"/>
      <c r="G1055" s="104">
        <f t="shared" si="390"/>
        <v>0</v>
      </c>
      <c r="H1055" s="104"/>
      <c r="I1055" s="68"/>
      <c r="J1055" s="68"/>
      <c r="K1055" s="68"/>
      <c r="L1055" s="68"/>
      <c r="M1055" s="68"/>
      <c r="N1055" s="68"/>
      <c r="O1055" s="68"/>
      <c r="P1055" s="68"/>
      <c r="Q1055" s="68"/>
      <c r="R1055" s="68"/>
      <c r="S1055" s="68"/>
      <c r="T1055" s="68"/>
      <c r="U1055" s="68"/>
      <c r="V1055" s="68"/>
      <c r="W1055" s="68"/>
      <c r="X1055" s="68"/>
      <c r="Y1055" s="68"/>
      <c r="Z1055" s="68"/>
    </row>
    <row r="1056" spans="1:26" ht="30" customHeight="1">
      <c r="A1056" s="103" t="s">
        <v>2827</v>
      </c>
      <c r="B1056" s="59" t="s">
        <v>532</v>
      </c>
      <c r="C1056" s="104"/>
      <c r="D1056" s="104"/>
      <c r="E1056" s="61"/>
      <c r="F1056" s="61"/>
      <c r="G1056" s="104">
        <f t="shared" si="390"/>
        <v>0</v>
      </c>
      <c r="H1056" s="104"/>
      <c r="I1056" s="68"/>
      <c r="J1056" s="68"/>
      <c r="K1056" s="68"/>
      <c r="L1056" s="68"/>
      <c r="M1056" s="68"/>
      <c r="N1056" s="68"/>
      <c r="O1056" s="68"/>
      <c r="P1056" s="68"/>
      <c r="Q1056" s="68"/>
      <c r="R1056" s="68"/>
      <c r="S1056" s="68"/>
      <c r="T1056" s="68"/>
      <c r="U1056" s="68"/>
      <c r="V1056" s="68"/>
      <c r="W1056" s="68"/>
      <c r="X1056" s="68"/>
      <c r="Y1056" s="68"/>
      <c r="Z1056" s="68"/>
    </row>
    <row r="1057" spans="1:26" ht="30" customHeight="1">
      <c r="A1057" s="103" t="s">
        <v>2828</v>
      </c>
      <c r="B1057" s="59" t="s">
        <v>533</v>
      </c>
      <c r="C1057" s="104"/>
      <c r="D1057" s="104"/>
      <c r="E1057" s="61"/>
      <c r="F1057" s="61"/>
      <c r="G1057" s="104">
        <f t="shared" si="390"/>
        <v>0</v>
      </c>
      <c r="H1057" s="104"/>
      <c r="I1057" s="68"/>
      <c r="J1057" s="68"/>
      <c r="K1057" s="68"/>
      <c r="L1057" s="68"/>
      <c r="M1057" s="68"/>
      <c r="N1057" s="68"/>
      <c r="O1057" s="68"/>
      <c r="P1057" s="68"/>
      <c r="Q1057" s="68"/>
      <c r="R1057" s="68"/>
      <c r="S1057" s="68"/>
      <c r="T1057" s="68"/>
      <c r="U1057" s="68"/>
      <c r="V1057" s="68"/>
      <c r="W1057" s="68"/>
      <c r="X1057" s="68"/>
      <c r="Y1057" s="68"/>
      <c r="Z1057" s="68"/>
    </row>
    <row r="1058" spans="1:26" ht="30" customHeight="1">
      <c r="A1058" s="103" t="s">
        <v>2829</v>
      </c>
      <c r="B1058" s="59" t="s">
        <v>496</v>
      </c>
      <c r="C1058" s="104"/>
      <c r="D1058" s="104"/>
      <c r="E1058" s="102">
        <f t="shared" ref="E1058:G1058" si="391">SUM(E1059:E1060)</f>
        <v>0</v>
      </c>
      <c r="F1058" s="102">
        <f t="shared" si="391"/>
        <v>0</v>
      </c>
      <c r="G1058" s="102">
        <f t="shared" si="391"/>
        <v>0</v>
      </c>
      <c r="H1058" s="104"/>
      <c r="I1058" s="68"/>
      <c r="J1058" s="68"/>
      <c r="K1058" s="68"/>
      <c r="L1058" s="68"/>
      <c r="M1058" s="68"/>
      <c r="N1058" s="68"/>
      <c r="O1058" s="68"/>
      <c r="P1058" s="68"/>
      <c r="Q1058" s="68"/>
      <c r="R1058" s="68"/>
      <c r="S1058" s="68"/>
      <c r="T1058" s="68"/>
      <c r="U1058" s="68"/>
      <c r="V1058" s="68"/>
      <c r="W1058" s="68"/>
      <c r="X1058" s="68"/>
      <c r="Y1058" s="68"/>
      <c r="Z1058" s="68"/>
    </row>
    <row r="1059" spans="1:26" ht="30" customHeight="1">
      <c r="A1059" s="103" t="s">
        <v>2830</v>
      </c>
      <c r="B1059" s="59" t="s">
        <v>551</v>
      </c>
      <c r="C1059" s="104"/>
      <c r="D1059" s="104"/>
      <c r="E1059" s="61"/>
      <c r="F1059" s="61"/>
      <c r="G1059" s="104">
        <f t="shared" ref="G1059:G1060" si="392">ROUND(E1059-F1059,2)</f>
        <v>0</v>
      </c>
      <c r="H1059" s="104"/>
      <c r="I1059" s="68"/>
      <c r="J1059" s="68"/>
      <c r="K1059" s="68"/>
      <c r="L1059" s="68"/>
      <c r="M1059" s="68"/>
      <c r="N1059" s="68"/>
      <c r="O1059" s="68"/>
      <c r="P1059" s="68"/>
      <c r="Q1059" s="68"/>
      <c r="R1059" s="68"/>
      <c r="S1059" s="68"/>
      <c r="T1059" s="68"/>
      <c r="U1059" s="68"/>
      <c r="V1059" s="68"/>
      <c r="W1059" s="68"/>
      <c r="X1059" s="68"/>
      <c r="Y1059" s="68"/>
      <c r="Z1059" s="68"/>
    </row>
    <row r="1060" spans="1:26" ht="30" customHeight="1">
      <c r="A1060" s="103" t="s">
        <v>2831</v>
      </c>
      <c r="B1060" s="59" t="s">
        <v>552</v>
      </c>
      <c r="C1060" s="104"/>
      <c r="D1060" s="104"/>
      <c r="E1060" s="61"/>
      <c r="F1060" s="61"/>
      <c r="G1060" s="104">
        <f t="shared" si="392"/>
        <v>0</v>
      </c>
      <c r="H1060" s="104"/>
      <c r="I1060" s="68"/>
      <c r="J1060" s="68"/>
      <c r="K1060" s="68"/>
      <c r="L1060" s="68"/>
      <c r="M1060" s="68"/>
      <c r="N1060" s="68"/>
      <c r="O1060" s="68"/>
      <c r="P1060" s="68"/>
      <c r="Q1060" s="68"/>
      <c r="R1060" s="68"/>
      <c r="S1060" s="68"/>
      <c r="T1060" s="68"/>
      <c r="U1060" s="68"/>
      <c r="V1060" s="68"/>
      <c r="W1060" s="68"/>
      <c r="X1060" s="68"/>
      <c r="Y1060" s="68"/>
      <c r="Z1060" s="68"/>
    </row>
    <row r="1061" spans="1:26" ht="30" customHeight="1">
      <c r="A1061" s="100" t="s">
        <v>2832</v>
      </c>
      <c r="B1061" s="101" t="s">
        <v>353</v>
      </c>
      <c r="C1061" s="102"/>
      <c r="D1061" s="102"/>
      <c r="E1061" s="102">
        <f t="shared" ref="E1061:G1061" si="393">SUM(E1062:E1070)</f>
        <v>0</v>
      </c>
      <c r="F1061" s="102">
        <f t="shared" si="393"/>
        <v>0</v>
      </c>
      <c r="G1061" s="102">
        <f t="shared" si="393"/>
        <v>0</v>
      </c>
      <c r="H1061" s="102"/>
      <c r="I1061" s="68"/>
      <c r="J1061" s="68"/>
      <c r="K1061" s="68"/>
      <c r="L1061" s="68"/>
      <c r="M1061" s="68"/>
      <c r="N1061" s="68"/>
      <c r="O1061" s="68"/>
      <c r="P1061" s="68"/>
      <c r="Q1061" s="68"/>
      <c r="R1061" s="68"/>
      <c r="S1061" s="68"/>
      <c r="T1061" s="68"/>
      <c r="U1061" s="68"/>
      <c r="V1061" s="68"/>
      <c r="W1061" s="68"/>
      <c r="X1061" s="68"/>
      <c r="Y1061" s="68"/>
      <c r="Z1061" s="68"/>
    </row>
    <row r="1062" spans="1:26" ht="30" customHeight="1">
      <c r="A1062" s="103" t="s">
        <v>2833</v>
      </c>
      <c r="B1062" s="59" t="s">
        <v>2834</v>
      </c>
      <c r="C1062" s="104"/>
      <c r="D1062" s="104"/>
      <c r="E1062" s="61"/>
      <c r="F1062" s="61"/>
      <c r="G1062" s="104">
        <f t="shared" ref="G1062:G1063" si="394">ROUND(E1062-F1062,2)</f>
        <v>0</v>
      </c>
      <c r="H1062" s="104"/>
      <c r="I1062" s="68"/>
      <c r="J1062" s="68"/>
      <c r="K1062" s="68"/>
      <c r="L1062" s="68"/>
      <c r="M1062" s="68"/>
      <c r="N1062" s="68"/>
      <c r="O1062" s="68"/>
      <c r="P1062" s="68"/>
      <c r="Q1062" s="68"/>
      <c r="R1062" s="68"/>
      <c r="S1062" s="68"/>
      <c r="T1062" s="68"/>
      <c r="U1062" s="68"/>
      <c r="V1062" s="68"/>
      <c r="W1062" s="68"/>
      <c r="X1062" s="68"/>
      <c r="Y1062" s="68"/>
      <c r="Z1062" s="68"/>
    </row>
    <row r="1063" spans="1:26" ht="30" customHeight="1">
      <c r="A1063" s="103" t="s">
        <v>2835</v>
      </c>
      <c r="B1063" s="59" t="s">
        <v>2836</v>
      </c>
      <c r="C1063" s="104"/>
      <c r="D1063" s="104"/>
      <c r="E1063" s="61"/>
      <c r="F1063" s="61"/>
      <c r="G1063" s="104">
        <f t="shared" si="394"/>
        <v>0</v>
      </c>
      <c r="H1063" s="104"/>
      <c r="I1063" s="68"/>
      <c r="J1063" s="68"/>
      <c r="K1063" s="68"/>
      <c r="L1063" s="68"/>
      <c r="M1063" s="68"/>
      <c r="N1063" s="68"/>
      <c r="O1063" s="68"/>
      <c r="P1063" s="68"/>
      <c r="Q1063" s="68"/>
      <c r="R1063" s="68"/>
      <c r="S1063" s="68"/>
      <c r="T1063" s="68"/>
      <c r="U1063" s="68"/>
      <c r="V1063" s="68"/>
      <c r="W1063" s="68"/>
      <c r="X1063" s="68"/>
      <c r="Y1063" s="68"/>
      <c r="Z1063" s="68"/>
    </row>
    <row r="1064" spans="1:26" ht="30" customHeight="1">
      <c r="A1064" s="103" t="s">
        <v>2837</v>
      </c>
      <c r="B1064" s="59" t="s">
        <v>498</v>
      </c>
      <c r="C1064" s="104"/>
      <c r="D1064" s="104"/>
      <c r="E1064" s="104"/>
      <c r="F1064" s="104"/>
      <c r="G1064" s="104">
        <f>E1064-F1064</f>
        <v>0</v>
      </c>
      <c r="H1064" s="104"/>
      <c r="I1064" s="68"/>
      <c r="J1064" s="68"/>
      <c r="K1064" s="68"/>
      <c r="L1064" s="68"/>
      <c r="M1064" s="68"/>
      <c r="N1064" s="68"/>
      <c r="O1064" s="68"/>
      <c r="P1064" s="68"/>
      <c r="Q1064" s="68"/>
      <c r="R1064" s="68"/>
      <c r="S1064" s="68"/>
      <c r="T1064" s="68"/>
      <c r="U1064" s="68"/>
      <c r="V1064" s="68"/>
      <c r="W1064" s="68"/>
      <c r="X1064" s="68"/>
      <c r="Y1064" s="68"/>
      <c r="Z1064" s="68"/>
    </row>
    <row r="1065" spans="1:26" ht="30" customHeight="1">
      <c r="A1065" s="103" t="s">
        <v>2838</v>
      </c>
      <c r="B1065" s="59" t="s">
        <v>2839</v>
      </c>
      <c r="C1065" s="104"/>
      <c r="D1065" s="104"/>
      <c r="E1065" s="61"/>
      <c r="F1065" s="61"/>
      <c r="G1065" s="104">
        <f t="shared" ref="G1065:G1066" si="395">ROUND(E1065-F1065,2)</f>
        <v>0</v>
      </c>
      <c r="H1065" s="104"/>
      <c r="I1065" s="68"/>
      <c r="J1065" s="68"/>
      <c r="K1065" s="68"/>
      <c r="L1065" s="68"/>
      <c r="M1065" s="68"/>
      <c r="N1065" s="68"/>
      <c r="O1065" s="68"/>
      <c r="P1065" s="68"/>
      <c r="Q1065" s="68"/>
      <c r="R1065" s="68"/>
      <c r="S1065" s="68"/>
      <c r="T1065" s="68"/>
      <c r="U1065" s="68"/>
      <c r="V1065" s="68"/>
      <c r="W1065" s="68"/>
      <c r="X1065" s="68"/>
      <c r="Y1065" s="68"/>
      <c r="Z1065" s="68"/>
    </row>
    <row r="1066" spans="1:26" ht="30" customHeight="1">
      <c r="A1066" s="103" t="s">
        <v>2840</v>
      </c>
      <c r="B1066" s="59" t="s">
        <v>2841</v>
      </c>
      <c r="C1066" s="104"/>
      <c r="D1066" s="104"/>
      <c r="E1066" s="61"/>
      <c r="F1066" s="61"/>
      <c r="G1066" s="104">
        <f t="shared" si="395"/>
        <v>0</v>
      </c>
      <c r="H1066" s="104"/>
      <c r="I1066" s="68"/>
      <c r="J1066" s="68"/>
      <c r="K1066" s="68"/>
      <c r="L1066" s="68"/>
      <c r="M1066" s="68"/>
      <c r="N1066" s="68"/>
      <c r="O1066" s="68"/>
      <c r="P1066" s="68"/>
      <c r="Q1066" s="68"/>
      <c r="R1066" s="68"/>
      <c r="S1066" s="68"/>
      <c r="T1066" s="68"/>
      <c r="U1066" s="68"/>
      <c r="V1066" s="68"/>
      <c r="W1066" s="68"/>
      <c r="X1066" s="68"/>
      <c r="Y1066" s="68"/>
      <c r="Z1066" s="68"/>
    </row>
    <row r="1067" spans="1:26" ht="30" customHeight="1">
      <c r="A1067" s="103" t="s">
        <v>2842</v>
      </c>
      <c r="B1067" s="59" t="s">
        <v>500</v>
      </c>
      <c r="C1067" s="104"/>
      <c r="D1067" s="104"/>
      <c r="E1067" s="104"/>
      <c r="F1067" s="104"/>
      <c r="G1067" s="104">
        <f>E1067-F1067</f>
        <v>0</v>
      </c>
      <c r="H1067" s="104"/>
      <c r="I1067" s="68"/>
      <c r="J1067" s="68"/>
      <c r="K1067" s="68"/>
      <c r="L1067" s="68"/>
      <c r="M1067" s="68"/>
      <c r="N1067" s="68"/>
      <c r="O1067" s="68"/>
      <c r="P1067" s="68"/>
      <c r="Q1067" s="68"/>
      <c r="R1067" s="68"/>
      <c r="S1067" s="68"/>
      <c r="T1067" s="68"/>
      <c r="U1067" s="68"/>
      <c r="V1067" s="68"/>
      <c r="W1067" s="68"/>
      <c r="X1067" s="68"/>
      <c r="Y1067" s="68"/>
      <c r="Z1067" s="68"/>
    </row>
    <row r="1068" spans="1:26" ht="30" customHeight="1">
      <c r="A1068" s="103" t="s">
        <v>2843</v>
      </c>
      <c r="B1068" s="59" t="s">
        <v>363</v>
      </c>
      <c r="C1068" s="104"/>
      <c r="D1068" s="104"/>
      <c r="E1068" s="61"/>
      <c r="F1068" s="61"/>
      <c r="G1068" s="104">
        <f>ROUND(E1068-F1068,2)</f>
        <v>0</v>
      </c>
      <c r="H1068" s="104"/>
      <c r="I1068" s="68"/>
      <c r="J1068" s="68"/>
      <c r="K1068" s="68"/>
      <c r="L1068" s="68"/>
      <c r="M1068" s="68"/>
      <c r="N1068" s="68"/>
      <c r="O1068" s="68"/>
      <c r="P1068" s="68"/>
      <c r="Q1068" s="68"/>
      <c r="R1068" s="68"/>
      <c r="S1068" s="68"/>
      <c r="T1068" s="68"/>
      <c r="U1068" s="68"/>
      <c r="V1068" s="68"/>
      <c r="W1068" s="68"/>
      <c r="X1068" s="68"/>
      <c r="Y1068" s="68"/>
      <c r="Z1068" s="68"/>
    </row>
    <row r="1069" spans="1:26" ht="30" customHeight="1">
      <c r="A1069" s="103" t="s">
        <v>2844</v>
      </c>
      <c r="B1069" s="59" t="s">
        <v>501</v>
      </c>
      <c r="C1069" s="104"/>
      <c r="D1069" s="104"/>
      <c r="E1069" s="104"/>
      <c r="F1069" s="104"/>
      <c r="G1069" s="104">
        <f>E1069-F1069</f>
        <v>0</v>
      </c>
      <c r="H1069" s="104"/>
      <c r="I1069" s="68"/>
      <c r="J1069" s="68"/>
      <c r="K1069" s="68"/>
      <c r="L1069" s="68"/>
      <c r="M1069" s="68"/>
      <c r="N1069" s="68"/>
      <c r="O1069" s="68"/>
      <c r="P1069" s="68"/>
      <c r="Q1069" s="68"/>
      <c r="R1069" s="68"/>
      <c r="S1069" s="68"/>
      <c r="T1069" s="68"/>
      <c r="U1069" s="68"/>
      <c r="V1069" s="68"/>
      <c r="W1069" s="68"/>
      <c r="X1069" s="68"/>
      <c r="Y1069" s="68"/>
      <c r="Z1069" s="68"/>
    </row>
    <row r="1070" spans="1:26" ht="30" customHeight="1">
      <c r="A1070" s="103" t="s">
        <v>2845</v>
      </c>
      <c r="B1070" s="59" t="s">
        <v>502</v>
      </c>
      <c r="C1070" s="104"/>
      <c r="D1070" s="104"/>
      <c r="E1070" s="61"/>
      <c r="F1070" s="61"/>
      <c r="G1070" s="104">
        <f>ROUND(E1070-F1070,2)</f>
        <v>0</v>
      </c>
      <c r="H1070" s="104"/>
      <c r="I1070" s="68"/>
      <c r="J1070" s="68"/>
      <c r="K1070" s="68"/>
      <c r="L1070" s="68"/>
      <c r="M1070" s="68"/>
      <c r="N1070" s="68"/>
      <c r="O1070" s="68"/>
      <c r="P1070" s="68"/>
      <c r="Q1070" s="68"/>
      <c r="R1070" s="68"/>
      <c r="S1070" s="68"/>
      <c r="T1070" s="68"/>
      <c r="U1070" s="68"/>
      <c r="V1070" s="68"/>
      <c r="W1070" s="68"/>
      <c r="X1070" s="68"/>
      <c r="Y1070" s="68"/>
      <c r="Z1070" s="68"/>
    </row>
    <row r="1071" spans="1:26" ht="30" customHeight="1">
      <c r="A1071" s="100" t="s">
        <v>2846</v>
      </c>
      <c r="B1071" s="101" t="s">
        <v>503</v>
      </c>
      <c r="C1071" s="102"/>
      <c r="D1071" s="102"/>
      <c r="E1071" s="102">
        <f t="shared" ref="E1071:G1071" si="396">SUM(E1072:E1074)</f>
        <v>0</v>
      </c>
      <c r="F1071" s="102">
        <f t="shared" si="396"/>
        <v>0</v>
      </c>
      <c r="G1071" s="102">
        <f t="shared" si="396"/>
        <v>0</v>
      </c>
      <c r="H1071" s="102"/>
      <c r="I1071" s="68"/>
      <c r="J1071" s="68"/>
      <c r="K1071" s="68"/>
      <c r="L1071" s="68"/>
      <c r="M1071" s="68"/>
      <c r="N1071" s="68"/>
      <c r="O1071" s="68"/>
      <c r="P1071" s="68"/>
      <c r="Q1071" s="68"/>
      <c r="R1071" s="68"/>
      <c r="S1071" s="68"/>
      <c r="T1071" s="68"/>
      <c r="U1071" s="68"/>
      <c r="V1071" s="68"/>
      <c r="W1071" s="68"/>
      <c r="X1071" s="68"/>
      <c r="Y1071" s="68"/>
      <c r="Z1071" s="68"/>
    </row>
    <row r="1072" spans="1:26" ht="30" customHeight="1">
      <c r="A1072" s="103" t="s">
        <v>2847</v>
      </c>
      <c r="B1072" s="59" t="s">
        <v>504</v>
      </c>
      <c r="C1072" s="104"/>
      <c r="D1072" s="104"/>
      <c r="E1072" s="104"/>
      <c r="F1072" s="104"/>
      <c r="G1072" s="104">
        <f t="shared" ref="G1072:G1073" si="397">E1072-F1072</f>
        <v>0</v>
      </c>
      <c r="H1072" s="104"/>
      <c r="I1072" s="68"/>
      <c r="J1072" s="68"/>
      <c r="K1072" s="68"/>
      <c r="L1072" s="68"/>
      <c r="M1072" s="68"/>
      <c r="N1072" s="68"/>
      <c r="O1072" s="68"/>
      <c r="P1072" s="68"/>
      <c r="Q1072" s="68"/>
      <c r="R1072" s="68"/>
      <c r="S1072" s="68"/>
      <c r="T1072" s="68"/>
      <c r="U1072" s="68"/>
      <c r="V1072" s="68"/>
      <c r="W1072" s="68"/>
      <c r="X1072" s="68"/>
      <c r="Y1072" s="68"/>
      <c r="Z1072" s="68"/>
    </row>
    <row r="1073" spans="1:26" ht="30" customHeight="1">
      <c r="A1073" s="103" t="s">
        <v>2848</v>
      </c>
      <c r="B1073" s="59" t="s">
        <v>505</v>
      </c>
      <c r="C1073" s="104"/>
      <c r="D1073" s="104"/>
      <c r="E1073" s="104"/>
      <c r="F1073" s="104"/>
      <c r="G1073" s="104">
        <f t="shared" si="397"/>
        <v>0</v>
      </c>
      <c r="H1073" s="104"/>
      <c r="I1073" s="68"/>
      <c r="J1073" s="68"/>
      <c r="K1073" s="68"/>
      <c r="L1073" s="68"/>
      <c r="M1073" s="68"/>
      <c r="N1073" s="68"/>
      <c r="O1073" s="68"/>
      <c r="P1073" s="68"/>
      <c r="Q1073" s="68"/>
      <c r="R1073" s="68"/>
      <c r="S1073" s="68"/>
      <c r="T1073" s="68"/>
      <c r="U1073" s="68"/>
      <c r="V1073" s="68"/>
      <c r="W1073" s="68"/>
      <c r="X1073" s="68"/>
      <c r="Y1073" s="68"/>
      <c r="Z1073" s="68"/>
    </row>
    <row r="1074" spans="1:26" ht="30" customHeight="1">
      <c r="A1074" s="103" t="s">
        <v>2849</v>
      </c>
      <c r="B1074" s="63" t="s">
        <v>506</v>
      </c>
      <c r="C1074" s="104"/>
      <c r="D1074" s="104"/>
      <c r="E1074" s="102">
        <f t="shared" ref="E1074:G1074" si="398">SUM(E1075:E1076)</f>
        <v>0</v>
      </c>
      <c r="F1074" s="102">
        <f t="shared" si="398"/>
        <v>0</v>
      </c>
      <c r="G1074" s="102">
        <f t="shared" si="398"/>
        <v>0</v>
      </c>
      <c r="H1074" s="104"/>
      <c r="I1074" s="68"/>
      <c r="J1074" s="68"/>
      <c r="K1074" s="68"/>
      <c r="L1074" s="68"/>
      <c r="M1074" s="68"/>
      <c r="N1074" s="68"/>
      <c r="O1074" s="68"/>
      <c r="P1074" s="68"/>
      <c r="Q1074" s="68"/>
      <c r="R1074" s="68"/>
      <c r="S1074" s="68"/>
      <c r="T1074" s="68"/>
      <c r="U1074" s="68"/>
      <c r="V1074" s="68"/>
      <c r="W1074" s="68"/>
      <c r="X1074" s="68"/>
      <c r="Y1074" s="68"/>
      <c r="Z1074" s="68"/>
    </row>
    <row r="1075" spans="1:26" ht="30" customHeight="1">
      <c r="A1075" s="106" t="s">
        <v>2850</v>
      </c>
      <c r="B1075" s="63" t="s">
        <v>2649</v>
      </c>
      <c r="C1075" s="107"/>
      <c r="D1075" s="104"/>
      <c r="E1075" s="61"/>
      <c r="F1075" s="61"/>
      <c r="G1075" s="104">
        <f t="shared" ref="G1075:G1076" si="399">ROUND(E1075-F1075,2)</f>
        <v>0</v>
      </c>
      <c r="H1075" s="104"/>
      <c r="I1075" s="68"/>
      <c r="J1075" s="68"/>
      <c r="K1075" s="68"/>
      <c r="L1075" s="68"/>
      <c r="M1075" s="68"/>
      <c r="N1075" s="68"/>
      <c r="O1075" s="68"/>
      <c r="P1075" s="68"/>
      <c r="Q1075" s="68"/>
      <c r="R1075" s="68"/>
      <c r="S1075" s="68"/>
      <c r="T1075" s="68"/>
      <c r="U1075" s="68"/>
      <c r="V1075" s="68"/>
      <c r="W1075" s="68"/>
      <c r="X1075" s="68"/>
      <c r="Y1075" s="68"/>
      <c r="Z1075" s="68"/>
    </row>
    <row r="1076" spans="1:26" ht="30" customHeight="1">
      <c r="A1076" s="106" t="s">
        <v>2851</v>
      </c>
      <c r="B1076" s="63" t="s">
        <v>2651</v>
      </c>
      <c r="C1076" s="107"/>
      <c r="D1076" s="104"/>
      <c r="E1076" s="61"/>
      <c r="F1076" s="61"/>
      <c r="G1076" s="104">
        <f t="shared" si="399"/>
        <v>0</v>
      </c>
      <c r="H1076" s="104"/>
      <c r="I1076" s="68"/>
      <c r="J1076" s="68"/>
      <c r="K1076" s="68"/>
      <c r="L1076" s="68"/>
      <c r="M1076" s="68"/>
      <c r="N1076" s="68"/>
      <c r="O1076" s="68"/>
      <c r="P1076" s="68"/>
      <c r="Q1076" s="68"/>
      <c r="R1076" s="68"/>
      <c r="S1076" s="68"/>
      <c r="T1076" s="68"/>
      <c r="U1076" s="68"/>
      <c r="V1076" s="68"/>
      <c r="W1076" s="68"/>
      <c r="X1076" s="68"/>
      <c r="Y1076" s="68"/>
      <c r="Z1076" s="68"/>
    </row>
    <row r="1077" spans="1:26" ht="30" customHeight="1">
      <c r="A1077" s="81">
        <v>81400</v>
      </c>
      <c r="B1077" s="99" t="s">
        <v>2852</v>
      </c>
      <c r="C1077" s="88"/>
      <c r="D1077" s="43"/>
      <c r="E1077" s="43">
        <f t="shared" ref="E1077:F1077" si="400">E1078+E1088+E1094+E1097+E1104+E1108+E1113+E1123+E1155+E1165</f>
        <v>0</v>
      </c>
      <c r="F1077" s="43">
        <f t="shared" si="400"/>
        <v>0</v>
      </c>
      <c r="G1077" s="44"/>
      <c r="H1077" s="44">
        <f>F1077-E1077</f>
        <v>0</v>
      </c>
      <c r="I1077" s="68"/>
      <c r="J1077" s="68"/>
      <c r="K1077" s="68"/>
      <c r="L1077" s="68"/>
      <c r="M1077" s="68"/>
      <c r="N1077" s="68"/>
      <c r="O1077" s="68"/>
      <c r="P1077" s="68"/>
      <c r="Q1077" s="68"/>
      <c r="R1077" s="68"/>
      <c r="S1077" s="68"/>
      <c r="T1077" s="68"/>
      <c r="U1077" s="68"/>
      <c r="V1077" s="68"/>
      <c r="W1077" s="68"/>
      <c r="X1077" s="68"/>
      <c r="Y1077" s="68"/>
      <c r="Z1077" s="68"/>
    </row>
    <row r="1078" spans="1:26" ht="30" customHeight="1">
      <c r="A1078" s="100" t="s">
        <v>2853</v>
      </c>
      <c r="B1078" s="101" t="s">
        <v>345</v>
      </c>
      <c r="C1078" s="102"/>
      <c r="D1078" s="102"/>
      <c r="E1078" s="102">
        <f t="shared" ref="E1078:F1078" si="401">SUM(E1079:E1087)</f>
        <v>0</v>
      </c>
      <c r="F1078" s="102">
        <f t="shared" si="401"/>
        <v>0</v>
      </c>
      <c r="G1078" s="102"/>
      <c r="H1078" s="102">
        <f>SUM(H1079:H1087)</f>
        <v>0</v>
      </c>
      <c r="I1078" s="68"/>
      <c r="J1078" s="68"/>
      <c r="K1078" s="68"/>
      <c r="L1078" s="68"/>
      <c r="M1078" s="68"/>
      <c r="N1078" s="68"/>
      <c r="O1078" s="68"/>
      <c r="P1078" s="68"/>
      <c r="Q1078" s="68"/>
      <c r="R1078" s="68"/>
      <c r="S1078" s="68"/>
      <c r="T1078" s="68"/>
      <c r="U1078" s="68"/>
      <c r="V1078" s="68"/>
      <c r="W1078" s="68"/>
      <c r="X1078" s="68"/>
      <c r="Y1078" s="68"/>
      <c r="Z1078" s="68"/>
    </row>
    <row r="1079" spans="1:26" ht="30" customHeight="1">
      <c r="A1079" s="103" t="s">
        <v>2854</v>
      </c>
      <c r="B1079" s="59" t="s">
        <v>456</v>
      </c>
      <c r="C1079" s="104"/>
      <c r="D1079" s="104"/>
      <c r="E1079" s="61"/>
      <c r="F1079" s="61"/>
      <c r="G1079" s="104"/>
      <c r="H1079" s="104">
        <f t="shared" ref="H1079:H1087" si="402">ROUND(F1079-E1079,2)</f>
        <v>0</v>
      </c>
      <c r="I1079" s="68"/>
      <c r="J1079" s="68"/>
      <c r="K1079" s="68"/>
      <c r="L1079" s="68"/>
      <c r="M1079" s="68"/>
      <c r="N1079" s="68"/>
      <c r="O1079" s="68"/>
      <c r="P1079" s="68"/>
      <c r="Q1079" s="68"/>
      <c r="R1079" s="68"/>
      <c r="S1079" s="68"/>
      <c r="T1079" s="68"/>
      <c r="U1079" s="68"/>
      <c r="V1079" s="68"/>
      <c r="W1079" s="68"/>
      <c r="X1079" s="68"/>
      <c r="Y1079" s="68"/>
      <c r="Z1079" s="68"/>
    </row>
    <row r="1080" spans="1:26" ht="30" customHeight="1">
      <c r="A1080" s="103" t="s">
        <v>2855</v>
      </c>
      <c r="B1080" s="59" t="s">
        <v>457</v>
      </c>
      <c r="C1080" s="104"/>
      <c r="D1080" s="104"/>
      <c r="E1080" s="61"/>
      <c r="F1080" s="61"/>
      <c r="G1080" s="104"/>
      <c r="H1080" s="104">
        <f t="shared" si="402"/>
        <v>0</v>
      </c>
      <c r="I1080" s="68"/>
      <c r="J1080" s="68"/>
      <c r="K1080" s="68"/>
      <c r="L1080" s="68"/>
      <c r="M1080" s="68"/>
      <c r="N1080" s="68"/>
      <c r="O1080" s="68"/>
      <c r="P1080" s="68"/>
      <c r="Q1080" s="68"/>
      <c r="R1080" s="68"/>
      <c r="S1080" s="68"/>
      <c r="T1080" s="68"/>
      <c r="U1080" s="68"/>
      <c r="V1080" s="68"/>
      <c r="W1080" s="68"/>
      <c r="X1080" s="68"/>
      <c r="Y1080" s="68"/>
      <c r="Z1080" s="68"/>
    </row>
    <row r="1081" spans="1:26" ht="30" customHeight="1">
      <c r="A1081" s="103" t="s">
        <v>2856</v>
      </c>
      <c r="B1081" s="59" t="s">
        <v>458</v>
      </c>
      <c r="C1081" s="104"/>
      <c r="D1081" s="104"/>
      <c r="E1081" s="61"/>
      <c r="F1081" s="61"/>
      <c r="G1081" s="104"/>
      <c r="H1081" s="104">
        <f t="shared" si="402"/>
        <v>0</v>
      </c>
      <c r="I1081" s="68"/>
      <c r="J1081" s="68"/>
      <c r="K1081" s="68"/>
      <c r="L1081" s="68"/>
      <c r="M1081" s="68"/>
      <c r="N1081" s="68"/>
      <c r="O1081" s="68"/>
      <c r="P1081" s="68"/>
      <c r="Q1081" s="68"/>
      <c r="R1081" s="68"/>
      <c r="S1081" s="68"/>
      <c r="T1081" s="68"/>
      <c r="U1081" s="68"/>
      <c r="V1081" s="68"/>
      <c r="W1081" s="68"/>
      <c r="X1081" s="68"/>
      <c r="Y1081" s="68"/>
      <c r="Z1081" s="68"/>
    </row>
    <row r="1082" spans="1:26" ht="30" customHeight="1">
      <c r="A1082" s="103" t="s">
        <v>2857</v>
      </c>
      <c r="B1082" s="59" t="s">
        <v>459</v>
      </c>
      <c r="C1082" s="104"/>
      <c r="D1082" s="104"/>
      <c r="E1082" s="104"/>
      <c r="F1082" s="104"/>
      <c r="G1082" s="104"/>
      <c r="H1082" s="104">
        <f t="shared" si="402"/>
        <v>0</v>
      </c>
      <c r="I1082" s="68"/>
      <c r="J1082" s="68"/>
      <c r="K1082" s="68"/>
      <c r="L1082" s="68"/>
      <c r="M1082" s="68"/>
      <c r="N1082" s="68"/>
      <c r="O1082" s="68"/>
      <c r="P1082" s="68"/>
      <c r="Q1082" s="68"/>
      <c r="R1082" s="68"/>
      <c r="S1082" s="68"/>
      <c r="T1082" s="68"/>
      <c r="U1082" s="68"/>
      <c r="V1082" s="68"/>
      <c r="W1082" s="68"/>
      <c r="X1082" s="68"/>
      <c r="Y1082" s="68"/>
      <c r="Z1082" s="68"/>
    </row>
    <row r="1083" spans="1:26" ht="30" customHeight="1">
      <c r="A1083" s="103" t="s">
        <v>2858</v>
      </c>
      <c r="B1083" s="59" t="s">
        <v>460</v>
      </c>
      <c r="C1083" s="104"/>
      <c r="D1083" s="104"/>
      <c r="E1083" s="104"/>
      <c r="F1083" s="104"/>
      <c r="G1083" s="104"/>
      <c r="H1083" s="104">
        <f t="shared" si="402"/>
        <v>0</v>
      </c>
      <c r="I1083" s="68"/>
      <c r="J1083" s="68"/>
      <c r="K1083" s="68"/>
      <c r="L1083" s="68"/>
      <c r="M1083" s="68"/>
      <c r="N1083" s="68"/>
      <c r="O1083" s="68"/>
      <c r="P1083" s="68"/>
      <c r="Q1083" s="68"/>
      <c r="R1083" s="68"/>
      <c r="S1083" s="68"/>
      <c r="T1083" s="68"/>
      <c r="U1083" s="68"/>
      <c r="V1083" s="68"/>
      <c r="W1083" s="68"/>
      <c r="X1083" s="68"/>
      <c r="Y1083" s="68"/>
      <c r="Z1083" s="68"/>
    </row>
    <row r="1084" spans="1:26" ht="30" customHeight="1">
      <c r="A1084" s="103" t="s">
        <v>2859</v>
      </c>
      <c r="B1084" s="59" t="s">
        <v>461</v>
      </c>
      <c r="C1084" s="104"/>
      <c r="D1084" s="104"/>
      <c r="E1084" s="104"/>
      <c r="F1084" s="104"/>
      <c r="G1084" s="104"/>
      <c r="H1084" s="104">
        <f t="shared" si="402"/>
        <v>0</v>
      </c>
      <c r="I1084" s="68"/>
      <c r="J1084" s="68"/>
      <c r="K1084" s="68"/>
      <c r="L1084" s="68"/>
      <c r="M1084" s="68"/>
      <c r="N1084" s="68"/>
      <c r="O1084" s="68"/>
      <c r="P1084" s="68"/>
      <c r="Q1084" s="68"/>
      <c r="R1084" s="68"/>
      <c r="S1084" s="68"/>
      <c r="T1084" s="68"/>
      <c r="U1084" s="68"/>
      <c r="V1084" s="68"/>
      <c r="W1084" s="68"/>
      <c r="X1084" s="68"/>
      <c r="Y1084" s="68"/>
      <c r="Z1084" s="68"/>
    </row>
    <row r="1085" spans="1:26" ht="30" customHeight="1">
      <c r="A1085" s="103" t="s">
        <v>2860</v>
      </c>
      <c r="B1085" s="59" t="s">
        <v>462</v>
      </c>
      <c r="C1085" s="104"/>
      <c r="D1085" s="104"/>
      <c r="E1085" s="61"/>
      <c r="F1085" s="61"/>
      <c r="G1085" s="104"/>
      <c r="H1085" s="104">
        <f t="shared" si="402"/>
        <v>0</v>
      </c>
      <c r="I1085" s="68"/>
      <c r="J1085" s="68"/>
      <c r="K1085" s="68"/>
      <c r="L1085" s="68"/>
      <c r="M1085" s="68"/>
      <c r="N1085" s="68"/>
      <c r="O1085" s="68"/>
      <c r="P1085" s="68"/>
      <c r="Q1085" s="68"/>
      <c r="R1085" s="68"/>
      <c r="S1085" s="68"/>
      <c r="T1085" s="68"/>
      <c r="U1085" s="68"/>
      <c r="V1085" s="68"/>
      <c r="W1085" s="68"/>
      <c r="X1085" s="68"/>
      <c r="Y1085" s="68"/>
      <c r="Z1085" s="68"/>
    </row>
    <row r="1086" spans="1:26" ht="30" customHeight="1">
      <c r="A1086" s="103" t="s">
        <v>2861</v>
      </c>
      <c r="B1086" s="59" t="s">
        <v>463</v>
      </c>
      <c r="C1086" s="104"/>
      <c r="D1086" s="104"/>
      <c r="E1086" s="61"/>
      <c r="F1086" s="61"/>
      <c r="G1086" s="104"/>
      <c r="H1086" s="104">
        <f t="shared" si="402"/>
        <v>0</v>
      </c>
      <c r="I1086" s="68"/>
      <c r="J1086" s="68"/>
      <c r="K1086" s="68"/>
      <c r="L1086" s="68"/>
      <c r="M1086" s="68"/>
      <c r="N1086" s="68"/>
      <c r="O1086" s="68"/>
      <c r="P1086" s="68"/>
      <c r="Q1086" s="68"/>
      <c r="R1086" s="68"/>
      <c r="S1086" s="68"/>
      <c r="T1086" s="68"/>
      <c r="U1086" s="68"/>
      <c r="V1086" s="68"/>
      <c r="W1086" s="68"/>
      <c r="X1086" s="68"/>
      <c r="Y1086" s="68"/>
      <c r="Z1086" s="68"/>
    </row>
    <row r="1087" spans="1:26" ht="30" customHeight="1">
      <c r="A1087" s="103" t="s">
        <v>2862</v>
      </c>
      <c r="B1087" s="59" t="s">
        <v>2556</v>
      </c>
      <c r="C1087" s="60"/>
      <c r="D1087" s="60"/>
      <c r="E1087" s="61"/>
      <c r="F1087" s="61"/>
      <c r="G1087" s="104"/>
      <c r="H1087" s="104">
        <f t="shared" si="402"/>
        <v>0</v>
      </c>
      <c r="I1087" s="80"/>
      <c r="J1087" s="80"/>
      <c r="K1087" s="80"/>
      <c r="L1087" s="80"/>
      <c r="M1087" s="80"/>
      <c r="N1087" s="80"/>
      <c r="O1087" s="80"/>
      <c r="P1087" s="80"/>
      <c r="Q1087" s="80"/>
      <c r="R1087" s="80"/>
      <c r="S1087" s="80"/>
      <c r="T1087" s="80"/>
      <c r="U1087" s="80"/>
      <c r="V1087" s="80"/>
      <c r="W1087" s="80"/>
      <c r="X1087" s="80"/>
      <c r="Y1087" s="80"/>
      <c r="Z1087" s="80"/>
    </row>
    <row r="1088" spans="1:26" ht="30" customHeight="1">
      <c r="A1088" s="100" t="s">
        <v>2863</v>
      </c>
      <c r="B1088" s="101" t="s">
        <v>346</v>
      </c>
      <c r="C1088" s="102"/>
      <c r="D1088" s="102"/>
      <c r="E1088" s="102">
        <f t="shared" ref="E1088:F1088" si="403">SUM(E1089:E1093)</f>
        <v>0</v>
      </c>
      <c r="F1088" s="102">
        <f t="shared" si="403"/>
        <v>0</v>
      </c>
      <c r="G1088" s="102"/>
      <c r="H1088" s="102">
        <f>SUM(H1089:H1093)</f>
        <v>0</v>
      </c>
      <c r="I1088" s="68"/>
      <c r="J1088" s="68"/>
      <c r="K1088" s="68"/>
      <c r="L1088" s="68"/>
      <c r="M1088" s="68"/>
      <c r="N1088" s="68"/>
      <c r="O1088" s="68"/>
      <c r="P1088" s="68"/>
      <c r="Q1088" s="68"/>
      <c r="R1088" s="68"/>
      <c r="S1088" s="68"/>
      <c r="T1088" s="68"/>
      <c r="U1088" s="68"/>
      <c r="V1088" s="68"/>
      <c r="W1088" s="68"/>
      <c r="X1088" s="68"/>
      <c r="Y1088" s="68"/>
      <c r="Z1088" s="68"/>
    </row>
    <row r="1089" spans="1:26" ht="30" customHeight="1">
      <c r="A1089" s="103" t="s">
        <v>2864</v>
      </c>
      <c r="B1089" s="59" t="s">
        <v>465</v>
      </c>
      <c r="C1089" s="104"/>
      <c r="D1089" s="104"/>
      <c r="E1089" s="104"/>
      <c r="F1089" s="104"/>
      <c r="G1089" s="104"/>
      <c r="H1089" s="104">
        <f t="shared" ref="H1089:H1093" si="404">ROUND(F1089-E1089,2)</f>
        <v>0</v>
      </c>
      <c r="I1089" s="68"/>
      <c r="J1089" s="68"/>
      <c r="K1089" s="68"/>
      <c r="L1089" s="68"/>
      <c r="M1089" s="68"/>
      <c r="N1089" s="68"/>
      <c r="O1089" s="68"/>
      <c r="P1089" s="68"/>
      <c r="Q1089" s="68"/>
      <c r="R1089" s="68"/>
      <c r="S1089" s="68"/>
      <c r="T1089" s="68"/>
      <c r="U1089" s="68"/>
      <c r="V1089" s="68"/>
      <c r="W1089" s="68"/>
      <c r="X1089" s="68"/>
      <c r="Y1089" s="68"/>
      <c r="Z1089" s="68"/>
    </row>
    <row r="1090" spans="1:26" ht="30" customHeight="1">
      <c r="A1090" s="103" t="s">
        <v>2865</v>
      </c>
      <c r="B1090" s="59" t="s">
        <v>466</v>
      </c>
      <c r="C1090" s="104"/>
      <c r="D1090" s="104"/>
      <c r="E1090" s="104"/>
      <c r="F1090" s="104"/>
      <c r="G1090" s="104"/>
      <c r="H1090" s="104">
        <f t="shared" si="404"/>
        <v>0</v>
      </c>
      <c r="I1090" s="68"/>
      <c r="J1090" s="68"/>
      <c r="K1090" s="68"/>
      <c r="L1090" s="68"/>
      <c r="M1090" s="68"/>
      <c r="N1090" s="68"/>
      <c r="O1090" s="68"/>
      <c r="P1090" s="68"/>
      <c r="Q1090" s="68"/>
      <c r="R1090" s="68"/>
      <c r="S1090" s="68"/>
      <c r="T1090" s="68"/>
      <c r="U1090" s="68"/>
      <c r="V1090" s="68"/>
      <c r="W1090" s="68"/>
      <c r="X1090" s="68"/>
      <c r="Y1090" s="68"/>
      <c r="Z1090" s="68"/>
    </row>
    <row r="1091" spans="1:26" ht="30" customHeight="1">
      <c r="A1091" s="103" t="s">
        <v>2866</v>
      </c>
      <c r="B1091" s="59" t="s">
        <v>467</v>
      </c>
      <c r="C1091" s="104"/>
      <c r="D1091" s="104"/>
      <c r="E1091" s="104"/>
      <c r="F1091" s="104"/>
      <c r="G1091" s="104"/>
      <c r="H1091" s="104">
        <f t="shared" si="404"/>
        <v>0</v>
      </c>
      <c r="I1091" s="68"/>
      <c r="J1091" s="68"/>
      <c r="K1091" s="68"/>
      <c r="L1091" s="68"/>
      <c r="M1091" s="68"/>
      <c r="N1091" s="68"/>
      <c r="O1091" s="68"/>
      <c r="P1091" s="68"/>
      <c r="Q1091" s="68"/>
      <c r="R1091" s="68"/>
      <c r="S1091" s="68"/>
      <c r="T1091" s="68"/>
      <c r="U1091" s="68"/>
      <c r="V1091" s="68"/>
      <c r="W1091" s="68"/>
      <c r="X1091" s="68"/>
      <c r="Y1091" s="68"/>
      <c r="Z1091" s="68"/>
    </row>
    <row r="1092" spans="1:26" ht="30" customHeight="1">
      <c r="A1092" s="103" t="s">
        <v>2867</v>
      </c>
      <c r="B1092" s="59" t="s">
        <v>468</v>
      </c>
      <c r="C1092" s="104"/>
      <c r="D1092" s="104"/>
      <c r="E1092" s="104"/>
      <c r="F1092" s="104"/>
      <c r="G1092" s="104"/>
      <c r="H1092" s="104">
        <f t="shared" si="404"/>
        <v>0</v>
      </c>
      <c r="I1092" s="68"/>
      <c r="J1092" s="68"/>
      <c r="K1092" s="68"/>
      <c r="L1092" s="68"/>
      <c r="M1092" s="68"/>
      <c r="N1092" s="68"/>
      <c r="O1092" s="68"/>
      <c r="P1092" s="68"/>
      <c r="Q1092" s="68"/>
      <c r="R1092" s="68"/>
      <c r="S1092" s="68"/>
      <c r="T1092" s="68"/>
      <c r="U1092" s="68"/>
      <c r="V1092" s="68"/>
      <c r="W1092" s="68"/>
      <c r="X1092" s="68"/>
      <c r="Y1092" s="68"/>
      <c r="Z1092" s="68"/>
    </row>
    <row r="1093" spans="1:26" ht="30" customHeight="1">
      <c r="A1093" s="103" t="s">
        <v>2868</v>
      </c>
      <c r="B1093" s="59" t="s">
        <v>469</v>
      </c>
      <c r="C1093" s="104"/>
      <c r="D1093" s="104"/>
      <c r="E1093" s="104"/>
      <c r="F1093" s="104"/>
      <c r="G1093" s="104"/>
      <c r="H1093" s="104">
        <f t="shared" si="404"/>
        <v>0</v>
      </c>
      <c r="I1093" s="68"/>
      <c r="J1093" s="68"/>
      <c r="K1093" s="68"/>
      <c r="L1093" s="68"/>
      <c r="M1093" s="68"/>
      <c r="N1093" s="68"/>
      <c r="O1093" s="68"/>
      <c r="P1093" s="68"/>
      <c r="Q1093" s="68"/>
      <c r="R1093" s="68"/>
      <c r="S1093" s="68"/>
      <c r="T1093" s="68"/>
      <c r="U1093" s="68"/>
      <c r="V1093" s="68"/>
      <c r="W1093" s="68"/>
      <c r="X1093" s="68"/>
      <c r="Y1093" s="68"/>
      <c r="Z1093" s="68"/>
    </row>
    <row r="1094" spans="1:26" ht="30" customHeight="1">
      <c r="A1094" s="100" t="s">
        <v>2869</v>
      </c>
      <c r="B1094" s="101" t="s">
        <v>470</v>
      </c>
      <c r="C1094" s="102"/>
      <c r="D1094" s="102"/>
      <c r="E1094" s="102">
        <f t="shared" ref="E1094:F1094" si="405">SUM(E1095:E1096)</f>
        <v>0</v>
      </c>
      <c r="F1094" s="102">
        <f t="shared" si="405"/>
        <v>0</v>
      </c>
      <c r="G1094" s="102"/>
      <c r="H1094" s="102">
        <f>SUM(H1095:H1096)</f>
        <v>0</v>
      </c>
      <c r="I1094" s="68"/>
      <c r="J1094" s="68"/>
      <c r="K1094" s="68"/>
      <c r="L1094" s="68"/>
      <c r="M1094" s="68"/>
      <c r="N1094" s="68"/>
      <c r="O1094" s="68"/>
      <c r="P1094" s="68"/>
      <c r="Q1094" s="68"/>
      <c r="R1094" s="68"/>
      <c r="S1094" s="68"/>
      <c r="T1094" s="68"/>
      <c r="U1094" s="68"/>
      <c r="V1094" s="68"/>
      <c r="W1094" s="68"/>
      <c r="X1094" s="68"/>
      <c r="Y1094" s="68"/>
      <c r="Z1094" s="68"/>
    </row>
    <row r="1095" spans="1:26" ht="30" customHeight="1">
      <c r="A1095" s="103" t="s">
        <v>2870</v>
      </c>
      <c r="B1095" s="59" t="s">
        <v>471</v>
      </c>
      <c r="C1095" s="104"/>
      <c r="D1095" s="104"/>
      <c r="E1095" s="61"/>
      <c r="F1095" s="61"/>
      <c r="G1095" s="104"/>
      <c r="H1095" s="104">
        <f t="shared" ref="H1095:H1096" si="406">ROUND(F1095-E1095,2)</f>
        <v>0</v>
      </c>
      <c r="I1095" s="68"/>
      <c r="J1095" s="68"/>
      <c r="K1095" s="68"/>
      <c r="L1095" s="68"/>
      <c r="M1095" s="68"/>
      <c r="N1095" s="68"/>
      <c r="O1095" s="68"/>
      <c r="P1095" s="68"/>
      <c r="Q1095" s="68"/>
      <c r="R1095" s="68"/>
      <c r="S1095" s="68"/>
      <c r="T1095" s="68"/>
      <c r="U1095" s="68"/>
      <c r="V1095" s="68"/>
      <c r="W1095" s="68"/>
      <c r="X1095" s="68"/>
      <c r="Y1095" s="68"/>
      <c r="Z1095" s="68"/>
    </row>
    <row r="1096" spans="1:26" ht="30" customHeight="1">
      <c r="A1096" s="103" t="s">
        <v>2871</v>
      </c>
      <c r="B1096" s="59" t="s">
        <v>2566</v>
      </c>
      <c r="C1096" s="104"/>
      <c r="D1096" s="104"/>
      <c r="E1096" s="61"/>
      <c r="F1096" s="61"/>
      <c r="G1096" s="104"/>
      <c r="H1096" s="104">
        <f t="shared" si="406"/>
        <v>0</v>
      </c>
      <c r="I1096" s="68"/>
      <c r="J1096" s="68"/>
      <c r="K1096" s="68"/>
      <c r="L1096" s="68"/>
      <c r="M1096" s="68"/>
      <c r="N1096" s="68"/>
      <c r="O1096" s="68"/>
      <c r="P1096" s="68"/>
      <c r="Q1096" s="68"/>
      <c r="R1096" s="68"/>
      <c r="S1096" s="68"/>
      <c r="T1096" s="68"/>
      <c r="U1096" s="68"/>
      <c r="V1096" s="68"/>
      <c r="W1096" s="68"/>
      <c r="X1096" s="68"/>
      <c r="Y1096" s="68"/>
      <c r="Z1096" s="68"/>
    </row>
    <row r="1097" spans="1:26" ht="30" customHeight="1">
      <c r="A1097" s="100" t="s">
        <v>2872</v>
      </c>
      <c r="B1097" s="101" t="s">
        <v>348</v>
      </c>
      <c r="C1097" s="102"/>
      <c r="D1097" s="102"/>
      <c r="E1097" s="102">
        <f t="shared" ref="E1097:F1097" si="407">SUM(E1098:E1103)</f>
        <v>0</v>
      </c>
      <c r="F1097" s="102">
        <f t="shared" si="407"/>
        <v>0</v>
      </c>
      <c r="G1097" s="102"/>
      <c r="H1097" s="102">
        <f>SUM(H1098:H1103)</f>
        <v>0</v>
      </c>
      <c r="I1097" s="68"/>
      <c r="J1097" s="68"/>
      <c r="K1097" s="68"/>
      <c r="L1097" s="68"/>
      <c r="M1097" s="68"/>
      <c r="N1097" s="68"/>
      <c r="O1097" s="68"/>
      <c r="P1097" s="68"/>
      <c r="Q1097" s="68"/>
      <c r="R1097" s="68"/>
      <c r="S1097" s="68"/>
      <c r="T1097" s="68"/>
      <c r="U1097" s="68"/>
      <c r="V1097" s="68"/>
      <c r="W1097" s="68"/>
      <c r="X1097" s="68"/>
      <c r="Y1097" s="68"/>
      <c r="Z1097" s="68"/>
    </row>
    <row r="1098" spans="1:26" ht="30" customHeight="1">
      <c r="A1098" s="103" t="s">
        <v>2873</v>
      </c>
      <c r="B1098" s="59" t="s">
        <v>473</v>
      </c>
      <c r="C1098" s="104"/>
      <c r="D1098" s="104"/>
      <c r="E1098" s="61"/>
      <c r="F1098" s="61"/>
      <c r="G1098" s="104"/>
      <c r="H1098" s="104">
        <f>ROUND(F1098-E1098,2)</f>
        <v>0</v>
      </c>
      <c r="I1098" s="68"/>
      <c r="J1098" s="68"/>
      <c r="K1098" s="68"/>
      <c r="L1098" s="68"/>
      <c r="M1098" s="68"/>
      <c r="N1098" s="68"/>
      <c r="O1098" s="68"/>
      <c r="P1098" s="68"/>
      <c r="Q1098" s="68"/>
      <c r="R1098" s="68"/>
      <c r="S1098" s="68"/>
      <c r="T1098" s="68"/>
      <c r="U1098" s="68"/>
      <c r="V1098" s="68"/>
      <c r="W1098" s="68"/>
      <c r="X1098" s="68"/>
      <c r="Y1098" s="68"/>
      <c r="Z1098" s="68"/>
    </row>
    <row r="1099" spans="1:26" ht="30" customHeight="1">
      <c r="A1099" s="103" t="s">
        <v>2874</v>
      </c>
      <c r="B1099" s="59" t="s">
        <v>474</v>
      </c>
      <c r="C1099" s="104"/>
      <c r="D1099" s="104"/>
      <c r="E1099" s="104"/>
      <c r="F1099" s="104"/>
      <c r="G1099" s="104"/>
      <c r="H1099" s="104">
        <f>F1099-E1099</f>
        <v>0</v>
      </c>
      <c r="I1099" s="68"/>
      <c r="J1099" s="68"/>
      <c r="K1099" s="68"/>
      <c r="L1099" s="68"/>
      <c r="M1099" s="68"/>
      <c r="N1099" s="68"/>
      <c r="O1099" s="68"/>
      <c r="P1099" s="68"/>
      <c r="Q1099" s="68"/>
      <c r="R1099" s="68"/>
      <c r="S1099" s="68"/>
      <c r="T1099" s="68"/>
      <c r="U1099" s="68"/>
      <c r="V1099" s="68"/>
      <c r="W1099" s="68"/>
      <c r="X1099" s="68"/>
      <c r="Y1099" s="68"/>
      <c r="Z1099" s="68"/>
    </row>
    <row r="1100" spans="1:26" ht="30" customHeight="1">
      <c r="A1100" s="103" t="s">
        <v>2875</v>
      </c>
      <c r="B1100" s="59" t="s">
        <v>475</v>
      </c>
      <c r="C1100" s="104"/>
      <c r="D1100" s="104"/>
      <c r="E1100" s="61"/>
      <c r="F1100" s="61"/>
      <c r="G1100" s="104"/>
      <c r="H1100" s="104">
        <f t="shared" ref="H1100:H1103" si="408">ROUND(F1100-E1100,2)</f>
        <v>0</v>
      </c>
      <c r="I1100" s="68"/>
      <c r="J1100" s="68"/>
      <c r="K1100" s="68"/>
      <c r="L1100" s="68"/>
      <c r="M1100" s="68"/>
      <c r="N1100" s="68"/>
      <c r="O1100" s="68"/>
      <c r="P1100" s="68"/>
      <c r="Q1100" s="68"/>
      <c r="R1100" s="68"/>
      <c r="S1100" s="68"/>
      <c r="T1100" s="68"/>
      <c r="U1100" s="68"/>
      <c r="V1100" s="68"/>
      <c r="W1100" s="68"/>
      <c r="X1100" s="68"/>
      <c r="Y1100" s="68"/>
      <c r="Z1100" s="68"/>
    </row>
    <row r="1101" spans="1:26" ht="30" customHeight="1">
      <c r="A1101" s="103" t="s">
        <v>2876</v>
      </c>
      <c r="B1101" s="59" t="s">
        <v>476</v>
      </c>
      <c r="C1101" s="104"/>
      <c r="D1101" s="104"/>
      <c r="E1101" s="61"/>
      <c r="F1101" s="61"/>
      <c r="G1101" s="104"/>
      <c r="H1101" s="104">
        <f t="shared" si="408"/>
        <v>0</v>
      </c>
      <c r="I1101" s="68"/>
      <c r="J1101" s="68"/>
      <c r="K1101" s="68"/>
      <c r="L1101" s="68"/>
      <c r="M1101" s="68"/>
      <c r="N1101" s="68"/>
      <c r="O1101" s="68"/>
      <c r="P1101" s="68"/>
      <c r="Q1101" s="68"/>
      <c r="R1101" s="68"/>
      <c r="S1101" s="68"/>
      <c r="T1101" s="68"/>
      <c r="U1101" s="68"/>
      <c r="V1101" s="68"/>
      <c r="W1101" s="68"/>
      <c r="X1101" s="68"/>
      <c r="Y1101" s="68"/>
      <c r="Z1101" s="68"/>
    </row>
    <row r="1102" spans="1:26" ht="30" customHeight="1">
      <c r="A1102" s="103" t="s">
        <v>2877</v>
      </c>
      <c r="B1102" s="59" t="s">
        <v>2573</v>
      </c>
      <c r="C1102" s="104"/>
      <c r="D1102" s="104"/>
      <c r="E1102" s="61"/>
      <c r="F1102" s="61"/>
      <c r="G1102" s="104"/>
      <c r="H1102" s="104">
        <f t="shared" si="408"/>
        <v>0</v>
      </c>
      <c r="I1102" s="68"/>
      <c r="J1102" s="68"/>
      <c r="K1102" s="68"/>
      <c r="L1102" s="68"/>
      <c r="M1102" s="68"/>
      <c r="N1102" s="68"/>
      <c r="O1102" s="68"/>
      <c r="P1102" s="68"/>
      <c r="Q1102" s="68"/>
      <c r="R1102" s="68"/>
      <c r="S1102" s="68"/>
      <c r="T1102" s="68"/>
      <c r="U1102" s="68"/>
      <c r="V1102" s="68"/>
      <c r="W1102" s="68"/>
      <c r="X1102" s="68"/>
      <c r="Y1102" s="68"/>
      <c r="Z1102" s="68"/>
    </row>
    <row r="1103" spans="1:26" ht="30" customHeight="1">
      <c r="A1103" s="103" t="s">
        <v>2878</v>
      </c>
      <c r="B1103" s="59" t="s">
        <v>477</v>
      </c>
      <c r="C1103" s="104"/>
      <c r="D1103" s="104"/>
      <c r="E1103" s="61"/>
      <c r="F1103" s="61"/>
      <c r="G1103" s="104"/>
      <c r="H1103" s="104">
        <f t="shared" si="408"/>
        <v>0</v>
      </c>
      <c r="I1103" s="68"/>
      <c r="J1103" s="68"/>
      <c r="K1103" s="68"/>
      <c r="L1103" s="68"/>
      <c r="M1103" s="68"/>
      <c r="N1103" s="68"/>
      <c r="O1103" s="68"/>
      <c r="P1103" s="68"/>
      <c r="Q1103" s="68"/>
      <c r="R1103" s="68"/>
      <c r="S1103" s="68"/>
      <c r="T1103" s="68"/>
      <c r="U1103" s="68"/>
      <c r="V1103" s="68"/>
      <c r="W1103" s="68"/>
      <c r="X1103" s="68"/>
      <c r="Y1103" s="68"/>
      <c r="Z1103" s="68"/>
    </row>
    <row r="1104" spans="1:26" ht="30" customHeight="1">
      <c r="A1104" s="100" t="s">
        <v>2879</v>
      </c>
      <c r="B1104" s="101" t="s">
        <v>349</v>
      </c>
      <c r="C1104" s="102"/>
      <c r="D1104" s="102"/>
      <c r="E1104" s="102">
        <f t="shared" ref="E1104:F1104" si="409">SUM(E1105:E1107)</f>
        <v>0</v>
      </c>
      <c r="F1104" s="102">
        <f t="shared" si="409"/>
        <v>0</v>
      </c>
      <c r="G1104" s="102"/>
      <c r="H1104" s="102">
        <f>SUM(H1105:H1107)</f>
        <v>0</v>
      </c>
      <c r="I1104" s="68"/>
      <c r="J1104" s="68"/>
      <c r="K1104" s="68"/>
      <c r="L1104" s="68"/>
      <c r="M1104" s="68"/>
      <c r="N1104" s="68"/>
      <c r="O1104" s="68"/>
      <c r="P1104" s="68"/>
      <c r="Q1104" s="68"/>
      <c r="R1104" s="68"/>
      <c r="S1104" s="68"/>
      <c r="T1104" s="68"/>
      <c r="U1104" s="68"/>
      <c r="V1104" s="68"/>
      <c r="W1104" s="68"/>
      <c r="X1104" s="68"/>
      <c r="Y1104" s="68"/>
      <c r="Z1104" s="68"/>
    </row>
    <row r="1105" spans="1:26" ht="30" customHeight="1">
      <c r="A1105" s="103" t="s">
        <v>2880</v>
      </c>
      <c r="B1105" s="59" t="s">
        <v>349</v>
      </c>
      <c r="C1105" s="104"/>
      <c r="D1105" s="104"/>
      <c r="E1105" s="61"/>
      <c r="F1105" s="61"/>
      <c r="G1105" s="104"/>
      <c r="H1105" s="104">
        <f>ROUND(F1105-E1105,2)</f>
        <v>0</v>
      </c>
      <c r="I1105" s="68"/>
      <c r="J1105" s="68"/>
      <c r="K1105" s="68"/>
      <c r="L1105" s="68"/>
      <c r="M1105" s="68"/>
      <c r="N1105" s="68"/>
      <c r="O1105" s="68"/>
      <c r="P1105" s="68"/>
      <c r="Q1105" s="68"/>
      <c r="R1105" s="68"/>
      <c r="S1105" s="68"/>
      <c r="T1105" s="68"/>
      <c r="U1105" s="68"/>
      <c r="V1105" s="68"/>
      <c r="W1105" s="68"/>
      <c r="X1105" s="68"/>
      <c r="Y1105" s="68"/>
      <c r="Z1105" s="68"/>
    </row>
    <row r="1106" spans="1:26" ht="30" customHeight="1">
      <c r="A1106" s="103" t="s">
        <v>2881</v>
      </c>
      <c r="B1106" s="59" t="s">
        <v>478</v>
      </c>
      <c r="C1106" s="104"/>
      <c r="D1106" s="104"/>
      <c r="E1106" s="104"/>
      <c r="F1106" s="104"/>
      <c r="G1106" s="104"/>
      <c r="H1106" s="104">
        <f>F1106-E1106</f>
        <v>0</v>
      </c>
      <c r="I1106" s="68"/>
      <c r="J1106" s="68"/>
      <c r="K1106" s="68"/>
      <c r="L1106" s="68"/>
      <c r="M1106" s="68"/>
      <c r="N1106" s="68"/>
      <c r="O1106" s="68"/>
      <c r="P1106" s="68"/>
      <c r="Q1106" s="68"/>
      <c r="R1106" s="68"/>
      <c r="S1106" s="68"/>
      <c r="T1106" s="68"/>
      <c r="U1106" s="68"/>
      <c r="V1106" s="68"/>
      <c r="W1106" s="68"/>
      <c r="X1106" s="68"/>
      <c r="Y1106" s="68"/>
      <c r="Z1106" s="68"/>
    </row>
    <row r="1107" spans="1:26" ht="30" customHeight="1">
      <c r="A1107" s="103" t="s">
        <v>2882</v>
      </c>
      <c r="B1107" s="59" t="s">
        <v>479</v>
      </c>
      <c r="C1107" s="104"/>
      <c r="D1107" s="104"/>
      <c r="E1107" s="61"/>
      <c r="F1107" s="61"/>
      <c r="G1107" s="104"/>
      <c r="H1107" s="104">
        <f>ROUND(F1107-E1107,2)</f>
        <v>0</v>
      </c>
      <c r="I1107" s="68"/>
      <c r="J1107" s="68"/>
      <c r="K1107" s="68"/>
      <c r="L1107" s="68"/>
      <c r="M1107" s="68"/>
      <c r="N1107" s="68"/>
      <c r="O1107" s="68"/>
      <c r="P1107" s="68"/>
      <c r="Q1107" s="68"/>
      <c r="R1107" s="68"/>
      <c r="S1107" s="68"/>
      <c r="T1107" s="68"/>
      <c r="U1107" s="68"/>
      <c r="V1107" s="68"/>
      <c r="W1107" s="68"/>
      <c r="X1107" s="68"/>
      <c r="Y1107" s="68"/>
      <c r="Z1107" s="68"/>
    </row>
    <row r="1108" spans="1:26" ht="30" customHeight="1">
      <c r="A1108" s="100" t="s">
        <v>2883</v>
      </c>
      <c r="B1108" s="101" t="s">
        <v>350</v>
      </c>
      <c r="C1108" s="102"/>
      <c r="D1108" s="102"/>
      <c r="E1108" s="102">
        <f t="shared" ref="E1108:F1108" si="410">SUM(E1109:E1112)</f>
        <v>0</v>
      </c>
      <c r="F1108" s="102">
        <f t="shared" si="410"/>
        <v>0</v>
      </c>
      <c r="G1108" s="102"/>
      <c r="H1108" s="102">
        <f>SUM(H1109:H1112)</f>
        <v>0</v>
      </c>
      <c r="I1108" s="68"/>
      <c r="J1108" s="68"/>
      <c r="K1108" s="68"/>
      <c r="L1108" s="68"/>
      <c r="M1108" s="68"/>
      <c r="N1108" s="68"/>
      <c r="O1108" s="68"/>
      <c r="P1108" s="68"/>
      <c r="Q1108" s="68"/>
      <c r="R1108" s="68"/>
      <c r="S1108" s="68"/>
      <c r="T1108" s="68"/>
      <c r="U1108" s="68"/>
      <c r="V1108" s="68"/>
      <c r="W1108" s="68"/>
      <c r="X1108" s="68"/>
      <c r="Y1108" s="68"/>
      <c r="Z1108" s="68"/>
    </row>
    <row r="1109" spans="1:26" ht="30" customHeight="1">
      <c r="A1109" s="103" t="s">
        <v>2884</v>
      </c>
      <c r="B1109" s="59" t="s">
        <v>350</v>
      </c>
      <c r="C1109" s="104"/>
      <c r="D1109" s="104"/>
      <c r="E1109" s="61"/>
      <c r="F1109" s="61"/>
      <c r="G1109" s="104"/>
      <c r="H1109" s="104">
        <f t="shared" ref="H1109:H1112" si="411">ROUND(F1109-E1109,2)</f>
        <v>0</v>
      </c>
      <c r="I1109" s="68"/>
      <c r="J1109" s="68"/>
      <c r="K1109" s="68"/>
      <c r="L1109" s="68"/>
      <c r="M1109" s="68"/>
      <c r="N1109" s="68"/>
      <c r="O1109" s="68"/>
      <c r="P1109" s="68"/>
      <c r="Q1109" s="68"/>
      <c r="R1109" s="68"/>
      <c r="S1109" s="68"/>
      <c r="T1109" s="68"/>
      <c r="U1109" s="68"/>
      <c r="V1109" s="68"/>
      <c r="W1109" s="68"/>
      <c r="X1109" s="68"/>
      <c r="Y1109" s="68"/>
      <c r="Z1109" s="68"/>
    </row>
    <row r="1110" spans="1:26" ht="30" customHeight="1">
      <c r="A1110" s="103" t="s">
        <v>2885</v>
      </c>
      <c r="B1110" s="59" t="s">
        <v>480</v>
      </c>
      <c r="C1110" s="104"/>
      <c r="D1110" s="104"/>
      <c r="E1110" s="61"/>
      <c r="F1110" s="61"/>
      <c r="G1110" s="104"/>
      <c r="H1110" s="104">
        <f t="shared" si="411"/>
        <v>0</v>
      </c>
      <c r="I1110" s="68"/>
      <c r="J1110" s="68"/>
      <c r="K1110" s="68"/>
      <c r="L1110" s="68"/>
      <c r="M1110" s="68"/>
      <c r="N1110" s="68"/>
      <c r="O1110" s="68"/>
      <c r="P1110" s="68"/>
      <c r="Q1110" s="68"/>
      <c r="R1110" s="68"/>
      <c r="S1110" s="68"/>
      <c r="T1110" s="68"/>
      <c r="U1110" s="68"/>
      <c r="V1110" s="68"/>
      <c r="W1110" s="68"/>
      <c r="X1110" s="68"/>
      <c r="Y1110" s="68"/>
      <c r="Z1110" s="68"/>
    </row>
    <row r="1111" spans="1:26" ht="30" customHeight="1">
      <c r="A1111" s="103" t="s">
        <v>2886</v>
      </c>
      <c r="B1111" s="59" t="s">
        <v>481</v>
      </c>
      <c r="C1111" s="104"/>
      <c r="D1111" s="104"/>
      <c r="E1111" s="61"/>
      <c r="F1111" s="61"/>
      <c r="G1111" s="104"/>
      <c r="H1111" s="104">
        <f t="shared" si="411"/>
        <v>0</v>
      </c>
      <c r="I1111" s="68"/>
      <c r="J1111" s="68"/>
      <c r="K1111" s="68"/>
      <c r="L1111" s="68"/>
      <c r="M1111" s="68"/>
      <c r="N1111" s="68"/>
      <c r="O1111" s="68"/>
      <c r="P1111" s="68"/>
      <c r="Q1111" s="68"/>
      <c r="R1111" s="68"/>
      <c r="S1111" s="68"/>
      <c r="T1111" s="68"/>
      <c r="U1111" s="68"/>
      <c r="V1111" s="68"/>
      <c r="W1111" s="68"/>
      <c r="X1111" s="68"/>
      <c r="Y1111" s="68"/>
      <c r="Z1111" s="68"/>
    </row>
    <row r="1112" spans="1:26" ht="30" customHeight="1">
      <c r="A1112" s="103" t="s">
        <v>2887</v>
      </c>
      <c r="B1112" s="59" t="s">
        <v>482</v>
      </c>
      <c r="C1112" s="104"/>
      <c r="D1112" s="104"/>
      <c r="E1112" s="61"/>
      <c r="F1112" s="61"/>
      <c r="G1112" s="104"/>
      <c r="H1112" s="104">
        <f t="shared" si="411"/>
        <v>0</v>
      </c>
      <c r="I1112" s="68"/>
      <c r="J1112" s="68"/>
      <c r="K1112" s="68"/>
      <c r="L1112" s="68"/>
      <c r="M1112" s="68"/>
      <c r="N1112" s="68"/>
      <c r="O1112" s="68"/>
      <c r="P1112" s="68"/>
      <c r="Q1112" s="68"/>
      <c r="R1112" s="68"/>
      <c r="S1112" s="68"/>
      <c r="T1112" s="68"/>
      <c r="U1112" s="68"/>
      <c r="V1112" s="68"/>
      <c r="W1112" s="68"/>
      <c r="X1112" s="68"/>
      <c r="Y1112" s="68"/>
      <c r="Z1112" s="68"/>
    </row>
    <row r="1113" spans="1:26" ht="30" customHeight="1">
      <c r="A1113" s="100" t="s">
        <v>2888</v>
      </c>
      <c r="B1113" s="101" t="s">
        <v>483</v>
      </c>
      <c r="C1113" s="102"/>
      <c r="D1113" s="102"/>
      <c r="E1113" s="102">
        <f t="shared" ref="E1113:F1113" si="412">SUM(E1114:E1122)</f>
        <v>0</v>
      </c>
      <c r="F1113" s="102">
        <f t="shared" si="412"/>
        <v>0</v>
      </c>
      <c r="G1113" s="102"/>
      <c r="H1113" s="102">
        <f>SUM(H1114:H1122)</f>
        <v>0</v>
      </c>
      <c r="I1113" s="68"/>
      <c r="J1113" s="68"/>
      <c r="K1113" s="68"/>
      <c r="L1113" s="68"/>
      <c r="M1113" s="68"/>
      <c r="N1113" s="68"/>
      <c r="O1113" s="68"/>
      <c r="P1113" s="68"/>
      <c r="Q1113" s="68"/>
      <c r="R1113" s="68"/>
      <c r="S1113" s="68"/>
      <c r="T1113" s="68"/>
      <c r="U1113" s="68"/>
      <c r="V1113" s="68"/>
      <c r="W1113" s="68"/>
      <c r="X1113" s="68"/>
      <c r="Y1113" s="68"/>
      <c r="Z1113" s="68"/>
    </row>
    <row r="1114" spans="1:26" ht="30" customHeight="1">
      <c r="A1114" s="103" t="s">
        <v>2889</v>
      </c>
      <c r="B1114" s="59" t="s">
        <v>484</v>
      </c>
      <c r="C1114" s="104"/>
      <c r="D1114" s="104"/>
      <c r="E1114" s="61"/>
      <c r="F1114" s="61"/>
      <c r="G1114" s="104"/>
      <c r="H1114" s="104">
        <f>ROUND(F1114-E1114,2)</f>
        <v>0</v>
      </c>
      <c r="I1114" s="68"/>
      <c r="J1114" s="68"/>
      <c r="K1114" s="68"/>
      <c r="L1114" s="68"/>
      <c r="M1114" s="68"/>
      <c r="N1114" s="68"/>
      <c r="O1114" s="68"/>
      <c r="P1114" s="68"/>
      <c r="Q1114" s="68"/>
      <c r="R1114" s="68"/>
      <c r="S1114" s="68"/>
      <c r="T1114" s="68"/>
      <c r="U1114" s="68"/>
      <c r="V1114" s="68"/>
      <c r="W1114" s="68"/>
      <c r="X1114" s="68"/>
      <c r="Y1114" s="68"/>
      <c r="Z1114" s="68"/>
    </row>
    <row r="1115" spans="1:26" ht="30" customHeight="1">
      <c r="A1115" s="103" t="s">
        <v>2890</v>
      </c>
      <c r="B1115" s="59" t="s">
        <v>485</v>
      </c>
      <c r="C1115" s="104"/>
      <c r="D1115" s="104"/>
      <c r="E1115" s="104"/>
      <c r="F1115" s="104"/>
      <c r="G1115" s="104"/>
      <c r="H1115" s="104">
        <f>F1115-E1115</f>
        <v>0</v>
      </c>
      <c r="I1115" s="68"/>
      <c r="J1115" s="68"/>
      <c r="K1115" s="68"/>
      <c r="L1115" s="68"/>
      <c r="M1115" s="68"/>
      <c r="N1115" s="68"/>
      <c r="O1115" s="68"/>
      <c r="P1115" s="68"/>
      <c r="Q1115" s="68"/>
      <c r="R1115" s="68"/>
      <c r="S1115" s="68"/>
      <c r="T1115" s="68"/>
      <c r="U1115" s="68"/>
      <c r="V1115" s="68"/>
      <c r="W1115" s="68"/>
      <c r="X1115" s="68"/>
      <c r="Y1115" s="68"/>
      <c r="Z1115" s="68"/>
    </row>
    <row r="1116" spans="1:26" ht="30" customHeight="1">
      <c r="A1116" s="103" t="s">
        <v>2891</v>
      </c>
      <c r="B1116" s="59" t="s">
        <v>486</v>
      </c>
      <c r="C1116" s="104"/>
      <c r="D1116" s="104"/>
      <c r="E1116" s="61"/>
      <c r="F1116" s="61"/>
      <c r="G1116" s="104"/>
      <c r="H1116" s="104">
        <f t="shared" ref="H1116:H1122" si="413">ROUND(F1116-E1116,2)</f>
        <v>0</v>
      </c>
      <c r="I1116" s="68"/>
      <c r="J1116" s="68"/>
      <c r="K1116" s="68"/>
      <c r="L1116" s="68"/>
      <c r="M1116" s="68"/>
      <c r="N1116" s="68"/>
      <c r="O1116" s="68"/>
      <c r="P1116" s="68"/>
      <c r="Q1116" s="68"/>
      <c r="R1116" s="68"/>
      <c r="S1116" s="68"/>
      <c r="T1116" s="68"/>
      <c r="U1116" s="68"/>
      <c r="V1116" s="68"/>
      <c r="W1116" s="68"/>
      <c r="X1116" s="68"/>
      <c r="Y1116" s="68"/>
      <c r="Z1116" s="68"/>
    </row>
    <row r="1117" spans="1:26" ht="30" customHeight="1">
      <c r="A1117" s="103" t="s">
        <v>2892</v>
      </c>
      <c r="B1117" s="59" t="s">
        <v>487</v>
      </c>
      <c r="C1117" s="104"/>
      <c r="D1117" s="104"/>
      <c r="E1117" s="104"/>
      <c r="F1117" s="104"/>
      <c r="G1117" s="104"/>
      <c r="H1117" s="104">
        <f t="shared" si="413"/>
        <v>0</v>
      </c>
      <c r="I1117" s="68"/>
      <c r="J1117" s="68"/>
      <c r="K1117" s="68"/>
      <c r="L1117" s="68"/>
      <c r="M1117" s="68"/>
      <c r="N1117" s="68"/>
      <c r="O1117" s="68"/>
      <c r="P1117" s="68"/>
      <c r="Q1117" s="68"/>
      <c r="R1117" s="68"/>
      <c r="S1117" s="68"/>
      <c r="T1117" s="68"/>
      <c r="U1117" s="68"/>
      <c r="V1117" s="68"/>
      <c r="W1117" s="68"/>
      <c r="X1117" s="68"/>
      <c r="Y1117" s="68"/>
      <c r="Z1117" s="68"/>
    </row>
    <row r="1118" spans="1:26" ht="30" customHeight="1">
      <c r="A1118" s="103" t="s">
        <v>2893</v>
      </c>
      <c r="B1118" s="59" t="s">
        <v>488</v>
      </c>
      <c r="C1118" s="104"/>
      <c r="D1118" s="104"/>
      <c r="E1118" s="104"/>
      <c r="F1118" s="104"/>
      <c r="G1118" s="104"/>
      <c r="H1118" s="104">
        <f t="shared" si="413"/>
        <v>0</v>
      </c>
      <c r="I1118" s="68"/>
      <c r="J1118" s="68"/>
      <c r="K1118" s="68"/>
      <c r="L1118" s="68"/>
      <c r="M1118" s="68"/>
      <c r="N1118" s="68"/>
      <c r="O1118" s="68"/>
      <c r="P1118" s="68"/>
      <c r="Q1118" s="68"/>
      <c r="R1118" s="68"/>
      <c r="S1118" s="68"/>
      <c r="T1118" s="68"/>
      <c r="U1118" s="68"/>
      <c r="V1118" s="68"/>
      <c r="W1118" s="68"/>
      <c r="X1118" s="68"/>
      <c r="Y1118" s="68"/>
      <c r="Z1118" s="68"/>
    </row>
    <row r="1119" spans="1:26" ht="30" customHeight="1">
      <c r="A1119" s="103" t="s">
        <v>2894</v>
      </c>
      <c r="B1119" s="59" t="s">
        <v>489</v>
      </c>
      <c r="C1119" s="104"/>
      <c r="D1119" s="104"/>
      <c r="E1119" s="104"/>
      <c r="F1119" s="104"/>
      <c r="G1119" s="104"/>
      <c r="H1119" s="104">
        <f t="shared" si="413"/>
        <v>0</v>
      </c>
      <c r="I1119" s="68"/>
      <c r="J1119" s="68"/>
      <c r="K1119" s="68"/>
      <c r="L1119" s="68"/>
      <c r="M1119" s="68"/>
      <c r="N1119" s="68"/>
      <c r="O1119" s="68"/>
      <c r="P1119" s="68"/>
      <c r="Q1119" s="68"/>
      <c r="R1119" s="68"/>
      <c r="S1119" s="68"/>
      <c r="T1119" s="68"/>
      <c r="U1119" s="68"/>
      <c r="V1119" s="68"/>
      <c r="W1119" s="68"/>
      <c r="X1119" s="68"/>
      <c r="Y1119" s="68"/>
      <c r="Z1119" s="68"/>
    </row>
    <row r="1120" spans="1:26" ht="30" customHeight="1">
      <c r="A1120" s="103" t="s">
        <v>2895</v>
      </c>
      <c r="B1120" s="59" t="s">
        <v>490</v>
      </c>
      <c r="C1120" s="104"/>
      <c r="D1120" s="104"/>
      <c r="E1120" s="61"/>
      <c r="F1120" s="61"/>
      <c r="G1120" s="104"/>
      <c r="H1120" s="104">
        <f t="shared" si="413"/>
        <v>0</v>
      </c>
      <c r="I1120" s="68"/>
      <c r="J1120" s="68"/>
      <c r="K1120" s="68"/>
      <c r="L1120" s="68"/>
      <c r="M1120" s="68"/>
      <c r="N1120" s="68"/>
      <c r="O1120" s="68"/>
      <c r="P1120" s="68"/>
      <c r="Q1120" s="68"/>
      <c r="R1120" s="68"/>
      <c r="S1120" s="68"/>
      <c r="T1120" s="68"/>
      <c r="U1120" s="68"/>
      <c r="V1120" s="68"/>
      <c r="W1120" s="68"/>
      <c r="X1120" s="68"/>
      <c r="Y1120" s="68"/>
      <c r="Z1120" s="68"/>
    </row>
    <row r="1121" spans="1:26" ht="30" customHeight="1">
      <c r="A1121" s="103" t="s">
        <v>2896</v>
      </c>
      <c r="B1121" s="59" t="s">
        <v>491</v>
      </c>
      <c r="C1121" s="104"/>
      <c r="D1121" s="104"/>
      <c r="E1121" s="104"/>
      <c r="F1121" s="104"/>
      <c r="G1121" s="104"/>
      <c r="H1121" s="104">
        <f t="shared" si="413"/>
        <v>0</v>
      </c>
      <c r="I1121" s="68"/>
      <c r="J1121" s="68"/>
      <c r="K1121" s="68"/>
      <c r="L1121" s="68"/>
      <c r="M1121" s="68"/>
      <c r="N1121" s="68"/>
      <c r="O1121" s="68"/>
      <c r="P1121" s="68"/>
      <c r="Q1121" s="68"/>
      <c r="R1121" s="68"/>
      <c r="S1121" s="68"/>
      <c r="T1121" s="68"/>
      <c r="U1121" s="68"/>
      <c r="V1121" s="68"/>
      <c r="W1121" s="68"/>
      <c r="X1121" s="68"/>
      <c r="Y1121" s="68"/>
      <c r="Z1121" s="68"/>
    </row>
    <row r="1122" spans="1:26" ht="30" customHeight="1">
      <c r="A1122" s="103" t="s">
        <v>2897</v>
      </c>
      <c r="B1122" s="59" t="s">
        <v>492</v>
      </c>
      <c r="C1122" s="104"/>
      <c r="D1122" s="104"/>
      <c r="E1122" s="61"/>
      <c r="F1122" s="61"/>
      <c r="G1122" s="104"/>
      <c r="H1122" s="104">
        <f t="shared" si="413"/>
        <v>0</v>
      </c>
      <c r="I1122" s="68"/>
      <c r="J1122" s="68"/>
      <c r="K1122" s="68"/>
      <c r="L1122" s="68"/>
      <c r="M1122" s="68"/>
      <c r="N1122" s="68"/>
      <c r="O1122" s="68"/>
      <c r="P1122" s="68"/>
      <c r="Q1122" s="68"/>
      <c r="R1122" s="68"/>
      <c r="S1122" s="68"/>
      <c r="T1122" s="68"/>
      <c r="U1122" s="68"/>
      <c r="V1122" s="68"/>
      <c r="W1122" s="68"/>
      <c r="X1122" s="68"/>
      <c r="Y1122" s="68"/>
      <c r="Z1122" s="68"/>
    </row>
    <row r="1123" spans="1:26" ht="30" customHeight="1">
      <c r="A1123" s="100" t="s">
        <v>2898</v>
      </c>
      <c r="B1123" s="105" t="s">
        <v>493</v>
      </c>
      <c r="C1123" s="102"/>
      <c r="D1123" s="102"/>
      <c r="E1123" s="102">
        <f t="shared" ref="E1123:F1123" si="414">E1124+E1137+E1140+E1141+E1146+E1152</f>
        <v>0</v>
      </c>
      <c r="F1123" s="102">
        <f t="shared" si="414"/>
        <v>0</v>
      </c>
      <c r="G1123" s="102"/>
      <c r="H1123" s="102">
        <f>H1124+H1137+H1140+H1141+H1146+H1152</f>
        <v>0</v>
      </c>
      <c r="I1123" s="68"/>
      <c r="J1123" s="68"/>
      <c r="K1123" s="68"/>
      <c r="L1123" s="68"/>
      <c r="M1123" s="68"/>
      <c r="N1123" s="68"/>
      <c r="O1123" s="68"/>
      <c r="P1123" s="68"/>
      <c r="Q1123" s="68"/>
      <c r="R1123" s="68"/>
      <c r="S1123" s="68"/>
      <c r="T1123" s="68"/>
      <c r="U1123" s="68"/>
      <c r="V1123" s="68"/>
      <c r="W1123" s="68"/>
      <c r="X1123" s="68"/>
      <c r="Y1123" s="68"/>
      <c r="Z1123" s="68"/>
    </row>
    <row r="1124" spans="1:26" ht="30" customHeight="1">
      <c r="A1124" s="103" t="s">
        <v>2899</v>
      </c>
      <c r="B1124" s="59" t="s">
        <v>494</v>
      </c>
      <c r="C1124" s="104"/>
      <c r="D1124" s="104"/>
      <c r="E1124" s="102">
        <f t="shared" ref="E1124:F1124" si="415">SUM(E1125:E1136)</f>
        <v>0</v>
      </c>
      <c r="F1124" s="102">
        <f t="shared" si="415"/>
        <v>0</v>
      </c>
      <c r="G1124" s="104"/>
      <c r="H1124" s="102">
        <f>SUM(H1125:H1136)</f>
        <v>0</v>
      </c>
      <c r="I1124" s="68"/>
      <c r="J1124" s="68"/>
      <c r="K1124" s="68"/>
      <c r="L1124" s="68"/>
      <c r="M1124" s="68"/>
      <c r="N1124" s="68"/>
      <c r="O1124" s="68"/>
      <c r="P1124" s="68"/>
      <c r="Q1124" s="68"/>
      <c r="R1124" s="68"/>
      <c r="S1124" s="68"/>
      <c r="T1124" s="68"/>
      <c r="U1124" s="68"/>
      <c r="V1124" s="68"/>
      <c r="W1124" s="68"/>
      <c r="X1124" s="68"/>
      <c r="Y1124" s="68"/>
      <c r="Z1124" s="68"/>
    </row>
    <row r="1125" spans="1:26" ht="30" customHeight="1">
      <c r="A1125" s="103" t="s">
        <v>2900</v>
      </c>
      <c r="B1125" s="59" t="s">
        <v>1950</v>
      </c>
      <c r="C1125" s="104"/>
      <c r="D1125" s="104"/>
      <c r="E1125" s="61"/>
      <c r="F1125" s="61"/>
      <c r="G1125" s="104"/>
      <c r="H1125" s="104">
        <f t="shared" ref="H1125:H1136" si="416">ROUND(F1125-E1125,2)</f>
        <v>0</v>
      </c>
      <c r="I1125" s="68"/>
      <c r="J1125" s="68"/>
      <c r="K1125" s="68"/>
      <c r="L1125" s="68"/>
      <c r="M1125" s="68"/>
      <c r="N1125" s="68"/>
      <c r="O1125" s="68"/>
      <c r="P1125" s="68"/>
      <c r="Q1125" s="68"/>
      <c r="R1125" s="68"/>
      <c r="S1125" s="68"/>
      <c r="T1125" s="68"/>
      <c r="U1125" s="68"/>
      <c r="V1125" s="68"/>
      <c r="W1125" s="68"/>
      <c r="X1125" s="68"/>
      <c r="Y1125" s="68"/>
      <c r="Z1125" s="68"/>
    </row>
    <row r="1126" spans="1:26" ht="30" customHeight="1">
      <c r="A1126" s="103" t="s">
        <v>2901</v>
      </c>
      <c r="B1126" s="59" t="s">
        <v>1951</v>
      </c>
      <c r="C1126" s="104"/>
      <c r="D1126" s="104"/>
      <c r="E1126" s="61"/>
      <c r="F1126" s="61"/>
      <c r="G1126" s="104"/>
      <c r="H1126" s="104">
        <f t="shared" si="416"/>
        <v>0</v>
      </c>
      <c r="I1126" s="68"/>
      <c r="J1126" s="68"/>
      <c r="K1126" s="68"/>
      <c r="L1126" s="68"/>
      <c r="M1126" s="68"/>
      <c r="N1126" s="68"/>
      <c r="O1126" s="68"/>
      <c r="P1126" s="68"/>
      <c r="Q1126" s="68"/>
      <c r="R1126" s="68"/>
      <c r="S1126" s="68"/>
      <c r="T1126" s="68"/>
      <c r="U1126" s="68"/>
      <c r="V1126" s="68"/>
      <c r="W1126" s="68"/>
      <c r="X1126" s="68"/>
      <c r="Y1126" s="68"/>
      <c r="Z1126" s="68"/>
    </row>
    <row r="1127" spans="1:26" ht="30" customHeight="1">
      <c r="A1127" s="103" t="s">
        <v>2902</v>
      </c>
      <c r="B1127" s="59" t="s">
        <v>1952</v>
      </c>
      <c r="C1127" s="104"/>
      <c r="D1127" s="104"/>
      <c r="E1127" s="61"/>
      <c r="F1127" s="61"/>
      <c r="G1127" s="104"/>
      <c r="H1127" s="104">
        <f t="shared" si="416"/>
        <v>0</v>
      </c>
      <c r="I1127" s="68"/>
      <c r="J1127" s="68"/>
      <c r="K1127" s="68"/>
      <c r="L1127" s="68"/>
      <c r="M1127" s="68"/>
      <c r="N1127" s="68"/>
      <c r="O1127" s="68"/>
      <c r="P1127" s="68"/>
      <c r="Q1127" s="68"/>
      <c r="R1127" s="68"/>
      <c r="S1127" s="68"/>
      <c r="T1127" s="68"/>
      <c r="U1127" s="68"/>
      <c r="V1127" s="68"/>
      <c r="W1127" s="68"/>
      <c r="X1127" s="68"/>
      <c r="Y1127" s="68"/>
      <c r="Z1127" s="68"/>
    </row>
    <row r="1128" spans="1:26" ht="30" customHeight="1">
      <c r="A1128" s="103" t="s">
        <v>2903</v>
      </c>
      <c r="B1128" s="59" t="s">
        <v>1953</v>
      </c>
      <c r="C1128" s="104"/>
      <c r="D1128" s="104"/>
      <c r="E1128" s="61"/>
      <c r="F1128" s="61"/>
      <c r="G1128" s="104"/>
      <c r="H1128" s="104">
        <f t="shared" si="416"/>
        <v>0</v>
      </c>
      <c r="I1128" s="68"/>
      <c r="J1128" s="68"/>
      <c r="K1128" s="68"/>
      <c r="L1128" s="68"/>
      <c r="M1128" s="68"/>
      <c r="N1128" s="68"/>
      <c r="O1128" s="68"/>
      <c r="P1128" s="68"/>
      <c r="Q1128" s="68"/>
      <c r="R1128" s="68"/>
      <c r="S1128" s="68"/>
      <c r="T1128" s="68"/>
      <c r="U1128" s="68"/>
      <c r="V1128" s="68"/>
      <c r="W1128" s="68"/>
      <c r="X1128" s="68"/>
      <c r="Y1128" s="68"/>
      <c r="Z1128" s="68"/>
    </row>
    <row r="1129" spans="1:26" ht="30" customHeight="1">
      <c r="A1129" s="103" t="s">
        <v>2904</v>
      </c>
      <c r="B1129" s="59" t="s">
        <v>1954</v>
      </c>
      <c r="C1129" s="104"/>
      <c r="D1129" s="104"/>
      <c r="E1129" s="61"/>
      <c r="F1129" s="61"/>
      <c r="G1129" s="104"/>
      <c r="H1129" s="104">
        <f t="shared" si="416"/>
        <v>0</v>
      </c>
      <c r="I1129" s="68"/>
      <c r="J1129" s="68"/>
      <c r="K1129" s="68"/>
      <c r="L1129" s="68"/>
      <c r="M1129" s="68"/>
      <c r="N1129" s="68"/>
      <c r="O1129" s="68"/>
      <c r="P1129" s="68"/>
      <c r="Q1129" s="68"/>
      <c r="R1129" s="68"/>
      <c r="S1129" s="68"/>
      <c r="T1129" s="68"/>
      <c r="U1129" s="68"/>
      <c r="V1129" s="68"/>
      <c r="W1129" s="68"/>
      <c r="X1129" s="68"/>
      <c r="Y1129" s="68"/>
      <c r="Z1129" s="68"/>
    </row>
    <row r="1130" spans="1:26" ht="30" customHeight="1">
      <c r="A1130" s="103" t="s">
        <v>2905</v>
      </c>
      <c r="B1130" s="59" t="s">
        <v>1955</v>
      </c>
      <c r="C1130" s="104"/>
      <c r="D1130" s="104"/>
      <c r="E1130" s="61"/>
      <c r="F1130" s="61"/>
      <c r="G1130" s="104"/>
      <c r="H1130" s="104">
        <f t="shared" si="416"/>
        <v>0</v>
      </c>
      <c r="I1130" s="68"/>
      <c r="J1130" s="68"/>
      <c r="K1130" s="68"/>
      <c r="L1130" s="68"/>
      <c r="M1130" s="68"/>
      <c r="N1130" s="68"/>
      <c r="O1130" s="68"/>
      <c r="P1130" s="68"/>
      <c r="Q1130" s="68"/>
      <c r="R1130" s="68"/>
      <c r="S1130" s="68"/>
      <c r="T1130" s="68"/>
      <c r="U1130" s="68"/>
      <c r="V1130" s="68"/>
      <c r="W1130" s="68"/>
      <c r="X1130" s="68"/>
      <c r="Y1130" s="68"/>
      <c r="Z1130" s="68"/>
    </row>
    <row r="1131" spans="1:26" ht="30" customHeight="1">
      <c r="A1131" s="103" t="s">
        <v>2906</v>
      </c>
      <c r="B1131" s="59" t="s">
        <v>1956</v>
      </c>
      <c r="C1131" s="104"/>
      <c r="D1131" s="104"/>
      <c r="E1131" s="61"/>
      <c r="F1131" s="61"/>
      <c r="G1131" s="104"/>
      <c r="H1131" s="104">
        <f t="shared" si="416"/>
        <v>0</v>
      </c>
      <c r="I1131" s="68"/>
      <c r="J1131" s="68"/>
      <c r="K1131" s="68"/>
      <c r="L1131" s="68"/>
      <c r="M1131" s="68"/>
      <c r="N1131" s="68"/>
      <c r="O1131" s="68"/>
      <c r="P1131" s="68"/>
      <c r="Q1131" s="68"/>
      <c r="R1131" s="68"/>
      <c r="S1131" s="68"/>
      <c r="T1131" s="68"/>
      <c r="U1131" s="68"/>
      <c r="V1131" s="68"/>
      <c r="W1131" s="68"/>
      <c r="X1131" s="68"/>
      <c r="Y1131" s="68"/>
      <c r="Z1131" s="68"/>
    </row>
    <row r="1132" spans="1:26" ht="30" customHeight="1">
      <c r="A1132" s="103" t="s">
        <v>2907</v>
      </c>
      <c r="B1132" s="59" t="s">
        <v>1957</v>
      </c>
      <c r="C1132" s="104"/>
      <c r="D1132" s="104"/>
      <c r="E1132" s="61"/>
      <c r="F1132" s="61"/>
      <c r="G1132" s="104"/>
      <c r="H1132" s="104">
        <f t="shared" si="416"/>
        <v>0</v>
      </c>
      <c r="I1132" s="68"/>
      <c r="J1132" s="68"/>
      <c r="K1132" s="68"/>
      <c r="L1132" s="68"/>
      <c r="M1132" s="68"/>
      <c r="N1132" s="68"/>
      <c r="O1132" s="68"/>
      <c r="P1132" s="68"/>
      <c r="Q1132" s="68"/>
      <c r="R1132" s="68"/>
      <c r="S1132" s="68"/>
      <c r="T1132" s="68"/>
      <c r="U1132" s="68"/>
      <c r="V1132" s="68"/>
      <c r="W1132" s="68"/>
      <c r="X1132" s="68"/>
      <c r="Y1132" s="68"/>
      <c r="Z1132" s="68"/>
    </row>
    <row r="1133" spans="1:26" ht="30" customHeight="1">
      <c r="A1133" s="103" t="s">
        <v>2908</v>
      </c>
      <c r="B1133" s="59" t="s">
        <v>1958</v>
      </c>
      <c r="C1133" s="104"/>
      <c r="D1133" s="104"/>
      <c r="E1133" s="61"/>
      <c r="F1133" s="61"/>
      <c r="G1133" s="104"/>
      <c r="H1133" s="104">
        <f t="shared" si="416"/>
        <v>0</v>
      </c>
      <c r="I1133" s="68"/>
      <c r="J1133" s="68"/>
      <c r="K1133" s="68"/>
      <c r="L1133" s="68"/>
      <c r="M1133" s="68"/>
      <c r="N1133" s="68"/>
      <c r="O1133" s="68"/>
      <c r="P1133" s="68"/>
      <c r="Q1133" s="68"/>
      <c r="R1133" s="68"/>
      <c r="S1133" s="68"/>
      <c r="T1133" s="68"/>
      <c r="U1133" s="68"/>
      <c r="V1133" s="68"/>
      <c r="W1133" s="68"/>
      <c r="X1133" s="68"/>
      <c r="Y1133" s="68"/>
      <c r="Z1133" s="68"/>
    </row>
    <row r="1134" spans="1:26" ht="30" customHeight="1">
      <c r="A1134" s="103" t="s">
        <v>2909</v>
      </c>
      <c r="B1134" s="59" t="s">
        <v>2606</v>
      </c>
      <c r="C1134" s="104"/>
      <c r="D1134" s="104"/>
      <c r="E1134" s="61"/>
      <c r="F1134" s="61"/>
      <c r="G1134" s="104"/>
      <c r="H1134" s="104">
        <f t="shared" si="416"/>
        <v>0</v>
      </c>
      <c r="I1134" s="68"/>
      <c r="J1134" s="68"/>
      <c r="K1134" s="68"/>
      <c r="L1134" s="68"/>
      <c r="M1134" s="68"/>
      <c r="N1134" s="68"/>
      <c r="O1134" s="68"/>
      <c r="P1134" s="68"/>
      <c r="Q1134" s="68"/>
      <c r="R1134" s="68"/>
      <c r="S1134" s="68"/>
      <c r="T1134" s="68"/>
      <c r="U1134" s="68"/>
      <c r="V1134" s="68"/>
      <c r="W1134" s="68"/>
      <c r="X1134" s="68"/>
      <c r="Y1134" s="68"/>
      <c r="Z1134" s="68"/>
    </row>
    <row r="1135" spans="1:26" ht="30" customHeight="1">
      <c r="A1135" s="103" t="s">
        <v>2910</v>
      </c>
      <c r="B1135" s="59" t="s">
        <v>1960</v>
      </c>
      <c r="C1135" s="104"/>
      <c r="D1135" s="104"/>
      <c r="E1135" s="61"/>
      <c r="F1135" s="61"/>
      <c r="G1135" s="104"/>
      <c r="H1135" s="104">
        <f t="shared" si="416"/>
        <v>0</v>
      </c>
      <c r="I1135" s="68"/>
      <c r="J1135" s="68"/>
      <c r="K1135" s="68"/>
      <c r="L1135" s="68"/>
      <c r="M1135" s="68"/>
      <c r="N1135" s="68"/>
      <c r="O1135" s="68"/>
      <c r="P1135" s="68"/>
      <c r="Q1135" s="68"/>
      <c r="R1135" s="68"/>
      <c r="S1135" s="68"/>
      <c r="T1135" s="68"/>
      <c r="U1135" s="68"/>
      <c r="V1135" s="68"/>
      <c r="W1135" s="68"/>
      <c r="X1135" s="68"/>
      <c r="Y1135" s="68"/>
      <c r="Z1135" s="68"/>
    </row>
    <row r="1136" spans="1:26" ht="30" customHeight="1">
      <c r="A1136" s="103" t="s">
        <v>2911</v>
      </c>
      <c r="B1136" s="59" t="s">
        <v>2609</v>
      </c>
      <c r="C1136" s="104"/>
      <c r="D1136" s="104"/>
      <c r="E1136" s="61"/>
      <c r="F1136" s="61"/>
      <c r="G1136" s="104"/>
      <c r="H1136" s="104">
        <f t="shared" si="416"/>
        <v>0</v>
      </c>
      <c r="I1136" s="68"/>
      <c r="J1136" s="68"/>
      <c r="K1136" s="68"/>
      <c r="L1136" s="68"/>
      <c r="M1136" s="68"/>
      <c r="N1136" s="68"/>
      <c r="O1136" s="68"/>
      <c r="P1136" s="68"/>
      <c r="Q1136" s="68"/>
      <c r="R1136" s="68"/>
      <c r="S1136" s="68"/>
      <c r="T1136" s="68"/>
      <c r="U1136" s="68"/>
      <c r="V1136" s="68"/>
      <c r="W1136" s="68"/>
      <c r="X1136" s="68"/>
      <c r="Y1136" s="68"/>
      <c r="Z1136" s="68"/>
    </row>
    <row r="1137" spans="1:26" ht="30" customHeight="1">
      <c r="A1137" s="103" t="s">
        <v>2912</v>
      </c>
      <c r="B1137" s="59" t="s">
        <v>323</v>
      </c>
      <c r="C1137" s="104"/>
      <c r="D1137" s="104"/>
      <c r="E1137" s="102">
        <f t="shared" ref="E1137:F1137" si="417">SUM(E1138:E1139)</f>
        <v>0</v>
      </c>
      <c r="F1137" s="102">
        <f t="shared" si="417"/>
        <v>0</v>
      </c>
      <c r="G1137" s="104"/>
      <c r="H1137" s="102">
        <f>SUM(H1138:H1139)</f>
        <v>0</v>
      </c>
      <c r="I1137" s="68"/>
      <c r="J1137" s="68"/>
      <c r="K1137" s="68"/>
      <c r="L1137" s="68"/>
      <c r="M1137" s="68"/>
      <c r="N1137" s="68"/>
      <c r="O1137" s="68"/>
      <c r="P1137" s="68"/>
      <c r="Q1137" s="68"/>
      <c r="R1137" s="68"/>
      <c r="S1137" s="68"/>
      <c r="T1137" s="68"/>
      <c r="U1137" s="68"/>
      <c r="V1137" s="68"/>
      <c r="W1137" s="68"/>
      <c r="X1137" s="68"/>
      <c r="Y1137" s="68"/>
      <c r="Z1137" s="68"/>
    </row>
    <row r="1138" spans="1:26" ht="30" customHeight="1">
      <c r="A1138" s="103" t="s">
        <v>2913</v>
      </c>
      <c r="B1138" s="59" t="s">
        <v>1963</v>
      </c>
      <c r="C1138" s="104"/>
      <c r="D1138" s="104"/>
      <c r="E1138" s="61"/>
      <c r="F1138" s="61"/>
      <c r="G1138" s="104"/>
      <c r="H1138" s="104">
        <f t="shared" ref="H1138:H1140" si="418">ROUND(F1138-E1138,2)</f>
        <v>0</v>
      </c>
      <c r="I1138" s="68"/>
      <c r="J1138" s="68"/>
      <c r="K1138" s="68"/>
      <c r="L1138" s="68"/>
      <c r="M1138" s="68"/>
      <c r="N1138" s="68"/>
      <c r="O1138" s="68"/>
      <c r="P1138" s="68"/>
      <c r="Q1138" s="68"/>
      <c r="R1138" s="68"/>
      <c r="S1138" s="68"/>
      <c r="T1138" s="68"/>
      <c r="U1138" s="68"/>
      <c r="V1138" s="68"/>
      <c r="W1138" s="68"/>
      <c r="X1138" s="68"/>
      <c r="Y1138" s="68"/>
      <c r="Z1138" s="68"/>
    </row>
    <row r="1139" spans="1:26" ht="30" customHeight="1">
      <c r="A1139" s="103" t="s">
        <v>2914</v>
      </c>
      <c r="B1139" s="59" t="s">
        <v>543</v>
      </c>
      <c r="C1139" s="104"/>
      <c r="D1139" s="104"/>
      <c r="E1139" s="61"/>
      <c r="F1139" s="61"/>
      <c r="G1139" s="104"/>
      <c r="H1139" s="104">
        <f t="shared" si="418"/>
        <v>0</v>
      </c>
      <c r="I1139" s="68"/>
      <c r="J1139" s="68"/>
      <c r="K1139" s="68"/>
      <c r="L1139" s="68"/>
      <c r="M1139" s="68"/>
      <c r="N1139" s="68"/>
      <c r="O1139" s="68"/>
      <c r="P1139" s="68"/>
      <c r="Q1139" s="68"/>
      <c r="R1139" s="68"/>
      <c r="S1139" s="68"/>
      <c r="T1139" s="68"/>
      <c r="U1139" s="68"/>
      <c r="V1139" s="68"/>
      <c r="W1139" s="68"/>
      <c r="X1139" s="68"/>
      <c r="Y1139" s="68"/>
      <c r="Z1139" s="68"/>
    </row>
    <row r="1140" spans="1:26" ht="30" customHeight="1">
      <c r="A1140" s="103" t="s">
        <v>2915</v>
      </c>
      <c r="B1140" s="59" t="s">
        <v>2916</v>
      </c>
      <c r="C1140" s="104"/>
      <c r="D1140" s="104"/>
      <c r="E1140" s="61"/>
      <c r="F1140" s="61"/>
      <c r="G1140" s="104"/>
      <c r="H1140" s="104">
        <f t="shared" si="418"/>
        <v>0</v>
      </c>
      <c r="I1140" s="68"/>
      <c r="J1140" s="68"/>
      <c r="K1140" s="68"/>
      <c r="L1140" s="68"/>
      <c r="M1140" s="68"/>
      <c r="N1140" s="68"/>
      <c r="O1140" s="68"/>
      <c r="P1140" s="68"/>
      <c r="Q1140" s="68"/>
      <c r="R1140" s="68"/>
      <c r="S1140" s="68"/>
      <c r="T1140" s="68"/>
      <c r="U1140" s="68"/>
      <c r="V1140" s="68"/>
      <c r="W1140" s="68"/>
      <c r="X1140" s="68"/>
      <c r="Y1140" s="68"/>
      <c r="Z1140" s="68"/>
    </row>
    <row r="1141" spans="1:26" ht="30" customHeight="1">
      <c r="A1141" s="103" t="s">
        <v>2917</v>
      </c>
      <c r="B1141" s="59" t="s">
        <v>2918</v>
      </c>
      <c r="C1141" s="104"/>
      <c r="D1141" s="104"/>
      <c r="E1141" s="102">
        <f t="shared" ref="E1141:F1141" si="419">SUM(E1142:E1145)</f>
        <v>0</v>
      </c>
      <c r="F1141" s="102">
        <f t="shared" si="419"/>
        <v>0</v>
      </c>
      <c r="G1141" s="104"/>
      <c r="H1141" s="102">
        <f>SUM(H1142:H1145)</f>
        <v>0</v>
      </c>
      <c r="I1141" s="68"/>
      <c r="J1141" s="68"/>
      <c r="K1141" s="68"/>
      <c r="L1141" s="68"/>
      <c r="M1141" s="68"/>
      <c r="N1141" s="68"/>
      <c r="O1141" s="68"/>
      <c r="P1141" s="68"/>
      <c r="Q1141" s="68"/>
      <c r="R1141" s="68"/>
      <c r="S1141" s="68"/>
      <c r="T1141" s="68"/>
      <c r="U1141" s="68"/>
      <c r="V1141" s="68"/>
      <c r="W1141" s="68"/>
      <c r="X1141" s="68"/>
      <c r="Y1141" s="68"/>
      <c r="Z1141" s="68"/>
    </row>
    <row r="1142" spans="1:26" ht="30" customHeight="1">
      <c r="A1142" s="103" t="s">
        <v>2919</v>
      </c>
      <c r="B1142" s="59" t="s">
        <v>548</v>
      </c>
      <c r="C1142" s="104"/>
      <c r="D1142" s="104"/>
      <c r="E1142" s="61"/>
      <c r="F1142" s="61"/>
      <c r="G1142" s="104"/>
      <c r="H1142" s="104">
        <f t="shared" ref="H1142:H1145" si="420">ROUND(F1142-E1142,2)</f>
        <v>0</v>
      </c>
      <c r="I1142" s="68"/>
      <c r="J1142" s="68"/>
      <c r="K1142" s="68"/>
      <c r="L1142" s="68"/>
      <c r="M1142" s="68"/>
      <c r="N1142" s="68"/>
      <c r="O1142" s="68"/>
      <c r="P1142" s="68"/>
      <c r="Q1142" s="68"/>
      <c r="R1142" s="68"/>
      <c r="S1142" s="68"/>
      <c r="T1142" s="68"/>
      <c r="U1142" s="68"/>
      <c r="V1142" s="68"/>
      <c r="W1142" s="68"/>
      <c r="X1142" s="68"/>
      <c r="Y1142" s="68"/>
      <c r="Z1142" s="68"/>
    </row>
    <row r="1143" spans="1:26" ht="30" customHeight="1">
      <c r="A1143" s="103" t="s">
        <v>2920</v>
      </c>
      <c r="B1143" s="59" t="s">
        <v>549</v>
      </c>
      <c r="C1143" s="104"/>
      <c r="D1143" s="104"/>
      <c r="E1143" s="61"/>
      <c r="F1143" s="61"/>
      <c r="G1143" s="104"/>
      <c r="H1143" s="104">
        <f t="shared" si="420"/>
        <v>0</v>
      </c>
      <c r="I1143" s="68"/>
      <c r="J1143" s="68"/>
      <c r="K1143" s="68"/>
      <c r="L1143" s="68"/>
      <c r="M1143" s="68"/>
      <c r="N1143" s="68"/>
      <c r="O1143" s="68"/>
      <c r="P1143" s="68"/>
      <c r="Q1143" s="68"/>
      <c r="R1143" s="68"/>
      <c r="S1143" s="68"/>
      <c r="T1143" s="68"/>
      <c r="U1143" s="68"/>
      <c r="V1143" s="68"/>
      <c r="W1143" s="68"/>
      <c r="X1143" s="68"/>
      <c r="Y1143" s="68"/>
      <c r="Z1143" s="68"/>
    </row>
    <row r="1144" spans="1:26" ht="30" customHeight="1">
      <c r="A1144" s="103" t="s">
        <v>2921</v>
      </c>
      <c r="B1144" s="59" t="s">
        <v>550</v>
      </c>
      <c r="C1144" s="104"/>
      <c r="D1144" s="104"/>
      <c r="E1144" s="61"/>
      <c r="F1144" s="61"/>
      <c r="G1144" s="104"/>
      <c r="H1144" s="104">
        <f t="shared" si="420"/>
        <v>0</v>
      </c>
      <c r="I1144" s="68"/>
      <c r="J1144" s="68"/>
      <c r="K1144" s="68"/>
      <c r="L1144" s="68"/>
      <c r="M1144" s="68"/>
      <c r="N1144" s="68"/>
      <c r="O1144" s="68"/>
      <c r="P1144" s="68"/>
      <c r="Q1144" s="68"/>
      <c r="R1144" s="68"/>
      <c r="S1144" s="68"/>
      <c r="T1144" s="68"/>
      <c r="U1144" s="68"/>
      <c r="V1144" s="68"/>
      <c r="W1144" s="68"/>
      <c r="X1144" s="68"/>
      <c r="Y1144" s="68"/>
      <c r="Z1144" s="68"/>
    </row>
    <row r="1145" spans="1:26" ht="30" customHeight="1">
      <c r="A1145" s="103" t="s">
        <v>2922</v>
      </c>
      <c r="B1145" s="59" t="s">
        <v>535</v>
      </c>
      <c r="C1145" s="104"/>
      <c r="D1145" s="104"/>
      <c r="E1145" s="61"/>
      <c r="F1145" s="61"/>
      <c r="G1145" s="104"/>
      <c r="H1145" s="104">
        <f t="shared" si="420"/>
        <v>0</v>
      </c>
      <c r="I1145" s="68"/>
      <c r="J1145" s="68"/>
      <c r="K1145" s="68"/>
      <c r="L1145" s="68"/>
      <c r="M1145" s="68"/>
      <c r="N1145" s="68"/>
      <c r="O1145" s="68"/>
      <c r="P1145" s="68"/>
      <c r="Q1145" s="68"/>
      <c r="R1145" s="68"/>
      <c r="S1145" s="68"/>
      <c r="T1145" s="68"/>
      <c r="U1145" s="68"/>
      <c r="V1145" s="68"/>
      <c r="W1145" s="68"/>
      <c r="X1145" s="68"/>
      <c r="Y1145" s="68"/>
      <c r="Z1145" s="68"/>
    </row>
    <row r="1146" spans="1:26" ht="30" customHeight="1">
      <c r="A1146" s="103" t="s">
        <v>2923</v>
      </c>
      <c r="B1146" s="59" t="s">
        <v>495</v>
      </c>
      <c r="C1146" s="104"/>
      <c r="D1146" s="104"/>
      <c r="E1146" s="102">
        <f t="shared" ref="E1146:F1146" si="421">SUM(E1147:E1151)</f>
        <v>0</v>
      </c>
      <c r="F1146" s="102">
        <f t="shared" si="421"/>
        <v>0</v>
      </c>
      <c r="G1146" s="104"/>
      <c r="H1146" s="102">
        <f>SUM(H1147:H1151)</f>
        <v>0</v>
      </c>
      <c r="I1146" s="68"/>
      <c r="J1146" s="68"/>
      <c r="K1146" s="68"/>
      <c r="L1146" s="68"/>
      <c r="M1146" s="68"/>
      <c r="N1146" s="68"/>
      <c r="O1146" s="68"/>
      <c r="P1146" s="68"/>
      <c r="Q1146" s="68"/>
      <c r="R1146" s="68"/>
      <c r="S1146" s="68"/>
      <c r="T1146" s="68"/>
      <c r="U1146" s="68"/>
      <c r="V1146" s="68"/>
      <c r="W1146" s="68"/>
      <c r="X1146" s="68"/>
      <c r="Y1146" s="68"/>
      <c r="Z1146" s="68"/>
    </row>
    <row r="1147" spans="1:26" ht="30" customHeight="1">
      <c r="A1147" s="103" t="s">
        <v>2924</v>
      </c>
      <c r="B1147" s="59" t="s">
        <v>529</v>
      </c>
      <c r="C1147" s="104"/>
      <c r="D1147" s="104"/>
      <c r="E1147" s="61"/>
      <c r="F1147" s="61"/>
      <c r="G1147" s="104"/>
      <c r="H1147" s="104">
        <f t="shared" ref="H1147:H1151" si="422">ROUND(F1147-E1147,2)</f>
        <v>0</v>
      </c>
      <c r="I1147" s="68"/>
      <c r="J1147" s="68"/>
      <c r="K1147" s="68"/>
      <c r="L1147" s="68"/>
      <c r="M1147" s="68"/>
      <c r="N1147" s="68"/>
      <c r="O1147" s="68"/>
      <c r="P1147" s="68"/>
      <c r="Q1147" s="68"/>
      <c r="R1147" s="68"/>
      <c r="S1147" s="68"/>
      <c r="T1147" s="68"/>
      <c r="U1147" s="68"/>
      <c r="V1147" s="68"/>
      <c r="W1147" s="68"/>
      <c r="X1147" s="68"/>
      <c r="Y1147" s="68"/>
      <c r="Z1147" s="68"/>
    </row>
    <row r="1148" spans="1:26" ht="30" customHeight="1">
      <c r="A1148" s="103" t="s">
        <v>2925</v>
      </c>
      <c r="B1148" s="59" t="s">
        <v>530</v>
      </c>
      <c r="C1148" s="104"/>
      <c r="D1148" s="104"/>
      <c r="E1148" s="61"/>
      <c r="F1148" s="61"/>
      <c r="G1148" s="104"/>
      <c r="H1148" s="104">
        <f t="shared" si="422"/>
        <v>0</v>
      </c>
      <c r="I1148" s="68"/>
      <c r="J1148" s="68"/>
      <c r="K1148" s="68"/>
      <c r="L1148" s="68"/>
      <c r="M1148" s="68"/>
      <c r="N1148" s="68"/>
      <c r="O1148" s="68"/>
      <c r="P1148" s="68"/>
      <c r="Q1148" s="68"/>
      <c r="R1148" s="68"/>
      <c r="S1148" s="68"/>
      <c r="T1148" s="68"/>
      <c r="U1148" s="68"/>
      <c r="V1148" s="68"/>
      <c r="W1148" s="68"/>
      <c r="X1148" s="68"/>
      <c r="Y1148" s="68"/>
      <c r="Z1148" s="68"/>
    </row>
    <row r="1149" spans="1:26" ht="30" customHeight="1">
      <c r="A1149" s="103" t="s">
        <v>2926</v>
      </c>
      <c r="B1149" s="59" t="s">
        <v>531</v>
      </c>
      <c r="C1149" s="104"/>
      <c r="D1149" s="104"/>
      <c r="E1149" s="61"/>
      <c r="F1149" s="61"/>
      <c r="G1149" s="104"/>
      <c r="H1149" s="104">
        <f t="shared" si="422"/>
        <v>0</v>
      </c>
      <c r="I1149" s="68"/>
      <c r="J1149" s="68"/>
      <c r="K1149" s="68"/>
      <c r="L1149" s="68"/>
      <c r="M1149" s="68"/>
      <c r="N1149" s="68"/>
      <c r="O1149" s="68"/>
      <c r="P1149" s="68"/>
      <c r="Q1149" s="68"/>
      <c r="R1149" s="68"/>
      <c r="S1149" s="68"/>
      <c r="T1149" s="68"/>
      <c r="U1149" s="68"/>
      <c r="V1149" s="68"/>
      <c r="W1149" s="68"/>
      <c r="X1149" s="68"/>
      <c r="Y1149" s="68"/>
      <c r="Z1149" s="68"/>
    </row>
    <row r="1150" spans="1:26" ht="30" customHeight="1">
      <c r="A1150" s="103" t="s">
        <v>2927</v>
      </c>
      <c r="B1150" s="59" t="s">
        <v>532</v>
      </c>
      <c r="C1150" s="104"/>
      <c r="D1150" s="104"/>
      <c r="E1150" s="61"/>
      <c r="F1150" s="61"/>
      <c r="G1150" s="104"/>
      <c r="H1150" s="104">
        <f t="shared" si="422"/>
        <v>0</v>
      </c>
      <c r="I1150" s="68"/>
      <c r="J1150" s="68"/>
      <c r="K1150" s="68"/>
      <c r="L1150" s="68"/>
      <c r="M1150" s="68"/>
      <c r="N1150" s="68"/>
      <c r="O1150" s="68"/>
      <c r="P1150" s="68"/>
      <c r="Q1150" s="68"/>
      <c r="R1150" s="68"/>
      <c r="S1150" s="68"/>
      <c r="T1150" s="68"/>
      <c r="U1150" s="68"/>
      <c r="V1150" s="68"/>
      <c r="W1150" s="68"/>
      <c r="X1150" s="68"/>
      <c r="Y1150" s="68"/>
      <c r="Z1150" s="68"/>
    </row>
    <row r="1151" spans="1:26" ht="30" customHeight="1">
      <c r="A1151" s="103" t="s">
        <v>2928</v>
      </c>
      <c r="B1151" s="59" t="s">
        <v>533</v>
      </c>
      <c r="C1151" s="104"/>
      <c r="D1151" s="104"/>
      <c r="E1151" s="61"/>
      <c r="F1151" s="61"/>
      <c r="G1151" s="104"/>
      <c r="H1151" s="104">
        <f t="shared" si="422"/>
        <v>0</v>
      </c>
      <c r="I1151" s="68"/>
      <c r="J1151" s="68"/>
      <c r="K1151" s="68"/>
      <c r="L1151" s="68"/>
      <c r="M1151" s="68"/>
      <c r="N1151" s="68"/>
      <c r="O1151" s="68"/>
      <c r="P1151" s="68"/>
      <c r="Q1151" s="68"/>
      <c r="R1151" s="68"/>
      <c r="S1151" s="68"/>
      <c r="T1151" s="68"/>
      <c r="U1151" s="68"/>
      <c r="V1151" s="68"/>
      <c r="W1151" s="68"/>
      <c r="X1151" s="68"/>
      <c r="Y1151" s="68"/>
      <c r="Z1151" s="68"/>
    </row>
    <row r="1152" spans="1:26" ht="30" customHeight="1">
      <c r="A1152" s="103" t="s">
        <v>2929</v>
      </c>
      <c r="B1152" s="59" t="s">
        <v>496</v>
      </c>
      <c r="C1152" s="104"/>
      <c r="D1152" s="104"/>
      <c r="E1152" s="102">
        <f t="shared" ref="E1152:F1152" si="423">SUM(E1153:E1154)</f>
        <v>0</v>
      </c>
      <c r="F1152" s="102">
        <f t="shared" si="423"/>
        <v>0</v>
      </c>
      <c r="G1152" s="104"/>
      <c r="H1152" s="102">
        <f>SUM(H1153:H1154)</f>
        <v>0</v>
      </c>
      <c r="I1152" s="68"/>
      <c r="J1152" s="68"/>
      <c r="K1152" s="68"/>
      <c r="L1152" s="68"/>
      <c r="M1152" s="68"/>
      <c r="N1152" s="68"/>
      <c r="O1152" s="68"/>
      <c r="P1152" s="68"/>
      <c r="Q1152" s="68"/>
      <c r="R1152" s="68"/>
      <c r="S1152" s="68"/>
      <c r="T1152" s="68"/>
      <c r="U1152" s="68"/>
      <c r="V1152" s="68"/>
      <c r="W1152" s="68"/>
      <c r="X1152" s="68"/>
      <c r="Y1152" s="68"/>
      <c r="Z1152" s="68"/>
    </row>
    <row r="1153" spans="1:26" ht="30" customHeight="1">
      <c r="A1153" s="103" t="s">
        <v>2930</v>
      </c>
      <c r="B1153" s="59" t="s">
        <v>551</v>
      </c>
      <c r="C1153" s="104"/>
      <c r="D1153" s="104"/>
      <c r="E1153" s="61"/>
      <c r="F1153" s="61"/>
      <c r="G1153" s="104"/>
      <c r="H1153" s="104">
        <f t="shared" ref="H1153:H1154" si="424">ROUND(F1153-E1153,2)</f>
        <v>0</v>
      </c>
      <c r="I1153" s="68"/>
      <c r="J1153" s="68"/>
      <c r="K1153" s="68"/>
      <c r="L1153" s="68"/>
      <c r="M1153" s="68"/>
      <c r="N1153" s="68"/>
      <c r="O1153" s="68"/>
      <c r="P1153" s="68"/>
      <c r="Q1153" s="68"/>
      <c r="R1153" s="68"/>
      <c r="S1153" s="68"/>
      <c r="T1153" s="68"/>
      <c r="U1153" s="68"/>
      <c r="V1153" s="68"/>
      <c r="W1153" s="68"/>
      <c r="X1153" s="68"/>
      <c r="Y1153" s="68"/>
      <c r="Z1153" s="68"/>
    </row>
    <row r="1154" spans="1:26" ht="30" customHeight="1">
      <c r="A1154" s="103" t="s">
        <v>2931</v>
      </c>
      <c r="B1154" s="59" t="s">
        <v>552</v>
      </c>
      <c r="C1154" s="104"/>
      <c r="D1154" s="104"/>
      <c r="E1154" s="61"/>
      <c r="F1154" s="61"/>
      <c r="G1154" s="104"/>
      <c r="H1154" s="104">
        <f t="shared" si="424"/>
        <v>0</v>
      </c>
      <c r="I1154" s="68"/>
      <c r="J1154" s="68"/>
      <c r="K1154" s="68"/>
      <c r="L1154" s="68"/>
      <c r="M1154" s="68"/>
      <c r="N1154" s="68"/>
      <c r="O1154" s="68"/>
      <c r="P1154" s="68"/>
      <c r="Q1154" s="68"/>
      <c r="R1154" s="68"/>
      <c r="S1154" s="68"/>
      <c r="T1154" s="68"/>
      <c r="U1154" s="68"/>
      <c r="V1154" s="68"/>
      <c r="W1154" s="68"/>
      <c r="X1154" s="68"/>
      <c r="Y1154" s="68"/>
      <c r="Z1154" s="68"/>
    </row>
    <row r="1155" spans="1:26" ht="30" customHeight="1">
      <c r="A1155" s="100" t="s">
        <v>2932</v>
      </c>
      <c r="B1155" s="101" t="s">
        <v>353</v>
      </c>
      <c r="C1155" s="102"/>
      <c r="D1155" s="102"/>
      <c r="E1155" s="102">
        <f t="shared" ref="E1155:F1155" si="425">SUM(E1156:E1164)</f>
        <v>0</v>
      </c>
      <c r="F1155" s="102">
        <f t="shared" si="425"/>
        <v>0</v>
      </c>
      <c r="G1155" s="102"/>
      <c r="H1155" s="102">
        <f>SUM(H1156:H1164)</f>
        <v>0</v>
      </c>
      <c r="I1155" s="68"/>
      <c r="J1155" s="68"/>
      <c r="K1155" s="68"/>
      <c r="L1155" s="68"/>
      <c r="M1155" s="68"/>
      <c r="N1155" s="68"/>
      <c r="O1155" s="68"/>
      <c r="P1155" s="68"/>
      <c r="Q1155" s="68"/>
      <c r="R1155" s="68"/>
      <c r="S1155" s="68"/>
      <c r="T1155" s="68"/>
      <c r="U1155" s="68"/>
      <c r="V1155" s="68"/>
      <c r="W1155" s="68"/>
      <c r="X1155" s="68"/>
      <c r="Y1155" s="68"/>
      <c r="Z1155" s="68"/>
    </row>
    <row r="1156" spans="1:26" ht="30" customHeight="1">
      <c r="A1156" s="103" t="s">
        <v>2933</v>
      </c>
      <c r="B1156" s="59" t="s">
        <v>2934</v>
      </c>
      <c r="C1156" s="104"/>
      <c r="D1156" s="104"/>
      <c r="E1156" s="61"/>
      <c r="F1156" s="61"/>
      <c r="G1156" s="104"/>
      <c r="H1156" s="104">
        <f t="shared" ref="H1156:H1164" si="426">ROUND(F1156-E1156,2)</f>
        <v>0</v>
      </c>
      <c r="I1156" s="68"/>
      <c r="J1156" s="68"/>
      <c r="K1156" s="68"/>
      <c r="L1156" s="68"/>
      <c r="M1156" s="68"/>
      <c r="N1156" s="68"/>
      <c r="O1156" s="68"/>
      <c r="P1156" s="68"/>
      <c r="Q1156" s="68"/>
      <c r="R1156" s="68"/>
      <c r="S1156" s="68"/>
      <c r="T1156" s="68"/>
      <c r="U1156" s="68"/>
      <c r="V1156" s="68"/>
      <c r="W1156" s="68"/>
      <c r="X1156" s="68"/>
      <c r="Y1156" s="68"/>
      <c r="Z1156" s="68"/>
    </row>
    <row r="1157" spans="1:26" ht="30" customHeight="1">
      <c r="A1157" s="103" t="s">
        <v>2935</v>
      </c>
      <c r="B1157" s="59" t="s">
        <v>2936</v>
      </c>
      <c r="C1157" s="104"/>
      <c r="D1157" s="104"/>
      <c r="E1157" s="61"/>
      <c r="F1157" s="61"/>
      <c r="G1157" s="104"/>
      <c r="H1157" s="104">
        <f t="shared" si="426"/>
        <v>0</v>
      </c>
      <c r="I1157" s="68"/>
      <c r="J1157" s="68"/>
      <c r="K1157" s="68"/>
      <c r="L1157" s="68"/>
      <c r="M1157" s="68"/>
      <c r="N1157" s="68"/>
      <c r="O1157" s="68"/>
      <c r="P1157" s="68"/>
      <c r="Q1157" s="68"/>
      <c r="R1157" s="68"/>
      <c r="S1157" s="68"/>
      <c r="T1157" s="68"/>
      <c r="U1157" s="68"/>
      <c r="V1157" s="68"/>
      <c r="W1157" s="68"/>
      <c r="X1157" s="68"/>
      <c r="Y1157" s="68"/>
      <c r="Z1157" s="68"/>
    </row>
    <row r="1158" spans="1:26" ht="30" customHeight="1">
      <c r="A1158" s="103" t="s">
        <v>2937</v>
      </c>
      <c r="B1158" s="59" t="s">
        <v>498</v>
      </c>
      <c r="C1158" s="104"/>
      <c r="D1158" s="104"/>
      <c r="E1158" s="104"/>
      <c r="F1158" s="104"/>
      <c r="G1158" s="104"/>
      <c r="H1158" s="104">
        <f t="shared" si="426"/>
        <v>0</v>
      </c>
      <c r="I1158" s="68"/>
      <c r="J1158" s="68"/>
      <c r="K1158" s="68"/>
      <c r="L1158" s="68"/>
      <c r="M1158" s="68"/>
      <c r="N1158" s="68"/>
      <c r="O1158" s="68"/>
      <c r="P1158" s="68"/>
      <c r="Q1158" s="68"/>
      <c r="R1158" s="68"/>
      <c r="S1158" s="68"/>
      <c r="T1158" s="68"/>
      <c r="U1158" s="68"/>
      <c r="V1158" s="68"/>
      <c r="W1158" s="68"/>
      <c r="X1158" s="68"/>
      <c r="Y1158" s="68"/>
      <c r="Z1158" s="68"/>
    </row>
    <row r="1159" spans="1:26" ht="30" customHeight="1">
      <c r="A1159" s="103" t="s">
        <v>2938</v>
      </c>
      <c r="B1159" s="59" t="s">
        <v>2939</v>
      </c>
      <c r="C1159" s="104"/>
      <c r="D1159" s="104"/>
      <c r="E1159" s="61"/>
      <c r="F1159" s="61"/>
      <c r="G1159" s="104"/>
      <c r="H1159" s="104">
        <f t="shared" si="426"/>
        <v>0</v>
      </c>
      <c r="I1159" s="68"/>
      <c r="J1159" s="68"/>
      <c r="K1159" s="68"/>
      <c r="L1159" s="68"/>
      <c r="M1159" s="68"/>
      <c r="N1159" s="68"/>
      <c r="O1159" s="68"/>
      <c r="P1159" s="68"/>
      <c r="Q1159" s="68"/>
      <c r="R1159" s="68"/>
      <c r="S1159" s="68"/>
      <c r="T1159" s="68"/>
      <c r="U1159" s="68"/>
      <c r="V1159" s="68"/>
      <c r="W1159" s="68"/>
      <c r="X1159" s="68"/>
      <c r="Y1159" s="68"/>
      <c r="Z1159" s="68"/>
    </row>
    <row r="1160" spans="1:26" ht="30" customHeight="1">
      <c r="A1160" s="103" t="s">
        <v>2940</v>
      </c>
      <c r="B1160" s="59" t="s">
        <v>2941</v>
      </c>
      <c r="C1160" s="104"/>
      <c r="D1160" s="104"/>
      <c r="E1160" s="61"/>
      <c r="F1160" s="61"/>
      <c r="G1160" s="104"/>
      <c r="H1160" s="104">
        <f t="shared" si="426"/>
        <v>0</v>
      </c>
      <c r="I1160" s="68"/>
      <c r="J1160" s="68"/>
      <c r="K1160" s="68"/>
      <c r="L1160" s="68"/>
      <c r="M1160" s="68"/>
      <c r="N1160" s="68"/>
      <c r="O1160" s="68"/>
      <c r="P1160" s="68"/>
      <c r="Q1160" s="68"/>
      <c r="R1160" s="68"/>
      <c r="S1160" s="68"/>
      <c r="T1160" s="68"/>
      <c r="U1160" s="68"/>
      <c r="V1160" s="68"/>
      <c r="W1160" s="68"/>
      <c r="X1160" s="68"/>
      <c r="Y1160" s="68"/>
      <c r="Z1160" s="68"/>
    </row>
    <row r="1161" spans="1:26" ht="30" customHeight="1">
      <c r="A1161" s="103" t="s">
        <v>2942</v>
      </c>
      <c r="B1161" s="59" t="s">
        <v>500</v>
      </c>
      <c r="C1161" s="104"/>
      <c r="D1161" s="104"/>
      <c r="E1161" s="104"/>
      <c r="F1161" s="104"/>
      <c r="G1161" s="104"/>
      <c r="H1161" s="104">
        <f t="shared" si="426"/>
        <v>0</v>
      </c>
      <c r="I1161" s="68"/>
      <c r="J1161" s="68"/>
      <c r="K1161" s="68"/>
      <c r="L1161" s="68"/>
      <c r="M1161" s="68"/>
      <c r="N1161" s="68"/>
      <c r="O1161" s="68"/>
      <c r="P1161" s="68"/>
      <c r="Q1161" s="68"/>
      <c r="R1161" s="68"/>
      <c r="S1161" s="68"/>
      <c r="T1161" s="68"/>
      <c r="U1161" s="68"/>
      <c r="V1161" s="68"/>
      <c r="W1161" s="68"/>
      <c r="X1161" s="68"/>
      <c r="Y1161" s="68"/>
      <c r="Z1161" s="68"/>
    </row>
    <row r="1162" spans="1:26" ht="30" customHeight="1">
      <c r="A1162" s="103" t="s">
        <v>2943</v>
      </c>
      <c r="B1162" s="59" t="s">
        <v>363</v>
      </c>
      <c r="C1162" s="104"/>
      <c r="D1162" s="104"/>
      <c r="E1162" s="61"/>
      <c r="F1162" s="61"/>
      <c r="G1162" s="104"/>
      <c r="H1162" s="104">
        <f t="shared" si="426"/>
        <v>0</v>
      </c>
      <c r="I1162" s="68"/>
      <c r="J1162" s="68"/>
      <c r="K1162" s="68"/>
      <c r="L1162" s="68"/>
      <c r="M1162" s="68"/>
      <c r="N1162" s="68"/>
      <c r="O1162" s="68"/>
      <c r="P1162" s="68"/>
      <c r="Q1162" s="68"/>
      <c r="R1162" s="68"/>
      <c r="S1162" s="68"/>
      <c r="T1162" s="68"/>
      <c r="U1162" s="68"/>
      <c r="V1162" s="68"/>
      <c r="W1162" s="68"/>
      <c r="X1162" s="68"/>
      <c r="Y1162" s="68"/>
      <c r="Z1162" s="68"/>
    </row>
    <row r="1163" spans="1:26" ht="30" customHeight="1">
      <c r="A1163" s="103" t="s">
        <v>2944</v>
      </c>
      <c r="B1163" s="59" t="s">
        <v>501</v>
      </c>
      <c r="C1163" s="104"/>
      <c r="D1163" s="104"/>
      <c r="E1163" s="104"/>
      <c r="F1163" s="104"/>
      <c r="G1163" s="104"/>
      <c r="H1163" s="104">
        <f t="shared" si="426"/>
        <v>0</v>
      </c>
      <c r="I1163" s="68"/>
      <c r="J1163" s="68"/>
      <c r="K1163" s="68"/>
      <c r="L1163" s="68"/>
      <c r="M1163" s="68"/>
      <c r="N1163" s="68"/>
      <c r="O1163" s="68"/>
      <c r="P1163" s="68"/>
      <c r="Q1163" s="68"/>
      <c r="R1163" s="68"/>
      <c r="S1163" s="68"/>
      <c r="T1163" s="68"/>
      <c r="U1163" s="68"/>
      <c r="V1163" s="68"/>
      <c r="W1163" s="68"/>
      <c r="X1163" s="68"/>
      <c r="Y1163" s="68"/>
      <c r="Z1163" s="68"/>
    </row>
    <row r="1164" spans="1:26" ht="30" customHeight="1">
      <c r="A1164" s="103" t="s">
        <v>2945</v>
      </c>
      <c r="B1164" s="59" t="s">
        <v>502</v>
      </c>
      <c r="C1164" s="104"/>
      <c r="D1164" s="104"/>
      <c r="E1164" s="61"/>
      <c r="F1164" s="61"/>
      <c r="G1164" s="104"/>
      <c r="H1164" s="104">
        <f t="shared" si="426"/>
        <v>0</v>
      </c>
      <c r="I1164" s="68"/>
      <c r="J1164" s="68"/>
      <c r="K1164" s="68"/>
      <c r="L1164" s="68"/>
      <c r="M1164" s="68"/>
      <c r="N1164" s="68"/>
      <c r="O1164" s="68"/>
      <c r="P1164" s="68"/>
      <c r="Q1164" s="68"/>
      <c r="R1164" s="68"/>
      <c r="S1164" s="68"/>
      <c r="T1164" s="68"/>
      <c r="U1164" s="68"/>
      <c r="V1164" s="68"/>
      <c r="W1164" s="68"/>
      <c r="X1164" s="68"/>
      <c r="Y1164" s="68"/>
      <c r="Z1164" s="68"/>
    </row>
    <row r="1165" spans="1:26" ht="30" customHeight="1">
      <c r="A1165" s="100" t="s">
        <v>2946</v>
      </c>
      <c r="B1165" s="101" t="s">
        <v>503</v>
      </c>
      <c r="C1165" s="102"/>
      <c r="D1165" s="102"/>
      <c r="E1165" s="102">
        <f t="shared" ref="E1165:F1165" si="427">SUM(E1166:E1168)</f>
        <v>0</v>
      </c>
      <c r="F1165" s="102">
        <f t="shared" si="427"/>
        <v>0</v>
      </c>
      <c r="G1165" s="102"/>
      <c r="H1165" s="102">
        <f>SUM(H1166:H1168)</f>
        <v>0</v>
      </c>
      <c r="I1165" s="68"/>
      <c r="J1165" s="68"/>
      <c r="K1165" s="68"/>
      <c r="L1165" s="68"/>
      <c r="M1165" s="68"/>
      <c r="N1165" s="68"/>
      <c r="O1165" s="68"/>
      <c r="P1165" s="68"/>
      <c r="Q1165" s="68"/>
      <c r="R1165" s="68"/>
      <c r="S1165" s="68"/>
      <c r="T1165" s="68"/>
      <c r="U1165" s="68"/>
      <c r="V1165" s="68"/>
      <c r="W1165" s="68"/>
      <c r="X1165" s="68"/>
      <c r="Y1165" s="68"/>
      <c r="Z1165" s="68"/>
    </row>
    <row r="1166" spans="1:26" ht="30" customHeight="1">
      <c r="A1166" s="103" t="s">
        <v>2947</v>
      </c>
      <c r="B1166" s="59" t="s">
        <v>504</v>
      </c>
      <c r="C1166" s="104"/>
      <c r="D1166" s="104"/>
      <c r="E1166" s="104"/>
      <c r="F1166" s="104"/>
      <c r="G1166" s="104"/>
      <c r="H1166" s="104">
        <f t="shared" ref="H1166:H1167" si="428">ROUND(F1166-E1166,2)</f>
        <v>0</v>
      </c>
      <c r="I1166" s="68"/>
      <c r="J1166" s="68"/>
      <c r="K1166" s="68"/>
      <c r="L1166" s="68"/>
      <c r="M1166" s="68"/>
      <c r="N1166" s="68"/>
      <c r="O1166" s="68"/>
      <c r="P1166" s="68"/>
      <c r="Q1166" s="68"/>
      <c r="R1166" s="68"/>
      <c r="S1166" s="68"/>
      <c r="T1166" s="68"/>
      <c r="U1166" s="68"/>
      <c r="V1166" s="68"/>
      <c r="W1166" s="68"/>
      <c r="X1166" s="68"/>
      <c r="Y1166" s="68"/>
      <c r="Z1166" s="68"/>
    </row>
    <row r="1167" spans="1:26" ht="30" customHeight="1">
      <c r="A1167" s="103" t="s">
        <v>2948</v>
      </c>
      <c r="B1167" s="59" t="s">
        <v>505</v>
      </c>
      <c r="C1167" s="104"/>
      <c r="D1167" s="104"/>
      <c r="E1167" s="104"/>
      <c r="F1167" s="104"/>
      <c r="G1167" s="104"/>
      <c r="H1167" s="104">
        <f t="shared" si="428"/>
        <v>0</v>
      </c>
      <c r="I1167" s="68"/>
      <c r="J1167" s="68"/>
      <c r="K1167" s="68"/>
      <c r="L1167" s="68"/>
      <c r="M1167" s="68"/>
      <c r="N1167" s="68"/>
      <c r="O1167" s="68"/>
      <c r="P1167" s="68"/>
      <c r="Q1167" s="68"/>
      <c r="R1167" s="68"/>
      <c r="S1167" s="68"/>
      <c r="T1167" s="68"/>
      <c r="U1167" s="68"/>
      <c r="V1167" s="68"/>
      <c r="W1167" s="68"/>
      <c r="X1167" s="68"/>
      <c r="Y1167" s="68"/>
      <c r="Z1167" s="68"/>
    </row>
    <row r="1168" spans="1:26" ht="30" customHeight="1">
      <c r="A1168" s="103" t="s">
        <v>2949</v>
      </c>
      <c r="B1168" s="63" t="s">
        <v>506</v>
      </c>
      <c r="C1168" s="104"/>
      <c r="D1168" s="104"/>
      <c r="E1168" s="102">
        <f t="shared" ref="E1168:F1168" si="429">SUM(E1169:E1170)</f>
        <v>0</v>
      </c>
      <c r="F1168" s="102">
        <f t="shared" si="429"/>
        <v>0</v>
      </c>
      <c r="G1168" s="104"/>
      <c r="H1168" s="102">
        <f>SUM(H1169:H1170)</f>
        <v>0</v>
      </c>
      <c r="I1168" s="68"/>
      <c r="J1168" s="68"/>
      <c r="K1168" s="68"/>
      <c r="L1168" s="68"/>
      <c r="M1168" s="68"/>
      <c r="N1168" s="68"/>
      <c r="O1168" s="68"/>
      <c r="P1168" s="68"/>
      <c r="Q1168" s="68"/>
      <c r="R1168" s="68"/>
      <c r="S1168" s="68"/>
      <c r="T1168" s="68"/>
      <c r="U1168" s="68"/>
      <c r="V1168" s="68"/>
      <c r="W1168" s="68"/>
      <c r="X1168" s="68"/>
      <c r="Y1168" s="68"/>
      <c r="Z1168" s="68"/>
    </row>
    <row r="1169" spans="1:26" ht="30" customHeight="1">
      <c r="A1169" s="106" t="s">
        <v>2950</v>
      </c>
      <c r="B1169" s="63" t="s">
        <v>2649</v>
      </c>
      <c r="C1169" s="107"/>
      <c r="D1169" s="104"/>
      <c r="E1169" s="61"/>
      <c r="F1169" s="61"/>
      <c r="G1169" s="104"/>
      <c r="H1169" s="104">
        <f t="shared" ref="H1169:H1170" si="430">ROUND(F1169-E1169,2)</f>
        <v>0</v>
      </c>
      <c r="I1169" s="68"/>
      <c r="J1169" s="68"/>
      <c r="K1169" s="68"/>
      <c r="L1169" s="68"/>
      <c r="M1169" s="68"/>
      <c r="N1169" s="68"/>
      <c r="O1169" s="68"/>
      <c r="P1169" s="68"/>
      <c r="Q1169" s="68"/>
      <c r="R1169" s="68"/>
      <c r="S1169" s="68"/>
      <c r="T1169" s="68"/>
      <c r="U1169" s="68"/>
      <c r="V1169" s="68"/>
      <c r="W1169" s="68"/>
      <c r="X1169" s="68"/>
      <c r="Y1169" s="68"/>
      <c r="Z1169" s="68"/>
    </row>
    <row r="1170" spans="1:26" ht="30" customHeight="1">
      <c r="A1170" s="106" t="s">
        <v>2951</v>
      </c>
      <c r="B1170" s="63" t="s">
        <v>2651</v>
      </c>
      <c r="C1170" s="107"/>
      <c r="D1170" s="104"/>
      <c r="E1170" s="61"/>
      <c r="F1170" s="61"/>
      <c r="G1170" s="104"/>
      <c r="H1170" s="104">
        <f t="shared" si="430"/>
        <v>0</v>
      </c>
      <c r="I1170" s="68"/>
      <c r="J1170" s="68"/>
      <c r="K1170" s="68"/>
      <c r="L1170" s="68"/>
      <c r="M1170" s="68"/>
      <c r="N1170" s="68"/>
      <c r="O1170" s="68"/>
      <c r="P1170" s="68"/>
      <c r="Q1170" s="68"/>
      <c r="R1170" s="68"/>
      <c r="S1170" s="68"/>
      <c r="T1170" s="68"/>
      <c r="U1170" s="68"/>
      <c r="V1170" s="68"/>
      <c r="W1170" s="68"/>
      <c r="X1170" s="68"/>
      <c r="Y1170" s="68"/>
      <c r="Z1170" s="68"/>
    </row>
    <row r="1171" spans="1:26" ht="30" customHeight="1">
      <c r="A1171" s="81">
        <v>81500</v>
      </c>
      <c r="B1171" s="99" t="s">
        <v>2952</v>
      </c>
      <c r="C1171" s="88"/>
      <c r="D1171" s="43"/>
      <c r="E1171" s="43">
        <f t="shared" ref="E1171:F1171" si="431">E1172+E1182+E1188+E1191+E1198+E1202+E1207+E1217+E1249+E1259</f>
        <v>0</v>
      </c>
      <c r="F1171" s="43">
        <f t="shared" si="431"/>
        <v>0</v>
      </c>
      <c r="G1171" s="44"/>
      <c r="H1171" s="44">
        <f>F1171-E1171</f>
        <v>0</v>
      </c>
      <c r="I1171" s="68"/>
      <c r="J1171" s="68"/>
      <c r="K1171" s="68"/>
      <c r="L1171" s="68"/>
      <c r="M1171" s="68"/>
      <c r="N1171" s="68"/>
      <c r="O1171" s="68"/>
      <c r="P1171" s="68"/>
      <c r="Q1171" s="68"/>
      <c r="R1171" s="68"/>
      <c r="S1171" s="68"/>
      <c r="T1171" s="68"/>
      <c r="U1171" s="68"/>
      <c r="V1171" s="68"/>
      <c r="W1171" s="68"/>
      <c r="X1171" s="68"/>
      <c r="Y1171" s="68"/>
      <c r="Z1171" s="68"/>
    </row>
    <row r="1172" spans="1:26" ht="30" customHeight="1">
      <c r="A1172" s="100" t="s">
        <v>2953</v>
      </c>
      <c r="B1172" s="101" t="s">
        <v>345</v>
      </c>
      <c r="C1172" s="102"/>
      <c r="D1172" s="102"/>
      <c r="E1172" s="102">
        <f t="shared" ref="E1172:F1172" si="432">SUM(E1173:E1181)</f>
        <v>0</v>
      </c>
      <c r="F1172" s="102">
        <f t="shared" si="432"/>
        <v>0</v>
      </c>
      <c r="G1172" s="102"/>
      <c r="H1172" s="102">
        <f>SUM(H1173:H1181)</f>
        <v>0</v>
      </c>
      <c r="I1172" s="68"/>
      <c r="J1172" s="68"/>
      <c r="K1172" s="68"/>
      <c r="L1172" s="68"/>
      <c r="M1172" s="68"/>
      <c r="N1172" s="68"/>
      <c r="O1172" s="68"/>
      <c r="P1172" s="68"/>
      <c r="Q1172" s="68"/>
      <c r="R1172" s="68"/>
      <c r="S1172" s="68"/>
      <c r="T1172" s="68"/>
      <c r="U1172" s="68"/>
      <c r="V1172" s="68"/>
      <c r="W1172" s="68"/>
      <c r="X1172" s="68"/>
      <c r="Y1172" s="68"/>
      <c r="Z1172" s="68"/>
    </row>
    <row r="1173" spans="1:26" ht="30" customHeight="1">
      <c r="A1173" s="103" t="s">
        <v>2954</v>
      </c>
      <c r="B1173" s="59" t="s">
        <v>456</v>
      </c>
      <c r="C1173" s="104"/>
      <c r="D1173" s="104"/>
      <c r="E1173" s="61"/>
      <c r="F1173" s="61"/>
      <c r="G1173" s="104"/>
      <c r="H1173" s="104">
        <f t="shared" ref="H1173:H1181" si="433">ROUND(F1173-E1173,2)</f>
        <v>0</v>
      </c>
      <c r="I1173" s="68"/>
      <c r="J1173" s="68"/>
      <c r="K1173" s="68"/>
      <c r="L1173" s="68"/>
      <c r="M1173" s="68"/>
      <c r="N1173" s="68"/>
      <c r="O1173" s="68"/>
      <c r="P1173" s="68"/>
      <c r="Q1173" s="68"/>
      <c r="R1173" s="68"/>
      <c r="S1173" s="68"/>
      <c r="T1173" s="68"/>
      <c r="U1173" s="68"/>
      <c r="V1173" s="68"/>
      <c r="W1173" s="68"/>
      <c r="X1173" s="68"/>
      <c r="Y1173" s="68"/>
      <c r="Z1173" s="68"/>
    </row>
    <row r="1174" spans="1:26" ht="30" customHeight="1">
      <c r="A1174" s="103" t="s">
        <v>2955</v>
      </c>
      <c r="B1174" s="59" t="s">
        <v>457</v>
      </c>
      <c r="C1174" s="104"/>
      <c r="D1174" s="104"/>
      <c r="E1174" s="61"/>
      <c r="F1174" s="61"/>
      <c r="G1174" s="104"/>
      <c r="H1174" s="104">
        <f t="shared" si="433"/>
        <v>0</v>
      </c>
      <c r="I1174" s="68"/>
      <c r="J1174" s="68"/>
      <c r="K1174" s="68"/>
      <c r="L1174" s="68"/>
      <c r="M1174" s="68"/>
      <c r="N1174" s="68"/>
      <c r="O1174" s="68"/>
      <c r="P1174" s="68"/>
      <c r="Q1174" s="68"/>
      <c r="R1174" s="68"/>
      <c r="S1174" s="68"/>
      <c r="T1174" s="68"/>
      <c r="U1174" s="68"/>
      <c r="V1174" s="68"/>
      <c r="W1174" s="68"/>
      <c r="X1174" s="68"/>
      <c r="Y1174" s="68"/>
      <c r="Z1174" s="68"/>
    </row>
    <row r="1175" spans="1:26" ht="30" customHeight="1">
      <c r="A1175" s="103" t="s">
        <v>2956</v>
      </c>
      <c r="B1175" s="59" t="s">
        <v>458</v>
      </c>
      <c r="C1175" s="104"/>
      <c r="D1175" s="104"/>
      <c r="E1175" s="61"/>
      <c r="F1175" s="61"/>
      <c r="G1175" s="104"/>
      <c r="H1175" s="104">
        <f t="shared" si="433"/>
        <v>0</v>
      </c>
      <c r="I1175" s="68"/>
      <c r="J1175" s="68"/>
      <c r="K1175" s="68"/>
      <c r="L1175" s="68"/>
      <c r="M1175" s="68"/>
      <c r="N1175" s="68"/>
      <c r="O1175" s="68"/>
      <c r="P1175" s="68"/>
      <c r="Q1175" s="68"/>
      <c r="R1175" s="68"/>
      <c r="S1175" s="68"/>
      <c r="T1175" s="68"/>
      <c r="U1175" s="68"/>
      <c r="V1175" s="68"/>
      <c r="W1175" s="68"/>
      <c r="X1175" s="68"/>
      <c r="Y1175" s="68"/>
      <c r="Z1175" s="68"/>
    </row>
    <row r="1176" spans="1:26" ht="30" customHeight="1">
      <c r="A1176" s="103" t="s">
        <v>2957</v>
      </c>
      <c r="B1176" s="59" t="s">
        <v>459</v>
      </c>
      <c r="C1176" s="104"/>
      <c r="D1176" s="104"/>
      <c r="E1176" s="104"/>
      <c r="F1176" s="104"/>
      <c r="G1176" s="104"/>
      <c r="H1176" s="104">
        <f t="shared" si="433"/>
        <v>0</v>
      </c>
      <c r="I1176" s="68"/>
      <c r="J1176" s="68"/>
      <c r="K1176" s="68"/>
      <c r="L1176" s="68"/>
      <c r="M1176" s="68"/>
      <c r="N1176" s="68"/>
      <c r="O1176" s="68"/>
      <c r="P1176" s="68"/>
      <c r="Q1176" s="68"/>
      <c r="R1176" s="68"/>
      <c r="S1176" s="68"/>
      <c r="T1176" s="68"/>
      <c r="U1176" s="68"/>
      <c r="V1176" s="68"/>
      <c r="W1176" s="68"/>
      <c r="X1176" s="68"/>
      <c r="Y1176" s="68"/>
      <c r="Z1176" s="68"/>
    </row>
    <row r="1177" spans="1:26" ht="30" customHeight="1">
      <c r="A1177" s="103" t="s">
        <v>2958</v>
      </c>
      <c r="B1177" s="59" t="s">
        <v>460</v>
      </c>
      <c r="C1177" s="104"/>
      <c r="D1177" s="104"/>
      <c r="E1177" s="104"/>
      <c r="F1177" s="104"/>
      <c r="G1177" s="104"/>
      <c r="H1177" s="104">
        <f t="shared" si="433"/>
        <v>0</v>
      </c>
      <c r="I1177" s="68"/>
      <c r="J1177" s="68"/>
      <c r="K1177" s="68"/>
      <c r="L1177" s="68"/>
      <c r="M1177" s="68"/>
      <c r="N1177" s="68"/>
      <c r="O1177" s="68"/>
      <c r="P1177" s="68"/>
      <c r="Q1177" s="68"/>
      <c r="R1177" s="68"/>
      <c r="S1177" s="68"/>
      <c r="T1177" s="68"/>
      <c r="U1177" s="68"/>
      <c r="V1177" s="68"/>
      <c r="W1177" s="68"/>
      <c r="X1177" s="68"/>
      <c r="Y1177" s="68"/>
      <c r="Z1177" s="68"/>
    </row>
    <row r="1178" spans="1:26" ht="30" customHeight="1">
      <c r="A1178" s="103" t="s">
        <v>2959</v>
      </c>
      <c r="B1178" s="59" t="s">
        <v>461</v>
      </c>
      <c r="C1178" s="104"/>
      <c r="D1178" s="104"/>
      <c r="E1178" s="104"/>
      <c r="F1178" s="104"/>
      <c r="G1178" s="104"/>
      <c r="H1178" s="104">
        <f t="shared" si="433"/>
        <v>0</v>
      </c>
      <c r="I1178" s="68"/>
      <c r="J1178" s="68"/>
      <c r="K1178" s="68"/>
      <c r="L1178" s="68"/>
      <c r="M1178" s="68"/>
      <c r="N1178" s="68"/>
      <c r="O1178" s="68"/>
      <c r="P1178" s="68"/>
      <c r="Q1178" s="68"/>
      <c r="R1178" s="68"/>
      <c r="S1178" s="68"/>
      <c r="T1178" s="68"/>
      <c r="U1178" s="68"/>
      <c r="V1178" s="68"/>
      <c r="W1178" s="68"/>
      <c r="X1178" s="68"/>
      <c r="Y1178" s="68"/>
      <c r="Z1178" s="68"/>
    </row>
    <row r="1179" spans="1:26" ht="30" customHeight="1">
      <c r="A1179" s="103" t="s">
        <v>2960</v>
      </c>
      <c r="B1179" s="59" t="s">
        <v>462</v>
      </c>
      <c r="C1179" s="104"/>
      <c r="D1179" s="104"/>
      <c r="E1179" s="61"/>
      <c r="F1179" s="61"/>
      <c r="G1179" s="104"/>
      <c r="H1179" s="104">
        <f t="shared" si="433"/>
        <v>0</v>
      </c>
      <c r="I1179" s="68"/>
      <c r="J1179" s="68"/>
      <c r="K1179" s="68"/>
      <c r="L1179" s="68"/>
      <c r="M1179" s="68"/>
      <c r="N1179" s="68"/>
      <c r="O1179" s="68"/>
      <c r="P1179" s="68"/>
      <c r="Q1179" s="68"/>
      <c r="R1179" s="68"/>
      <c r="S1179" s="68"/>
      <c r="T1179" s="68"/>
      <c r="U1179" s="68"/>
      <c r="V1179" s="68"/>
      <c r="W1179" s="68"/>
      <c r="X1179" s="68"/>
      <c r="Y1179" s="68"/>
      <c r="Z1179" s="68"/>
    </row>
    <row r="1180" spans="1:26" ht="30" customHeight="1">
      <c r="A1180" s="103" t="s">
        <v>2961</v>
      </c>
      <c r="B1180" s="59" t="s">
        <v>463</v>
      </c>
      <c r="C1180" s="104"/>
      <c r="D1180" s="104"/>
      <c r="E1180" s="61"/>
      <c r="F1180" s="61"/>
      <c r="G1180" s="104"/>
      <c r="H1180" s="104">
        <f t="shared" si="433"/>
        <v>0</v>
      </c>
      <c r="I1180" s="68"/>
      <c r="J1180" s="68"/>
      <c r="K1180" s="68"/>
      <c r="L1180" s="68"/>
      <c r="M1180" s="68"/>
      <c r="N1180" s="68"/>
      <c r="O1180" s="68"/>
      <c r="P1180" s="68"/>
      <c r="Q1180" s="68"/>
      <c r="R1180" s="68"/>
      <c r="S1180" s="68"/>
      <c r="T1180" s="68"/>
      <c r="U1180" s="68"/>
      <c r="V1180" s="68"/>
      <c r="W1180" s="68"/>
      <c r="X1180" s="68"/>
      <c r="Y1180" s="68"/>
      <c r="Z1180" s="68"/>
    </row>
    <row r="1181" spans="1:26" ht="30" customHeight="1">
      <c r="A1181" s="103" t="s">
        <v>2962</v>
      </c>
      <c r="B1181" s="59" t="s">
        <v>2556</v>
      </c>
      <c r="C1181" s="60"/>
      <c r="D1181" s="60"/>
      <c r="E1181" s="61"/>
      <c r="F1181" s="61"/>
      <c r="G1181" s="104"/>
      <c r="H1181" s="104">
        <f t="shared" si="433"/>
        <v>0</v>
      </c>
      <c r="I1181" s="80"/>
      <c r="J1181" s="80"/>
      <c r="K1181" s="80"/>
      <c r="L1181" s="80"/>
      <c r="M1181" s="80"/>
      <c r="N1181" s="80"/>
      <c r="O1181" s="80"/>
      <c r="P1181" s="80"/>
      <c r="Q1181" s="80"/>
      <c r="R1181" s="80"/>
      <c r="S1181" s="80"/>
      <c r="T1181" s="80"/>
      <c r="U1181" s="80"/>
      <c r="V1181" s="80"/>
      <c r="W1181" s="80"/>
      <c r="X1181" s="80"/>
      <c r="Y1181" s="80"/>
      <c r="Z1181" s="80"/>
    </row>
    <row r="1182" spans="1:26" ht="30" customHeight="1">
      <c r="A1182" s="100" t="s">
        <v>2963</v>
      </c>
      <c r="B1182" s="101" t="s">
        <v>346</v>
      </c>
      <c r="C1182" s="102"/>
      <c r="D1182" s="102"/>
      <c r="E1182" s="102">
        <f t="shared" ref="E1182:F1182" si="434">SUM(E1183:E1187)</f>
        <v>0</v>
      </c>
      <c r="F1182" s="102">
        <f t="shared" si="434"/>
        <v>0</v>
      </c>
      <c r="G1182" s="102"/>
      <c r="H1182" s="102">
        <f>SUM(H1183:H1187)</f>
        <v>0</v>
      </c>
      <c r="I1182" s="68"/>
      <c r="J1182" s="68"/>
      <c r="K1182" s="68"/>
      <c r="L1182" s="68"/>
      <c r="M1182" s="68"/>
      <c r="N1182" s="68"/>
      <c r="O1182" s="68"/>
      <c r="P1182" s="68"/>
      <c r="Q1182" s="68"/>
      <c r="R1182" s="68"/>
      <c r="S1182" s="68"/>
      <c r="T1182" s="68"/>
      <c r="U1182" s="68"/>
      <c r="V1182" s="68"/>
      <c r="W1182" s="68"/>
      <c r="X1182" s="68"/>
      <c r="Y1182" s="68"/>
      <c r="Z1182" s="68"/>
    </row>
    <row r="1183" spans="1:26" ht="30" customHeight="1">
      <c r="A1183" s="103" t="s">
        <v>2964</v>
      </c>
      <c r="B1183" s="59" t="s">
        <v>465</v>
      </c>
      <c r="C1183" s="104"/>
      <c r="D1183" s="104"/>
      <c r="E1183" s="104"/>
      <c r="F1183" s="104"/>
      <c r="G1183" s="104"/>
      <c r="H1183" s="104">
        <f t="shared" ref="H1183:H1187" si="435">ROUND(F1183-E1183,2)</f>
        <v>0</v>
      </c>
      <c r="I1183" s="68"/>
      <c r="J1183" s="68"/>
      <c r="K1183" s="68"/>
      <c r="L1183" s="68"/>
      <c r="M1183" s="68"/>
      <c r="N1183" s="68"/>
      <c r="O1183" s="68"/>
      <c r="P1183" s="68"/>
      <c r="Q1183" s="68"/>
      <c r="R1183" s="68"/>
      <c r="S1183" s="68"/>
      <c r="T1183" s="68"/>
      <c r="U1183" s="68"/>
      <c r="V1183" s="68"/>
      <c r="W1183" s="68"/>
      <c r="X1183" s="68"/>
      <c r="Y1183" s="68"/>
      <c r="Z1183" s="68"/>
    </row>
    <row r="1184" spans="1:26" ht="30" customHeight="1">
      <c r="A1184" s="103" t="s">
        <v>2965</v>
      </c>
      <c r="B1184" s="59" t="s">
        <v>466</v>
      </c>
      <c r="C1184" s="104"/>
      <c r="D1184" s="104"/>
      <c r="E1184" s="104"/>
      <c r="F1184" s="104"/>
      <c r="G1184" s="104"/>
      <c r="H1184" s="104">
        <f t="shared" si="435"/>
        <v>0</v>
      </c>
      <c r="I1184" s="68"/>
      <c r="J1184" s="68"/>
      <c r="K1184" s="68"/>
      <c r="L1184" s="68"/>
      <c r="M1184" s="68"/>
      <c r="N1184" s="68"/>
      <c r="O1184" s="68"/>
      <c r="P1184" s="68"/>
      <c r="Q1184" s="68"/>
      <c r="R1184" s="68"/>
      <c r="S1184" s="68"/>
      <c r="T1184" s="68"/>
      <c r="U1184" s="68"/>
      <c r="V1184" s="68"/>
      <c r="W1184" s="68"/>
      <c r="X1184" s="68"/>
      <c r="Y1184" s="68"/>
      <c r="Z1184" s="68"/>
    </row>
    <row r="1185" spans="1:26" ht="30" customHeight="1">
      <c r="A1185" s="103" t="s">
        <v>2966</v>
      </c>
      <c r="B1185" s="59" t="s">
        <v>467</v>
      </c>
      <c r="C1185" s="104"/>
      <c r="D1185" s="104"/>
      <c r="E1185" s="104"/>
      <c r="F1185" s="104"/>
      <c r="G1185" s="104"/>
      <c r="H1185" s="104">
        <f t="shared" si="435"/>
        <v>0</v>
      </c>
      <c r="I1185" s="68"/>
      <c r="J1185" s="68"/>
      <c r="K1185" s="68"/>
      <c r="L1185" s="68"/>
      <c r="M1185" s="68"/>
      <c r="N1185" s="68"/>
      <c r="O1185" s="68"/>
      <c r="P1185" s="68"/>
      <c r="Q1185" s="68"/>
      <c r="R1185" s="68"/>
      <c r="S1185" s="68"/>
      <c r="T1185" s="68"/>
      <c r="U1185" s="68"/>
      <c r="V1185" s="68"/>
      <c r="W1185" s="68"/>
      <c r="X1185" s="68"/>
      <c r="Y1185" s="68"/>
      <c r="Z1185" s="68"/>
    </row>
    <row r="1186" spans="1:26" ht="30" customHeight="1">
      <c r="A1186" s="103" t="s">
        <v>2967</v>
      </c>
      <c r="B1186" s="59" t="s">
        <v>468</v>
      </c>
      <c r="C1186" s="104"/>
      <c r="D1186" s="104"/>
      <c r="E1186" s="104"/>
      <c r="F1186" s="104"/>
      <c r="G1186" s="104"/>
      <c r="H1186" s="104">
        <f t="shared" si="435"/>
        <v>0</v>
      </c>
      <c r="I1186" s="68"/>
      <c r="J1186" s="68"/>
      <c r="K1186" s="68"/>
      <c r="L1186" s="68"/>
      <c r="M1186" s="68"/>
      <c r="N1186" s="68"/>
      <c r="O1186" s="68"/>
      <c r="P1186" s="68"/>
      <c r="Q1186" s="68"/>
      <c r="R1186" s="68"/>
      <c r="S1186" s="68"/>
      <c r="T1186" s="68"/>
      <c r="U1186" s="68"/>
      <c r="V1186" s="68"/>
      <c r="W1186" s="68"/>
      <c r="X1186" s="68"/>
      <c r="Y1186" s="68"/>
      <c r="Z1186" s="68"/>
    </row>
    <row r="1187" spans="1:26" ht="30" customHeight="1">
      <c r="A1187" s="103" t="s">
        <v>2968</v>
      </c>
      <c r="B1187" s="59" t="s">
        <v>469</v>
      </c>
      <c r="C1187" s="104"/>
      <c r="D1187" s="104"/>
      <c r="E1187" s="104"/>
      <c r="F1187" s="104"/>
      <c r="G1187" s="104"/>
      <c r="H1187" s="104">
        <f t="shared" si="435"/>
        <v>0</v>
      </c>
      <c r="I1187" s="68"/>
      <c r="J1187" s="68"/>
      <c r="K1187" s="68"/>
      <c r="L1187" s="68"/>
      <c r="M1187" s="68"/>
      <c r="N1187" s="68"/>
      <c r="O1187" s="68"/>
      <c r="P1187" s="68"/>
      <c r="Q1187" s="68"/>
      <c r="R1187" s="68"/>
      <c r="S1187" s="68"/>
      <c r="T1187" s="68"/>
      <c r="U1187" s="68"/>
      <c r="V1187" s="68"/>
      <c r="W1187" s="68"/>
      <c r="X1187" s="68"/>
      <c r="Y1187" s="68"/>
      <c r="Z1187" s="68"/>
    </row>
    <row r="1188" spans="1:26" ht="30" customHeight="1">
      <c r="A1188" s="100" t="s">
        <v>2969</v>
      </c>
      <c r="B1188" s="101" t="s">
        <v>470</v>
      </c>
      <c r="C1188" s="102"/>
      <c r="D1188" s="102"/>
      <c r="E1188" s="102">
        <f t="shared" ref="E1188:F1188" si="436">SUM(E1189:E1190)</f>
        <v>0</v>
      </c>
      <c r="F1188" s="102">
        <f t="shared" si="436"/>
        <v>0</v>
      </c>
      <c r="G1188" s="102"/>
      <c r="H1188" s="102">
        <f>SUM(H1189:H1190)</f>
        <v>0</v>
      </c>
      <c r="I1188" s="68"/>
      <c r="J1188" s="68"/>
      <c r="K1188" s="68"/>
      <c r="L1188" s="68"/>
      <c r="M1188" s="68"/>
      <c r="N1188" s="68"/>
      <c r="O1188" s="68"/>
      <c r="P1188" s="68"/>
      <c r="Q1188" s="68"/>
      <c r="R1188" s="68"/>
      <c r="S1188" s="68"/>
      <c r="T1188" s="68"/>
      <c r="U1188" s="68"/>
      <c r="V1188" s="68"/>
      <c r="W1188" s="68"/>
      <c r="X1188" s="68"/>
      <c r="Y1188" s="68"/>
      <c r="Z1188" s="68"/>
    </row>
    <row r="1189" spans="1:26" ht="30" customHeight="1">
      <c r="A1189" s="103" t="s">
        <v>2970</v>
      </c>
      <c r="B1189" s="59" t="s">
        <v>471</v>
      </c>
      <c r="C1189" s="104"/>
      <c r="D1189" s="104"/>
      <c r="E1189" s="61"/>
      <c r="F1189" s="61"/>
      <c r="G1189" s="104"/>
      <c r="H1189" s="104">
        <f t="shared" ref="H1189:H1190" si="437">ROUND(F1189-E1189,2)</f>
        <v>0</v>
      </c>
      <c r="I1189" s="68"/>
      <c r="J1189" s="68"/>
      <c r="K1189" s="68"/>
      <c r="L1189" s="68"/>
      <c r="M1189" s="68"/>
      <c r="N1189" s="68"/>
      <c r="O1189" s="68"/>
      <c r="P1189" s="68"/>
      <c r="Q1189" s="68"/>
      <c r="R1189" s="68"/>
      <c r="S1189" s="68"/>
      <c r="T1189" s="68"/>
      <c r="U1189" s="68"/>
      <c r="V1189" s="68"/>
      <c r="W1189" s="68"/>
      <c r="X1189" s="68"/>
      <c r="Y1189" s="68"/>
      <c r="Z1189" s="68"/>
    </row>
    <row r="1190" spans="1:26" ht="30" customHeight="1">
      <c r="A1190" s="103" t="s">
        <v>2971</v>
      </c>
      <c r="B1190" s="59" t="s">
        <v>2566</v>
      </c>
      <c r="C1190" s="104"/>
      <c r="D1190" s="104"/>
      <c r="E1190" s="61"/>
      <c r="F1190" s="61"/>
      <c r="G1190" s="104"/>
      <c r="H1190" s="104">
        <f t="shared" si="437"/>
        <v>0</v>
      </c>
      <c r="I1190" s="68"/>
      <c r="J1190" s="68"/>
      <c r="K1190" s="68"/>
      <c r="L1190" s="68"/>
      <c r="M1190" s="68"/>
      <c r="N1190" s="68"/>
      <c r="O1190" s="68"/>
      <c r="P1190" s="68"/>
      <c r="Q1190" s="68"/>
      <c r="R1190" s="68"/>
      <c r="S1190" s="68"/>
      <c r="T1190" s="68"/>
      <c r="U1190" s="68"/>
      <c r="V1190" s="68"/>
      <c r="W1190" s="68"/>
      <c r="X1190" s="68"/>
      <c r="Y1190" s="68"/>
      <c r="Z1190" s="68"/>
    </row>
    <row r="1191" spans="1:26" ht="30" customHeight="1">
      <c r="A1191" s="100" t="s">
        <v>2972</v>
      </c>
      <c r="B1191" s="101" t="s">
        <v>348</v>
      </c>
      <c r="C1191" s="102"/>
      <c r="D1191" s="102"/>
      <c r="E1191" s="102">
        <f t="shared" ref="E1191:F1191" si="438">SUM(E1192:E1197)</f>
        <v>0</v>
      </c>
      <c r="F1191" s="102">
        <f t="shared" si="438"/>
        <v>0</v>
      </c>
      <c r="G1191" s="102"/>
      <c r="H1191" s="102">
        <f>SUM(H1192:H1197)</f>
        <v>0</v>
      </c>
      <c r="I1191" s="68"/>
      <c r="J1191" s="68"/>
      <c r="K1191" s="68"/>
      <c r="L1191" s="68"/>
      <c r="M1191" s="68"/>
      <c r="N1191" s="68"/>
      <c r="O1191" s="68"/>
      <c r="P1191" s="68"/>
      <c r="Q1191" s="68"/>
      <c r="R1191" s="68"/>
      <c r="S1191" s="68"/>
      <c r="T1191" s="68"/>
      <c r="U1191" s="68"/>
      <c r="V1191" s="68"/>
      <c r="W1191" s="68"/>
      <c r="X1191" s="68"/>
      <c r="Y1191" s="68"/>
      <c r="Z1191" s="68"/>
    </row>
    <row r="1192" spans="1:26" ht="30" customHeight="1">
      <c r="A1192" s="103" t="s">
        <v>2973</v>
      </c>
      <c r="B1192" s="59" t="s">
        <v>473</v>
      </c>
      <c r="C1192" s="104"/>
      <c r="D1192" s="104"/>
      <c r="E1192" s="61"/>
      <c r="F1192" s="61"/>
      <c r="G1192" s="104"/>
      <c r="H1192" s="104">
        <f t="shared" ref="H1192:H1197" si="439">ROUND(F1192-E1192,2)</f>
        <v>0</v>
      </c>
      <c r="I1192" s="68"/>
      <c r="J1192" s="68"/>
      <c r="K1192" s="68"/>
      <c r="L1192" s="68"/>
      <c r="M1192" s="68"/>
      <c r="N1192" s="68"/>
      <c r="O1192" s="68"/>
      <c r="P1192" s="68"/>
      <c r="Q1192" s="68"/>
      <c r="R1192" s="68"/>
      <c r="S1192" s="68"/>
      <c r="T1192" s="68"/>
      <c r="U1192" s="68"/>
      <c r="V1192" s="68"/>
      <c r="W1192" s="68"/>
      <c r="X1192" s="68"/>
      <c r="Y1192" s="68"/>
      <c r="Z1192" s="68"/>
    </row>
    <row r="1193" spans="1:26" ht="30" customHeight="1">
      <c r="A1193" s="103" t="s">
        <v>2974</v>
      </c>
      <c r="B1193" s="59" t="s">
        <v>474</v>
      </c>
      <c r="C1193" s="104"/>
      <c r="D1193" s="104"/>
      <c r="E1193" s="104"/>
      <c r="F1193" s="104"/>
      <c r="G1193" s="104"/>
      <c r="H1193" s="104">
        <f t="shared" si="439"/>
        <v>0</v>
      </c>
      <c r="I1193" s="68"/>
      <c r="J1193" s="68"/>
      <c r="K1193" s="68"/>
      <c r="L1193" s="68"/>
      <c r="M1193" s="68"/>
      <c r="N1193" s="68"/>
      <c r="O1193" s="68"/>
      <c r="P1193" s="68"/>
      <c r="Q1193" s="68"/>
      <c r="R1193" s="68"/>
      <c r="S1193" s="68"/>
      <c r="T1193" s="68"/>
      <c r="U1193" s="68"/>
      <c r="V1193" s="68"/>
      <c r="W1193" s="68"/>
      <c r="X1193" s="68"/>
      <c r="Y1193" s="68"/>
      <c r="Z1193" s="68"/>
    </row>
    <row r="1194" spans="1:26" ht="30" customHeight="1">
      <c r="A1194" s="103" t="s">
        <v>2975</v>
      </c>
      <c r="B1194" s="59" t="s">
        <v>475</v>
      </c>
      <c r="C1194" s="104"/>
      <c r="D1194" s="104"/>
      <c r="E1194" s="61"/>
      <c r="F1194" s="61"/>
      <c r="G1194" s="104"/>
      <c r="H1194" s="104">
        <f t="shared" si="439"/>
        <v>0</v>
      </c>
      <c r="I1194" s="68"/>
      <c r="J1194" s="68"/>
      <c r="K1194" s="68"/>
      <c r="L1194" s="68"/>
      <c r="M1194" s="68"/>
      <c r="N1194" s="68"/>
      <c r="O1194" s="68"/>
      <c r="P1194" s="68"/>
      <c r="Q1194" s="68"/>
      <c r="R1194" s="68"/>
      <c r="S1194" s="68"/>
      <c r="T1194" s="68"/>
      <c r="U1194" s="68"/>
      <c r="V1194" s="68"/>
      <c r="W1194" s="68"/>
      <c r="X1194" s="68"/>
      <c r="Y1194" s="68"/>
      <c r="Z1194" s="68"/>
    </row>
    <row r="1195" spans="1:26" ht="30" customHeight="1">
      <c r="A1195" s="103" t="s">
        <v>2976</v>
      </c>
      <c r="B1195" s="59" t="s">
        <v>476</v>
      </c>
      <c r="C1195" s="104"/>
      <c r="D1195" s="104"/>
      <c r="E1195" s="61"/>
      <c r="F1195" s="61"/>
      <c r="G1195" s="104"/>
      <c r="H1195" s="104">
        <f t="shared" si="439"/>
        <v>0</v>
      </c>
      <c r="I1195" s="68"/>
      <c r="J1195" s="68"/>
      <c r="K1195" s="68"/>
      <c r="L1195" s="68"/>
      <c r="M1195" s="68"/>
      <c r="N1195" s="68"/>
      <c r="O1195" s="68"/>
      <c r="P1195" s="68"/>
      <c r="Q1195" s="68"/>
      <c r="R1195" s="68"/>
      <c r="S1195" s="68"/>
      <c r="T1195" s="68"/>
      <c r="U1195" s="68"/>
      <c r="V1195" s="68"/>
      <c r="W1195" s="68"/>
      <c r="X1195" s="68"/>
      <c r="Y1195" s="68"/>
      <c r="Z1195" s="68"/>
    </row>
    <row r="1196" spans="1:26" ht="30" customHeight="1">
      <c r="A1196" s="103" t="s">
        <v>2977</v>
      </c>
      <c r="B1196" s="59" t="s">
        <v>2573</v>
      </c>
      <c r="C1196" s="104"/>
      <c r="D1196" s="104"/>
      <c r="E1196" s="61"/>
      <c r="F1196" s="61"/>
      <c r="G1196" s="104"/>
      <c r="H1196" s="104">
        <f t="shared" si="439"/>
        <v>0</v>
      </c>
      <c r="I1196" s="68"/>
      <c r="J1196" s="68"/>
      <c r="K1196" s="68"/>
      <c r="L1196" s="68"/>
      <c r="M1196" s="68"/>
      <c r="N1196" s="68"/>
      <c r="O1196" s="68"/>
      <c r="P1196" s="68"/>
      <c r="Q1196" s="68"/>
      <c r="R1196" s="68"/>
      <c r="S1196" s="68"/>
      <c r="T1196" s="68"/>
      <c r="U1196" s="68"/>
      <c r="V1196" s="68"/>
      <c r="W1196" s="68"/>
      <c r="X1196" s="68"/>
      <c r="Y1196" s="68"/>
      <c r="Z1196" s="68"/>
    </row>
    <row r="1197" spans="1:26" ht="30" customHeight="1">
      <c r="A1197" s="103" t="s">
        <v>2978</v>
      </c>
      <c r="B1197" s="59" t="s">
        <v>477</v>
      </c>
      <c r="C1197" s="104"/>
      <c r="D1197" s="104"/>
      <c r="E1197" s="61"/>
      <c r="F1197" s="61"/>
      <c r="G1197" s="104"/>
      <c r="H1197" s="104">
        <f t="shared" si="439"/>
        <v>0</v>
      </c>
      <c r="I1197" s="68"/>
      <c r="J1197" s="68"/>
      <c r="K1197" s="68"/>
      <c r="L1197" s="68"/>
      <c r="M1197" s="68"/>
      <c r="N1197" s="68"/>
      <c r="O1197" s="68"/>
      <c r="P1197" s="68"/>
      <c r="Q1197" s="68"/>
      <c r="R1197" s="68"/>
      <c r="S1197" s="68"/>
      <c r="T1197" s="68"/>
      <c r="U1197" s="68"/>
      <c r="V1197" s="68"/>
      <c r="W1197" s="68"/>
      <c r="X1197" s="68"/>
      <c r="Y1197" s="68"/>
      <c r="Z1197" s="68"/>
    </row>
    <row r="1198" spans="1:26" ht="30" customHeight="1">
      <c r="A1198" s="100" t="s">
        <v>2979</v>
      </c>
      <c r="B1198" s="101" t="s">
        <v>349</v>
      </c>
      <c r="C1198" s="102"/>
      <c r="D1198" s="102"/>
      <c r="E1198" s="102">
        <f t="shared" ref="E1198:F1198" si="440">SUM(E1199:E1201)</f>
        <v>0</v>
      </c>
      <c r="F1198" s="102">
        <f t="shared" si="440"/>
        <v>0</v>
      </c>
      <c r="G1198" s="102"/>
      <c r="H1198" s="102">
        <f>SUM(H1199:H1201)</f>
        <v>0</v>
      </c>
      <c r="I1198" s="68"/>
      <c r="J1198" s="68"/>
      <c r="K1198" s="68"/>
      <c r="L1198" s="68"/>
      <c r="M1198" s="68"/>
      <c r="N1198" s="68"/>
      <c r="O1198" s="68"/>
      <c r="P1198" s="68"/>
      <c r="Q1198" s="68"/>
      <c r="R1198" s="68"/>
      <c r="S1198" s="68"/>
      <c r="T1198" s="68"/>
      <c r="U1198" s="68"/>
      <c r="V1198" s="68"/>
      <c r="W1198" s="68"/>
      <c r="X1198" s="68"/>
      <c r="Y1198" s="68"/>
      <c r="Z1198" s="68"/>
    </row>
    <row r="1199" spans="1:26" ht="30" customHeight="1">
      <c r="A1199" s="103" t="s">
        <v>2980</v>
      </c>
      <c r="B1199" s="59" t="s">
        <v>349</v>
      </c>
      <c r="C1199" s="104"/>
      <c r="D1199" s="104"/>
      <c r="E1199" s="61"/>
      <c r="F1199" s="61"/>
      <c r="G1199" s="104"/>
      <c r="H1199" s="104">
        <f t="shared" ref="H1199:H1201" si="441">ROUND(F1199-E1199,2)</f>
        <v>0</v>
      </c>
      <c r="I1199" s="68"/>
      <c r="J1199" s="68"/>
      <c r="K1199" s="68"/>
      <c r="L1199" s="68"/>
      <c r="M1199" s="68"/>
      <c r="N1199" s="68"/>
      <c r="O1199" s="68"/>
      <c r="P1199" s="68"/>
      <c r="Q1199" s="68"/>
      <c r="R1199" s="68"/>
      <c r="S1199" s="68"/>
      <c r="T1199" s="68"/>
      <c r="U1199" s="68"/>
      <c r="V1199" s="68"/>
      <c r="W1199" s="68"/>
      <c r="X1199" s="68"/>
      <c r="Y1199" s="68"/>
      <c r="Z1199" s="68"/>
    </row>
    <row r="1200" spans="1:26" ht="30" customHeight="1">
      <c r="A1200" s="103" t="s">
        <v>2981</v>
      </c>
      <c r="B1200" s="59" t="s">
        <v>478</v>
      </c>
      <c r="C1200" s="104"/>
      <c r="D1200" s="104"/>
      <c r="E1200" s="104"/>
      <c r="F1200" s="104"/>
      <c r="G1200" s="104"/>
      <c r="H1200" s="104">
        <f t="shared" si="441"/>
        <v>0</v>
      </c>
      <c r="I1200" s="68"/>
      <c r="J1200" s="68"/>
      <c r="K1200" s="68"/>
      <c r="L1200" s="68"/>
      <c r="M1200" s="68"/>
      <c r="N1200" s="68"/>
      <c r="O1200" s="68"/>
      <c r="P1200" s="68"/>
      <c r="Q1200" s="68"/>
      <c r="R1200" s="68"/>
      <c r="S1200" s="68"/>
      <c r="T1200" s="68"/>
      <c r="U1200" s="68"/>
      <c r="V1200" s="68"/>
      <c r="W1200" s="68"/>
      <c r="X1200" s="68"/>
      <c r="Y1200" s="68"/>
      <c r="Z1200" s="68"/>
    </row>
    <row r="1201" spans="1:26" ht="30" customHeight="1">
      <c r="A1201" s="103" t="s">
        <v>2982</v>
      </c>
      <c r="B1201" s="59" t="s">
        <v>479</v>
      </c>
      <c r="C1201" s="104"/>
      <c r="D1201" s="104"/>
      <c r="E1201" s="61"/>
      <c r="F1201" s="61"/>
      <c r="G1201" s="104"/>
      <c r="H1201" s="104">
        <f t="shared" si="441"/>
        <v>0</v>
      </c>
      <c r="I1201" s="68"/>
      <c r="J1201" s="68"/>
      <c r="K1201" s="68"/>
      <c r="L1201" s="68"/>
      <c r="M1201" s="68"/>
      <c r="N1201" s="68"/>
      <c r="O1201" s="68"/>
      <c r="P1201" s="68"/>
      <c r="Q1201" s="68"/>
      <c r="R1201" s="68"/>
      <c r="S1201" s="68"/>
      <c r="T1201" s="68"/>
      <c r="U1201" s="68"/>
      <c r="V1201" s="68"/>
      <c r="W1201" s="68"/>
      <c r="X1201" s="68"/>
      <c r="Y1201" s="68"/>
      <c r="Z1201" s="68"/>
    </row>
    <row r="1202" spans="1:26" ht="30" customHeight="1">
      <c r="A1202" s="100" t="s">
        <v>2983</v>
      </c>
      <c r="B1202" s="101" t="s">
        <v>350</v>
      </c>
      <c r="C1202" s="102"/>
      <c r="D1202" s="102"/>
      <c r="E1202" s="102">
        <f t="shared" ref="E1202:F1202" si="442">SUM(E1203:E1206)</f>
        <v>0</v>
      </c>
      <c r="F1202" s="102">
        <f t="shared" si="442"/>
        <v>0</v>
      </c>
      <c r="G1202" s="102"/>
      <c r="H1202" s="102">
        <f>SUM(H1203:H1206)</f>
        <v>0</v>
      </c>
      <c r="I1202" s="68"/>
      <c r="J1202" s="68"/>
      <c r="K1202" s="68"/>
      <c r="L1202" s="68"/>
      <c r="M1202" s="68"/>
      <c r="N1202" s="68"/>
      <c r="O1202" s="68"/>
      <c r="P1202" s="68"/>
      <c r="Q1202" s="68"/>
      <c r="R1202" s="68"/>
      <c r="S1202" s="68"/>
      <c r="T1202" s="68"/>
      <c r="U1202" s="68"/>
      <c r="V1202" s="68"/>
      <c r="W1202" s="68"/>
      <c r="X1202" s="68"/>
      <c r="Y1202" s="68"/>
      <c r="Z1202" s="68"/>
    </row>
    <row r="1203" spans="1:26" ht="30" customHeight="1">
      <c r="A1203" s="103" t="s">
        <v>2984</v>
      </c>
      <c r="B1203" s="59" t="s">
        <v>350</v>
      </c>
      <c r="C1203" s="104"/>
      <c r="D1203" s="104"/>
      <c r="E1203" s="61"/>
      <c r="F1203" s="61"/>
      <c r="G1203" s="104"/>
      <c r="H1203" s="104">
        <f t="shared" ref="H1203:H1206" si="443">ROUND(F1203-E1203,2)</f>
        <v>0</v>
      </c>
      <c r="I1203" s="68"/>
      <c r="J1203" s="68"/>
      <c r="K1203" s="68"/>
      <c r="L1203" s="68"/>
      <c r="M1203" s="68"/>
      <c r="N1203" s="68"/>
      <c r="O1203" s="68"/>
      <c r="P1203" s="68"/>
      <c r="Q1203" s="68"/>
      <c r="R1203" s="68"/>
      <c r="S1203" s="68"/>
      <c r="T1203" s="68"/>
      <c r="U1203" s="68"/>
      <c r="V1203" s="68"/>
      <c r="W1203" s="68"/>
      <c r="X1203" s="68"/>
      <c r="Y1203" s="68"/>
      <c r="Z1203" s="68"/>
    </row>
    <row r="1204" spans="1:26" ht="30" customHeight="1">
      <c r="A1204" s="103" t="s">
        <v>2985</v>
      </c>
      <c r="B1204" s="59" t="s">
        <v>480</v>
      </c>
      <c r="C1204" s="104"/>
      <c r="D1204" s="104"/>
      <c r="E1204" s="61"/>
      <c r="F1204" s="61"/>
      <c r="G1204" s="104"/>
      <c r="H1204" s="104">
        <f t="shared" si="443"/>
        <v>0</v>
      </c>
      <c r="I1204" s="68"/>
      <c r="J1204" s="68"/>
      <c r="K1204" s="68"/>
      <c r="L1204" s="68"/>
      <c r="M1204" s="68"/>
      <c r="N1204" s="68"/>
      <c r="O1204" s="68"/>
      <c r="P1204" s="68"/>
      <c r="Q1204" s="68"/>
      <c r="R1204" s="68"/>
      <c r="S1204" s="68"/>
      <c r="T1204" s="68"/>
      <c r="U1204" s="68"/>
      <c r="V1204" s="68"/>
      <c r="W1204" s="68"/>
      <c r="X1204" s="68"/>
      <c r="Y1204" s="68"/>
      <c r="Z1204" s="68"/>
    </row>
    <row r="1205" spans="1:26" ht="30" customHeight="1">
      <c r="A1205" s="103" t="s">
        <v>2986</v>
      </c>
      <c r="B1205" s="59" t="s">
        <v>481</v>
      </c>
      <c r="C1205" s="104"/>
      <c r="D1205" s="104"/>
      <c r="E1205" s="61"/>
      <c r="F1205" s="61"/>
      <c r="G1205" s="104"/>
      <c r="H1205" s="104">
        <f t="shared" si="443"/>
        <v>0</v>
      </c>
      <c r="I1205" s="68"/>
      <c r="J1205" s="68"/>
      <c r="K1205" s="68"/>
      <c r="L1205" s="68"/>
      <c r="M1205" s="68"/>
      <c r="N1205" s="68"/>
      <c r="O1205" s="68"/>
      <c r="P1205" s="68"/>
      <c r="Q1205" s="68"/>
      <c r="R1205" s="68"/>
      <c r="S1205" s="68"/>
      <c r="T1205" s="68"/>
      <c r="U1205" s="68"/>
      <c r="V1205" s="68"/>
      <c r="W1205" s="68"/>
      <c r="X1205" s="68"/>
      <c r="Y1205" s="68"/>
      <c r="Z1205" s="68"/>
    </row>
    <row r="1206" spans="1:26" ht="30" customHeight="1">
      <c r="A1206" s="103" t="s">
        <v>2987</v>
      </c>
      <c r="B1206" s="59" t="s">
        <v>482</v>
      </c>
      <c r="C1206" s="104"/>
      <c r="D1206" s="104"/>
      <c r="E1206" s="61"/>
      <c r="F1206" s="61"/>
      <c r="G1206" s="104"/>
      <c r="H1206" s="104">
        <f t="shared" si="443"/>
        <v>0</v>
      </c>
      <c r="I1206" s="68"/>
      <c r="J1206" s="68"/>
      <c r="K1206" s="68"/>
      <c r="L1206" s="68"/>
      <c r="M1206" s="68"/>
      <c r="N1206" s="68"/>
      <c r="O1206" s="68"/>
      <c r="P1206" s="68"/>
      <c r="Q1206" s="68"/>
      <c r="R1206" s="68"/>
      <c r="S1206" s="68"/>
      <c r="T1206" s="68"/>
      <c r="U1206" s="68"/>
      <c r="V1206" s="68"/>
      <c r="W1206" s="68"/>
      <c r="X1206" s="68"/>
      <c r="Y1206" s="68"/>
      <c r="Z1206" s="68"/>
    </row>
    <row r="1207" spans="1:26" ht="30" customHeight="1">
      <c r="A1207" s="100" t="s">
        <v>2988</v>
      </c>
      <c r="B1207" s="101" t="s">
        <v>483</v>
      </c>
      <c r="C1207" s="102"/>
      <c r="D1207" s="102"/>
      <c r="E1207" s="102">
        <f t="shared" ref="E1207:F1207" si="444">SUM(E1208:E1216)</f>
        <v>0</v>
      </c>
      <c r="F1207" s="102">
        <f t="shared" si="444"/>
        <v>0</v>
      </c>
      <c r="G1207" s="102"/>
      <c r="H1207" s="102">
        <f>SUM(H1208:H1216)</f>
        <v>0</v>
      </c>
      <c r="I1207" s="68"/>
      <c r="J1207" s="68"/>
      <c r="K1207" s="68"/>
      <c r="L1207" s="68"/>
      <c r="M1207" s="68"/>
      <c r="N1207" s="68"/>
      <c r="O1207" s="68"/>
      <c r="P1207" s="68"/>
      <c r="Q1207" s="68"/>
      <c r="R1207" s="68"/>
      <c r="S1207" s="68"/>
      <c r="T1207" s="68"/>
      <c r="U1207" s="68"/>
      <c r="V1207" s="68"/>
      <c r="W1207" s="68"/>
      <c r="X1207" s="68"/>
      <c r="Y1207" s="68"/>
      <c r="Z1207" s="68"/>
    </row>
    <row r="1208" spans="1:26" ht="30" customHeight="1">
      <c r="A1208" s="103" t="s">
        <v>2989</v>
      </c>
      <c r="B1208" s="59" t="s">
        <v>484</v>
      </c>
      <c r="C1208" s="104"/>
      <c r="D1208" s="104"/>
      <c r="E1208" s="61"/>
      <c r="F1208" s="61"/>
      <c r="G1208" s="104"/>
      <c r="H1208" s="104">
        <f t="shared" ref="H1208:H1216" si="445">ROUND(F1208-E1208,2)</f>
        <v>0</v>
      </c>
      <c r="I1208" s="68"/>
      <c r="J1208" s="68"/>
      <c r="K1208" s="68"/>
      <c r="L1208" s="68"/>
      <c r="M1208" s="68"/>
      <c r="N1208" s="68"/>
      <c r="O1208" s="68"/>
      <c r="P1208" s="68"/>
      <c r="Q1208" s="68"/>
      <c r="R1208" s="68"/>
      <c r="S1208" s="68"/>
      <c r="T1208" s="68"/>
      <c r="U1208" s="68"/>
      <c r="V1208" s="68"/>
      <c r="W1208" s="68"/>
      <c r="X1208" s="68"/>
      <c r="Y1208" s="68"/>
      <c r="Z1208" s="68"/>
    </row>
    <row r="1209" spans="1:26" ht="30" customHeight="1">
      <c r="A1209" s="103" t="s">
        <v>2990</v>
      </c>
      <c r="B1209" s="59" t="s">
        <v>485</v>
      </c>
      <c r="C1209" s="104"/>
      <c r="D1209" s="104"/>
      <c r="E1209" s="104"/>
      <c r="F1209" s="104"/>
      <c r="G1209" s="104"/>
      <c r="H1209" s="104">
        <f t="shared" si="445"/>
        <v>0</v>
      </c>
      <c r="I1209" s="68"/>
      <c r="J1209" s="68"/>
      <c r="K1209" s="68"/>
      <c r="L1209" s="68"/>
      <c r="M1209" s="68"/>
      <c r="N1209" s="68"/>
      <c r="O1209" s="68"/>
      <c r="P1209" s="68"/>
      <c r="Q1209" s="68"/>
      <c r="R1209" s="68"/>
      <c r="S1209" s="68"/>
      <c r="T1209" s="68"/>
      <c r="U1209" s="68"/>
      <c r="V1209" s="68"/>
      <c r="W1209" s="68"/>
      <c r="X1209" s="68"/>
      <c r="Y1209" s="68"/>
      <c r="Z1209" s="68"/>
    </row>
    <row r="1210" spans="1:26" ht="30" customHeight="1">
      <c r="A1210" s="103" t="s">
        <v>2991</v>
      </c>
      <c r="B1210" s="59" t="s">
        <v>486</v>
      </c>
      <c r="C1210" s="104"/>
      <c r="D1210" s="104"/>
      <c r="E1210" s="61"/>
      <c r="F1210" s="61"/>
      <c r="G1210" s="104"/>
      <c r="H1210" s="104">
        <f t="shared" si="445"/>
        <v>0</v>
      </c>
      <c r="I1210" s="68"/>
      <c r="J1210" s="68"/>
      <c r="K1210" s="68"/>
      <c r="L1210" s="68"/>
      <c r="M1210" s="68"/>
      <c r="N1210" s="68"/>
      <c r="O1210" s="68"/>
      <c r="P1210" s="68"/>
      <c r="Q1210" s="68"/>
      <c r="R1210" s="68"/>
      <c r="S1210" s="68"/>
      <c r="T1210" s="68"/>
      <c r="U1210" s="68"/>
      <c r="V1210" s="68"/>
      <c r="W1210" s="68"/>
      <c r="X1210" s="68"/>
      <c r="Y1210" s="68"/>
      <c r="Z1210" s="68"/>
    </row>
    <row r="1211" spans="1:26" ht="30" customHeight="1">
      <c r="A1211" s="103" t="s">
        <v>2992</v>
      </c>
      <c r="B1211" s="59" t="s">
        <v>487</v>
      </c>
      <c r="C1211" s="104"/>
      <c r="D1211" s="104"/>
      <c r="E1211" s="104"/>
      <c r="F1211" s="104"/>
      <c r="G1211" s="104"/>
      <c r="H1211" s="104">
        <f t="shared" si="445"/>
        <v>0</v>
      </c>
      <c r="I1211" s="68"/>
      <c r="J1211" s="68"/>
      <c r="K1211" s="68"/>
      <c r="L1211" s="68"/>
      <c r="M1211" s="68"/>
      <c r="N1211" s="68"/>
      <c r="O1211" s="68"/>
      <c r="P1211" s="68"/>
      <c r="Q1211" s="68"/>
      <c r="R1211" s="68"/>
      <c r="S1211" s="68"/>
      <c r="T1211" s="68"/>
      <c r="U1211" s="68"/>
      <c r="V1211" s="68"/>
      <c r="W1211" s="68"/>
      <c r="X1211" s="68"/>
      <c r="Y1211" s="68"/>
      <c r="Z1211" s="68"/>
    </row>
    <row r="1212" spans="1:26" ht="30" customHeight="1">
      <c r="A1212" s="103" t="s">
        <v>2993</v>
      </c>
      <c r="B1212" s="59" t="s">
        <v>488</v>
      </c>
      <c r="C1212" s="104"/>
      <c r="D1212" s="104"/>
      <c r="E1212" s="104"/>
      <c r="F1212" s="104"/>
      <c r="G1212" s="104"/>
      <c r="H1212" s="104">
        <f t="shared" si="445"/>
        <v>0</v>
      </c>
      <c r="I1212" s="68"/>
      <c r="J1212" s="68"/>
      <c r="K1212" s="68"/>
      <c r="L1212" s="68"/>
      <c r="M1212" s="68"/>
      <c r="N1212" s="68"/>
      <c r="O1212" s="68"/>
      <c r="P1212" s="68"/>
      <c r="Q1212" s="68"/>
      <c r="R1212" s="68"/>
      <c r="S1212" s="68"/>
      <c r="T1212" s="68"/>
      <c r="U1212" s="68"/>
      <c r="V1212" s="68"/>
      <c r="W1212" s="68"/>
      <c r="X1212" s="68"/>
      <c r="Y1212" s="68"/>
      <c r="Z1212" s="68"/>
    </row>
    <row r="1213" spans="1:26" ht="30" customHeight="1">
      <c r="A1213" s="103" t="s">
        <v>2994</v>
      </c>
      <c r="B1213" s="59" t="s">
        <v>489</v>
      </c>
      <c r="C1213" s="104"/>
      <c r="D1213" s="104"/>
      <c r="E1213" s="104"/>
      <c r="F1213" s="104"/>
      <c r="G1213" s="104"/>
      <c r="H1213" s="104">
        <f t="shared" si="445"/>
        <v>0</v>
      </c>
      <c r="I1213" s="68"/>
      <c r="J1213" s="68"/>
      <c r="K1213" s="68"/>
      <c r="L1213" s="68"/>
      <c r="M1213" s="68"/>
      <c r="N1213" s="68"/>
      <c r="O1213" s="68"/>
      <c r="P1213" s="68"/>
      <c r="Q1213" s="68"/>
      <c r="R1213" s="68"/>
      <c r="S1213" s="68"/>
      <c r="T1213" s="68"/>
      <c r="U1213" s="68"/>
      <c r="V1213" s="68"/>
      <c r="W1213" s="68"/>
      <c r="X1213" s="68"/>
      <c r="Y1213" s="68"/>
      <c r="Z1213" s="68"/>
    </row>
    <row r="1214" spans="1:26" ht="30" customHeight="1">
      <c r="A1214" s="103" t="s">
        <v>2995</v>
      </c>
      <c r="B1214" s="59" t="s">
        <v>490</v>
      </c>
      <c r="C1214" s="104"/>
      <c r="D1214" s="104"/>
      <c r="E1214" s="61"/>
      <c r="F1214" s="61"/>
      <c r="G1214" s="104"/>
      <c r="H1214" s="104">
        <f t="shared" si="445"/>
        <v>0</v>
      </c>
      <c r="I1214" s="68"/>
      <c r="J1214" s="68"/>
      <c r="K1214" s="68"/>
      <c r="L1214" s="68"/>
      <c r="M1214" s="68"/>
      <c r="N1214" s="68"/>
      <c r="O1214" s="68"/>
      <c r="P1214" s="68"/>
      <c r="Q1214" s="68"/>
      <c r="R1214" s="68"/>
      <c r="S1214" s="68"/>
      <c r="T1214" s="68"/>
      <c r="U1214" s="68"/>
      <c r="V1214" s="68"/>
      <c r="W1214" s="68"/>
      <c r="X1214" s="68"/>
      <c r="Y1214" s="68"/>
      <c r="Z1214" s="68"/>
    </row>
    <row r="1215" spans="1:26" ht="30" customHeight="1">
      <c r="A1215" s="103" t="s">
        <v>2996</v>
      </c>
      <c r="B1215" s="59" t="s">
        <v>491</v>
      </c>
      <c r="C1215" s="104"/>
      <c r="D1215" s="104"/>
      <c r="E1215" s="104"/>
      <c r="F1215" s="104"/>
      <c r="G1215" s="104"/>
      <c r="H1215" s="104">
        <f t="shared" si="445"/>
        <v>0</v>
      </c>
      <c r="I1215" s="68"/>
      <c r="J1215" s="68"/>
      <c r="K1215" s="68"/>
      <c r="L1215" s="68"/>
      <c r="M1215" s="68"/>
      <c r="N1215" s="68"/>
      <c r="O1215" s="68"/>
      <c r="P1215" s="68"/>
      <c r="Q1215" s="68"/>
      <c r="R1215" s="68"/>
      <c r="S1215" s="68"/>
      <c r="T1215" s="68"/>
      <c r="U1215" s="68"/>
      <c r="V1215" s="68"/>
      <c r="W1215" s="68"/>
      <c r="X1215" s="68"/>
      <c r="Y1215" s="68"/>
      <c r="Z1215" s="68"/>
    </row>
    <row r="1216" spans="1:26" ht="30" customHeight="1">
      <c r="A1216" s="103" t="s">
        <v>2997</v>
      </c>
      <c r="B1216" s="59" t="s">
        <v>492</v>
      </c>
      <c r="C1216" s="104"/>
      <c r="D1216" s="104"/>
      <c r="E1216" s="61"/>
      <c r="F1216" s="61"/>
      <c r="G1216" s="104"/>
      <c r="H1216" s="104">
        <f t="shared" si="445"/>
        <v>0</v>
      </c>
      <c r="I1216" s="68"/>
      <c r="J1216" s="68"/>
      <c r="K1216" s="68"/>
      <c r="L1216" s="68"/>
      <c r="M1216" s="68"/>
      <c r="N1216" s="68"/>
      <c r="O1216" s="68"/>
      <c r="P1216" s="68"/>
      <c r="Q1216" s="68"/>
      <c r="R1216" s="68"/>
      <c r="S1216" s="68"/>
      <c r="T1216" s="68"/>
      <c r="U1216" s="68"/>
      <c r="V1216" s="68"/>
      <c r="W1216" s="68"/>
      <c r="X1216" s="68"/>
      <c r="Y1216" s="68"/>
      <c r="Z1216" s="68"/>
    </row>
    <row r="1217" spans="1:26" ht="30" customHeight="1">
      <c r="A1217" s="100" t="s">
        <v>2998</v>
      </c>
      <c r="B1217" s="105" t="s">
        <v>493</v>
      </c>
      <c r="C1217" s="102"/>
      <c r="D1217" s="102"/>
      <c r="E1217" s="102">
        <f t="shared" ref="E1217:F1217" si="446">E1218+E1231+E1234+E1235+E1240+E1246</f>
        <v>0</v>
      </c>
      <c r="F1217" s="102">
        <f t="shared" si="446"/>
        <v>0</v>
      </c>
      <c r="G1217" s="102"/>
      <c r="H1217" s="102">
        <f>H1218+H1231+H1234+H1235+H1240+H1246</f>
        <v>0</v>
      </c>
      <c r="I1217" s="68"/>
      <c r="J1217" s="68"/>
      <c r="K1217" s="68"/>
      <c r="L1217" s="68"/>
      <c r="M1217" s="68"/>
      <c r="N1217" s="68"/>
      <c r="O1217" s="68"/>
      <c r="P1217" s="68"/>
      <c r="Q1217" s="68"/>
      <c r="R1217" s="68"/>
      <c r="S1217" s="68"/>
      <c r="T1217" s="68"/>
      <c r="U1217" s="68"/>
      <c r="V1217" s="68"/>
      <c r="W1217" s="68"/>
      <c r="X1217" s="68"/>
      <c r="Y1217" s="68"/>
      <c r="Z1217" s="68"/>
    </row>
    <row r="1218" spans="1:26" ht="30" customHeight="1">
      <c r="A1218" s="103" t="s">
        <v>2999</v>
      </c>
      <c r="B1218" s="59" t="s">
        <v>494</v>
      </c>
      <c r="C1218" s="104"/>
      <c r="D1218" s="104"/>
      <c r="E1218" s="102">
        <f t="shared" ref="E1218:F1218" si="447">SUM(E1219:E1230)</f>
        <v>0</v>
      </c>
      <c r="F1218" s="102">
        <f t="shared" si="447"/>
        <v>0</v>
      </c>
      <c r="G1218" s="104"/>
      <c r="H1218" s="102">
        <f>SUM(H1219:H1230)</f>
        <v>0</v>
      </c>
      <c r="I1218" s="68"/>
      <c r="J1218" s="68"/>
      <c r="K1218" s="68"/>
      <c r="L1218" s="68"/>
      <c r="M1218" s="68"/>
      <c r="N1218" s="68"/>
      <c r="O1218" s="68"/>
      <c r="P1218" s="68"/>
      <c r="Q1218" s="68"/>
      <c r="R1218" s="68"/>
      <c r="S1218" s="68"/>
      <c r="T1218" s="68"/>
      <c r="U1218" s="68"/>
      <c r="V1218" s="68"/>
      <c r="W1218" s="68"/>
      <c r="X1218" s="68"/>
      <c r="Y1218" s="68"/>
      <c r="Z1218" s="68"/>
    </row>
    <row r="1219" spans="1:26" ht="30" customHeight="1">
      <c r="A1219" s="103" t="s">
        <v>3000</v>
      </c>
      <c r="B1219" s="59" t="s">
        <v>1950</v>
      </c>
      <c r="C1219" s="104"/>
      <c r="D1219" s="104"/>
      <c r="E1219" s="61"/>
      <c r="F1219" s="61"/>
      <c r="G1219" s="104"/>
      <c r="H1219" s="104">
        <f t="shared" ref="H1219:H1230" si="448">ROUND(F1219-E1219,2)</f>
        <v>0</v>
      </c>
      <c r="I1219" s="68"/>
      <c r="J1219" s="68"/>
      <c r="K1219" s="68"/>
      <c r="L1219" s="68"/>
      <c r="M1219" s="68"/>
      <c r="N1219" s="68"/>
      <c r="O1219" s="68"/>
      <c r="P1219" s="68"/>
      <c r="Q1219" s="68"/>
      <c r="R1219" s="68"/>
      <c r="S1219" s="68"/>
      <c r="T1219" s="68"/>
      <c r="U1219" s="68"/>
      <c r="V1219" s="68"/>
      <c r="W1219" s="68"/>
      <c r="X1219" s="68"/>
      <c r="Y1219" s="68"/>
      <c r="Z1219" s="68"/>
    </row>
    <row r="1220" spans="1:26" ht="30" customHeight="1">
      <c r="A1220" s="103" t="s">
        <v>3001</v>
      </c>
      <c r="B1220" s="59" t="s">
        <v>1951</v>
      </c>
      <c r="C1220" s="104"/>
      <c r="D1220" s="104"/>
      <c r="E1220" s="61"/>
      <c r="F1220" s="61"/>
      <c r="G1220" s="104"/>
      <c r="H1220" s="104">
        <f t="shared" si="448"/>
        <v>0</v>
      </c>
      <c r="I1220" s="68"/>
      <c r="J1220" s="68"/>
      <c r="K1220" s="68"/>
      <c r="L1220" s="68"/>
      <c r="M1220" s="68"/>
      <c r="N1220" s="68"/>
      <c r="O1220" s="68"/>
      <c r="P1220" s="68"/>
      <c r="Q1220" s="68"/>
      <c r="R1220" s="68"/>
      <c r="S1220" s="68"/>
      <c r="T1220" s="68"/>
      <c r="U1220" s="68"/>
      <c r="V1220" s="68"/>
      <c r="W1220" s="68"/>
      <c r="X1220" s="68"/>
      <c r="Y1220" s="68"/>
      <c r="Z1220" s="68"/>
    </row>
    <row r="1221" spans="1:26" ht="30" customHeight="1">
      <c r="A1221" s="103" t="s">
        <v>3002</v>
      </c>
      <c r="B1221" s="59" t="s">
        <v>1952</v>
      </c>
      <c r="C1221" s="104"/>
      <c r="D1221" s="104"/>
      <c r="E1221" s="61"/>
      <c r="F1221" s="61"/>
      <c r="G1221" s="104"/>
      <c r="H1221" s="104">
        <f t="shared" si="448"/>
        <v>0</v>
      </c>
      <c r="I1221" s="68"/>
      <c r="J1221" s="68"/>
      <c r="K1221" s="68"/>
      <c r="L1221" s="68"/>
      <c r="M1221" s="68"/>
      <c r="N1221" s="68"/>
      <c r="O1221" s="68"/>
      <c r="P1221" s="68"/>
      <c r="Q1221" s="68"/>
      <c r="R1221" s="68"/>
      <c r="S1221" s="68"/>
      <c r="T1221" s="68"/>
      <c r="U1221" s="68"/>
      <c r="V1221" s="68"/>
      <c r="W1221" s="68"/>
      <c r="X1221" s="68"/>
      <c r="Y1221" s="68"/>
      <c r="Z1221" s="68"/>
    </row>
    <row r="1222" spans="1:26" ht="30" customHeight="1">
      <c r="A1222" s="103" t="s">
        <v>3003</v>
      </c>
      <c r="B1222" s="59" t="s">
        <v>1953</v>
      </c>
      <c r="C1222" s="104"/>
      <c r="D1222" s="104"/>
      <c r="E1222" s="61"/>
      <c r="F1222" s="61"/>
      <c r="G1222" s="104"/>
      <c r="H1222" s="104">
        <f t="shared" si="448"/>
        <v>0</v>
      </c>
      <c r="I1222" s="68"/>
      <c r="J1222" s="68"/>
      <c r="K1222" s="68"/>
      <c r="L1222" s="68"/>
      <c r="M1222" s="68"/>
      <c r="N1222" s="68"/>
      <c r="O1222" s="68"/>
      <c r="P1222" s="68"/>
      <c r="Q1222" s="68"/>
      <c r="R1222" s="68"/>
      <c r="S1222" s="68"/>
      <c r="T1222" s="68"/>
      <c r="U1222" s="68"/>
      <c r="V1222" s="68"/>
      <c r="W1222" s="68"/>
      <c r="X1222" s="68"/>
      <c r="Y1222" s="68"/>
      <c r="Z1222" s="68"/>
    </row>
    <row r="1223" spans="1:26" ht="30" customHeight="1">
      <c r="A1223" s="103" t="s">
        <v>3004</v>
      </c>
      <c r="B1223" s="59" t="s">
        <v>1954</v>
      </c>
      <c r="C1223" s="104"/>
      <c r="D1223" s="104"/>
      <c r="E1223" s="61"/>
      <c r="F1223" s="61"/>
      <c r="G1223" s="104"/>
      <c r="H1223" s="104">
        <f t="shared" si="448"/>
        <v>0</v>
      </c>
      <c r="I1223" s="68"/>
      <c r="J1223" s="68"/>
      <c r="K1223" s="68"/>
      <c r="L1223" s="68"/>
      <c r="M1223" s="68"/>
      <c r="N1223" s="68"/>
      <c r="O1223" s="68"/>
      <c r="P1223" s="68"/>
      <c r="Q1223" s="68"/>
      <c r="R1223" s="68"/>
      <c r="S1223" s="68"/>
      <c r="T1223" s="68"/>
      <c r="U1223" s="68"/>
      <c r="V1223" s="68"/>
      <c r="W1223" s="68"/>
      <c r="X1223" s="68"/>
      <c r="Y1223" s="68"/>
      <c r="Z1223" s="68"/>
    </row>
    <row r="1224" spans="1:26" ht="30" customHeight="1">
      <c r="A1224" s="103" t="s">
        <v>3005</v>
      </c>
      <c r="B1224" s="59" t="s">
        <v>1955</v>
      </c>
      <c r="C1224" s="104"/>
      <c r="D1224" s="104"/>
      <c r="E1224" s="61"/>
      <c r="F1224" s="61"/>
      <c r="G1224" s="104"/>
      <c r="H1224" s="104">
        <f t="shared" si="448"/>
        <v>0</v>
      </c>
      <c r="I1224" s="68"/>
      <c r="J1224" s="68"/>
      <c r="K1224" s="68"/>
      <c r="L1224" s="68"/>
      <c r="M1224" s="68"/>
      <c r="N1224" s="68"/>
      <c r="O1224" s="68"/>
      <c r="P1224" s="68"/>
      <c r="Q1224" s="68"/>
      <c r="R1224" s="68"/>
      <c r="S1224" s="68"/>
      <c r="T1224" s="68"/>
      <c r="U1224" s="68"/>
      <c r="V1224" s="68"/>
      <c r="W1224" s="68"/>
      <c r="X1224" s="68"/>
      <c r="Y1224" s="68"/>
      <c r="Z1224" s="68"/>
    </row>
    <row r="1225" spans="1:26" ht="30" customHeight="1">
      <c r="A1225" s="103" t="s">
        <v>3006</v>
      </c>
      <c r="B1225" s="59" t="s">
        <v>1956</v>
      </c>
      <c r="C1225" s="104"/>
      <c r="D1225" s="104"/>
      <c r="E1225" s="61"/>
      <c r="F1225" s="61"/>
      <c r="G1225" s="104"/>
      <c r="H1225" s="104">
        <f t="shared" si="448"/>
        <v>0</v>
      </c>
      <c r="I1225" s="68"/>
      <c r="J1225" s="68"/>
      <c r="K1225" s="68"/>
      <c r="L1225" s="68"/>
      <c r="M1225" s="68"/>
      <c r="N1225" s="68"/>
      <c r="O1225" s="68"/>
      <c r="P1225" s="68"/>
      <c r="Q1225" s="68"/>
      <c r="R1225" s="68"/>
      <c r="S1225" s="68"/>
      <c r="T1225" s="68"/>
      <c r="U1225" s="68"/>
      <c r="V1225" s="68"/>
      <c r="W1225" s="68"/>
      <c r="X1225" s="68"/>
      <c r="Y1225" s="68"/>
      <c r="Z1225" s="68"/>
    </row>
    <row r="1226" spans="1:26" ht="30" customHeight="1">
      <c r="A1226" s="103" t="s">
        <v>3007</v>
      </c>
      <c r="B1226" s="59" t="s">
        <v>1957</v>
      </c>
      <c r="C1226" s="104"/>
      <c r="D1226" s="104"/>
      <c r="E1226" s="61"/>
      <c r="F1226" s="61"/>
      <c r="G1226" s="104"/>
      <c r="H1226" s="104">
        <f t="shared" si="448"/>
        <v>0</v>
      </c>
      <c r="I1226" s="68"/>
      <c r="J1226" s="68"/>
      <c r="K1226" s="68"/>
      <c r="L1226" s="68"/>
      <c r="M1226" s="68"/>
      <c r="N1226" s="68"/>
      <c r="O1226" s="68"/>
      <c r="P1226" s="68"/>
      <c r="Q1226" s="68"/>
      <c r="R1226" s="68"/>
      <c r="S1226" s="68"/>
      <c r="T1226" s="68"/>
      <c r="U1226" s="68"/>
      <c r="V1226" s="68"/>
      <c r="W1226" s="68"/>
      <c r="X1226" s="68"/>
      <c r="Y1226" s="68"/>
      <c r="Z1226" s="68"/>
    </row>
    <row r="1227" spans="1:26" ht="30" customHeight="1">
      <c r="A1227" s="103" t="s">
        <v>3008</v>
      </c>
      <c r="B1227" s="59" t="s">
        <v>1958</v>
      </c>
      <c r="C1227" s="104"/>
      <c r="D1227" s="104"/>
      <c r="E1227" s="61"/>
      <c r="F1227" s="61"/>
      <c r="G1227" s="104"/>
      <c r="H1227" s="104">
        <f t="shared" si="448"/>
        <v>0</v>
      </c>
      <c r="I1227" s="68"/>
      <c r="J1227" s="68"/>
      <c r="K1227" s="68"/>
      <c r="L1227" s="68"/>
      <c r="M1227" s="68"/>
      <c r="N1227" s="68"/>
      <c r="O1227" s="68"/>
      <c r="P1227" s="68"/>
      <c r="Q1227" s="68"/>
      <c r="R1227" s="68"/>
      <c r="S1227" s="68"/>
      <c r="T1227" s="68"/>
      <c r="U1227" s="68"/>
      <c r="V1227" s="68"/>
      <c r="W1227" s="68"/>
      <c r="X1227" s="68"/>
      <c r="Y1227" s="68"/>
      <c r="Z1227" s="68"/>
    </row>
    <row r="1228" spans="1:26" ht="30" customHeight="1">
      <c r="A1228" s="103" t="s">
        <v>3009</v>
      </c>
      <c r="B1228" s="59" t="s">
        <v>2606</v>
      </c>
      <c r="C1228" s="104"/>
      <c r="D1228" s="104"/>
      <c r="E1228" s="61"/>
      <c r="F1228" s="61"/>
      <c r="G1228" s="104"/>
      <c r="H1228" s="104">
        <f t="shared" si="448"/>
        <v>0</v>
      </c>
      <c r="I1228" s="68"/>
      <c r="J1228" s="68"/>
      <c r="K1228" s="68"/>
      <c r="L1228" s="68"/>
      <c r="M1228" s="68"/>
      <c r="N1228" s="68"/>
      <c r="O1228" s="68"/>
      <c r="P1228" s="68"/>
      <c r="Q1228" s="68"/>
      <c r="R1228" s="68"/>
      <c r="S1228" s="68"/>
      <c r="T1228" s="68"/>
      <c r="U1228" s="68"/>
      <c r="V1228" s="68"/>
      <c r="W1228" s="68"/>
      <c r="X1228" s="68"/>
      <c r="Y1228" s="68"/>
      <c r="Z1228" s="68"/>
    </row>
    <row r="1229" spans="1:26" ht="30" customHeight="1">
      <c r="A1229" s="103" t="s">
        <v>3010</v>
      </c>
      <c r="B1229" s="59" t="s">
        <v>1960</v>
      </c>
      <c r="C1229" s="104"/>
      <c r="D1229" s="104"/>
      <c r="E1229" s="61"/>
      <c r="F1229" s="61"/>
      <c r="G1229" s="104"/>
      <c r="H1229" s="104">
        <f t="shared" si="448"/>
        <v>0</v>
      </c>
      <c r="I1229" s="68"/>
      <c r="J1229" s="68"/>
      <c r="K1229" s="68"/>
      <c r="L1229" s="68"/>
      <c r="M1229" s="68"/>
      <c r="N1229" s="68"/>
      <c r="O1229" s="68"/>
      <c r="P1229" s="68"/>
      <c r="Q1229" s="68"/>
      <c r="R1229" s="68"/>
      <c r="S1229" s="68"/>
      <c r="T1229" s="68"/>
      <c r="U1229" s="68"/>
      <c r="V1229" s="68"/>
      <c r="W1229" s="68"/>
      <c r="X1229" s="68"/>
      <c r="Y1229" s="68"/>
      <c r="Z1229" s="68"/>
    </row>
    <row r="1230" spans="1:26" ht="30" customHeight="1">
      <c r="A1230" s="103" t="s">
        <v>3011</v>
      </c>
      <c r="B1230" s="59" t="s">
        <v>2609</v>
      </c>
      <c r="C1230" s="104"/>
      <c r="D1230" s="104"/>
      <c r="E1230" s="61"/>
      <c r="F1230" s="61"/>
      <c r="G1230" s="104"/>
      <c r="H1230" s="104">
        <f t="shared" si="448"/>
        <v>0</v>
      </c>
      <c r="I1230" s="68"/>
      <c r="J1230" s="68"/>
      <c r="K1230" s="68"/>
      <c r="L1230" s="68"/>
      <c r="M1230" s="68"/>
      <c r="N1230" s="68"/>
      <c r="O1230" s="68"/>
      <c r="P1230" s="68"/>
      <c r="Q1230" s="68"/>
      <c r="R1230" s="68"/>
      <c r="S1230" s="68"/>
      <c r="T1230" s="68"/>
      <c r="U1230" s="68"/>
      <c r="V1230" s="68"/>
      <c r="W1230" s="68"/>
      <c r="X1230" s="68"/>
      <c r="Y1230" s="68"/>
      <c r="Z1230" s="68"/>
    </row>
    <row r="1231" spans="1:26" ht="30" customHeight="1">
      <c r="A1231" s="103" t="s">
        <v>3012</v>
      </c>
      <c r="B1231" s="59" t="s">
        <v>323</v>
      </c>
      <c r="C1231" s="104"/>
      <c r="D1231" s="104"/>
      <c r="E1231" s="102">
        <f t="shared" ref="E1231:F1231" si="449">SUM(E1232:E1233)</f>
        <v>0</v>
      </c>
      <c r="F1231" s="102">
        <f t="shared" si="449"/>
        <v>0</v>
      </c>
      <c r="G1231" s="104"/>
      <c r="H1231" s="102">
        <f>SUM(H1232:H1233)</f>
        <v>0</v>
      </c>
      <c r="I1231" s="68"/>
      <c r="J1231" s="68"/>
      <c r="K1231" s="68"/>
      <c r="L1231" s="68"/>
      <c r="M1231" s="68"/>
      <c r="N1231" s="68"/>
      <c r="O1231" s="68"/>
      <c r="P1231" s="68"/>
      <c r="Q1231" s="68"/>
      <c r="R1231" s="68"/>
      <c r="S1231" s="68"/>
      <c r="T1231" s="68"/>
      <c r="U1231" s="68"/>
      <c r="V1231" s="68"/>
      <c r="W1231" s="68"/>
      <c r="X1231" s="68"/>
      <c r="Y1231" s="68"/>
      <c r="Z1231" s="68"/>
    </row>
    <row r="1232" spans="1:26" ht="30" customHeight="1">
      <c r="A1232" s="103" t="s">
        <v>3013</v>
      </c>
      <c r="B1232" s="59" t="s">
        <v>1963</v>
      </c>
      <c r="C1232" s="104"/>
      <c r="D1232" s="104"/>
      <c r="E1232" s="61"/>
      <c r="F1232" s="61"/>
      <c r="G1232" s="104"/>
      <c r="H1232" s="104">
        <f t="shared" ref="H1232:H1234" si="450">ROUND(F1232-E1232,2)</f>
        <v>0</v>
      </c>
      <c r="I1232" s="68"/>
      <c r="J1232" s="68"/>
      <c r="K1232" s="68"/>
      <c r="L1232" s="68"/>
      <c r="M1232" s="68"/>
      <c r="N1232" s="68"/>
      <c r="O1232" s="68"/>
      <c r="P1232" s="68"/>
      <c r="Q1232" s="68"/>
      <c r="R1232" s="68"/>
      <c r="S1232" s="68"/>
      <c r="T1232" s="68"/>
      <c r="U1232" s="68"/>
      <c r="V1232" s="68"/>
      <c r="W1232" s="68"/>
      <c r="X1232" s="68"/>
      <c r="Y1232" s="68"/>
      <c r="Z1232" s="68"/>
    </row>
    <row r="1233" spans="1:26" ht="30" customHeight="1">
      <c r="A1233" s="103" t="s">
        <v>3014</v>
      </c>
      <c r="B1233" s="59" t="s">
        <v>543</v>
      </c>
      <c r="C1233" s="104"/>
      <c r="D1233" s="104"/>
      <c r="E1233" s="61"/>
      <c r="F1233" s="61"/>
      <c r="G1233" s="104"/>
      <c r="H1233" s="104">
        <f t="shared" si="450"/>
        <v>0</v>
      </c>
      <c r="I1233" s="68"/>
      <c r="J1233" s="68"/>
      <c r="K1233" s="68"/>
      <c r="L1233" s="68"/>
      <c r="M1233" s="68"/>
      <c r="N1233" s="68"/>
      <c r="O1233" s="68"/>
      <c r="P1233" s="68"/>
      <c r="Q1233" s="68"/>
      <c r="R1233" s="68"/>
      <c r="S1233" s="68"/>
      <c r="T1233" s="68"/>
      <c r="U1233" s="68"/>
      <c r="V1233" s="68"/>
      <c r="W1233" s="68"/>
      <c r="X1233" s="68"/>
      <c r="Y1233" s="68"/>
      <c r="Z1233" s="68"/>
    </row>
    <row r="1234" spans="1:26" ht="30" customHeight="1">
      <c r="A1234" s="103" t="s">
        <v>3015</v>
      </c>
      <c r="B1234" s="59" t="s">
        <v>3016</v>
      </c>
      <c r="C1234" s="104"/>
      <c r="D1234" s="104"/>
      <c r="E1234" s="61"/>
      <c r="F1234" s="61"/>
      <c r="G1234" s="104"/>
      <c r="H1234" s="104">
        <f t="shared" si="450"/>
        <v>0</v>
      </c>
      <c r="I1234" s="68"/>
      <c r="J1234" s="68"/>
      <c r="K1234" s="68"/>
      <c r="L1234" s="68"/>
      <c r="M1234" s="68"/>
      <c r="N1234" s="68"/>
      <c r="O1234" s="68"/>
      <c r="P1234" s="68"/>
      <c r="Q1234" s="68"/>
      <c r="R1234" s="68"/>
      <c r="S1234" s="68"/>
      <c r="T1234" s="68"/>
      <c r="U1234" s="68"/>
      <c r="V1234" s="68"/>
      <c r="W1234" s="68"/>
      <c r="X1234" s="68"/>
      <c r="Y1234" s="68"/>
      <c r="Z1234" s="68"/>
    </row>
    <row r="1235" spans="1:26" ht="30" customHeight="1">
      <c r="A1235" s="103" t="s">
        <v>3017</v>
      </c>
      <c r="B1235" s="59" t="s">
        <v>3018</v>
      </c>
      <c r="C1235" s="104"/>
      <c r="D1235" s="104"/>
      <c r="E1235" s="102">
        <f t="shared" ref="E1235:F1235" si="451">SUM(E1236:E1239)</f>
        <v>0</v>
      </c>
      <c r="F1235" s="102">
        <f t="shared" si="451"/>
        <v>0</v>
      </c>
      <c r="G1235" s="104"/>
      <c r="H1235" s="102">
        <f>SUM(H1236:H1239)</f>
        <v>0</v>
      </c>
      <c r="I1235" s="68"/>
      <c r="J1235" s="68"/>
      <c r="K1235" s="68"/>
      <c r="L1235" s="68"/>
      <c r="M1235" s="68"/>
      <c r="N1235" s="68"/>
      <c r="O1235" s="68"/>
      <c r="P1235" s="68"/>
      <c r="Q1235" s="68"/>
      <c r="R1235" s="68"/>
      <c r="S1235" s="68"/>
      <c r="T1235" s="68"/>
      <c r="U1235" s="68"/>
      <c r="V1235" s="68"/>
      <c r="W1235" s="68"/>
      <c r="X1235" s="68"/>
      <c r="Y1235" s="68"/>
      <c r="Z1235" s="68"/>
    </row>
    <row r="1236" spans="1:26" ht="30" customHeight="1">
      <c r="A1236" s="103" t="s">
        <v>3019</v>
      </c>
      <c r="B1236" s="59" t="s">
        <v>548</v>
      </c>
      <c r="C1236" s="104"/>
      <c r="D1236" s="104"/>
      <c r="E1236" s="61"/>
      <c r="F1236" s="61"/>
      <c r="G1236" s="104"/>
      <c r="H1236" s="104">
        <f t="shared" ref="H1236:H1239" si="452">ROUND(F1236-E1236,2)</f>
        <v>0</v>
      </c>
      <c r="I1236" s="68"/>
      <c r="J1236" s="68"/>
      <c r="K1236" s="68"/>
      <c r="L1236" s="68"/>
      <c r="M1236" s="68"/>
      <c r="N1236" s="68"/>
      <c r="O1236" s="68"/>
      <c r="P1236" s="68"/>
      <c r="Q1236" s="68"/>
      <c r="R1236" s="68"/>
      <c r="S1236" s="68"/>
      <c r="T1236" s="68"/>
      <c r="U1236" s="68"/>
      <c r="V1236" s="68"/>
      <c r="W1236" s="68"/>
      <c r="X1236" s="68"/>
      <c r="Y1236" s="68"/>
      <c r="Z1236" s="68"/>
    </row>
    <row r="1237" spans="1:26" ht="30" customHeight="1">
      <c r="A1237" s="103" t="s">
        <v>3020</v>
      </c>
      <c r="B1237" s="59" t="s">
        <v>549</v>
      </c>
      <c r="C1237" s="104"/>
      <c r="D1237" s="104"/>
      <c r="E1237" s="61"/>
      <c r="F1237" s="61"/>
      <c r="G1237" s="104"/>
      <c r="H1237" s="104">
        <f t="shared" si="452"/>
        <v>0</v>
      </c>
      <c r="I1237" s="68"/>
      <c r="J1237" s="68"/>
      <c r="K1237" s="68"/>
      <c r="L1237" s="68"/>
      <c r="M1237" s="68"/>
      <c r="N1237" s="68"/>
      <c r="O1237" s="68"/>
      <c r="P1237" s="68"/>
      <c r="Q1237" s="68"/>
      <c r="R1237" s="68"/>
      <c r="S1237" s="68"/>
      <c r="T1237" s="68"/>
      <c r="U1237" s="68"/>
      <c r="V1237" s="68"/>
      <c r="W1237" s="68"/>
      <c r="X1237" s="68"/>
      <c r="Y1237" s="68"/>
      <c r="Z1237" s="68"/>
    </row>
    <row r="1238" spans="1:26" ht="30" customHeight="1">
      <c r="A1238" s="103" t="s">
        <v>3021</v>
      </c>
      <c r="B1238" s="59" t="s">
        <v>550</v>
      </c>
      <c r="C1238" s="104"/>
      <c r="D1238" s="104"/>
      <c r="E1238" s="61"/>
      <c r="F1238" s="61"/>
      <c r="G1238" s="104"/>
      <c r="H1238" s="104">
        <f t="shared" si="452"/>
        <v>0</v>
      </c>
      <c r="I1238" s="68"/>
      <c r="J1238" s="68"/>
      <c r="K1238" s="68"/>
      <c r="L1238" s="68"/>
      <c r="M1238" s="68"/>
      <c r="N1238" s="68"/>
      <c r="O1238" s="68"/>
      <c r="P1238" s="68"/>
      <c r="Q1238" s="68"/>
      <c r="R1238" s="68"/>
      <c r="S1238" s="68"/>
      <c r="T1238" s="68"/>
      <c r="U1238" s="68"/>
      <c r="V1238" s="68"/>
      <c r="W1238" s="68"/>
      <c r="X1238" s="68"/>
      <c r="Y1238" s="68"/>
      <c r="Z1238" s="68"/>
    </row>
    <row r="1239" spans="1:26" ht="30" customHeight="1">
      <c r="A1239" s="103" t="s">
        <v>3022</v>
      </c>
      <c r="B1239" s="59" t="s">
        <v>535</v>
      </c>
      <c r="C1239" s="104"/>
      <c r="D1239" s="104"/>
      <c r="E1239" s="61"/>
      <c r="F1239" s="61"/>
      <c r="G1239" s="104"/>
      <c r="H1239" s="104">
        <f t="shared" si="452"/>
        <v>0</v>
      </c>
      <c r="I1239" s="68"/>
      <c r="J1239" s="68"/>
      <c r="K1239" s="68"/>
      <c r="L1239" s="68"/>
      <c r="M1239" s="68"/>
      <c r="N1239" s="68"/>
      <c r="O1239" s="68"/>
      <c r="P1239" s="68"/>
      <c r="Q1239" s="68"/>
      <c r="R1239" s="68"/>
      <c r="S1239" s="68"/>
      <c r="T1239" s="68"/>
      <c r="U1239" s="68"/>
      <c r="V1239" s="68"/>
      <c r="W1239" s="68"/>
      <c r="X1239" s="68"/>
      <c r="Y1239" s="68"/>
      <c r="Z1239" s="68"/>
    </row>
    <row r="1240" spans="1:26" ht="30" customHeight="1">
      <c r="A1240" s="103" t="s">
        <v>3023</v>
      </c>
      <c r="B1240" s="59" t="s">
        <v>495</v>
      </c>
      <c r="C1240" s="104"/>
      <c r="D1240" s="104"/>
      <c r="E1240" s="102">
        <f t="shared" ref="E1240:F1240" si="453">SUM(E1241:E1245)</f>
        <v>0</v>
      </c>
      <c r="F1240" s="102">
        <f t="shared" si="453"/>
        <v>0</v>
      </c>
      <c r="G1240" s="104"/>
      <c r="H1240" s="102">
        <f>SUM(H1241:H1245)</f>
        <v>0</v>
      </c>
      <c r="I1240" s="68"/>
      <c r="J1240" s="68"/>
      <c r="K1240" s="68"/>
      <c r="L1240" s="68"/>
      <c r="M1240" s="68"/>
      <c r="N1240" s="68"/>
      <c r="O1240" s="68"/>
      <c r="P1240" s="68"/>
      <c r="Q1240" s="68"/>
      <c r="R1240" s="68"/>
      <c r="S1240" s="68"/>
      <c r="T1240" s="68"/>
      <c r="U1240" s="68"/>
      <c r="V1240" s="68"/>
      <c r="W1240" s="68"/>
      <c r="X1240" s="68"/>
      <c r="Y1240" s="68"/>
      <c r="Z1240" s="68"/>
    </row>
    <row r="1241" spans="1:26" ht="30" customHeight="1">
      <c r="A1241" s="103" t="s">
        <v>3024</v>
      </c>
      <c r="B1241" s="59" t="s">
        <v>529</v>
      </c>
      <c r="C1241" s="104"/>
      <c r="D1241" s="104"/>
      <c r="E1241" s="61"/>
      <c r="F1241" s="61"/>
      <c r="G1241" s="104"/>
      <c r="H1241" s="104">
        <f t="shared" ref="H1241:H1245" si="454">ROUND(F1241-E1241,2)</f>
        <v>0</v>
      </c>
      <c r="I1241" s="68"/>
      <c r="J1241" s="68"/>
      <c r="K1241" s="68"/>
      <c r="L1241" s="68"/>
      <c r="M1241" s="68"/>
      <c r="N1241" s="68"/>
      <c r="O1241" s="68"/>
      <c r="P1241" s="68"/>
      <c r="Q1241" s="68"/>
      <c r="R1241" s="68"/>
      <c r="S1241" s="68"/>
      <c r="T1241" s="68"/>
      <c r="U1241" s="68"/>
      <c r="V1241" s="68"/>
      <c r="W1241" s="68"/>
      <c r="X1241" s="68"/>
      <c r="Y1241" s="68"/>
      <c r="Z1241" s="68"/>
    </row>
    <row r="1242" spans="1:26" ht="30" customHeight="1">
      <c r="A1242" s="103" t="s">
        <v>3025</v>
      </c>
      <c r="B1242" s="59" t="s">
        <v>530</v>
      </c>
      <c r="C1242" s="104"/>
      <c r="D1242" s="104"/>
      <c r="E1242" s="61"/>
      <c r="F1242" s="61"/>
      <c r="G1242" s="104"/>
      <c r="H1242" s="104">
        <f t="shared" si="454"/>
        <v>0</v>
      </c>
      <c r="I1242" s="68"/>
      <c r="J1242" s="68"/>
      <c r="K1242" s="68"/>
      <c r="L1242" s="68"/>
      <c r="M1242" s="68"/>
      <c r="N1242" s="68"/>
      <c r="O1242" s="68"/>
      <c r="P1242" s="68"/>
      <c r="Q1242" s="68"/>
      <c r="R1242" s="68"/>
      <c r="S1242" s="68"/>
      <c r="T1242" s="68"/>
      <c r="U1242" s="68"/>
      <c r="V1242" s="68"/>
      <c r="W1242" s="68"/>
      <c r="X1242" s="68"/>
      <c r="Y1242" s="68"/>
      <c r="Z1242" s="68"/>
    </row>
    <row r="1243" spans="1:26" ht="30" customHeight="1">
      <c r="A1243" s="103" t="s">
        <v>3026</v>
      </c>
      <c r="B1243" s="59" t="s">
        <v>531</v>
      </c>
      <c r="C1243" s="104"/>
      <c r="D1243" s="104"/>
      <c r="E1243" s="61"/>
      <c r="F1243" s="61"/>
      <c r="G1243" s="104"/>
      <c r="H1243" s="104">
        <f t="shared" si="454"/>
        <v>0</v>
      </c>
      <c r="I1243" s="68"/>
      <c r="J1243" s="68"/>
      <c r="K1243" s="68"/>
      <c r="L1243" s="68"/>
      <c r="M1243" s="68"/>
      <c r="N1243" s="68"/>
      <c r="O1243" s="68"/>
      <c r="P1243" s="68"/>
      <c r="Q1243" s="68"/>
      <c r="R1243" s="68"/>
      <c r="S1243" s="68"/>
      <c r="T1243" s="68"/>
      <c r="U1243" s="68"/>
      <c r="V1243" s="68"/>
      <c r="W1243" s="68"/>
      <c r="X1243" s="68"/>
      <c r="Y1243" s="68"/>
      <c r="Z1243" s="68"/>
    </row>
    <row r="1244" spans="1:26" ht="30" customHeight="1">
      <c r="A1244" s="103" t="s">
        <v>3027</v>
      </c>
      <c r="B1244" s="59" t="s">
        <v>532</v>
      </c>
      <c r="C1244" s="104"/>
      <c r="D1244" s="104"/>
      <c r="E1244" s="61"/>
      <c r="F1244" s="61"/>
      <c r="G1244" s="104"/>
      <c r="H1244" s="104">
        <f t="shared" si="454"/>
        <v>0</v>
      </c>
      <c r="I1244" s="68"/>
      <c r="J1244" s="68"/>
      <c r="K1244" s="68"/>
      <c r="L1244" s="68"/>
      <c r="M1244" s="68"/>
      <c r="N1244" s="68"/>
      <c r="O1244" s="68"/>
      <c r="P1244" s="68"/>
      <c r="Q1244" s="68"/>
      <c r="R1244" s="68"/>
      <c r="S1244" s="68"/>
      <c r="T1244" s="68"/>
      <c r="U1244" s="68"/>
      <c r="V1244" s="68"/>
      <c r="W1244" s="68"/>
      <c r="X1244" s="68"/>
      <c r="Y1244" s="68"/>
      <c r="Z1244" s="68"/>
    </row>
    <row r="1245" spans="1:26" ht="30" customHeight="1">
      <c r="A1245" s="103" t="s">
        <v>3028</v>
      </c>
      <c r="B1245" s="59" t="s">
        <v>533</v>
      </c>
      <c r="C1245" s="104"/>
      <c r="D1245" s="104"/>
      <c r="E1245" s="61"/>
      <c r="F1245" s="61"/>
      <c r="G1245" s="104"/>
      <c r="H1245" s="104">
        <f t="shared" si="454"/>
        <v>0</v>
      </c>
      <c r="I1245" s="68"/>
      <c r="J1245" s="68"/>
      <c r="K1245" s="68"/>
      <c r="L1245" s="68"/>
      <c r="M1245" s="68"/>
      <c r="N1245" s="68"/>
      <c r="O1245" s="68"/>
      <c r="P1245" s="68"/>
      <c r="Q1245" s="68"/>
      <c r="R1245" s="68"/>
      <c r="S1245" s="68"/>
      <c r="T1245" s="68"/>
      <c r="U1245" s="68"/>
      <c r="V1245" s="68"/>
      <c r="W1245" s="68"/>
      <c r="X1245" s="68"/>
      <c r="Y1245" s="68"/>
      <c r="Z1245" s="68"/>
    </row>
    <row r="1246" spans="1:26" ht="30" customHeight="1">
      <c r="A1246" s="103" t="s">
        <v>3029</v>
      </c>
      <c r="B1246" s="59" t="s">
        <v>496</v>
      </c>
      <c r="C1246" s="104"/>
      <c r="D1246" s="104"/>
      <c r="E1246" s="102">
        <f t="shared" ref="E1246:F1246" si="455">SUM(E1247:E1248)</f>
        <v>0</v>
      </c>
      <c r="F1246" s="102">
        <f t="shared" si="455"/>
        <v>0</v>
      </c>
      <c r="G1246" s="104"/>
      <c r="H1246" s="102">
        <f>SUM(H1247:H1248)</f>
        <v>0</v>
      </c>
      <c r="I1246" s="68"/>
      <c r="J1246" s="68"/>
      <c r="K1246" s="68"/>
      <c r="L1246" s="68"/>
      <c r="M1246" s="68"/>
      <c r="N1246" s="68"/>
      <c r="O1246" s="68"/>
      <c r="P1246" s="68"/>
      <c r="Q1246" s="68"/>
      <c r="R1246" s="68"/>
      <c r="S1246" s="68"/>
      <c r="T1246" s="68"/>
      <c r="U1246" s="68"/>
      <c r="V1246" s="68"/>
      <c r="W1246" s="68"/>
      <c r="X1246" s="68"/>
      <c r="Y1246" s="68"/>
      <c r="Z1246" s="68"/>
    </row>
    <row r="1247" spans="1:26" ht="30" customHeight="1">
      <c r="A1247" s="103" t="s">
        <v>3030</v>
      </c>
      <c r="B1247" s="59" t="s">
        <v>551</v>
      </c>
      <c r="C1247" s="104"/>
      <c r="D1247" s="104"/>
      <c r="E1247" s="61"/>
      <c r="F1247" s="61"/>
      <c r="G1247" s="104"/>
      <c r="H1247" s="104">
        <f t="shared" ref="H1247:H1248" si="456">ROUND(F1247-E1247,2)</f>
        <v>0</v>
      </c>
      <c r="I1247" s="68"/>
      <c r="J1247" s="68"/>
      <c r="K1247" s="68"/>
      <c r="L1247" s="68"/>
      <c r="M1247" s="68"/>
      <c r="N1247" s="68"/>
      <c r="O1247" s="68"/>
      <c r="P1247" s="68"/>
      <c r="Q1247" s="68"/>
      <c r="R1247" s="68"/>
      <c r="S1247" s="68"/>
      <c r="T1247" s="68"/>
      <c r="U1247" s="68"/>
      <c r="V1247" s="68"/>
      <c r="W1247" s="68"/>
      <c r="X1247" s="68"/>
      <c r="Y1247" s="68"/>
      <c r="Z1247" s="68"/>
    </row>
    <row r="1248" spans="1:26" ht="30" customHeight="1">
      <c r="A1248" s="103" t="s">
        <v>3031</v>
      </c>
      <c r="B1248" s="59" t="s">
        <v>552</v>
      </c>
      <c r="C1248" s="104"/>
      <c r="D1248" s="104"/>
      <c r="E1248" s="61"/>
      <c r="F1248" s="61"/>
      <c r="G1248" s="104"/>
      <c r="H1248" s="104">
        <f t="shared" si="456"/>
        <v>0</v>
      </c>
      <c r="I1248" s="68"/>
      <c r="J1248" s="68"/>
      <c r="K1248" s="68"/>
      <c r="L1248" s="68"/>
      <c r="M1248" s="68"/>
      <c r="N1248" s="68"/>
      <c r="O1248" s="68"/>
      <c r="P1248" s="68"/>
      <c r="Q1248" s="68"/>
      <c r="R1248" s="68"/>
      <c r="S1248" s="68"/>
      <c r="T1248" s="68"/>
      <c r="U1248" s="68"/>
      <c r="V1248" s="68"/>
      <c r="W1248" s="68"/>
      <c r="X1248" s="68"/>
      <c r="Y1248" s="68"/>
      <c r="Z1248" s="68"/>
    </row>
    <row r="1249" spans="1:26" ht="30" customHeight="1">
      <c r="A1249" s="100" t="s">
        <v>3032</v>
      </c>
      <c r="B1249" s="101" t="s">
        <v>353</v>
      </c>
      <c r="C1249" s="102"/>
      <c r="D1249" s="102"/>
      <c r="E1249" s="102">
        <f t="shared" ref="E1249:F1249" si="457">SUM(E1250:E1258)</f>
        <v>0</v>
      </c>
      <c r="F1249" s="102">
        <f t="shared" si="457"/>
        <v>0</v>
      </c>
      <c r="G1249" s="102"/>
      <c r="H1249" s="102">
        <f>SUM(H1250:H1258)</f>
        <v>0</v>
      </c>
      <c r="I1249" s="68"/>
      <c r="J1249" s="68"/>
      <c r="K1249" s="68"/>
      <c r="L1249" s="68"/>
      <c r="M1249" s="68"/>
      <c r="N1249" s="68"/>
      <c r="O1249" s="68"/>
      <c r="P1249" s="68"/>
      <c r="Q1249" s="68"/>
      <c r="R1249" s="68"/>
      <c r="S1249" s="68"/>
      <c r="T1249" s="68"/>
      <c r="U1249" s="68"/>
      <c r="V1249" s="68"/>
      <c r="W1249" s="68"/>
      <c r="X1249" s="68"/>
      <c r="Y1249" s="68"/>
      <c r="Z1249" s="68"/>
    </row>
    <row r="1250" spans="1:26" ht="30" customHeight="1">
      <c r="A1250" s="103" t="s">
        <v>3033</v>
      </c>
      <c r="B1250" s="59" t="s">
        <v>3034</v>
      </c>
      <c r="C1250" s="104"/>
      <c r="D1250" s="104"/>
      <c r="E1250" s="61"/>
      <c r="F1250" s="61"/>
      <c r="G1250" s="104"/>
      <c r="H1250" s="104">
        <f t="shared" ref="H1250:H1258" si="458">ROUND(F1250-E1250,2)</f>
        <v>0</v>
      </c>
      <c r="I1250" s="68"/>
      <c r="J1250" s="68"/>
      <c r="K1250" s="68"/>
      <c r="L1250" s="68"/>
      <c r="M1250" s="68"/>
      <c r="N1250" s="68"/>
      <c r="O1250" s="68"/>
      <c r="P1250" s="68"/>
      <c r="Q1250" s="68"/>
      <c r="R1250" s="68"/>
      <c r="S1250" s="68"/>
      <c r="T1250" s="68"/>
      <c r="U1250" s="68"/>
      <c r="V1250" s="68"/>
      <c r="W1250" s="68"/>
      <c r="X1250" s="68"/>
      <c r="Y1250" s="68"/>
      <c r="Z1250" s="68"/>
    </row>
    <row r="1251" spans="1:26" ht="30" customHeight="1">
      <c r="A1251" s="103" t="s">
        <v>3035</v>
      </c>
      <c r="B1251" s="59" t="s">
        <v>3036</v>
      </c>
      <c r="C1251" s="104"/>
      <c r="D1251" s="104"/>
      <c r="E1251" s="61"/>
      <c r="F1251" s="61"/>
      <c r="G1251" s="104"/>
      <c r="H1251" s="104">
        <f t="shared" si="458"/>
        <v>0</v>
      </c>
      <c r="I1251" s="68"/>
      <c r="J1251" s="68"/>
      <c r="K1251" s="68"/>
      <c r="L1251" s="68"/>
      <c r="M1251" s="68"/>
      <c r="N1251" s="68"/>
      <c r="O1251" s="68"/>
      <c r="P1251" s="68"/>
      <c r="Q1251" s="68"/>
      <c r="R1251" s="68"/>
      <c r="S1251" s="68"/>
      <c r="T1251" s="68"/>
      <c r="U1251" s="68"/>
      <c r="V1251" s="68"/>
      <c r="W1251" s="68"/>
      <c r="X1251" s="68"/>
      <c r="Y1251" s="68"/>
      <c r="Z1251" s="68"/>
    </row>
    <row r="1252" spans="1:26" ht="30" customHeight="1">
      <c r="A1252" s="103" t="s">
        <v>3037</v>
      </c>
      <c r="B1252" s="59" t="s">
        <v>498</v>
      </c>
      <c r="C1252" s="104"/>
      <c r="D1252" s="104"/>
      <c r="E1252" s="104"/>
      <c r="F1252" s="104"/>
      <c r="G1252" s="104"/>
      <c r="H1252" s="104">
        <f t="shared" si="458"/>
        <v>0</v>
      </c>
      <c r="I1252" s="68"/>
      <c r="J1252" s="68"/>
      <c r="K1252" s="68"/>
      <c r="L1252" s="68"/>
      <c r="M1252" s="68"/>
      <c r="N1252" s="68"/>
      <c r="O1252" s="68"/>
      <c r="P1252" s="68"/>
      <c r="Q1252" s="68"/>
      <c r="R1252" s="68"/>
      <c r="S1252" s="68"/>
      <c r="T1252" s="68"/>
      <c r="U1252" s="68"/>
      <c r="V1252" s="68"/>
      <c r="W1252" s="68"/>
      <c r="X1252" s="68"/>
      <c r="Y1252" s="68"/>
      <c r="Z1252" s="68"/>
    </row>
    <row r="1253" spans="1:26" ht="30" customHeight="1">
      <c r="A1253" s="103" t="s">
        <v>3038</v>
      </c>
      <c r="B1253" s="59" t="s">
        <v>3039</v>
      </c>
      <c r="C1253" s="104"/>
      <c r="D1253" s="104"/>
      <c r="E1253" s="61"/>
      <c r="F1253" s="61"/>
      <c r="G1253" s="104"/>
      <c r="H1253" s="104">
        <f t="shared" si="458"/>
        <v>0</v>
      </c>
      <c r="I1253" s="68"/>
      <c r="J1253" s="68"/>
      <c r="K1253" s="68"/>
      <c r="L1253" s="68"/>
      <c r="M1253" s="68"/>
      <c r="N1253" s="68"/>
      <c r="O1253" s="68"/>
      <c r="P1253" s="68"/>
      <c r="Q1253" s="68"/>
      <c r="R1253" s="68"/>
      <c r="S1253" s="68"/>
      <c r="T1253" s="68"/>
      <c r="U1253" s="68"/>
      <c r="V1253" s="68"/>
      <c r="W1253" s="68"/>
      <c r="X1253" s="68"/>
      <c r="Y1253" s="68"/>
      <c r="Z1253" s="68"/>
    </row>
    <row r="1254" spans="1:26" ht="30" customHeight="1">
      <c r="A1254" s="103" t="s">
        <v>3040</v>
      </c>
      <c r="B1254" s="59" t="s">
        <v>3041</v>
      </c>
      <c r="C1254" s="104"/>
      <c r="D1254" s="104"/>
      <c r="E1254" s="61"/>
      <c r="F1254" s="61"/>
      <c r="G1254" s="104"/>
      <c r="H1254" s="104">
        <f t="shared" si="458"/>
        <v>0</v>
      </c>
      <c r="I1254" s="68"/>
      <c r="J1254" s="68"/>
      <c r="K1254" s="68"/>
      <c r="L1254" s="68"/>
      <c r="M1254" s="68"/>
      <c r="N1254" s="68"/>
      <c r="O1254" s="68"/>
      <c r="P1254" s="68"/>
      <c r="Q1254" s="68"/>
      <c r="R1254" s="68"/>
      <c r="S1254" s="68"/>
      <c r="T1254" s="68"/>
      <c r="U1254" s="68"/>
      <c r="V1254" s="68"/>
      <c r="W1254" s="68"/>
      <c r="X1254" s="68"/>
      <c r="Y1254" s="68"/>
      <c r="Z1254" s="68"/>
    </row>
    <row r="1255" spans="1:26" ht="30" customHeight="1">
      <c r="A1255" s="103" t="s">
        <v>3042</v>
      </c>
      <c r="B1255" s="59" t="s">
        <v>500</v>
      </c>
      <c r="C1255" s="104"/>
      <c r="D1255" s="104"/>
      <c r="E1255" s="104"/>
      <c r="F1255" s="104"/>
      <c r="G1255" s="104"/>
      <c r="H1255" s="104">
        <f t="shared" si="458"/>
        <v>0</v>
      </c>
      <c r="I1255" s="68"/>
      <c r="J1255" s="68"/>
      <c r="K1255" s="68"/>
      <c r="L1255" s="68"/>
      <c r="M1255" s="68"/>
      <c r="N1255" s="68"/>
      <c r="O1255" s="68"/>
      <c r="P1255" s="68"/>
      <c r="Q1255" s="68"/>
      <c r="R1255" s="68"/>
      <c r="S1255" s="68"/>
      <c r="T1255" s="68"/>
      <c r="U1255" s="68"/>
      <c r="V1255" s="68"/>
      <c r="W1255" s="68"/>
      <c r="X1255" s="68"/>
      <c r="Y1255" s="68"/>
      <c r="Z1255" s="68"/>
    </row>
    <row r="1256" spans="1:26" ht="30" customHeight="1">
      <c r="A1256" s="103" t="s">
        <v>3043</v>
      </c>
      <c r="B1256" s="59" t="s">
        <v>363</v>
      </c>
      <c r="C1256" s="104"/>
      <c r="D1256" s="104"/>
      <c r="E1256" s="61"/>
      <c r="F1256" s="61"/>
      <c r="G1256" s="104"/>
      <c r="H1256" s="104">
        <f t="shared" si="458"/>
        <v>0</v>
      </c>
      <c r="I1256" s="68"/>
      <c r="J1256" s="68"/>
      <c r="K1256" s="68"/>
      <c r="L1256" s="68"/>
      <c r="M1256" s="68"/>
      <c r="N1256" s="68"/>
      <c r="O1256" s="68"/>
      <c r="P1256" s="68"/>
      <c r="Q1256" s="68"/>
      <c r="R1256" s="68"/>
      <c r="S1256" s="68"/>
      <c r="T1256" s="68"/>
      <c r="U1256" s="68"/>
      <c r="V1256" s="68"/>
      <c r="W1256" s="68"/>
      <c r="X1256" s="68"/>
      <c r="Y1256" s="68"/>
      <c r="Z1256" s="68"/>
    </row>
    <row r="1257" spans="1:26" ht="30" customHeight="1">
      <c r="A1257" s="103" t="s">
        <v>3044</v>
      </c>
      <c r="B1257" s="59" t="s">
        <v>501</v>
      </c>
      <c r="C1257" s="104"/>
      <c r="D1257" s="104"/>
      <c r="E1257" s="104"/>
      <c r="F1257" s="104"/>
      <c r="G1257" s="104"/>
      <c r="H1257" s="104">
        <f t="shared" si="458"/>
        <v>0</v>
      </c>
      <c r="I1257" s="68"/>
      <c r="J1257" s="68"/>
      <c r="K1257" s="68"/>
      <c r="L1257" s="68"/>
      <c r="M1257" s="68"/>
      <c r="N1257" s="68"/>
      <c r="O1257" s="68"/>
      <c r="P1257" s="68"/>
      <c r="Q1257" s="68"/>
      <c r="R1257" s="68"/>
      <c r="S1257" s="68"/>
      <c r="T1257" s="68"/>
      <c r="U1257" s="68"/>
      <c r="V1257" s="68"/>
      <c r="W1257" s="68"/>
      <c r="X1257" s="68"/>
      <c r="Y1257" s="68"/>
      <c r="Z1257" s="68"/>
    </row>
    <row r="1258" spans="1:26" ht="30" customHeight="1">
      <c r="A1258" s="103" t="s">
        <v>3045</v>
      </c>
      <c r="B1258" s="59" t="s">
        <v>502</v>
      </c>
      <c r="C1258" s="104"/>
      <c r="D1258" s="104"/>
      <c r="E1258" s="61"/>
      <c r="F1258" s="61"/>
      <c r="G1258" s="104"/>
      <c r="H1258" s="104">
        <f t="shared" si="458"/>
        <v>0</v>
      </c>
      <c r="I1258" s="68"/>
      <c r="J1258" s="68"/>
      <c r="K1258" s="68"/>
      <c r="L1258" s="68"/>
      <c r="M1258" s="68"/>
      <c r="N1258" s="68"/>
      <c r="O1258" s="68"/>
      <c r="P1258" s="68"/>
      <c r="Q1258" s="68"/>
      <c r="R1258" s="68"/>
      <c r="S1258" s="68"/>
      <c r="T1258" s="68"/>
      <c r="U1258" s="68"/>
      <c r="V1258" s="68"/>
      <c r="W1258" s="68"/>
      <c r="X1258" s="68"/>
      <c r="Y1258" s="68"/>
      <c r="Z1258" s="68"/>
    </row>
    <row r="1259" spans="1:26" ht="30" customHeight="1">
      <c r="A1259" s="100" t="s">
        <v>3046</v>
      </c>
      <c r="B1259" s="101" t="s">
        <v>503</v>
      </c>
      <c r="C1259" s="102"/>
      <c r="D1259" s="102"/>
      <c r="E1259" s="102">
        <f t="shared" ref="E1259:F1259" si="459">SUM(E1260:E1262)</f>
        <v>0</v>
      </c>
      <c r="F1259" s="102">
        <f t="shared" si="459"/>
        <v>0</v>
      </c>
      <c r="G1259" s="102"/>
      <c r="H1259" s="102">
        <f>SUM(H1260:H1262)</f>
        <v>0</v>
      </c>
      <c r="I1259" s="68"/>
      <c r="J1259" s="68"/>
      <c r="K1259" s="68"/>
      <c r="L1259" s="68"/>
      <c r="M1259" s="68"/>
      <c r="N1259" s="68"/>
      <c r="O1259" s="68"/>
      <c r="P1259" s="68"/>
      <c r="Q1259" s="68"/>
      <c r="R1259" s="68"/>
      <c r="S1259" s="68"/>
      <c r="T1259" s="68"/>
      <c r="U1259" s="68"/>
      <c r="V1259" s="68"/>
      <c r="W1259" s="68"/>
      <c r="X1259" s="68"/>
      <c r="Y1259" s="68"/>
      <c r="Z1259" s="68"/>
    </row>
    <row r="1260" spans="1:26" ht="30" customHeight="1">
      <c r="A1260" s="103" t="s">
        <v>3047</v>
      </c>
      <c r="B1260" s="59" t="s">
        <v>504</v>
      </c>
      <c r="C1260" s="104"/>
      <c r="D1260" s="104"/>
      <c r="E1260" s="104"/>
      <c r="F1260" s="104"/>
      <c r="G1260" s="104"/>
      <c r="H1260" s="104">
        <f t="shared" ref="H1260:H1261" si="460">ROUND(F1260-E1260,2)</f>
        <v>0</v>
      </c>
      <c r="I1260" s="68"/>
      <c r="J1260" s="68"/>
      <c r="K1260" s="68"/>
      <c r="L1260" s="68"/>
      <c r="M1260" s="68"/>
      <c r="N1260" s="68"/>
      <c r="O1260" s="68"/>
      <c r="P1260" s="68"/>
      <c r="Q1260" s="68"/>
      <c r="R1260" s="68"/>
      <c r="S1260" s="68"/>
      <c r="T1260" s="68"/>
      <c r="U1260" s="68"/>
      <c r="V1260" s="68"/>
      <c r="W1260" s="68"/>
      <c r="X1260" s="68"/>
      <c r="Y1260" s="68"/>
      <c r="Z1260" s="68"/>
    </row>
    <row r="1261" spans="1:26" ht="30" customHeight="1">
      <c r="A1261" s="103" t="s">
        <v>3048</v>
      </c>
      <c r="B1261" s="59" t="s">
        <v>505</v>
      </c>
      <c r="C1261" s="104"/>
      <c r="D1261" s="104"/>
      <c r="E1261" s="104"/>
      <c r="F1261" s="104"/>
      <c r="G1261" s="104"/>
      <c r="H1261" s="104">
        <f t="shared" si="460"/>
        <v>0</v>
      </c>
      <c r="I1261" s="68"/>
      <c r="J1261" s="68"/>
      <c r="K1261" s="68"/>
      <c r="L1261" s="68"/>
      <c r="M1261" s="68"/>
      <c r="N1261" s="68"/>
      <c r="O1261" s="68"/>
      <c r="P1261" s="68"/>
      <c r="Q1261" s="68"/>
      <c r="R1261" s="68"/>
      <c r="S1261" s="68"/>
      <c r="T1261" s="68"/>
      <c r="U1261" s="68"/>
      <c r="V1261" s="68"/>
      <c r="W1261" s="68"/>
      <c r="X1261" s="68"/>
      <c r="Y1261" s="68"/>
      <c r="Z1261" s="68"/>
    </row>
    <row r="1262" spans="1:26" ht="30" customHeight="1">
      <c r="A1262" s="103" t="s">
        <v>3049</v>
      </c>
      <c r="B1262" s="59" t="s">
        <v>506</v>
      </c>
      <c r="C1262" s="104"/>
      <c r="D1262" s="104"/>
      <c r="E1262" s="102">
        <f t="shared" ref="E1262:F1262" si="461">SUM(E1263:E1264)</f>
        <v>0</v>
      </c>
      <c r="F1262" s="102">
        <f t="shared" si="461"/>
        <v>0</v>
      </c>
      <c r="G1262" s="104"/>
      <c r="H1262" s="102">
        <f>SUM(H1263:H1264)</f>
        <v>0</v>
      </c>
      <c r="I1262" s="68"/>
      <c r="J1262" s="68"/>
      <c r="K1262" s="68"/>
      <c r="L1262" s="68"/>
      <c r="M1262" s="68"/>
      <c r="N1262" s="68"/>
      <c r="O1262" s="68"/>
      <c r="P1262" s="68"/>
      <c r="Q1262" s="68"/>
      <c r="R1262" s="68"/>
      <c r="S1262" s="68"/>
      <c r="T1262" s="68"/>
      <c r="U1262" s="68"/>
      <c r="V1262" s="68"/>
      <c r="W1262" s="68"/>
      <c r="X1262" s="68"/>
      <c r="Y1262" s="68"/>
      <c r="Z1262" s="68"/>
    </row>
    <row r="1263" spans="1:26" ht="30" customHeight="1">
      <c r="A1263" s="106" t="s">
        <v>3050</v>
      </c>
      <c r="B1263" s="63" t="s">
        <v>2649</v>
      </c>
      <c r="C1263" s="107"/>
      <c r="D1263" s="104"/>
      <c r="E1263" s="61"/>
      <c r="F1263" s="61"/>
      <c r="G1263" s="104"/>
      <c r="H1263" s="104">
        <f t="shared" ref="H1263:H1264" si="462">ROUND(F1263-E1263,2)</f>
        <v>0</v>
      </c>
      <c r="I1263" s="68"/>
      <c r="J1263" s="68"/>
      <c r="K1263" s="68"/>
      <c r="L1263" s="68"/>
      <c r="M1263" s="68"/>
      <c r="N1263" s="68"/>
      <c r="O1263" s="68"/>
      <c r="P1263" s="68"/>
      <c r="Q1263" s="68"/>
      <c r="R1263" s="68"/>
      <c r="S1263" s="68"/>
      <c r="T1263" s="68"/>
      <c r="U1263" s="68"/>
      <c r="V1263" s="68"/>
      <c r="W1263" s="68"/>
      <c r="X1263" s="68"/>
      <c r="Y1263" s="68"/>
      <c r="Z1263" s="68"/>
    </row>
    <row r="1264" spans="1:26" ht="30" customHeight="1">
      <c r="A1264" s="106" t="s">
        <v>3051</v>
      </c>
      <c r="B1264" s="59" t="s">
        <v>2651</v>
      </c>
      <c r="C1264" s="107"/>
      <c r="D1264" s="104"/>
      <c r="E1264" s="61"/>
      <c r="F1264" s="61"/>
      <c r="G1264" s="104"/>
      <c r="H1264" s="104">
        <f t="shared" si="462"/>
        <v>0</v>
      </c>
      <c r="I1264" s="68"/>
      <c r="J1264" s="68"/>
      <c r="K1264" s="68"/>
      <c r="L1264" s="68"/>
      <c r="M1264" s="68"/>
      <c r="N1264" s="68"/>
      <c r="O1264" s="68"/>
      <c r="P1264" s="68"/>
      <c r="Q1264" s="68"/>
      <c r="R1264" s="68"/>
      <c r="S1264" s="68"/>
      <c r="T1264" s="68"/>
      <c r="U1264" s="68"/>
      <c r="V1264" s="68"/>
      <c r="W1264" s="68"/>
      <c r="X1264" s="68"/>
      <c r="Y1264" s="68"/>
      <c r="Z1264" s="68"/>
    </row>
    <row r="1265" spans="1:26" ht="30" customHeight="1">
      <c r="A1265" s="37">
        <v>82000</v>
      </c>
      <c r="B1265" s="56" t="s">
        <v>3052</v>
      </c>
      <c r="C1265" s="39"/>
      <c r="D1265" s="39"/>
      <c r="E1265" s="39">
        <f t="shared" ref="E1265:H1265" si="463">E1266+E1402+E1538+E1674+E1810+E1946+E2082</f>
        <v>0</v>
      </c>
      <c r="F1265" s="39">
        <f t="shared" si="463"/>
        <v>0</v>
      </c>
      <c r="G1265" s="39">
        <f t="shared" si="463"/>
        <v>0</v>
      </c>
      <c r="H1265" s="39">
        <f t="shared" si="463"/>
        <v>0</v>
      </c>
      <c r="I1265" s="68"/>
      <c r="J1265" s="68"/>
      <c r="K1265" s="68"/>
      <c r="L1265" s="68"/>
      <c r="M1265" s="68"/>
      <c r="N1265" s="68"/>
      <c r="O1265" s="68"/>
      <c r="P1265" s="68"/>
      <c r="Q1265" s="68"/>
      <c r="R1265" s="68"/>
      <c r="S1265" s="68"/>
      <c r="T1265" s="68"/>
      <c r="U1265" s="68"/>
      <c r="V1265" s="68"/>
      <c r="W1265" s="68"/>
      <c r="X1265" s="68"/>
      <c r="Y1265" s="68"/>
      <c r="Z1265" s="68"/>
    </row>
    <row r="1266" spans="1:26" ht="30" customHeight="1">
      <c r="A1266" s="41">
        <v>82100</v>
      </c>
      <c r="B1266" s="57" t="s">
        <v>3053</v>
      </c>
      <c r="C1266" s="43"/>
      <c r="D1266" s="43"/>
      <c r="E1266" s="43">
        <f t="shared" ref="E1266:F1266" si="464">E1267+E1282+E1301+E1320+E1339+E1358+E1365+E1380+E1387</f>
        <v>0</v>
      </c>
      <c r="F1266" s="43">
        <f t="shared" si="464"/>
        <v>0</v>
      </c>
      <c r="G1266" s="44"/>
      <c r="H1266" s="44">
        <f t="shared" ref="H1266:H1267" si="465">F1266-E1266</f>
        <v>0</v>
      </c>
      <c r="I1266" s="68"/>
      <c r="J1266" s="68"/>
      <c r="K1266" s="68"/>
      <c r="L1266" s="68"/>
      <c r="M1266" s="68"/>
      <c r="N1266" s="68"/>
      <c r="O1266" s="68"/>
      <c r="P1266" s="68"/>
      <c r="Q1266" s="68"/>
      <c r="R1266" s="68"/>
      <c r="S1266" s="68"/>
      <c r="T1266" s="68"/>
      <c r="U1266" s="68"/>
      <c r="V1266" s="68"/>
      <c r="W1266" s="68"/>
      <c r="X1266" s="68"/>
      <c r="Y1266" s="68"/>
      <c r="Z1266" s="68"/>
    </row>
    <row r="1267" spans="1:26" ht="30" customHeight="1">
      <c r="A1267" s="100" t="s">
        <v>3054</v>
      </c>
      <c r="B1267" s="108" t="s">
        <v>356</v>
      </c>
      <c r="C1267" s="102"/>
      <c r="D1267" s="102"/>
      <c r="E1267" s="48">
        <f t="shared" ref="E1267:F1267" si="466">SUM(E1268:E1281)</f>
        <v>0</v>
      </c>
      <c r="F1267" s="48">
        <f t="shared" si="466"/>
        <v>0</v>
      </c>
      <c r="G1267" s="49"/>
      <c r="H1267" s="102">
        <f t="shared" si="465"/>
        <v>0</v>
      </c>
      <c r="I1267" s="68"/>
      <c r="J1267" s="68"/>
      <c r="K1267" s="68"/>
      <c r="L1267" s="68"/>
      <c r="M1267" s="68"/>
      <c r="N1267" s="68"/>
      <c r="O1267" s="68"/>
      <c r="P1267" s="68"/>
      <c r="Q1267" s="68"/>
      <c r="R1267" s="68"/>
      <c r="S1267" s="68"/>
      <c r="T1267" s="68"/>
      <c r="U1267" s="68"/>
      <c r="V1267" s="68"/>
      <c r="W1267" s="68"/>
      <c r="X1267" s="68"/>
      <c r="Y1267" s="68"/>
      <c r="Z1267" s="68"/>
    </row>
    <row r="1268" spans="1:26" ht="30" customHeight="1">
      <c r="A1268" s="106" t="s">
        <v>3055</v>
      </c>
      <c r="B1268" s="76" t="s">
        <v>3056</v>
      </c>
      <c r="C1268" s="107"/>
      <c r="D1268" s="104"/>
      <c r="E1268" s="61"/>
      <c r="F1268" s="61"/>
      <c r="G1268" s="104"/>
      <c r="H1268" s="104">
        <f t="shared" ref="H1268:H1281" si="467">ROUND(F1268-E1268,2)</f>
        <v>0</v>
      </c>
      <c r="I1268" s="68"/>
      <c r="J1268" s="68"/>
      <c r="K1268" s="68"/>
      <c r="L1268" s="68"/>
      <c r="M1268" s="68"/>
      <c r="N1268" s="68"/>
      <c r="O1268" s="68"/>
      <c r="P1268" s="68"/>
      <c r="Q1268" s="68"/>
      <c r="R1268" s="68"/>
      <c r="S1268" s="68"/>
      <c r="T1268" s="68"/>
      <c r="U1268" s="68"/>
      <c r="V1268" s="68"/>
      <c r="W1268" s="68"/>
      <c r="X1268" s="68"/>
      <c r="Y1268" s="68"/>
      <c r="Z1268" s="68"/>
    </row>
    <row r="1269" spans="1:26" ht="30" customHeight="1">
      <c r="A1269" s="103" t="s">
        <v>3057</v>
      </c>
      <c r="B1269" s="76" t="s">
        <v>3058</v>
      </c>
      <c r="C1269" s="107"/>
      <c r="D1269" s="104"/>
      <c r="E1269" s="61"/>
      <c r="F1269" s="61"/>
      <c r="G1269" s="104"/>
      <c r="H1269" s="104">
        <f t="shared" si="467"/>
        <v>0</v>
      </c>
      <c r="I1269" s="68"/>
      <c r="J1269" s="68"/>
      <c r="K1269" s="68"/>
      <c r="L1269" s="68"/>
      <c r="M1269" s="68"/>
      <c r="N1269" s="68"/>
      <c r="O1269" s="68"/>
      <c r="P1269" s="68"/>
      <c r="Q1269" s="68"/>
      <c r="R1269" s="68"/>
      <c r="S1269" s="68"/>
      <c r="T1269" s="68"/>
      <c r="U1269" s="68"/>
      <c r="V1269" s="68"/>
      <c r="W1269" s="68"/>
      <c r="X1269" s="68"/>
      <c r="Y1269" s="68"/>
      <c r="Z1269" s="68"/>
    </row>
    <row r="1270" spans="1:26" ht="30" customHeight="1">
      <c r="A1270" s="106" t="s">
        <v>3059</v>
      </c>
      <c r="B1270" s="76" t="s">
        <v>3060</v>
      </c>
      <c r="C1270" s="107"/>
      <c r="D1270" s="104"/>
      <c r="E1270" s="61"/>
      <c r="F1270" s="61"/>
      <c r="G1270" s="104"/>
      <c r="H1270" s="104">
        <f t="shared" si="467"/>
        <v>0</v>
      </c>
      <c r="I1270" s="68"/>
      <c r="J1270" s="68"/>
      <c r="K1270" s="68"/>
      <c r="L1270" s="68"/>
      <c r="M1270" s="68"/>
      <c r="N1270" s="68"/>
      <c r="O1270" s="68"/>
      <c r="P1270" s="68"/>
      <c r="Q1270" s="68"/>
      <c r="R1270" s="68"/>
      <c r="S1270" s="68"/>
      <c r="T1270" s="68"/>
      <c r="U1270" s="68"/>
      <c r="V1270" s="68"/>
      <c r="W1270" s="68"/>
      <c r="X1270" s="68"/>
      <c r="Y1270" s="68"/>
      <c r="Z1270" s="68"/>
    </row>
    <row r="1271" spans="1:26" ht="30" customHeight="1">
      <c r="A1271" s="103" t="s">
        <v>3061</v>
      </c>
      <c r="B1271" s="76" t="s">
        <v>3062</v>
      </c>
      <c r="C1271" s="107"/>
      <c r="D1271" s="104"/>
      <c r="E1271" s="61"/>
      <c r="F1271" s="61"/>
      <c r="G1271" s="104"/>
      <c r="H1271" s="104">
        <f t="shared" si="467"/>
        <v>0</v>
      </c>
      <c r="I1271" s="68"/>
      <c r="J1271" s="68"/>
      <c r="K1271" s="68"/>
      <c r="L1271" s="68"/>
      <c r="M1271" s="68"/>
      <c r="N1271" s="68"/>
      <c r="O1271" s="68"/>
      <c r="P1271" s="68"/>
      <c r="Q1271" s="68"/>
      <c r="R1271" s="68"/>
      <c r="S1271" s="68"/>
      <c r="T1271" s="68"/>
      <c r="U1271" s="68"/>
      <c r="V1271" s="68"/>
      <c r="W1271" s="68"/>
      <c r="X1271" s="68"/>
      <c r="Y1271" s="68"/>
      <c r="Z1271" s="68"/>
    </row>
    <row r="1272" spans="1:26" ht="30" customHeight="1">
      <c r="A1272" s="106" t="s">
        <v>3063</v>
      </c>
      <c r="B1272" s="76" t="s">
        <v>3064</v>
      </c>
      <c r="C1272" s="107"/>
      <c r="D1272" s="104"/>
      <c r="E1272" s="61"/>
      <c r="F1272" s="61"/>
      <c r="G1272" s="104"/>
      <c r="H1272" s="104">
        <f t="shared" si="467"/>
        <v>0</v>
      </c>
      <c r="I1272" s="68"/>
      <c r="J1272" s="68"/>
      <c r="K1272" s="68"/>
      <c r="L1272" s="68"/>
      <c r="M1272" s="68"/>
      <c r="N1272" s="68"/>
      <c r="O1272" s="68"/>
      <c r="P1272" s="68"/>
      <c r="Q1272" s="68"/>
      <c r="R1272" s="68"/>
      <c r="S1272" s="68"/>
      <c r="T1272" s="68"/>
      <c r="U1272" s="68"/>
      <c r="V1272" s="68"/>
      <c r="W1272" s="68"/>
      <c r="X1272" s="68"/>
      <c r="Y1272" s="68"/>
      <c r="Z1272" s="68"/>
    </row>
    <row r="1273" spans="1:26" ht="30" customHeight="1">
      <c r="A1273" s="103" t="s">
        <v>3065</v>
      </c>
      <c r="B1273" s="76" t="s">
        <v>3066</v>
      </c>
      <c r="C1273" s="107"/>
      <c r="D1273" s="104"/>
      <c r="E1273" s="61"/>
      <c r="F1273" s="61"/>
      <c r="G1273" s="104"/>
      <c r="H1273" s="104">
        <f t="shared" si="467"/>
        <v>0</v>
      </c>
      <c r="I1273" s="68"/>
      <c r="J1273" s="68"/>
      <c r="K1273" s="68"/>
      <c r="L1273" s="68"/>
      <c r="M1273" s="68"/>
      <c r="N1273" s="68"/>
      <c r="O1273" s="68"/>
      <c r="P1273" s="68"/>
      <c r="Q1273" s="68"/>
      <c r="R1273" s="68"/>
      <c r="S1273" s="68"/>
      <c r="T1273" s="68"/>
      <c r="U1273" s="68"/>
      <c r="V1273" s="68"/>
      <c r="W1273" s="68"/>
      <c r="X1273" s="68"/>
      <c r="Y1273" s="68"/>
      <c r="Z1273" s="68"/>
    </row>
    <row r="1274" spans="1:26" ht="30" customHeight="1">
      <c r="A1274" s="106" t="s">
        <v>3067</v>
      </c>
      <c r="B1274" s="76" t="s">
        <v>3068</v>
      </c>
      <c r="C1274" s="107"/>
      <c r="D1274" s="104"/>
      <c r="E1274" s="61"/>
      <c r="F1274" s="61"/>
      <c r="G1274" s="104"/>
      <c r="H1274" s="104">
        <f t="shared" si="467"/>
        <v>0</v>
      </c>
      <c r="I1274" s="68"/>
      <c r="J1274" s="68"/>
      <c r="K1274" s="68"/>
      <c r="L1274" s="68"/>
      <c r="M1274" s="68"/>
      <c r="N1274" s="68"/>
      <c r="O1274" s="68"/>
      <c r="P1274" s="68"/>
      <c r="Q1274" s="68"/>
      <c r="R1274" s="68"/>
      <c r="S1274" s="68"/>
      <c r="T1274" s="68"/>
      <c r="U1274" s="68"/>
      <c r="V1274" s="68"/>
      <c r="W1274" s="68"/>
      <c r="X1274" s="68"/>
      <c r="Y1274" s="68"/>
      <c r="Z1274" s="68"/>
    </row>
    <row r="1275" spans="1:26" ht="30" customHeight="1">
      <c r="A1275" s="103" t="s">
        <v>3069</v>
      </c>
      <c r="B1275" s="76" t="s">
        <v>3070</v>
      </c>
      <c r="C1275" s="107"/>
      <c r="D1275" s="104"/>
      <c r="E1275" s="61"/>
      <c r="F1275" s="61"/>
      <c r="G1275" s="104"/>
      <c r="H1275" s="104">
        <f t="shared" si="467"/>
        <v>0</v>
      </c>
      <c r="I1275" s="68"/>
      <c r="J1275" s="68"/>
      <c r="K1275" s="68"/>
      <c r="L1275" s="68"/>
      <c r="M1275" s="68"/>
      <c r="N1275" s="68"/>
      <c r="O1275" s="68"/>
      <c r="P1275" s="68"/>
      <c r="Q1275" s="68"/>
      <c r="R1275" s="68"/>
      <c r="S1275" s="68"/>
      <c r="T1275" s="68"/>
      <c r="U1275" s="68"/>
      <c r="V1275" s="68"/>
      <c r="W1275" s="68"/>
      <c r="X1275" s="68"/>
      <c r="Y1275" s="68"/>
      <c r="Z1275" s="68"/>
    </row>
    <row r="1276" spans="1:26" ht="30" customHeight="1">
      <c r="A1276" s="106" t="s">
        <v>3071</v>
      </c>
      <c r="B1276" s="76" t="s">
        <v>3072</v>
      </c>
      <c r="C1276" s="107"/>
      <c r="D1276" s="104"/>
      <c r="E1276" s="61"/>
      <c r="F1276" s="61"/>
      <c r="G1276" s="104"/>
      <c r="H1276" s="104">
        <f t="shared" si="467"/>
        <v>0</v>
      </c>
      <c r="I1276" s="68"/>
      <c r="J1276" s="68"/>
      <c r="K1276" s="68"/>
      <c r="L1276" s="68"/>
      <c r="M1276" s="68"/>
      <c r="N1276" s="68"/>
      <c r="O1276" s="68"/>
      <c r="P1276" s="68"/>
      <c r="Q1276" s="68"/>
      <c r="R1276" s="68"/>
      <c r="S1276" s="68"/>
      <c r="T1276" s="68"/>
      <c r="U1276" s="68"/>
      <c r="V1276" s="68"/>
      <c r="W1276" s="68"/>
      <c r="X1276" s="68"/>
      <c r="Y1276" s="68"/>
      <c r="Z1276" s="68"/>
    </row>
    <row r="1277" spans="1:26" ht="30" customHeight="1">
      <c r="A1277" s="103" t="s">
        <v>3073</v>
      </c>
      <c r="B1277" s="76" t="s">
        <v>3074</v>
      </c>
      <c r="C1277" s="107"/>
      <c r="D1277" s="104"/>
      <c r="E1277" s="61"/>
      <c r="F1277" s="61"/>
      <c r="G1277" s="104"/>
      <c r="H1277" s="104">
        <f t="shared" si="467"/>
        <v>0</v>
      </c>
      <c r="I1277" s="68"/>
      <c r="J1277" s="68"/>
      <c r="K1277" s="68"/>
      <c r="L1277" s="68"/>
      <c r="M1277" s="68"/>
      <c r="N1277" s="68"/>
      <c r="O1277" s="68"/>
      <c r="P1277" s="68"/>
      <c r="Q1277" s="68"/>
      <c r="R1277" s="68"/>
      <c r="S1277" s="68"/>
      <c r="T1277" s="68"/>
      <c r="U1277" s="68"/>
      <c r="V1277" s="68"/>
      <c r="W1277" s="68"/>
      <c r="X1277" s="68"/>
      <c r="Y1277" s="68"/>
      <c r="Z1277" s="68"/>
    </row>
    <row r="1278" spans="1:26" ht="30" customHeight="1">
      <c r="A1278" s="106" t="s">
        <v>3075</v>
      </c>
      <c r="B1278" s="76" t="s">
        <v>3076</v>
      </c>
      <c r="C1278" s="107"/>
      <c r="D1278" s="104"/>
      <c r="E1278" s="61"/>
      <c r="F1278" s="61"/>
      <c r="G1278" s="104"/>
      <c r="H1278" s="104">
        <f t="shared" si="467"/>
        <v>0</v>
      </c>
      <c r="I1278" s="68"/>
      <c r="J1278" s="68"/>
      <c r="K1278" s="68"/>
      <c r="L1278" s="68"/>
      <c r="M1278" s="68"/>
      <c r="N1278" s="68"/>
      <c r="O1278" s="68"/>
      <c r="P1278" s="68"/>
      <c r="Q1278" s="68"/>
      <c r="R1278" s="68"/>
      <c r="S1278" s="68"/>
      <c r="T1278" s="68"/>
      <c r="U1278" s="68"/>
      <c r="V1278" s="68"/>
      <c r="W1278" s="68"/>
      <c r="X1278" s="68"/>
      <c r="Y1278" s="68"/>
      <c r="Z1278" s="68"/>
    </row>
    <row r="1279" spans="1:26" ht="30" customHeight="1">
      <c r="A1279" s="103" t="s">
        <v>3077</v>
      </c>
      <c r="B1279" s="76" t="s">
        <v>3078</v>
      </c>
      <c r="C1279" s="107"/>
      <c r="D1279" s="104"/>
      <c r="E1279" s="61"/>
      <c r="F1279" s="61"/>
      <c r="G1279" s="104"/>
      <c r="H1279" s="104">
        <f t="shared" si="467"/>
        <v>0</v>
      </c>
      <c r="I1279" s="68"/>
      <c r="J1279" s="68"/>
      <c r="K1279" s="68"/>
      <c r="L1279" s="68"/>
      <c r="M1279" s="68"/>
      <c r="N1279" s="68"/>
      <c r="O1279" s="68"/>
      <c r="P1279" s="68"/>
      <c r="Q1279" s="68"/>
      <c r="R1279" s="68"/>
      <c r="S1279" s="68"/>
      <c r="T1279" s="68"/>
      <c r="U1279" s="68"/>
      <c r="V1279" s="68"/>
      <c r="W1279" s="68"/>
      <c r="X1279" s="68"/>
      <c r="Y1279" s="68"/>
      <c r="Z1279" s="68"/>
    </row>
    <row r="1280" spans="1:26" ht="30" customHeight="1">
      <c r="A1280" s="106" t="s">
        <v>3079</v>
      </c>
      <c r="B1280" s="76" t="s">
        <v>3080</v>
      </c>
      <c r="C1280" s="107"/>
      <c r="D1280" s="104"/>
      <c r="E1280" s="61"/>
      <c r="F1280" s="61"/>
      <c r="G1280" s="104"/>
      <c r="H1280" s="104">
        <f t="shared" si="467"/>
        <v>0</v>
      </c>
      <c r="I1280" s="68"/>
      <c r="J1280" s="68"/>
      <c r="K1280" s="68"/>
      <c r="L1280" s="68"/>
      <c r="M1280" s="68"/>
      <c r="N1280" s="68"/>
      <c r="O1280" s="68"/>
      <c r="P1280" s="68"/>
      <c r="Q1280" s="68"/>
      <c r="R1280" s="68"/>
      <c r="S1280" s="68"/>
      <c r="T1280" s="68"/>
      <c r="U1280" s="68"/>
      <c r="V1280" s="68"/>
      <c r="W1280" s="68"/>
      <c r="X1280" s="68"/>
      <c r="Y1280" s="68"/>
      <c r="Z1280" s="68"/>
    </row>
    <row r="1281" spans="1:26" ht="30" customHeight="1">
      <c r="A1281" s="103" t="s">
        <v>3081</v>
      </c>
      <c r="B1281" s="76" t="s">
        <v>3082</v>
      </c>
      <c r="C1281" s="107"/>
      <c r="D1281" s="104"/>
      <c r="E1281" s="61"/>
      <c r="F1281" s="61"/>
      <c r="G1281" s="104"/>
      <c r="H1281" s="104">
        <f t="shared" si="467"/>
        <v>0</v>
      </c>
      <c r="I1281" s="68"/>
      <c r="J1281" s="68"/>
      <c r="K1281" s="68"/>
      <c r="L1281" s="68"/>
      <c r="M1281" s="68"/>
      <c r="N1281" s="68"/>
      <c r="O1281" s="68"/>
      <c r="P1281" s="68"/>
      <c r="Q1281" s="68"/>
      <c r="R1281" s="68"/>
      <c r="S1281" s="68"/>
      <c r="T1281" s="68"/>
      <c r="U1281" s="68"/>
      <c r="V1281" s="68"/>
      <c r="W1281" s="68"/>
      <c r="X1281" s="68"/>
      <c r="Y1281" s="68"/>
      <c r="Z1281" s="68"/>
    </row>
    <row r="1282" spans="1:26" ht="30" customHeight="1">
      <c r="A1282" s="100" t="s">
        <v>3083</v>
      </c>
      <c r="B1282" s="109" t="s">
        <v>357</v>
      </c>
      <c r="C1282" s="102"/>
      <c r="D1282" s="102"/>
      <c r="E1282" s="48">
        <f t="shared" ref="E1282:F1282" si="468">SUM(E1283:E1300)</f>
        <v>0</v>
      </c>
      <c r="F1282" s="48">
        <f t="shared" si="468"/>
        <v>0</v>
      </c>
      <c r="G1282" s="49"/>
      <c r="H1282" s="48">
        <f>SUM(H1283:H1300)</f>
        <v>0</v>
      </c>
      <c r="I1282" s="68"/>
      <c r="J1282" s="68"/>
      <c r="K1282" s="68"/>
      <c r="L1282" s="68"/>
      <c r="M1282" s="68"/>
      <c r="N1282" s="68"/>
      <c r="O1282" s="68"/>
      <c r="P1282" s="68"/>
      <c r="Q1282" s="68"/>
      <c r="R1282" s="68"/>
      <c r="S1282" s="68"/>
      <c r="T1282" s="68"/>
      <c r="U1282" s="68"/>
      <c r="V1282" s="68"/>
      <c r="W1282" s="68"/>
      <c r="X1282" s="68"/>
      <c r="Y1282" s="68"/>
      <c r="Z1282" s="68"/>
    </row>
    <row r="1283" spans="1:26" ht="30" customHeight="1">
      <c r="A1283" s="106" t="s">
        <v>3084</v>
      </c>
      <c r="B1283" s="76" t="s">
        <v>3085</v>
      </c>
      <c r="C1283" s="107"/>
      <c r="D1283" s="104"/>
      <c r="E1283" s="61"/>
      <c r="F1283" s="61"/>
      <c r="G1283" s="104"/>
      <c r="H1283" s="104">
        <f t="shared" ref="H1283:H1300" si="469">ROUND(F1283-E1283,2)</f>
        <v>0</v>
      </c>
      <c r="I1283" s="68"/>
      <c r="J1283" s="68"/>
      <c r="K1283" s="68"/>
      <c r="L1283" s="68"/>
      <c r="M1283" s="68"/>
      <c r="N1283" s="68"/>
      <c r="O1283" s="68"/>
      <c r="P1283" s="68"/>
      <c r="Q1283" s="68"/>
      <c r="R1283" s="68"/>
      <c r="S1283" s="68"/>
      <c r="T1283" s="68"/>
      <c r="U1283" s="68"/>
      <c r="V1283" s="68"/>
      <c r="W1283" s="68"/>
      <c r="X1283" s="68"/>
      <c r="Y1283" s="68"/>
      <c r="Z1283" s="68"/>
    </row>
    <row r="1284" spans="1:26" ht="30" customHeight="1">
      <c r="A1284" s="103" t="s">
        <v>3086</v>
      </c>
      <c r="B1284" s="76" t="s">
        <v>3087</v>
      </c>
      <c r="C1284" s="107"/>
      <c r="D1284" s="104"/>
      <c r="E1284" s="61"/>
      <c r="F1284" s="61"/>
      <c r="G1284" s="104"/>
      <c r="H1284" s="104">
        <f t="shared" si="469"/>
        <v>0</v>
      </c>
      <c r="I1284" s="68"/>
      <c r="J1284" s="68"/>
      <c r="K1284" s="68"/>
      <c r="L1284" s="68"/>
      <c r="M1284" s="68"/>
      <c r="N1284" s="68"/>
      <c r="O1284" s="68"/>
      <c r="P1284" s="68"/>
      <c r="Q1284" s="68"/>
      <c r="R1284" s="68"/>
      <c r="S1284" s="68"/>
      <c r="T1284" s="68"/>
      <c r="U1284" s="68"/>
      <c r="V1284" s="68"/>
      <c r="W1284" s="68"/>
      <c r="X1284" s="68"/>
      <c r="Y1284" s="68"/>
      <c r="Z1284" s="68"/>
    </row>
    <row r="1285" spans="1:26" ht="30" customHeight="1">
      <c r="A1285" s="106" t="s">
        <v>3088</v>
      </c>
      <c r="B1285" s="76" t="s">
        <v>3089</v>
      </c>
      <c r="C1285" s="107"/>
      <c r="D1285" s="104"/>
      <c r="E1285" s="61"/>
      <c r="F1285" s="61"/>
      <c r="G1285" s="104"/>
      <c r="H1285" s="104">
        <f t="shared" si="469"/>
        <v>0</v>
      </c>
      <c r="I1285" s="68"/>
      <c r="J1285" s="68"/>
      <c r="K1285" s="68"/>
      <c r="L1285" s="68"/>
      <c r="M1285" s="68"/>
      <c r="N1285" s="68"/>
      <c r="O1285" s="68"/>
      <c r="P1285" s="68"/>
      <c r="Q1285" s="68"/>
      <c r="R1285" s="68"/>
      <c r="S1285" s="68"/>
      <c r="T1285" s="68"/>
      <c r="U1285" s="68"/>
      <c r="V1285" s="68"/>
      <c r="W1285" s="68"/>
      <c r="X1285" s="68"/>
      <c r="Y1285" s="68"/>
      <c r="Z1285" s="68"/>
    </row>
    <row r="1286" spans="1:26" ht="30" customHeight="1">
      <c r="A1286" s="103" t="s">
        <v>3090</v>
      </c>
      <c r="B1286" s="76" t="s">
        <v>3091</v>
      </c>
      <c r="C1286" s="107"/>
      <c r="D1286" s="104"/>
      <c r="E1286" s="61"/>
      <c r="F1286" s="61"/>
      <c r="G1286" s="104"/>
      <c r="H1286" s="104">
        <f t="shared" si="469"/>
        <v>0</v>
      </c>
      <c r="I1286" s="68"/>
      <c r="J1286" s="68"/>
      <c r="K1286" s="68"/>
      <c r="L1286" s="68"/>
      <c r="M1286" s="68"/>
      <c r="N1286" s="68"/>
      <c r="O1286" s="68"/>
      <c r="P1286" s="68"/>
      <c r="Q1286" s="68"/>
      <c r="R1286" s="68"/>
      <c r="S1286" s="68"/>
      <c r="T1286" s="68"/>
      <c r="U1286" s="68"/>
      <c r="V1286" s="68"/>
      <c r="W1286" s="68"/>
      <c r="X1286" s="68"/>
      <c r="Y1286" s="68"/>
      <c r="Z1286" s="68"/>
    </row>
    <row r="1287" spans="1:26" ht="30" customHeight="1">
      <c r="A1287" s="106" t="s">
        <v>3092</v>
      </c>
      <c r="B1287" s="76" t="s">
        <v>3093</v>
      </c>
      <c r="C1287" s="107"/>
      <c r="D1287" s="104"/>
      <c r="E1287" s="61"/>
      <c r="F1287" s="61"/>
      <c r="G1287" s="104"/>
      <c r="H1287" s="104">
        <f t="shared" si="469"/>
        <v>0</v>
      </c>
      <c r="I1287" s="68"/>
      <c r="J1287" s="68"/>
      <c r="K1287" s="68"/>
      <c r="L1287" s="68"/>
      <c r="M1287" s="68"/>
      <c r="N1287" s="68"/>
      <c r="O1287" s="68"/>
      <c r="P1287" s="68"/>
      <c r="Q1287" s="68"/>
      <c r="R1287" s="68"/>
      <c r="S1287" s="68"/>
      <c r="T1287" s="68"/>
      <c r="U1287" s="68"/>
      <c r="V1287" s="68"/>
      <c r="W1287" s="68"/>
      <c r="X1287" s="68"/>
      <c r="Y1287" s="68"/>
      <c r="Z1287" s="68"/>
    </row>
    <row r="1288" spans="1:26" ht="30" customHeight="1">
      <c r="A1288" s="103" t="s">
        <v>3094</v>
      </c>
      <c r="B1288" s="76" t="s">
        <v>3095</v>
      </c>
      <c r="C1288" s="107"/>
      <c r="D1288" s="104"/>
      <c r="E1288" s="104"/>
      <c r="F1288" s="104"/>
      <c r="G1288" s="104"/>
      <c r="H1288" s="104">
        <f t="shared" si="469"/>
        <v>0</v>
      </c>
      <c r="I1288" s="68"/>
      <c r="J1288" s="68"/>
      <c r="K1288" s="68"/>
      <c r="L1288" s="68"/>
      <c r="M1288" s="68"/>
      <c r="N1288" s="68"/>
      <c r="O1288" s="68"/>
      <c r="P1288" s="68"/>
      <c r="Q1288" s="68"/>
      <c r="R1288" s="68"/>
      <c r="S1288" s="68"/>
      <c r="T1288" s="68"/>
      <c r="U1288" s="68"/>
      <c r="V1288" s="68"/>
      <c r="W1288" s="68"/>
      <c r="X1288" s="68"/>
      <c r="Y1288" s="68"/>
      <c r="Z1288" s="68"/>
    </row>
    <row r="1289" spans="1:26" ht="30" customHeight="1">
      <c r="A1289" s="106" t="s">
        <v>3096</v>
      </c>
      <c r="B1289" s="76" t="s">
        <v>3097</v>
      </c>
      <c r="C1289" s="107"/>
      <c r="D1289" s="104"/>
      <c r="E1289" s="61"/>
      <c r="F1289" s="61"/>
      <c r="G1289" s="104"/>
      <c r="H1289" s="104">
        <f t="shared" si="469"/>
        <v>0</v>
      </c>
      <c r="I1289" s="68"/>
      <c r="J1289" s="68"/>
      <c r="K1289" s="68"/>
      <c r="L1289" s="68"/>
      <c r="M1289" s="68"/>
      <c r="N1289" s="68"/>
      <c r="O1289" s="68"/>
      <c r="P1289" s="68"/>
      <c r="Q1289" s="68"/>
      <c r="R1289" s="68"/>
      <c r="S1289" s="68"/>
      <c r="T1289" s="68"/>
      <c r="U1289" s="68"/>
      <c r="V1289" s="68"/>
      <c r="W1289" s="68"/>
      <c r="X1289" s="68"/>
      <c r="Y1289" s="68"/>
      <c r="Z1289" s="68"/>
    </row>
    <row r="1290" spans="1:26" ht="30" customHeight="1">
      <c r="A1290" s="103" t="s">
        <v>3098</v>
      </c>
      <c r="B1290" s="76" t="s">
        <v>3099</v>
      </c>
      <c r="C1290" s="107"/>
      <c r="D1290" s="104"/>
      <c r="E1290" s="61"/>
      <c r="F1290" s="61"/>
      <c r="G1290" s="104"/>
      <c r="H1290" s="104">
        <f t="shared" si="469"/>
        <v>0</v>
      </c>
      <c r="I1290" s="68"/>
      <c r="J1290" s="68"/>
      <c r="K1290" s="68"/>
      <c r="L1290" s="68"/>
      <c r="M1290" s="68"/>
      <c r="N1290" s="68"/>
      <c r="O1290" s="68"/>
      <c r="P1290" s="68"/>
      <c r="Q1290" s="68"/>
      <c r="R1290" s="68"/>
      <c r="S1290" s="68"/>
      <c r="T1290" s="68"/>
      <c r="U1290" s="68"/>
      <c r="V1290" s="68"/>
      <c r="W1290" s="68"/>
      <c r="X1290" s="68"/>
      <c r="Y1290" s="68"/>
      <c r="Z1290" s="68"/>
    </row>
    <row r="1291" spans="1:26" ht="30" customHeight="1">
      <c r="A1291" s="106" t="s">
        <v>3100</v>
      </c>
      <c r="B1291" s="76" t="s">
        <v>3101</v>
      </c>
      <c r="C1291" s="107"/>
      <c r="D1291" s="104"/>
      <c r="E1291" s="61"/>
      <c r="F1291" s="61"/>
      <c r="G1291" s="104"/>
      <c r="H1291" s="104">
        <f t="shared" si="469"/>
        <v>0</v>
      </c>
      <c r="I1291" s="68"/>
      <c r="J1291" s="68"/>
      <c r="K1291" s="68"/>
      <c r="L1291" s="68"/>
      <c r="M1291" s="68"/>
      <c r="N1291" s="68"/>
      <c r="O1291" s="68"/>
      <c r="P1291" s="68"/>
      <c r="Q1291" s="68"/>
      <c r="R1291" s="68"/>
      <c r="S1291" s="68"/>
      <c r="T1291" s="68"/>
      <c r="U1291" s="68"/>
      <c r="V1291" s="68"/>
      <c r="W1291" s="68"/>
      <c r="X1291" s="68"/>
      <c r="Y1291" s="68"/>
      <c r="Z1291" s="68"/>
    </row>
    <row r="1292" spans="1:26" ht="30" customHeight="1">
      <c r="A1292" s="103" t="s">
        <v>3102</v>
      </c>
      <c r="B1292" s="76" t="s">
        <v>3103</v>
      </c>
      <c r="C1292" s="107"/>
      <c r="D1292" s="104"/>
      <c r="E1292" s="61"/>
      <c r="F1292" s="61"/>
      <c r="G1292" s="104"/>
      <c r="H1292" s="104">
        <f t="shared" si="469"/>
        <v>0</v>
      </c>
      <c r="I1292" s="68"/>
      <c r="J1292" s="68"/>
      <c r="K1292" s="68"/>
      <c r="L1292" s="68"/>
      <c r="M1292" s="68"/>
      <c r="N1292" s="68"/>
      <c r="O1292" s="68"/>
      <c r="P1292" s="68"/>
      <c r="Q1292" s="68"/>
      <c r="R1292" s="68"/>
      <c r="S1292" s="68"/>
      <c r="T1292" s="68"/>
      <c r="U1292" s="68"/>
      <c r="V1292" s="68"/>
      <c r="W1292" s="68"/>
      <c r="X1292" s="68"/>
      <c r="Y1292" s="68"/>
      <c r="Z1292" s="68"/>
    </row>
    <row r="1293" spans="1:26" ht="30" customHeight="1">
      <c r="A1293" s="106" t="s">
        <v>3104</v>
      </c>
      <c r="B1293" s="76" t="s">
        <v>3105</v>
      </c>
      <c r="C1293" s="107"/>
      <c r="D1293" s="104"/>
      <c r="E1293" s="61"/>
      <c r="F1293" s="61"/>
      <c r="G1293" s="104"/>
      <c r="H1293" s="104">
        <f t="shared" si="469"/>
        <v>0</v>
      </c>
      <c r="I1293" s="68"/>
      <c r="J1293" s="68"/>
      <c r="K1293" s="68"/>
      <c r="L1293" s="68"/>
      <c r="M1293" s="68"/>
      <c r="N1293" s="68"/>
      <c r="O1293" s="68"/>
      <c r="P1293" s="68"/>
      <c r="Q1293" s="68"/>
      <c r="R1293" s="68"/>
      <c r="S1293" s="68"/>
      <c r="T1293" s="68"/>
      <c r="U1293" s="68"/>
      <c r="V1293" s="68"/>
      <c r="W1293" s="68"/>
      <c r="X1293" s="68"/>
      <c r="Y1293" s="68"/>
      <c r="Z1293" s="68"/>
    </row>
    <row r="1294" spans="1:26" ht="30" customHeight="1">
      <c r="A1294" s="103" t="s">
        <v>3106</v>
      </c>
      <c r="B1294" s="76" t="s">
        <v>3107</v>
      </c>
      <c r="C1294" s="107"/>
      <c r="D1294" s="104"/>
      <c r="E1294" s="61"/>
      <c r="F1294" s="61"/>
      <c r="G1294" s="104"/>
      <c r="H1294" s="104">
        <f t="shared" si="469"/>
        <v>0</v>
      </c>
      <c r="I1294" s="68"/>
      <c r="J1294" s="68"/>
      <c r="K1294" s="68"/>
      <c r="L1294" s="68"/>
      <c r="M1294" s="68"/>
      <c r="N1294" s="68"/>
      <c r="O1294" s="68"/>
      <c r="P1294" s="68"/>
      <c r="Q1294" s="68"/>
      <c r="R1294" s="68"/>
      <c r="S1294" s="68"/>
      <c r="T1294" s="68"/>
      <c r="U1294" s="68"/>
      <c r="V1294" s="68"/>
      <c r="W1294" s="68"/>
      <c r="X1294" s="68"/>
      <c r="Y1294" s="68"/>
      <c r="Z1294" s="68"/>
    </row>
    <row r="1295" spans="1:26" ht="30" customHeight="1">
      <c r="A1295" s="106" t="s">
        <v>3108</v>
      </c>
      <c r="B1295" s="76" t="s">
        <v>3109</v>
      </c>
      <c r="C1295" s="107"/>
      <c r="D1295" s="104"/>
      <c r="E1295" s="61"/>
      <c r="F1295" s="61"/>
      <c r="G1295" s="104"/>
      <c r="H1295" s="104">
        <f t="shared" si="469"/>
        <v>0</v>
      </c>
      <c r="I1295" s="68"/>
      <c r="J1295" s="68"/>
      <c r="K1295" s="68"/>
      <c r="L1295" s="68"/>
      <c r="M1295" s="68"/>
      <c r="N1295" s="68"/>
      <c r="O1295" s="68"/>
      <c r="P1295" s="68"/>
      <c r="Q1295" s="68"/>
      <c r="R1295" s="68"/>
      <c r="S1295" s="68"/>
      <c r="T1295" s="68"/>
      <c r="U1295" s="68"/>
      <c r="V1295" s="68"/>
      <c r="W1295" s="68"/>
      <c r="X1295" s="68"/>
      <c r="Y1295" s="68"/>
      <c r="Z1295" s="68"/>
    </row>
    <row r="1296" spans="1:26" ht="30" customHeight="1">
      <c r="A1296" s="103" t="s">
        <v>3110</v>
      </c>
      <c r="B1296" s="76" t="s">
        <v>3111</v>
      </c>
      <c r="C1296" s="107"/>
      <c r="D1296" s="104"/>
      <c r="E1296" s="61"/>
      <c r="F1296" s="61"/>
      <c r="G1296" s="104"/>
      <c r="H1296" s="104">
        <f t="shared" si="469"/>
        <v>0</v>
      </c>
      <c r="I1296" s="68"/>
      <c r="J1296" s="68"/>
      <c r="K1296" s="68"/>
      <c r="L1296" s="68"/>
      <c r="M1296" s="68"/>
      <c r="N1296" s="68"/>
      <c r="O1296" s="68"/>
      <c r="P1296" s="68"/>
      <c r="Q1296" s="68"/>
      <c r="R1296" s="68"/>
      <c r="S1296" s="68"/>
      <c r="T1296" s="68"/>
      <c r="U1296" s="68"/>
      <c r="V1296" s="68"/>
      <c r="W1296" s="68"/>
      <c r="X1296" s="68"/>
      <c r="Y1296" s="68"/>
      <c r="Z1296" s="68"/>
    </row>
    <row r="1297" spans="1:26" ht="30" customHeight="1">
      <c r="A1297" s="106" t="s">
        <v>3112</v>
      </c>
      <c r="B1297" s="76" t="s">
        <v>3113</v>
      </c>
      <c r="C1297" s="107"/>
      <c r="D1297" s="104"/>
      <c r="E1297" s="61"/>
      <c r="F1297" s="61"/>
      <c r="G1297" s="104"/>
      <c r="H1297" s="104">
        <f t="shared" si="469"/>
        <v>0</v>
      </c>
      <c r="I1297" s="68"/>
      <c r="J1297" s="68"/>
      <c r="K1297" s="68"/>
      <c r="L1297" s="68"/>
      <c r="M1297" s="68"/>
      <c r="N1297" s="68"/>
      <c r="O1297" s="68"/>
      <c r="P1297" s="68"/>
      <c r="Q1297" s="68"/>
      <c r="R1297" s="68"/>
      <c r="S1297" s="68"/>
      <c r="T1297" s="68"/>
      <c r="U1297" s="68"/>
      <c r="V1297" s="68"/>
      <c r="W1297" s="68"/>
      <c r="X1297" s="68"/>
      <c r="Y1297" s="68"/>
      <c r="Z1297" s="68"/>
    </row>
    <row r="1298" spans="1:26" ht="30" customHeight="1">
      <c r="A1298" s="103" t="s">
        <v>3114</v>
      </c>
      <c r="B1298" s="76" t="s">
        <v>3115</v>
      </c>
      <c r="C1298" s="107"/>
      <c r="D1298" s="104"/>
      <c r="E1298" s="61"/>
      <c r="F1298" s="61"/>
      <c r="G1298" s="104"/>
      <c r="H1298" s="104">
        <f t="shared" si="469"/>
        <v>0</v>
      </c>
      <c r="I1298" s="68"/>
      <c r="J1298" s="68"/>
      <c r="K1298" s="68"/>
      <c r="L1298" s="68"/>
      <c r="M1298" s="68"/>
      <c r="N1298" s="68"/>
      <c r="O1298" s="68"/>
      <c r="P1298" s="68"/>
      <c r="Q1298" s="68"/>
      <c r="R1298" s="68"/>
      <c r="S1298" s="68"/>
      <c r="T1298" s="68"/>
      <c r="U1298" s="68"/>
      <c r="V1298" s="68"/>
      <c r="W1298" s="68"/>
      <c r="X1298" s="68"/>
      <c r="Y1298" s="68"/>
      <c r="Z1298" s="68"/>
    </row>
    <row r="1299" spans="1:26" ht="30" customHeight="1">
      <c r="A1299" s="106" t="s">
        <v>3116</v>
      </c>
      <c r="B1299" s="76" t="s">
        <v>3117</v>
      </c>
      <c r="C1299" s="107"/>
      <c r="D1299" s="104"/>
      <c r="E1299" s="61"/>
      <c r="F1299" s="61"/>
      <c r="G1299" s="104"/>
      <c r="H1299" s="104">
        <f t="shared" si="469"/>
        <v>0</v>
      </c>
      <c r="I1299" s="68"/>
      <c r="J1299" s="68"/>
      <c r="K1299" s="68"/>
      <c r="L1299" s="68"/>
      <c r="M1299" s="68"/>
      <c r="N1299" s="68"/>
      <c r="O1299" s="68"/>
      <c r="P1299" s="68"/>
      <c r="Q1299" s="68"/>
      <c r="R1299" s="68"/>
      <c r="S1299" s="68"/>
      <c r="T1299" s="68"/>
      <c r="U1299" s="68"/>
      <c r="V1299" s="68"/>
      <c r="W1299" s="68"/>
      <c r="X1299" s="68"/>
      <c r="Y1299" s="68"/>
      <c r="Z1299" s="68"/>
    </row>
    <row r="1300" spans="1:26" ht="30" customHeight="1">
      <c r="A1300" s="103" t="s">
        <v>3118</v>
      </c>
      <c r="B1300" s="76" t="s">
        <v>3119</v>
      </c>
      <c r="C1300" s="107"/>
      <c r="D1300" s="104"/>
      <c r="E1300" s="61"/>
      <c r="F1300" s="61"/>
      <c r="G1300" s="104"/>
      <c r="H1300" s="104">
        <f t="shared" si="469"/>
        <v>0</v>
      </c>
      <c r="I1300" s="68"/>
      <c r="J1300" s="68"/>
      <c r="K1300" s="68"/>
      <c r="L1300" s="68"/>
      <c r="M1300" s="68"/>
      <c r="N1300" s="68"/>
      <c r="O1300" s="68"/>
      <c r="P1300" s="68"/>
      <c r="Q1300" s="68"/>
      <c r="R1300" s="68"/>
      <c r="S1300" s="68"/>
      <c r="T1300" s="68"/>
      <c r="U1300" s="68"/>
      <c r="V1300" s="68"/>
      <c r="W1300" s="68"/>
      <c r="X1300" s="68"/>
      <c r="Y1300" s="68"/>
      <c r="Z1300" s="68"/>
    </row>
    <row r="1301" spans="1:26" ht="30" customHeight="1">
      <c r="A1301" s="100" t="s">
        <v>3120</v>
      </c>
      <c r="B1301" s="109" t="s">
        <v>358</v>
      </c>
      <c r="C1301" s="102"/>
      <c r="D1301" s="102"/>
      <c r="E1301" s="48">
        <f t="shared" ref="E1301:F1301" si="470">SUM(E1302:E1319)</f>
        <v>0</v>
      </c>
      <c r="F1301" s="48">
        <f t="shared" si="470"/>
        <v>0</v>
      </c>
      <c r="G1301" s="49"/>
      <c r="H1301" s="48">
        <f>SUM(H1302:H1319)</f>
        <v>0</v>
      </c>
      <c r="I1301" s="68"/>
      <c r="J1301" s="68"/>
      <c r="K1301" s="68"/>
      <c r="L1301" s="68"/>
      <c r="M1301" s="68"/>
      <c r="N1301" s="68"/>
      <c r="O1301" s="68"/>
      <c r="P1301" s="68"/>
      <c r="Q1301" s="68"/>
      <c r="R1301" s="68"/>
      <c r="S1301" s="68"/>
      <c r="T1301" s="68"/>
      <c r="U1301" s="68"/>
      <c r="V1301" s="68"/>
      <c r="W1301" s="68"/>
      <c r="X1301" s="68"/>
      <c r="Y1301" s="68"/>
      <c r="Z1301" s="68"/>
    </row>
    <row r="1302" spans="1:26" ht="30" customHeight="1">
      <c r="A1302" s="106" t="s">
        <v>3121</v>
      </c>
      <c r="B1302" s="76" t="s">
        <v>3122</v>
      </c>
      <c r="C1302" s="107"/>
      <c r="D1302" s="104"/>
      <c r="E1302" s="61"/>
      <c r="F1302" s="61"/>
      <c r="G1302" s="104"/>
      <c r="H1302" s="104">
        <f t="shared" ref="H1302:H1319" si="471">ROUND(F1302-E1302,2)</f>
        <v>0</v>
      </c>
      <c r="I1302" s="68"/>
      <c r="J1302" s="68"/>
      <c r="K1302" s="68"/>
      <c r="L1302" s="68"/>
      <c r="M1302" s="68"/>
      <c r="N1302" s="68"/>
      <c r="O1302" s="68"/>
      <c r="P1302" s="68"/>
      <c r="Q1302" s="68"/>
      <c r="R1302" s="68"/>
      <c r="S1302" s="68"/>
      <c r="T1302" s="68"/>
      <c r="U1302" s="68"/>
      <c r="V1302" s="68"/>
      <c r="W1302" s="68"/>
      <c r="X1302" s="68"/>
      <c r="Y1302" s="68"/>
      <c r="Z1302" s="68"/>
    </row>
    <row r="1303" spans="1:26" ht="30" customHeight="1">
      <c r="A1303" s="103" t="s">
        <v>3123</v>
      </c>
      <c r="B1303" s="76" t="s">
        <v>3124</v>
      </c>
      <c r="C1303" s="107"/>
      <c r="D1303" s="104"/>
      <c r="E1303" s="61"/>
      <c r="F1303" s="61"/>
      <c r="G1303" s="104"/>
      <c r="H1303" s="104">
        <f t="shared" si="471"/>
        <v>0</v>
      </c>
      <c r="I1303" s="68"/>
      <c r="J1303" s="68"/>
      <c r="K1303" s="68"/>
      <c r="L1303" s="68"/>
      <c r="M1303" s="68"/>
      <c r="N1303" s="68"/>
      <c r="O1303" s="68"/>
      <c r="P1303" s="68"/>
      <c r="Q1303" s="68"/>
      <c r="R1303" s="68"/>
      <c r="S1303" s="68"/>
      <c r="T1303" s="68"/>
      <c r="U1303" s="68"/>
      <c r="V1303" s="68"/>
      <c r="W1303" s="68"/>
      <c r="X1303" s="68"/>
      <c r="Y1303" s="68"/>
      <c r="Z1303" s="68"/>
    </row>
    <row r="1304" spans="1:26" ht="30" customHeight="1">
      <c r="A1304" s="106" t="s">
        <v>3125</v>
      </c>
      <c r="B1304" s="76" t="s">
        <v>3126</v>
      </c>
      <c r="C1304" s="107"/>
      <c r="D1304" s="104"/>
      <c r="E1304" s="61"/>
      <c r="F1304" s="61"/>
      <c r="G1304" s="104"/>
      <c r="H1304" s="104">
        <f t="shared" si="471"/>
        <v>0</v>
      </c>
      <c r="I1304" s="68"/>
      <c r="J1304" s="68"/>
      <c r="K1304" s="68"/>
      <c r="L1304" s="68"/>
      <c r="M1304" s="68"/>
      <c r="N1304" s="68"/>
      <c r="O1304" s="68"/>
      <c r="P1304" s="68"/>
      <c r="Q1304" s="68"/>
      <c r="R1304" s="68"/>
      <c r="S1304" s="68"/>
      <c r="T1304" s="68"/>
      <c r="U1304" s="68"/>
      <c r="V1304" s="68"/>
      <c r="W1304" s="68"/>
      <c r="X1304" s="68"/>
      <c r="Y1304" s="68"/>
      <c r="Z1304" s="68"/>
    </row>
    <row r="1305" spans="1:26" ht="30" customHeight="1">
      <c r="A1305" s="103" t="s">
        <v>3127</v>
      </c>
      <c r="B1305" s="76" t="s">
        <v>3128</v>
      </c>
      <c r="C1305" s="107"/>
      <c r="D1305" s="104"/>
      <c r="E1305" s="61"/>
      <c r="F1305" s="61"/>
      <c r="G1305" s="104"/>
      <c r="H1305" s="104">
        <f t="shared" si="471"/>
        <v>0</v>
      </c>
      <c r="I1305" s="68"/>
      <c r="J1305" s="68"/>
      <c r="K1305" s="68"/>
      <c r="L1305" s="68"/>
      <c r="M1305" s="68"/>
      <c r="N1305" s="68"/>
      <c r="O1305" s="68"/>
      <c r="P1305" s="68"/>
      <c r="Q1305" s="68"/>
      <c r="R1305" s="68"/>
      <c r="S1305" s="68"/>
      <c r="T1305" s="68"/>
      <c r="U1305" s="68"/>
      <c r="V1305" s="68"/>
      <c r="W1305" s="68"/>
      <c r="X1305" s="68"/>
      <c r="Y1305" s="68"/>
      <c r="Z1305" s="68"/>
    </row>
    <row r="1306" spans="1:26" ht="30" customHeight="1">
      <c r="A1306" s="106" t="s">
        <v>3129</v>
      </c>
      <c r="B1306" s="76" t="s">
        <v>3130</v>
      </c>
      <c r="C1306" s="107"/>
      <c r="D1306" s="104"/>
      <c r="E1306" s="61"/>
      <c r="F1306" s="61"/>
      <c r="G1306" s="104"/>
      <c r="H1306" s="104">
        <f t="shared" si="471"/>
        <v>0</v>
      </c>
      <c r="I1306" s="68"/>
      <c r="J1306" s="68"/>
      <c r="K1306" s="68"/>
      <c r="L1306" s="68"/>
      <c r="M1306" s="68"/>
      <c r="N1306" s="68"/>
      <c r="O1306" s="68"/>
      <c r="P1306" s="68"/>
      <c r="Q1306" s="68"/>
      <c r="R1306" s="68"/>
      <c r="S1306" s="68"/>
      <c r="T1306" s="68"/>
      <c r="U1306" s="68"/>
      <c r="V1306" s="68"/>
      <c r="W1306" s="68"/>
      <c r="X1306" s="68"/>
      <c r="Y1306" s="68"/>
      <c r="Z1306" s="68"/>
    </row>
    <row r="1307" spans="1:26" ht="30" customHeight="1">
      <c r="A1307" s="103" t="s">
        <v>3131</v>
      </c>
      <c r="B1307" s="76" t="s">
        <v>3132</v>
      </c>
      <c r="C1307" s="107"/>
      <c r="D1307" s="104"/>
      <c r="E1307" s="61"/>
      <c r="F1307" s="61"/>
      <c r="G1307" s="104"/>
      <c r="H1307" s="104">
        <f t="shared" si="471"/>
        <v>0</v>
      </c>
      <c r="I1307" s="68"/>
      <c r="J1307" s="68"/>
      <c r="K1307" s="68"/>
      <c r="L1307" s="68"/>
      <c r="M1307" s="68"/>
      <c r="N1307" s="68"/>
      <c r="O1307" s="68"/>
      <c r="P1307" s="68"/>
      <c r="Q1307" s="68"/>
      <c r="R1307" s="68"/>
      <c r="S1307" s="68"/>
      <c r="T1307" s="68"/>
      <c r="U1307" s="68"/>
      <c r="V1307" s="68"/>
      <c r="W1307" s="68"/>
      <c r="X1307" s="68"/>
      <c r="Y1307" s="68"/>
      <c r="Z1307" s="68"/>
    </row>
    <row r="1308" spans="1:26" ht="30" customHeight="1">
      <c r="A1308" s="106" t="s">
        <v>3133</v>
      </c>
      <c r="B1308" s="76" t="s">
        <v>3134</v>
      </c>
      <c r="C1308" s="107"/>
      <c r="D1308" s="104"/>
      <c r="E1308" s="61"/>
      <c r="F1308" s="61"/>
      <c r="G1308" s="104"/>
      <c r="H1308" s="104">
        <f t="shared" si="471"/>
        <v>0</v>
      </c>
      <c r="I1308" s="68"/>
      <c r="J1308" s="68"/>
      <c r="K1308" s="68"/>
      <c r="L1308" s="68"/>
      <c r="M1308" s="68"/>
      <c r="N1308" s="68"/>
      <c r="O1308" s="68"/>
      <c r="P1308" s="68"/>
      <c r="Q1308" s="68"/>
      <c r="R1308" s="68"/>
      <c r="S1308" s="68"/>
      <c r="T1308" s="68"/>
      <c r="U1308" s="68"/>
      <c r="V1308" s="68"/>
      <c r="W1308" s="68"/>
      <c r="X1308" s="68"/>
      <c r="Y1308" s="68"/>
      <c r="Z1308" s="68"/>
    </row>
    <row r="1309" spans="1:26" ht="30" customHeight="1">
      <c r="A1309" s="103" t="s">
        <v>3135</v>
      </c>
      <c r="B1309" s="76" t="s">
        <v>3136</v>
      </c>
      <c r="C1309" s="107"/>
      <c r="D1309" s="104"/>
      <c r="E1309" s="61"/>
      <c r="F1309" s="61"/>
      <c r="G1309" s="104"/>
      <c r="H1309" s="104">
        <f t="shared" si="471"/>
        <v>0</v>
      </c>
      <c r="I1309" s="68"/>
      <c r="J1309" s="68"/>
      <c r="K1309" s="68"/>
      <c r="L1309" s="68"/>
      <c r="M1309" s="68"/>
      <c r="N1309" s="68"/>
      <c r="O1309" s="68"/>
      <c r="P1309" s="68"/>
      <c r="Q1309" s="68"/>
      <c r="R1309" s="68"/>
      <c r="S1309" s="68"/>
      <c r="T1309" s="68"/>
      <c r="U1309" s="68"/>
      <c r="V1309" s="68"/>
      <c r="W1309" s="68"/>
      <c r="X1309" s="68"/>
      <c r="Y1309" s="68"/>
      <c r="Z1309" s="68"/>
    </row>
    <row r="1310" spans="1:26" ht="30" customHeight="1">
      <c r="A1310" s="106" t="s">
        <v>3137</v>
      </c>
      <c r="B1310" s="76" t="s">
        <v>3138</v>
      </c>
      <c r="C1310" s="107"/>
      <c r="D1310" s="104"/>
      <c r="E1310" s="61"/>
      <c r="F1310" s="61"/>
      <c r="G1310" s="104"/>
      <c r="H1310" s="104">
        <f t="shared" si="471"/>
        <v>0</v>
      </c>
      <c r="I1310" s="68"/>
      <c r="J1310" s="68"/>
      <c r="K1310" s="68"/>
      <c r="L1310" s="68"/>
      <c r="M1310" s="68"/>
      <c r="N1310" s="68"/>
      <c r="O1310" s="68"/>
      <c r="P1310" s="68"/>
      <c r="Q1310" s="68"/>
      <c r="R1310" s="68"/>
      <c r="S1310" s="68"/>
      <c r="T1310" s="68"/>
      <c r="U1310" s="68"/>
      <c r="V1310" s="68"/>
      <c r="W1310" s="68"/>
      <c r="X1310" s="68"/>
      <c r="Y1310" s="68"/>
      <c r="Z1310" s="68"/>
    </row>
    <row r="1311" spans="1:26" ht="30" customHeight="1">
      <c r="A1311" s="103" t="s">
        <v>3139</v>
      </c>
      <c r="B1311" s="76" t="s">
        <v>3140</v>
      </c>
      <c r="C1311" s="107"/>
      <c r="D1311" s="104"/>
      <c r="E1311" s="61"/>
      <c r="F1311" s="61"/>
      <c r="G1311" s="104"/>
      <c r="H1311" s="104">
        <f t="shared" si="471"/>
        <v>0</v>
      </c>
      <c r="I1311" s="68"/>
      <c r="J1311" s="68"/>
      <c r="K1311" s="68"/>
      <c r="L1311" s="68"/>
      <c r="M1311" s="68"/>
      <c r="N1311" s="68"/>
      <c r="O1311" s="68"/>
      <c r="P1311" s="68"/>
      <c r="Q1311" s="68"/>
      <c r="R1311" s="68"/>
      <c r="S1311" s="68"/>
      <c r="T1311" s="68"/>
      <c r="U1311" s="68"/>
      <c r="V1311" s="68"/>
      <c r="W1311" s="68"/>
      <c r="X1311" s="68"/>
      <c r="Y1311" s="68"/>
      <c r="Z1311" s="68"/>
    </row>
    <row r="1312" spans="1:26" ht="30" customHeight="1">
      <c r="A1312" s="106" t="s">
        <v>3141</v>
      </c>
      <c r="B1312" s="76" t="s">
        <v>3142</v>
      </c>
      <c r="C1312" s="107"/>
      <c r="D1312" s="104"/>
      <c r="E1312" s="61"/>
      <c r="F1312" s="61"/>
      <c r="G1312" s="104"/>
      <c r="H1312" s="104">
        <f t="shared" si="471"/>
        <v>0</v>
      </c>
      <c r="I1312" s="68"/>
      <c r="J1312" s="68"/>
      <c r="K1312" s="68"/>
      <c r="L1312" s="68"/>
      <c r="M1312" s="68"/>
      <c r="N1312" s="68"/>
      <c r="O1312" s="68"/>
      <c r="P1312" s="68"/>
      <c r="Q1312" s="68"/>
      <c r="R1312" s="68"/>
      <c r="S1312" s="68"/>
      <c r="T1312" s="68"/>
      <c r="U1312" s="68"/>
      <c r="V1312" s="68"/>
      <c r="W1312" s="68"/>
      <c r="X1312" s="68"/>
      <c r="Y1312" s="68"/>
      <c r="Z1312" s="68"/>
    </row>
    <row r="1313" spans="1:26" ht="30" customHeight="1">
      <c r="A1313" s="103" t="s">
        <v>3143</v>
      </c>
      <c r="B1313" s="76" t="s">
        <v>3144</v>
      </c>
      <c r="C1313" s="107"/>
      <c r="D1313" s="104"/>
      <c r="E1313" s="61"/>
      <c r="F1313" s="61"/>
      <c r="G1313" s="104"/>
      <c r="H1313" s="104">
        <f t="shared" si="471"/>
        <v>0</v>
      </c>
      <c r="I1313" s="68"/>
      <c r="J1313" s="68"/>
      <c r="K1313" s="68"/>
      <c r="L1313" s="68"/>
      <c r="M1313" s="68"/>
      <c r="N1313" s="68"/>
      <c r="O1313" s="68"/>
      <c r="P1313" s="68"/>
      <c r="Q1313" s="68"/>
      <c r="R1313" s="68"/>
      <c r="S1313" s="68"/>
      <c r="T1313" s="68"/>
      <c r="U1313" s="68"/>
      <c r="V1313" s="68"/>
      <c r="W1313" s="68"/>
      <c r="X1313" s="68"/>
      <c r="Y1313" s="68"/>
      <c r="Z1313" s="68"/>
    </row>
    <row r="1314" spans="1:26" ht="30" customHeight="1">
      <c r="A1314" s="106" t="s">
        <v>3145</v>
      </c>
      <c r="B1314" s="76" t="s">
        <v>3146</v>
      </c>
      <c r="C1314" s="107"/>
      <c r="D1314" s="104"/>
      <c r="E1314" s="61"/>
      <c r="F1314" s="61"/>
      <c r="G1314" s="104"/>
      <c r="H1314" s="104">
        <f t="shared" si="471"/>
        <v>0</v>
      </c>
      <c r="I1314" s="68"/>
      <c r="J1314" s="68"/>
      <c r="K1314" s="68"/>
      <c r="L1314" s="68"/>
      <c r="M1314" s="68"/>
      <c r="N1314" s="68"/>
      <c r="O1314" s="68"/>
      <c r="P1314" s="68"/>
      <c r="Q1314" s="68"/>
      <c r="R1314" s="68"/>
      <c r="S1314" s="68"/>
      <c r="T1314" s="68"/>
      <c r="U1314" s="68"/>
      <c r="V1314" s="68"/>
      <c r="W1314" s="68"/>
      <c r="X1314" s="68"/>
      <c r="Y1314" s="68"/>
      <c r="Z1314" s="68"/>
    </row>
    <row r="1315" spans="1:26" ht="30" customHeight="1">
      <c r="A1315" s="103" t="s">
        <v>3147</v>
      </c>
      <c r="B1315" s="76" t="s">
        <v>3148</v>
      </c>
      <c r="C1315" s="107"/>
      <c r="D1315" s="104"/>
      <c r="E1315" s="61"/>
      <c r="F1315" s="61"/>
      <c r="G1315" s="104"/>
      <c r="H1315" s="104">
        <f t="shared" si="471"/>
        <v>0</v>
      </c>
      <c r="I1315" s="68"/>
      <c r="J1315" s="68"/>
      <c r="K1315" s="68"/>
      <c r="L1315" s="68"/>
      <c r="M1315" s="68"/>
      <c r="N1315" s="68"/>
      <c r="O1315" s="68"/>
      <c r="P1315" s="68"/>
      <c r="Q1315" s="68"/>
      <c r="R1315" s="68"/>
      <c r="S1315" s="68"/>
      <c r="T1315" s="68"/>
      <c r="U1315" s="68"/>
      <c r="V1315" s="68"/>
      <c r="W1315" s="68"/>
      <c r="X1315" s="68"/>
      <c r="Y1315" s="68"/>
      <c r="Z1315" s="68"/>
    </row>
    <row r="1316" spans="1:26" ht="30" customHeight="1">
      <c r="A1316" s="106" t="s">
        <v>3149</v>
      </c>
      <c r="B1316" s="76" t="s">
        <v>3150</v>
      </c>
      <c r="C1316" s="107"/>
      <c r="D1316" s="104"/>
      <c r="E1316" s="61"/>
      <c r="F1316" s="61"/>
      <c r="G1316" s="104"/>
      <c r="H1316" s="104">
        <f t="shared" si="471"/>
        <v>0</v>
      </c>
      <c r="I1316" s="68"/>
      <c r="J1316" s="68"/>
      <c r="K1316" s="68"/>
      <c r="L1316" s="68"/>
      <c r="M1316" s="68"/>
      <c r="N1316" s="68"/>
      <c r="O1316" s="68"/>
      <c r="P1316" s="68"/>
      <c r="Q1316" s="68"/>
      <c r="R1316" s="68"/>
      <c r="S1316" s="68"/>
      <c r="T1316" s="68"/>
      <c r="U1316" s="68"/>
      <c r="V1316" s="68"/>
      <c r="W1316" s="68"/>
      <c r="X1316" s="68"/>
      <c r="Y1316" s="68"/>
      <c r="Z1316" s="68"/>
    </row>
    <row r="1317" spans="1:26" ht="30" customHeight="1">
      <c r="A1317" s="103" t="s">
        <v>3151</v>
      </c>
      <c r="B1317" s="76" t="s">
        <v>3152</v>
      </c>
      <c r="C1317" s="107"/>
      <c r="D1317" s="104"/>
      <c r="E1317" s="61"/>
      <c r="F1317" s="61"/>
      <c r="G1317" s="104"/>
      <c r="H1317" s="104">
        <f t="shared" si="471"/>
        <v>0</v>
      </c>
      <c r="I1317" s="68"/>
      <c r="J1317" s="68"/>
      <c r="K1317" s="68"/>
      <c r="L1317" s="68"/>
      <c r="M1317" s="68"/>
      <c r="N1317" s="68"/>
      <c r="O1317" s="68"/>
      <c r="P1317" s="68"/>
      <c r="Q1317" s="68"/>
      <c r="R1317" s="68"/>
      <c r="S1317" s="68"/>
      <c r="T1317" s="68"/>
      <c r="U1317" s="68"/>
      <c r="V1317" s="68"/>
      <c r="W1317" s="68"/>
      <c r="X1317" s="68"/>
      <c r="Y1317" s="68"/>
      <c r="Z1317" s="68"/>
    </row>
    <row r="1318" spans="1:26" ht="30" customHeight="1">
      <c r="A1318" s="106" t="s">
        <v>3153</v>
      </c>
      <c r="B1318" s="76" t="s">
        <v>3154</v>
      </c>
      <c r="C1318" s="107"/>
      <c r="D1318" s="104"/>
      <c r="E1318" s="61"/>
      <c r="F1318" s="61"/>
      <c r="G1318" s="104"/>
      <c r="H1318" s="104">
        <f t="shared" si="471"/>
        <v>0</v>
      </c>
      <c r="I1318" s="68"/>
      <c r="J1318" s="68"/>
      <c r="K1318" s="68"/>
      <c r="L1318" s="68"/>
      <c r="M1318" s="68"/>
      <c r="N1318" s="68"/>
      <c r="O1318" s="68"/>
      <c r="P1318" s="68"/>
      <c r="Q1318" s="68"/>
      <c r="R1318" s="68"/>
      <c r="S1318" s="68"/>
      <c r="T1318" s="68"/>
      <c r="U1318" s="68"/>
      <c r="V1318" s="68"/>
      <c r="W1318" s="68"/>
      <c r="X1318" s="68"/>
      <c r="Y1318" s="68"/>
      <c r="Z1318" s="68"/>
    </row>
    <row r="1319" spans="1:26" ht="30" customHeight="1">
      <c r="A1319" s="103" t="s">
        <v>3155</v>
      </c>
      <c r="B1319" s="76" t="s">
        <v>3156</v>
      </c>
      <c r="C1319" s="107"/>
      <c r="D1319" s="104"/>
      <c r="E1319" s="61"/>
      <c r="F1319" s="61"/>
      <c r="G1319" s="104"/>
      <c r="H1319" s="104">
        <f t="shared" si="471"/>
        <v>0</v>
      </c>
      <c r="I1319" s="68"/>
      <c r="J1319" s="68"/>
      <c r="K1319" s="68"/>
      <c r="L1319" s="68"/>
      <c r="M1319" s="68"/>
      <c r="N1319" s="68"/>
      <c r="O1319" s="68"/>
      <c r="P1319" s="68"/>
      <c r="Q1319" s="68"/>
      <c r="R1319" s="68"/>
      <c r="S1319" s="68"/>
      <c r="T1319" s="68"/>
      <c r="U1319" s="68"/>
      <c r="V1319" s="68"/>
      <c r="W1319" s="68"/>
      <c r="X1319" s="68"/>
      <c r="Y1319" s="68"/>
      <c r="Z1319" s="68"/>
    </row>
    <row r="1320" spans="1:26" ht="30" customHeight="1">
      <c r="A1320" s="100" t="s">
        <v>3157</v>
      </c>
      <c r="B1320" s="109" t="s">
        <v>3158</v>
      </c>
      <c r="C1320" s="102"/>
      <c r="D1320" s="102"/>
      <c r="E1320" s="48">
        <f t="shared" ref="E1320:F1320" si="472">SUM(E1321:E1338)</f>
        <v>0</v>
      </c>
      <c r="F1320" s="48">
        <f t="shared" si="472"/>
        <v>0</v>
      </c>
      <c r="G1320" s="49"/>
      <c r="H1320" s="48">
        <f>SUM(H1321:H1338)</f>
        <v>0</v>
      </c>
      <c r="I1320" s="68"/>
      <c r="J1320" s="68"/>
      <c r="K1320" s="68"/>
      <c r="L1320" s="68"/>
      <c r="M1320" s="68"/>
      <c r="N1320" s="68"/>
      <c r="O1320" s="68"/>
      <c r="P1320" s="68"/>
      <c r="Q1320" s="68"/>
      <c r="R1320" s="68"/>
      <c r="S1320" s="68"/>
      <c r="T1320" s="68"/>
      <c r="U1320" s="68"/>
      <c r="V1320" s="68"/>
      <c r="W1320" s="68"/>
      <c r="X1320" s="68"/>
      <c r="Y1320" s="68"/>
      <c r="Z1320" s="68"/>
    </row>
    <row r="1321" spans="1:26" ht="30" customHeight="1">
      <c r="A1321" s="106" t="s">
        <v>3159</v>
      </c>
      <c r="B1321" s="76" t="s">
        <v>3160</v>
      </c>
      <c r="C1321" s="107"/>
      <c r="D1321" s="104"/>
      <c r="E1321" s="61"/>
      <c r="F1321" s="61"/>
      <c r="G1321" s="104"/>
      <c r="H1321" s="104">
        <f t="shared" ref="H1321:H1338" si="473">ROUND(F1321-E1321,2)</f>
        <v>0</v>
      </c>
      <c r="I1321" s="68"/>
      <c r="J1321" s="68"/>
      <c r="K1321" s="68"/>
      <c r="L1321" s="68"/>
      <c r="M1321" s="68"/>
      <c r="N1321" s="68"/>
      <c r="O1321" s="68"/>
      <c r="P1321" s="68"/>
      <c r="Q1321" s="68"/>
      <c r="R1321" s="68"/>
      <c r="S1321" s="68"/>
      <c r="T1321" s="68"/>
      <c r="U1321" s="68"/>
      <c r="V1321" s="68"/>
      <c r="W1321" s="68"/>
      <c r="X1321" s="68"/>
      <c r="Y1321" s="68"/>
      <c r="Z1321" s="68"/>
    </row>
    <row r="1322" spans="1:26" ht="30" customHeight="1">
      <c r="A1322" s="103" t="s">
        <v>3161</v>
      </c>
      <c r="B1322" s="76" t="s">
        <v>3162</v>
      </c>
      <c r="C1322" s="107"/>
      <c r="D1322" s="104"/>
      <c r="E1322" s="61"/>
      <c r="F1322" s="61"/>
      <c r="G1322" s="104"/>
      <c r="H1322" s="104">
        <f t="shared" si="473"/>
        <v>0</v>
      </c>
      <c r="I1322" s="68"/>
      <c r="J1322" s="68"/>
      <c r="K1322" s="68"/>
      <c r="L1322" s="68"/>
      <c r="M1322" s="68"/>
      <c r="N1322" s="68"/>
      <c r="O1322" s="68"/>
      <c r="P1322" s="68"/>
      <c r="Q1322" s="68"/>
      <c r="R1322" s="68"/>
      <c r="S1322" s="68"/>
      <c r="T1322" s="68"/>
      <c r="U1322" s="68"/>
      <c r="V1322" s="68"/>
      <c r="W1322" s="68"/>
      <c r="X1322" s="68"/>
      <c r="Y1322" s="68"/>
      <c r="Z1322" s="68"/>
    </row>
    <row r="1323" spans="1:26" ht="30" customHeight="1">
      <c r="A1323" s="106" t="s">
        <v>3163</v>
      </c>
      <c r="B1323" s="76" t="s">
        <v>3164</v>
      </c>
      <c r="C1323" s="107"/>
      <c r="D1323" s="104"/>
      <c r="E1323" s="61"/>
      <c r="F1323" s="61"/>
      <c r="G1323" s="104"/>
      <c r="H1323" s="104">
        <f t="shared" si="473"/>
        <v>0</v>
      </c>
      <c r="I1323" s="68"/>
      <c r="J1323" s="68"/>
      <c r="K1323" s="68"/>
      <c r="L1323" s="68"/>
      <c r="M1323" s="68"/>
      <c r="N1323" s="68"/>
      <c r="O1323" s="68"/>
      <c r="P1323" s="68"/>
      <c r="Q1323" s="68"/>
      <c r="R1323" s="68"/>
      <c r="S1323" s="68"/>
      <c r="T1323" s="68"/>
      <c r="U1323" s="68"/>
      <c r="V1323" s="68"/>
      <c r="W1323" s="68"/>
      <c r="X1323" s="68"/>
      <c r="Y1323" s="68"/>
      <c r="Z1323" s="68"/>
    </row>
    <row r="1324" spans="1:26" ht="30" customHeight="1">
      <c r="A1324" s="103" t="s">
        <v>3165</v>
      </c>
      <c r="B1324" s="76" t="s">
        <v>3166</v>
      </c>
      <c r="C1324" s="107"/>
      <c r="D1324" s="104"/>
      <c r="E1324" s="61"/>
      <c r="F1324" s="61"/>
      <c r="G1324" s="104"/>
      <c r="H1324" s="104">
        <f t="shared" si="473"/>
        <v>0</v>
      </c>
      <c r="I1324" s="68"/>
      <c r="J1324" s="68"/>
      <c r="K1324" s="68"/>
      <c r="L1324" s="68"/>
      <c r="M1324" s="68"/>
      <c r="N1324" s="68"/>
      <c r="O1324" s="68"/>
      <c r="P1324" s="68"/>
      <c r="Q1324" s="68"/>
      <c r="R1324" s="68"/>
      <c r="S1324" s="68"/>
      <c r="T1324" s="68"/>
      <c r="U1324" s="68"/>
      <c r="V1324" s="68"/>
      <c r="W1324" s="68"/>
      <c r="X1324" s="68"/>
      <c r="Y1324" s="68"/>
      <c r="Z1324" s="68"/>
    </row>
    <row r="1325" spans="1:26" ht="30" customHeight="1">
      <c r="A1325" s="106" t="s">
        <v>3167</v>
      </c>
      <c r="B1325" s="76" t="s">
        <v>3168</v>
      </c>
      <c r="C1325" s="107"/>
      <c r="D1325" s="104"/>
      <c r="E1325" s="61"/>
      <c r="F1325" s="61"/>
      <c r="G1325" s="104"/>
      <c r="H1325" s="104">
        <f t="shared" si="473"/>
        <v>0</v>
      </c>
      <c r="I1325" s="68"/>
      <c r="J1325" s="68"/>
      <c r="K1325" s="68"/>
      <c r="L1325" s="68"/>
      <c r="M1325" s="68"/>
      <c r="N1325" s="68"/>
      <c r="O1325" s="68"/>
      <c r="P1325" s="68"/>
      <c r="Q1325" s="68"/>
      <c r="R1325" s="68"/>
      <c r="S1325" s="68"/>
      <c r="T1325" s="68"/>
      <c r="U1325" s="68"/>
      <c r="V1325" s="68"/>
      <c r="W1325" s="68"/>
      <c r="X1325" s="68"/>
      <c r="Y1325" s="68"/>
      <c r="Z1325" s="68"/>
    </row>
    <row r="1326" spans="1:26" ht="30" customHeight="1">
      <c r="A1326" s="103" t="s">
        <v>3169</v>
      </c>
      <c r="B1326" s="76" t="s">
        <v>3170</v>
      </c>
      <c r="C1326" s="107"/>
      <c r="D1326" s="104"/>
      <c r="E1326" s="61"/>
      <c r="F1326" s="61"/>
      <c r="G1326" s="104"/>
      <c r="H1326" s="104">
        <f t="shared" si="473"/>
        <v>0</v>
      </c>
      <c r="I1326" s="68"/>
      <c r="J1326" s="68"/>
      <c r="K1326" s="68"/>
      <c r="L1326" s="68"/>
      <c r="M1326" s="68"/>
      <c r="N1326" s="68"/>
      <c r="O1326" s="68"/>
      <c r="P1326" s="68"/>
      <c r="Q1326" s="68"/>
      <c r="R1326" s="68"/>
      <c r="S1326" s="68"/>
      <c r="T1326" s="68"/>
      <c r="U1326" s="68"/>
      <c r="V1326" s="68"/>
      <c r="W1326" s="68"/>
      <c r="X1326" s="68"/>
      <c r="Y1326" s="68"/>
      <c r="Z1326" s="68"/>
    </row>
    <row r="1327" spans="1:26" ht="30" customHeight="1">
      <c r="A1327" s="106" t="s">
        <v>3171</v>
      </c>
      <c r="B1327" s="76" t="s">
        <v>3172</v>
      </c>
      <c r="C1327" s="107"/>
      <c r="D1327" s="104"/>
      <c r="E1327" s="61"/>
      <c r="F1327" s="61"/>
      <c r="G1327" s="104"/>
      <c r="H1327" s="104">
        <f t="shared" si="473"/>
        <v>0</v>
      </c>
      <c r="I1327" s="68"/>
      <c r="J1327" s="68"/>
      <c r="K1327" s="68"/>
      <c r="L1327" s="68"/>
      <c r="M1327" s="68"/>
      <c r="N1327" s="68"/>
      <c r="O1327" s="68"/>
      <c r="P1327" s="68"/>
      <c r="Q1327" s="68"/>
      <c r="R1327" s="68"/>
      <c r="S1327" s="68"/>
      <c r="T1327" s="68"/>
      <c r="U1327" s="68"/>
      <c r="V1327" s="68"/>
      <c r="W1327" s="68"/>
      <c r="X1327" s="68"/>
      <c r="Y1327" s="68"/>
      <c r="Z1327" s="68"/>
    </row>
    <row r="1328" spans="1:26" ht="30" customHeight="1">
      <c r="A1328" s="103" t="s">
        <v>3173</v>
      </c>
      <c r="B1328" s="76" t="s">
        <v>3174</v>
      </c>
      <c r="C1328" s="107"/>
      <c r="D1328" s="104"/>
      <c r="E1328" s="61"/>
      <c r="F1328" s="61"/>
      <c r="G1328" s="104"/>
      <c r="H1328" s="104">
        <f t="shared" si="473"/>
        <v>0</v>
      </c>
      <c r="I1328" s="68"/>
      <c r="J1328" s="68"/>
      <c r="K1328" s="68"/>
      <c r="L1328" s="68"/>
      <c r="M1328" s="68"/>
      <c r="N1328" s="68"/>
      <c r="O1328" s="68"/>
      <c r="P1328" s="68"/>
      <c r="Q1328" s="68"/>
      <c r="R1328" s="68"/>
      <c r="S1328" s="68"/>
      <c r="T1328" s="68"/>
      <c r="U1328" s="68"/>
      <c r="V1328" s="68"/>
      <c r="W1328" s="68"/>
      <c r="X1328" s="68"/>
      <c r="Y1328" s="68"/>
      <c r="Z1328" s="68"/>
    </row>
    <row r="1329" spans="1:26" ht="30" customHeight="1">
      <c r="A1329" s="106" t="s">
        <v>3175</v>
      </c>
      <c r="B1329" s="76" t="s">
        <v>3176</v>
      </c>
      <c r="C1329" s="107"/>
      <c r="D1329" s="104"/>
      <c r="E1329" s="61"/>
      <c r="F1329" s="61"/>
      <c r="G1329" s="104"/>
      <c r="H1329" s="104">
        <f t="shared" si="473"/>
        <v>0</v>
      </c>
      <c r="I1329" s="68"/>
      <c r="J1329" s="68"/>
      <c r="K1329" s="68"/>
      <c r="L1329" s="68"/>
      <c r="M1329" s="68"/>
      <c r="N1329" s="68"/>
      <c r="O1329" s="68"/>
      <c r="P1329" s="68"/>
      <c r="Q1329" s="68"/>
      <c r="R1329" s="68"/>
      <c r="S1329" s="68"/>
      <c r="T1329" s="68"/>
      <c r="U1329" s="68"/>
      <c r="V1329" s="68"/>
      <c r="W1329" s="68"/>
      <c r="X1329" s="68"/>
      <c r="Y1329" s="68"/>
      <c r="Z1329" s="68"/>
    </row>
    <row r="1330" spans="1:26" ht="30" customHeight="1">
      <c r="A1330" s="103" t="s">
        <v>3177</v>
      </c>
      <c r="B1330" s="76" t="s">
        <v>3178</v>
      </c>
      <c r="C1330" s="107"/>
      <c r="D1330" s="104"/>
      <c r="E1330" s="61"/>
      <c r="F1330" s="61"/>
      <c r="G1330" s="104"/>
      <c r="H1330" s="104">
        <f t="shared" si="473"/>
        <v>0</v>
      </c>
      <c r="I1330" s="68"/>
      <c r="J1330" s="68"/>
      <c r="K1330" s="68"/>
      <c r="L1330" s="68"/>
      <c r="M1330" s="68"/>
      <c r="N1330" s="68"/>
      <c r="O1330" s="68"/>
      <c r="P1330" s="68"/>
      <c r="Q1330" s="68"/>
      <c r="R1330" s="68"/>
      <c r="S1330" s="68"/>
      <c r="T1330" s="68"/>
      <c r="U1330" s="68"/>
      <c r="V1330" s="68"/>
      <c r="W1330" s="68"/>
      <c r="X1330" s="68"/>
      <c r="Y1330" s="68"/>
      <c r="Z1330" s="68"/>
    </row>
    <row r="1331" spans="1:26" ht="30" customHeight="1">
      <c r="A1331" s="106" t="s">
        <v>3179</v>
      </c>
      <c r="B1331" s="76" t="s">
        <v>3180</v>
      </c>
      <c r="C1331" s="107"/>
      <c r="D1331" s="104"/>
      <c r="E1331" s="61"/>
      <c r="F1331" s="61"/>
      <c r="G1331" s="104"/>
      <c r="H1331" s="104">
        <f t="shared" si="473"/>
        <v>0</v>
      </c>
      <c r="I1331" s="68"/>
      <c r="J1331" s="68"/>
      <c r="K1331" s="68"/>
      <c r="L1331" s="68"/>
      <c r="M1331" s="68"/>
      <c r="N1331" s="68"/>
      <c r="O1331" s="68"/>
      <c r="P1331" s="68"/>
      <c r="Q1331" s="68"/>
      <c r="R1331" s="68"/>
      <c r="S1331" s="68"/>
      <c r="T1331" s="68"/>
      <c r="U1331" s="68"/>
      <c r="V1331" s="68"/>
      <c r="W1331" s="68"/>
      <c r="X1331" s="68"/>
      <c r="Y1331" s="68"/>
      <c r="Z1331" s="68"/>
    </row>
    <row r="1332" spans="1:26" ht="30" customHeight="1">
      <c r="A1332" s="103" t="s">
        <v>3181</v>
      </c>
      <c r="B1332" s="76" t="s">
        <v>3182</v>
      </c>
      <c r="C1332" s="107"/>
      <c r="D1332" s="104"/>
      <c r="E1332" s="61"/>
      <c r="F1332" s="61"/>
      <c r="G1332" s="104"/>
      <c r="H1332" s="104">
        <f t="shared" si="473"/>
        <v>0</v>
      </c>
      <c r="I1332" s="68"/>
      <c r="J1332" s="68"/>
      <c r="K1332" s="68"/>
      <c r="L1332" s="68"/>
      <c r="M1332" s="68"/>
      <c r="N1332" s="68"/>
      <c r="O1332" s="68"/>
      <c r="P1332" s="68"/>
      <c r="Q1332" s="68"/>
      <c r="R1332" s="68"/>
      <c r="S1332" s="68"/>
      <c r="T1332" s="68"/>
      <c r="U1332" s="68"/>
      <c r="V1332" s="68"/>
      <c r="W1332" s="68"/>
      <c r="X1332" s="68"/>
      <c r="Y1332" s="68"/>
      <c r="Z1332" s="68"/>
    </row>
    <row r="1333" spans="1:26" ht="30" customHeight="1">
      <c r="A1333" s="106" t="s">
        <v>3183</v>
      </c>
      <c r="B1333" s="76" t="s">
        <v>3184</v>
      </c>
      <c r="C1333" s="107"/>
      <c r="D1333" s="104"/>
      <c r="E1333" s="61"/>
      <c r="F1333" s="61"/>
      <c r="G1333" s="104"/>
      <c r="H1333" s="104">
        <f t="shared" si="473"/>
        <v>0</v>
      </c>
      <c r="I1333" s="68"/>
      <c r="J1333" s="68"/>
      <c r="K1333" s="68"/>
      <c r="L1333" s="68"/>
      <c r="M1333" s="68"/>
      <c r="N1333" s="68"/>
      <c r="O1333" s="68"/>
      <c r="P1333" s="68"/>
      <c r="Q1333" s="68"/>
      <c r="R1333" s="68"/>
      <c r="S1333" s="68"/>
      <c r="T1333" s="68"/>
      <c r="U1333" s="68"/>
      <c r="V1333" s="68"/>
      <c r="W1333" s="68"/>
      <c r="X1333" s="68"/>
      <c r="Y1333" s="68"/>
      <c r="Z1333" s="68"/>
    </row>
    <row r="1334" spans="1:26" ht="30" customHeight="1">
      <c r="A1334" s="103" t="s">
        <v>3185</v>
      </c>
      <c r="B1334" s="76" t="s">
        <v>3186</v>
      </c>
      <c r="C1334" s="107"/>
      <c r="D1334" s="104"/>
      <c r="E1334" s="61"/>
      <c r="F1334" s="61"/>
      <c r="G1334" s="104"/>
      <c r="H1334" s="104">
        <f t="shared" si="473"/>
        <v>0</v>
      </c>
      <c r="I1334" s="68"/>
      <c r="J1334" s="68"/>
      <c r="K1334" s="68"/>
      <c r="L1334" s="68"/>
      <c r="M1334" s="68"/>
      <c r="N1334" s="68"/>
      <c r="O1334" s="68"/>
      <c r="P1334" s="68"/>
      <c r="Q1334" s="68"/>
      <c r="R1334" s="68"/>
      <c r="S1334" s="68"/>
      <c r="T1334" s="68"/>
      <c r="U1334" s="68"/>
      <c r="V1334" s="68"/>
      <c r="W1334" s="68"/>
      <c r="X1334" s="68"/>
      <c r="Y1334" s="68"/>
      <c r="Z1334" s="68"/>
    </row>
    <row r="1335" spans="1:26" ht="30" customHeight="1">
      <c r="A1335" s="106" t="s">
        <v>3187</v>
      </c>
      <c r="B1335" s="76" t="s">
        <v>3188</v>
      </c>
      <c r="C1335" s="107"/>
      <c r="D1335" s="104"/>
      <c r="E1335" s="61"/>
      <c r="F1335" s="61"/>
      <c r="G1335" s="104"/>
      <c r="H1335" s="104">
        <f t="shared" si="473"/>
        <v>0</v>
      </c>
      <c r="I1335" s="68"/>
      <c r="J1335" s="68"/>
      <c r="K1335" s="68"/>
      <c r="L1335" s="68"/>
      <c r="M1335" s="68"/>
      <c r="N1335" s="68"/>
      <c r="O1335" s="68"/>
      <c r="P1335" s="68"/>
      <c r="Q1335" s="68"/>
      <c r="R1335" s="68"/>
      <c r="S1335" s="68"/>
      <c r="T1335" s="68"/>
      <c r="U1335" s="68"/>
      <c r="V1335" s="68"/>
      <c r="W1335" s="68"/>
      <c r="X1335" s="68"/>
      <c r="Y1335" s="68"/>
      <c r="Z1335" s="68"/>
    </row>
    <row r="1336" spans="1:26" ht="30" customHeight="1">
      <c r="A1336" s="103" t="s">
        <v>3189</v>
      </c>
      <c r="B1336" s="76" t="s">
        <v>3190</v>
      </c>
      <c r="C1336" s="107"/>
      <c r="D1336" s="104"/>
      <c r="E1336" s="61"/>
      <c r="F1336" s="61"/>
      <c r="G1336" s="104"/>
      <c r="H1336" s="104">
        <f t="shared" si="473"/>
        <v>0</v>
      </c>
      <c r="I1336" s="68"/>
      <c r="J1336" s="68"/>
      <c r="K1336" s="68"/>
      <c r="L1336" s="68"/>
      <c r="M1336" s="68"/>
      <c r="N1336" s="68"/>
      <c r="O1336" s="68"/>
      <c r="P1336" s="68"/>
      <c r="Q1336" s="68"/>
      <c r="R1336" s="68"/>
      <c r="S1336" s="68"/>
      <c r="T1336" s="68"/>
      <c r="U1336" s="68"/>
      <c r="V1336" s="68"/>
      <c r="W1336" s="68"/>
      <c r="X1336" s="68"/>
      <c r="Y1336" s="68"/>
      <c r="Z1336" s="68"/>
    </row>
    <row r="1337" spans="1:26" ht="30" customHeight="1">
      <c r="A1337" s="106" t="s">
        <v>3191</v>
      </c>
      <c r="B1337" s="76" t="s">
        <v>3192</v>
      </c>
      <c r="C1337" s="107"/>
      <c r="D1337" s="104"/>
      <c r="E1337" s="61"/>
      <c r="F1337" s="61"/>
      <c r="G1337" s="104"/>
      <c r="H1337" s="104">
        <f t="shared" si="473"/>
        <v>0</v>
      </c>
      <c r="I1337" s="68"/>
      <c r="J1337" s="68"/>
      <c r="K1337" s="68"/>
      <c r="L1337" s="68"/>
      <c r="M1337" s="68"/>
      <c r="N1337" s="68"/>
      <c r="O1337" s="68"/>
      <c r="P1337" s="68"/>
      <c r="Q1337" s="68"/>
      <c r="R1337" s="68"/>
      <c r="S1337" s="68"/>
      <c r="T1337" s="68"/>
      <c r="U1337" s="68"/>
      <c r="V1337" s="68"/>
      <c r="W1337" s="68"/>
      <c r="X1337" s="68"/>
      <c r="Y1337" s="68"/>
      <c r="Z1337" s="68"/>
    </row>
    <row r="1338" spans="1:26" ht="30" customHeight="1">
      <c r="A1338" s="103" t="s">
        <v>3193</v>
      </c>
      <c r="B1338" s="76" t="s">
        <v>3194</v>
      </c>
      <c r="C1338" s="107"/>
      <c r="D1338" s="104"/>
      <c r="E1338" s="61"/>
      <c r="F1338" s="61"/>
      <c r="G1338" s="104"/>
      <c r="H1338" s="104">
        <f t="shared" si="473"/>
        <v>0</v>
      </c>
      <c r="I1338" s="68"/>
      <c r="J1338" s="68"/>
      <c r="K1338" s="68"/>
      <c r="L1338" s="68"/>
      <c r="M1338" s="68"/>
      <c r="N1338" s="68"/>
      <c r="O1338" s="68"/>
      <c r="P1338" s="68"/>
      <c r="Q1338" s="68"/>
      <c r="R1338" s="68"/>
      <c r="S1338" s="68"/>
      <c r="T1338" s="68"/>
      <c r="U1338" s="68"/>
      <c r="V1338" s="68"/>
      <c r="W1338" s="68"/>
      <c r="X1338" s="68"/>
      <c r="Y1338" s="68"/>
      <c r="Z1338" s="68"/>
    </row>
    <row r="1339" spans="1:26" ht="30" customHeight="1">
      <c r="A1339" s="100" t="s">
        <v>3195</v>
      </c>
      <c r="B1339" s="109" t="s">
        <v>590</v>
      </c>
      <c r="C1339" s="102"/>
      <c r="D1339" s="102"/>
      <c r="E1339" s="48">
        <f t="shared" ref="E1339:F1339" si="474">SUM(E1340:E1357)</f>
        <v>0</v>
      </c>
      <c r="F1339" s="48">
        <f t="shared" si="474"/>
        <v>0</v>
      </c>
      <c r="G1339" s="49"/>
      <c r="H1339" s="48">
        <f>SUM(H1340:H1357)</f>
        <v>0</v>
      </c>
      <c r="I1339" s="68"/>
      <c r="J1339" s="68"/>
      <c r="K1339" s="68"/>
      <c r="L1339" s="68"/>
      <c r="M1339" s="68"/>
      <c r="N1339" s="68"/>
      <c r="O1339" s="68"/>
      <c r="P1339" s="68"/>
      <c r="Q1339" s="68"/>
      <c r="R1339" s="68"/>
      <c r="S1339" s="68"/>
      <c r="T1339" s="68"/>
      <c r="U1339" s="68"/>
      <c r="V1339" s="68"/>
      <c r="W1339" s="68"/>
      <c r="X1339" s="68"/>
      <c r="Y1339" s="68"/>
      <c r="Z1339" s="68"/>
    </row>
    <row r="1340" spans="1:26" ht="30" customHeight="1">
      <c r="A1340" s="106" t="s">
        <v>3196</v>
      </c>
      <c r="B1340" s="76" t="s">
        <v>3197</v>
      </c>
      <c r="C1340" s="107"/>
      <c r="D1340" s="104"/>
      <c r="E1340" s="61"/>
      <c r="F1340" s="61"/>
      <c r="G1340" s="104"/>
      <c r="H1340" s="104">
        <f t="shared" ref="H1340:H1357" si="475">ROUND(F1340-E1340,2)</f>
        <v>0</v>
      </c>
      <c r="I1340" s="68"/>
      <c r="J1340" s="68"/>
      <c r="K1340" s="68"/>
      <c r="L1340" s="68"/>
      <c r="M1340" s="68"/>
      <c r="N1340" s="68"/>
      <c r="O1340" s="68"/>
      <c r="P1340" s="68"/>
      <c r="Q1340" s="68"/>
      <c r="R1340" s="68"/>
      <c r="S1340" s="68"/>
      <c r="T1340" s="68"/>
      <c r="U1340" s="68"/>
      <c r="V1340" s="68"/>
      <c r="W1340" s="68"/>
      <c r="X1340" s="68"/>
      <c r="Y1340" s="68"/>
      <c r="Z1340" s="68"/>
    </row>
    <row r="1341" spans="1:26" ht="30" customHeight="1">
      <c r="A1341" s="103" t="s">
        <v>3198</v>
      </c>
      <c r="B1341" s="76" t="s">
        <v>3199</v>
      </c>
      <c r="C1341" s="107"/>
      <c r="D1341" s="104"/>
      <c r="E1341" s="61"/>
      <c r="F1341" s="61"/>
      <c r="G1341" s="104"/>
      <c r="H1341" s="104">
        <f t="shared" si="475"/>
        <v>0</v>
      </c>
      <c r="I1341" s="68"/>
      <c r="J1341" s="68"/>
      <c r="K1341" s="68"/>
      <c r="L1341" s="68"/>
      <c r="M1341" s="68"/>
      <c r="N1341" s="68"/>
      <c r="O1341" s="68"/>
      <c r="P1341" s="68"/>
      <c r="Q1341" s="68"/>
      <c r="R1341" s="68"/>
      <c r="S1341" s="68"/>
      <c r="T1341" s="68"/>
      <c r="U1341" s="68"/>
      <c r="V1341" s="68"/>
      <c r="W1341" s="68"/>
      <c r="X1341" s="68"/>
      <c r="Y1341" s="68"/>
      <c r="Z1341" s="68"/>
    </row>
    <row r="1342" spans="1:26" ht="30" customHeight="1">
      <c r="A1342" s="106" t="s">
        <v>3200</v>
      </c>
      <c r="B1342" s="76" t="s">
        <v>3201</v>
      </c>
      <c r="C1342" s="107"/>
      <c r="D1342" s="104"/>
      <c r="E1342" s="61"/>
      <c r="F1342" s="61"/>
      <c r="G1342" s="104"/>
      <c r="H1342" s="104">
        <f t="shared" si="475"/>
        <v>0</v>
      </c>
      <c r="I1342" s="68"/>
      <c r="J1342" s="68"/>
      <c r="K1342" s="68"/>
      <c r="L1342" s="68"/>
      <c r="M1342" s="68"/>
      <c r="N1342" s="68"/>
      <c r="O1342" s="68"/>
      <c r="P1342" s="68"/>
      <c r="Q1342" s="68"/>
      <c r="R1342" s="68"/>
      <c r="S1342" s="68"/>
      <c r="T1342" s="68"/>
      <c r="U1342" s="68"/>
      <c r="V1342" s="68"/>
      <c r="W1342" s="68"/>
      <c r="X1342" s="68"/>
      <c r="Y1342" s="68"/>
      <c r="Z1342" s="68"/>
    </row>
    <row r="1343" spans="1:26" ht="30" customHeight="1">
      <c r="A1343" s="103" t="s">
        <v>3202</v>
      </c>
      <c r="B1343" s="76" t="s">
        <v>3203</v>
      </c>
      <c r="C1343" s="107"/>
      <c r="D1343" s="104"/>
      <c r="E1343" s="61"/>
      <c r="F1343" s="61"/>
      <c r="G1343" s="104"/>
      <c r="H1343" s="104">
        <f t="shared" si="475"/>
        <v>0</v>
      </c>
      <c r="I1343" s="68"/>
      <c r="J1343" s="68"/>
      <c r="K1343" s="68"/>
      <c r="L1343" s="68"/>
      <c r="M1343" s="68"/>
      <c r="N1343" s="68"/>
      <c r="O1343" s="68"/>
      <c r="P1343" s="68"/>
      <c r="Q1343" s="68"/>
      <c r="R1343" s="68"/>
      <c r="S1343" s="68"/>
      <c r="T1343" s="68"/>
      <c r="U1343" s="68"/>
      <c r="V1343" s="68"/>
      <c r="W1343" s="68"/>
      <c r="X1343" s="68"/>
      <c r="Y1343" s="68"/>
      <c r="Z1343" s="68"/>
    </row>
    <row r="1344" spans="1:26" ht="30" customHeight="1">
      <c r="A1344" s="106" t="s">
        <v>3204</v>
      </c>
      <c r="B1344" s="76" t="s">
        <v>3205</v>
      </c>
      <c r="C1344" s="107"/>
      <c r="D1344" s="104"/>
      <c r="E1344" s="61"/>
      <c r="F1344" s="61"/>
      <c r="G1344" s="104"/>
      <c r="H1344" s="104">
        <f t="shared" si="475"/>
        <v>0</v>
      </c>
      <c r="I1344" s="68"/>
      <c r="J1344" s="68"/>
      <c r="K1344" s="68"/>
      <c r="L1344" s="68"/>
      <c r="M1344" s="68"/>
      <c r="N1344" s="68"/>
      <c r="O1344" s="68"/>
      <c r="P1344" s="68"/>
      <c r="Q1344" s="68"/>
      <c r="R1344" s="68"/>
      <c r="S1344" s="68"/>
      <c r="T1344" s="68"/>
      <c r="U1344" s="68"/>
      <c r="V1344" s="68"/>
      <c r="W1344" s="68"/>
      <c r="X1344" s="68"/>
      <c r="Y1344" s="68"/>
      <c r="Z1344" s="68"/>
    </row>
    <row r="1345" spans="1:26" ht="30" customHeight="1">
      <c r="A1345" s="103" t="s">
        <v>3206</v>
      </c>
      <c r="B1345" s="76" t="s">
        <v>3207</v>
      </c>
      <c r="C1345" s="107"/>
      <c r="D1345" s="104"/>
      <c r="E1345" s="61"/>
      <c r="F1345" s="61"/>
      <c r="G1345" s="104"/>
      <c r="H1345" s="104">
        <f t="shared" si="475"/>
        <v>0</v>
      </c>
      <c r="I1345" s="68"/>
      <c r="J1345" s="68"/>
      <c r="K1345" s="68"/>
      <c r="L1345" s="68"/>
      <c r="M1345" s="68"/>
      <c r="N1345" s="68"/>
      <c r="O1345" s="68"/>
      <c r="P1345" s="68"/>
      <c r="Q1345" s="68"/>
      <c r="R1345" s="68"/>
      <c r="S1345" s="68"/>
      <c r="T1345" s="68"/>
      <c r="U1345" s="68"/>
      <c r="V1345" s="68"/>
      <c r="W1345" s="68"/>
      <c r="X1345" s="68"/>
      <c r="Y1345" s="68"/>
      <c r="Z1345" s="68"/>
    </row>
    <row r="1346" spans="1:26" ht="30" customHeight="1">
      <c r="A1346" s="106" t="s">
        <v>3208</v>
      </c>
      <c r="B1346" s="76" t="s">
        <v>3209</v>
      </c>
      <c r="C1346" s="107"/>
      <c r="D1346" s="104"/>
      <c r="E1346" s="61"/>
      <c r="F1346" s="61"/>
      <c r="G1346" s="104"/>
      <c r="H1346" s="104">
        <f t="shared" si="475"/>
        <v>0</v>
      </c>
      <c r="I1346" s="68"/>
      <c r="J1346" s="68"/>
      <c r="K1346" s="68"/>
      <c r="L1346" s="68"/>
      <c r="M1346" s="68"/>
      <c r="N1346" s="68"/>
      <c r="O1346" s="68"/>
      <c r="P1346" s="68"/>
      <c r="Q1346" s="68"/>
      <c r="R1346" s="68"/>
      <c r="S1346" s="68"/>
      <c r="T1346" s="68"/>
      <c r="U1346" s="68"/>
      <c r="V1346" s="68"/>
      <c r="W1346" s="68"/>
      <c r="X1346" s="68"/>
      <c r="Y1346" s="68"/>
      <c r="Z1346" s="68"/>
    </row>
    <row r="1347" spans="1:26" ht="30" customHeight="1">
      <c r="A1347" s="103" t="s">
        <v>3210</v>
      </c>
      <c r="B1347" s="76" t="s">
        <v>3211</v>
      </c>
      <c r="C1347" s="107"/>
      <c r="D1347" s="104"/>
      <c r="E1347" s="61"/>
      <c r="F1347" s="61"/>
      <c r="G1347" s="104"/>
      <c r="H1347" s="104">
        <f t="shared" si="475"/>
        <v>0</v>
      </c>
      <c r="I1347" s="68"/>
      <c r="J1347" s="68"/>
      <c r="K1347" s="68"/>
      <c r="L1347" s="68"/>
      <c r="M1347" s="68"/>
      <c r="N1347" s="68"/>
      <c r="O1347" s="68"/>
      <c r="P1347" s="68"/>
      <c r="Q1347" s="68"/>
      <c r="R1347" s="68"/>
      <c r="S1347" s="68"/>
      <c r="T1347" s="68"/>
      <c r="U1347" s="68"/>
      <c r="V1347" s="68"/>
      <c r="W1347" s="68"/>
      <c r="X1347" s="68"/>
      <c r="Y1347" s="68"/>
      <c r="Z1347" s="68"/>
    </row>
    <row r="1348" spans="1:26" ht="30" customHeight="1">
      <c r="A1348" s="106" t="s">
        <v>3212</v>
      </c>
      <c r="B1348" s="76" t="s">
        <v>3213</v>
      </c>
      <c r="C1348" s="107"/>
      <c r="D1348" s="104"/>
      <c r="E1348" s="61"/>
      <c r="F1348" s="61"/>
      <c r="G1348" s="104"/>
      <c r="H1348" s="104">
        <f t="shared" si="475"/>
        <v>0</v>
      </c>
      <c r="I1348" s="68"/>
      <c r="J1348" s="68"/>
      <c r="K1348" s="68"/>
      <c r="L1348" s="68"/>
      <c r="M1348" s="68"/>
      <c r="N1348" s="68"/>
      <c r="O1348" s="68"/>
      <c r="P1348" s="68"/>
      <c r="Q1348" s="68"/>
      <c r="R1348" s="68"/>
      <c r="S1348" s="68"/>
      <c r="T1348" s="68"/>
      <c r="U1348" s="68"/>
      <c r="V1348" s="68"/>
      <c r="W1348" s="68"/>
      <c r="X1348" s="68"/>
      <c r="Y1348" s="68"/>
      <c r="Z1348" s="68"/>
    </row>
    <row r="1349" spans="1:26" ht="30" customHeight="1">
      <c r="A1349" s="103" t="s">
        <v>3214</v>
      </c>
      <c r="B1349" s="76" t="s">
        <v>3215</v>
      </c>
      <c r="C1349" s="107"/>
      <c r="D1349" s="104"/>
      <c r="E1349" s="61"/>
      <c r="F1349" s="61"/>
      <c r="G1349" s="104"/>
      <c r="H1349" s="104">
        <f t="shared" si="475"/>
        <v>0</v>
      </c>
      <c r="I1349" s="68"/>
      <c r="J1349" s="68"/>
      <c r="K1349" s="68"/>
      <c r="L1349" s="68"/>
      <c r="M1349" s="68"/>
      <c r="N1349" s="68"/>
      <c r="O1349" s="68"/>
      <c r="P1349" s="68"/>
      <c r="Q1349" s="68"/>
      <c r="R1349" s="68"/>
      <c r="S1349" s="68"/>
      <c r="T1349" s="68"/>
      <c r="U1349" s="68"/>
      <c r="V1349" s="68"/>
      <c r="W1349" s="68"/>
      <c r="X1349" s="68"/>
      <c r="Y1349" s="68"/>
      <c r="Z1349" s="68"/>
    </row>
    <row r="1350" spans="1:26" ht="30" customHeight="1">
      <c r="A1350" s="106" t="s">
        <v>3216</v>
      </c>
      <c r="B1350" s="76" t="s">
        <v>3217</v>
      </c>
      <c r="C1350" s="107"/>
      <c r="D1350" s="104"/>
      <c r="E1350" s="61"/>
      <c r="F1350" s="61"/>
      <c r="G1350" s="104"/>
      <c r="H1350" s="104">
        <f t="shared" si="475"/>
        <v>0</v>
      </c>
      <c r="I1350" s="68"/>
      <c r="J1350" s="68"/>
      <c r="K1350" s="68"/>
      <c r="L1350" s="68"/>
      <c r="M1350" s="68"/>
      <c r="N1350" s="68"/>
      <c r="O1350" s="68"/>
      <c r="P1350" s="68"/>
      <c r="Q1350" s="68"/>
      <c r="R1350" s="68"/>
      <c r="S1350" s="68"/>
      <c r="T1350" s="68"/>
      <c r="U1350" s="68"/>
      <c r="V1350" s="68"/>
      <c r="W1350" s="68"/>
      <c r="X1350" s="68"/>
      <c r="Y1350" s="68"/>
      <c r="Z1350" s="68"/>
    </row>
    <row r="1351" spans="1:26" ht="30" customHeight="1">
      <c r="A1351" s="103" t="s">
        <v>3218</v>
      </c>
      <c r="B1351" s="76" t="s">
        <v>3219</v>
      </c>
      <c r="C1351" s="107"/>
      <c r="D1351" s="104"/>
      <c r="E1351" s="61"/>
      <c r="F1351" s="61"/>
      <c r="G1351" s="104"/>
      <c r="H1351" s="104">
        <f t="shared" si="475"/>
        <v>0</v>
      </c>
      <c r="I1351" s="68"/>
      <c r="J1351" s="68"/>
      <c r="K1351" s="68"/>
      <c r="L1351" s="68"/>
      <c r="M1351" s="68"/>
      <c r="N1351" s="68"/>
      <c r="O1351" s="68"/>
      <c r="P1351" s="68"/>
      <c r="Q1351" s="68"/>
      <c r="R1351" s="68"/>
      <c r="S1351" s="68"/>
      <c r="T1351" s="68"/>
      <c r="U1351" s="68"/>
      <c r="V1351" s="68"/>
      <c r="W1351" s="68"/>
      <c r="X1351" s="68"/>
      <c r="Y1351" s="68"/>
      <c r="Z1351" s="68"/>
    </row>
    <row r="1352" spans="1:26" ht="30" customHeight="1">
      <c r="A1352" s="106" t="s">
        <v>3220</v>
      </c>
      <c r="B1352" s="76" t="s">
        <v>3221</v>
      </c>
      <c r="C1352" s="107"/>
      <c r="D1352" s="104"/>
      <c r="E1352" s="61"/>
      <c r="F1352" s="61"/>
      <c r="G1352" s="104"/>
      <c r="H1352" s="104">
        <f t="shared" si="475"/>
        <v>0</v>
      </c>
      <c r="I1352" s="68"/>
      <c r="J1352" s="68"/>
      <c r="K1352" s="68"/>
      <c r="L1352" s="68"/>
      <c r="M1352" s="68"/>
      <c r="N1352" s="68"/>
      <c r="O1352" s="68"/>
      <c r="P1352" s="68"/>
      <c r="Q1352" s="68"/>
      <c r="R1352" s="68"/>
      <c r="S1352" s="68"/>
      <c r="T1352" s="68"/>
      <c r="U1352" s="68"/>
      <c r="V1352" s="68"/>
      <c r="W1352" s="68"/>
      <c r="X1352" s="68"/>
      <c r="Y1352" s="68"/>
      <c r="Z1352" s="68"/>
    </row>
    <row r="1353" spans="1:26" ht="30" customHeight="1">
      <c r="A1353" s="103" t="s">
        <v>3222</v>
      </c>
      <c r="B1353" s="76" t="s">
        <v>3223</v>
      </c>
      <c r="C1353" s="107"/>
      <c r="D1353" s="104"/>
      <c r="E1353" s="61"/>
      <c r="F1353" s="61"/>
      <c r="G1353" s="104"/>
      <c r="H1353" s="104">
        <f t="shared" si="475"/>
        <v>0</v>
      </c>
      <c r="I1353" s="68"/>
      <c r="J1353" s="68"/>
      <c r="K1353" s="68"/>
      <c r="L1353" s="68"/>
      <c r="M1353" s="68"/>
      <c r="N1353" s="68"/>
      <c r="O1353" s="68"/>
      <c r="P1353" s="68"/>
      <c r="Q1353" s="68"/>
      <c r="R1353" s="68"/>
      <c r="S1353" s="68"/>
      <c r="T1353" s="68"/>
      <c r="U1353" s="68"/>
      <c r="V1353" s="68"/>
      <c r="W1353" s="68"/>
      <c r="X1353" s="68"/>
      <c r="Y1353" s="68"/>
      <c r="Z1353" s="68"/>
    </row>
    <row r="1354" spans="1:26" ht="30" customHeight="1">
      <c r="A1354" s="106" t="s">
        <v>3224</v>
      </c>
      <c r="B1354" s="76" t="s">
        <v>3225</v>
      </c>
      <c r="C1354" s="107"/>
      <c r="D1354" s="104"/>
      <c r="E1354" s="61"/>
      <c r="F1354" s="61"/>
      <c r="G1354" s="104"/>
      <c r="H1354" s="104">
        <f t="shared" si="475"/>
        <v>0</v>
      </c>
      <c r="I1354" s="68"/>
      <c r="J1354" s="68"/>
      <c r="K1354" s="68"/>
      <c r="L1354" s="68"/>
      <c r="M1354" s="68"/>
      <c r="N1354" s="68"/>
      <c r="O1354" s="68"/>
      <c r="P1354" s="68"/>
      <c r="Q1354" s="68"/>
      <c r="R1354" s="68"/>
      <c r="S1354" s="68"/>
      <c r="T1354" s="68"/>
      <c r="U1354" s="68"/>
      <c r="V1354" s="68"/>
      <c r="W1354" s="68"/>
      <c r="X1354" s="68"/>
      <c r="Y1354" s="68"/>
      <c r="Z1354" s="68"/>
    </row>
    <row r="1355" spans="1:26" ht="30" customHeight="1">
      <c r="A1355" s="103" t="s">
        <v>3226</v>
      </c>
      <c r="B1355" s="76" t="s">
        <v>3227</v>
      </c>
      <c r="C1355" s="107"/>
      <c r="D1355" s="104"/>
      <c r="E1355" s="61"/>
      <c r="F1355" s="61"/>
      <c r="G1355" s="104"/>
      <c r="H1355" s="104">
        <f t="shared" si="475"/>
        <v>0</v>
      </c>
      <c r="I1355" s="68"/>
      <c r="J1355" s="68"/>
      <c r="K1355" s="68"/>
      <c r="L1355" s="68"/>
      <c r="M1355" s="68"/>
      <c r="N1355" s="68"/>
      <c r="O1355" s="68"/>
      <c r="P1355" s="68"/>
      <c r="Q1355" s="68"/>
      <c r="R1355" s="68"/>
      <c r="S1355" s="68"/>
      <c r="T1355" s="68"/>
      <c r="U1355" s="68"/>
      <c r="V1355" s="68"/>
      <c r="W1355" s="68"/>
      <c r="X1355" s="68"/>
      <c r="Y1355" s="68"/>
      <c r="Z1355" s="68"/>
    </row>
    <row r="1356" spans="1:26" ht="30" customHeight="1">
      <c r="A1356" s="106" t="s">
        <v>3228</v>
      </c>
      <c r="B1356" s="76" t="s">
        <v>3229</v>
      </c>
      <c r="C1356" s="107"/>
      <c r="D1356" s="104"/>
      <c r="E1356" s="61"/>
      <c r="F1356" s="61"/>
      <c r="G1356" s="104"/>
      <c r="H1356" s="104">
        <f t="shared" si="475"/>
        <v>0</v>
      </c>
      <c r="I1356" s="68"/>
      <c r="J1356" s="68"/>
      <c r="K1356" s="68"/>
      <c r="L1356" s="68"/>
      <c r="M1356" s="68"/>
      <c r="N1356" s="68"/>
      <c r="O1356" s="68"/>
      <c r="P1356" s="68"/>
      <c r="Q1356" s="68"/>
      <c r="R1356" s="68"/>
      <c r="S1356" s="68"/>
      <c r="T1356" s="68"/>
      <c r="U1356" s="68"/>
      <c r="V1356" s="68"/>
      <c r="W1356" s="68"/>
      <c r="X1356" s="68"/>
      <c r="Y1356" s="68"/>
      <c r="Z1356" s="68"/>
    </row>
    <row r="1357" spans="1:26" ht="30" customHeight="1">
      <c r="A1357" s="103" t="s">
        <v>3230</v>
      </c>
      <c r="B1357" s="76" t="s">
        <v>3231</v>
      </c>
      <c r="C1357" s="107"/>
      <c r="D1357" s="104"/>
      <c r="E1357" s="61"/>
      <c r="F1357" s="61"/>
      <c r="G1357" s="104"/>
      <c r="H1357" s="104">
        <f t="shared" si="475"/>
        <v>0</v>
      </c>
      <c r="I1357" s="68"/>
      <c r="J1357" s="68"/>
      <c r="K1357" s="68"/>
      <c r="L1357" s="68"/>
      <c r="M1357" s="68"/>
      <c r="N1357" s="68"/>
      <c r="O1357" s="68"/>
      <c r="P1357" s="68"/>
      <c r="Q1357" s="68"/>
      <c r="R1357" s="68"/>
      <c r="S1357" s="68"/>
      <c r="T1357" s="68"/>
      <c r="U1357" s="68"/>
      <c r="V1357" s="68"/>
      <c r="W1357" s="68"/>
      <c r="X1357" s="68"/>
      <c r="Y1357" s="68"/>
      <c r="Z1357" s="68"/>
    </row>
    <row r="1358" spans="1:26" ht="30" customHeight="1">
      <c r="A1358" s="100" t="s">
        <v>3232</v>
      </c>
      <c r="B1358" s="109" t="s">
        <v>599</v>
      </c>
      <c r="C1358" s="102"/>
      <c r="D1358" s="102"/>
      <c r="E1358" s="48">
        <f t="shared" ref="E1358:F1358" si="476">SUM(E1359:E1364)</f>
        <v>0</v>
      </c>
      <c r="F1358" s="48">
        <f t="shared" si="476"/>
        <v>0</v>
      </c>
      <c r="G1358" s="49"/>
      <c r="H1358" s="48">
        <f>SUM(H1359:H1364)</f>
        <v>0</v>
      </c>
      <c r="I1358" s="68"/>
      <c r="J1358" s="68"/>
      <c r="K1358" s="68"/>
      <c r="L1358" s="68"/>
      <c r="M1358" s="68"/>
      <c r="N1358" s="68"/>
      <c r="O1358" s="68"/>
      <c r="P1358" s="68"/>
      <c r="Q1358" s="68"/>
      <c r="R1358" s="68"/>
      <c r="S1358" s="68"/>
      <c r="T1358" s="68"/>
      <c r="U1358" s="68"/>
      <c r="V1358" s="68"/>
      <c r="W1358" s="68"/>
      <c r="X1358" s="68"/>
      <c r="Y1358" s="68"/>
      <c r="Z1358" s="68"/>
    </row>
    <row r="1359" spans="1:26" ht="30" customHeight="1">
      <c r="A1359" s="106" t="s">
        <v>3233</v>
      </c>
      <c r="B1359" s="76" t="s">
        <v>3234</v>
      </c>
      <c r="C1359" s="107"/>
      <c r="D1359" s="104"/>
      <c r="E1359" s="61"/>
      <c r="F1359" s="61"/>
      <c r="G1359" s="104"/>
      <c r="H1359" s="104">
        <f t="shared" ref="H1359:H1364" si="477">ROUND(F1359-E1359,2)</f>
        <v>0</v>
      </c>
      <c r="I1359" s="68"/>
      <c r="J1359" s="68"/>
      <c r="K1359" s="68"/>
      <c r="L1359" s="68"/>
      <c r="M1359" s="68"/>
      <c r="N1359" s="68"/>
      <c r="O1359" s="68"/>
      <c r="P1359" s="68"/>
      <c r="Q1359" s="68"/>
      <c r="R1359" s="68"/>
      <c r="S1359" s="68"/>
      <c r="T1359" s="68"/>
      <c r="U1359" s="68"/>
      <c r="V1359" s="68"/>
      <c r="W1359" s="68"/>
      <c r="X1359" s="68"/>
      <c r="Y1359" s="68"/>
      <c r="Z1359" s="68"/>
    </row>
    <row r="1360" spans="1:26" ht="30" customHeight="1">
      <c r="A1360" s="103" t="s">
        <v>3235</v>
      </c>
      <c r="B1360" s="76" t="s">
        <v>3236</v>
      </c>
      <c r="C1360" s="107"/>
      <c r="D1360" s="104"/>
      <c r="E1360" s="61"/>
      <c r="F1360" s="61"/>
      <c r="G1360" s="104"/>
      <c r="H1360" s="104">
        <f t="shared" si="477"/>
        <v>0</v>
      </c>
      <c r="I1360" s="68"/>
      <c r="J1360" s="68"/>
      <c r="K1360" s="68"/>
      <c r="L1360" s="68"/>
      <c r="M1360" s="68"/>
      <c r="N1360" s="68"/>
      <c r="O1360" s="68"/>
      <c r="P1360" s="68"/>
      <c r="Q1360" s="68"/>
      <c r="R1360" s="68"/>
      <c r="S1360" s="68"/>
      <c r="T1360" s="68"/>
      <c r="U1360" s="68"/>
      <c r="V1360" s="68"/>
      <c r="W1360" s="68"/>
      <c r="X1360" s="68"/>
      <c r="Y1360" s="68"/>
      <c r="Z1360" s="68"/>
    </row>
    <row r="1361" spans="1:26" ht="30" customHeight="1">
      <c r="A1361" s="106" t="s">
        <v>3237</v>
      </c>
      <c r="B1361" s="76" t="s">
        <v>3238</v>
      </c>
      <c r="C1361" s="107"/>
      <c r="D1361" s="104"/>
      <c r="E1361" s="61"/>
      <c r="F1361" s="61"/>
      <c r="G1361" s="104"/>
      <c r="H1361" s="104">
        <f t="shared" si="477"/>
        <v>0</v>
      </c>
      <c r="I1361" s="68"/>
      <c r="J1361" s="68"/>
      <c r="K1361" s="68"/>
      <c r="L1361" s="68"/>
      <c r="M1361" s="68"/>
      <c r="N1361" s="68"/>
      <c r="O1361" s="68"/>
      <c r="P1361" s="68"/>
      <c r="Q1361" s="68"/>
      <c r="R1361" s="68"/>
      <c r="S1361" s="68"/>
      <c r="T1361" s="68"/>
      <c r="U1361" s="68"/>
      <c r="V1361" s="68"/>
      <c r="W1361" s="68"/>
      <c r="X1361" s="68"/>
      <c r="Y1361" s="68"/>
      <c r="Z1361" s="68"/>
    </row>
    <row r="1362" spans="1:26" ht="30" customHeight="1">
      <c r="A1362" s="103" t="s">
        <v>3239</v>
      </c>
      <c r="B1362" s="76" t="s">
        <v>3240</v>
      </c>
      <c r="C1362" s="107"/>
      <c r="D1362" s="104"/>
      <c r="E1362" s="61"/>
      <c r="F1362" s="61"/>
      <c r="G1362" s="104"/>
      <c r="H1362" s="104">
        <f t="shared" si="477"/>
        <v>0</v>
      </c>
      <c r="I1362" s="68"/>
      <c r="J1362" s="68"/>
      <c r="K1362" s="68"/>
      <c r="L1362" s="68"/>
      <c r="M1362" s="68"/>
      <c r="N1362" s="68"/>
      <c r="O1362" s="68"/>
      <c r="P1362" s="68"/>
      <c r="Q1362" s="68"/>
      <c r="R1362" s="68"/>
      <c r="S1362" s="68"/>
      <c r="T1362" s="68"/>
      <c r="U1362" s="68"/>
      <c r="V1362" s="68"/>
      <c r="W1362" s="68"/>
      <c r="X1362" s="68"/>
      <c r="Y1362" s="68"/>
      <c r="Z1362" s="68"/>
    </row>
    <row r="1363" spans="1:26" ht="30" customHeight="1">
      <c r="A1363" s="106" t="s">
        <v>3241</v>
      </c>
      <c r="B1363" s="76" t="s">
        <v>3242</v>
      </c>
      <c r="C1363" s="107"/>
      <c r="D1363" s="104"/>
      <c r="E1363" s="61"/>
      <c r="F1363" s="61"/>
      <c r="G1363" s="104"/>
      <c r="H1363" s="104">
        <f t="shared" si="477"/>
        <v>0</v>
      </c>
      <c r="I1363" s="68"/>
      <c r="J1363" s="68"/>
      <c r="K1363" s="68"/>
      <c r="L1363" s="68"/>
      <c r="M1363" s="68"/>
      <c r="N1363" s="68"/>
      <c r="O1363" s="68"/>
      <c r="P1363" s="68"/>
      <c r="Q1363" s="68"/>
      <c r="R1363" s="68"/>
      <c r="S1363" s="68"/>
      <c r="T1363" s="68"/>
      <c r="U1363" s="68"/>
      <c r="V1363" s="68"/>
      <c r="W1363" s="68"/>
      <c r="X1363" s="68"/>
      <c r="Y1363" s="68"/>
      <c r="Z1363" s="68"/>
    </row>
    <row r="1364" spans="1:26" ht="30" customHeight="1">
      <c r="A1364" s="103" t="s">
        <v>3243</v>
      </c>
      <c r="B1364" s="76" t="s">
        <v>3244</v>
      </c>
      <c r="C1364" s="107"/>
      <c r="D1364" s="104"/>
      <c r="E1364" s="61"/>
      <c r="F1364" s="61"/>
      <c r="G1364" s="104"/>
      <c r="H1364" s="104">
        <f t="shared" si="477"/>
        <v>0</v>
      </c>
      <c r="I1364" s="68"/>
      <c r="J1364" s="68"/>
      <c r="K1364" s="68"/>
      <c r="L1364" s="68"/>
      <c r="M1364" s="68"/>
      <c r="N1364" s="68"/>
      <c r="O1364" s="68"/>
      <c r="P1364" s="68"/>
      <c r="Q1364" s="68"/>
      <c r="R1364" s="68"/>
      <c r="S1364" s="68"/>
      <c r="T1364" s="68"/>
      <c r="U1364" s="68"/>
      <c r="V1364" s="68"/>
      <c r="W1364" s="68"/>
      <c r="X1364" s="68"/>
      <c r="Y1364" s="68"/>
      <c r="Z1364" s="68"/>
    </row>
    <row r="1365" spans="1:26" ht="30" customHeight="1">
      <c r="A1365" s="100" t="s">
        <v>3245</v>
      </c>
      <c r="B1365" s="109" t="s">
        <v>603</v>
      </c>
      <c r="C1365" s="102"/>
      <c r="D1365" s="102"/>
      <c r="E1365" s="48">
        <f t="shared" ref="E1365:F1365" si="478">SUM(E1366:E1379)</f>
        <v>0</v>
      </c>
      <c r="F1365" s="48">
        <f t="shared" si="478"/>
        <v>0</v>
      </c>
      <c r="G1365" s="49"/>
      <c r="H1365" s="48">
        <f>SUM(H1366:H1379)</f>
        <v>0</v>
      </c>
      <c r="I1365" s="68"/>
      <c r="J1365" s="68"/>
      <c r="K1365" s="68"/>
      <c r="L1365" s="68"/>
      <c r="M1365" s="68"/>
      <c r="N1365" s="68"/>
      <c r="O1365" s="68"/>
      <c r="P1365" s="68"/>
      <c r="Q1365" s="68"/>
      <c r="R1365" s="68"/>
      <c r="S1365" s="68"/>
      <c r="T1365" s="68"/>
      <c r="U1365" s="68"/>
      <c r="V1365" s="68"/>
      <c r="W1365" s="68"/>
      <c r="X1365" s="68"/>
      <c r="Y1365" s="68"/>
      <c r="Z1365" s="68"/>
    </row>
    <row r="1366" spans="1:26" ht="30" customHeight="1">
      <c r="A1366" s="106" t="s">
        <v>3246</v>
      </c>
      <c r="B1366" s="76" t="s">
        <v>3247</v>
      </c>
      <c r="C1366" s="107"/>
      <c r="D1366" s="104"/>
      <c r="E1366" s="61"/>
      <c r="F1366" s="61"/>
      <c r="G1366" s="104"/>
      <c r="H1366" s="104">
        <f t="shared" ref="H1366:H1379" si="479">ROUND(F1366-E1366,2)</f>
        <v>0</v>
      </c>
      <c r="I1366" s="68"/>
      <c r="J1366" s="68"/>
      <c r="K1366" s="68"/>
      <c r="L1366" s="68"/>
      <c r="M1366" s="68"/>
      <c r="N1366" s="68"/>
      <c r="O1366" s="68"/>
      <c r="P1366" s="68"/>
      <c r="Q1366" s="68"/>
      <c r="R1366" s="68"/>
      <c r="S1366" s="68"/>
      <c r="T1366" s="68"/>
      <c r="U1366" s="68"/>
      <c r="V1366" s="68"/>
      <c r="W1366" s="68"/>
      <c r="X1366" s="68"/>
      <c r="Y1366" s="68"/>
      <c r="Z1366" s="68"/>
    </row>
    <row r="1367" spans="1:26" ht="30" customHeight="1">
      <c r="A1367" s="103" t="s">
        <v>3248</v>
      </c>
      <c r="B1367" s="76" t="s">
        <v>3249</v>
      </c>
      <c r="C1367" s="107"/>
      <c r="D1367" s="104"/>
      <c r="E1367" s="61"/>
      <c r="F1367" s="61"/>
      <c r="G1367" s="104"/>
      <c r="H1367" s="104">
        <f t="shared" si="479"/>
        <v>0</v>
      </c>
      <c r="I1367" s="68"/>
      <c r="J1367" s="68"/>
      <c r="K1367" s="68"/>
      <c r="L1367" s="68"/>
      <c r="M1367" s="68"/>
      <c r="N1367" s="68"/>
      <c r="O1367" s="68"/>
      <c r="P1367" s="68"/>
      <c r="Q1367" s="68"/>
      <c r="R1367" s="68"/>
      <c r="S1367" s="68"/>
      <c r="T1367" s="68"/>
      <c r="U1367" s="68"/>
      <c r="V1367" s="68"/>
      <c r="W1367" s="68"/>
      <c r="X1367" s="68"/>
      <c r="Y1367" s="68"/>
      <c r="Z1367" s="68"/>
    </row>
    <row r="1368" spans="1:26" ht="30" customHeight="1">
      <c r="A1368" s="106" t="s">
        <v>3250</v>
      </c>
      <c r="B1368" s="76" t="s">
        <v>3251</v>
      </c>
      <c r="C1368" s="107"/>
      <c r="D1368" s="104"/>
      <c r="E1368" s="61"/>
      <c r="F1368" s="61"/>
      <c r="G1368" s="104"/>
      <c r="H1368" s="104">
        <f t="shared" si="479"/>
        <v>0</v>
      </c>
      <c r="I1368" s="68"/>
      <c r="J1368" s="68"/>
      <c r="K1368" s="68"/>
      <c r="L1368" s="68"/>
      <c r="M1368" s="68"/>
      <c r="N1368" s="68"/>
      <c r="O1368" s="68"/>
      <c r="P1368" s="68"/>
      <c r="Q1368" s="68"/>
      <c r="R1368" s="68"/>
      <c r="S1368" s="68"/>
      <c r="T1368" s="68"/>
      <c r="U1368" s="68"/>
      <c r="V1368" s="68"/>
      <c r="W1368" s="68"/>
      <c r="X1368" s="68"/>
      <c r="Y1368" s="68"/>
      <c r="Z1368" s="68"/>
    </row>
    <row r="1369" spans="1:26" ht="30" customHeight="1">
      <c r="A1369" s="103" t="s">
        <v>3252</v>
      </c>
      <c r="B1369" s="76" t="s">
        <v>3253</v>
      </c>
      <c r="C1369" s="107"/>
      <c r="D1369" s="104"/>
      <c r="E1369" s="61"/>
      <c r="F1369" s="61"/>
      <c r="G1369" s="104"/>
      <c r="H1369" s="104">
        <f t="shared" si="479"/>
        <v>0</v>
      </c>
      <c r="I1369" s="68"/>
      <c r="J1369" s="68"/>
      <c r="K1369" s="68"/>
      <c r="L1369" s="68"/>
      <c r="M1369" s="68"/>
      <c r="N1369" s="68"/>
      <c r="O1369" s="68"/>
      <c r="P1369" s="68"/>
      <c r="Q1369" s="68"/>
      <c r="R1369" s="68"/>
      <c r="S1369" s="68"/>
      <c r="T1369" s="68"/>
      <c r="U1369" s="68"/>
      <c r="V1369" s="68"/>
      <c r="W1369" s="68"/>
      <c r="X1369" s="68"/>
      <c r="Y1369" s="68"/>
      <c r="Z1369" s="68"/>
    </row>
    <row r="1370" spans="1:26" ht="30" customHeight="1">
      <c r="A1370" s="106" t="s">
        <v>3254</v>
      </c>
      <c r="B1370" s="76" t="s">
        <v>3255</v>
      </c>
      <c r="C1370" s="107"/>
      <c r="D1370" s="104"/>
      <c r="E1370" s="61"/>
      <c r="F1370" s="61"/>
      <c r="G1370" s="104"/>
      <c r="H1370" s="104">
        <f t="shared" si="479"/>
        <v>0</v>
      </c>
      <c r="I1370" s="68"/>
      <c r="J1370" s="68"/>
      <c r="K1370" s="68"/>
      <c r="L1370" s="68"/>
      <c r="M1370" s="68"/>
      <c r="N1370" s="68"/>
      <c r="O1370" s="68"/>
      <c r="P1370" s="68"/>
      <c r="Q1370" s="68"/>
      <c r="R1370" s="68"/>
      <c r="S1370" s="68"/>
      <c r="T1370" s="68"/>
      <c r="U1370" s="68"/>
      <c r="V1370" s="68"/>
      <c r="W1370" s="68"/>
      <c r="X1370" s="68"/>
      <c r="Y1370" s="68"/>
      <c r="Z1370" s="68"/>
    </row>
    <row r="1371" spans="1:26" ht="30" customHeight="1">
      <c r="A1371" s="103" t="s">
        <v>3256</v>
      </c>
      <c r="B1371" s="76" t="s">
        <v>3257</v>
      </c>
      <c r="C1371" s="107"/>
      <c r="D1371" s="104"/>
      <c r="E1371" s="61"/>
      <c r="F1371" s="61"/>
      <c r="G1371" s="104"/>
      <c r="H1371" s="104">
        <f t="shared" si="479"/>
        <v>0</v>
      </c>
      <c r="I1371" s="68"/>
      <c r="J1371" s="68"/>
      <c r="K1371" s="68"/>
      <c r="L1371" s="68"/>
      <c r="M1371" s="68"/>
      <c r="N1371" s="68"/>
      <c r="O1371" s="68"/>
      <c r="P1371" s="68"/>
      <c r="Q1371" s="68"/>
      <c r="R1371" s="68"/>
      <c r="S1371" s="68"/>
      <c r="T1371" s="68"/>
      <c r="U1371" s="68"/>
      <c r="V1371" s="68"/>
      <c r="W1371" s="68"/>
      <c r="X1371" s="68"/>
      <c r="Y1371" s="68"/>
      <c r="Z1371" s="68"/>
    </row>
    <row r="1372" spans="1:26" ht="30" customHeight="1">
      <c r="A1372" s="106" t="s">
        <v>3258</v>
      </c>
      <c r="B1372" s="76" t="s">
        <v>3259</v>
      </c>
      <c r="C1372" s="107"/>
      <c r="D1372" s="104"/>
      <c r="E1372" s="61"/>
      <c r="F1372" s="61"/>
      <c r="G1372" s="104"/>
      <c r="H1372" s="104">
        <f t="shared" si="479"/>
        <v>0</v>
      </c>
      <c r="I1372" s="68"/>
      <c r="J1372" s="68"/>
      <c r="K1372" s="68"/>
      <c r="L1372" s="68"/>
      <c r="M1372" s="68"/>
      <c r="N1372" s="68"/>
      <c r="O1372" s="68"/>
      <c r="P1372" s="68"/>
      <c r="Q1372" s="68"/>
      <c r="R1372" s="68"/>
      <c r="S1372" s="68"/>
      <c r="T1372" s="68"/>
      <c r="U1372" s="68"/>
      <c r="V1372" s="68"/>
      <c r="W1372" s="68"/>
      <c r="X1372" s="68"/>
      <c r="Y1372" s="68"/>
      <c r="Z1372" s="68"/>
    </row>
    <row r="1373" spans="1:26" ht="30" customHeight="1">
      <c r="A1373" s="103" t="s">
        <v>3260</v>
      </c>
      <c r="B1373" s="76" t="s">
        <v>3261</v>
      </c>
      <c r="C1373" s="107"/>
      <c r="D1373" s="104"/>
      <c r="E1373" s="61"/>
      <c r="F1373" s="61"/>
      <c r="G1373" s="104"/>
      <c r="H1373" s="104">
        <f t="shared" si="479"/>
        <v>0</v>
      </c>
      <c r="I1373" s="68"/>
      <c r="J1373" s="68"/>
      <c r="K1373" s="68"/>
      <c r="L1373" s="68"/>
      <c r="M1373" s="68"/>
      <c r="N1373" s="68"/>
      <c r="O1373" s="68"/>
      <c r="P1373" s="68"/>
      <c r="Q1373" s="68"/>
      <c r="R1373" s="68"/>
      <c r="S1373" s="68"/>
      <c r="T1373" s="68"/>
      <c r="U1373" s="68"/>
      <c r="V1373" s="68"/>
      <c r="W1373" s="68"/>
      <c r="X1373" s="68"/>
      <c r="Y1373" s="68"/>
      <c r="Z1373" s="68"/>
    </row>
    <row r="1374" spans="1:26" ht="30" customHeight="1">
      <c r="A1374" s="106" t="s">
        <v>3262</v>
      </c>
      <c r="B1374" s="76" t="s">
        <v>3263</v>
      </c>
      <c r="C1374" s="107"/>
      <c r="D1374" s="104"/>
      <c r="E1374" s="61"/>
      <c r="F1374" s="61"/>
      <c r="G1374" s="104"/>
      <c r="H1374" s="104">
        <f t="shared" si="479"/>
        <v>0</v>
      </c>
      <c r="I1374" s="68"/>
      <c r="J1374" s="68"/>
      <c r="K1374" s="68"/>
      <c r="L1374" s="68"/>
      <c r="M1374" s="68"/>
      <c r="N1374" s="68"/>
      <c r="O1374" s="68"/>
      <c r="P1374" s="68"/>
      <c r="Q1374" s="68"/>
      <c r="R1374" s="68"/>
      <c r="S1374" s="68"/>
      <c r="T1374" s="68"/>
      <c r="U1374" s="68"/>
      <c r="V1374" s="68"/>
      <c r="W1374" s="68"/>
      <c r="X1374" s="68"/>
      <c r="Y1374" s="68"/>
      <c r="Z1374" s="68"/>
    </row>
    <row r="1375" spans="1:26" ht="30" customHeight="1">
      <c r="A1375" s="103" t="s">
        <v>3264</v>
      </c>
      <c r="B1375" s="76" t="s">
        <v>3265</v>
      </c>
      <c r="C1375" s="107"/>
      <c r="D1375" s="104"/>
      <c r="E1375" s="61"/>
      <c r="F1375" s="61"/>
      <c r="G1375" s="104"/>
      <c r="H1375" s="104">
        <f t="shared" si="479"/>
        <v>0</v>
      </c>
      <c r="I1375" s="68"/>
      <c r="J1375" s="68"/>
      <c r="K1375" s="68"/>
      <c r="L1375" s="68"/>
      <c r="M1375" s="68"/>
      <c r="N1375" s="68"/>
      <c r="O1375" s="68"/>
      <c r="P1375" s="68"/>
      <c r="Q1375" s="68"/>
      <c r="R1375" s="68"/>
      <c r="S1375" s="68"/>
      <c r="T1375" s="68"/>
      <c r="U1375" s="68"/>
      <c r="V1375" s="68"/>
      <c r="W1375" s="68"/>
      <c r="X1375" s="68"/>
      <c r="Y1375" s="68"/>
      <c r="Z1375" s="68"/>
    </row>
    <row r="1376" spans="1:26" ht="30" customHeight="1">
      <c r="A1376" s="106" t="s">
        <v>3266</v>
      </c>
      <c r="B1376" s="76" t="s">
        <v>3267</v>
      </c>
      <c r="C1376" s="107"/>
      <c r="D1376" s="104"/>
      <c r="E1376" s="61"/>
      <c r="F1376" s="61"/>
      <c r="G1376" s="104"/>
      <c r="H1376" s="104">
        <f t="shared" si="479"/>
        <v>0</v>
      </c>
      <c r="I1376" s="68"/>
      <c r="J1376" s="68"/>
      <c r="K1376" s="68"/>
      <c r="L1376" s="68"/>
      <c r="M1376" s="68"/>
      <c r="N1376" s="68"/>
      <c r="O1376" s="68"/>
      <c r="P1376" s="68"/>
      <c r="Q1376" s="68"/>
      <c r="R1376" s="68"/>
      <c r="S1376" s="68"/>
      <c r="T1376" s="68"/>
      <c r="U1376" s="68"/>
      <c r="V1376" s="68"/>
      <c r="W1376" s="68"/>
      <c r="X1376" s="68"/>
      <c r="Y1376" s="68"/>
      <c r="Z1376" s="68"/>
    </row>
    <row r="1377" spans="1:26" ht="30" customHeight="1">
      <c r="A1377" s="103" t="s">
        <v>3268</v>
      </c>
      <c r="B1377" s="76" t="s">
        <v>3269</v>
      </c>
      <c r="C1377" s="107"/>
      <c r="D1377" s="104"/>
      <c r="E1377" s="61"/>
      <c r="F1377" s="61"/>
      <c r="G1377" s="104"/>
      <c r="H1377" s="104">
        <f t="shared" si="479"/>
        <v>0</v>
      </c>
      <c r="I1377" s="68"/>
      <c r="J1377" s="68"/>
      <c r="K1377" s="68"/>
      <c r="L1377" s="68"/>
      <c r="M1377" s="68"/>
      <c r="N1377" s="68"/>
      <c r="O1377" s="68"/>
      <c r="P1377" s="68"/>
      <c r="Q1377" s="68"/>
      <c r="R1377" s="68"/>
      <c r="S1377" s="68"/>
      <c r="T1377" s="68"/>
      <c r="U1377" s="68"/>
      <c r="V1377" s="68"/>
      <c r="W1377" s="68"/>
      <c r="X1377" s="68"/>
      <c r="Y1377" s="68"/>
      <c r="Z1377" s="68"/>
    </row>
    <row r="1378" spans="1:26" ht="30" customHeight="1">
      <c r="A1378" s="106" t="s">
        <v>3270</v>
      </c>
      <c r="B1378" s="76" t="s">
        <v>3271</v>
      </c>
      <c r="C1378" s="107"/>
      <c r="D1378" s="104"/>
      <c r="E1378" s="61"/>
      <c r="F1378" s="61"/>
      <c r="G1378" s="104"/>
      <c r="H1378" s="104">
        <f t="shared" si="479"/>
        <v>0</v>
      </c>
      <c r="I1378" s="68"/>
      <c r="J1378" s="68"/>
      <c r="K1378" s="68"/>
      <c r="L1378" s="68"/>
      <c r="M1378" s="68"/>
      <c r="N1378" s="68"/>
      <c r="O1378" s="68"/>
      <c r="P1378" s="68"/>
      <c r="Q1378" s="68"/>
      <c r="R1378" s="68"/>
      <c r="S1378" s="68"/>
      <c r="T1378" s="68"/>
      <c r="U1378" s="68"/>
      <c r="V1378" s="68"/>
      <c r="W1378" s="68"/>
      <c r="X1378" s="68"/>
      <c r="Y1378" s="68"/>
      <c r="Z1378" s="68"/>
    </row>
    <row r="1379" spans="1:26" ht="30" customHeight="1">
      <c r="A1379" s="103" t="s">
        <v>3272</v>
      </c>
      <c r="B1379" s="76" t="s">
        <v>3273</v>
      </c>
      <c r="C1379" s="107"/>
      <c r="D1379" s="104"/>
      <c r="E1379" s="61"/>
      <c r="F1379" s="61"/>
      <c r="G1379" s="104"/>
      <c r="H1379" s="104">
        <f t="shared" si="479"/>
        <v>0</v>
      </c>
      <c r="I1379" s="68"/>
      <c r="J1379" s="68"/>
      <c r="K1379" s="68"/>
      <c r="L1379" s="68"/>
      <c r="M1379" s="68"/>
      <c r="N1379" s="68"/>
      <c r="O1379" s="68"/>
      <c r="P1379" s="68"/>
      <c r="Q1379" s="68"/>
      <c r="R1379" s="68"/>
      <c r="S1379" s="68"/>
      <c r="T1379" s="68"/>
      <c r="U1379" s="68"/>
      <c r="V1379" s="68"/>
      <c r="W1379" s="68"/>
      <c r="X1379" s="68"/>
      <c r="Y1379" s="68"/>
      <c r="Z1379" s="68"/>
    </row>
    <row r="1380" spans="1:26" ht="30" customHeight="1">
      <c r="A1380" s="100" t="s">
        <v>3274</v>
      </c>
      <c r="B1380" s="110" t="s">
        <v>611</v>
      </c>
      <c r="C1380" s="102"/>
      <c r="D1380" s="102"/>
      <c r="E1380" s="48">
        <f t="shared" ref="E1380:F1380" si="480">SUM(E1381:E1386)</f>
        <v>0</v>
      </c>
      <c r="F1380" s="48">
        <f t="shared" si="480"/>
        <v>0</v>
      </c>
      <c r="G1380" s="49"/>
      <c r="H1380" s="48">
        <f>SUM(H1381:H1386)</f>
        <v>0</v>
      </c>
      <c r="I1380" s="68"/>
      <c r="J1380" s="68"/>
      <c r="K1380" s="68"/>
      <c r="L1380" s="68"/>
      <c r="M1380" s="68"/>
      <c r="N1380" s="68"/>
      <c r="O1380" s="68"/>
      <c r="P1380" s="68"/>
      <c r="Q1380" s="68"/>
      <c r="R1380" s="68"/>
      <c r="S1380" s="68"/>
      <c r="T1380" s="68"/>
      <c r="U1380" s="68"/>
      <c r="V1380" s="68"/>
      <c r="W1380" s="68"/>
      <c r="X1380" s="68"/>
      <c r="Y1380" s="68"/>
      <c r="Z1380" s="68"/>
    </row>
    <row r="1381" spans="1:26" ht="30" customHeight="1">
      <c r="A1381" s="103" t="s">
        <v>3275</v>
      </c>
      <c r="B1381" s="63" t="s">
        <v>3276</v>
      </c>
      <c r="C1381" s="104"/>
      <c r="D1381" s="104"/>
      <c r="E1381" s="104"/>
      <c r="F1381" s="104"/>
      <c r="G1381" s="104"/>
      <c r="H1381" s="104">
        <f t="shared" ref="H1381:H1386" si="481">ROUND(F1381-E1381,2)</f>
        <v>0</v>
      </c>
      <c r="I1381" s="68"/>
      <c r="J1381" s="68"/>
      <c r="K1381" s="68"/>
      <c r="L1381" s="68"/>
      <c r="M1381" s="68"/>
      <c r="N1381" s="68"/>
      <c r="O1381" s="68"/>
      <c r="P1381" s="68"/>
      <c r="Q1381" s="68"/>
      <c r="R1381" s="68"/>
      <c r="S1381" s="68"/>
      <c r="T1381" s="68"/>
      <c r="U1381" s="68"/>
      <c r="V1381" s="68"/>
      <c r="W1381" s="68"/>
      <c r="X1381" s="68"/>
      <c r="Y1381" s="68"/>
      <c r="Z1381" s="68"/>
    </row>
    <row r="1382" spans="1:26" ht="30" customHeight="1">
      <c r="A1382" s="103" t="s">
        <v>3277</v>
      </c>
      <c r="B1382" s="63" t="s">
        <v>3278</v>
      </c>
      <c r="C1382" s="104"/>
      <c r="D1382" s="104"/>
      <c r="E1382" s="104"/>
      <c r="F1382" s="104"/>
      <c r="G1382" s="104"/>
      <c r="H1382" s="104">
        <f t="shared" si="481"/>
        <v>0</v>
      </c>
      <c r="I1382" s="68"/>
      <c r="J1382" s="68"/>
      <c r="K1382" s="68"/>
      <c r="L1382" s="68"/>
      <c r="M1382" s="68"/>
      <c r="N1382" s="68"/>
      <c r="O1382" s="68"/>
      <c r="P1382" s="68"/>
      <c r="Q1382" s="68"/>
      <c r="R1382" s="68"/>
      <c r="S1382" s="68"/>
      <c r="T1382" s="68"/>
      <c r="U1382" s="68"/>
      <c r="V1382" s="68"/>
      <c r="W1382" s="68"/>
      <c r="X1382" s="68"/>
      <c r="Y1382" s="68"/>
      <c r="Z1382" s="68"/>
    </row>
    <row r="1383" spans="1:26" ht="30" customHeight="1">
      <c r="A1383" s="103" t="s">
        <v>3279</v>
      </c>
      <c r="B1383" s="63" t="s">
        <v>3280</v>
      </c>
      <c r="C1383" s="104"/>
      <c r="D1383" s="104"/>
      <c r="E1383" s="104"/>
      <c r="F1383" s="104"/>
      <c r="G1383" s="104"/>
      <c r="H1383" s="104">
        <f t="shared" si="481"/>
        <v>0</v>
      </c>
      <c r="I1383" s="68"/>
      <c r="J1383" s="68"/>
      <c r="K1383" s="68"/>
      <c r="L1383" s="68"/>
      <c r="M1383" s="68"/>
      <c r="N1383" s="68"/>
      <c r="O1383" s="68"/>
      <c r="P1383" s="68"/>
      <c r="Q1383" s="68"/>
      <c r="R1383" s="68"/>
      <c r="S1383" s="68"/>
      <c r="T1383" s="68"/>
      <c r="U1383" s="68"/>
      <c r="V1383" s="68"/>
      <c r="W1383" s="68"/>
      <c r="X1383" s="68"/>
      <c r="Y1383" s="68"/>
      <c r="Z1383" s="68"/>
    </row>
    <row r="1384" spans="1:26" ht="30" customHeight="1">
      <c r="A1384" s="103" t="s">
        <v>3281</v>
      </c>
      <c r="B1384" s="63" t="s">
        <v>3282</v>
      </c>
      <c r="C1384" s="104"/>
      <c r="D1384" s="104"/>
      <c r="E1384" s="104"/>
      <c r="F1384" s="104"/>
      <c r="G1384" s="104"/>
      <c r="H1384" s="104">
        <f t="shared" si="481"/>
        <v>0</v>
      </c>
      <c r="I1384" s="68"/>
      <c r="J1384" s="68"/>
      <c r="K1384" s="68"/>
      <c r="L1384" s="68"/>
      <c r="M1384" s="68"/>
      <c r="N1384" s="68"/>
      <c r="O1384" s="68"/>
      <c r="P1384" s="68"/>
      <c r="Q1384" s="68"/>
      <c r="R1384" s="68"/>
      <c r="S1384" s="68"/>
      <c r="T1384" s="68"/>
      <c r="U1384" s="68"/>
      <c r="V1384" s="68"/>
      <c r="W1384" s="68"/>
      <c r="X1384" s="68"/>
      <c r="Y1384" s="68"/>
      <c r="Z1384" s="68"/>
    </row>
    <row r="1385" spans="1:26" ht="30" customHeight="1">
      <c r="A1385" s="103" t="s">
        <v>3283</v>
      </c>
      <c r="B1385" s="63" t="s">
        <v>3284</v>
      </c>
      <c r="C1385" s="104"/>
      <c r="D1385" s="104"/>
      <c r="E1385" s="61"/>
      <c r="F1385" s="61"/>
      <c r="G1385" s="104"/>
      <c r="H1385" s="104">
        <f t="shared" si="481"/>
        <v>0</v>
      </c>
      <c r="I1385" s="68"/>
      <c r="J1385" s="68"/>
      <c r="K1385" s="68"/>
      <c r="L1385" s="68"/>
      <c r="M1385" s="68"/>
      <c r="N1385" s="68"/>
      <c r="O1385" s="68"/>
      <c r="P1385" s="68"/>
      <c r="Q1385" s="68"/>
      <c r="R1385" s="68"/>
      <c r="S1385" s="68"/>
      <c r="T1385" s="68"/>
      <c r="U1385" s="68"/>
      <c r="V1385" s="68"/>
      <c r="W1385" s="68"/>
      <c r="X1385" s="68"/>
      <c r="Y1385" s="68"/>
      <c r="Z1385" s="68"/>
    </row>
    <row r="1386" spans="1:26" ht="30" customHeight="1">
      <c r="A1386" s="103" t="s">
        <v>3285</v>
      </c>
      <c r="B1386" s="63" t="s">
        <v>3286</v>
      </c>
      <c r="C1386" s="104"/>
      <c r="D1386" s="104"/>
      <c r="E1386" s="61"/>
      <c r="F1386" s="61"/>
      <c r="G1386" s="104"/>
      <c r="H1386" s="104">
        <f t="shared" si="481"/>
        <v>0</v>
      </c>
      <c r="I1386" s="68"/>
      <c r="J1386" s="68"/>
      <c r="K1386" s="68"/>
      <c r="L1386" s="68"/>
      <c r="M1386" s="68"/>
      <c r="N1386" s="68"/>
      <c r="O1386" s="68"/>
      <c r="P1386" s="68"/>
      <c r="Q1386" s="68"/>
      <c r="R1386" s="68"/>
      <c r="S1386" s="68"/>
      <c r="T1386" s="68"/>
      <c r="U1386" s="68"/>
      <c r="V1386" s="68"/>
      <c r="W1386" s="68"/>
      <c r="X1386" s="68"/>
      <c r="Y1386" s="68"/>
      <c r="Z1386" s="68"/>
    </row>
    <row r="1387" spans="1:26" ht="30" customHeight="1">
      <c r="A1387" s="53" t="s">
        <v>3287</v>
      </c>
      <c r="B1387" s="108" t="s">
        <v>612</v>
      </c>
      <c r="C1387" s="48"/>
      <c r="D1387" s="48"/>
      <c r="E1387" s="48">
        <f t="shared" ref="E1387:F1387" si="482">SUM(E1388:E1401)</f>
        <v>0</v>
      </c>
      <c r="F1387" s="48">
        <f t="shared" si="482"/>
        <v>0</v>
      </c>
      <c r="G1387" s="49"/>
      <c r="H1387" s="48">
        <f>SUM(H1388:H1401)</f>
        <v>0</v>
      </c>
      <c r="I1387" s="68"/>
      <c r="J1387" s="68"/>
      <c r="K1387" s="68"/>
      <c r="L1387" s="68"/>
      <c r="M1387" s="68"/>
      <c r="N1387" s="68"/>
      <c r="O1387" s="68"/>
      <c r="P1387" s="68"/>
      <c r="Q1387" s="68"/>
      <c r="R1387" s="68"/>
      <c r="S1387" s="68"/>
      <c r="T1387" s="68"/>
      <c r="U1387" s="68"/>
      <c r="V1387" s="68"/>
      <c r="W1387" s="68"/>
      <c r="X1387" s="68"/>
      <c r="Y1387" s="68"/>
      <c r="Z1387" s="68"/>
    </row>
    <row r="1388" spans="1:26" ht="30" customHeight="1">
      <c r="A1388" s="65" t="s">
        <v>3288</v>
      </c>
      <c r="B1388" s="59" t="s">
        <v>3289</v>
      </c>
      <c r="C1388" s="66"/>
      <c r="D1388" s="60"/>
      <c r="E1388" s="61"/>
      <c r="F1388" s="61"/>
      <c r="G1388" s="104"/>
      <c r="H1388" s="104">
        <f t="shared" ref="H1388:H1401" si="483">ROUND(F1388-E1388,2)</f>
        <v>0</v>
      </c>
      <c r="I1388" s="68"/>
      <c r="J1388" s="68"/>
      <c r="K1388" s="68"/>
      <c r="L1388" s="68"/>
      <c r="M1388" s="68"/>
      <c r="N1388" s="68"/>
      <c r="O1388" s="68"/>
      <c r="P1388" s="68"/>
      <c r="Q1388" s="68"/>
      <c r="R1388" s="68"/>
      <c r="S1388" s="68"/>
      <c r="T1388" s="68"/>
      <c r="U1388" s="68"/>
      <c r="V1388" s="68"/>
      <c r="W1388" s="68"/>
      <c r="X1388" s="68"/>
      <c r="Y1388" s="68"/>
      <c r="Z1388" s="68"/>
    </row>
    <row r="1389" spans="1:26" ht="30" customHeight="1">
      <c r="A1389" s="58" t="s">
        <v>3290</v>
      </c>
      <c r="B1389" s="59" t="s">
        <v>3291</v>
      </c>
      <c r="C1389" s="66"/>
      <c r="D1389" s="60"/>
      <c r="E1389" s="61"/>
      <c r="F1389" s="61"/>
      <c r="G1389" s="104"/>
      <c r="H1389" s="104">
        <f t="shared" si="483"/>
        <v>0</v>
      </c>
      <c r="I1389" s="68"/>
      <c r="J1389" s="68"/>
      <c r="K1389" s="68"/>
      <c r="L1389" s="68"/>
      <c r="M1389" s="68"/>
      <c r="N1389" s="68"/>
      <c r="O1389" s="68"/>
      <c r="P1389" s="68"/>
      <c r="Q1389" s="68"/>
      <c r="R1389" s="68"/>
      <c r="S1389" s="68"/>
      <c r="T1389" s="68"/>
      <c r="U1389" s="68"/>
      <c r="V1389" s="68"/>
      <c r="W1389" s="68"/>
      <c r="X1389" s="68"/>
      <c r="Y1389" s="68"/>
      <c r="Z1389" s="68"/>
    </row>
    <row r="1390" spans="1:26" ht="30" customHeight="1">
      <c r="A1390" s="65" t="s">
        <v>3292</v>
      </c>
      <c r="B1390" s="59" t="s">
        <v>3293</v>
      </c>
      <c r="C1390" s="66"/>
      <c r="D1390" s="60"/>
      <c r="E1390" s="61"/>
      <c r="F1390" s="61"/>
      <c r="G1390" s="104"/>
      <c r="H1390" s="104">
        <f t="shared" si="483"/>
        <v>0</v>
      </c>
      <c r="I1390" s="68"/>
      <c r="J1390" s="68"/>
      <c r="K1390" s="68"/>
      <c r="L1390" s="68"/>
      <c r="M1390" s="68"/>
      <c r="N1390" s="68"/>
      <c r="O1390" s="68"/>
      <c r="P1390" s="68"/>
      <c r="Q1390" s="68"/>
      <c r="R1390" s="68"/>
      <c r="S1390" s="68"/>
      <c r="T1390" s="68"/>
      <c r="U1390" s="68"/>
      <c r="V1390" s="68"/>
      <c r="W1390" s="68"/>
      <c r="X1390" s="68"/>
      <c r="Y1390" s="68"/>
      <c r="Z1390" s="68"/>
    </row>
    <row r="1391" spans="1:26" ht="30" customHeight="1">
      <c r="A1391" s="58" t="s">
        <v>3294</v>
      </c>
      <c r="B1391" s="59" t="s">
        <v>3295</v>
      </c>
      <c r="C1391" s="66"/>
      <c r="D1391" s="60"/>
      <c r="E1391" s="61"/>
      <c r="F1391" s="61"/>
      <c r="G1391" s="104"/>
      <c r="H1391" s="104">
        <f t="shared" si="483"/>
        <v>0</v>
      </c>
      <c r="I1391" s="68"/>
      <c r="J1391" s="68"/>
      <c r="K1391" s="68"/>
      <c r="L1391" s="68"/>
      <c r="M1391" s="68"/>
      <c r="N1391" s="68"/>
      <c r="O1391" s="68"/>
      <c r="P1391" s="68"/>
      <c r="Q1391" s="68"/>
      <c r="R1391" s="68"/>
      <c r="S1391" s="68"/>
      <c r="T1391" s="68"/>
      <c r="U1391" s="68"/>
      <c r="V1391" s="68"/>
      <c r="W1391" s="68"/>
      <c r="X1391" s="68"/>
      <c r="Y1391" s="68"/>
      <c r="Z1391" s="68"/>
    </row>
    <row r="1392" spans="1:26" ht="30" customHeight="1">
      <c r="A1392" s="65" t="s">
        <v>3296</v>
      </c>
      <c r="B1392" s="59" t="s">
        <v>3297</v>
      </c>
      <c r="C1392" s="66"/>
      <c r="D1392" s="60"/>
      <c r="E1392" s="61"/>
      <c r="F1392" s="61"/>
      <c r="G1392" s="104"/>
      <c r="H1392" s="104">
        <f t="shared" si="483"/>
        <v>0</v>
      </c>
      <c r="I1392" s="68"/>
      <c r="J1392" s="68"/>
      <c r="K1392" s="68"/>
      <c r="L1392" s="68"/>
      <c r="M1392" s="68"/>
      <c r="N1392" s="68"/>
      <c r="O1392" s="68"/>
      <c r="P1392" s="68"/>
      <c r="Q1392" s="68"/>
      <c r="R1392" s="68"/>
      <c r="S1392" s="68"/>
      <c r="T1392" s="68"/>
      <c r="U1392" s="68"/>
      <c r="V1392" s="68"/>
      <c r="W1392" s="68"/>
      <c r="X1392" s="68"/>
      <c r="Y1392" s="68"/>
      <c r="Z1392" s="68"/>
    </row>
    <row r="1393" spans="1:26" ht="30" customHeight="1">
      <c r="A1393" s="58" t="s">
        <v>3298</v>
      </c>
      <c r="B1393" s="59" t="s">
        <v>3299</v>
      </c>
      <c r="C1393" s="66"/>
      <c r="D1393" s="60"/>
      <c r="E1393" s="61"/>
      <c r="F1393" s="61"/>
      <c r="G1393" s="104"/>
      <c r="H1393" s="104">
        <f t="shared" si="483"/>
        <v>0</v>
      </c>
      <c r="I1393" s="68"/>
      <c r="J1393" s="68"/>
      <c r="K1393" s="68"/>
      <c r="L1393" s="68"/>
      <c r="M1393" s="68"/>
      <c r="N1393" s="68"/>
      <c r="O1393" s="68"/>
      <c r="P1393" s="68"/>
      <c r="Q1393" s="68"/>
      <c r="R1393" s="68"/>
      <c r="S1393" s="68"/>
      <c r="T1393" s="68"/>
      <c r="U1393" s="68"/>
      <c r="V1393" s="68"/>
      <c r="W1393" s="68"/>
      <c r="X1393" s="68"/>
      <c r="Y1393" s="68"/>
      <c r="Z1393" s="68"/>
    </row>
    <row r="1394" spans="1:26" ht="30" customHeight="1">
      <c r="A1394" s="65" t="s">
        <v>3300</v>
      </c>
      <c r="B1394" s="59" t="s">
        <v>3301</v>
      </c>
      <c r="C1394" s="66"/>
      <c r="D1394" s="60"/>
      <c r="E1394" s="61"/>
      <c r="F1394" s="61"/>
      <c r="G1394" s="104"/>
      <c r="H1394" s="104">
        <f t="shared" si="483"/>
        <v>0</v>
      </c>
      <c r="I1394" s="68"/>
      <c r="J1394" s="68"/>
      <c r="K1394" s="68"/>
      <c r="L1394" s="68"/>
      <c r="M1394" s="68"/>
      <c r="N1394" s="68"/>
      <c r="O1394" s="68"/>
      <c r="P1394" s="68"/>
      <c r="Q1394" s="68"/>
      <c r="R1394" s="68"/>
      <c r="S1394" s="68"/>
      <c r="T1394" s="68"/>
      <c r="U1394" s="68"/>
      <c r="V1394" s="68"/>
      <c r="W1394" s="68"/>
      <c r="X1394" s="68"/>
      <c r="Y1394" s="68"/>
      <c r="Z1394" s="68"/>
    </row>
    <row r="1395" spans="1:26" ht="30" customHeight="1">
      <c r="A1395" s="58" t="s">
        <v>3302</v>
      </c>
      <c r="B1395" s="59" t="s">
        <v>3303</v>
      </c>
      <c r="C1395" s="66"/>
      <c r="D1395" s="60"/>
      <c r="E1395" s="61"/>
      <c r="F1395" s="61"/>
      <c r="G1395" s="104"/>
      <c r="H1395" s="104">
        <f t="shared" si="483"/>
        <v>0</v>
      </c>
      <c r="I1395" s="68"/>
      <c r="J1395" s="68"/>
      <c r="K1395" s="68"/>
      <c r="L1395" s="68"/>
      <c r="M1395" s="68"/>
      <c r="N1395" s="68"/>
      <c r="O1395" s="68"/>
      <c r="P1395" s="68"/>
      <c r="Q1395" s="68"/>
      <c r="R1395" s="68"/>
      <c r="S1395" s="68"/>
      <c r="T1395" s="68"/>
      <c r="U1395" s="68"/>
      <c r="V1395" s="68"/>
      <c r="W1395" s="68"/>
      <c r="X1395" s="68"/>
      <c r="Y1395" s="68"/>
      <c r="Z1395" s="68"/>
    </row>
    <row r="1396" spans="1:26" ht="30" customHeight="1">
      <c r="A1396" s="65" t="s">
        <v>3304</v>
      </c>
      <c r="B1396" s="59" t="s">
        <v>3305</v>
      </c>
      <c r="C1396" s="66"/>
      <c r="D1396" s="60"/>
      <c r="E1396" s="61"/>
      <c r="F1396" s="61"/>
      <c r="G1396" s="104"/>
      <c r="H1396" s="104">
        <f t="shared" si="483"/>
        <v>0</v>
      </c>
      <c r="I1396" s="68"/>
      <c r="J1396" s="68"/>
      <c r="K1396" s="68"/>
      <c r="L1396" s="68"/>
      <c r="M1396" s="68"/>
      <c r="N1396" s="68"/>
      <c r="O1396" s="68"/>
      <c r="P1396" s="68"/>
      <c r="Q1396" s="68"/>
      <c r="R1396" s="68"/>
      <c r="S1396" s="68"/>
      <c r="T1396" s="68"/>
      <c r="U1396" s="68"/>
      <c r="V1396" s="68"/>
      <c r="W1396" s="68"/>
      <c r="X1396" s="68"/>
      <c r="Y1396" s="68"/>
      <c r="Z1396" s="68"/>
    </row>
    <row r="1397" spans="1:26" ht="30" customHeight="1">
      <c r="A1397" s="58" t="s">
        <v>3306</v>
      </c>
      <c r="B1397" s="59" t="s">
        <v>3307</v>
      </c>
      <c r="C1397" s="66"/>
      <c r="D1397" s="60"/>
      <c r="E1397" s="61"/>
      <c r="F1397" s="61"/>
      <c r="G1397" s="104"/>
      <c r="H1397" s="104">
        <f t="shared" si="483"/>
        <v>0</v>
      </c>
      <c r="I1397" s="68"/>
      <c r="J1397" s="68"/>
      <c r="K1397" s="68"/>
      <c r="L1397" s="68"/>
      <c r="M1397" s="68"/>
      <c r="N1397" s="68"/>
      <c r="O1397" s="68"/>
      <c r="P1397" s="68"/>
      <c r="Q1397" s="68"/>
      <c r="R1397" s="68"/>
      <c r="S1397" s="68"/>
      <c r="T1397" s="68"/>
      <c r="U1397" s="68"/>
      <c r="V1397" s="68"/>
      <c r="W1397" s="68"/>
      <c r="X1397" s="68"/>
      <c r="Y1397" s="68"/>
      <c r="Z1397" s="68"/>
    </row>
    <row r="1398" spans="1:26" ht="30" customHeight="1">
      <c r="A1398" s="65" t="s">
        <v>3308</v>
      </c>
      <c r="B1398" s="59" t="s">
        <v>3309</v>
      </c>
      <c r="C1398" s="66"/>
      <c r="D1398" s="60"/>
      <c r="E1398" s="61"/>
      <c r="F1398" s="61"/>
      <c r="G1398" s="104"/>
      <c r="H1398" s="104">
        <f t="shared" si="483"/>
        <v>0</v>
      </c>
      <c r="I1398" s="68"/>
      <c r="J1398" s="68"/>
      <c r="K1398" s="68"/>
      <c r="L1398" s="68"/>
      <c r="M1398" s="68"/>
      <c r="N1398" s="68"/>
      <c r="O1398" s="68"/>
      <c r="P1398" s="68"/>
      <c r="Q1398" s="68"/>
      <c r="R1398" s="68"/>
      <c r="S1398" s="68"/>
      <c r="T1398" s="68"/>
      <c r="U1398" s="68"/>
      <c r="V1398" s="68"/>
      <c r="W1398" s="68"/>
      <c r="X1398" s="68"/>
      <c r="Y1398" s="68"/>
      <c r="Z1398" s="68"/>
    </row>
    <row r="1399" spans="1:26" ht="30" customHeight="1">
      <c r="A1399" s="58" t="s">
        <v>3310</v>
      </c>
      <c r="B1399" s="59" t="s">
        <v>3311</v>
      </c>
      <c r="C1399" s="66"/>
      <c r="D1399" s="60"/>
      <c r="E1399" s="61"/>
      <c r="F1399" s="61"/>
      <c r="G1399" s="104"/>
      <c r="H1399" s="104">
        <f t="shared" si="483"/>
        <v>0</v>
      </c>
      <c r="I1399" s="68"/>
      <c r="J1399" s="68"/>
      <c r="K1399" s="68"/>
      <c r="L1399" s="68"/>
      <c r="M1399" s="68"/>
      <c r="N1399" s="68"/>
      <c r="O1399" s="68"/>
      <c r="P1399" s="68"/>
      <c r="Q1399" s="68"/>
      <c r="R1399" s="68"/>
      <c r="S1399" s="68"/>
      <c r="T1399" s="68"/>
      <c r="U1399" s="68"/>
      <c r="V1399" s="68"/>
      <c r="W1399" s="68"/>
      <c r="X1399" s="68"/>
      <c r="Y1399" s="68"/>
      <c r="Z1399" s="68"/>
    </row>
    <row r="1400" spans="1:26" ht="30" customHeight="1">
      <c r="A1400" s="65" t="s">
        <v>3312</v>
      </c>
      <c r="B1400" s="59" t="s">
        <v>3313</v>
      </c>
      <c r="C1400" s="66"/>
      <c r="D1400" s="60"/>
      <c r="E1400" s="61"/>
      <c r="F1400" s="61"/>
      <c r="G1400" s="104"/>
      <c r="H1400" s="104">
        <f t="shared" si="483"/>
        <v>0</v>
      </c>
      <c r="I1400" s="68"/>
      <c r="J1400" s="68"/>
      <c r="K1400" s="68"/>
      <c r="L1400" s="68"/>
      <c r="M1400" s="68"/>
      <c r="N1400" s="68"/>
      <c r="O1400" s="68"/>
      <c r="P1400" s="68"/>
      <c r="Q1400" s="68"/>
      <c r="R1400" s="68"/>
      <c r="S1400" s="68"/>
      <c r="T1400" s="68"/>
      <c r="U1400" s="68"/>
      <c r="V1400" s="68"/>
      <c r="W1400" s="68"/>
      <c r="X1400" s="68"/>
      <c r="Y1400" s="68"/>
      <c r="Z1400" s="68"/>
    </row>
    <row r="1401" spans="1:26" ht="30" customHeight="1">
      <c r="A1401" s="58" t="s">
        <v>3314</v>
      </c>
      <c r="B1401" s="59" t="s">
        <v>3315</v>
      </c>
      <c r="C1401" s="66"/>
      <c r="D1401" s="60"/>
      <c r="E1401" s="61"/>
      <c r="F1401" s="61"/>
      <c r="G1401" s="104"/>
      <c r="H1401" s="104">
        <f t="shared" si="483"/>
        <v>0</v>
      </c>
      <c r="I1401" s="68"/>
      <c r="J1401" s="68"/>
      <c r="K1401" s="68"/>
      <c r="L1401" s="68"/>
      <c r="M1401" s="68"/>
      <c r="N1401" s="68"/>
      <c r="O1401" s="68"/>
      <c r="P1401" s="68"/>
      <c r="Q1401" s="68"/>
      <c r="R1401" s="68"/>
      <c r="S1401" s="68"/>
      <c r="T1401" s="68"/>
      <c r="U1401" s="68"/>
      <c r="V1401" s="68"/>
      <c r="W1401" s="68"/>
      <c r="X1401" s="68"/>
      <c r="Y1401" s="68"/>
      <c r="Z1401" s="68"/>
    </row>
    <row r="1402" spans="1:26" ht="30" customHeight="1">
      <c r="A1402" s="81">
        <v>82200</v>
      </c>
      <c r="B1402" s="99" t="s">
        <v>3316</v>
      </c>
      <c r="C1402" s="88"/>
      <c r="D1402" s="43"/>
      <c r="E1402" s="43">
        <f t="shared" ref="E1402:F1402" si="484">E1403+E1418+E1437+E1456+E1475+E1494+E1501+E1516+E1523</f>
        <v>0</v>
      </c>
      <c r="F1402" s="43">
        <f t="shared" si="484"/>
        <v>0</v>
      </c>
      <c r="G1402" s="44">
        <f>E1402-F1402</f>
        <v>0</v>
      </c>
      <c r="H1402" s="44"/>
      <c r="I1402" s="68"/>
      <c r="J1402" s="68"/>
      <c r="K1402" s="68"/>
      <c r="L1402" s="68"/>
      <c r="M1402" s="68"/>
      <c r="N1402" s="68"/>
      <c r="O1402" s="68"/>
      <c r="P1402" s="68"/>
      <c r="Q1402" s="68"/>
      <c r="R1402" s="68"/>
      <c r="S1402" s="68"/>
      <c r="T1402" s="68"/>
      <c r="U1402" s="68"/>
      <c r="V1402" s="68"/>
      <c r="W1402" s="68"/>
      <c r="X1402" s="68"/>
      <c r="Y1402" s="68"/>
      <c r="Z1402" s="68"/>
    </row>
    <row r="1403" spans="1:26" ht="30" customHeight="1">
      <c r="A1403" s="100" t="s">
        <v>3317</v>
      </c>
      <c r="B1403" s="108" t="s">
        <v>356</v>
      </c>
      <c r="C1403" s="102"/>
      <c r="D1403" s="102"/>
      <c r="E1403" s="48">
        <f t="shared" ref="E1403:G1403" si="485">SUM(E1404:E1417)</f>
        <v>0</v>
      </c>
      <c r="F1403" s="48">
        <f t="shared" si="485"/>
        <v>0</v>
      </c>
      <c r="G1403" s="48">
        <f t="shared" si="485"/>
        <v>0</v>
      </c>
      <c r="H1403" s="102"/>
      <c r="I1403" s="68"/>
      <c r="J1403" s="68"/>
      <c r="K1403" s="68"/>
      <c r="L1403" s="68"/>
      <c r="M1403" s="68"/>
      <c r="N1403" s="68"/>
      <c r="O1403" s="68"/>
      <c r="P1403" s="68"/>
      <c r="Q1403" s="68"/>
      <c r="R1403" s="68"/>
      <c r="S1403" s="68"/>
      <c r="T1403" s="68"/>
      <c r="U1403" s="68"/>
      <c r="V1403" s="68"/>
      <c r="W1403" s="68"/>
      <c r="X1403" s="68"/>
      <c r="Y1403" s="68"/>
      <c r="Z1403" s="68"/>
    </row>
    <row r="1404" spans="1:26" ht="30" customHeight="1">
      <c r="A1404" s="106" t="s">
        <v>3318</v>
      </c>
      <c r="B1404" s="76" t="s">
        <v>3319</v>
      </c>
      <c r="C1404" s="107"/>
      <c r="D1404" s="104"/>
      <c r="E1404" s="61"/>
      <c r="F1404" s="61"/>
      <c r="G1404" s="104">
        <f t="shared" ref="G1404:G1417" si="486">ROUND(E1404-F1404,2)</f>
        <v>0</v>
      </c>
      <c r="H1404" s="104"/>
      <c r="I1404" s="68"/>
      <c r="J1404" s="68"/>
      <c r="K1404" s="68"/>
      <c r="L1404" s="68"/>
      <c r="M1404" s="68"/>
      <c r="N1404" s="68"/>
      <c r="O1404" s="68"/>
      <c r="P1404" s="68"/>
      <c r="Q1404" s="68"/>
      <c r="R1404" s="68"/>
      <c r="S1404" s="68"/>
      <c r="T1404" s="68"/>
      <c r="U1404" s="68"/>
      <c r="V1404" s="68"/>
      <c r="W1404" s="68"/>
      <c r="X1404" s="68"/>
      <c r="Y1404" s="68"/>
      <c r="Z1404" s="68"/>
    </row>
    <row r="1405" spans="1:26" ht="30" customHeight="1">
      <c r="A1405" s="103" t="s">
        <v>3320</v>
      </c>
      <c r="B1405" s="76" t="s">
        <v>3321</v>
      </c>
      <c r="C1405" s="107"/>
      <c r="D1405" s="104"/>
      <c r="E1405" s="61"/>
      <c r="F1405" s="61"/>
      <c r="G1405" s="104">
        <f t="shared" si="486"/>
        <v>0</v>
      </c>
      <c r="H1405" s="104"/>
      <c r="I1405" s="68"/>
      <c r="J1405" s="68"/>
      <c r="K1405" s="68"/>
      <c r="L1405" s="68"/>
      <c r="M1405" s="68"/>
      <c r="N1405" s="68"/>
      <c r="O1405" s="68"/>
      <c r="P1405" s="68"/>
      <c r="Q1405" s="68"/>
      <c r="R1405" s="68"/>
      <c r="S1405" s="68"/>
      <c r="T1405" s="68"/>
      <c r="U1405" s="68"/>
      <c r="V1405" s="68"/>
      <c r="W1405" s="68"/>
      <c r="X1405" s="68"/>
      <c r="Y1405" s="68"/>
      <c r="Z1405" s="68"/>
    </row>
    <row r="1406" spans="1:26" ht="30" customHeight="1">
      <c r="A1406" s="106" t="s">
        <v>3322</v>
      </c>
      <c r="B1406" s="76" t="s">
        <v>3323</v>
      </c>
      <c r="C1406" s="107"/>
      <c r="D1406" s="104"/>
      <c r="E1406" s="61"/>
      <c r="F1406" s="61"/>
      <c r="G1406" s="104">
        <f t="shared" si="486"/>
        <v>0</v>
      </c>
      <c r="H1406" s="104"/>
      <c r="I1406" s="68"/>
      <c r="J1406" s="68"/>
      <c r="K1406" s="68"/>
      <c r="L1406" s="68"/>
      <c r="M1406" s="68"/>
      <c r="N1406" s="68"/>
      <c r="O1406" s="68"/>
      <c r="P1406" s="68"/>
      <c r="Q1406" s="68"/>
      <c r="R1406" s="68"/>
      <c r="S1406" s="68"/>
      <c r="T1406" s="68"/>
      <c r="U1406" s="68"/>
      <c r="V1406" s="68"/>
      <c r="W1406" s="68"/>
      <c r="X1406" s="68"/>
      <c r="Y1406" s="68"/>
      <c r="Z1406" s="68"/>
    </row>
    <row r="1407" spans="1:26" ht="30" customHeight="1">
      <c r="A1407" s="103" t="s">
        <v>3324</v>
      </c>
      <c r="B1407" s="76" t="s">
        <v>3325</v>
      </c>
      <c r="C1407" s="107"/>
      <c r="D1407" s="104"/>
      <c r="E1407" s="61"/>
      <c r="F1407" s="61"/>
      <c r="G1407" s="104">
        <f t="shared" si="486"/>
        <v>0</v>
      </c>
      <c r="H1407" s="104"/>
      <c r="I1407" s="68"/>
      <c r="J1407" s="68"/>
      <c r="K1407" s="68"/>
      <c r="L1407" s="68"/>
      <c r="M1407" s="68"/>
      <c r="N1407" s="68"/>
      <c r="O1407" s="68"/>
      <c r="P1407" s="68"/>
      <c r="Q1407" s="68"/>
      <c r="R1407" s="68"/>
      <c r="S1407" s="68"/>
      <c r="T1407" s="68"/>
      <c r="U1407" s="68"/>
      <c r="V1407" s="68"/>
      <c r="W1407" s="68"/>
      <c r="X1407" s="68"/>
      <c r="Y1407" s="68"/>
      <c r="Z1407" s="68"/>
    </row>
    <row r="1408" spans="1:26" ht="30" customHeight="1">
      <c r="A1408" s="106" t="s">
        <v>3326</v>
      </c>
      <c r="B1408" s="76" t="s">
        <v>3327</v>
      </c>
      <c r="C1408" s="107"/>
      <c r="D1408" s="104"/>
      <c r="E1408" s="61"/>
      <c r="F1408" s="61"/>
      <c r="G1408" s="104">
        <f t="shared" si="486"/>
        <v>0</v>
      </c>
      <c r="H1408" s="104"/>
      <c r="I1408" s="68"/>
      <c r="J1408" s="68"/>
      <c r="K1408" s="68"/>
      <c r="L1408" s="68"/>
      <c r="M1408" s="68"/>
      <c r="N1408" s="68"/>
      <c r="O1408" s="68"/>
      <c r="P1408" s="68"/>
      <c r="Q1408" s="68"/>
      <c r="R1408" s="68"/>
      <c r="S1408" s="68"/>
      <c r="T1408" s="68"/>
      <c r="U1408" s="68"/>
      <c r="V1408" s="68"/>
      <c r="W1408" s="68"/>
      <c r="X1408" s="68"/>
      <c r="Y1408" s="68"/>
      <c r="Z1408" s="68"/>
    </row>
    <row r="1409" spans="1:26" ht="30" customHeight="1">
      <c r="A1409" s="103" t="s">
        <v>3328</v>
      </c>
      <c r="B1409" s="76" t="s">
        <v>3329</v>
      </c>
      <c r="C1409" s="107"/>
      <c r="D1409" s="104"/>
      <c r="E1409" s="61"/>
      <c r="F1409" s="61"/>
      <c r="G1409" s="104">
        <f t="shared" si="486"/>
        <v>0</v>
      </c>
      <c r="H1409" s="104"/>
      <c r="I1409" s="68"/>
      <c r="J1409" s="68"/>
      <c r="K1409" s="68"/>
      <c r="L1409" s="68"/>
      <c r="M1409" s="68"/>
      <c r="N1409" s="68"/>
      <c r="O1409" s="68"/>
      <c r="P1409" s="68"/>
      <c r="Q1409" s="68"/>
      <c r="R1409" s="68"/>
      <c r="S1409" s="68"/>
      <c r="T1409" s="68"/>
      <c r="U1409" s="68"/>
      <c r="V1409" s="68"/>
      <c r="W1409" s="68"/>
      <c r="X1409" s="68"/>
      <c r="Y1409" s="68"/>
      <c r="Z1409" s="68"/>
    </row>
    <row r="1410" spans="1:26" ht="30" customHeight="1">
      <c r="A1410" s="106" t="s">
        <v>3330</v>
      </c>
      <c r="B1410" s="76" t="s">
        <v>3331</v>
      </c>
      <c r="C1410" s="107"/>
      <c r="D1410" s="104"/>
      <c r="E1410" s="61"/>
      <c r="F1410" s="61"/>
      <c r="G1410" s="104">
        <f t="shared" si="486"/>
        <v>0</v>
      </c>
      <c r="H1410" s="104"/>
      <c r="I1410" s="68"/>
      <c r="J1410" s="68"/>
      <c r="K1410" s="68"/>
      <c r="L1410" s="68"/>
      <c r="M1410" s="68"/>
      <c r="N1410" s="68"/>
      <c r="O1410" s="68"/>
      <c r="P1410" s="68"/>
      <c r="Q1410" s="68"/>
      <c r="R1410" s="68"/>
      <c r="S1410" s="68"/>
      <c r="T1410" s="68"/>
      <c r="U1410" s="68"/>
      <c r="V1410" s="68"/>
      <c r="W1410" s="68"/>
      <c r="X1410" s="68"/>
      <c r="Y1410" s="68"/>
      <c r="Z1410" s="68"/>
    </row>
    <row r="1411" spans="1:26" ht="30" customHeight="1">
      <c r="A1411" s="103" t="s">
        <v>3332</v>
      </c>
      <c r="B1411" s="76" t="s">
        <v>3333</v>
      </c>
      <c r="C1411" s="107"/>
      <c r="D1411" s="104"/>
      <c r="E1411" s="61"/>
      <c r="F1411" s="61"/>
      <c r="G1411" s="104">
        <f t="shared" si="486"/>
        <v>0</v>
      </c>
      <c r="H1411" s="104"/>
      <c r="I1411" s="68"/>
      <c r="J1411" s="68"/>
      <c r="K1411" s="68"/>
      <c r="L1411" s="68"/>
      <c r="M1411" s="68"/>
      <c r="N1411" s="68"/>
      <c r="O1411" s="68"/>
      <c r="P1411" s="68"/>
      <c r="Q1411" s="68"/>
      <c r="R1411" s="68"/>
      <c r="S1411" s="68"/>
      <c r="T1411" s="68"/>
      <c r="U1411" s="68"/>
      <c r="V1411" s="68"/>
      <c r="W1411" s="68"/>
      <c r="X1411" s="68"/>
      <c r="Y1411" s="68"/>
      <c r="Z1411" s="68"/>
    </row>
    <row r="1412" spans="1:26" ht="30" customHeight="1">
      <c r="A1412" s="106" t="s">
        <v>3334</v>
      </c>
      <c r="B1412" s="76" t="s">
        <v>3335</v>
      </c>
      <c r="C1412" s="107"/>
      <c r="D1412" s="104"/>
      <c r="E1412" s="61"/>
      <c r="F1412" s="61"/>
      <c r="G1412" s="104">
        <f t="shared" si="486"/>
        <v>0</v>
      </c>
      <c r="H1412" s="104"/>
      <c r="I1412" s="68"/>
      <c r="J1412" s="68"/>
      <c r="K1412" s="68"/>
      <c r="L1412" s="68"/>
      <c r="M1412" s="68"/>
      <c r="N1412" s="68"/>
      <c r="O1412" s="68"/>
      <c r="P1412" s="68"/>
      <c r="Q1412" s="68"/>
      <c r="R1412" s="68"/>
      <c r="S1412" s="68"/>
      <c r="T1412" s="68"/>
      <c r="U1412" s="68"/>
      <c r="V1412" s="68"/>
      <c r="W1412" s="68"/>
      <c r="X1412" s="68"/>
      <c r="Y1412" s="68"/>
      <c r="Z1412" s="68"/>
    </row>
    <row r="1413" spans="1:26" ht="30" customHeight="1">
      <c r="A1413" s="103" t="s">
        <v>3336</v>
      </c>
      <c r="B1413" s="76" t="s">
        <v>3337</v>
      </c>
      <c r="C1413" s="107"/>
      <c r="D1413" s="104"/>
      <c r="E1413" s="61"/>
      <c r="F1413" s="61"/>
      <c r="G1413" s="104">
        <f t="shared" si="486"/>
        <v>0</v>
      </c>
      <c r="H1413" s="104"/>
      <c r="I1413" s="68"/>
      <c r="J1413" s="68"/>
      <c r="K1413" s="68"/>
      <c r="L1413" s="68"/>
      <c r="M1413" s="68"/>
      <c r="N1413" s="68"/>
      <c r="O1413" s="68"/>
      <c r="P1413" s="68"/>
      <c r="Q1413" s="68"/>
      <c r="R1413" s="68"/>
      <c r="S1413" s="68"/>
      <c r="T1413" s="68"/>
      <c r="U1413" s="68"/>
      <c r="V1413" s="68"/>
      <c r="W1413" s="68"/>
      <c r="X1413" s="68"/>
      <c r="Y1413" s="68"/>
      <c r="Z1413" s="68"/>
    </row>
    <row r="1414" spans="1:26" ht="30" customHeight="1">
      <c r="A1414" s="106" t="s">
        <v>3338</v>
      </c>
      <c r="B1414" s="76" t="s">
        <v>3339</v>
      </c>
      <c r="C1414" s="107"/>
      <c r="D1414" s="104"/>
      <c r="E1414" s="61"/>
      <c r="F1414" s="61"/>
      <c r="G1414" s="104">
        <f t="shared" si="486"/>
        <v>0</v>
      </c>
      <c r="H1414" s="104"/>
      <c r="I1414" s="68"/>
      <c r="J1414" s="68"/>
      <c r="K1414" s="68"/>
      <c r="L1414" s="68"/>
      <c r="M1414" s="68"/>
      <c r="N1414" s="68"/>
      <c r="O1414" s="68"/>
      <c r="P1414" s="68"/>
      <c r="Q1414" s="68"/>
      <c r="R1414" s="68"/>
      <c r="S1414" s="68"/>
      <c r="T1414" s="68"/>
      <c r="U1414" s="68"/>
      <c r="V1414" s="68"/>
      <c r="W1414" s="68"/>
      <c r="X1414" s="68"/>
      <c r="Y1414" s="68"/>
      <c r="Z1414" s="68"/>
    </row>
    <row r="1415" spans="1:26" ht="30" customHeight="1">
      <c r="A1415" s="103" t="s">
        <v>3340</v>
      </c>
      <c r="B1415" s="76" t="s">
        <v>3341</v>
      </c>
      <c r="C1415" s="107"/>
      <c r="D1415" s="104"/>
      <c r="E1415" s="61"/>
      <c r="F1415" s="61"/>
      <c r="G1415" s="104">
        <f t="shared" si="486"/>
        <v>0</v>
      </c>
      <c r="H1415" s="104"/>
      <c r="I1415" s="68"/>
      <c r="J1415" s="68"/>
      <c r="K1415" s="68"/>
      <c r="L1415" s="68"/>
      <c r="M1415" s="68"/>
      <c r="N1415" s="68"/>
      <c r="O1415" s="68"/>
      <c r="P1415" s="68"/>
      <c r="Q1415" s="68"/>
      <c r="R1415" s="68"/>
      <c r="S1415" s="68"/>
      <c r="T1415" s="68"/>
      <c r="U1415" s="68"/>
      <c r="V1415" s="68"/>
      <c r="W1415" s="68"/>
      <c r="X1415" s="68"/>
      <c r="Y1415" s="68"/>
      <c r="Z1415" s="68"/>
    </row>
    <row r="1416" spans="1:26" ht="30" customHeight="1">
      <c r="A1416" s="106" t="s">
        <v>3342</v>
      </c>
      <c r="B1416" s="76" t="s">
        <v>3343</v>
      </c>
      <c r="C1416" s="107"/>
      <c r="D1416" s="104"/>
      <c r="E1416" s="61"/>
      <c r="F1416" s="61"/>
      <c r="G1416" s="104">
        <f t="shared" si="486"/>
        <v>0</v>
      </c>
      <c r="H1416" s="104"/>
      <c r="I1416" s="68"/>
      <c r="J1416" s="68"/>
      <c r="K1416" s="68"/>
      <c r="L1416" s="68"/>
      <c r="M1416" s="68"/>
      <c r="N1416" s="68"/>
      <c r="O1416" s="68"/>
      <c r="P1416" s="68"/>
      <c r="Q1416" s="68"/>
      <c r="R1416" s="68"/>
      <c r="S1416" s="68"/>
      <c r="T1416" s="68"/>
      <c r="U1416" s="68"/>
      <c r="V1416" s="68"/>
      <c r="W1416" s="68"/>
      <c r="X1416" s="68"/>
      <c r="Y1416" s="68"/>
      <c r="Z1416" s="68"/>
    </row>
    <row r="1417" spans="1:26" ht="30" customHeight="1">
      <c r="A1417" s="103" t="s">
        <v>3344</v>
      </c>
      <c r="B1417" s="76" t="s">
        <v>3345</v>
      </c>
      <c r="C1417" s="107"/>
      <c r="D1417" s="104"/>
      <c r="E1417" s="61"/>
      <c r="F1417" s="61"/>
      <c r="G1417" s="104">
        <f t="shared" si="486"/>
        <v>0</v>
      </c>
      <c r="H1417" s="104"/>
      <c r="I1417" s="68"/>
      <c r="J1417" s="68"/>
      <c r="K1417" s="68"/>
      <c r="L1417" s="68"/>
      <c r="M1417" s="68"/>
      <c r="N1417" s="68"/>
      <c r="O1417" s="68"/>
      <c r="P1417" s="68"/>
      <c r="Q1417" s="68"/>
      <c r="R1417" s="68"/>
      <c r="S1417" s="68"/>
      <c r="T1417" s="68"/>
      <c r="U1417" s="68"/>
      <c r="V1417" s="68"/>
      <c r="W1417" s="68"/>
      <c r="X1417" s="68"/>
      <c r="Y1417" s="68"/>
      <c r="Z1417" s="68"/>
    </row>
    <row r="1418" spans="1:26" ht="30" customHeight="1">
      <c r="A1418" s="100" t="s">
        <v>3346</v>
      </c>
      <c r="B1418" s="109" t="s">
        <v>357</v>
      </c>
      <c r="C1418" s="102"/>
      <c r="D1418" s="102"/>
      <c r="E1418" s="48">
        <f t="shared" ref="E1418:G1418" si="487">SUM(E1419:E1436)</f>
        <v>0</v>
      </c>
      <c r="F1418" s="48">
        <f t="shared" si="487"/>
        <v>0</v>
      </c>
      <c r="G1418" s="48">
        <f t="shared" si="487"/>
        <v>0</v>
      </c>
      <c r="H1418" s="102"/>
      <c r="I1418" s="68"/>
      <c r="J1418" s="68"/>
      <c r="K1418" s="68"/>
      <c r="L1418" s="68"/>
      <c r="M1418" s="68"/>
      <c r="N1418" s="68"/>
      <c r="O1418" s="68"/>
      <c r="P1418" s="68"/>
      <c r="Q1418" s="68"/>
      <c r="R1418" s="68"/>
      <c r="S1418" s="68"/>
      <c r="T1418" s="68"/>
      <c r="U1418" s="68"/>
      <c r="V1418" s="68"/>
      <c r="W1418" s="68"/>
      <c r="X1418" s="68"/>
      <c r="Y1418" s="68"/>
      <c r="Z1418" s="68"/>
    </row>
    <row r="1419" spans="1:26" ht="30" customHeight="1">
      <c r="A1419" s="106" t="s">
        <v>3347</v>
      </c>
      <c r="B1419" s="76" t="s">
        <v>3348</v>
      </c>
      <c r="C1419" s="107"/>
      <c r="D1419" s="104"/>
      <c r="E1419" s="61"/>
      <c r="F1419" s="61"/>
      <c r="G1419" s="104">
        <f t="shared" ref="G1419:G1436" si="488">ROUND(E1419-F1419,2)</f>
        <v>0</v>
      </c>
      <c r="H1419" s="104"/>
      <c r="I1419" s="68"/>
      <c r="J1419" s="68"/>
      <c r="K1419" s="68"/>
      <c r="L1419" s="68"/>
      <c r="M1419" s="68"/>
      <c r="N1419" s="68"/>
      <c r="O1419" s="68"/>
      <c r="P1419" s="68"/>
      <c r="Q1419" s="68"/>
      <c r="R1419" s="68"/>
      <c r="S1419" s="68"/>
      <c r="T1419" s="68"/>
      <c r="U1419" s="68"/>
      <c r="V1419" s="68"/>
      <c r="W1419" s="68"/>
      <c r="X1419" s="68"/>
      <c r="Y1419" s="68"/>
      <c r="Z1419" s="68"/>
    </row>
    <row r="1420" spans="1:26" ht="30" customHeight="1">
      <c r="A1420" s="103" t="s">
        <v>3349</v>
      </c>
      <c r="B1420" s="76" t="s">
        <v>3350</v>
      </c>
      <c r="C1420" s="107"/>
      <c r="D1420" s="104"/>
      <c r="E1420" s="61"/>
      <c r="F1420" s="61"/>
      <c r="G1420" s="104">
        <f t="shared" si="488"/>
        <v>0</v>
      </c>
      <c r="H1420" s="104"/>
      <c r="I1420" s="68"/>
      <c r="J1420" s="68"/>
      <c r="K1420" s="68"/>
      <c r="L1420" s="68"/>
      <c r="M1420" s="68"/>
      <c r="N1420" s="68"/>
      <c r="O1420" s="68"/>
      <c r="P1420" s="68"/>
      <c r="Q1420" s="68"/>
      <c r="R1420" s="68"/>
      <c r="S1420" s="68"/>
      <c r="T1420" s="68"/>
      <c r="U1420" s="68"/>
      <c r="V1420" s="68"/>
      <c r="W1420" s="68"/>
      <c r="X1420" s="68"/>
      <c r="Y1420" s="68"/>
      <c r="Z1420" s="68"/>
    </row>
    <row r="1421" spans="1:26" ht="30" customHeight="1">
      <c r="A1421" s="106" t="s">
        <v>3351</v>
      </c>
      <c r="B1421" s="76" t="s">
        <v>3352</v>
      </c>
      <c r="C1421" s="107"/>
      <c r="D1421" s="104"/>
      <c r="E1421" s="61"/>
      <c r="F1421" s="61"/>
      <c r="G1421" s="104">
        <f t="shared" si="488"/>
        <v>0</v>
      </c>
      <c r="H1421" s="104"/>
      <c r="I1421" s="68"/>
      <c r="J1421" s="68"/>
      <c r="K1421" s="68"/>
      <c r="L1421" s="68"/>
      <c r="M1421" s="68"/>
      <c r="N1421" s="68"/>
      <c r="O1421" s="68"/>
      <c r="P1421" s="68"/>
      <c r="Q1421" s="68"/>
      <c r="R1421" s="68"/>
      <c r="S1421" s="68"/>
      <c r="T1421" s="68"/>
      <c r="U1421" s="68"/>
      <c r="V1421" s="68"/>
      <c r="W1421" s="68"/>
      <c r="X1421" s="68"/>
      <c r="Y1421" s="68"/>
      <c r="Z1421" s="68"/>
    </row>
    <row r="1422" spans="1:26" ht="30" customHeight="1">
      <c r="A1422" s="103" t="s">
        <v>3353</v>
      </c>
      <c r="B1422" s="76" t="s">
        <v>3354</v>
      </c>
      <c r="C1422" s="107"/>
      <c r="D1422" s="104"/>
      <c r="E1422" s="61"/>
      <c r="F1422" s="61"/>
      <c r="G1422" s="104">
        <f t="shared" si="488"/>
        <v>0</v>
      </c>
      <c r="H1422" s="104"/>
      <c r="I1422" s="68"/>
      <c r="J1422" s="68"/>
      <c r="K1422" s="68"/>
      <c r="L1422" s="68"/>
      <c r="M1422" s="68"/>
      <c r="N1422" s="68"/>
      <c r="O1422" s="68"/>
      <c r="P1422" s="68"/>
      <c r="Q1422" s="68"/>
      <c r="R1422" s="68"/>
      <c r="S1422" s="68"/>
      <c r="T1422" s="68"/>
      <c r="U1422" s="68"/>
      <c r="V1422" s="68"/>
      <c r="W1422" s="68"/>
      <c r="X1422" s="68"/>
      <c r="Y1422" s="68"/>
      <c r="Z1422" s="68"/>
    </row>
    <row r="1423" spans="1:26" ht="30" customHeight="1">
      <c r="A1423" s="106" t="s">
        <v>3355</v>
      </c>
      <c r="B1423" s="76" t="s">
        <v>3356</v>
      </c>
      <c r="C1423" s="107"/>
      <c r="D1423" s="104"/>
      <c r="E1423" s="61"/>
      <c r="F1423" s="61"/>
      <c r="G1423" s="104">
        <f t="shared" si="488"/>
        <v>0</v>
      </c>
      <c r="H1423" s="104"/>
      <c r="I1423" s="68"/>
      <c r="J1423" s="68"/>
      <c r="K1423" s="68"/>
      <c r="L1423" s="68"/>
      <c r="M1423" s="68"/>
      <c r="N1423" s="68"/>
      <c r="O1423" s="68"/>
      <c r="P1423" s="68"/>
      <c r="Q1423" s="68"/>
      <c r="R1423" s="68"/>
      <c r="S1423" s="68"/>
      <c r="T1423" s="68"/>
      <c r="U1423" s="68"/>
      <c r="V1423" s="68"/>
      <c r="W1423" s="68"/>
      <c r="X1423" s="68"/>
      <c r="Y1423" s="68"/>
      <c r="Z1423" s="68"/>
    </row>
    <row r="1424" spans="1:26" ht="30" customHeight="1">
      <c r="A1424" s="103" t="s">
        <v>3357</v>
      </c>
      <c r="B1424" s="76" t="s">
        <v>3358</v>
      </c>
      <c r="C1424" s="107"/>
      <c r="D1424" s="104"/>
      <c r="E1424" s="104"/>
      <c r="F1424" s="104"/>
      <c r="G1424" s="104">
        <f t="shared" si="488"/>
        <v>0</v>
      </c>
      <c r="H1424" s="104"/>
      <c r="I1424" s="68"/>
      <c r="J1424" s="68"/>
      <c r="K1424" s="68"/>
      <c r="L1424" s="68"/>
      <c r="M1424" s="68"/>
      <c r="N1424" s="68"/>
      <c r="O1424" s="68"/>
      <c r="P1424" s="68"/>
      <c r="Q1424" s="68"/>
      <c r="R1424" s="68"/>
      <c r="S1424" s="68"/>
      <c r="T1424" s="68"/>
      <c r="U1424" s="68"/>
      <c r="V1424" s="68"/>
      <c r="W1424" s="68"/>
      <c r="X1424" s="68"/>
      <c r="Y1424" s="68"/>
      <c r="Z1424" s="68"/>
    </row>
    <row r="1425" spans="1:26" ht="30" customHeight="1">
      <c r="A1425" s="106" t="s">
        <v>3359</v>
      </c>
      <c r="B1425" s="76" t="s">
        <v>3360</v>
      </c>
      <c r="C1425" s="107"/>
      <c r="D1425" s="104"/>
      <c r="E1425" s="61"/>
      <c r="F1425" s="61"/>
      <c r="G1425" s="104">
        <f t="shared" si="488"/>
        <v>0</v>
      </c>
      <c r="H1425" s="104"/>
      <c r="I1425" s="68"/>
      <c r="J1425" s="68"/>
      <c r="K1425" s="68"/>
      <c r="L1425" s="68"/>
      <c r="M1425" s="68"/>
      <c r="N1425" s="68"/>
      <c r="O1425" s="68"/>
      <c r="P1425" s="68"/>
      <c r="Q1425" s="68"/>
      <c r="R1425" s="68"/>
      <c r="S1425" s="68"/>
      <c r="T1425" s="68"/>
      <c r="U1425" s="68"/>
      <c r="V1425" s="68"/>
      <c r="W1425" s="68"/>
      <c r="X1425" s="68"/>
      <c r="Y1425" s="68"/>
      <c r="Z1425" s="68"/>
    </row>
    <row r="1426" spans="1:26" ht="30" customHeight="1">
      <c r="A1426" s="103" t="s">
        <v>3361</v>
      </c>
      <c r="B1426" s="76" t="s">
        <v>3362</v>
      </c>
      <c r="C1426" s="107"/>
      <c r="D1426" s="104"/>
      <c r="E1426" s="61"/>
      <c r="F1426" s="61"/>
      <c r="G1426" s="104">
        <f t="shared" si="488"/>
        <v>0</v>
      </c>
      <c r="H1426" s="104"/>
      <c r="I1426" s="68"/>
      <c r="J1426" s="68"/>
      <c r="K1426" s="68"/>
      <c r="L1426" s="68"/>
      <c r="M1426" s="68"/>
      <c r="N1426" s="68"/>
      <c r="O1426" s="68"/>
      <c r="P1426" s="68"/>
      <c r="Q1426" s="68"/>
      <c r="R1426" s="68"/>
      <c r="S1426" s="68"/>
      <c r="T1426" s="68"/>
      <c r="U1426" s="68"/>
      <c r="V1426" s="68"/>
      <c r="W1426" s="68"/>
      <c r="X1426" s="68"/>
      <c r="Y1426" s="68"/>
      <c r="Z1426" s="68"/>
    </row>
    <row r="1427" spans="1:26" ht="30" customHeight="1">
      <c r="A1427" s="106" t="s">
        <v>3363</v>
      </c>
      <c r="B1427" s="76" t="s">
        <v>3364</v>
      </c>
      <c r="C1427" s="107"/>
      <c r="D1427" s="104"/>
      <c r="E1427" s="61"/>
      <c r="F1427" s="61"/>
      <c r="G1427" s="104">
        <f t="shared" si="488"/>
        <v>0</v>
      </c>
      <c r="H1427" s="104"/>
      <c r="I1427" s="68"/>
      <c r="J1427" s="68"/>
      <c r="K1427" s="68"/>
      <c r="L1427" s="68"/>
      <c r="M1427" s="68"/>
      <c r="N1427" s="68"/>
      <c r="O1427" s="68"/>
      <c r="P1427" s="68"/>
      <c r="Q1427" s="68"/>
      <c r="R1427" s="68"/>
      <c r="S1427" s="68"/>
      <c r="T1427" s="68"/>
      <c r="U1427" s="68"/>
      <c r="V1427" s="68"/>
      <c r="W1427" s="68"/>
      <c r="X1427" s="68"/>
      <c r="Y1427" s="68"/>
      <c r="Z1427" s="68"/>
    </row>
    <row r="1428" spans="1:26" ht="30" customHeight="1">
      <c r="A1428" s="103" t="s">
        <v>3365</v>
      </c>
      <c r="B1428" s="76" t="s">
        <v>3366</v>
      </c>
      <c r="C1428" s="107"/>
      <c r="D1428" s="104"/>
      <c r="E1428" s="61"/>
      <c r="F1428" s="61"/>
      <c r="G1428" s="104">
        <f t="shared" si="488"/>
        <v>0</v>
      </c>
      <c r="H1428" s="104"/>
      <c r="I1428" s="68"/>
      <c r="J1428" s="68"/>
      <c r="K1428" s="68"/>
      <c r="L1428" s="68"/>
      <c r="M1428" s="68"/>
      <c r="N1428" s="68"/>
      <c r="O1428" s="68"/>
      <c r="P1428" s="68"/>
      <c r="Q1428" s="68"/>
      <c r="R1428" s="68"/>
      <c r="S1428" s="68"/>
      <c r="T1428" s="68"/>
      <c r="U1428" s="68"/>
      <c r="V1428" s="68"/>
      <c r="W1428" s="68"/>
      <c r="X1428" s="68"/>
      <c r="Y1428" s="68"/>
      <c r="Z1428" s="68"/>
    </row>
    <row r="1429" spans="1:26" ht="30" customHeight="1">
      <c r="A1429" s="106" t="s">
        <v>3367</v>
      </c>
      <c r="B1429" s="76" t="s">
        <v>3368</v>
      </c>
      <c r="C1429" s="107"/>
      <c r="D1429" s="104"/>
      <c r="E1429" s="61"/>
      <c r="F1429" s="61"/>
      <c r="G1429" s="104">
        <f t="shared" si="488"/>
        <v>0</v>
      </c>
      <c r="H1429" s="104"/>
      <c r="I1429" s="68"/>
      <c r="J1429" s="68"/>
      <c r="K1429" s="68"/>
      <c r="L1429" s="68"/>
      <c r="M1429" s="68"/>
      <c r="N1429" s="68"/>
      <c r="O1429" s="68"/>
      <c r="P1429" s="68"/>
      <c r="Q1429" s="68"/>
      <c r="R1429" s="68"/>
      <c r="S1429" s="68"/>
      <c r="T1429" s="68"/>
      <c r="U1429" s="68"/>
      <c r="V1429" s="68"/>
      <c r="W1429" s="68"/>
      <c r="X1429" s="68"/>
      <c r="Y1429" s="68"/>
      <c r="Z1429" s="68"/>
    </row>
    <row r="1430" spans="1:26" ht="30" customHeight="1">
      <c r="A1430" s="103" t="s">
        <v>3369</v>
      </c>
      <c r="B1430" s="76" t="s">
        <v>3370</v>
      </c>
      <c r="C1430" s="107"/>
      <c r="D1430" s="104"/>
      <c r="E1430" s="61"/>
      <c r="F1430" s="61"/>
      <c r="G1430" s="104">
        <f t="shared" si="488"/>
        <v>0</v>
      </c>
      <c r="H1430" s="104"/>
      <c r="I1430" s="68"/>
      <c r="J1430" s="68"/>
      <c r="K1430" s="68"/>
      <c r="L1430" s="68"/>
      <c r="M1430" s="68"/>
      <c r="N1430" s="68"/>
      <c r="O1430" s="68"/>
      <c r="P1430" s="68"/>
      <c r="Q1430" s="68"/>
      <c r="R1430" s="68"/>
      <c r="S1430" s="68"/>
      <c r="T1430" s="68"/>
      <c r="U1430" s="68"/>
      <c r="V1430" s="68"/>
      <c r="W1430" s="68"/>
      <c r="X1430" s="68"/>
      <c r="Y1430" s="68"/>
      <c r="Z1430" s="68"/>
    </row>
    <row r="1431" spans="1:26" ht="30" customHeight="1">
      <c r="A1431" s="106" t="s">
        <v>3371</v>
      </c>
      <c r="B1431" s="76" t="s">
        <v>3372</v>
      </c>
      <c r="C1431" s="107"/>
      <c r="D1431" s="104"/>
      <c r="E1431" s="61"/>
      <c r="F1431" s="61"/>
      <c r="G1431" s="104">
        <f t="shared" si="488"/>
        <v>0</v>
      </c>
      <c r="H1431" s="104"/>
      <c r="I1431" s="68"/>
      <c r="J1431" s="68"/>
      <c r="K1431" s="68"/>
      <c r="L1431" s="68"/>
      <c r="M1431" s="68"/>
      <c r="N1431" s="68"/>
      <c r="O1431" s="68"/>
      <c r="P1431" s="68"/>
      <c r="Q1431" s="68"/>
      <c r="R1431" s="68"/>
      <c r="S1431" s="68"/>
      <c r="T1431" s="68"/>
      <c r="U1431" s="68"/>
      <c r="V1431" s="68"/>
      <c r="W1431" s="68"/>
      <c r="X1431" s="68"/>
      <c r="Y1431" s="68"/>
      <c r="Z1431" s="68"/>
    </row>
    <row r="1432" spans="1:26" ht="30" customHeight="1">
      <c r="A1432" s="103" t="s">
        <v>3373</v>
      </c>
      <c r="B1432" s="76" t="s">
        <v>3374</v>
      </c>
      <c r="C1432" s="107"/>
      <c r="D1432" s="104"/>
      <c r="E1432" s="61"/>
      <c r="F1432" s="61"/>
      <c r="G1432" s="104">
        <f t="shared" si="488"/>
        <v>0</v>
      </c>
      <c r="H1432" s="104"/>
      <c r="I1432" s="68"/>
      <c r="J1432" s="68"/>
      <c r="K1432" s="68"/>
      <c r="L1432" s="68"/>
      <c r="M1432" s="68"/>
      <c r="N1432" s="68"/>
      <c r="O1432" s="68"/>
      <c r="P1432" s="68"/>
      <c r="Q1432" s="68"/>
      <c r="R1432" s="68"/>
      <c r="S1432" s="68"/>
      <c r="T1432" s="68"/>
      <c r="U1432" s="68"/>
      <c r="V1432" s="68"/>
      <c r="W1432" s="68"/>
      <c r="X1432" s="68"/>
      <c r="Y1432" s="68"/>
      <c r="Z1432" s="68"/>
    </row>
    <row r="1433" spans="1:26" ht="30" customHeight="1">
      <c r="A1433" s="106" t="s">
        <v>3375</v>
      </c>
      <c r="B1433" s="76" t="s">
        <v>3376</v>
      </c>
      <c r="C1433" s="107"/>
      <c r="D1433" s="104"/>
      <c r="E1433" s="61"/>
      <c r="F1433" s="61"/>
      <c r="G1433" s="104">
        <f t="shared" si="488"/>
        <v>0</v>
      </c>
      <c r="H1433" s="104"/>
      <c r="I1433" s="68"/>
      <c r="J1433" s="68"/>
      <c r="K1433" s="68"/>
      <c r="L1433" s="68"/>
      <c r="M1433" s="68"/>
      <c r="N1433" s="68"/>
      <c r="O1433" s="68"/>
      <c r="P1433" s="68"/>
      <c r="Q1433" s="68"/>
      <c r="R1433" s="68"/>
      <c r="S1433" s="68"/>
      <c r="T1433" s="68"/>
      <c r="U1433" s="68"/>
      <c r="V1433" s="68"/>
      <c r="W1433" s="68"/>
      <c r="X1433" s="68"/>
      <c r="Y1433" s="68"/>
      <c r="Z1433" s="68"/>
    </row>
    <row r="1434" spans="1:26" ht="30" customHeight="1">
      <c r="A1434" s="103" t="s">
        <v>3377</v>
      </c>
      <c r="B1434" s="76" t="s">
        <v>3378</v>
      </c>
      <c r="C1434" s="107"/>
      <c r="D1434" s="104"/>
      <c r="E1434" s="61"/>
      <c r="F1434" s="61"/>
      <c r="G1434" s="104">
        <f t="shared" si="488"/>
        <v>0</v>
      </c>
      <c r="H1434" s="104"/>
      <c r="I1434" s="68"/>
      <c r="J1434" s="68"/>
      <c r="K1434" s="68"/>
      <c r="L1434" s="68"/>
      <c r="M1434" s="68"/>
      <c r="N1434" s="68"/>
      <c r="O1434" s="68"/>
      <c r="P1434" s="68"/>
      <c r="Q1434" s="68"/>
      <c r="R1434" s="68"/>
      <c r="S1434" s="68"/>
      <c r="T1434" s="68"/>
      <c r="U1434" s="68"/>
      <c r="V1434" s="68"/>
      <c r="W1434" s="68"/>
      <c r="X1434" s="68"/>
      <c r="Y1434" s="68"/>
      <c r="Z1434" s="68"/>
    </row>
    <row r="1435" spans="1:26" ht="30" customHeight="1">
      <c r="A1435" s="106" t="s">
        <v>3379</v>
      </c>
      <c r="B1435" s="76" t="s">
        <v>3380</v>
      </c>
      <c r="C1435" s="107"/>
      <c r="D1435" s="104"/>
      <c r="E1435" s="61"/>
      <c r="F1435" s="61"/>
      <c r="G1435" s="104">
        <f t="shared" si="488"/>
        <v>0</v>
      </c>
      <c r="H1435" s="104"/>
      <c r="I1435" s="68"/>
      <c r="J1435" s="68"/>
      <c r="K1435" s="68"/>
      <c r="L1435" s="68"/>
      <c r="M1435" s="68"/>
      <c r="N1435" s="68"/>
      <c r="O1435" s="68"/>
      <c r="P1435" s="68"/>
      <c r="Q1435" s="68"/>
      <c r="R1435" s="68"/>
      <c r="S1435" s="68"/>
      <c r="T1435" s="68"/>
      <c r="U1435" s="68"/>
      <c r="V1435" s="68"/>
      <c r="W1435" s="68"/>
      <c r="X1435" s="68"/>
      <c r="Y1435" s="68"/>
      <c r="Z1435" s="68"/>
    </row>
    <row r="1436" spans="1:26" ht="30" customHeight="1">
      <c r="A1436" s="103" t="s">
        <v>3381</v>
      </c>
      <c r="B1436" s="76" t="s">
        <v>3382</v>
      </c>
      <c r="C1436" s="107"/>
      <c r="D1436" s="104"/>
      <c r="E1436" s="61"/>
      <c r="F1436" s="61"/>
      <c r="G1436" s="104">
        <f t="shared" si="488"/>
        <v>0</v>
      </c>
      <c r="H1436" s="104"/>
      <c r="I1436" s="68"/>
      <c r="J1436" s="68"/>
      <c r="K1436" s="68"/>
      <c r="L1436" s="68"/>
      <c r="M1436" s="68"/>
      <c r="N1436" s="68"/>
      <c r="O1436" s="68"/>
      <c r="P1436" s="68"/>
      <c r="Q1436" s="68"/>
      <c r="R1436" s="68"/>
      <c r="S1436" s="68"/>
      <c r="T1436" s="68"/>
      <c r="U1436" s="68"/>
      <c r="V1436" s="68"/>
      <c r="W1436" s="68"/>
      <c r="X1436" s="68"/>
      <c r="Y1436" s="68"/>
      <c r="Z1436" s="68"/>
    </row>
    <row r="1437" spans="1:26" ht="30" customHeight="1">
      <c r="A1437" s="100" t="s">
        <v>3383</v>
      </c>
      <c r="B1437" s="109" t="s">
        <v>358</v>
      </c>
      <c r="C1437" s="102"/>
      <c r="D1437" s="102"/>
      <c r="E1437" s="48">
        <f t="shared" ref="E1437:G1437" si="489">SUM(E1438:E1455)</f>
        <v>0</v>
      </c>
      <c r="F1437" s="48">
        <f t="shared" si="489"/>
        <v>0</v>
      </c>
      <c r="G1437" s="48">
        <f t="shared" si="489"/>
        <v>0</v>
      </c>
      <c r="H1437" s="102"/>
      <c r="I1437" s="68"/>
      <c r="J1437" s="68"/>
      <c r="K1437" s="68"/>
      <c r="L1437" s="68"/>
      <c r="M1437" s="68"/>
      <c r="N1437" s="68"/>
      <c r="O1437" s="68"/>
      <c r="P1437" s="68"/>
      <c r="Q1437" s="68"/>
      <c r="R1437" s="68"/>
      <c r="S1437" s="68"/>
      <c r="T1437" s="68"/>
      <c r="U1437" s="68"/>
      <c r="V1437" s="68"/>
      <c r="W1437" s="68"/>
      <c r="X1437" s="68"/>
      <c r="Y1437" s="68"/>
      <c r="Z1437" s="68"/>
    </row>
    <row r="1438" spans="1:26" ht="30" customHeight="1">
      <c r="A1438" s="106" t="s">
        <v>3384</v>
      </c>
      <c r="B1438" s="76" t="s">
        <v>3385</v>
      </c>
      <c r="C1438" s="107"/>
      <c r="D1438" s="104"/>
      <c r="E1438" s="61"/>
      <c r="F1438" s="61"/>
      <c r="G1438" s="104">
        <f t="shared" ref="G1438:G1455" si="490">ROUND(E1438-F1438,2)</f>
        <v>0</v>
      </c>
      <c r="H1438" s="104"/>
      <c r="I1438" s="68"/>
      <c r="J1438" s="68"/>
      <c r="K1438" s="68"/>
      <c r="L1438" s="68"/>
      <c r="M1438" s="68"/>
      <c r="N1438" s="68"/>
      <c r="O1438" s="68"/>
      <c r="P1438" s="68"/>
      <c r="Q1438" s="68"/>
      <c r="R1438" s="68"/>
      <c r="S1438" s="68"/>
      <c r="T1438" s="68"/>
      <c r="U1438" s="68"/>
      <c r="V1438" s="68"/>
      <c r="W1438" s="68"/>
      <c r="X1438" s="68"/>
      <c r="Y1438" s="68"/>
      <c r="Z1438" s="68"/>
    </row>
    <row r="1439" spans="1:26" ht="30" customHeight="1">
      <c r="A1439" s="103" t="s">
        <v>3386</v>
      </c>
      <c r="B1439" s="76" t="s">
        <v>3387</v>
      </c>
      <c r="C1439" s="107"/>
      <c r="D1439" s="104"/>
      <c r="E1439" s="61"/>
      <c r="F1439" s="61"/>
      <c r="G1439" s="104">
        <f t="shared" si="490"/>
        <v>0</v>
      </c>
      <c r="H1439" s="104"/>
      <c r="I1439" s="68"/>
      <c r="J1439" s="68"/>
      <c r="K1439" s="68"/>
      <c r="L1439" s="68"/>
      <c r="M1439" s="68"/>
      <c r="N1439" s="68"/>
      <c r="O1439" s="68"/>
      <c r="P1439" s="68"/>
      <c r="Q1439" s="68"/>
      <c r="R1439" s="68"/>
      <c r="S1439" s="68"/>
      <c r="T1439" s="68"/>
      <c r="U1439" s="68"/>
      <c r="V1439" s="68"/>
      <c r="W1439" s="68"/>
      <c r="X1439" s="68"/>
      <c r="Y1439" s="68"/>
      <c r="Z1439" s="68"/>
    </row>
    <row r="1440" spans="1:26" ht="30" customHeight="1">
      <c r="A1440" s="106" t="s">
        <v>3388</v>
      </c>
      <c r="B1440" s="76" t="s">
        <v>3389</v>
      </c>
      <c r="C1440" s="107"/>
      <c r="D1440" s="104"/>
      <c r="E1440" s="61"/>
      <c r="F1440" s="61"/>
      <c r="G1440" s="104">
        <f t="shared" si="490"/>
        <v>0</v>
      </c>
      <c r="H1440" s="104"/>
      <c r="I1440" s="68"/>
      <c r="J1440" s="68"/>
      <c r="K1440" s="68"/>
      <c r="L1440" s="68"/>
      <c r="M1440" s="68"/>
      <c r="N1440" s="68"/>
      <c r="O1440" s="68"/>
      <c r="P1440" s="68"/>
      <c r="Q1440" s="68"/>
      <c r="R1440" s="68"/>
      <c r="S1440" s="68"/>
      <c r="T1440" s="68"/>
      <c r="U1440" s="68"/>
      <c r="V1440" s="68"/>
      <c r="W1440" s="68"/>
      <c r="X1440" s="68"/>
      <c r="Y1440" s="68"/>
      <c r="Z1440" s="68"/>
    </row>
    <row r="1441" spans="1:26" ht="30" customHeight="1">
      <c r="A1441" s="103" t="s">
        <v>3390</v>
      </c>
      <c r="B1441" s="76" t="s">
        <v>3391</v>
      </c>
      <c r="C1441" s="107"/>
      <c r="D1441" s="104"/>
      <c r="E1441" s="61"/>
      <c r="F1441" s="61"/>
      <c r="G1441" s="104">
        <f t="shared" si="490"/>
        <v>0</v>
      </c>
      <c r="H1441" s="104"/>
      <c r="I1441" s="68"/>
      <c r="J1441" s="68"/>
      <c r="K1441" s="68"/>
      <c r="L1441" s="68"/>
      <c r="M1441" s="68"/>
      <c r="N1441" s="68"/>
      <c r="O1441" s="68"/>
      <c r="P1441" s="68"/>
      <c r="Q1441" s="68"/>
      <c r="R1441" s="68"/>
      <c r="S1441" s="68"/>
      <c r="T1441" s="68"/>
      <c r="U1441" s="68"/>
      <c r="V1441" s="68"/>
      <c r="W1441" s="68"/>
      <c r="X1441" s="68"/>
      <c r="Y1441" s="68"/>
      <c r="Z1441" s="68"/>
    </row>
    <row r="1442" spans="1:26" ht="30" customHeight="1">
      <c r="A1442" s="106" t="s">
        <v>3392</v>
      </c>
      <c r="B1442" s="76" t="s">
        <v>3393</v>
      </c>
      <c r="C1442" s="107"/>
      <c r="D1442" s="104"/>
      <c r="E1442" s="61"/>
      <c r="F1442" s="61"/>
      <c r="G1442" s="104">
        <f t="shared" si="490"/>
        <v>0</v>
      </c>
      <c r="H1442" s="104"/>
      <c r="I1442" s="68"/>
      <c r="J1442" s="68"/>
      <c r="K1442" s="68"/>
      <c r="L1442" s="68"/>
      <c r="M1442" s="68"/>
      <c r="N1442" s="68"/>
      <c r="O1442" s="68"/>
      <c r="P1442" s="68"/>
      <c r="Q1442" s="68"/>
      <c r="R1442" s="68"/>
      <c r="S1442" s="68"/>
      <c r="T1442" s="68"/>
      <c r="U1442" s="68"/>
      <c r="V1442" s="68"/>
      <c r="W1442" s="68"/>
      <c r="X1442" s="68"/>
      <c r="Y1442" s="68"/>
      <c r="Z1442" s="68"/>
    </row>
    <row r="1443" spans="1:26" ht="30" customHeight="1">
      <c r="A1443" s="103" t="s">
        <v>3394</v>
      </c>
      <c r="B1443" s="76" t="s">
        <v>3395</v>
      </c>
      <c r="C1443" s="107"/>
      <c r="D1443" s="104"/>
      <c r="E1443" s="61"/>
      <c r="F1443" s="61"/>
      <c r="G1443" s="104">
        <f t="shared" si="490"/>
        <v>0</v>
      </c>
      <c r="H1443" s="104"/>
      <c r="I1443" s="68"/>
      <c r="J1443" s="68"/>
      <c r="K1443" s="68"/>
      <c r="L1443" s="68"/>
      <c r="M1443" s="68"/>
      <c r="N1443" s="68"/>
      <c r="O1443" s="68"/>
      <c r="P1443" s="68"/>
      <c r="Q1443" s="68"/>
      <c r="R1443" s="68"/>
      <c r="S1443" s="68"/>
      <c r="T1443" s="68"/>
      <c r="U1443" s="68"/>
      <c r="V1443" s="68"/>
      <c r="W1443" s="68"/>
      <c r="X1443" s="68"/>
      <c r="Y1443" s="68"/>
      <c r="Z1443" s="68"/>
    </row>
    <row r="1444" spans="1:26" ht="30" customHeight="1">
      <c r="A1444" s="106" t="s">
        <v>3396</v>
      </c>
      <c r="B1444" s="76" t="s">
        <v>3397</v>
      </c>
      <c r="C1444" s="107"/>
      <c r="D1444" s="104"/>
      <c r="E1444" s="61"/>
      <c r="F1444" s="61"/>
      <c r="G1444" s="104">
        <f t="shared" si="490"/>
        <v>0</v>
      </c>
      <c r="H1444" s="104"/>
      <c r="I1444" s="68"/>
      <c r="J1444" s="68"/>
      <c r="K1444" s="68"/>
      <c r="L1444" s="68"/>
      <c r="M1444" s="68"/>
      <c r="N1444" s="68"/>
      <c r="O1444" s="68"/>
      <c r="P1444" s="68"/>
      <c r="Q1444" s="68"/>
      <c r="R1444" s="68"/>
      <c r="S1444" s="68"/>
      <c r="T1444" s="68"/>
      <c r="U1444" s="68"/>
      <c r="V1444" s="68"/>
      <c r="W1444" s="68"/>
      <c r="X1444" s="68"/>
      <c r="Y1444" s="68"/>
      <c r="Z1444" s="68"/>
    </row>
    <row r="1445" spans="1:26" ht="30" customHeight="1">
      <c r="A1445" s="103" t="s">
        <v>3398</v>
      </c>
      <c r="B1445" s="76" t="s">
        <v>3399</v>
      </c>
      <c r="C1445" s="107"/>
      <c r="D1445" s="104"/>
      <c r="E1445" s="61"/>
      <c r="F1445" s="61"/>
      <c r="G1445" s="104">
        <f t="shared" si="490"/>
        <v>0</v>
      </c>
      <c r="H1445" s="104"/>
      <c r="I1445" s="68"/>
      <c r="J1445" s="68"/>
      <c r="K1445" s="68"/>
      <c r="L1445" s="68"/>
      <c r="M1445" s="68"/>
      <c r="N1445" s="68"/>
      <c r="O1445" s="68"/>
      <c r="P1445" s="68"/>
      <c r="Q1445" s="68"/>
      <c r="R1445" s="68"/>
      <c r="S1445" s="68"/>
      <c r="T1445" s="68"/>
      <c r="U1445" s="68"/>
      <c r="V1445" s="68"/>
      <c r="W1445" s="68"/>
      <c r="X1445" s="68"/>
      <c r="Y1445" s="68"/>
      <c r="Z1445" s="68"/>
    </row>
    <row r="1446" spans="1:26" ht="30" customHeight="1">
      <c r="A1446" s="106" t="s">
        <v>3400</v>
      </c>
      <c r="B1446" s="76" t="s">
        <v>3401</v>
      </c>
      <c r="C1446" s="107"/>
      <c r="D1446" s="104"/>
      <c r="E1446" s="61"/>
      <c r="F1446" s="61"/>
      <c r="G1446" s="104">
        <f t="shared" si="490"/>
        <v>0</v>
      </c>
      <c r="H1446" s="104"/>
      <c r="I1446" s="68"/>
      <c r="J1446" s="68"/>
      <c r="K1446" s="68"/>
      <c r="L1446" s="68"/>
      <c r="M1446" s="68"/>
      <c r="N1446" s="68"/>
      <c r="O1446" s="68"/>
      <c r="P1446" s="68"/>
      <c r="Q1446" s="68"/>
      <c r="R1446" s="68"/>
      <c r="S1446" s="68"/>
      <c r="T1446" s="68"/>
      <c r="U1446" s="68"/>
      <c r="V1446" s="68"/>
      <c r="W1446" s="68"/>
      <c r="X1446" s="68"/>
      <c r="Y1446" s="68"/>
      <c r="Z1446" s="68"/>
    </row>
    <row r="1447" spans="1:26" ht="30" customHeight="1">
      <c r="A1447" s="103" t="s">
        <v>3402</v>
      </c>
      <c r="B1447" s="76" t="s">
        <v>3403</v>
      </c>
      <c r="C1447" s="107"/>
      <c r="D1447" s="104"/>
      <c r="E1447" s="61"/>
      <c r="F1447" s="61"/>
      <c r="G1447" s="104">
        <f t="shared" si="490"/>
        <v>0</v>
      </c>
      <c r="H1447" s="104"/>
      <c r="I1447" s="68"/>
      <c r="J1447" s="68"/>
      <c r="K1447" s="68"/>
      <c r="L1447" s="68"/>
      <c r="M1447" s="68"/>
      <c r="N1447" s="68"/>
      <c r="O1447" s="68"/>
      <c r="P1447" s="68"/>
      <c r="Q1447" s="68"/>
      <c r="R1447" s="68"/>
      <c r="S1447" s="68"/>
      <c r="T1447" s="68"/>
      <c r="U1447" s="68"/>
      <c r="V1447" s="68"/>
      <c r="W1447" s="68"/>
      <c r="X1447" s="68"/>
      <c r="Y1447" s="68"/>
      <c r="Z1447" s="68"/>
    </row>
    <row r="1448" spans="1:26" ht="30" customHeight="1">
      <c r="A1448" s="106" t="s">
        <v>3404</v>
      </c>
      <c r="B1448" s="76" t="s">
        <v>3405</v>
      </c>
      <c r="C1448" s="107"/>
      <c r="D1448" s="104"/>
      <c r="E1448" s="61"/>
      <c r="F1448" s="61"/>
      <c r="G1448" s="104">
        <f t="shared" si="490"/>
        <v>0</v>
      </c>
      <c r="H1448" s="104"/>
      <c r="I1448" s="68"/>
      <c r="J1448" s="68"/>
      <c r="K1448" s="68"/>
      <c r="L1448" s="68"/>
      <c r="M1448" s="68"/>
      <c r="N1448" s="68"/>
      <c r="O1448" s="68"/>
      <c r="P1448" s="68"/>
      <c r="Q1448" s="68"/>
      <c r="R1448" s="68"/>
      <c r="S1448" s="68"/>
      <c r="T1448" s="68"/>
      <c r="U1448" s="68"/>
      <c r="V1448" s="68"/>
      <c r="W1448" s="68"/>
      <c r="X1448" s="68"/>
      <c r="Y1448" s="68"/>
      <c r="Z1448" s="68"/>
    </row>
    <row r="1449" spans="1:26" ht="30" customHeight="1">
      <c r="A1449" s="103" t="s">
        <v>3406</v>
      </c>
      <c r="B1449" s="76" t="s">
        <v>3407</v>
      </c>
      <c r="C1449" s="107"/>
      <c r="D1449" s="104"/>
      <c r="E1449" s="61"/>
      <c r="F1449" s="61"/>
      <c r="G1449" s="104">
        <f t="shared" si="490"/>
        <v>0</v>
      </c>
      <c r="H1449" s="104"/>
      <c r="I1449" s="68"/>
      <c r="J1449" s="68"/>
      <c r="K1449" s="68"/>
      <c r="L1449" s="68"/>
      <c r="M1449" s="68"/>
      <c r="N1449" s="68"/>
      <c r="O1449" s="68"/>
      <c r="P1449" s="68"/>
      <c r="Q1449" s="68"/>
      <c r="R1449" s="68"/>
      <c r="S1449" s="68"/>
      <c r="T1449" s="68"/>
      <c r="U1449" s="68"/>
      <c r="V1449" s="68"/>
      <c r="W1449" s="68"/>
      <c r="X1449" s="68"/>
      <c r="Y1449" s="68"/>
      <c r="Z1449" s="68"/>
    </row>
    <row r="1450" spans="1:26" ht="30" customHeight="1">
      <c r="A1450" s="106" t="s">
        <v>3408</v>
      </c>
      <c r="B1450" s="76" t="s">
        <v>3409</v>
      </c>
      <c r="C1450" s="107"/>
      <c r="D1450" s="104"/>
      <c r="E1450" s="61"/>
      <c r="F1450" s="61"/>
      <c r="G1450" s="104">
        <f t="shared" si="490"/>
        <v>0</v>
      </c>
      <c r="H1450" s="104"/>
      <c r="I1450" s="68"/>
      <c r="J1450" s="68"/>
      <c r="K1450" s="68"/>
      <c r="L1450" s="68"/>
      <c r="M1450" s="68"/>
      <c r="N1450" s="68"/>
      <c r="O1450" s="68"/>
      <c r="P1450" s="68"/>
      <c r="Q1450" s="68"/>
      <c r="R1450" s="68"/>
      <c r="S1450" s="68"/>
      <c r="T1450" s="68"/>
      <c r="U1450" s="68"/>
      <c r="V1450" s="68"/>
      <c r="W1450" s="68"/>
      <c r="X1450" s="68"/>
      <c r="Y1450" s="68"/>
      <c r="Z1450" s="68"/>
    </row>
    <row r="1451" spans="1:26" ht="30" customHeight="1">
      <c r="A1451" s="103" t="s">
        <v>3410</v>
      </c>
      <c r="B1451" s="76" t="s">
        <v>3411</v>
      </c>
      <c r="C1451" s="107"/>
      <c r="D1451" s="104"/>
      <c r="E1451" s="61"/>
      <c r="F1451" s="61"/>
      <c r="G1451" s="104">
        <f t="shared" si="490"/>
        <v>0</v>
      </c>
      <c r="H1451" s="104"/>
      <c r="I1451" s="68"/>
      <c r="J1451" s="68"/>
      <c r="K1451" s="68"/>
      <c r="L1451" s="68"/>
      <c r="M1451" s="68"/>
      <c r="N1451" s="68"/>
      <c r="O1451" s="68"/>
      <c r="P1451" s="68"/>
      <c r="Q1451" s="68"/>
      <c r="R1451" s="68"/>
      <c r="S1451" s="68"/>
      <c r="T1451" s="68"/>
      <c r="U1451" s="68"/>
      <c r="V1451" s="68"/>
      <c r="W1451" s="68"/>
      <c r="X1451" s="68"/>
      <c r="Y1451" s="68"/>
      <c r="Z1451" s="68"/>
    </row>
    <row r="1452" spans="1:26" ht="30" customHeight="1">
      <c r="A1452" s="106" t="s">
        <v>3412</v>
      </c>
      <c r="B1452" s="76" t="s">
        <v>3413</v>
      </c>
      <c r="C1452" s="107"/>
      <c r="D1452" s="104"/>
      <c r="E1452" s="61"/>
      <c r="F1452" s="61"/>
      <c r="G1452" s="104">
        <f t="shared" si="490"/>
        <v>0</v>
      </c>
      <c r="H1452" s="104"/>
      <c r="I1452" s="68"/>
      <c r="J1452" s="68"/>
      <c r="K1452" s="68"/>
      <c r="L1452" s="68"/>
      <c r="M1452" s="68"/>
      <c r="N1452" s="68"/>
      <c r="O1452" s="68"/>
      <c r="P1452" s="68"/>
      <c r="Q1452" s="68"/>
      <c r="R1452" s="68"/>
      <c r="S1452" s="68"/>
      <c r="T1452" s="68"/>
      <c r="U1452" s="68"/>
      <c r="V1452" s="68"/>
      <c r="W1452" s="68"/>
      <c r="X1452" s="68"/>
      <c r="Y1452" s="68"/>
      <c r="Z1452" s="68"/>
    </row>
    <row r="1453" spans="1:26" ht="30" customHeight="1">
      <c r="A1453" s="103" t="s">
        <v>3414</v>
      </c>
      <c r="B1453" s="76" t="s">
        <v>3415</v>
      </c>
      <c r="C1453" s="107"/>
      <c r="D1453" s="104"/>
      <c r="E1453" s="61"/>
      <c r="F1453" s="61"/>
      <c r="G1453" s="104">
        <f t="shared" si="490"/>
        <v>0</v>
      </c>
      <c r="H1453" s="104"/>
      <c r="I1453" s="68"/>
      <c r="J1453" s="68"/>
      <c r="K1453" s="68"/>
      <c r="L1453" s="68"/>
      <c r="M1453" s="68"/>
      <c r="N1453" s="68"/>
      <c r="O1453" s="68"/>
      <c r="P1453" s="68"/>
      <c r="Q1453" s="68"/>
      <c r="R1453" s="68"/>
      <c r="S1453" s="68"/>
      <c r="T1453" s="68"/>
      <c r="U1453" s="68"/>
      <c r="V1453" s="68"/>
      <c r="W1453" s="68"/>
      <c r="X1453" s="68"/>
      <c r="Y1453" s="68"/>
      <c r="Z1453" s="68"/>
    </row>
    <row r="1454" spans="1:26" ht="30" customHeight="1">
      <c r="A1454" s="106" t="s">
        <v>3416</v>
      </c>
      <c r="B1454" s="76" t="s">
        <v>3417</v>
      </c>
      <c r="C1454" s="107"/>
      <c r="D1454" s="104"/>
      <c r="E1454" s="61"/>
      <c r="F1454" s="61"/>
      <c r="G1454" s="104">
        <f t="shared" si="490"/>
        <v>0</v>
      </c>
      <c r="H1454" s="104"/>
      <c r="I1454" s="68"/>
      <c r="J1454" s="68"/>
      <c r="K1454" s="68"/>
      <c r="L1454" s="68"/>
      <c r="M1454" s="68"/>
      <c r="N1454" s="68"/>
      <c r="O1454" s="68"/>
      <c r="P1454" s="68"/>
      <c r="Q1454" s="68"/>
      <c r="R1454" s="68"/>
      <c r="S1454" s="68"/>
      <c r="T1454" s="68"/>
      <c r="U1454" s="68"/>
      <c r="V1454" s="68"/>
      <c r="W1454" s="68"/>
      <c r="X1454" s="68"/>
      <c r="Y1454" s="68"/>
      <c r="Z1454" s="68"/>
    </row>
    <row r="1455" spans="1:26" ht="30" customHeight="1">
      <c r="A1455" s="103" t="s">
        <v>3418</v>
      </c>
      <c r="B1455" s="76" t="s">
        <v>3419</v>
      </c>
      <c r="C1455" s="107"/>
      <c r="D1455" s="104"/>
      <c r="E1455" s="61"/>
      <c r="F1455" s="61"/>
      <c r="G1455" s="104">
        <f t="shared" si="490"/>
        <v>0</v>
      </c>
      <c r="H1455" s="104"/>
      <c r="I1455" s="68"/>
      <c r="J1455" s="68"/>
      <c r="K1455" s="68"/>
      <c r="L1455" s="68"/>
      <c r="M1455" s="68"/>
      <c r="N1455" s="68"/>
      <c r="O1455" s="68"/>
      <c r="P1455" s="68"/>
      <c r="Q1455" s="68"/>
      <c r="R1455" s="68"/>
      <c r="S1455" s="68"/>
      <c r="T1455" s="68"/>
      <c r="U1455" s="68"/>
      <c r="V1455" s="68"/>
      <c r="W1455" s="68"/>
      <c r="X1455" s="68"/>
      <c r="Y1455" s="68"/>
      <c r="Z1455" s="68"/>
    </row>
    <row r="1456" spans="1:26" ht="30" customHeight="1">
      <c r="A1456" s="100" t="s">
        <v>3420</v>
      </c>
      <c r="B1456" s="109" t="s">
        <v>3158</v>
      </c>
      <c r="C1456" s="102"/>
      <c r="D1456" s="102"/>
      <c r="E1456" s="48">
        <f t="shared" ref="E1456:G1456" si="491">SUM(E1457:E1474)</f>
        <v>0</v>
      </c>
      <c r="F1456" s="48">
        <f t="shared" si="491"/>
        <v>0</v>
      </c>
      <c r="G1456" s="48">
        <f t="shared" si="491"/>
        <v>0</v>
      </c>
      <c r="H1456" s="102"/>
      <c r="I1456" s="68"/>
      <c r="J1456" s="68"/>
      <c r="K1456" s="68"/>
      <c r="L1456" s="68"/>
      <c r="M1456" s="68"/>
      <c r="N1456" s="68"/>
      <c r="O1456" s="68"/>
      <c r="P1456" s="68"/>
      <c r="Q1456" s="68"/>
      <c r="R1456" s="68"/>
      <c r="S1456" s="68"/>
      <c r="T1456" s="68"/>
      <c r="U1456" s="68"/>
      <c r="V1456" s="68"/>
      <c r="W1456" s="68"/>
      <c r="X1456" s="68"/>
      <c r="Y1456" s="68"/>
      <c r="Z1456" s="68"/>
    </row>
    <row r="1457" spans="1:26" ht="30" customHeight="1">
      <c r="A1457" s="106" t="s">
        <v>3421</v>
      </c>
      <c r="B1457" s="76" t="s">
        <v>3422</v>
      </c>
      <c r="C1457" s="107"/>
      <c r="D1457" s="104"/>
      <c r="E1457" s="61"/>
      <c r="F1457" s="61"/>
      <c r="G1457" s="104">
        <f t="shared" ref="G1457:G1474" si="492">ROUND(E1457-F1457,2)</f>
        <v>0</v>
      </c>
      <c r="H1457" s="104"/>
      <c r="I1457" s="68"/>
      <c r="J1457" s="68"/>
      <c r="K1457" s="68"/>
      <c r="L1457" s="68"/>
      <c r="M1457" s="68"/>
      <c r="N1457" s="68"/>
      <c r="O1457" s="68"/>
      <c r="P1457" s="68"/>
      <c r="Q1457" s="68"/>
      <c r="R1457" s="68"/>
      <c r="S1457" s="68"/>
      <c r="T1457" s="68"/>
      <c r="U1457" s="68"/>
      <c r="V1457" s="68"/>
      <c r="W1457" s="68"/>
      <c r="X1457" s="68"/>
      <c r="Y1457" s="68"/>
      <c r="Z1457" s="68"/>
    </row>
    <row r="1458" spans="1:26" ht="30" customHeight="1">
      <c r="A1458" s="103" t="s">
        <v>3423</v>
      </c>
      <c r="B1458" s="76" t="s">
        <v>3424</v>
      </c>
      <c r="C1458" s="107"/>
      <c r="D1458" s="104"/>
      <c r="E1458" s="61"/>
      <c r="F1458" s="61"/>
      <c r="G1458" s="104">
        <f t="shared" si="492"/>
        <v>0</v>
      </c>
      <c r="H1458" s="104"/>
      <c r="I1458" s="68"/>
      <c r="J1458" s="68"/>
      <c r="K1458" s="68"/>
      <c r="L1458" s="68"/>
      <c r="M1458" s="68"/>
      <c r="N1458" s="68"/>
      <c r="O1458" s="68"/>
      <c r="P1458" s="68"/>
      <c r="Q1458" s="68"/>
      <c r="R1458" s="68"/>
      <c r="S1458" s="68"/>
      <c r="T1458" s="68"/>
      <c r="U1458" s="68"/>
      <c r="V1458" s="68"/>
      <c r="W1458" s="68"/>
      <c r="X1458" s="68"/>
      <c r="Y1458" s="68"/>
      <c r="Z1458" s="68"/>
    </row>
    <row r="1459" spans="1:26" ht="30" customHeight="1">
      <c r="A1459" s="106" t="s">
        <v>3425</v>
      </c>
      <c r="B1459" s="76" t="s">
        <v>3426</v>
      </c>
      <c r="C1459" s="107"/>
      <c r="D1459" s="104"/>
      <c r="E1459" s="61"/>
      <c r="F1459" s="61"/>
      <c r="G1459" s="104">
        <f t="shared" si="492"/>
        <v>0</v>
      </c>
      <c r="H1459" s="104"/>
      <c r="I1459" s="68"/>
      <c r="J1459" s="68"/>
      <c r="K1459" s="68"/>
      <c r="L1459" s="68"/>
      <c r="M1459" s="68"/>
      <c r="N1459" s="68"/>
      <c r="O1459" s="68"/>
      <c r="P1459" s="68"/>
      <c r="Q1459" s="68"/>
      <c r="R1459" s="68"/>
      <c r="S1459" s="68"/>
      <c r="T1459" s="68"/>
      <c r="U1459" s="68"/>
      <c r="V1459" s="68"/>
      <c r="W1459" s="68"/>
      <c r="X1459" s="68"/>
      <c r="Y1459" s="68"/>
      <c r="Z1459" s="68"/>
    </row>
    <row r="1460" spans="1:26" ht="30" customHeight="1">
      <c r="A1460" s="103" t="s">
        <v>3427</v>
      </c>
      <c r="B1460" s="76" t="s">
        <v>3428</v>
      </c>
      <c r="C1460" s="107"/>
      <c r="D1460" s="104"/>
      <c r="E1460" s="61"/>
      <c r="F1460" s="61"/>
      <c r="G1460" s="104">
        <f t="shared" si="492"/>
        <v>0</v>
      </c>
      <c r="H1460" s="104"/>
      <c r="I1460" s="68"/>
      <c r="J1460" s="68"/>
      <c r="K1460" s="68"/>
      <c r="L1460" s="68"/>
      <c r="M1460" s="68"/>
      <c r="N1460" s="68"/>
      <c r="O1460" s="68"/>
      <c r="P1460" s="68"/>
      <c r="Q1460" s="68"/>
      <c r="R1460" s="68"/>
      <c r="S1460" s="68"/>
      <c r="T1460" s="68"/>
      <c r="U1460" s="68"/>
      <c r="V1460" s="68"/>
      <c r="W1460" s="68"/>
      <c r="X1460" s="68"/>
      <c r="Y1460" s="68"/>
      <c r="Z1460" s="68"/>
    </row>
    <row r="1461" spans="1:26" ht="30" customHeight="1">
      <c r="A1461" s="106" t="s">
        <v>3429</v>
      </c>
      <c r="B1461" s="76" t="s">
        <v>3430</v>
      </c>
      <c r="C1461" s="107"/>
      <c r="D1461" s="104"/>
      <c r="E1461" s="61"/>
      <c r="F1461" s="61"/>
      <c r="G1461" s="104">
        <f t="shared" si="492"/>
        <v>0</v>
      </c>
      <c r="H1461" s="104"/>
      <c r="I1461" s="68"/>
      <c r="J1461" s="68"/>
      <c r="K1461" s="68"/>
      <c r="L1461" s="68"/>
      <c r="M1461" s="68"/>
      <c r="N1461" s="68"/>
      <c r="O1461" s="68"/>
      <c r="P1461" s="68"/>
      <c r="Q1461" s="68"/>
      <c r="R1461" s="68"/>
      <c r="S1461" s="68"/>
      <c r="T1461" s="68"/>
      <c r="U1461" s="68"/>
      <c r="V1461" s="68"/>
      <c r="W1461" s="68"/>
      <c r="X1461" s="68"/>
      <c r="Y1461" s="68"/>
      <c r="Z1461" s="68"/>
    </row>
    <row r="1462" spans="1:26" ht="30" customHeight="1">
      <c r="A1462" s="103" t="s">
        <v>3431</v>
      </c>
      <c r="B1462" s="76" t="s">
        <v>3432</v>
      </c>
      <c r="C1462" s="107"/>
      <c r="D1462" s="104"/>
      <c r="E1462" s="61"/>
      <c r="F1462" s="61"/>
      <c r="G1462" s="104">
        <f t="shared" si="492"/>
        <v>0</v>
      </c>
      <c r="H1462" s="104"/>
      <c r="I1462" s="68"/>
      <c r="J1462" s="68"/>
      <c r="K1462" s="68"/>
      <c r="L1462" s="68"/>
      <c r="M1462" s="68"/>
      <c r="N1462" s="68"/>
      <c r="O1462" s="68"/>
      <c r="P1462" s="68"/>
      <c r="Q1462" s="68"/>
      <c r="R1462" s="68"/>
      <c r="S1462" s="68"/>
      <c r="T1462" s="68"/>
      <c r="U1462" s="68"/>
      <c r="V1462" s="68"/>
      <c r="W1462" s="68"/>
      <c r="X1462" s="68"/>
      <c r="Y1462" s="68"/>
      <c r="Z1462" s="68"/>
    </row>
    <row r="1463" spans="1:26" ht="30" customHeight="1">
      <c r="A1463" s="106" t="s">
        <v>3433</v>
      </c>
      <c r="B1463" s="76" t="s">
        <v>3434</v>
      </c>
      <c r="C1463" s="107"/>
      <c r="D1463" s="104"/>
      <c r="E1463" s="61"/>
      <c r="F1463" s="61"/>
      <c r="G1463" s="104">
        <f t="shared" si="492"/>
        <v>0</v>
      </c>
      <c r="H1463" s="104"/>
      <c r="I1463" s="68"/>
      <c r="J1463" s="68"/>
      <c r="K1463" s="68"/>
      <c r="L1463" s="68"/>
      <c r="M1463" s="68"/>
      <c r="N1463" s="68"/>
      <c r="O1463" s="68"/>
      <c r="P1463" s="68"/>
      <c r="Q1463" s="68"/>
      <c r="R1463" s="68"/>
      <c r="S1463" s="68"/>
      <c r="T1463" s="68"/>
      <c r="U1463" s="68"/>
      <c r="V1463" s="68"/>
      <c r="W1463" s="68"/>
      <c r="X1463" s="68"/>
      <c r="Y1463" s="68"/>
      <c r="Z1463" s="68"/>
    </row>
    <row r="1464" spans="1:26" ht="30" customHeight="1">
      <c r="A1464" s="103" t="s">
        <v>3435</v>
      </c>
      <c r="B1464" s="76" t="s">
        <v>3436</v>
      </c>
      <c r="C1464" s="107"/>
      <c r="D1464" s="104"/>
      <c r="E1464" s="61"/>
      <c r="F1464" s="61"/>
      <c r="G1464" s="104">
        <f t="shared" si="492"/>
        <v>0</v>
      </c>
      <c r="H1464" s="104"/>
      <c r="I1464" s="68"/>
      <c r="J1464" s="68"/>
      <c r="K1464" s="68"/>
      <c r="L1464" s="68"/>
      <c r="M1464" s="68"/>
      <c r="N1464" s="68"/>
      <c r="O1464" s="68"/>
      <c r="P1464" s="68"/>
      <c r="Q1464" s="68"/>
      <c r="R1464" s="68"/>
      <c r="S1464" s="68"/>
      <c r="T1464" s="68"/>
      <c r="U1464" s="68"/>
      <c r="V1464" s="68"/>
      <c r="W1464" s="68"/>
      <c r="X1464" s="68"/>
      <c r="Y1464" s="68"/>
      <c r="Z1464" s="68"/>
    </row>
    <row r="1465" spans="1:26" ht="30" customHeight="1">
      <c r="A1465" s="106" t="s">
        <v>3437</v>
      </c>
      <c r="B1465" s="76" t="s">
        <v>3438</v>
      </c>
      <c r="C1465" s="107"/>
      <c r="D1465" s="104"/>
      <c r="E1465" s="61"/>
      <c r="F1465" s="61"/>
      <c r="G1465" s="104">
        <f t="shared" si="492"/>
        <v>0</v>
      </c>
      <c r="H1465" s="104"/>
      <c r="I1465" s="68"/>
      <c r="J1465" s="68"/>
      <c r="K1465" s="68"/>
      <c r="L1465" s="68"/>
      <c r="M1465" s="68"/>
      <c r="N1465" s="68"/>
      <c r="O1465" s="68"/>
      <c r="P1465" s="68"/>
      <c r="Q1465" s="68"/>
      <c r="R1465" s="68"/>
      <c r="S1465" s="68"/>
      <c r="T1465" s="68"/>
      <c r="U1465" s="68"/>
      <c r="V1465" s="68"/>
      <c r="W1465" s="68"/>
      <c r="X1465" s="68"/>
      <c r="Y1465" s="68"/>
      <c r="Z1465" s="68"/>
    </row>
    <row r="1466" spans="1:26" ht="30" customHeight="1">
      <c r="A1466" s="103" t="s">
        <v>3439</v>
      </c>
      <c r="B1466" s="76" t="s">
        <v>3440</v>
      </c>
      <c r="C1466" s="107"/>
      <c r="D1466" s="104"/>
      <c r="E1466" s="61"/>
      <c r="F1466" s="61"/>
      <c r="G1466" s="104">
        <f t="shared" si="492"/>
        <v>0</v>
      </c>
      <c r="H1466" s="104"/>
      <c r="I1466" s="68"/>
      <c r="J1466" s="68"/>
      <c r="K1466" s="68"/>
      <c r="L1466" s="68"/>
      <c r="M1466" s="68"/>
      <c r="N1466" s="68"/>
      <c r="O1466" s="68"/>
      <c r="P1466" s="68"/>
      <c r="Q1466" s="68"/>
      <c r="R1466" s="68"/>
      <c r="S1466" s="68"/>
      <c r="T1466" s="68"/>
      <c r="U1466" s="68"/>
      <c r="V1466" s="68"/>
      <c r="W1466" s="68"/>
      <c r="X1466" s="68"/>
      <c r="Y1466" s="68"/>
      <c r="Z1466" s="68"/>
    </row>
    <row r="1467" spans="1:26" ht="30" customHeight="1">
      <c r="A1467" s="106" t="s">
        <v>3441</v>
      </c>
      <c r="B1467" s="76" t="s">
        <v>3442</v>
      </c>
      <c r="C1467" s="107"/>
      <c r="D1467" s="104"/>
      <c r="E1467" s="61"/>
      <c r="F1467" s="61"/>
      <c r="G1467" s="104">
        <f t="shared" si="492"/>
        <v>0</v>
      </c>
      <c r="H1467" s="104"/>
      <c r="I1467" s="68"/>
      <c r="J1467" s="68"/>
      <c r="K1467" s="68"/>
      <c r="L1467" s="68"/>
      <c r="M1467" s="68"/>
      <c r="N1467" s="68"/>
      <c r="O1467" s="68"/>
      <c r="P1467" s="68"/>
      <c r="Q1467" s="68"/>
      <c r="R1467" s="68"/>
      <c r="S1467" s="68"/>
      <c r="T1467" s="68"/>
      <c r="U1467" s="68"/>
      <c r="V1467" s="68"/>
      <c r="W1467" s="68"/>
      <c r="X1467" s="68"/>
      <c r="Y1467" s="68"/>
      <c r="Z1467" s="68"/>
    </row>
    <row r="1468" spans="1:26" ht="30" customHeight="1">
      <c r="A1468" s="103" t="s">
        <v>3443</v>
      </c>
      <c r="B1468" s="76" t="s">
        <v>3444</v>
      </c>
      <c r="C1468" s="107"/>
      <c r="D1468" s="104"/>
      <c r="E1468" s="61"/>
      <c r="F1468" s="61"/>
      <c r="G1468" s="104">
        <f t="shared" si="492"/>
        <v>0</v>
      </c>
      <c r="H1468" s="104"/>
      <c r="I1468" s="68"/>
      <c r="J1468" s="68"/>
      <c r="K1468" s="68"/>
      <c r="L1468" s="68"/>
      <c r="M1468" s="68"/>
      <c r="N1468" s="68"/>
      <c r="O1468" s="68"/>
      <c r="P1468" s="68"/>
      <c r="Q1468" s="68"/>
      <c r="R1468" s="68"/>
      <c r="S1468" s="68"/>
      <c r="T1468" s="68"/>
      <c r="U1468" s="68"/>
      <c r="V1468" s="68"/>
      <c r="W1468" s="68"/>
      <c r="X1468" s="68"/>
      <c r="Y1468" s="68"/>
      <c r="Z1468" s="68"/>
    </row>
    <row r="1469" spans="1:26" ht="30" customHeight="1">
      <c r="A1469" s="106" t="s">
        <v>3445</v>
      </c>
      <c r="B1469" s="76" t="s">
        <v>3446</v>
      </c>
      <c r="C1469" s="107"/>
      <c r="D1469" s="104"/>
      <c r="E1469" s="61"/>
      <c r="F1469" s="61"/>
      <c r="G1469" s="104">
        <f t="shared" si="492"/>
        <v>0</v>
      </c>
      <c r="H1469" s="104"/>
      <c r="I1469" s="68"/>
      <c r="J1469" s="68"/>
      <c r="K1469" s="68"/>
      <c r="L1469" s="68"/>
      <c r="M1469" s="68"/>
      <c r="N1469" s="68"/>
      <c r="O1469" s="68"/>
      <c r="P1469" s="68"/>
      <c r="Q1469" s="68"/>
      <c r="R1469" s="68"/>
      <c r="S1469" s="68"/>
      <c r="T1469" s="68"/>
      <c r="U1469" s="68"/>
      <c r="V1469" s="68"/>
      <c r="W1469" s="68"/>
      <c r="X1469" s="68"/>
      <c r="Y1469" s="68"/>
      <c r="Z1469" s="68"/>
    </row>
    <row r="1470" spans="1:26" ht="30" customHeight="1">
      <c r="A1470" s="103" t="s">
        <v>3447</v>
      </c>
      <c r="B1470" s="76" t="s">
        <v>3448</v>
      </c>
      <c r="C1470" s="107"/>
      <c r="D1470" s="104"/>
      <c r="E1470" s="61"/>
      <c r="F1470" s="61"/>
      <c r="G1470" s="104">
        <f t="shared" si="492"/>
        <v>0</v>
      </c>
      <c r="H1470" s="104"/>
      <c r="I1470" s="68"/>
      <c r="J1470" s="68"/>
      <c r="K1470" s="68"/>
      <c r="L1470" s="68"/>
      <c r="M1470" s="68"/>
      <c r="N1470" s="68"/>
      <c r="O1470" s="68"/>
      <c r="P1470" s="68"/>
      <c r="Q1470" s="68"/>
      <c r="R1470" s="68"/>
      <c r="S1470" s="68"/>
      <c r="T1470" s="68"/>
      <c r="U1470" s="68"/>
      <c r="V1470" s="68"/>
      <c r="W1470" s="68"/>
      <c r="X1470" s="68"/>
      <c r="Y1470" s="68"/>
      <c r="Z1470" s="68"/>
    </row>
    <row r="1471" spans="1:26" ht="30" customHeight="1">
      <c r="A1471" s="106" t="s">
        <v>3449</v>
      </c>
      <c r="B1471" s="76" t="s">
        <v>3450</v>
      </c>
      <c r="C1471" s="107"/>
      <c r="D1471" s="104"/>
      <c r="E1471" s="61"/>
      <c r="F1471" s="61"/>
      <c r="G1471" s="104">
        <f t="shared" si="492"/>
        <v>0</v>
      </c>
      <c r="H1471" s="104"/>
      <c r="I1471" s="68"/>
      <c r="J1471" s="68"/>
      <c r="K1471" s="68"/>
      <c r="L1471" s="68"/>
      <c r="M1471" s="68"/>
      <c r="N1471" s="68"/>
      <c r="O1471" s="68"/>
      <c r="P1471" s="68"/>
      <c r="Q1471" s="68"/>
      <c r="R1471" s="68"/>
      <c r="S1471" s="68"/>
      <c r="T1471" s="68"/>
      <c r="U1471" s="68"/>
      <c r="V1471" s="68"/>
      <c r="W1471" s="68"/>
      <c r="X1471" s="68"/>
      <c r="Y1471" s="68"/>
      <c r="Z1471" s="68"/>
    </row>
    <row r="1472" spans="1:26" ht="30" customHeight="1">
      <c r="A1472" s="103" t="s">
        <v>3451</v>
      </c>
      <c r="B1472" s="76" t="s">
        <v>3452</v>
      </c>
      <c r="C1472" s="107"/>
      <c r="D1472" s="104"/>
      <c r="E1472" s="61"/>
      <c r="F1472" s="61"/>
      <c r="G1472" s="104">
        <f t="shared" si="492"/>
        <v>0</v>
      </c>
      <c r="H1472" s="104"/>
      <c r="I1472" s="68"/>
      <c r="J1472" s="68"/>
      <c r="K1472" s="68"/>
      <c r="L1472" s="68"/>
      <c r="M1472" s="68"/>
      <c r="N1472" s="68"/>
      <c r="O1472" s="68"/>
      <c r="P1472" s="68"/>
      <c r="Q1472" s="68"/>
      <c r="R1472" s="68"/>
      <c r="S1472" s="68"/>
      <c r="T1472" s="68"/>
      <c r="U1472" s="68"/>
      <c r="V1472" s="68"/>
      <c r="W1472" s="68"/>
      <c r="X1472" s="68"/>
      <c r="Y1472" s="68"/>
      <c r="Z1472" s="68"/>
    </row>
    <row r="1473" spans="1:26" ht="30" customHeight="1">
      <c r="A1473" s="106" t="s">
        <v>3453</v>
      </c>
      <c r="B1473" s="76" t="s">
        <v>3454</v>
      </c>
      <c r="C1473" s="107"/>
      <c r="D1473" s="104"/>
      <c r="E1473" s="61"/>
      <c r="F1473" s="61"/>
      <c r="G1473" s="104">
        <f t="shared" si="492"/>
        <v>0</v>
      </c>
      <c r="H1473" s="104"/>
      <c r="I1473" s="68"/>
      <c r="J1473" s="68"/>
      <c r="K1473" s="68"/>
      <c r="L1473" s="68"/>
      <c r="M1473" s="68"/>
      <c r="N1473" s="68"/>
      <c r="O1473" s="68"/>
      <c r="P1473" s="68"/>
      <c r="Q1473" s="68"/>
      <c r="R1473" s="68"/>
      <c r="S1473" s="68"/>
      <c r="T1473" s="68"/>
      <c r="U1473" s="68"/>
      <c r="V1473" s="68"/>
      <c r="W1473" s="68"/>
      <c r="X1473" s="68"/>
      <c r="Y1473" s="68"/>
      <c r="Z1473" s="68"/>
    </row>
    <row r="1474" spans="1:26" ht="30" customHeight="1">
      <c r="A1474" s="103" t="s">
        <v>3455</v>
      </c>
      <c r="B1474" s="76" t="s">
        <v>3456</v>
      </c>
      <c r="C1474" s="107"/>
      <c r="D1474" s="104"/>
      <c r="E1474" s="61"/>
      <c r="F1474" s="61"/>
      <c r="G1474" s="104">
        <f t="shared" si="492"/>
        <v>0</v>
      </c>
      <c r="H1474" s="104"/>
      <c r="I1474" s="68"/>
      <c r="J1474" s="68"/>
      <c r="K1474" s="68"/>
      <c r="L1474" s="68"/>
      <c r="M1474" s="68"/>
      <c r="N1474" s="68"/>
      <c r="O1474" s="68"/>
      <c r="P1474" s="68"/>
      <c r="Q1474" s="68"/>
      <c r="R1474" s="68"/>
      <c r="S1474" s="68"/>
      <c r="T1474" s="68"/>
      <c r="U1474" s="68"/>
      <c r="V1474" s="68"/>
      <c r="W1474" s="68"/>
      <c r="X1474" s="68"/>
      <c r="Y1474" s="68"/>
      <c r="Z1474" s="68"/>
    </row>
    <row r="1475" spans="1:26" ht="30" customHeight="1">
      <c r="A1475" s="100" t="s">
        <v>3457</v>
      </c>
      <c r="B1475" s="109" t="s">
        <v>3458</v>
      </c>
      <c r="C1475" s="102"/>
      <c r="D1475" s="102"/>
      <c r="E1475" s="48">
        <f t="shared" ref="E1475:G1475" si="493">SUM(E1476:E1493)</f>
        <v>0</v>
      </c>
      <c r="F1475" s="48">
        <f t="shared" si="493"/>
        <v>0</v>
      </c>
      <c r="G1475" s="48">
        <f t="shared" si="493"/>
        <v>0</v>
      </c>
      <c r="H1475" s="102"/>
      <c r="I1475" s="68"/>
      <c r="J1475" s="68"/>
      <c r="K1475" s="68"/>
      <c r="L1475" s="68"/>
      <c r="M1475" s="68"/>
      <c r="N1475" s="68"/>
      <c r="O1475" s="68"/>
      <c r="P1475" s="68"/>
      <c r="Q1475" s="68"/>
      <c r="R1475" s="68"/>
      <c r="S1475" s="68"/>
      <c r="T1475" s="68"/>
      <c r="U1475" s="68"/>
      <c r="V1475" s="68"/>
      <c r="W1475" s="68"/>
      <c r="X1475" s="68"/>
      <c r="Y1475" s="68"/>
      <c r="Z1475" s="68"/>
    </row>
    <row r="1476" spans="1:26" ht="30" customHeight="1">
      <c r="A1476" s="106" t="s">
        <v>3459</v>
      </c>
      <c r="B1476" s="76" t="s">
        <v>3460</v>
      </c>
      <c r="C1476" s="107"/>
      <c r="D1476" s="104"/>
      <c r="E1476" s="61"/>
      <c r="F1476" s="61"/>
      <c r="G1476" s="104">
        <f t="shared" ref="G1476:G1493" si="494">ROUND(E1476-F1476,2)</f>
        <v>0</v>
      </c>
      <c r="H1476" s="104"/>
      <c r="I1476" s="68"/>
      <c r="J1476" s="68"/>
      <c r="K1476" s="68"/>
      <c r="L1476" s="68"/>
      <c r="M1476" s="68"/>
      <c r="N1476" s="68"/>
      <c r="O1476" s="68"/>
      <c r="P1476" s="68"/>
      <c r="Q1476" s="68"/>
      <c r="R1476" s="68"/>
      <c r="S1476" s="68"/>
      <c r="T1476" s="68"/>
      <c r="U1476" s="68"/>
      <c r="V1476" s="68"/>
      <c r="W1476" s="68"/>
      <c r="X1476" s="68"/>
      <c r="Y1476" s="68"/>
      <c r="Z1476" s="68"/>
    </row>
    <row r="1477" spans="1:26" ht="30" customHeight="1">
      <c r="A1477" s="103" t="s">
        <v>3461</v>
      </c>
      <c r="B1477" s="76" t="s">
        <v>3462</v>
      </c>
      <c r="C1477" s="107"/>
      <c r="D1477" s="104"/>
      <c r="E1477" s="61"/>
      <c r="F1477" s="61"/>
      <c r="G1477" s="104">
        <f t="shared" si="494"/>
        <v>0</v>
      </c>
      <c r="H1477" s="104"/>
      <c r="I1477" s="68"/>
      <c r="J1477" s="68"/>
      <c r="K1477" s="68"/>
      <c r="L1477" s="68"/>
      <c r="M1477" s="68"/>
      <c r="N1477" s="68"/>
      <c r="O1477" s="68"/>
      <c r="P1477" s="68"/>
      <c r="Q1477" s="68"/>
      <c r="R1477" s="68"/>
      <c r="S1477" s="68"/>
      <c r="T1477" s="68"/>
      <c r="U1477" s="68"/>
      <c r="V1477" s="68"/>
      <c r="W1477" s="68"/>
      <c r="X1477" s="68"/>
      <c r="Y1477" s="68"/>
      <c r="Z1477" s="68"/>
    </row>
    <row r="1478" spans="1:26" ht="30" customHeight="1">
      <c r="A1478" s="106" t="s">
        <v>3463</v>
      </c>
      <c r="B1478" s="76" t="s">
        <v>3464</v>
      </c>
      <c r="C1478" s="107"/>
      <c r="D1478" s="104"/>
      <c r="E1478" s="61"/>
      <c r="F1478" s="61"/>
      <c r="G1478" s="104">
        <f t="shared" si="494"/>
        <v>0</v>
      </c>
      <c r="H1478" s="104"/>
      <c r="I1478" s="68"/>
      <c r="J1478" s="68"/>
      <c r="K1478" s="68"/>
      <c r="L1478" s="68"/>
      <c r="M1478" s="68"/>
      <c r="N1478" s="68"/>
      <c r="O1478" s="68"/>
      <c r="P1478" s="68"/>
      <c r="Q1478" s="68"/>
      <c r="R1478" s="68"/>
      <c r="S1478" s="68"/>
      <c r="T1478" s="68"/>
      <c r="U1478" s="68"/>
      <c r="V1478" s="68"/>
      <c r="W1478" s="68"/>
      <c r="X1478" s="68"/>
      <c r="Y1478" s="68"/>
      <c r="Z1478" s="68"/>
    </row>
    <row r="1479" spans="1:26" ht="30" customHeight="1">
      <c r="A1479" s="103" t="s">
        <v>3465</v>
      </c>
      <c r="B1479" s="76" t="s">
        <v>3466</v>
      </c>
      <c r="C1479" s="107"/>
      <c r="D1479" s="104"/>
      <c r="E1479" s="61"/>
      <c r="F1479" s="61"/>
      <c r="G1479" s="104">
        <f t="shared" si="494"/>
        <v>0</v>
      </c>
      <c r="H1479" s="104"/>
      <c r="I1479" s="68"/>
      <c r="J1479" s="68"/>
      <c r="K1479" s="68"/>
      <c r="L1479" s="68"/>
      <c r="M1479" s="68"/>
      <c r="N1479" s="68"/>
      <c r="O1479" s="68"/>
      <c r="P1479" s="68"/>
      <c r="Q1479" s="68"/>
      <c r="R1479" s="68"/>
      <c r="S1479" s="68"/>
      <c r="T1479" s="68"/>
      <c r="U1479" s="68"/>
      <c r="V1479" s="68"/>
      <c r="W1479" s="68"/>
      <c r="X1479" s="68"/>
      <c r="Y1479" s="68"/>
      <c r="Z1479" s="68"/>
    </row>
    <row r="1480" spans="1:26" ht="30" customHeight="1">
      <c r="A1480" s="106" t="s">
        <v>3467</v>
      </c>
      <c r="B1480" s="76" t="s">
        <v>3468</v>
      </c>
      <c r="C1480" s="107"/>
      <c r="D1480" s="104"/>
      <c r="E1480" s="61"/>
      <c r="F1480" s="61"/>
      <c r="G1480" s="104">
        <f t="shared" si="494"/>
        <v>0</v>
      </c>
      <c r="H1480" s="104"/>
      <c r="I1480" s="68"/>
      <c r="J1480" s="68"/>
      <c r="K1480" s="68"/>
      <c r="L1480" s="68"/>
      <c r="M1480" s="68"/>
      <c r="N1480" s="68"/>
      <c r="O1480" s="68"/>
      <c r="P1480" s="68"/>
      <c r="Q1480" s="68"/>
      <c r="R1480" s="68"/>
      <c r="S1480" s="68"/>
      <c r="T1480" s="68"/>
      <c r="U1480" s="68"/>
      <c r="V1480" s="68"/>
      <c r="W1480" s="68"/>
      <c r="X1480" s="68"/>
      <c r="Y1480" s="68"/>
      <c r="Z1480" s="68"/>
    </row>
    <row r="1481" spans="1:26" ht="30" customHeight="1">
      <c r="A1481" s="103" t="s">
        <v>3469</v>
      </c>
      <c r="B1481" s="76" t="s">
        <v>3470</v>
      </c>
      <c r="C1481" s="107"/>
      <c r="D1481" s="104"/>
      <c r="E1481" s="61"/>
      <c r="F1481" s="61"/>
      <c r="G1481" s="104">
        <f t="shared" si="494"/>
        <v>0</v>
      </c>
      <c r="H1481" s="104"/>
      <c r="I1481" s="68"/>
      <c r="J1481" s="68"/>
      <c r="K1481" s="68"/>
      <c r="L1481" s="68"/>
      <c r="M1481" s="68"/>
      <c r="N1481" s="68"/>
      <c r="O1481" s="68"/>
      <c r="P1481" s="68"/>
      <c r="Q1481" s="68"/>
      <c r="R1481" s="68"/>
      <c r="S1481" s="68"/>
      <c r="T1481" s="68"/>
      <c r="U1481" s="68"/>
      <c r="V1481" s="68"/>
      <c r="W1481" s="68"/>
      <c r="X1481" s="68"/>
      <c r="Y1481" s="68"/>
      <c r="Z1481" s="68"/>
    </row>
    <row r="1482" spans="1:26" ht="30" customHeight="1">
      <c r="A1482" s="106" t="s">
        <v>3471</v>
      </c>
      <c r="B1482" s="76" t="s">
        <v>3472</v>
      </c>
      <c r="C1482" s="107"/>
      <c r="D1482" s="104"/>
      <c r="E1482" s="61"/>
      <c r="F1482" s="61"/>
      <c r="G1482" s="104">
        <f t="shared" si="494"/>
        <v>0</v>
      </c>
      <c r="H1482" s="104"/>
      <c r="I1482" s="68"/>
      <c r="J1482" s="68"/>
      <c r="K1482" s="68"/>
      <c r="L1482" s="68"/>
      <c r="M1482" s="68"/>
      <c r="N1482" s="68"/>
      <c r="O1482" s="68"/>
      <c r="P1482" s="68"/>
      <c r="Q1482" s="68"/>
      <c r="R1482" s="68"/>
      <c r="S1482" s="68"/>
      <c r="T1482" s="68"/>
      <c r="U1482" s="68"/>
      <c r="V1482" s="68"/>
      <c r="W1482" s="68"/>
      <c r="X1482" s="68"/>
      <c r="Y1482" s="68"/>
      <c r="Z1482" s="68"/>
    </row>
    <row r="1483" spans="1:26" ht="30" customHeight="1">
      <c r="A1483" s="103" t="s">
        <v>3473</v>
      </c>
      <c r="B1483" s="76" t="s">
        <v>3474</v>
      </c>
      <c r="C1483" s="107"/>
      <c r="D1483" s="104"/>
      <c r="E1483" s="61"/>
      <c r="F1483" s="61"/>
      <c r="G1483" s="104">
        <f t="shared" si="494"/>
        <v>0</v>
      </c>
      <c r="H1483" s="104"/>
      <c r="I1483" s="68"/>
      <c r="J1483" s="68"/>
      <c r="K1483" s="68"/>
      <c r="L1483" s="68"/>
      <c r="M1483" s="68"/>
      <c r="N1483" s="68"/>
      <c r="O1483" s="68"/>
      <c r="P1483" s="68"/>
      <c r="Q1483" s="68"/>
      <c r="R1483" s="68"/>
      <c r="S1483" s="68"/>
      <c r="T1483" s="68"/>
      <c r="U1483" s="68"/>
      <c r="V1483" s="68"/>
      <c r="W1483" s="68"/>
      <c r="X1483" s="68"/>
      <c r="Y1483" s="68"/>
      <c r="Z1483" s="68"/>
    </row>
    <row r="1484" spans="1:26" ht="30" customHeight="1">
      <c r="A1484" s="106" t="s">
        <v>3475</v>
      </c>
      <c r="B1484" s="76" t="s">
        <v>3476</v>
      </c>
      <c r="C1484" s="107"/>
      <c r="D1484" s="104"/>
      <c r="E1484" s="61"/>
      <c r="F1484" s="61"/>
      <c r="G1484" s="104">
        <f t="shared" si="494"/>
        <v>0</v>
      </c>
      <c r="H1484" s="104"/>
      <c r="I1484" s="68"/>
      <c r="J1484" s="68"/>
      <c r="K1484" s="68"/>
      <c r="L1484" s="68"/>
      <c r="M1484" s="68"/>
      <c r="N1484" s="68"/>
      <c r="O1484" s="68"/>
      <c r="P1484" s="68"/>
      <c r="Q1484" s="68"/>
      <c r="R1484" s="68"/>
      <c r="S1484" s="68"/>
      <c r="T1484" s="68"/>
      <c r="U1484" s="68"/>
      <c r="V1484" s="68"/>
      <c r="W1484" s="68"/>
      <c r="X1484" s="68"/>
      <c r="Y1484" s="68"/>
      <c r="Z1484" s="68"/>
    </row>
    <row r="1485" spans="1:26" ht="30" customHeight="1">
      <c r="A1485" s="103" t="s">
        <v>3477</v>
      </c>
      <c r="B1485" s="76" t="s">
        <v>3478</v>
      </c>
      <c r="C1485" s="107"/>
      <c r="D1485" s="104"/>
      <c r="E1485" s="61"/>
      <c r="F1485" s="61"/>
      <c r="G1485" s="104">
        <f t="shared" si="494"/>
        <v>0</v>
      </c>
      <c r="H1485" s="104"/>
      <c r="I1485" s="68"/>
      <c r="J1485" s="68"/>
      <c r="K1485" s="68"/>
      <c r="L1485" s="68"/>
      <c r="M1485" s="68"/>
      <c r="N1485" s="68"/>
      <c r="O1485" s="68"/>
      <c r="P1485" s="68"/>
      <c r="Q1485" s="68"/>
      <c r="R1485" s="68"/>
      <c r="S1485" s="68"/>
      <c r="T1485" s="68"/>
      <c r="U1485" s="68"/>
      <c r="V1485" s="68"/>
      <c r="W1485" s="68"/>
      <c r="X1485" s="68"/>
      <c r="Y1485" s="68"/>
      <c r="Z1485" s="68"/>
    </row>
    <row r="1486" spans="1:26" ht="30" customHeight="1">
      <c r="A1486" s="106" t="s">
        <v>3479</v>
      </c>
      <c r="B1486" s="76" t="s">
        <v>3480</v>
      </c>
      <c r="C1486" s="107"/>
      <c r="D1486" s="104"/>
      <c r="E1486" s="61"/>
      <c r="F1486" s="61"/>
      <c r="G1486" s="104">
        <f t="shared" si="494"/>
        <v>0</v>
      </c>
      <c r="H1486" s="104"/>
      <c r="I1486" s="68"/>
      <c r="J1486" s="68"/>
      <c r="K1486" s="68"/>
      <c r="L1486" s="68"/>
      <c r="M1486" s="68"/>
      <c r="N1486" s="68"/>
      <c r="O1486" s="68"/>
      <c r="P1486" s="68"/>
      <c r="Q1486" s="68"/>
      <c r="R1486" s="68"/>
      <c r="S1486" s="68"/>
      <c r="T1486" s="68"/>
      <c r="U1486" s="68"/>
      <c r="V1486" s="68"/>
      <c r="W1486" s="68"/>
      <c r="X1486" s="68"/>
      <c r="Y1486" s="68"/>
      <c r="Z1486" s="68"/>
    </row>
    <row r="1487" spans="1:26" ht="30" customHeight="1">
      <c r="A1487" s="103" t="s">
        <v>3481</v>
      </c>
      <c r="B1487" s="76" t="s">
        <v>3482</v>
      </c>
      <c r="C1487" s="107"/>
      <c r="D1487" s="104"/>
      <c r="E1487" s="61"/>
      <c r="F1487" s="61"/>
      <c r="G1487" s="104">
        <f t="shared" si="494"/>
        <v>0</v>
      </c>
      <c r="H1487" s="104"/>
      <c r="I1487" s="68"/>
      <c r="J1487" s="68"/>
      <c r="K1487" s="68"/>
      <c r="L1487" s="68"/>
      <c r="M1487" s="68"/>
      <c r="N1487" s="68"/>
      <c r="O1487" s="68"/>
      <c r="P1487" s="68"/>
      <c r="Q1487" s="68"/>
      <c r="R1487" s="68"/>
      <c r="S1487" s="68"/>
      <c r="T1487" s="68"/>
      <c r="U1487" s="68"/>
      <c r="V1487" s="68"/>
      <c r="W1487" s="68"/>
      <c r="X1487" s="68"/>
      <c r="Y1487" s="68"/>
      <c r="Z1487" s="68"/>
    </row>
    <row r="1488" spans="1:26" ht="30" customHeight="1">
      <c r="A1488" s="106" t="s">
        <v>3483</v>
      </c>
      <c r="B1488" s="76" t="s">
        <v>3484</v>
      </c>
      <c r="C1488" s="107"/>
      <c r="D1488" s="104"/>
      <c r="E1488" s="61"/>
      <c r="F1488" s="61"/>
      <c r="G1488" s="104">
        <f t="shared" si="494"/>
        <v>0</v>
      </c>
      <c r="H1488" s="104"/>
      <c r="I1488" s="68"/>
      <c r="J1488" s="68"/>
      <c r="K1488" s="68"/>
      <c r="L1488" s="68"/>
      <c r="M1488" s="68"/>
      <c r="N1488" s="68"/>
      <c r="O1488" s="68"/>
      <c r="P1488" s="68"/>
      <c r="Q1488" s="68"/>
      <c r="R1488" s="68"/>
      <c r="S1488" s="68"/>
      <c r="T1488" s="68"/>
      <c r="U1488" s="68"/>
      <c r="V1488" s="68"/>
      <c r="W1488" s="68"/>
      <c r="X1488" s="68"/>
      <c r="Y1488" s="68"/>
      <c r="Z1488" s="68"/>
    </row>
    <row r="1489" spans="1:26" ht="30" customHeight="1">
      <c r="A1489" s="103" t="s">
        <v>3485</v>
      </c>
      <c r="B1489" s="76" t="s">
        <v>3486</v>
      </c>
      <c r="C1489" s="107"/>
      <c r="D1489" s="104"/>
      <c r="E1489" s="61"/>
      <c r="F1489" s="61"/>
      <c r="G1489" s="104">
        <f t="shared" si="494"/>
        <v>0</v>
      </c>
      <c r="H1489" s="104"/>
      <c r="I1489" s="68"/>
      <c r="J1489" s="68"/>
      <c r="K1489" s="68"/>
      <c r="L1489" s="68"/>
      <c r="M1489" s="68"/>
      <c r="N1489" s="68"/>
      <c r="O1489" s="68"/>
      <c r="P1489" s="68"/>
      <c r="Q1489" s="68"/>
      <c r="R1489" s="68"/>
      <c r="S1489" s="68"/>
      <c r="T1489" s="68"/>
      <c r="U1489" s="68"/>
      <c r="V1489" s="68"/>
      <c r="W1489" s="68"/>
      <c r="X1489" s="68"/>
      <c r="Y1489" s="68"/>
      <c r="Z1489" s="68"/>
    </row>
    <row r="1490" spans="1:26" ht="30" customHeight="1">
      <c r="A1490" s="106" t="s">
        <v>3487</v>
      </c>
      <c r="B1490" s="76" t="s">
        <v>3488</v>
      </c>
      <c r="C1490" s="107"/>
      <c r="D1490" s="104"/>
      <c r="E1490" s="61"/>
      <c r="F1490" s="61"/>
      <c r="G1490" s="104">
        <f t="shared" si="494"/>
        <v>0</v>
      </c>
      <c r="H1490" s="104"/>
      <c r="I1490" s="68"/>
      <c r="J1490" s="68"/>
      <c r="K1490" s="68"/>
      <c r="L1490" s="68"/>
      <c r="M1490" s="68"/>
      <c r="N1490" s="68"/>
      <c r="O1490" s="68"/>
      <c r="P1490" s="68"/>
      <c r="Q1490" s="68"/>
      <c r="R1490" s="68"/>
      <c r="S1490" s="68"/>
      <c r="T1490" s="68"/>
      <c r="U1490" s="68"/>
      <c r="V1490" s="68"/>
      <c r="W1490" s="68"/>
      <c r="X1490" s="68"/>
      <c r="Y1490" s="68"/>
      <c r="Z1490" s="68"/>
    </row>
    <row r="1491" spans="1:26" ht="30" customHeight="1">
      <c r="A1491" s="103" t="s">
        <v>3489</v>
      </c>
      <c r="B1491" s="76" t="s">
        <v>3490</v>
      </c>
      <c r="C1491" s="107"/>
      <c r="D1491" s="104"/>
      <c r="E1491" s="61"/>
      <c r="F1491" s="61"/>
      <c r="G1491" s="104">
        <f t="shared" si="494"/>
        <v>0</v>
      </c>
      <c r="H1491" s="104"/>
      <c r="I1491" s="68"/>
      <c r="J1491" s="68"/>
      <c r="K1491" s="68"/>
      <c r="L1491" s="68"/>
      <c r="M1491" s="68"/>
      <c r="N1491" s="68"/>
      <c r="O1491" s="68"/>
      <c r="P1491" s="68"/>
      <c r="Q1491" s="68"/>
      <c r="R1491" s="68"/>
      <c r="S1491" s="68"/>
      <c r="T1491" s="68"/>
      <c r="U1491" s="68"/>
      <c r="V1491" s="68"/>
      <c r="W1491" s="68"/>
      <c r="X1491" s="68"/>
      <c r="Y1491" s="68"/>
      <c r="Z1491" s="68"/>
    </row>
    <row r="1492" spans="1:26" ht="30" customHeight="1">
      <c r="A1492" s="106" t="s">
        <v>3491</v>
      </c>
      <c r="B1492" s="76" t="s">
        <v>3492</v>
      </c>
      <c r="C1492" s="107"/>
      <c r="D1492" s="104"/>
      <c r="E1492" s="61"/>
      <c r="F1492" s="61"/>
      <c r="G1492" s="104">
        <f t="shared" si="494"/>
        <v>0</v>
      </c>
      <c r="H1492" s="104"/>
      <c r="I1492" s="68"/>
      <c r="J1492" s="68"/>
      <c r="K1492" s="68"/>
      <c r="L1492" s="68"/>
      <c r="M1492" s="68"/>
      <c r="N1492" s="68"/>
      <c r="O1492" s="68"/>
      <c r="P1492" s="68"/>
      <c r="Q1492" s="68"/>
      <c r="R1492" s="68"/>
      <c r="S1492" s="68"/>
      <c r="T1492" s="68"/>
      <c r="U1492" s="68"/>
      <c r="V1492" s="68"/>
      <c r="W1492" s="68"/>
      <c r="X1492" s="68"/>
      <c r="Y1492" s="68"/>
      <c r="Z1492" s="68"/>
    </row>
    <row r="1493" spans="1:26" ht="30" customHeight="1">
      <c r="A1493" s="103" t="s">
        <v>3493</v>
      </c>
      <c r="B1493" s="76" t="s">
        <v>3494</v>
      </c>
      <c r="C1493" s="107"/>
      <c r="D1493" s="104"/>
      <c r="E1493" s="61"/>
      <c r="F1493" s="61"/>
      <c r="G1493" s="104">
        <f t="shared" si="494"/>
        <v>0</v>
      </c>
      <c r="H1493" s="104"/>
      <c r="I1493" s="68"/>
      <c r="J1493" s="68"/>
      <c r="K1493" s="68"/>
      <c r="L1493" s="68"/>
      <c r="M1493" s="68"/>
      <c r="N1493" s="68"/>
      <c r="O1493" s="68"/>
      <c r="P1493" s="68"/>
      <c r="Q1493" s="68"/>
      <c r="R1493" s="68"/>
      <c r="S1493" s="68"/>
      <c r="T1493" s="68"/>
      <c r="U1493" s="68"/>
      <c r="V1493" s="68"/>
      <c r="W1493" s="68"/>
      <c r="X1493" s="68"/>
      <c r="Y1493" s="68"/>
      <c r="Z1493" s="68"/>
    </row>
    <row r="1494" spans="1:26" ht="30" customHeight="1">
      <c r="A1494" s="100" t="s">
        <v>3495</v>
      </c>
      <c r="B1494" s="109" t="s">
        <v>599</v>
      </c>
      <c r="C1494" s="102"/>
      <c r="D1494" s="102"/>
      <c r="E1494" s="48">
        <f t="shared" ref="E1494:G1494" si="495">SUM(E1495:E1500)</f>
        <v>0</v>
      </c>
      <c r="F1494" s="48">
        <f t="shared" si="495"/>
        <v>0</v>
      </c>
      <c r="G1494" s="48">
        <f t="shared" si="495"/>
        <v>0</v>
      </c>
      <c r="H1494" s="102"/>
      <c r="I1494" s="68"/>
      <c r="J1494" s="68"/>
      <c r="K1494" s="68"/>
      <c r="L1494" s="68"/>
      <c r="M1494" s="68"/>
      <c r="N1494" s="68"/>
      <c r="O1494" s="68"/>
      <c r="P1494" s="68"/>
      <c r="Q1494" s="68"/>
      <c r="R1494" s="68"/>
      <c r="S1494" s="68"/>
      <c r="T1494" s="68"/>
      <c r="U1494" s="68"/>
      <c r="V1494" s="68"/>
      <c r="W1494" s="68"/>
      <c r="X1494" s="68"/>
      <c r="Y1494" s="68"/>
      <c r="Z1494" s="68"/>
    </row>
    <row r="1495" spans="1:26" ht="30" customHeight="1">
      <c r="A1495" s="106" t="s">
        <v>3496</v>
      </c>
      <c r="B1495" s="76" t="s">
        <v>3497</v>
      </c>
      <c r="C1495" s="107"/>
      <c r="D1495" s="104"/>
      <c r="E1495" s="61"/>
      <c r="F1495" s="61"/>
      <c r="G1495" s="104">
        <f t="shared" ref="G1495:G1500" si="496">ROUND(E1495-F1495,2)</f>
        <v>0</v>
      </c>
      <c r="H1495" s="104"/>
      <c r="I1495" s="68"/>
      <c r="J1495" s="68"/>
      <c r="K1495" s="68"/>
      <c r="L1495" s="68"/>
      <c r="M1495" s="68"/>
      <c r="N1495" s="68"/>
      <c r="O1495" s="68"/>
      <c r="P1495" s="68"/>
      <c r="Q1495" s="68"/>
      <c r="R1495" s="68"/>
      <c r="S1495" s="68"/>
      <c r="T1495" s="68"/>
      <c r="U1495" s="68"/>
      <c r="V1495" s="68"/>
      <c r="W1495" s="68"/>
      <c r="X1495" s="68"/>
      <c r="Y1495" s="68"/>
      <c r="Z1495" s="68"/>
    </row>
    <row r="1496" spans="1:26" ht="30" customHeight="1">
      <c r="A1496" s="103" t="s">
        <v>3498</v>
      </c>
      <c r="B1496" s="76" t="s">
        <v>3499</v>
      </c>
      <c r="C1496" s="107"/>
      <c r="D1496" s="104"/>
      <c r="E1496" s="61"/>
      <c r="F1496" s="61"/>
      <c r="G1496" s="104">
        <f t="shared" si="496"/>
        <v>0</v>
      </c>
      <c r="H1496" s="104"/>
      <c r="I1496" s="68"/>
      <c r="J1496" s="68"/>
      <c r="K1496" s="68"/>
      <c r="L1496" s="68"/>
      <c r="M1496" s="68"/>
      <c r="N1496" s="68"/>
      <c r="O1496" s="68"/>
      <c r="P1496" s="68"/>
      <c r="Q1496" s="68"/>
      <c r="R1496" s="68"/>
      <c r="S1496" s="68"/>
      <c r="T1496" s="68"/>
      <c r="U1496" s="68"/>
      <c r="V1496" s="68"/>
      <c r="W1496" s="68"/>
      <c r="X1496" s="68"/>
      <c r="Y1496" s="68"/>
      <c r="Z1496" s="68"/>
    </row>
    <row r="1497" spans="1:26" ht="30" customHeight="1">
      <c r="A1497" s="106" t="s">
        <v>3500</v>
      </c>
      <c r="B1497" s="76" t="s">
        <v>3501</v>
      </c>
      <c r="C1497" s="107"/>
      <c r="D1497" s="104"/>
      <c r="E1497" s="61"/>
      <c r="F1497" s="61"/>
      <c r="G1497" s="104">
        <f t="shared" si="496"/>
        <v>0</v>
      </c>
      <c r="H1497" s="104"/>
      <c r="I1497" s="68"/>
      <c r="J1497" s="68"/>
      <c r="K1497" s="68"/>
      <c r="L1497" s="68"/>
      <c r="M1497" s="68"/>
      <c r="N1497" s="68"/>
      <c r="O1497" s="68"/>
      <c r="P1497" s="68"/>
      <c r="Q1497" s="68"/>
      <c r="R1497" s="68"/>
      <c r="S1497" s="68"/>
      <c r="T1497" s="68"/>
      <c r="U1497" s="68"/>
      <c r="V1497" s="68"/>
      <c r="W1497" s="68"/>
      <c r="X1497" s="68"/>
      <c r="Y1497" s="68"/>
      <c r="Z1497" s="68"/>
    </row>
    <row r="1498" spans="1:26" ht="30" customHeight="1">
      <c r="A1498" s="103" t="s">
        <v>3502</v>
      </c>
      <c r="B1498" s="76" t="s">
        <v>3503</v>
      </c>
      <c r="C1498" s="107"/>
      <c r="D1498" s="104"/>
      <c r="E1498" s="61"/>
      <c r="F1498" s="61"/>
      <c r="G1498" s="104">
        <f t="shared" si="496"/>
        <v>0</v>
      </c>
      <c r="H1498" s="104"/>
      <c r="I1498" s="68"/>
      <c r="J1498" s="68"/>
      <c r="K1498" s="68"/>
      <c r="L1498" s="68"/>
      <c r="M1498" s="68"/>
      <c r="N1498" s="68"/>
      <c r="O1498" s="68"/>
      <c r="P1498" s="68"/>
      <c r="Q1498" s="68"/>
      <c r="R1498" s="68"/>
      <c r="S1498" s="68"/>
      <c r="T1498" s="68"/>
      <c r="U1498" s="68"/>
      <c r="V1498" s="68"/>
      <c r="W1498" s="68"/>
      <c r="X1498" s="68"/>
      <c r="Y1498" s="68"/>
      <c r="Z1498" s="68"/>
    </row>
    <row r="1499" spans="1:26" ht="30" customHeight="1">
      <c r="A1499" s="106" t="s">
        <v>3504</v>
      </c>
      <c r="B1499" s="76" t="s">
        <v>3505</v>
      </c>
      <c r="C1499" s="107"/>
      <c r="D1499" s="104"/>
      <c r="E1499" s="61"/>
      <c r="F1499" s="61"/>
      <c r="G1499" s="104">
        <f t="shared" si="496"/>
        <v>0</v>
      </c>
      <c r="H1499" s="104"/>
      <c r="I1499" s="68"/>
      <c r="J1499" s="68"/>
      <c r="K1499" s="68"/>
      <c r="L1499" s="68"/>
      <c r="M1499" s="68"/>
      <c r="N1499" s="68"/>
      <c r="O1499" s="68"/>
      <c r="P1499" s="68"/>
      <c r="Q1499" s="68"/>
      <c r="R1499" s="68"/>
      <c r="S1499" s="68"/>
      <c r="T1499" s="68"/>
      <c r="U1499" s="68"/>
      <c r="V1499" s="68"/>
      <c r="W1499" s="68"/>
      <c r="X1499" s="68"/>
      <c r="Y1499" s="68"/>
      <c r="Z1499" s="68"/>
    </row>
    <row r="1500" spans="1:26" ht="30" customHeight="1">
      <c r="A1500" s="103" t="s">
        <v>3506</v>
      </c>
      <c r="B1500" s="76" t="s">
        <v>3507</v>
      </c>
      <c r="C1500" s="107"/>
      <c r="D1500" s="104"/>
      <c r="E1500" s="61"/>
      <c r="F1500" s="61"/>
      <c r="G1500" s="104">
        <f t="shared" si="496"/>
        <v>0</v>
      </c>
      <c r="H1500" s="104"/>
      <c r="I1500" s="68"/>
      <c r="J1500" s="68"/>
      <c r="K1500" s="68"/>
      <c r="L1500" s="68"/>
      <c r="M1500" s="68"/>
      <c r="N1500" s="68"/>
      <c r="O1500" s="68"/>
      <c r="P1500" s="68"/>
      <c r="Q1500" s="68"/>
      <c r="R1500" s="68"/>
      <c r="S1500" s="68"/>
      <c r="T1500" s="68"/>
      <c r="U1500" s="68"/>
      <c r="V1500" s="68"/>
      <c r="W1500" s="68"/>
      <c r="X1500" s="68"/>
      <c r="Y1500" s="68"/>
      <c r="Z1500" s="68"/>
    </row>
    <row r="1501" spans="1:26" ht="30" customHeight="1">
      <c r="A1501" s="100" t="s">
        <v>3508</v>
      </c>
      <c r="B1501" s="109" t="s">
        <v>603</v>
      </c>
      <c r="C1501" s="102"/>
      <c r="D1501" s="102"/>
      <c r="E1501" s="48">
        <f t="shared" ref="E1501:G1501" si="497">SUM(E1502:E1515)</f>
        <v>0</v>
      </c>
      <c r="F1501" s="48">
        <f t="shared" si="497"/>
        <v>0</v>
      </c>
      <c r="G1501" s="48">
        <f t="shared" si="497"/>
        <v>0</v>
      </c>
      <c r="H1501" s="102"/>
      <c r="I1501" s="68"/>
      <c r="J1501" s="68"/>
      <c r="K1501" s="68"/>
      <c r="L1501" s="68"/>
      <c r="M1501" s="68"/>
      <c r="N1501" s="68"/>
      <c r="O1501" s="68"/>
      <c r="P1501" s="68"/>
      <c r="Q1501" s="68"/>
      <c r="R1501" s="68"/>
      <c r="S1501" s="68"/>
      <c r="T1501" s="68"/>
      <c r="U1501" s="68"/>
      <c r="V1501" s="68"/>
      <c r="W1501" s="68"/>
      <c r="X1501" s="68"/>
      <c r="Y1501" s="68"/>
      <c r="Z1501" s="68"/>
    </row>
    <row r="1502" spans="1:26" ht="30" customHeight="1">
      <c r="A1502" s="106" t="s">
        <v>3509</v>
      </c>
      <c r="B1502" s="76" t="s">
        <v>3510</v>
      </c>
      <c r="C1502" s="107"/>
      <c r="D1502" s="104"/>
      <c r="E1502" s="61"/>
      <c r="F1502" s="61"/>
      <c r="G1502" s="104">
        <f t="shared" ref="G1502:G1515" si="498">ROUND(E1502-F1502,2)</f>
        <v>0</v>
      </c>
      <c r="H1502" s="104"/>
      <c r="I1502" s="68"/>
      <c r="J1502" s="68"/>
      <c r="K1502" s="68"/>
      <c r="L1502" s="68"/>
      <c r="M1502" s="68"/>
      <c r="N1502" s="68"/>
      <c r="O1502" s="68"/>
      <c r="P1502" s="68"/>
      <c r="Q1502" s="68"/>
      <c r="R1502" s="68"/>
      <c r="S1502" s="68"/>
      <c r="T1502" s="68"/>
      <c r="U1502" s="68"/>
      <c r="V1502" s="68"/>
      <c r="W1502" s="68"/>
      <c r="X1502" s="68"/>
      <c r="Y1502" s="68"/>
      <c r="Z1502" s="68"/>
    </row>
    <row r="1503" spans="1:26" ht="30" customHeight="1">
      <c r="A1503" s="103" t="s">
        <v>3511</v>
      </c>
      <c r="B1503" s="76" t="s">
        <v>3512</v>
      </c>
      <c r="C1503" s="107"/>
      <c r="D1503" s="104"/>
      <c r="E1503" s="61"/>
      <c r="F1503" s="61"/>
      <c r="G1503" s="104">
        <f t="shared" si="498"/>
        <v>0</v>
      </c>
      <c r="H1503" s="104"/>
      <c r="I1503" s="68"/>
      <c r="J1503" s="68"/>
      <c r="K1503" s="68"/>
      <c r="L1503" s="68"/>
      <c r="M1503" s="68"/>
      <c r="N1503" s="68"/>
      <c r="O1503" s="68"/>
      <c r="P1503" s="68"/>
      <c r="Q1503" s="68"/>
      <c r="R1503" s="68"/>
      <c r="S1503" s="68"/>
      <c r="T1503" s="68"/>
      <c r="U1503" s="68"/>
      <c r="V1503" s="68"/>
      <c r="W1503" s="68"/>
      <c r="X1503" s="68"/>
      <c r="Y1503" s="68"/>
      <c r="Z1503" s="68"/>
    </row>
    <row r="1504" spans="1:26" ht="30" customHeight="1">
      <c r="A1504" s="106" t="s">
        <v>3513</v>
      </c>
      <c r="B1504" s="76" t="s">
        <v>3514</v>
      </c>
      <c r="C1504" s="107"/>
      <c r="D1504" s="104"/>
      <c r="E1504" s="61"/>
      <c r="F1504" s="61"/>
      <c r="G1504" s="104">
        <f t="shared" si="498"/>
        <v>0</v>
      </c>
      <c r="H1504" s="104"/>
      <c r="I1504" s="68"/>
      <c r="J1504" s="68"/>
      <c r="K1504" s="68"/>
      <c r="L1504" s="68"/>
      <c r="M1504" s="68"/>
      <c r="N1504" s="68"/>
      <c r="O1504" s="68"/>
      <c r="P1504" s="68"/>
      <c r="Q1504" s="68"/>
      <c r="R1504" s="68"/>
      <c r="S1504" s="68"/>
      <c r="T1504" s="68"/>
      <c r="U1504" s="68"/>
      <c r="V1504" s="68"/>
      <c r="W1504" s="68"/>
      <c r="X1504" s="68"/>
      <c r="Y1504" s="68"/>
      <c r="Z1504" s="68"/>
    </row>
    <row r="1505" spans="1:26" ht="30" customHeight="1">
      <c r="A1505" s="103" t="s">
        <v>3515</v>
      </c>
      <c r="B1505" s="76" t="s">
        <v>3516</v>
      </c>
      <c r="C1505" s="107"/>
      <c r="D1505" s="104"/>
      <c r="E1505" s="61"/>
      <c r="F1505" s="61"/>
      <c r="G1505" s="104">
        <f t="shared" si="498"/>
        <v>0</v>
      </c>
      <c r="H1505" s="104"/>
      <c r="I1505" s="68"/>
      <c r="J1505" s="68"/>
      <c r="K1505" s="68"/>
      <c r="L1505" s="68"/>
      <c r="M1505" s="68"/>
      <c r="N1505" s="68"/>
      <c r="O1505" s="68"/>
      <c r="P1505" s="68"/>
      <c r="Q1505" s="68"/>
      <c r="R1505" s="68"/>
      <c r="S1505" s="68"/>
      <c r="T1505" s="68"/>
      <c r="U1505" s="68"/>
      <c r="V1505" s="68"/>
      <c r="W1505" s="68"/>
      <c r="X1505" s="68"/>
      <c r="Y1505" s="68"/>
      <c r="Z1505" s="68"/>
    </row>
    <row r="1506" spans="1:26" ht="30" customHeight="1">
      <c r="A1506" s="106" t="s">
        <v>3517</v>
      </c>
      <c r="B1506" s="76" t="s">
        <v>3518</v>
      </c>
      <c r="C1506" s="107"/>
      <c r="D1506" s="104"/>
      <c r="E1506" s="61"/>
      <c r="F1506" s="61"/>
      <c r="G1506" s="104">
        <f t="shared" si="498"/>
        <v>0</v>
      </c>
      <c r="H1506" s="104"/>
      <c r="I1506" s="68"/>
      <c r="J1506" s="68"/>
      <c r="K1506" s="68"/>
      <c r="L1506" s="68"/>
      <c r="M1506" s="68"/>
      <c r="N1506" s="68"/>
      <c r="O1506" s="68"/>
      <c r="P1506" s="68"/>
      <c r="Q1506" s="68"/>
      <c r="R1506" s="68"/>
      <c r="S1506" s="68"/>
      <c r="T1506" s="68"/>
      <c r="U1506" s="68"/>
      <c r="V1506" s="68"/>
      <c r="W1506" s="68"/>
      <c r="X1506" s="68"/>
      <c r="Y1506" s="68"/>
      <c r="Z1506" s="68"/>
    </row>
    <row r="1507" spans="1:26" ht="30" customHeight="1">
      <c r="A1507" s="103" t="s">
        <v>3519</v>
      </c>
      <c r="B1507" s="76" t="s">
        <v>3520</v>
      </c>
      <c r="C1507" s="107"/>
      <c r="D1507" s="104"/>
      <c r="E1507" s="61"/>
      <c r="F1507" s="61"/>
      <c r="G1507" s="104">
        <f t="shared" si="498"/>
        <v>0</v>
      </c>
      <c r="H1507" s="104"/>
      <c r="I1507" s="68"/>
      <c r="J1507" s="68"/>
      <c r="K1507" s="68"/>
      <c r="L1507" s="68"/>
      <c r="M1507" s="68"/>
      <c r="N1507" s="68"/>
      <c r="O1507" s="68"/>
      <c r="P1507" s="68"/>
      <c r="Q1507" s="68"/>
      <c r="R1507" s="68"/>
      <c r="S1507" s="68"/>
      <c r="T1507" s="68"/>
      <c r="U1507" s="68"/>
      <c r="V1507" s="68"/>
      <c r="W1507" s="68"/>
      <c r="X1507" s="68"/>
      <c r="Y1507" s="68"/>
      <c r="Z1507" s="68"/>
    </row>
    <row r="1508" spans="1:26" ht="30" customHeight="1">
      <c r="A1508" s="106" t="s">
        <v>3521</v>
      </c>
      <c r="B1508" s="76" t="s">
        <v>3522</v>
      </c>
      <c r="C1508" s="107"/>
      <c r="D1508" s="104"/>
      <c r="E1508" s="61"/>
      <c r="F1508" s="61"/>
      <c r="G1508" s="104">
        <f t="shared" si="498"/>
        <v>0</v>
      </c>
      <c r="H1508" s="104"/>
      <c r="I1508" s="68"/>
      <c r="J1508" s="68"/>
      <c r="K1508" s="68"/>
      <c r="L1508" s="68"/>
      <c r="M1508" s="68"/>
      <c r="N1508" s="68"/>
      <c r="O1508" s="68"/>
      <c r="P1508" s="68"/>
      <c r="Q1508" s="68"/>
      <c r="R1508" s="68"/>
      <c r="S1508" s="68"/>
      <c r="T1508" s="68"/>
      <c r="U1508" s="68"/>
      <c r="V1508" s="68"/>
      <c r="W1508" s="68"/>
      <c r="X1508" s="68"/>
      <c r="Y1508" s="68"/>
      <c r="Z1508" s="68"/>
    </row>
    <row r="1509" spans="1:26" ht="30" customHeight="1">
      <c r="A1509" s="103" t="s">
        <v>3523</v>
      </c>
      <c r="B1509" s="76" t="s">
        <v>3524</v>
      </c>
      <c r="C1509" s="107"/>
      <c r="D1509" s="104"/>
      <c r="E1509" s="61"/>
      <c r="F1509" s="61"/>
      <c r="G1509" s="104">
        <f t="shared" si="498"/>
        <v>0</v>
      </c>
      <c r="H1509" s="104"/>
      <c r="I1509" s="68"/>
      <c r="J1509" s="68"/>
      <c r="K1509" s="68"/>
      <c r="L1509" s="68"/>
      <c r="M1509" s="68"/>
      <c r="N1509" s="68"/>
      <c r="O1509" s="68"/>
      <c r="P1509" s="68"/>
      <c r="Q1509" s="68"/>
      <c r="R1509" s="68"/>
      <c r="S1509" s="68"/>
      <c r="T1509" s="68"/>
      <c r="U1509" s="68"/>
      <c r="V1509" s="68"/>
      <c r="W1509" s="68"/>
      <c r="X1509" s="68"/>
      <c r="Y1509" s="68"/>
      <c r="Z1509" s="68"/>
    </row>
    <row r="1510" spans="1:26" ht="30" customHeight="1">
      <c r="A1510" s="106" t="s">
        <v>3525</v>
      </c>
      <c r="B1510" s="76" t="s">
        <v>3526</v>
      </c>
      <c r="C1510" s="107"/>
      <c r="D1510" s="104"/>
      <c r="E1510" s="61"/>
      <c r="F1510" s="61"/>
      <c r="G1510" s="104">
        <f t="shared" si="498"/>
        <v>0</v>
      </c>
      <c r="H1510" s="104"/>
      <c r="I1510" s="68"/>
      <c r="J1510" s="68"/>
      <c r="K1510" s="68"/>
      <c r="L1510" s="68"/>
      <c r="M1510" s="68"/>
      <c r="N1510" s="68"/>
      <c r="O1510" s="68"/>
      <c r="P1510" s="68"/>
      <c r="Q1510" s="68"/>
      <c r="R1510" s="68"/>
      <c r="S1510" s="68"/>
      <c r="T1510" s="68"/>
      <c r="U1510" s="68"/>
      <c r="V1510" s="68"/>
      <c r="W1510" s="68"/>
      <c r="X1510" s="68"/>
      <c r="Y1510" s="68"/>
      <c r="Z1510" s="68"/>
    </row>
    <row r="1511" spans="1:26" ht="30" customHeight="1">
      <c r="A1511" s="103" t="s">
        <v>3527</v>
      </c>
      <c r="B1511" s="76" t="s">
        <v>3528</v>
      </c>
      <c r="C1511" s="107"/>
      <c r="D1511" s="104"/>
      <c r="E1511" s="61"/>
      <c r="F1511" s="61"/>
      <c r="G1511" s="104">
        <f t="shared" si="498"/>
        <v>0</v>
      </c>
      <c r="H1511" s="104"/>
      <c r="I1511" s="68"/>
      <c r="J1511" s="68"/>
      <c r="K1511" s="68"/>
      <c r="L1511" s="68"/>
      <c r="M1511" s="68"/>
      <c r="N1511" s="68"/>
      <c r="O1511" s="68"/>
      <c r="P1511" s="68"/>
      <c r="Q1511" s="68"/>
      <c r="R1511" s="68"/>
      <c r="S1511" s="68"/>
      <c r="T1511" s="68"/>
      <c r="U1511" s="68"/>
      <c r="V1511" s="68"/>
      <c r="W1511" s="68"/>
      <c r="X1511" s="68"/>
      <c r="Y1511" s="68"/>
      <c r="Z1511" s="68"/>
    </row>
    <row r="1512" spans="1:26" ht="30" customHeight="1">
      <c r="A1512" s="106" t="s">
        <v>3529</v>
      </c>
      <c r="B1512" s="76" t="s">
        <v>3530</v>
      </c>
      <c r="C1512" s="107"/>
      <c r="D1512" s="104"/>
      <c r="E1512" s="61"/>
      <c r="F1512" s="61"/>
      <c r="G1512" s="104">
        <f t="shared" si="498"/>
        <v>0</v>
      </c>
      <c r="H1512" s="104"/>
      <c r="I1512" s="68"/>
      <c r="J1512" s="68"/>
      <c r="K1512" s="68"/>
      <c r="L1512" s="68"/>
      <c r="M1512" s="68"/>
      <c r="N1512" s="68"/>
      <c r="O1512" s="68"/>
      <c r="P1512" s="68"/>
      <c r="Q1512" s="68"/>
      <c r="R1512" s="68"/>
      <c r="S1512" s="68"/>
      <c r="T1512" s="68"/>
      <c r="U1512" s="68"/>
      <c r="V1512" s="68"/>
      <c r="W1512" s="68"/>
      <c r="X1512" s="68"/>
      <c r="Y1512" s="68"/>
      <c r="Z1512" s="68"/>
    </row>
    <row r="1513" spans="1:26" ht="30" customHeight="1">
      <c r="A1513" s="103" t="s">
        <v>3531</v>
      </c>
      <c r="B1513" s="76" t="s">
        <v>3532</v>
      </c>
      <c r="C1513" s="107"/>
      <c r="D1513" s="104"/>
      <c r="E1513" s="61"/>
      <c r="F1513" s="61"/>
      <c r="G1513" s="104">
        <f t="shared" si="498"/>
        <v>0</v>
      </c>
      <c r="H1513" s="104"/>
      <c r="I1513" s="68"/>
      <c r="J1513" s="68"/>
      <c r="K1513" s="68"/>
      <c r="L1513" s="68"/>
      <c r="M1513" s="68"/>
      <c r="N1513" s="68"/>
      <c r="O1513" s="68"/>
      <c r="P1513" s="68"/>
      <c r="Q1513" s="68"/>
      <c r="R1513" s="68"/>
      <c r="S1513" s="68"/>
      <c r="T1513" s="68"/>
      <c r="U1513" s="68"/>
      <c r="V1513" s="68"/>
      <c r="W1513" s="68"/>
      <c r="X1513" s="68"/>
      <c r="Y1513" s="68"/>
      <c r="Z1513" s="68"/>
    </row>
    <row r="1514" spans="1:26" ht="30" customHeight="1">
      <c r="A1514" s="106" t="s">
        <v>3533</v>
      </c>
      <c r="B1514" s="76" t="s">
        <v>3534</v>
      </c>
      <c r="C1514" s="107"/>
      <c r="D1514" s="104"/>
      <c r="E1514" s="61"/>
      <c r="F1514" s="61"/>
      <c r="G1514" s="104">
        <f t="shared" si="498"/>
        <v>0</v>
      </c>
      <c r="H1514" s="104"/>
      <c r="I1514" s="68"/>
      <c r="J1514" s="68"/>
      <c r="K1514" s="68"/>
      <c r="L1514" s="68"/>
      <c r="M1514" s="68"/>
      <c r="N1514" s="68"/>
      <c r="O1514" s="68"/>
      <c r="P1514" s="68"/>
      <c r="Q1514" s="68"/>
      <c r="R1514" s="68"/>
      <c r="S1514" s="68"/>
      <c r="T1514" s="68"/>
      <c r="U1514" s="68"/>
      <c r="V1514" s="68"/>
      <c r="W1514" s="68"/>
      <c r="X1514" s="68"/>
      <c r="Y1514" s="68"/>
      <c r="Z1514" s="68"/>
    </row>
    <row r="1515" spans="1:26" ht="30" customHeight="1">
      <c r="A1515" s="103" t="s">
        <v>3535</v>
      </c>
      <c r="B1515" s="76" t="s">
        <v>3536</v>
      </c>
      <c r="C1515" s="107"/>
      <c r="D1515" s="104"/>
      <c r="E1515" s="61"/>
      <c r="F1515" s="61"/>
      <c r="G1515" s="104">
        <f t="shared" si="498"/>
        <v>0</v>
      </c>
      <c r="H1515" s="104"/>
      <c r="I1515" s="68"/>
      <c r="J1515" s="68"/>
      <c r="K1515" s="68"/>
      <c r="L1515" s="68"/>
      <c r="M1515" s="68"/>
      <c r="N1515" s="68"/>
      <c r="O1515" s="68"/>
      <c r="P1515" s="68"/>
      <c r="Q1515" s="68"/>
      <c r="R1515" s="68"/>
      <c r="S1515" s="68"/>
      <c r="T1515" s="68"/>
      <c r="U1515" s="68"/>
      <c r="V1515" s="68"/>
      <c r="W1515" s="68"/>
      <c r="X1515" s="68"/>
      <c r="Y1515" s="68"/>
      <c r="Z1515" s="68"/>
    </row>
    <row r="1516" spans="1:26" ht="30" customHeight="1">
      <c r="A1516" s="100" t="s">
        <v>3537</v>
      </c>
      <c r="B1516" s="110" t="s">
        <v>611</v>
      </c>
      <c r="C1516" s="102"/>
      <c r="D1516" s="102"/>
      <c r="E1516" s="48">
        <f t="shared" ref="E1516:G1516" si="499">SUM(E1517:E1522)</f>
        <v>0</v>
      </c>
      <c r="F1516" s="48">
        <f t="shared" si="499"/>
        <v>0</v>
      </c>
      <c r="G1516" s="48">
        <f t="shared" si="499"/>
        <v>0</v>
      </c>
      <c r="H1516" s="102"/>
      <c r="I1516" s="68"/>
      <c r="J1516" s="68"/>
      <c r="K1516" s="68"/>
      <c r="L1516" s="68"/>
      <c r="M1516" s="68"/>
      <c r="N1516" s="68"/>
      <c r="O1516" s="68"/>
      <c r="P1516" s="68"/>
      <c r="Q1516" s="68"/>
      <c r="R1516" s="68"/>
      <c r="S1516" s="68"/>
      <c r="T1516" s="68"/>
      <c r="U1516" s="68"/>
      <c r="V1516" s="68"/>
      <c r="W1516" s="68"/>
      <c r="X1516" s="68"/>
      <c r="Y1516" s="68"/>
      <c r="Z1516" s="68"/>
    </row>
    <row r="1517" spans="1:26" ht="30" customHeight="1">
      <c r="A1517" s="103" t="s">
        <v>3538</v>
      </c>
      <c r="B1517" s="63" t="s">
        <v>3539</v>
      </c>
      <c r="C1517" s="104"/>
      <c r="D1517" s="104"/>
      <c r="E1517" s="104"/>
      <c r="F1517" s="104"/>
      <c r="G1517" s="104">
        <f t="shared" ref="G1517:G1522" si="500">ROUND(E1517-F1517,2)</f>
        <v>0</v>
      </c>
      <c r="H1517" s="104"/>
      <c r="I1517" s="68"/>
      <c r="J1517" s="68"/>
      <c r="K1517" s="68"/>
      <c r="L1517" s="68"/>
      <c r="M1517" s="68"/>
      <c r="N1517" s="68"/>
      <c r="O1517" s="68"/>
      <c r="P1517" s="68"/>
      <c r="Q1517" s="68"/>
      <c r="R1517" s="68"/>
      <c r="S1517" s="68"/>
      <c r="T1517" s="68"/>
      <c r="U1517" s="68"/>
      <c r="V1517" s="68"/>
      <c r="W1517" s="68"/>
      <c r="X1517" s="68"/>
      <c r="Y1517" s="68"/>
      <c r="Z1517" s="68"/>
    </row>
    <row r="1518" spans="1:26" ht="30" customHeight="1">
      <c r="A1518" s="103" t="s">
        <v>3540</v>
      </c>
      <c r="B1518" s="63" t="s">
        <v>3541</v>
      </c>
      <c r="C1518" s="104"/>
      <c r="D1518" s="104"/>
      <c r="E1518" s="104"/>
      <c r="F1518" s="104"/>
      <c r="G1518" s="104">
        <f t="shared" si="500"/>
        <v>0</v>
      </c>
      <c r="H1518" s="104"/>
      <c r="I1518" s="68"/>
      <c r="J1518" s="68"/>
      <c r="K1518" s="68"/>
      <c r="L1518" s="68"/>
      <c r="M1518" s="68"/>
      <c r="N1518" s="68"/>
      <c r="O1518" s="68"/>
      <c r="P1518" s="68"/>
      <c r="Q1518" s="68"/>
      <c r="R1518" s="68"/>
      <c r="S1518" s="68"/>
      <c r="T1518" s="68"/>
      <c r="U1518" s="68"/>
      <c r="V1518" s="68"/>
      <c r="W1518" s="68"/>
      <c r="X1518" s="68"/>
      <c r="Y1518" s="68"/>
      <c r="Z1518" s="68"/>
    </row>
    <row r="1519" spans="1:26" ht="30" customHeight="1">
      <c r="A1519" s="103" t="s">
        <v>3542</v>
      </c>
      <c r="B1519" s="63" t="s">
        <v>3543</v>
      </c>
      <c r="C1519" s="104"/>
      <c r="D1519" s="104"/>
      <c r="E1519" s="104"/>
      <c r="F1519" s="104"/>
      <c r="G1519" s="104">
        <f t="shared" si="500"/>
        <v>0</v>
      </c>
      <c r="H1519" s="104"/>
      <c r="I1519" s="68"/>
      <c r="J1519" s="68"/>
      <c r="K1519" s="68"/>
      <c r="L1519" s="68"/>
      <c r="M1519" s="68"/>
      <c r="N1519" s="68"/>
      <c r="O1519" s="68"/>
      <c r="P1519" s="68"/>
      <c r="Q1519" s="68"/>
      <c r="R1519" s="68"/>
      <c r="S1519" s="68"/>
      <c r="T1519" s="68"/>
      <c r="U1519" s="68"/>
      <c r="V1519" s="68"/>
      <c r="W1519" s="68"/>
      <c r="X1519" s="68"/>
      <c r="Y1519" s="68"/>
      <c r="Z1519" s="68"/>
    </row>
    <row r="1520" spans="1:26" ht="30" customHeight="1">
      <c r="A1520" s="103" t="s">
        <v>3544</v>
      </c>
      <c r="B1520" s="63" t="s">
        <v>3545</v>
      </c>
      <c r="C1520" s="104"/>
      <c r="D1520" s="104"/>
      <c r="E1520" s="104"/>
      <c r="F1520" s="104"/>
      <c r="G1520" s="104">
        <f t="shared" si="500"/>
        <v>0</v>
      </c>
      <c r="H1520" s="104"/>
      <c r="I1520" s="68"/>
      <c r="J1520" s="68"/>
      <c r="K1520" s="68"/>
      <c r="L1520" s="68"/>
      <c r="M1520" s="68"/>
      <c r="N1520" s="68"/>
      <c r="O1520" s="68"/>
      <c r="P1520" s="68"/>
      <c r="Q1520" s="68"/>
      <c r="R1520" s="68"/>
      <c r="S1520" s="68"/>
      <c r="T1520" s="68"/>
      <c r="U1520" s="68"/>
      <c r="V1520" s="68"/>
      <c r="W1520" s="68"/>
      <c r="X1520" s="68"/>
      <c r="Y1520" s="68"/>
      <c r="Z1520" s="68"/>
    </row>
    <row r="1521" spans="1:26" ht="30" customHeight="1">
      <c r="A1521" s="103" t="s">
        <v>3546</v>
      </c>
      <c r="B1521" s="63" t="s">
        <v>3547</v>
      </c>
      <c r="C1521" s="104"/>
      <c r="D1521" s="104"/>
      <c r="E1521" s="61"/>
      <c r="F1521" s="61"/>
      <c r="G1521" s="104">
        <f t="shared" si="500"/>
        <v>0</v>
      </c>
      <c r="H1521" s="104"/>
      <c r="I1521" s="68"/>
      <c r="J1521" s="68"/>
      <c r="K1521" s="68"/>
      <c r="L1521" s="68"/>
      <c r="M1521" s="68"/>
      <c r="N1521" s="68"/>
      <c r="O1521" s="68"/>
      <c r="P1521" s="68"/>
      <c r="Q1521" s="68"/>
      <c r="R1521" s="68"/>
      <c r="S1521" s="68"/>
      <c r="T1521" s="68"/>
      <c r="U1521" s="68"/>
      <c r="V1521" s="68"/>
      <c r="W1521" s="68"/>
      <c r="X1521" s="68"/>
      <c r="Y1521" s="68"/>
      <c r="Z1521" s="68"/>
    </row>
    <row r="1522" spans="1:26" ht="30" customHeight="1">
      <c r="A1522" s="103" t="s">
        <v>3548</v>
      </c>
      <c r="B1522" s="63" t="s">
        <v>3549</v>
      </c>
      <c r="C1522" s="104"/>
      <c r="D1522" s="104"/>
      <c r="E1522" s="61"/>
      <c r="F1522" s="61"/>
      <c r="G1522" s="104">
        <f t="shared" si="500"/>
        <v>0</v>
      </c>
      <c r="H1522" s="104"/>
      <c r="I1522" s="68"/>
      <c r="J1522" s="68"/>
      <c r="K1522" s="68"/>
      <c r="L1522" s="68"/>
      <c r="M1522" s="68"/>
      <c r="N1522" s="68"/>
      <c r="O1522" s="68"/>
      <c r="P1522" s="68"/>
      <c r="Q1522" s="68"/>
      <c r="R1522" s="68"/>
      <c r="S1522" s="68"/>
      <c r="T1522" s="68"/>
      <c r="U1522" s="68"/>
      <c r="V1522" s="68"/>
      <c r="W1522" s="68"/>
      <c r="X1522" s="68"/>
      <c r="Y1522" s="68"/>
      <c r="Z1522" s="68"/>
    </row>
    <row r="1523" spans="1:26" ht="30" customHeight="1">
      <c r="A1523" s="53" t="s">
        <v>3550</v>
      </c>
      <c r="B1523" s="108" t="s">
        <v>612</v>
      </c>
      <c r="C1523" s="48"/>
      <c r="D1523" s="48"/>
      <c r="E1523" s="48">
        <f t="shared" ref="E1523:G1523" si="501">SUM(E1524:E1537)</f>
        <v>0</v>
      </c>
      <c r="F1523" s="48">
        <f t="shared" si="501"/>
        <v>0</v>
      </c>
      <c r="G1523" s="48">
        <f t="shared" si="501"/>
        <v>0</v>
      </c>
      <c r="H1523" s="102"/>
      <c r="I1523" s="68"/>
      <c r="J1523" s="68"/>
      <c r="K1523" s="68"/>
      <c r="L1523" s="68"/>
      <c r="M1523" s="68"/>
      <c r="N1523" s="68"/>
      <c r="O1523" s="68"/>
      <c r="P1523" s="68"/>
      <c r="Q1523" s="68"/>
      <c r="R1523" s="68"/>
      <c r="S1523" s="68"/>
      <c r="T1523" s="68"/>
      <c r="U1523" s="68"/>
      <c r="V1523" s="68"/>
      <c r="W1523" s="68"/>
      <c r="X1523" s="68"/>
      <c r="Y1523" s="68"/>
      <c r="Z1523" s="68"/>
    </row>
    <row r="1524" spans="1:26" ht="30" customHeight="1">
      <c r="A1524" s="65" t="s">
        <v>3551</v>
      </c>
      <c r="B1524" s="59" t="s">
        <v>3552</v>
      </c>
      <c r="C1524" s="66"/>
      <c r="D1524" s="60"/>
      <c r="E1524" s="61"/>
      <c r="F1524" s="61"/>
      <c r="G1524" s="104">
        <f t="shared" ref="G1524:G1537" si="502">ROUND(E1524-F1524,2)</f>
        <v>0</v>
      </c>
      <c r="H1524" s="104"/>
      <c r="I1524" s="68"/>
      <c r="J1524" s="68"/>
      <c r="K1524" s="68"/>
      <c r="L1524" s="68"/>
      <c r="M1524" s="68"/>
      <c r="N1524" s="68"/>
      <c r="O1524" s="68"/>
      <c r="P1524" s="68"/>
      <c r="Q1524" s="68"/>
      <c r="R1524" s="68"/>
      <c r="S1524" s="68"/>
      <c r="T1524" s="68"/>
      <c r="U1524" s="68"/>
      <c r="V1524" s="68"/>
      <c r="W1524" s="68"/>
      <c r="X1524" s="68"/>
      <c r="Y1524" s="68"/>
      <c r="Z1524" s="68"/>
    </row>
    <row r="1525" spans="1:26" ht="30" customHeight="1">
      <c r="A1525" s="58" t="s">
        <v>3553</v>
      </c>
      <c r="B1525" s="59" t="s">
        <v>3554</v>
      </c>
      <c r="C1525" s="66"/>
      <c r="D1525" s="60"/>
      <c r="E1525" s="61"/>
      <c r="F1525" s="61"/>
      <c r="G1525" s="104">
        <f t="shared" si="502"/>
        <v>0</v>
      </c>
      <c r="H1525" s="104"/>
      <c r="I1525" s="68"/>
      <c r="J1525" s="68"/>
      <c r="K1525" s="68"/>
      <c r="L1525" s="68"/>
      <c r="M1525" s="68"/>
      <c r="N1525" s="68"/>
      <c r="O1525" s="68"/>
      <c r="P1525" s="68"/>
      <c r="Q1525" s="68"/>
      <c r="R1525" s="68"/>
      <c r="S1525" s="68"/>
      <c r="T1525" s="68"/>
      <c r="U1525" s="68"/>
      <c r="V1525" s="68"/>
      <c r="W1525" s="68"/>
      <c r="X1525" s="68"/>
      <c r="Y1525" s="68"/>
      <c r="Z1525" s="68"/>
    </row>
    <row r="1526" spans="1:26" ht="30" customHeight="1">
      <c r="A1526" s="65" t="s">
        <v>3555</v>
      </c>
      <c r="B1526" s="59" t="s">
        <v>3556</v>
      </c>
      <c r="C1526" s="66"/>
      <c r="D1526" s="60"/>
      <c r="E1526" s="61"/>
      <c r="F1526" s="61"/>
      <c r="G1526" s="104">
        <f t="shared" si="502"/>
        <v>0</v>
      </c>
      <c r="H1526" s="104"/>
      <c r="I1526" s="68"/>
      <c r="J1526" s="68"/>
      <c r="K1526" s="68"/>
      <c r="L1526" s="68"/>
      <c r="M1526" s="68"/>
      <c r="N1526" s="68"/>
      <c r="O1526" s="68"/>
      <c r="P1526" s="68"/>
      <c r="Q1526" s="68"/>
      <c r="R1526" s="68"/>
      <c r="S1526" s="68"/>
      <c r="T1526" s="68"/>
      <c r="U1526" s="68"/>
      <c r="V1526" s="68"/>
      <c r="W1526" s="68"/>
      <c r="X1526" s="68"/>
      <c r="Y1526" s="68"/>
      <c r="Z1526" s="68"/>
    </row>
    <row r="1527" spans="1:26" ht="30" customHeight="1">
      <c r="A1527" s="58" t="s">
        <v>3557</v>
      </c>
      <c r="B1527" s="59" t="s">
        <v>3558</v>
      </c>
      <c r="C1527" s="66"/>
      <c r="D1527" s="60"/>
      <c r="E1527" s="61"/>
      <c r="F1527" s="61"/>
      <c r="G1527" s="104">
        <f t="shared" si="502"/>
        <v>0</v>
      </c>
      <c r="H1527" s="104"/>
      <c r="I1527" s="68"/>
      <c r="J1527" s="68"/>
      <c r="K1527" s="68"/>
      <c r="L1527" s="68"/>
      <c r="M1527" s="68"/>
      <c r="N1527" s="68"/>
      <c r="O1527" s="68"/>
      <c r="P1527" s="68"/>
      <c r="Q1527" s="68"/>
      <c r="R1527" s="68"/>
      <c r="S1527" s="68"/>
      <c r="T1527" s="68"/>
      <c r="U1527" s="68"/>
      <c r="V1527" s="68"/>
      <c r="W1527" s="68"/>
      <c r="X1527" s="68"/>
      <c r="Y1527" s="68"/>
      <c r="Z1527" s="68"/>
    </row>
    <row r="1528" spans="1:26" ht="30" customHeight="1">
      <c r="A1528" s="65" t="s">
        <v>3559</v>
      </c>
      <c r="B1528" s="59" t="s">
        <v>3560</v>
      </c>
      <c r="C1528" s="66"/>
      <c r="D1528" s="60"/>
      <c r="E1528" s="61"/>
      <c r="F1528" s="61"/>
      <c r="G1528" s="104">
        <f t="shared" si="502"/>
        <v>0</v>
      </c>
      <c r="H1528" s="104"/>
      <c r="I1528" s="68"/>
      <c r="J1528" s="68"/>
      <c r="K1528" s="68"/>
      <c r="L1528" s="68"/>
      <c r="M1528" s="68"/>
      <c r="N1528" s="68"/>
      <c r="O1528" s="68"/>
      <c r="P1528" s="68"/>
      <c r="Q1528" s="68"/>
      <c r="R1528" s="68"/>
      <c r="S1528" s="68"/>
      <c r="T1528" s="68"/>
      <c r="U1528" s="68"/>
      <c r="V1528" s="68"/>
      <c r="W1528" s="68"/>
      <c r="X1528" s="68"/>
      <c r="Y1528" s="68"/>
      <c r="Z1528" s="68"/>
    </row>
    <row r="1529" spans="1:26" ht="30" customHeight="1">
      <c r="A1529" s="58" t="s">
        <v>3561</v>
      </c>
      <c r="B1529" s="59" t="s">
        <v>3562</v>
      </c>
      <c r="C1529" s="66"/>
      <c r="D1529" s="60"/>
      <c r="E1529" s="61"/>
      <c r="F1529" s="61"/>
      <c r="G1529" s="104">
        <f t="shared" si="502"/>
        <v>0</v>
      </c>
      <c r="H1529" s="104"/>
      <c r="I1529" s="68"/>
      <c r="J1529" s="68"/>
      <c r="K1529" s="68"/>
      <c r="L1529" s="68"/>
      <c r="M1529" s="68"/>
      <c r="N1529" s="68"/>
      <c r="O1529" s="68"/>
      <c r="P1529" s="68"/>
      <c r="Q1529" s="68"/>
      <c r="R1529" s="68"/>
      <c r="S1529" s="68"/>
      <c r="T1529" s="68"/>
      <c r="U1529" s="68"/>
      <c r="V1529" s="68"/>
      <c r="W1529" s="68"/>
      <c r="X1529" s="68"/>
      <c r="Y1529" s="68"/>
      <c r="Z1529" s="68"/>
    </row>
    <row r="1530" spans="1:26" ht="30" customHeight="1">
      <c r="A1530" s="65" t="s">
        <v>3563</v>
      </c>
      <c r="B1530" s="59" t="s">
        <v>3564</v>
      </c>
      <c r="C1530" s="66"/>
      <c r="D1530" s="60"/>
      <c r="E1530" s="61"/>
      <c r="F1530" s="61"/>
      <c r="G1530" s="104">
        <f t="shared" si="502"/>
        <v>0</v>
      </c>
      <c r="H1530" s="104"/>
      <c r="I1530" s="68"/>
      <c r="J1530" s="68"/>
      <c r="K1530" s="68"/>
      <c r="L1530" s="68"/>
      <c r="M1530" s="68"/>
      <c r="N1530" s="68"/>
      <c r="O1530" s="68"/>
      <c r="P1530" s="68"/>
      <c r="Q1530" s="68"/>
      <c r="R1530" s="68"/>
      <c r="S1530" s="68"/>
      <c r="T1530" s="68"/>
      <c r="U1530" s="68"/>
      <c r="V1530" s="68"/>
      <c r="W1530" s="68"/>
      <c r="X1530" s="68"/>
      <c r="Y1530" s="68"/>
      <c r="Z1530" s="68"/>
    </row>
    <row r="1531" spans="1:26" ht="30" customHeight="1">
      <c r="A1531" s="58" t="s">
        <v>3565</v>
      </c>
      <c r="B1531" s="59" t="s">
        <v>3566</v>
      </c>
      <c r="C1531" s="66"/>
      <c r="D1531" s="60"/>
      <c r="E1531" s="61"/>
      <c r="F1531" s="61"/>
      <c r="G1531" s="104">
        <f t="shared" si="502"/>
        <v>0</v>
      </c>
      <c r="H1531" s="104"/>
      <c r="I1531" s="68"/>
      <c r="J1531" s="68"/>
      <c r="K1531" s="68"/>
      <c r="L1531" s="68"/>
      <c r="M1531" s="68"/>
      <c r="N1531" s="68"/>
      <c r="O1531" s="68"/>
      <c r="P1531" s="68"/>
      <c r="Q1531" s="68"/>
      <c r="R1531" s="68"/>
      <c r="S1531" s="68"/>
      <c r="T1531" s="68"/>
      <c r="U1531" s="68"/>
      <c r="V1531" s="68"/>
      <c r="W1531" s="68"/>
      <c r="X1531" s="68"/>
      <c r="Y1531" s="68"/>
      <c r="Z1531" s="68"/>
    </row>
    <row r="1532" spans="1:26" ht="30" customHeight="1">
      <c r="A1532" s="65" t="s">
        <v>3567</v>
      </c>
      <c r="B1532" s="59" t="s">
        <v>3568</v>
      </c>
      <c r="C1532" s="66"/>
      <c r="D1532" s="60"/>
      <c r="E1532" s="61"/>
      <c r="F1532" s="61"/>
      <c r="G1532" s="104">
        <f t="shared" si="502"/>
        <v>0</v>
      </c>
      <c r="H1532" s="104"/>
      <c r="I1532" s="68"/>
      <c r="J1532" s="68"/>
      <c r="K1532" s="68"/>
      <c r="L1532" s="68"/>
      <c r="M1532" s="68"/>
      <c r="N1532" s="68"/>
      <c r="O1532" s="68"/>
      <c r="P1532" s="68"/>
      <c r="Q1532" s="68"/>
      <c r="R1532" s="68"/>
      <c r="S1532" s="68"/>
      <c r="T1532" s="68"/>
      <c r="U1532" s="68"/>
      <c r="V1532" s="68"/>
      <c r="W1532" s="68"/>
      <c r="X1532" s="68"/>
      <c r="Y1532" s="68"/>
      <c r="Z1532" s="68"/>
    </row>
    <row r="1533" spans="1:26" ht="30" customHeight="1">
      <c r="A1533" s="58" t="s">
        <v>3569</v>
      </c>
      <c r="B1533" s="59" t="s">
        <v>3570</v>
      </c>
      <c r="C1533" s="66"/>
      <c r="D1533" s="60"/>
      <c r="E1533" s="61"/>
      <c r="F1533" s="61"/>
      <c r="G1533" s="104">
        <f t="shared" si="502"/>
        <v>0</v>
      </c>
      <c r="H1533" s="104"/>
      <c r="I1533" s="68"/>
      <c r="J1533" s="68"/>
      <c r="K1533" s="68"/>
      <c r="L1533" s="68"/>
      <c r="M1533" s="68"/>
      <c r="N1533" s="68"/>
      <c r="O1533" s="68"/>
      <c r="P1533" s="68"/>
      <c r="Q1533" s="68"/>
      <c r="R1533" s="68"/>
      <c r="S1533" s="68"/>
      <c r="T1533" s="68"/>
      <c r="U1533" s="68"/>
      <c r="V1533" s="68"/>
      <c r="W1533" s="68"/>
      <c r="X1533" s="68"/>
      <c r="Y1533" s="68"/>
      <c r="Z1533" s="68"/>
    </row>
    <row r="1534" spans="1:26" ht="30" customHeight="1">
      <c r="A1534" s="65" t="s">
        <v>3571</v>
      </c>
      <c r="B1534" s="59" t="s">
        <v>3572</v>
      </c>
      <c r="C1534" s="66"/>
      <c r="D1534" s="60"/>
      <c r="E1534" s="61"/>
      <c r="F1534" s="61"/>
      <c r="G1534" s="104">
        <f t="shared" si="502"/>
        <v>0</v>
      </c>
      <c r="H1534" s="104"/>
      <c r="I1534" s="68"/>
      <c r="J1534" s="68"/>
      <c r="K1534" s="68"/>
      <c r="L1534" s="68"/>
      <c r="M1534" s="68"/>
      <c r="N1534" s="68"/>
      <c r="O1534" s="68"/>
      <c r="P1534" s="68"/>
      <c r="Q1534" s="68"/>
      <c r="R1534" s="68"/>
      <c r="S1534" s="68"/>
      <c r="T1534" s="68"/>
      <c r="U1534" s="68"/>
      <c r="V1534" s="68"/>
      <c r="W1534" s="68"/>
      <c r="X1534" s="68"/>
      <c r="Y1534" s="68"/>
      <c r="Z1534" s="68"/>
    </row>
    <row r="1535" spans="1:26" ht="30" customHeight="1">
      <c r="A1535" s="58" t="s">
        <v>3573</v>
      </c>
      <c r="B1535" s="59" t="s">
        <v>3574</v>
      </c>
      <c r="C1535" s="66"/>
      <c r="D1535" s="60"/>
      <c r="E1535" s="61"/>
      <c r="F1535" s="61"/>
      <c r="G1535" s="104">
        <f t="shared" si="502"/>
        <v>0</v>
      </c>
      <c r="H1535" s="104"/>
      <c r="I1535" s="68"/>
      <c r="J1535" s="68"/>
      <c r="K1535" s="68"/>
      <c r="L1535" s="68"/>
      <c r="M1535" s="68"/>
      <c r="N1535" s="68"/>
      <c r="O1535" s="68"/>
      <c r="P1535" s="68"/>
      <c r="Q1535" s="68"/>
      <c r="R1535" s="68"/>
      <c r="S1535" s="68"/>
      <c r="T1535" s="68"/>
      <c r="U1535" s="68"/>
      <c r="V1535" s="68"/>
      <c r="W1535" s="68"/>
      <c r="X1535" s="68"/>
      <c r="Y1535" s="68"/>
      <c r="Z1535" s="68"/>
    </row>
    <row r="1536" spans="1:26" ht="30" customHeight="1">
      <c r="A1536" s="65" t="s">
        <v>3575</v>
      </c>
      <c r="B1536" s="59" t="s">
        <v>3576</v>
      </c>
      <c r="C1536" s="66"/>
      <c r="D1536" s="60"/>
      <c r="E1536" s="61"/>
      <c r="F1536" s="61"/>
      <c r="G1536" s="104">
        <f t="shared" si="502"/>
        <v>0</v>
      </c>
      <c r="H1536" s="104"/>
      <c r="I1536" s="68"/>
      <c r="J1536" s="68"/>
      <c r="K1536" s="68"/>
      <c r="L1536" s="68"/>
      <c r="M1536" s="68"/>
      <c r="N1536" s="68"/>
      <c r="O1536" s="68"/>
      <c r="P1536" s="68"/>
      <c r="Q1536" s="68"/>
      <c r="R1536" s="68"/>
      <c r="S1536" s="68"/>
      <c r="T1536" s="68"/>
      <c r="U1536" s="68"/>
      <c r="V1536" s="68"/>
      <c r="W1536" s="68"/>
      <c r="X1536" s="68"/>
      <c r="Y1536" s="68"/>
      <c r="Z1536" s="68"/>
    </row>
    <row r="1537" spans="1:26" ht="30" customHeight="1">
      <c r="A1537" s="58" t="s">
        <v>3577</v>
      </c>
      <c r="B1537" s="59" t="s">
        <v>3578</v>
      </c>
      <c r="C1537" s="66"/>
      <c r="D1537" s="60"/>
      <c r="E1537" s="61"/>
      <c r="F1537" s="61"/>
      <c r="G1537" s="104">
        <f t="shared" si="502"/>
        <v>0</v>
      </c>
      <c r="H1537" s="104"/>
      <c r="I1537" s="68"/>
      <c r="J1537" s="68"/>
      <c r="K1537" s="68"/>
      <c r="L1537" s="68"/>
      <c r="M1537" s="68"/>
      <c r="N1537" s="68"/>
      <c r="O1537" s="68"/>
      <c r="P1537" s="68"/>
      <c r="Q1537" s="68"/>
      <c r="R1537" s="68"/>
      <c r="S1537" s="68"/>
      <c r="T1537" s="68"/>
      <c r="U1537" s="68"/>
      <c r="V1537" s="68"/>
      <c r="W1537" s="68"/>
      <c r="X1537" s="68"/>
      <c r="Y1537" s="68"/>
      <c r="Z1537" s="68"/>
    </row>
    <row r="1538" spans="1:26" ht="30" customHeight="1">
      <c r="A1538" s="81">
        <v>82300</v>
      </c>
      <c r="B1538" s="99" t="s">
        <v>3579</v>
      </c>
      <c r="C1538" s="88"/>
      <c r="D1538" s="43"/>
      <c r="E1538" s="43">
        <f t="shared" ref="E1538:F1538" si="503">E1539+E1554+E1573+E1592+E1611+E1630+E1637+E1652+E1659</f>
        <v>0</v>
      </c>
      <c r="F1538" s="43">
        <f t="shared" si="503"/>
        <v>0</v>
      </c>
      <c r="G1538" s="44"/>
      <c r="H1538" s="44">
        <f>F1538-E1538</f>
        <v>0</v>
      </c>
      <c r="I1538" s="68"/>
      <c r="J1538" s="68"/>
      <c r="K1538" s="68"/>
      <c r="L1538" s="68"/>
      <c r="M1538" s="68"/>
      <c r="N1538" s="68"/>
      <c r="O1538" s="68"/>
      <c r="P1538" s="68"/>
      <c r="Q1538" s="68"/>
      <c r="R1538" s="68"/>
      <c r="S1538" s="68"/>
      <c r="T1538" s="68"/>
      <c r="U1538" s="68"/>
      <c r="V1538" s="68"/>
      <c r="W1538" s="68"/>
      <c r="X1538" s="68"/>
      <c r="Y1538" s="68"/>
      <c r="Z1538" s="68"/>
    </row>
    <row r="1539" spans="1:26" ht="30" customHeight="1">
      <c r="A1539" s="100" t="s">
        <v>3580</v>
      </c>
      <c r="B1539" s="108" t="s">
        <v>356</v>
      </c>
      <c r="C1539" s="102"/>
      <c r="D1539" s="102"/>
      <c r="E1539" s="48">
        <f t="shared" ref="E1539:F1539" si="504">SUM(E1540:E1553)</f>
        <v>0</v>
      </c>
      <c r="F1539" s="48">
        <f t="shared" si="504"/>
        <v>0</v>
      </c>
      <c r="G1539" s="49"/>
      <c r="H1539" s="48">
        <f>SUM(H1540:H1553)</f>
        <v>0</v>
      </c>
      <c r="I1539" s="68"/>
      <c r="J1539" s="68"/>
      <c r="K1539" s="68"/>
      <c r="L1539" s="68"/>
      <c r="M1539" s="68"/>
      <c r="N1539" s="68"/>
      <c r="O1539" s="68"/>
      <c r="P1539" s="68"/>
      <c r="Q1539" s="68"/>
      <c r="R1539" s="68"/>
      <c r="S1539" s="68"/>
      <c r="T1539" s="68"/>
      <c r="U1539" s="68"/>
      <c r="V1539" s="68"/>
      <c r="W1539" s="68"/>
      <c r="X1539" s="68"/>
      <c r="Y1539" s="68"/>
      <c r="Z1539" s="68"/>
    </row>
    <row r="1540" spans="1:26" ht="30" customHeight="1">
      <c r="A1540" s="106" t="s">
        <v>3581</v>
      </c>
      <c r="B1540" s="76" t="s">
        <v>3582</v>
      </c>
      <c r="C1540" s="107"/>
      <c r="D1540" s="104"/>
      <c r="E1540" s="61"/>
      <c r="F1540" s="61"/>
      <c r="G1540" s="104"/>
      <c r="H1540" s="104">
        <f t="shared" ref="H1540:H1553" si="505">ROUND(F1540-E1540,2)</f>
        <v>0</v>
      </c>
      <c r="I1540" s="68"/>
      <c r="J1540" s="68"/>
      <c r="K1540" s="68"/>
      <c r="L1540" s="68"/>
      <c r="M1540" s="68"/>
      <c r="N1540" s="68"/>
      <c r="O1540" s="68"/>
      <c r="P1540" s="68"/>
      <c r="Q1540" s="68"/>
      <c r="R1540" s="68"/>
      <c r="S1540" s="68"/>
      <c r="T1540" s="68"/>
      <c r="U1540" s="68"/>
      <c r="V1540" s="68"/>
      <c r="W1540" s="68"/>
      <c r="X1540" s="68"/>
      <c r="Y1540" s="68"/>
      <c r="Z1540" s="68"/>
    </row>
    <row r="1541" spans="1:26" ht="30" customHeight="1">
      <c r="A1541" s="103" t="s">
        <v>3583</v>
      </c>
      <c r="B1541" s="76" t="s">
        <v>3584</v>
      </c>
      <c r="C1541" s="107"/>
      <c r="D1541" s="104"/>
      <c r="E1541" s="61"/>
      <c r="F1541" s="61"/>
      <c r="G1541" s="104"/>
      <c r="H1541" s="104">
        <f t="shared" si="505"/>
        <v>0</v>
      </c>
      <c r="I1541" s="68"/>
      <c r="J1541" s="68"/>
      <c r="K1541" s="68"/>
      <c r="L1541" s="68"/>
      <c r="M1541" s="68"/>
      <c r="N1541" s="68"/>
      <c r="O1541" s="68"/>
      <c r="P1541" s="68"/>
      <c r="Q1541" s="68"/>
      <c r="R1541" s="68"/>
      <c r="S1541" s="68"/>
      <c r="T1541" s="68"/>
      <c r="U1541" s="68"/>
      <c r="V1541" s="68"/>
      <c r="W1541" s="68"/>
      <c r="X1541" s="68"/>
      <c r="Y1541" s="68"/>
      <c r="Z1541" s="68"/>
    </row>
    <row r="1542" spans="1:26" ht="30" customHeight="1">
      <c r="A1542" s="106" t="s">
        <v>3585</v>
      </c>
      <c r="B1542" s="76" t="s">
        <v>3586</v>
      </c>
      <c r="C1542" s="107"/>
      <c r="D1542" s="104"/>
      <c r="E1542" s="61"/>
      <c r="F1542" s="61"/>
      <c r="G1542" s="104"/>
      <c r="H1542" s="104">
        <f t="shared" si="505"/>
        <v>0</v>
      </c>
      <c r="I1542" s="68"/>
      <c r="J1542" s="68"/>
      <c r="K1542" s="68"/>
      <c r="L1542" s="68"/>
      <c r="M1542" s="68"/>
      <c r="N1542" s="68"/>
      <c r="O1542" s="68"/>
      <c r="P1542" s="68"/>
      <c r="Q1542" s="68"/>
      <c r="R1542" s="68"/>
      <c r="S1542" s="68"/>
      <c r="T1542" s="68"/>
      <c r="U1542" s="68"/>
      <c r="V1542" s="68"/>
      <c r="W1542" s="68"/>
      <c r="X1542" s="68"/>
      <c r="Y1542" s="68"/>
      <c r="Z1542" s="68"/>
    </row>
    <row r="1543" spans="1:26" ht="30" customHeight="1">
      <c r="A1543" s="103" t="s">
        <v>3587</v>
      </c>
      <c r="B1543" s="76" t="s">
        <v>3588</v>
      </c>
      <c r="C1543" s="107"/>
      <c r="D1543" s="104"/>
      <c r="E1543" s="61"/>
      <c r="F1543" s="61"/>
      <c r="G1543" s="104"/>
      <c r="H1543" s="104">
        <f t="shared" si="505"/>
        <v>0</v>
      </c>
      <c r="I1543" s="68"/>
      <c r="J1543" s="68"/>
      <c r="K1543" s="68"/>
      <c r="L1543" s="68"/>
      <c r="M1543" s="68"/>
      <c r="N1543" s="68"/>
      <c r="O1543" s="68"/>
      <c r="P1543" s="68"/>
      <c r="Q1543" s="68"/>
      <c r="R1543" s="68"/>
      <c r="S1543" s="68"/>
      <c r="T1543" s="68"/>
      <c r="U1543" s="68"/>
      <c r="V1543" s="68"/>
      <c r="W1543" s="68"/>
      <c r="X1543" s="68"/>
      <c r="Y1543" s="68"/>
      <c r="Z1543" s="68"/>
    </row>
    <row r="1544" spans="1:26" ht="30" customHeight="1">
      <c r="A1544" s="106" t="s">
        <v>3589</v>
      </c>
      <c r="B1544" s="76" t="s">
        <v>3590</v>
      </c>
      <c r="C1544" s="107"/>
      <c r="D1544" s="104"/>
      <c r="E1544" s="61"/>
      <c r="F1544" s="61"/>
      <c r="G1544" s="104"/>
      <c r="H1544" s="104">
        <f t="shared" si="505"/>
        <v>0</v>
      </c>
      <c r="I1544" s="68"/>
      <c r="J1544" s="68"/>
      <c r="K1544" s="68"/>
      <c r="L1544" s="68"/>
      <c r="M1544" s="68"/>
      <c r="N1544" s="68"/>
      <c r="O1544" s="68"/>
      <c r="P1544" s="68"/>
      <c r="Q1544" s="68"/>
      <c r="R1544" s="68"/>
      <c r="S1544" s="68"/>
      <c r="T1544" s="68"/>
      <c r="U1544" s="68"/>
      <c r="V1544" s="68"/>
      <c r="W1544" s="68"/>
      <c r="X1544" s="68"/>
      <c r="Y1544" s="68"/>
      <c r="Z1544" s="68"/>
    </row>
    <row r="1545" spans="1:26" ht="30" customHeight="1">
      <c r="A1545" s="103" t="s">
        <v>3591</v>
      </c>
      <c r="B1545" s="76" t="s">
        <v>3592</v>
      </c>
      <c r="C1545" s="107"/>
      <c r="D1545" s="104"/>
      <c r="E1545" s="61"/>
      <c r="F1545" s="61"/>
      <c r="G1545" s="104"/>
      <c r="H1545" s="104">
        <f t="shared" si="505"/>
        <v>0</v>
      </c>
      <c r="I1545" s="68"/>
      <c r="J1545" s="68"/>
      <c r="K1545" s="68"/>
      <c r="L1545" s="68"/>
      <c r="M1545" s="68"/>
      <c r="N1545" s="68"/>
      <c r="O1545" s="68"/>
      <c r="P1545" s="68"/>
      <c r="Q1545" s="68"/>
      <c r="R1545" s="68"/>
      <c r="S1545" s="68"/>
      <c r="T1545" s="68"/>
      <c r="U1545" s="68"/>
      <c r="V1545" s="68"/>
      <c r="W1545" s="68"/>
      <c r="X1545" s="68"/>
      <c r="Y1545" s="68"/>
      <c r="Z1545" s="68"/>
    </row>
    <row r="1546" spans="1:26" ht="30" customHeight="1">
      <c r="A1546" s="106" t="s">
        <v>3593</v>
      </c>
      <c r="B1546" s="76" t="s">
        <v>3594</v>
      </c>
      <c r="C1546" s="107"/>
      <c r="D1546" s="104"/>
      <c r="E1546" s="61"/>
      <c r="F1546" s="61"/>
      <c r="G1546" s="104"/>
      <c r="H1546" s="104">
        <f t="shared" si="505"/>
        <v>0</v>
      </c>
      <c r="I1546" s="68"/>
      <c r="J1546" s="68"/>
      <c r="K1546" s="68"/>
      <c r="L1546" s="68"/>
      <c r="M1546" s="68"/>
      <c r="N1546" s="68"/>
      <c r="O1546" s="68"/>
      <c r="P1546" s="68"/>
      <c r="Q1546" s="68"/>
      <c r="R1546" s="68"/>
      <c r="S1546" s="68"/>
      <c r="T1546" s="68"/>
      <c r="U1546" s="68"/>
      <c r="V1546" s="68"/>
      <c r="W1546" s="68"/>
      <c r="X1546" s="68"/>
      <c r="Y1546" s="68"/>
      <c r="Z1546" s="68"/>
    </row>
    <row r="1547" spans="1:26" ht="30" customHeight="1">
      <c r="A1547" s="103" t="s">
        <v>3595</v>
      </c>
      <c r="B1547" s="76" t="s">
        <v>3596</v>
      </c>
      <c r="C1547" s="107"/>
      <c r="D1547" s="104"/>
      <c r="E1547" s="61"/>
      <c r="F1547" s="61"/>
      <c r="G1547" s="104"/>
      <c r="H1547" s="104">
        <f t="shared" si="505"/>
        <v>0</v>
      </c>
      <c r="I1547" s="68"/>
      <c r="J1547" s="68"/>
      <c r="K1547" s="68"/>
      <c r="L1547" s="68"/>
      <c r="M1547" s="68"/>
      <c r="N1547" s="68"/>
      <c r="O1547" s="68"/>
      <c r="P1547" s="68"/>
      <c r="Q1547" s="68"/>
      <c r="R1547" s="68"/>
      <c r="S1547" s="68"/>
      <c r="T1547" s="68"/>
      <c r="U1547" s="68"/>
      <c r="V1547" s="68"/>
      <c r="W1547" s="68"/>
      <c r="X1547" s="68"/>
      <c r="Y1547" s="68"/>
      <c r="Z1547" s="68"/>
    </row>
    <row r="1548" spans="1:26" ht="30" customHeight="1">
      <c r="A1548" s="106" t="s">
        <v>3597</v>
      </c>
      <c r="B1548" s="76" t="s">
        <v>3598</v>
      </c>
      <c r="C1548" s="107"/>
      <c r="D1548" s="104"/>
      <c r="E1548" s="61"/>
      <c r="F1548" s="61"/>
      <c r="G1548" s="104"/>
      <c r="H1548" s="104">
        <f t="shared" si="505"/>
        <v>0</v>
      </c>
      <c r="I1548" s="68"/>
      <c r="J1548" s="68"/>
      <c r="K1548" s="68"/>
      <c r="L1548" s="68"/>
      <c r="M1548" s="68"/>
      <c r="N1548" s="68"/>
      <c r="O1548" s="68"/>
      <c r="P1548" s="68"/>
      <c r="Q1548" s="68"/>
      <c r="R1548" s="68"/>
      <c r="S1548" s="68"/>
      <c r="T1548" s="68"/>
      <c r="U1548" s="68"/>
      <c r="V1548" s="68"/>
      <c r="W1548" s="68"/>
      <c r="X1548" s="68"/>
      <c r="Y1548" s="68"/>
      <c r="Z1548" s="68"/>
    </row>
    <row r="1549" spans="1:26" ht="30" customHeight="1">
      <c r="A1549" s="103" t="s">
        <v>3599</v>
      </c>
      <c r="B1549" s="76" t="s">
        <v>3600</v>
      </c>
      <c r="C1549" s="107"/>
      <c r="D1549" s="104"/>
      <c r="E1549" s="61"/>
      <c r="F1549" s="61"/>
      <c r="G1549" s="104"/>
      <c r="H1549" s="104">
        <f t="shared" si="505"/>
        <v>0</v>
      </c>
      <c r="I1549" s="68"/>
      <c r="J1549" s="68"/>
      <c r="K1549" s="68"/>
      <c r="L1549" s="68"/>
      <c r="M1549" s="68"/>
      <c r="N1549" s="68"/>
      <c r="O1549" s="68"/>
      <c r="P1549" s="68"/>
      <c r="Q1549" s="68"/>
      <c r="R1549" s="68"/>
      <c r="S1549" s="68"/>
      <c r="T1549" s="68"/>
      <c r="U1549" s="68"/>
      <c r="V1549" s="68"/>
      <c r="W1549" s="68"/>
      <c r="X1549" s="68"/>
      <c r="Y1549" s="68"/>
      <c r="Z1549" s="68"/>
    </row>
    <row r="1550" spans="1:26" ht="30" customHeight="1">
      <c r="A1550" s="106" t="s">
        <v>3601</v>
      </c>
      <c r="B1550" s="76" t="s">
        <v>3602</v>
      </c>
      <c r="C1550" s="107"/>
      <c r="D1550" s="104"/>
      <c r="E1550" s="61"/>
      <c r="F1550" s="61"/>
      <c r="G1550" s="104"/>
      <c r="H1550" s="104">
        <f t="shared" si="505"/>
        <v>0</v>
      </c>
      <c r="I1550" s="68"/>
      <c r="J1550" s="68"/>
      <c r="K1550" s="68"/>
      <c r="L1550" s="68"/>
      <c r="M1550" s="68"/>
      <c r="N1550" s="68"/>
      <c r="O1550" s="68"/>
      <c r="P1550" s="68"/>
      <c r="Q1550" s="68"/>
      <c r="R1550" s="68"/>
      <c r="S1550" s="68"/>
      <c r="T1550" s="68"/>
      <c r="U1550" s="68"/>
      <c r="V1550" s="68"/>
      <c r="W1550" s="68"/>
      <c r="X1550" s="68"/>
      <c r="Y1550" s="68"/>
      <c r="Z1550" s="68"/>
    </row>
    <row r="1551" spans="1:26" ht="30" customHeight="1">
      <c r="A1551" s="103" t="s">
        <v>3603</v>
      </c>
      <c r="B1551" s="76" t="s">
        <v>3604</v>
      </c>
      <c r="C1551" s="107"/>
      <c r="D1551" s="104"/>
      <c r="E1551" s="61"/>
      <c r="F1551" s="61"/>
      <c r="G1551" s="104"/>
      <c r="H1551" s="104">
        <f t="shared" si="505"/>
        <v>0</v>
      </c>
      <c r="I1551" s="68"/>
      <c r="J1551" s="68"/>
      <c r="K1551" s="68"/>
      <c r="L1551" s="68"/>
      <c r="M1551" s="68"/>
      <c r="N1551" s="68"/>
      <c r="O1551" s="68"/>
      <c r="P1551" s="68"/>
      <c r="Q1551" s="68"/>
      <c r="R1551" s="68"/>
      <c r="S1551" s="68"/>
      <c r="T1551" s="68"/>
      <c r="U1551" s="68"/>
      <c r="V1551" s="68"/>
      <c r="W1551" s="68"/>
      <c r="X1551" s="68"/>
      <c r="Y1551" s="68"/>
      <c r="Z1551" s="68"/>
    </row>
    <row r="1552" spans="1:26" ht="30" customHeight="1">
      <c r="A1552" s="106" t="s">
        <v>3605</v>
      </c>
      <c r="B1552" s="76" t="s">
        <v>3606</v>
      </c>
      <c r="C1552" s="107"/>
      <c r="D1552" s="104"/>
      <c r="E1552" s="61"/>
      <c r="F1552" s="61"/>
      <c r="G1552" s="104"/>
      <c r="H1552" s="104">
        <f t="shared" si="505"/>
        <v>0</v>
      </c>
      <c r="I1552" s="68"/>
      <c r="J1552" s="68"/>
      <c r="K1552" s="68"/>
      <c r="L1552" s="68"/>
      <c r="M1552" s="68"/>
      <c r="N1552" s="68"/>
      <c r="O1552" s="68"/>
      <c r="P1552" s="68"/>
      <c r="Q1552" s="68"/>
      <c r="R1552" s="68"/>
      <c r="S1552" s="68"/>
      <c r="T1552" s="68"/>
      <c r="U1552" s="68"/>
      <c r="V1552" s="68"/>
      <c r="W1552" s="68"/>
      <c r="X1552" s="68"/>
      <c r="Y1552" s="68"/>
      <c r="Z1552" s="68"/>
    </row>
    <row r="1553" spans="1:26" ht="30" customHeight="1">
      <c r="A1553" s="103" t="s">
        <v>3607</v>
      </c>
      <c r="B1553" s="76" t="s">
        <v>3608</v>
      </c>
      <c r="C1553" s="107"/>
      <c r="D1553" s="104"/>
      <c r="E1553" s="61"/>
      <c r="F1553" s="61"/>
      <c r="G1553" s="104"/>
      <c r="H1553" s="104">
        <f t="shared" si="505"/>
        <v>0</v>
      </c>
      <c r="I1553" s="68"/>
      <c r="J1553" s="68"/>
      <c r="K1553" s="68"/>
      <c r="L1553" s="68"/>
      <c r="M1553" s="68"/>
      <c r="N1553" s="68"/>
      <c r="O1553" s="68"/>
      <c r="P1553" s="68"/>
      <c r="Q1553" s="68"/>
      <c r="R1553" s="68"/>
      <c r="S1553" s="68"/>
      <c r="T1553" s="68"/>
      <c r="U1553" s="68"/>
      <c r="V1553" s="68"/>
      <c r="W1553" s="68"/>
      <c r="X1553" s="68"/>
      <c r="Y1553" s="68"/>
      <c r="Z1553" s="68"/>
    </row>
    <row r="1554" spans="1:26" ht="30" customHeight="1">
      <c r="A1554" s="100" t="s">
        <v>3609</v>
      </c>
      <c r="B1554" s="109" t="s">
        <v>357</v>
      </c>
      <c r="C1554" s="102"/>
      <c r="D1554" s="102"/>
      <c r="E1554" s="48">
        <f t="shared" ref="E1554:F1554" si="506">SUM(E1555:E1572)</f>
        <v>0</v>
      </c>
      <c r="F1554" s="48">
        <f t="shared" si="506"/>
        <v>0</v>
      </c>
      <c r="G1554" s="49"/>
      <c r="H1554" s="48">
        <f>SUM(H1555:H1572)</f>
        <v>0</v>
      </c>
      <c r="I1554" s="68"/>
      <c r="J1554" s="68"/>
      <c r="K1554" s="68"/>
      <c r="L1554" s="68"/>
      <c r="M1554" s="68"/>
      <c r="N1554" s="68"/>
      <c r="O1554" s="68"/>
      <c r="P1554" s="68"/>
      <c r="Q1554" s="68"/>
      <c r="R1554" s="68"/>
      <c r="S1554" s="68"/>
      <c r="T1554" s="68"/>
      <c r="U1554" s="68"/>
      <c r="V1554" s="68"/>
      <c r="W1554" s="68"/>
      <c r="X1554" s="68"/>
      <c r="Y1554" s="68"/>
      <c r="Z1554" s="68"/>
    </row>
    <row r="1555" spans="1:26" ht="30" customHeight="1">
      <c r="A1555" s="106" t="s">
        <v>3610</v>
      </c>
      <c r="B1555" s="76" t="s">
        <v>3611</v>
      </c>
      <c r="C1555" s="107"/>
      <c r="D1555" s="104"/>
      <c r="E1555" s="61"/>
      <c r="F1555" s="61"/>
      <c r="G1555" s="104"/>
      <c r="H1555" s="104">
        <f t="shared" ref="H1555:H1572" si="507">ROUND(F1555-E1555,2)</f>
        <v>0</v>
      </c>
      <c r="I1555" s="68"/>
      <c r="J1555" s="68"/>
      <c r="K1555" s="68"/>
      <c r="L1555" s="68"/>
      <c r="M1555" s="68"/>
      <c r="N1555" s="68"/>
      <c r="O1555" s="68"/>
      <c r="P1555" s="68"/>
      <c r="Q1555" s="68"/>
      <c r="R1555" s="68"/>
      <c r="S1555" s="68"/>
      <c r="T1555" s="68"/>
      <c r="U1555" s="68"/>
      <c r="V1555" s="68"/>
      <c r="W1555" s="68"/>
      <c r="X1555" s="68"/>
      <c r="Y1555" s="68"/>
      <c r="Z1555" s="68"/>
    </row>
    <row r="1556" spans="1:26" ht="30" customHeight="1">
      <c r="A1556" s="103" t="s">
        <v>3612</v>
      </c>
      <c r="B1556" s="76" t="s">
        <v>3613</v>
      </c>
      <c r="C1556" s="107"/>
      <c r="D1556" s="104"/>
      <c r="E1556" s="61"/>
      <c r="F1556" s="61"/>
      <c r="G1556" s="104"/>
      <c r="H1556" s="104">
        <f t="shared" si="507"/>
        <v>0</v>
      </c>
      <c r="I1556" s="68"/>
      <c r="J1556" s="68"/>
      <c r="K1556" s="68"/>
      <c r="L1556" s="68"/>
      <c r="M1556" s="68"/>
      <c r="N1556" s="68"/>
      <c r="O1556" s="68"/>
      <c r="P1556" s="68"/>
      <c r="Q1556" s="68"/>
      <c r="R1556" s="68"/>
      <c r="S1556" s="68"/>
      <c r="T1556" s="68"/>
      <c r="U1556" s="68"/>
      <c r="V1556" s="68"/>
      <c r="W1556" s="68"/>
      <c r="X1556" s="68"/>
      <c r="Y1556" s="68"/>
      <c r="Z1556" s="68"/>
    </row>
    <row r="1557" spans="1:26" ht="30" customHeight="1">
      <c r="A1557" s="106" t="s">
        <v>3614</v>
      </c>
      <c r="B1557" s="76" t="s">
        <v>3615</v>
      </c>
      <c r="C1557" s="107"/>
      <c r="D1557" s="104"/>
      <c r="E1557" s="61"/>
      <c r="F1557" s="61"/>
      <c r="G1557" s="104"/>
      <c r="H1557" s="104">
        <f t="shared" si="507"/>
        <v>0</v>
      </c>
      <c r="I1557" s="68"/>
      <c r="J1557" s="68"/>
      <c r="K1557" s="68"/>
      <c r="L1557" s="68"/>
      <c r="M1557" s="68"/>
      <c r="N1557" s="68"/>
      <c r="O1557" s="68"/>
      <c r="P1557" s="68"/>
      <c r="Q1557" s="68"/>
      <c r="R1557" s="68"/>
      <c r="S1557" s="68"/>
      <c r="T1557" s="68"/>
      <c r="U1557" s="68"/>
      <c r="V1557" s="68"/>
      <c r="W1557" s="68"/>
      <c r="X1557" s="68"/>
      <c r="Y1557" s="68"/>
      <c r="Z1557" s="68"/>
    </row>
    <row r="1558" spans="1:26" ht="30" customHeight="1">
      <c r="A1558" s="103" t="s">
        <v>3616</v>
      </c>
      <c r="B1558" s="76" t="s">
        <v>3617</v>
      </c>
      <c r="C1558" s="107"/>
      <c r="D1558" s="104"/>
      <c r="E1558" s="61"/>
      <c r="F1558" s="61"/>
      <c r="G1558" s="104"/>
      <c r="H1558" s="104">
        <f t="shared" si="507"/>
        <v>0</v>
      </c>
      <c r="I1558" s="68"/>
      <c r="J1558" s="68"/>
      <c r="K1558" s="68"/>
      <c r="L1558" s="68"/>
      <c r="M1558" s="68"/>
      <c r="N1558" s="68"/>
      <c r="O1558" s="68"/>
      <c r="P1558" s="68"/>
      <c r="Q1558" s="68"/>
      <c r="R1558" s="68"/>
      <c r="S1558" s="68"/>
      <c r="T1558" s="68"/>
      <c r="U1558" s="68"/>
      <c r="V1558" s="68"/>
      <c r="W1558" s="68"/>
      <c r="X1558" s="68"/>
      <c r="Y1558" s="68"/>
      <c r="Z1558" s="68"/>
    </row>
    <row r="1559" spans="1:26" ht="30" customHeight="1">
      <c r="A1559" s="106" t="s">
        <v>3618</v>
      </c>
      <c r="B1559" s="76" t="s">
        <v>3619</v>
      </c>
      <c r="C1559" s="107"/>
      <c r="D1559" s="104"/>
      <c r="E1559" s="61"/>
      <c r="F1559" s="61"/>
      <c r="G1559" s="104"/>
      <c r="H1559" s="104">
        <f t="shared" si="507"/>
        <v>0</v>
      </c>
      <c r="I1559" s="68"/>
      <c r="J1559" s="68"/>
      <c r="K1559" s="68"/>
      <c r="L1559" s="68"/>
      <c r="M1559" s="68"/>
      <c r="N1559" s="68"/>
      <c r="O1559" s="68"/>
      <c r="P1559" s="68"/>
      <c r="Q1559" s="68"/>
      <c r="R1559" s="68"/>
      <c r="S1559" s="68"/>
      <c r="T1559" s="68"/>
      <c r="U1559" s="68"/>
      <c r="V1559" s="68"/>
      <c r="W1559" s="68"/>
      <c r="X1559" s="68"/>
      <c r="Y1559" s="68"/>
      <c r="Z1559" s="68"/>
    </row>
    <row r="1560" spans="1:26" ht="30" customHeight="1">
      <c r="A1560" s="103" t="s">
        <v>3620</v>
      </c>
      <c r="B1560" s="76" t="s">
        <v>3621</v>
      </c>
      <c r="C1560" s="107"/>
      <c r="D1560" s="104"/>
      <c r="E1560" s="104"/>
      <c r="F1560" s="104"/>
      <c r="G1560" s="104"/>
      <c r="H1560" s="104">
        <f t="shared" si="507"/>
        <v>0</v>
      </c>
      <c r="I1560" s="68"/>
      <c r="J1560" s="68"/>
      <c r="K1560" s="68"/>
      <c r="L1560" s="68"/>
      <c r="M1560" s="68"/>
      <c r="N1560" s="68"/>
      <c r="O1560" s="68"/>
      <c r="P1560" s="68"/>
      <c r="Q1560" s="68"/>
      <c r="R1560" s="68"/>
      <c r="S1560" s="68"/>
      <c r="T1560" s="68"/>
      <c r="U1560" s="68"/>
      <c r="V1560" s="68"/>
      <c r="W1560" s="68"/>
      <c r="X1560" s="68"/>
      <c r="Y1560" s="68"/>
      <c r="Z1560" s="68"/>
    </row>
    <row r="1561" spans="1:26" ht="30" customHeight="1">
      <c r="A1561" s="106" t="s">
        <v>3622</v>
      </c>
      <c r="B1561" s="76" t="s">
        <v>3623</v>
      </c>
      <c r="C1561" s="107"/>
      <c r="D1561" s="104"/>
      <c r="E1561" s="61"/>
      <c r="F1561" s="61"/>
      <c r="G1561" s="104"/>
      <c r="H1561" s="104">
        <f t="shared" si="507"/>
        <v>0</v>
      </c>
      <c r="I1561" s="68"/>
      <c r="J1561" s="68"/>
      <c r="K1561" s="68"/>
      <c r="L1561" s="68"/>
      <c r="M1561" s="68"/>
      <c r="N1561" s="68"/>
      <c r="O1561" s="68"/>
      <c r="P1561" s="68"/>
      <c r="Q1561" s="68"/>
      <c r="R1561" s="68"/>
      <c r="S1561" s="68"/>
      <c r="T1561" s="68"/>
      <c r="U1561" s="68"/>
      <c r="V1561" s="68"/>
      <c r="W1561" s="68"/>
      <c r="X1561" s="68"/>
      <c r="Y1561" s="68"/>
      <c r="Z1561" s="68"/>
    </row>
    <row r="1562" spans="1:26" ht="30" customHeight="1">
      <c r="A1562" s="103" t="s">
        <v>3624</v>
      </c>
      <c r="B1562" s="76" t="s">
        <v>3625</v>
      </c>
      <c r="C1562" s="107"/>
      <c r="D1562" s="104"/>
      <c r="E1562" s="61"/>
      <c r="F1562" s="61"/>
      <c r="G1562" s="104"/>
      <c r="H1562" s="104">
        <f t="shared" si="507"/>
        <v>0</v>
      </c>
      <c r="I1562" s="68"/>
      <c r="J1562" s="68"/>
      <c r="K1562" s="68"/>
      <c r="L1562" s="68"/>
      <c r="M1562" s="68"/>
      <c r="N1562" s="68"/>
      <c r="O1562" s="68"/>
      <c r="P1562" s="68"/>
      <c r="Q1562" s="68"/>
      <c r="R1562" s="68"/>
      <c r="S1562" s="68"/>
      <c r="T1562" s="68"/>
      <c r="U1562" s="68"/>
      <c r="V1562" s="68"/>
      <c r="W1562" s="68"/>
      <c r="X1562" s="68"/>
      <c r="Y1562" s="68"/>
      <c r="Z1562" s="68"/>
    </row>
    <row r="1563" spans="1:26" ht="30" customHeight="1">
      <c r="A1563" s="106" t="s">
        <v>3626</v>
      </c>
      <c r="B1563" s="76" t="s">
        <v>3627</v>
      </c>
      <c r="C1563" s="107"/>
      <c r="D1563" s="104"/>
      <c r="E1563" s="61"/>
      <c r="F1563" s="61"/>
      <c r="G1563" s="104"/>
      <c r="H1563" s="104">
        <f t="shared" si="507"/>
        <v>0</v>
      </c>
      <c r="I1563" s="68"/>
      <c r="J1563" s="68"/>
      <c r="K1563" s="68"/>
      <c r="L1563" s="68"/>
      <c r="M1563" s="68"/>
      <c r="N1563" s="68"/>
      <c r="O1563" s="68"/>
      <c r="P1563" s="68"/>
      <c r="Q1563" s="68"/>
      <c r="R1563" s="68"/>
      <c r="S1563" s="68"/>
      <c r="T1563" s="68"/>
      <c r="U1563" s="68"/>
      <c r="V1563" s="68"/>
      <c r="W1563" s="68"/>
      <c r="X1563" s="68"/>
      <c r="Y1563" s="68"/>
      <c r="Z1563" s="68"/>
    </row>
    <row r="1564" spans="1:26" ht="30" customHeight="1">
      <c r="A1564" s="103" t="s">
        <v>3628</v>
      </c>
      <c r="B1564" s="76" t="s">
        <v>3629</v>
      </c>
      <c r="C1564" s="107"/>
      <c r="D1564" s="104"/>
      <c r="E1564" s="61"/>
      <c r="F1564" s="61"/>
      <c r="G1564" s="104"/>
      <c r="H1564" s="104">
        <f t="shared" si="507"/>
        <v>0</v>
      </c>
      <c r="I1564" s="68"/>
      <c r="J1564" s="68"/>
      <c r="K1564" s="68"/>
      <c r="L1564" s="68"/>
      <c r="M1564" s="68"/>
      <c r="N1564" s="68"/>
      <c r="O1564" s="68"/>
      <c r="P1564" s="68"/>
      <c r="Q1564" s="68"/>
      <c r="R1564" s="68"/>
      <c r="S1564" s="68"/>
      <c r="T1564" s="68"/>
      <c r="U1564" s="68"/>
      <c r="V1564" s="68"/>
      <c r="W1564" s="68"/>
      <c r="X1564" s="68"/>
      <c r="Y1564" s="68"/>
      <c r="Z1564" s="68"/>
    </row>
    <row r="1565" spans="1:26" ht="30" customHeight="1">
      <c r="A1565" s="106" t="s">
        <v>3630</v>
      </c>
      <c r="B1565" s="76" t="s">
        <v>3631</v>
      </c>
      <c r="C1565" s="107"/>
      <c r="D1565" s="104"/>
      <c r="E1565" s="61"/>
      <c r="F1565" s="61"/>
      <c r="G1565" s="104"/>
      <c r="H1565" s="104">
        <f t="shared" si="507"/>
        <v>0</v>
      </c>
      <c r="I1565" s="68"/>
      <c r="J1565" s="68"/>
      <c r="K1565" s="68"/>
      <c r="L1565" s="68"/>
      <c r="M1565" s="68"/>
      <c r="N1565" s="68"/>
      <c r="O1565" s="68"/>
      <c r="P1565" s="68"/>
      <c r="Q1565" s="68"/>
      <c r="R1565" s="68"/>
      <c r="S1565" s="68"/>
      <c r="T1565" s="68"/>
      <c r="U1565" s="68"/>
      <c r="V1565" s="68"/>
      <c r="W1565" s="68"/>
      <c r="X1565" s="68"/>
      <c r="Y1565" s="68"/>
      <c r="Z1565" s="68"/>
    </row>
    <row r="1566" spans="1:26" ht="30" customHeight="1">
      <c r="A1566" s="103" t="s">
        <v>3632</v>
      </c>
      <c r="B1566" s="76" t="s">
        <v>3633</v>
      </c>
      <c r="C1566" s="107"/>
      <c r="D1566" s="104"/>
      <c r="E1566" s="61"/>
      <c r="F1566" s="61"/>
      <c r="G1566" s="104"/>
      <c r="H1566" s="104">
        <f t="shared" si="507"/>
        <v>0</v>
      </c>
      <c r="I1566" s="68"/>
      <c r="J1566" s="68"/>
      <c r="K1566" s="68"/>
      <c r="L1566" s="68"/>
      <c r="M1566" s="68"/>
      <c r="N1566" s="68"/>
      <c r="O1566" s="68"/>
      <c r="P1566" s="68"/>
      <c r="Q1566" s="68"/>
      <c r="R1566" s="68"/>
      <c r="S1566" s="68"/>
      <c r="T1566" s="68"/>
      <c r="U1566" s="68"/>
      <c r="V1566" s="68"/>
      <c r="W1566" s="68"/>
      <c r="X1566" s="68"/>
      <c r="Y1566" s="68"/>
      <c r="Z1566" s="68"/>
    </row>
    <row r="1567" spans="1:26" ht="30" customHeight="1">
      <c r="A1567" s="106" t="s">
        <v>3634</v>
      </c>
      <c r="B1567" s="76" t="s">
        <v>3635</v>
      </c>
      <c r="C1567" s="107"/>
      <c r="D1567" s="104"/>
      <c r="E1567" s="61"/>
      <c r="F1567" s="61"/>
      <c r="G1567" s="104"/>
      <c r="H1567" s="104">
        <f t="shared" si="507"/>
        <v>0</v>
      </c>
      <c r="I1567" s="68"/>
      <c r="J1567" s="68"/>
      <c r="K1567" s="68"/>
      <c r="L1567" s="68"/>
      <c r="M1567" s="68"/>
      <c r="N1567" s="68"/>
      <c r="O1567" s="68"/>
      <c r="P1567" s="68"/>
      <c r="Q1567" s="68"/>
      <c r="R1567" s="68"/>
      <c r="S1567" s="68"/>
      <c r="T1567" s="68"/>
      <c r="U1567" s="68"/>
      <c r="V1567" s="68"/>
      <c r="W1567" s="68"/>
      <c r="X1567" s="68"/>
      <c r="Y1567" s="68"/>
      <c r="Z1567" s="68"/>
    </row>
    <row r="1568" spans="1:26" ht="30" customHeight="1">
      <c r="A1568" s="103" t="s">
        <v>3636</v>
      </c>
      <c r="B1568" s="76" t="s">
        <v>3637</v>
      </c>
      <c r="C1568" s="107"/>
      <c r="D1568" s="104"/>
      <c r="E1568" s="61"/>
      <c r="F1568" s="61"/>
      <c r="G1568" s="104"/>
      <c r="H1568" s="104">
        <f t="shared" si="507"/>
        <v>0</v>
      </c>
      <c r="I1568" s="68"/>
      <c r="J1568" s="68"/>
      <c r="K1568" s="68"/>
      <c r="L1568" s="68"/>
      <c r="M1568" s="68"/>
      <c r="N1568" s="68"/>
      <c r="O1568" s="68"/>
      <c r="P1568" s="68"/>
      <c r="Q1568" s="68"/>
      <c r="R1568" s="68"/>
      <c r="S1568" s="68"/>
      <c r="T1568" s="68"/>
      <c r="U1568" s="68"/>
      <c r="V1568" s="68"/>
      <c r="W1568" s="68"/>
      <c r="X1568" s="68"/>
      <c r="Y1568" s="68"/>
      <c r="Z1568" s="68"/>
    </row>
    <row r="1569" spans="1:26" ht="30" customHeight="1">
      <c r="A1569" s="106" t="s">
        <v>3638</v>
      </c>
      <c r="B1569" s="76" t="s">
        <v>3639</v>
      </c>
      <c r="C1569" s="107"/>
      <c r="D1569" s="104"/>
      <c r="E1569" s="61"/>
      <c r="F1569" s="61"/>
      <c r="G1569" s="104"/>
      <c r="H1569" s="104">
        <f t="shared" si="507"/>
        <v>0</v>
      </c>
      <c r="I1569" s="68"/>
      <c r="J1569" s="68"/>
      <c r="K1569" s="68"/>
      <c r="L1569" s="68"/>
      <c r="M1569" s="68"/>
      <c r="N1569" s="68"/>
      <c r="O1569" s="68"/>
      <c r="P1569" s="68"/>
      <c r="Q1569" s="68"/>
      <c r="R1569" s="68"/>
      <c r="S1569" s="68"/>
      <c r="T1569" s="68"/>
      <c r="U1569" s="68"/>
      <c r="V1569" s="68"/>
      <c r="W1569" s="68"/>
      <c r="X1569" s="68"/>
      <c r="Y1569" s="68"/>
      <c r="Z1569" s="68"/>
    </row>
    <row r="1570" spans="1:26" ht="30" customHeight="1">
      <c r="A1570" s="103" t="s">
        <v>3640</v>
      </c>
      <c r="B1570" s="76" t="s">
        <v>3641</v>
      </c>
      <c r="C1570" s="107"/>
      <c r="D1570" s="104"/>
      <c r="E1570" s="61"/>
      <c r="F1570" s="61"/>
      <c r="G1570" s="104"/>
      <c r="H1570" s="104">
        <f t="shared" si="507"/>
        <v>0</v>
      </c>
      <c r="I1570" s="68"/>
      <c r="J1570" s="68"/>
      <c r="K1570" s="68"/>
      <c r="L1570" s="68"/>
      <c r="M1570" s="68"/>
      <c r="N1570" s="68"/>
      <c r="O1570" s="68"/>
      <c r="P1570" s="68"/>
      <c r="Q1570" s="68"/>
      <c r="R1570" s="68"/>
      <c r="S1570" s="68"/>
      <c r="T1570" s="68"/>
      <c r="U1570" s="68"/>
      <c r="V1570" s="68"/>
      <c r="W1570" s="68"/>
      <c r="X1570" s="68"/>
      <c r="Y1570" s="68"/>
      <c r="Z1570" s="68"/>
    </row>
    <row r="1571" spans="1:26" ht="30" customHeight="1">
      <c r="A1571" s="106" t="s">
        <v>3642</v>
      </c>
      <c r="B1571" s="76" t="s">
        <v>3643</v>
      </c>
      <c r="C1571" s="107"/>
      <c r="D1571" s="104"/>
      <c r="E1571" s="61"/>
      <c r="F1571" s="61"/>
      <c r="G1571" s="104"/>
      <c r="H1571" s="104">
        <f t="shared" si="507"/>
        <v>0</v>
      </c>
      <c r="I1571" s="68"/>
      <c r="J1571" s="68"/>
      <c r="K1571" s="68"/>
      <c r="L1571" s="68"/>
      <c r="M1571" s="68"/>
      <c r="N1571" s="68"/>
      <c r="O1571" s="68"/>
      <c r="P1571" s="68"/>
      <c r="Q1571" s="68"/>
      <c r="R1571" s="68"/>
      <c r="S1571" s="68"/>
      <c r="T1571" s="68"/>
      <c r="U1571" s="68"/>
      <c r="V1571" s="68"/>
      <c r="W1571" s="68"/>
      <c r="X1571" s="68"/>
      <c r="Y1571" s="68"/>
      <c r="Z1571" s="68"/>
    </row>
    <row r="1572" spans="1:26" ht="30" customHeight="1">
      <c r="A1572" s="103" t="s">
        <v>3644</v>
      </c>
      <c r="B1572" s="76" t="s">
        <v>3645</v>
      </c>
      <c r="C1572" s="107"/>
      <c r="D1572" s="104"/>
      <c r="E1572" s="61"/>
      <c r="F1572" s="61"/>
      <c r="G1572" s="104"/>
      <c r="H1572" s="104">
        <f t="shared" si="507"/>
        <v>0</v>
      </c>
      <c r="I1572" s="68"/>
      <c r="J1572" s="68"/>
      <c r="K1572" s="68"/>
      <c r="L1572" s="68"/>
      <c r="M1572" s="68"/>
      <c r="N1572" s="68"/>
      <c r="O1572" s="68"/>
      <c r="P1572" s="68"/>
      <c r="Q1572" s="68"/>
      <c r="R1572" s="68"/>
      <c r="S1572" s="68"/>
      <c r="T1572" s="68"/>
      <c r="U1572" s="68"/>
      <c r="V1572" s="68"/>
      <c r="W1572" s="68"/>
      <c r="X1572" s="68"/>
      <c r="Y1572" s="68"/>
      <c r="Z1572" s="68"/>
    </row>
    <row r="1573" spans="1:26" ht="30" customHeight="1">
      <c r="A1573" s="100" t="s">
        <v>3646</v>
      </c>
      <c r="B1573" s="109" t="s">
        <v>358</v>
      </c>
      <c r="C1573" s="102"/>
      <c r="D1573" s="102"/>
      <c r="E1573" s="48">
        <f t="shared" ref="E1573:F1573" si="508">SUM(E1574:E1591)</f>
        <v>0</v>
      </c>
      <c r="F1573" s="48">
        <f t="shared" si="508"/>
        <v>0</v>
      </c>
      <c r="G1573" s="49"/>
      <c r="H1573" s="48">
        <f>SUM(H1574:H1591)</f>
        <v>0</v>
      </c>
      <c r="I1573" s="68"/>
      <c r="J1573" s="68"/>
      <c r="K1573" s="68"/>
      <c r="L1573" s="68"/>
      <c r="M1573" s="68"/>
      <c r="N1573" s="68"/>
      <c r="O1573" s="68"/>
      <c r="P1573" s="68"/>
      <c r="Q1573" s="68"/>
      <c r="R1573" s="68"/>
      <c r="S1573" s="68"/>
      <c r="T1573" s="68"/>
      <c r="U1573" s="68"/>
      <c r="V1573" s="68"/>
      <c r="W1573" s="68"/>
      <c r="X1573" s="68"/>
      <c r="Y1573" s="68"/>
      <c r="Z1573" s="68"/>
    </row>
    <row r="1574" spans="1:26" ht="30" customHeight="1">
      <c r="A1574" s="106" t="s">
        <v>3647</v>
      </c>
      <c r="B1574" s="76" t="s">
        <v>3648</v>
      </c>
      <c r="C1574" s="107"/>
      <c r="D1574" s="104"/>
      <c r="E1574" s="61"/>
      <c r="F1574" s="61"/>
      <c r="G1574" s="104"/>
      <c r="H1574" s="104">
        <f t="shared" ref="H1574:H1591" si="509">ROUND(F1574-E1574,2)</f>
        <v>0</v>
      </c>
      <c r="I1574" s="68"/>
      <c r="J1574" s="68"/>
      <c r="K1574" s="68"/>
      <c r="L1574" s="68"/>
      <c r="M1574" s="68"/>
      <c r="N1574" s="68"/>
      <c r="O1574" s="68"/>
      <c r="P1574" s="68"/>
      <c r="Q1574" s="68"/>
      <c r="R1574" s="68"/>
      <c r="S1574" s="68"/>
      <c r="T1574" s="68"/>
      <c r="U1574" s="68"/>
      <c r="V1574" s="68"/>
      <c r="W1574" s="68"/>
      <c r="X1574" s="68"/>
      <c r="Y1574" s="68"/>
      <c r="Z1574" s="68"/>
    </row>
    <row r="1575" spans="1:26" ht="30" customHeight="1">
      <c r="A1575" s="103" t="s">
        <v>3649</v>
      </c>
      <c r="B1575" s="76" t="s">
        <v>3650</v>
      </c>
      <c r="C1575" s="107"/>
      <c r="D1575" s="104"/>
      <c r="E1575" s="61"/>
      <c r="F1575" s="61"/>
      <c r="G1575" s="104"/>
      <c r="H1575" s="104">
        <f t="shared" si="509"/>
        <v>0</v>
      </c>
      <c r="I1575" s="68"/>
      <c r="J1575" s="68"/>
      <c r="K1575" s="68"/>
      <c r="L1575" s="68"/>
      <c r="M1575" s="68"/>
      <c r="N1575" s="68"/>
      <c r="O1575" s="68"/>
      <c r="P1575" s="68"/>
      <c r="Q1575" s="68"/>
      <c r="R1575" s="68"/>
      <c r="S1575" s="68"/>
      <c r="T1575" s="68"/>
      <c r="U1575" s="68"/>
      <c r="V1575" s="68"/>
      <c r="W1575" s="68"/>
      <c r="X1575" s="68"/>
      <c r="Y1575" s="68"/>
      <c r="Z1575" s="68"/>
    </row>
    <row r="1576" spans="1:26" ht="30" customHeight="1">
      <c r="A1576" s="106" t="s">
        <v>3651</v>
      </c>
      <c r="B1576" s="76" t="s">
        <v>3652</v>
      </c>
      <c r="C1576" s="107"/>
      <c r="D1576" s="104"/>
      <c r="E1576" s="61"/>
      <c r="F1576" s="61"/>
      <c r="G1576" s="104"/>
      <c r="H1576" s="104">
        <f t="shared" si="509"/>
        <v>0</v>
      </c>
      <c r="I1576" s="68"/>
      <c r="J1576" s="68"/>
      <c r="K1576" s="68"/>
      <c r="L1576" s="68"/>
      <c r="M1576" s="68"/>
      <c r="N1576" s="68"/>
      <c r="O1576" s="68"/>
      <c r="P1576" s="68"/>
      <c r="Q1576" s="68"/>
      <c r="R1576" s="68"/>
      <c r="S1576" s="68"/>
      <c r="T1576" s="68"/>
      <c r="U1576" s="68"/>
      <c r="V1576" s="68"/>
      <c r="W1576" s="68"/>
      <c r="X1576" s="68"/>
      <c r="Y1576" s="68"/>
      <c r="Z1576" s="68"/>
    </row>
    <row r="1577" spans="1:26" ht="30" customHeight="1">
      <c r="A1577" s="103" t="s">
        <v>3653</v>
      </c>
      <c r="B1577" s="76" t="s">
        <v>3654</v>
      </c>
      <c r="C1577" s="107"/>
      <c r="D1577" s="104"/>
      <c r="E1577" s="61"/>
      <c r="F1577" s="61"/>
      <c r="G1577" s="104"/>
      <c r="H1577" s="104">
        <f t="shared" si="509"/>
        <v>0</v>
      </c>
      <c r="I1577" s="68"/>
      <c r="J1577" s="68"/>
      <c r="K1577" s="68"/>
      <c r="L1577" s="68"/>
      <c r="M1577" s="68"/>
      <c r="N1577" s="68"/>
      <c r="O1577" s="68"/>
      <c r="P1577" s="68"/>
      <c r="Q1577" s="68"/>
      <c r="R1577" s="68"/>
      <c r="S1577" s="68"/>
      <c r="T1577" s="68"/>
      <c r="U1577" s="68"/>
      <c r="V1577" s="68"/>
      <c r="W1577" s="68"/>
      <c r="X1577" s="68"/>
      <c r="Y1577" s="68"/>
      <c r="Z1577" s="68"/>
    </row>
    <row r="1578" spans="1:26" ht="30" customHeight="1">
      <c r="A1578" s="106" t="s">
        <v>3655</v>
      </c>
      <c r="B1578" s="76" t="s">
        <v>3656</v>
      </c>
      <c r="C1578" s="107"/>
      <c r="D1578" s="104"/>
      <c r="E1578" s="61"/>
      <c r="F1578" s="61"/>
      <c r="G1578" s="104"/>
      <c r="H1578" s="104">
        <f t="shared" si="509"/>
        <v>0</v>
      </c>
      <c r="I1578" s="68"/>
      <c r="J1578" s="68"/>
      <c r="K1578" s="68"/>
      <c r="L1578" s="68"/>
      <c r="M1578" s="68"/>
      <c r="N1578" s="68"/>
      <c r="O1578" s="68"/>
      <c r="P1578" s="68"/>
      <c r="Q1578" s="68"/>
      <c r="R1578" s="68"/>
      <c r="S1578" s="68"/>
      <c r="T1578" s="68"/>
      <c r="U1578" s="68"/>
      <c r="V1578" s="68"/>
      <c r="W1578" s="68"/>
      <c r="X1578" s="68"/>
      <c r="Y1578" s="68"/>
      <c r="Z1578" s="68"/>
    </row>
    <row r="1579" spans="1:26" ht="30" customHeight="1">
      <c r="A1579" s="103" t="s">
        <v>3657</v>
      </c>
      <c r="B1579" s="76" t="s">
        <v>3658</v>
      </c>
      <c r="C1579" s="107"/>
      <c r="D1579" s="104"/>
      <c r="E1579" s="61"/>
      <c r="F1579" s="61"/>
      <c r="G1579" s="104"/>
      <c r="H1579" s="104">
        <f t="shared" si="509"/>
        <v>0</v>
      </c>
      <c r="I1579" s="68"/>
      <c r="J1579" s="68"/>
      <c r="K1579" s="68"/>
      <c r="L1579" s="68"/>
      <c r="M1579" s="68"/>
      <c r="N1579" s="68"/>
      <c r="O1579" s="68"/>
      <c r="P1579" s="68"/>
      <c r="Q1579" s="68"/>
      <c r="R1579" s="68"/>
      <c r="S1579" s="68"/>
      <c r="T1579" s="68"/>
      <c r="U1579" s="68"/>
      <c r="V1579" s="68"/>
      <c r="W1579" s="68"/>
      <c r="X1579" s="68"/>
      <c r="Y1579" s="68"/>
      <c r="Z1579" s="68"/>
    </row>
    <row r="1580" spans="1:26" ht="30" customHeight="1">
      <c r="A1580" s="106" t="s">
        <v>3659</v>
      </c>
      <c r="B1580" s="76" t="s">
        <v>3660</v>
      </c>
      <c r="C1580" s="107"/>
      <c r="D1580" s="104"/>
      <c r="E1580" s="61"/>
      <c r="F1580" s="61"/>
      <c r="G1580" s="104"/>
      <c r="H1580" s="104">
        <f t="shared" si="509"/>
        <v>0</v>
      </c>
      <c r="I1580" s="68"/>
      <c r="J1580" s="68"/>
      <c r="K1580" s="68"/>
      <c r="L1580" s="68"/>
      <c r="M1580" s="68"/>
      <c r="N1580" s="68"/>
      <c r="O1580" s="68"/>
      <c r="P1580" s="68"/>
      <c r="Q1580" s="68"/>
      <c r="R1580" s="68"/>
      <c r="S1580" s="68"/>
      <c r="T1580" s="68"/>
      <c r="U1580" s="68"/>
      <c r="V1580" s="68"/>
      <c r="W1580" s="68"/>
      <c r="X1580" s="68"/>
      <c r="Y1580" s="68"/>
      <c r="Z1580" s="68"/>
    </row>
    <row r="1581" spans="1:26" ht="30" customHeight="1">
      <c r="A1581" s="103" t="s">
        <v>3661</v>
      </c>
      <c r="B1581" s="76" t="s">
        <v>3662</v>
      </c>
      <c r="C1581" s="107"/>
      <c r="D1581" s="104"/>
      <c r="E1581" s="61"/>
      <c r="F1581" s="61"/>
      <c r="G1581" s="104"/>
      <c r="H1581" s="104">
        <f t="shared" si="509"/>
        <v>0</v>
      </c>
      <c r="I1581" s="68"/>
      <c r="J1581" s="68"/>
      <c r="K1581" s="68"/>
      <c r="L1581" s="68"/>
      <c r="M1581" s="68"/>
      <c r="N1581" s="68"/>
      <c r="O1581" s="68"/>
      <c r="P1581" s="68"/>
      <c r="Q1581" s="68"/>
      <c r="R1581" s="68"/>
      <c r="S1581" s="68"/>
      <c r="T1581" s="68"/>
      <c r="U1581" s="68"/>
      <c r="V1581" s="68"/>
      <c r="W1581" s="68"/>
      <c r="X1581" s="68"/>
      <c r="Y1581" s="68"/>
      <c r="Z1581" s="68"/>
    </row>
    <row r="1582" spans="1:26" ht="30" customHeight="1">
      <c r="A1582" s="106" t="s">
        <v>3663</v>
      </c>
      <c r="B1582" s="76" t="s">
        <v>3664</v>
      </c>
      <c r="C1582" s="107"/>
      <c r="D1582" s="104"/>
      <c r="E1582" s="61"/>
      <c r="F1582" s="61"/>
      <c r="G1582" s="104"/>
      <c r="H1582" s="104">
        <f t="shared" si="509"/>
        <v>0</v>
      </c>
      <c r="I1582" s="68"/>
      <c r="J1582" s="68"/>
      <c r="K1582" s="68"/>
      <c r="L1582" s="68"/>
      <c r="M1582" s="68"/>
      <c r="N1582" s="68"/>
      <c r="O1582" s="68"/>
      <c r="P1582" s="68"/>
      <c r="Q1582" s="68"/>
      <c r="R1582" s="68"/>
      <c r="S1582" s="68"/>
      <c r="T1582" s="68"/>
      <c r="U1582" s="68"/>
      <c r="V1582" s="68"/>
      <c r="W1582" s="68"/>
      <c r="X1582" s="68"/>
      <c r="Y1582" s="68"/>
      <c r="Z1582" s="68"/>
    </row>
    <row r="1583" spans="1:26" ht="30" customHeight="1">
      <c r="A1583" s="103" t="s">
        <v>3665</v>
      </c>
      <c r="B1583" s="76" t="s">
        <v>3666</v>
      </c>
      <c r="C1583" s="107"/>
      <c r="D1583" s="104"/>
      <c r="E1583" s="61"/>
      <c r="F1583" s="61"/>
      <c r="G1583" s="104"/>
      <c r="H1583" s="104">
        <f t="shared" si="509"/>
        <v>0</v>
      </c>
      <c r="I1583" s="68"/>
      <c r="J1583" s="68"/>
      <c r="K1583" s="68"/>
      <c r="L1583" s="68"/>
      <c r="M1583" s="68"/>
      <c r="N1583" s="68"/>
      <c r="O1583" s="68"/>
      <c r="P1583" s="68"/>
      <c r="Q1583" s="68"/>
      <c r="R1583" s="68"/>
      <c r="S1583" s="68"/>
      <c r="T1583" s="68"/>
      <c r="U1583" s="68"/>
      <c r="V1583" s="68"/>
      <c r="W1583" s="68"/>
      <c r="X1583" s="68"/>
      <c r="Y1583" s="68"/>
      <c r="Z1583" s="68"/>
    </row>
    <row r="1584" spans="1:26" ht="30" customHeight="1">
      <c r="A1584" s="106" t="s">
        <v>3667</v>
      </c>
      <c r="B1584" s="76" t="s">
        <v>3668</v>
      </c>
      <c r="C1584" s="107"/>
      <c r="D1584" s="104"/>
      <c r="E1584" s="61"/>
      <c r="F1584" s="61"/>
      <c r="G1584" s="104"/>
      <c r="H1584" s="104">
        <f t="shared" si="509"/>
        <v>0</v>
      </c>
      <c r="I1584" s="68"/>
      <c r="J1584" s="68"/>
      <c r="K1584" s="68"/>
      <c r="L1584" s="68"/>
      <c r="M1584" s="68"/>
      <c r="N1584" s="68"/>
      <c r="O1584" s="68"/>
      <c r="P1584" s="68"/>
      <c r="Q1584" s="68"/>
      <c r="R1584" s="68"/>
      <c r="S1584" s="68"/>
      <c r="T1584" s="68"/>
      <c r="U1584" s="68"/>
      <c r="V1584" s="68"/>
      <c r="W1584" s="68"/>
      <c r="X1584" s="68"/>
      <c r="Y1584" s="68"/>
      <c r="Z1584" s="68"/>
    </row>
    <row r="1585" spans="1:26" ht="30" customHeight="1">
      <c r="A1585" s="103" t="s">
        <v>3669</v>
      </c>
      <c r="B1585" s="76" t="s">
        <v>3670</v>
      </c>
      <c r="C1585" s="107"/>
      <c r="D1585" s="104"/>
      <c r="E1585" s="61"/>
      <c r="F1585" s="61"/>
      <c r="G1585" s="104"/>
      <c r="H1585" s="104">
        <f t="shared" si="509"/>
        <v>0</v>
      </c>
      <c r="I1585" s="68"/>
      <c r="J1585" s="68"/>
      <c r="K1585" s="68"/>
      <c r="L1585" s="68"/>
      <c r="M1585" s="68"/>
      <c r="N1585" s="68"/>
      <c r="O1585" s="68"/>
      <c r="P1585" s="68"/>
      <c r="Q1585" s="68"/>
      <c r="R1585" s="68"/>
      <c r="S1585" s="68"/>
      <c r="T1585" s="68"/>
      <c r="U1585" s="68"/>
      <c r="V1585" s="68"/>
      <c r="W1585" s="68"/>
      <c r="X1585" s="68"/>
      <c r="Y1585" s="68"/>
      <c r="Z1585" s="68"/>
    </row>
    <row r="1586" spans="1:26" ht="30" customHeight="1">
      <c r="A1586" s="106" t="s">
        <v>3671</v>
      </c>
      <c r="B1586" s="76" t="s">
        <v>3672</v>
      </c>
      <c r="C1586" s="107"/>
      <c r="D1586" s="104"/>
      <c r="E1586" s="61"/>
      <c r="F1586" s="61"/>
      <c r="G1586" s="104"/>
      <c r="H1586" s="104">
        <f t="shared" si="509"/>
        <v>0</v>
      </c>
      <c r="I1586" s="68"/>
      <c r="J1586" s="68"/>
      <c r="K1586" s="68"/>
      <c r="L1586" s="68"/>
      <c r="M1586" s="68"/>
      <c r="N1586" s="68"/>
      <c r="O1586" s="68"/>
      <c r="P1586" s="68"/>
      <c r="Q1586" s="68"/>
      <c r="R1586" s="68"/>
      <c r="S1586" s="68"/>
      <c r="T1586" s="68"/>
      <c r="U1586" s="68"/>
      <c r="V1586" s="68"/>
      <c r="W1586" s="68"/>
      <c r="X1586" s="68"/>
      <c r="Y1586" s="68"/>
      <c r="Z1586" s="68"/>
    </row>
    <row r="1587" spans="1:26" ht="30" customHeight="1">
      <c r="A1587" s="103" t="s">
        <v>3673</v>
      </c>
      <c r="B1587" s="76" t="s">
        <v>3674</v>
      </c>
      <c r="C1587" s="107"/>
      <c r="D1587" s="104"/>
      <c r="E1587" s="61"/>
      <c r="F1587" s="61"/>
      <c r="G1587" s="104"/>
      <c r="H1587" s="104">
        <f t="shared" si="509"/>
        <v>0</v>
      </c>
      <c r="I1587" s="68"/>
      <c r="J1587" s="68"/>
      <c r="K1587" s="68"/>
      <c r="L1587" s="68"/>
      <c r="M1587" s="68"/>
      <c r="N1587" s="68"/>
      <c r="O1587" s="68"/>
      <c r="P1587" s="68"/>
      <c r="Q1587" s="68"/>
      <c r="R1587" s="68"/>
      <c r="S1587" s="68"/>
      <c r="T1587" s="68"/>
      <c r="U1587" s="68"/>
      <c r="V1587" s="68"/>
      <c r="W1587" s="68"/>
      <c r="X1587" s="68"/>
      <c r="Y1587" s="68"/>
      <c r="Z1587" s="68"/>
    </row>
    <row r="1588" spans="1:26" ht="30" customHeight="1">
      <c r="A1588" s="106" t="s">
        <v>3675</v>
      </c>
      <c r="B1588" s="76" t="s">
        <v>3676</v>
      </c>
      <c r="C1588" s="107"/>
      <c r="D1588" s="104"/>
      <c r="E1588" s="61"/>
      <c r="F1588" s="61"/>
      <c r="G1588" s="104"/>
      <c r="H1588" s="104">
        <f t="shared" si="509"/>
        <v>0</v>
      </c>
      <c r="I1588" s="68"/>
      <c r="J1588" s="68"/>
      <c r="K1588" s="68"/>
      <c r="L1588" s="68"/>
      <c r="M1588" s="68"/>
      <c r="N1588" s="68"/>
      <c r="O1588" s="68"/>
      <c r="P1588" s="68"/>
      <c r="Q1588" s="68"/>
      <c r="R1588" s="68"/>
      <c r="S1588" s="68"/>
      <c r="T1588" s="68"/>
      <c r="U1588" s="68"/>
      <c r="V1588" s="68"/>
      <c r="W1588" s="68"/>
      <c r="X1588" s="68"/>
      <c r="Y1588" s="68"/>
      <c r="Z1588" s="68"/>
    </row>
    <row r="1589" spans="1:26" ht="30" customHeight="1">
      <c r="A1589" s="103" t="s">
        <v>3677</v>
      </c>
      <c r="B1589" s="76" t="s">
        <v>3678</v>
      </c>
      <c r="C1589" s="107"/>
      <c r="D1589" s="104"/>
      <c r="E1589" s="61"/>
      <c r="F1589" s="61"/>
      <c r="G1589" s="104"/>
      <c r="H1589" s="104">
        <f t="shared" si="509"/>
        <v>0</v>
      </c>
      <c r="I1589" s="68"/>
      <c r="J1589" s="68"/>
      <c r="K1589" s="68"/>
      <c r="L1589" s="68"/>
      <c r="M1589" s="68"/>
      <c r="N1589" s="68"/>
      <c r="O1589" s="68"/>
      <c r="P1589" s="68"/>
      <c r="Q1589" s="68"/>
      <c r="R1589" s="68"/>
      <c r="S1589" s="68"/>
      <c r="T1589" s="68"/>
      <c r="U1589" s="68"/>
      <c r="V1589" s="68"/>
      <c r="W1589" s="68"/>
      <c r="X1589" s="68"/>
      <c r="Y1589" s="68"/>
      <c r="Z1589" s="68"/>
    </row>
    <row r="1590" spans="1:26" ht="30" customHeight="1">
      <c r="A1590" s="106" t="s">
        <v>3679</v>
      </c>
      <c r="B1590" s="76" t="s">
        <v>3680</v>
      </c>
      <c r="C1590" s="107"/>
      <c r="D1590" s="104"/>
      <c r="E1590" s="61"/>
      <c r="F1590" s="61"/>
      <c r="G1590" s="104"/>
      <c r="H1590" s="104">
        <f t="shared" si="509"/>
        <v>0</v>
      </c>
      <c r="I1590" s="68"/>
      <c r="J1590" s="68"/>
      <c r="K1590" s="68"/>
      <c r="L1590" s="68"/>
      <c r="M1590" s="68"/>
      <c r="N1590" s="68"/>
      <c r="O1590" s="68"/>
      <c r="P1590" s="68"/>
      <c r="Q1590" s="68"/>
      <c r="R1590" s="68"/>
      <c r="S1590" s="68"/>
      <c r="T1590" s="68"/>
      <c r="U1590" s="68"/>
      <c r="V1590" s="68"/>
      <c r="W1590" s="68"/>
      <c r="X1590" s="68"/>
      <c r="Y1590" s="68"/>
      <c r="Z1590" s="68"/>
    </row>
    <row r="1591" spans="1:26" ht="30" customHeight="1">
      <c r="A1591" s="103" t="s">
        <v>3681</v>
      </c>
      <c r="B1591" s="76" t="s">
        <v>3682</v>
      </c>
      <c r="C1591" s="107"/>
      <c r="D1591" s="104"/>
      <c r="E1591" s="61"/>
      <c r="F1591" s="61"/>
      <c r="G1591" s="104"/>
      <c r="H1591" s="104">
        <f t="shared" si="509"/>
        <v>0</v>
      </c>
      <c r="I1591" s="68"/>
      <c r="J1591" s="68"/>
      <c r="K1591" s="68"/>
      <c r="L1591" s="68"/>
      <c r="M1591" s="68"/>
      <c r="N1591" s="68"/>
      <c r="O1591" s="68"/>
      <c r="P1591" s="68"/>
      <c r="Q1591" s="68"/>
      <c r="R1591" s="68"/>
      <c r="S1591" s="68"/>
      <c r="T1591" s="68"/>
      <c r="U1591" s="68"/>
      <c r="V1591" s="68"/>
      <c r="W1591" s="68"/>
      <c r="X1591" s="68"/>
      <c r="Y1591" s="68"/>
      <c r="Z1591" s="68"/>
    </row>
    <row r="1592" spans="1:26" ht="30" customHeight="1">
      <c r="A1592" s="100" t="s">
        <v>3683</v>
      </c>
      <c r="B1592" s="109" t="s">
        <v>3158</v>
      </c>
      <c r="C1592" s="102"/>
      <c r="D1592" s="102"/>
      <c r="E1592" s="48">
        <f t="shared" ref="E1592:F1592" si="510">SUM(E1593:E1610)</f>
        <v>0</v>
      </c>
      <c r="F1592" s="48">
        <f t="shared" si="510"/>
        <v>0</v>
      </c>
      <c r="G1592" s="49"/>
      <c r="H1592" s="48">
        <f>SUM(H1593:H1610)</f>
        <v>0</v>
      </c>
      <c r="I1592" s="68"/>
      <c r="J1592" s="68"/>
      <c r="K1592" s="68"/>
      <c r="L1592" s="68"/>
      <c r="M1592" s="68"/>
      <c r="N1592" s="68"/>
      <c r="O1592" s="68"/>
      <c r="P1592" s="68"/>
      <c r="Q1592" s="68"/>
      <c r="R1592" s="68"/>
      <c r="S1592" s="68"/>
      <c r="T1592" s="68"/>
      <c r="U1592" s="68"/>
      <c r="V1592" s="68"/>
      <c r="W1592" s="68"/>
      <c r="X1592" s="68"/>
      <c r="Y1592" s="68"/>
      <c r="Z1592" s="68"/>
    </row>
    <row r="1593" spans="1:26" ht="30" customHeight="1">
      <c r="A1593" s="106" t="s">
        <v>3684</v>
      </c>
      <c r="B1593" s="76" t="s">
        <v>3685</v>
      </c>
      <c r="C1593" s="107"/>
      <c r="D1593" s="104"/>
      <c r="E1593" s="61"/>
      <c r="F1593" s="61"/>
      <c r="G1593" s="104"/>
      <c r="H1593" s="104">
        <f t="shared" ref="H1593:H1610" si="511">ROUND(F1593-E1593,2)</f>
        <v>0</v>
      </c>
      <c r="I1593" s="68"/>
      <c r="J1593" s="68"/>
      <c r="K1593" s="68"/>
      <c r="L1593" s="68"/>
      <c r="M1593" s="68"/>
      <c r="N1593" s="68"/>
      <c r="O1593" s="68"/>
      <c r="P1593" s="68"/>
      <c r="Q1593" s="68"/>
      <c r="R1593" s="68"/>
      <c r="S1593" s="68"/>
      <c r="T1593" s="68"/>
      <c r="U1593" s="68"/>
      <c r="V1593" s="68"/>
      <c r="W1593" s="68"/>
      <c r="X1593" s="68"/>
      <c r="Y1593" s="68"/>
      <c r="Z1593" s="68"/>
    </row>
    <row r="1594" spans="1:26" ht="30" customHeight="1">
      <c r="A1594" s="103" t="s">
        <v>3686</v>
      </c>
      <c r="B1594" s="76" t="s">
        <v>3687</v>
      </c>
      <c r="C1594" s="107"/>
      <c r="D1594" s="104"/>
      <c r="E1594" s="61"/>
      <c r="F1594" s="61"/>
      <c r="G1594" s="104"/>
      <c r="H1594" s="104">
        <f t="shared" si="511"/>
        <v>0</v>
      </c>
      <c r="I1594" s="68"/>
      <c r="J1594" s="68"/>
      <c r="K1594" s="68"/>
      <c r="L1594" s="68"/>
      <c r="M1594" s="68"/>
      <c r="N1594" s="68"/>
      <c r="O1594" s="68"/>
      <c r="P1594" s="68"/>
      <c r="Q1594" s="68"/>
      <c r="R1594" s="68"/>
      <c r="S1594" s="68"/>
      <c r="T1594" s="68"/>
      <c r="U1594" s="68"/>
      <c r="V1594" s="68"/>
      <c r="W1594" s="68"/>
      <c r="X1594" s="68"/>
      <c r="Y1594" s="68"/>
      <c r="Z1594" s="68"/>
    </row>
    <row r="1595" spans="1:26" ht="30" customHeight="1">
      <c r="A1595" s="106" t="s">
        <v>3688</v>
      </c>
      <c r="B1595" s="76" t="s">
        <v>3689</v>
      </c>
      <c r="C1595" s="107"/>
      <c r="D1595" s="104"/>
      <c r="E1595" s="61"/>
      <c r="F1595" s="61"/>
      <c r="G1595" s="104"/>
      <c r="H1595" s="104">
        <f t="shared" si="511"/>
        <v>0</v>
      </c>
      <c r="I1595" s="68"/>
      <c r="J1595" s="68"/>
      <c r="K1595" s="68"/>
      <c r="L1595" s="68"/>
      <c r="M1595" s="68"/>
      <c r="N1595" s="68"/>
      <c r="O1595" s="68"/>
      <c r="P1595" s="68"/>
      <c r="Q1595" s="68"/>
      <c r="R1595" s="68"/>
      <c r="S1595" s="68"/>
      <c r="T1595" s="68"/>
      <c r="U1595" s="68"/>
      <c r="V1595" s="68"/>
      <c r="W1595" s="68"/>
      <c r="X1595" s="68"/>
      <c r="Y1595" s="68"/>
      <c r="Z1595" s="68"/>
    </row>
    <row r="1596" spans="1:26" ht="30" customHeight="1">
      <c r="A1596" s="103" t="s">
        <v>3690</v>
      </c>
      <c r="B1596" s="76" t="s">
        <v>3691</v>
      </c>
      <c r="C1596" s="107"/>
      <c r="D1596" s="104"/>
      <c r="E1596" s="61"/>
      <c r="F1596" s="61"/>
      <c r="G1596" s="104"/>
      <c r="H1596" s="104">
        <f t="shared" si="511"/>
        <v>0</v>
      </c>
      <c r="I1596" s="68"/>
      <c r="J1596" s="68"/>
      <c r="K1596" s="68"/>
      <c r="L1596" s="68"/>
      <c r="M1596" s="68"/>
      <c r="N1596" s="68"/>
      <c r="O1596" s="68"/>
      <c r="P1596" s="68"/>
      <c r="Q1596" s="68"/>
      <c r="R1596" s="68"/>
      <c r="S1596" s="68"/>
      <c r="T1596" s="68"/>
      <c r="U1596" s="68"/>
      <c r="V1596" s="68"/>
      <c r="W1596" s="68"/>
      <c r="X1596" s="68"/>
      <c r="Y1596" s="68"/>
      <c r="Z1596" s="68"/>
    </row>
    <row r="1597" spans="1:26" ht="30" customHeight="1">
      <c r="A1597" s="106" t="s">
        <v>3692</v>
      </c>
      <c r="B1597" s="76" t="s">
        <v>3693</v>
      </c>
      <c r="C1597" s="107"/>
      <c r="D1597" s="104"/>
      <c r="E1597" s="61"/>
      <c r="F1597" s="61"/>
      <c r="G1597" s="104"/>
      <c r="H1597" s="104">
        <f t="shared" si="511"/>
        <v>0</v>
      </c>
      <c r="I1597" s="68"/>
      <c r="J1597" s="68"/>
      <c r="K1597" s="68"/>
      <c r="L1597" s="68"/>
      <c r="M1597" s="68"/>
      <c r="N1597" s="68"/>
      <c r="O1597" s="68"/>
      <c r="P1597" s="68"/>
      <c r="Q1597" s="68"/>
      <c r="R1597" s="68"/>
      <c r="S1597" s="68"/>
      <c r="T1597" s="68"/>
      <c r="U1597" s="68"/>
      <c r="V1597" s="68"/>
      <c r="W1597" s="68"/>
      <c r="X1597" s="68"/>
      <c r="Y1597" s="68"/>
      <c r="Z1597" s="68"/>
    </row>
    <row r="1598" spans="1:26" ht="30" customHeight="1">
      <c r="A1598" s="103" t="s">
        <v>3694</v>
      </c>
      <c r="B1598" s="76" t="s">
        <v>3695</v>
      </c>
      <c r="C1598" s="107"/>
      <c r="D1598" s="104"/>
      <c r="E1598" s="61"/>
      <c r="F1598" s="61"/>
      <c r="G1598" s="104"/>
      <c r="H1598" s="104">
        <f t="shared" si="511"/>
        <v>0</v>
      </c>
      <c r="I1598" s="68"/>
      <c r="J1598" s="68"/>
      <c r="K1598" s="68"/>
      <c r="L1598" s="68"/>
      <c r="M1598" s="68"/>
      <c r="N1598" s="68"/>
      <c r="O1598" s="68"/>
      <c r="P1598" s="68"/>
      <c r="Q1598" s="68"/>
      <c r="R1598" s="68"/>
      <c r="S1598" s="68"/>
      <c r="T1598" s="68"/>
      <c r="U1598" s="68"/>
      <c r="V1598" s="68"/>
      <c r="W1598" s="68"/>
      <c r="X1598" s="68"/>
      <c r="Y1598" s="68"/>
      <c r="Z1598" s="68"/>
    </row>
    <row r="1599" spans="1:26" ht="30" customHeight="1">
      <c r="A1599" s="106" t="s">
        <v>3696</v>
      </c>
      <c r="B1599" s="76" t="s">
        <v>3697</v>
      </c>
      <c r="C1599" s="107"/>
      <c r="D1599" s="104"/>
      <c r="E1599" s="61"/>
      <c r="F1599" s="61"/>
      <c r="G1599" s="104"/>
      <c r="H1599" s="104">
        <f t="shared" si="511"/>
        <v>0</v>
      </c>
      <c r="I1599" s="68"/>
      <c r="J1599" s="68"/>
      <c r="K1599" s="68"/>
      <c r="L1599" s="68"/>
      <c r="M1599" s="68"/>
      <c r="N1599" s="68"/>
      <c r="O1599" s="68"/>
      <c r="P1599" s="68"/>
      <c r="Q1599" s="68"/>
      <c r="R1599" s="68"/>
      <c r="S1599" s="68"/>
      <c r="T1599" s="68"/>
      <c r="U1599" s="68"/>
      <c r="V1599" s="68"/>
      <c r="W1599" s="68"/>
      <c r="X1599" s="68"/>
      <c r="Y1599" s="68"/>
      <c r="Z1599" s="68"/>
    </row>
    <row r="1600" spans="1:26" ht="30" customHeight="1">
      <c r="A1600" s="103" t="s">
        <v>3698</v>
      </c>
      <c r="B1600" s="76" t="s">
        <v>3699</v>
      </c>
      <c r="C1600" s="107"/>
      <c r="D1600" s="104"/>
      <c r="E1600" s="61"/>
      <c r="F1600" s="61"/>
      <c r="G1600" s="104"/>
      <c r="H1600" s="104">
        <f t="shared" si="511"/>
        <v>0</v>
      </c>
      <c r="I1600" s="68"/>
      <c r="J1600" s="68"/>
      <c r="K1600" s="68"/>
      <c r="L1600" s="68"/>
      <c r="M1600" s="68"/>
      <c r="N1600" s="68"/>
      <c r="O1600" s="68"/>
      <c r="P1600" s="68"/>
      <c r="Q1600" s="68"/>
      <c r="R1600" s="68"/>
      <c r="S1600" s="68"/>
      <c r="T1600" s="68"/>
      <c r="U1600" s="68"/>
      <c r="V1600" s="68"/>
      <c r="W1600" s="68"/>
      <c r="X1600" s="68"/>
      <c r="Y1600" s="68"/>
      <c r="Z1600" s="68"/>
    </row>
    <row r="1601" spans="1:26" ht="30" customHeight="1">
      <c r="A1601" s="106" t="s">
        <v>3700</v>
      </c>
      <c r="B1601" s="76" t="s">
        <v>3701</v>
      </c>
      <c r="C1601" s="107"/>
      <c r="D1601" s="104"/>
      <c r="E1601" s="61"/>
      <c r="F1601" s="61"/>
      <c r="G1601" s="104"/>
      <c r="H1601" s="104">
        <f t="shared" si="511"/>
        <v>0</v>
      </c>
      <c r="I1601" s="68"/>
      <c r="J1601" s="68"/>
      <c r="K1601" s="68"/>
      <c r="L1601" s="68"/>
      <c r="M1601" s="68"/>
      <c r="N1601" s="68"/>
      <c r="O1601" s="68"/>
      <c r="P1601" s="68"/>
      <c r="Q1601" s="68"/>
      <c r="R1601" s="68"/>
      <c r="S1601" s="68"/>
      <c r="T1601" s="68"/>
      <c r="U1601" s="68"/>
      <c r="V1601" s="68"/>
      <c r="W1601" s="68"/>
      <c r="X1601" s="68"/>
      <c r="Y1601" s="68"/>
      <c r="Z1601" s="68"/>
    </row>
    <row r="1602" spans="1:26" ht="30" customHeight="1">
      <c r="A1602" s="103" t="s">
        <v>3702</v>
      </c>
      <c r="B1602" s="76" t="s">
        <v>3703</v>
      </c>
      <c r="C1602" s="107"/>
      <c r="D1602" s="104"/>
      <c r="E1602" s="61"/>
      <c r="F1602" s="61"/>
      <c r="G1602" s="104"/>
      <c r="H1602" s="104">
        <f t="shared" si="511"/>
        <v>0</v>
      </c>
      <c r="I1602" s="68"/>
      <c r="J1602" s="68"/>
      <c r="K1602" s="68"/>
      <c r="L1602" s="68"/>
      <c r="M1602" s="68"/>
      <c r="N1602" s="68"/>
      <c r="O1602" s="68"/>
      <c r="P1602" s="68"/>
      <c r="Q1602" s="68"/>
      <c r="R1602" s="68"/>
      <c r="S1602" s="68"/>
      <c r="T1602" s="68"/>
      <c r="U1602" s="68"/>
      <c r="V1602" s="68"/>
      <c r="W1602" s="68"/>
      <c r="X1602" s="68"/>
      <c r="Y1602" s="68"/>
      <c r="Z1602" s="68"/>
    </row>
    <row r="1603" spans="1:26" ht="30" customHeight="1">
      <c r="A1603" s="106" t="s">
        <v>3704</v>
      </c>
      <c r="B1603" s="76" t="s">
        <v>3705</v>
      </c>
      <c r="C1603" s="107"/>
      <c r="D1603" s="104"/>
      <c r="E1603" s="61"/>
      <c r="F1603" s="61"/>
      <c r="G1603" s="104"/>
      <c r="H1603" s="104">
        <f t="shared" si="511"/>
        <v>0</v>
      </c>
      <c r="I1603" s="68"/>
      <c r="J1603" s="68"/>
      <c r="K1603" s="68"/>
      <c r="L1603" s="68"/>
      <c r="M1603" s="68"/>
      <c r="N1603" s="68"/>
      <c r="O1603" s="68"/>
      <c r="P1603" s="68"/>
      <c r="Q1603" s="68"/>
      <c r="R1603" s="68"/>
      <c r="S1603" s="68"/>
      <c r="T1603" s="68"/>
      <c r="U1603" s="68"/>
      <c r="V1603" s="68"/>
      <c r="W1603" s="68"/>
      <c r="X1603" s="68"/>
      <c r="Y1603" s="68"/>
      <c r="Z1603" s="68"/>
    </row>
    <row r="1604" spans="1:26" ht="30" customHeight="1">
      <c r="A1604" s="103" t="s">
        <v>3706</v>
      </c>
      <c r="B1604" s="76" t="s">
        <v>3707</v>
      </c>
      <c r="C1604" s="107"/>
      <c r="D1604" s="104"/>
      <c r="E1604" s="61"/>
      <c r="F1604" s="61"/>
      <c r="G1604" s="104"/>
      <c r="H1604" s="104">
        <f t="shared" si="511"/>
        <v>0</v>
      </c>
      <c r="I1604" s="68"/>
      <c r="J1604" s="68"/>
      <c r="K1604" s="68"/>
      <c r="L1604" s="68"/>
      <c r="M1604" s="68"/>
      <c r="N1604" s="68"/>
      <c r="O1604" s="68"/>
      <c r="P1604" s="68"/>
      <c r="Q1604" s="68"/>
      <c r="R1604" s="68"/>
      <c r="S1604" s="68"/>
      <c r="T1604" s="68"/>
      <c r="U1604" s="68"/>
      <c r="V1604" s="68"/>
      <c r="W1604" s="68"/>
      <c r="X1604" s="68"/>
      <c r="Y1604" s="68"/>
      <c r="Z1604" s="68"/>
    </row>
    <row r="1605" spans="1:26" ht="30" customHeight="1">
      <c r="A1605" s="106" t="s">
        <v>3708</v>
      </c>
      <c r="B1605" s="76" t="s">
        <v>3709</v>
      </c>
      <c r="C1605" s="107"/>
      <c r="D1605" s="104"/>
      <c r="E1605" s="61"/>
      <c r="F1605" s="61"/>
      <c r="G1605" s="104"/>
      <c r="H1605" s="104">
        <f t="shared" si="511"/>
        <v>0</v>
      </c>
      <c r="I1605" s="68"/>
      <c r="J1605" s="68"/>
      <c r="K1605" s="68"/>
      <c r="L1605" s="68"/>
      <c r="M1605" s="68"/>
      <c r="N1605" s="68"/>
      <c r="O1605" s="68"/>
      <c r="P1605" s="68"/>
      <c r="Q1605" s="68"/>
      <c r="R1605" s="68"/>
      <c r="S1605" s="68"/>
      <c r="T1605" s="68"/>
      <c r="U1605" s="68"/>
      <c r="V1605" s="68"/>
      <c r="W1605" s="68"/>
      <c r="X1605" s="68"/>
      <c r="Y1605" s="68"/>
      <c r="Z1605" s="68"/>
    </row>
    <row r="1606" spans="1:26" ht="30" customHeight="1">
      <c r="A1606" s="103" t="s">
        <v>3710</v>
      </c>
      <c r="B1606" s="76" t="s">
        <v>3711</v>
      </c>
      <c r="C1606" s="107"/>
      <c r="D1606" s="104"/>
      <c r="E1606" s="61"/>
      <c r="F1606" s="61"/>
      <c r="G1606" s="104"/>
      <c r="H1606" s="104">
        <f t="shared" si="511"/>
        <v>0</v>
      </c>
      <c r="I1606" s="68"/>
      <c r="J1606" s="68"/>
      <c r="K1606" s="68"/>
      <c r="L1606" s="68"/>
      <c r="M1606" s="68"/>
      <c r="N1606" s="68"/>
      <c r="O1606" s="68"/>
      <c r="P1606" s="68"/>
      <c r="Q1606" s="68"/>
      <c r="R1606" s="68"/>
      <c r="S1606" s="68"/>
      <c r="T1606" s="68"/>
      <c r="U1606" s="68"/>
      <c r="V1606" s="68"/>
      <c r="W1606" s="68"/>
      <c r="X1606" s="68"/>
      <c r="Y1606" s="68"/>
      <c r="Z1606" s="68"/>
    </row>
    <row r="1607" spans="1:26" ht="30" customHeight="1">
      <c r="A1607" s="106" t="s">
        <v>3712</v>
      </c>
      <c r="B1607" s="76" t="s">
        <v>3713</v>
      </c>
      <c r="C1607" s="107"/>
      <c r="D1607" s="104"/>
      <c r="E1607" s="61"/>
      <c r="F1607" s="61"/>
      <c r="G1607" s="104"/>
      <c r="H1607" s="104">
        <f t="shared" si="511"/>
        <v>0</v>
      </c>
      <c r="I1607" s="68"/>
      <c r="J1607" s="68"/>
      <c r="K1607" s="68"/>
      <c r="L1607" s="68"/>
      <c r="M1607" s="68"/>
      <c r="N1607" s="68"/>
      <c r="O1607" s="68"/>
      <c r="P1607" s="68"/>
      <c r="Q1607" s="68"/>
      <c r="R1607" s="68"/>
      <c r="S1607" s="68"/>
      <c r="T1607" s="68"/>
      <c r="U1607" s="68"/>
      <c r="V1607" s="68"/>
      <c r="W1607" s="68"/>
      <c r="X1607" s="68"/>
      <c r="Y1607" s="68"/>
      <c r="Z1607" s="68"/>
    </row>
    <row r="1608" spans="1:26" ht="30" customHeight="1">
      <c r="A1608" s="103" t="s">
        <v>3714</v>
      </c>
      <c r="B1608" s="76" t="s">
        <v>3715</v>
      </c>
      <c r="C1608" s="107"/>
      <c r="D1608" s="104"/>
      <c r="E1608" s="61"/>
      <c r="F1608" s="61"/>
      <c r="G1608" s="104"/>
      <c r="H1608" s="104">
        <f t="shared" si="511"/>
        <v>0</v>
      </c>
      <c r="I1608" s="68"/>
      <c r="J1608" s="68"/>
      <c r="K1608" s="68"/>
      <c r="L1608" s="68"/>
      <c r="M1608" s="68"/>
      <c r="N1608" s="68"/>
      <c r="O1608" s="68"/>
      <c r="P1608" s="68"/>
      <c r="Q1608" s="68"/>
      <c r="R1608" s="68"/>
      <c r="S1608" s="68"/>
      <c r="T1608" s="68"/>
      <c r="U1608" s="68"/>
      <c r="V1608" s="68"/>
      <c r="W1608" s="68"/>
      <c r="X1608" s="68"/>
      <c r="Y1608" s="68"/>
      <c r="Z1608" s="68"/>
    </row>
    <row r="1609" spans="1:26" ht="30" customHeight="1">
      <c r="A1609" s="106" t="s">
        <v>3716</v>
      </c>
      <c r="B1609" s="76" t="s">
        <v>3717</v>
      </c>
      <c r="C1609" s="107"/>
      <c r="D1609" s="104"/>
      <c r="E1609" s="61"/>
      <c r="F1609" s="61"/>
      <c r="G1609" s="104"/>
      <c r="H1609" s="104">
        <f t="shared" si="511"/>
        <v>0</v>
      </c>
      <c r="I1609" s="68"/>
      <c r="J1609" s="68"/>
      <c r="K1609" s="68"/>
      <c r="L1609" s="68"/>
      <c r="M1609" s="68"/>
      <c r="N1609" s="68"/>
      <c r="O1609" s="68"/>
      <c r="P1609" s="68"/>
      <c r="Q1609" s="68"/>
      <c r="R1609" s="68"/>
      <c r="S1609" s="68"/>
      <c r="T1609" s="68"/>
      <c r="U1609" s="68"/>
      <c r="V1609" s="68"/>
      <c r="W1609" s="68"/>
      <c r="X1609" s="68"/>
      <c r="Y1609" s="68"/>
      <c r="Z1609" s="68"/>
    </row>
    <row r="1610" spans="1:26" ht="30" customHeight="1">
      <c r="A1610" s="103" t="s">
        <v>3718</v>
      </c>
      <c r="B1610" s="76" t="s">
        <v>3719</v>
      </c>
      <c r="C1610" s="107"/>
      <c r="D1610" s="104"/>
      <c r="E1610" s="61"/>
      <c r="F1610" s="61"/>
      <c r="G1610" s="104"/>
      <c r="H1610" s="104">
        <f t="shared" si="511"/>
        <v>0</v>
      </c>
      <c r="I1610" s="68"/>
      <c r="J1610" s="68"/>
      <c r="K1610" s="68"/>
      <c r="L1610" s="68"/>
      <c r="M1610" s="68"/>
      <c r="N1610" s="68"/>
      <c r="O1610" s="68"/>
      <c r="P1610" s="68"/>
      <c r="Q1610" s="68"/>
      <c r="R1610" s="68"/>
      <c r="S1610" s="68"/>
      <c r="T1610" s="68"/>
      <c r="U1610" s="68"/>
      <c r="V1610" s="68"/>
      <c r="W1610" s="68"/>
      <c r="X1610" s="68"/>
      <c r="Y1610" s="68"/>
      <c r="Z1610" s="68"/>
    </row>
    <row r="1611" spans="1:26" ht="30" customHeight="1">
      <c r="A1611" s="100" t="s">
        <v>3720</v>
      </c>
      <c r="B1611" s="109" t="s">
        <v>590</v>
      </c>
      <c r="C1611" s="102"/>
      <c r="D1611" s="102"/>
      <c r="E1611" s="48">
        <f t="shared" ref="E1611:F1611" si="512">SUM(E1612:E1629)</f>
        <v>0</v>
      </c>
      <c r="F1611" s="48">
        <f t="shared" si="512"/>
        <v>0</v>
      </c>
      <c r="G1611" s="49"/>
      <c r="H1611" s="48">
        <f>SUM(H1612:H1629)</f>
        <v>0</v>
      </c>
      <c r="I1611" s="68"/>
      <c r="J1611" s="68"/>
      <c r="K1611" s="68"/>
      <c r="L1611" s="68"/>
      <c r="M1611" s="68"/>
      <c r="N1611" s="68"/>
      <c r="O1611" s="68"/>
      <c r="P1611" s="68"/>
      <c r="Q1611" s="68"/>
      <c r="R1611" s="68"/>
      <c r="S1611" s="68"/>
      <c r="T1611" s="68"/>
      <c r="U1611" s="68"/>
      <c r="V1611" s="68"/>
      <c r="W1611" s="68"/>
      <c r="X1611" s="68"/>
      <c r="Y1611" s="68"/>
      <c r="Z1611" s="68"/>
    </row>
    <row r="1612" spans="1:26" ht="30" customHeight="1">
      <c r="A1612" s="106" t="s">
        <v>3721</v>
      </c>
      <c r="B1612" s="76" t="s">
        <v>3722</v>
      </c>
      <c r="C1612" s="107"/>
      <c r="D1612" s="104"/>
      <c r="E1612" s="61"/>
      <c r="F1612" s="61"/>
      <c r="G1612" s="104"/>
      <c r="H1612" s="104">
        <f t="shared" ref="H1612:H1629" si="513">ROUND(F1612-E1612,2)</f>
        <v>0</v>
      </c>
      <c r="I1612" s="68"/>
      <c r="J1612" s="68"/>
      <c r="K1612" s="68"/>
      <c r="L1612" s="68"/>
      <c r="M1612" s="68"/>
      <c r="N1612" s="68"/>
      <c r="O1612" s="68"/>
      <c r="P1612" s="68"/>
      <c r="Q1612" s="68"/>
      <c r="R1612" s="68"/>
      <c r="S1612" s="68"/>
      <c r="T1612" s="68"/>
      <c r="U1612" s="68"/>
      <c r="V1612" s="68"/>
      <c r="W1612" s="68"/>
      <c r="X1612" s="68"/>
      <c r="Y1612" s="68"/>
      <c r="Z1612" s="68"/>
    </row>
    <row r="1613" spans="1:26" ht="30" customHeight="1">
      <c r="A1613" s="103" t="s">
        <v>3723</v>
      </c>
      <c r="B1613" s="76" t="s">
        <v>3724</v>
      </c>
      <c r="C1613" s="107"/>
      <c r="D1613" s="104"/>
      <c r="E1613" s="61"/>
      <c r="F1613" s="61"/>
      <c r="G1613" s="104"/>
      <c r="H1613" s="104">
        <f t="shared" si="513"/>
        <v>0</v>
      </c>
      <c r="I1613" s="68"/>
      <c r="J1613" s="68"/>
      <c r="K1613" s="68"/>
      <c r="L1613" s="68"/>
      <c r="M1613" s="68"/>
      <c r="N1613" s="68"/>
      <c r="O1613" s="68"/>
      <c r="P1613" s="68"/>
      <c r="Q1613" s="68"/>
      <c r="R1613" s="68"/>
      <c r="S1613" s="68"/>
      <c r="T1613" s="68"/>
      <c r="U1613" s="68"/>
      <c r="V1613" s="68"/>
      <c r="W1613" s="68"/>
      <c r="X1613" s="68"/>
      <c r="Y1613" s="68"/>
      <c r="Z1613" s="68"/>
    </row>
    <row r="1614" spans="1:26" ht="30" customHeight="1">
      <c r="A1614" s="106" t="s">
        <v>3725</v>
      </c>
      <c r="B1614" s="76" t="s">
        <v>3726</v>
      </c>
      <c r="C1614" s="107"/>
      <c r="D1614" s="104"/>
      <c r="E1614" s="61"/>
      <c r="F1614" s="61"/>
      <c r="G1614" s="104"/>
      <c r="H1614" s="104">
        <f t="shared" si="513"/>
        <v>0</v>
      </c>
      <c r="I1614" s="68"/>
      <c r="J1614" s="68"/>
      <c r="K1614" s="68"/>
      <c r="L1614" s="68"/>
      <c r="M1614" s="68"/>
      <c r="N1614" s="68"/>
      <c r="O1614" s="68"/>
      <c r="P1614" s="68"/>
      <c r="Q1614" s="68"/>
      <c r="R1614" s="68"/>
      <c r="S1614" s="68"/>
      <c r="T1614" s="68"/>
      <c r="U1614" s="68"/>
      <c r="V1614" s="68"/>
      <c r="W1614" s="68"/>
      <c r="X1614" s="68"/>
      <c r="Y1614" s="68"/>
      <c r="Z1614" s="68"/>
    </row>
    <row r="1615" spans="1:26" ht="30" customHeight="1">
      <c r="A1615" s="103" t="s">
        <v>3727</v>
      </c>
      <c r="B1615" s="76" t="s">
        <v>3728</v>
      </c>
      <c r="C1615" s="107"/>
      <c r="D1615" s="104"/>
      <c r="E1615" s="61"/>
      <c r="F1615" s="61"/>
      <c r="G1615" s="104"/>
      <c r="H1615" s="104">
        <f t="shared" si="513"/>
        <v>0</v>
      </c>
      <c r="I1615" s="68"/>
      <c r="J1615" s="68"/>
      <c r="K1615" s="68"/>
      <c r="L1615" s="68"/>
      <c r="M1615" s="68"/>
      <c r="N1615" s="68"/>
      <c r="O1615" s="68"/>
      <c r="P1615" s="68"/>
      <c r="Q1615" s="68"/>
      <c r="R1615" s="68"/>
      <c r="S1615" s="68"/>
      <c r="T1615" s="68"/>
      <c r="U1615" s="68"/>
      <c r="V1615" s="68"/>
      <c r="W1615" s="68"/>
      <c r="X1615" s="68"/>
      <c r="Y1615" s="68"/>
      <c r="Z1615" s="68"/>
    </row>
    <row r="1616" spans="1:26" ht="30" customHeight="1">
      <c r="A1616" s="106" t="s">
        <v>3729</v>
      </c>
      <c r="B1616" s="76" t="s">
        <v>3730</v>
      </c>
      <c r="C1616" s="107"/>
      <c r="D1616" s="104"/>
      <c r="E1616" s="61"/>
      <c r="F1616" s="61"/>
      <c r="G1616" s="104"/>
      <c r="H1616" s="104">
        <f t="shared" si="513"/>
        <v>0</v>
      </c>
      <c r="I1616" s="68"/>
      <c r="J1616" s="68"/>
      <c r="K1616" s="68"/>
      <c r="L1616" s="68"/>
      <c r="M1616" s="68"/>
      <c r="N1616" s="68"/>
      <c r="O1616" s="68"/>
      <c r="P1616" s="68"/>
      <c r="Q1616" s="68"/>
      <c r="R1616" s="68"/>
      <c r="S1616" s="68"/>
      <c r="T1616" s="68"/>
      <c r="U1616" s="68"/>
      <c r="V1616" s="68"/>
      <c r="W1616" s="68"/>
      <c r="X1616" s="68"/>
      <c r="Y1616" s="68"/>
      <c r="Z1616" s="68"/>
    </row>
    <row r="1617" spans="1:26" ht="30" customHeight="1">
      <c r="A1617" s="103" t="s">
        <v>3731</v>
      </c>
      <c r="B1617" s="76" t="s">
        <v>3732</v>
      </c>
      <c r="C1617" s="107"/>
      <c r="D1617" s="104"/>
      <c r="E1617" s="61"/>
      <c r="F1617" s="61"/>
      <c r="G1617" s="104"/>
      <c r="H1617" s="104">
        <f t="shared" si="513"/>
        <v>0</v>
      </c>
      <c r="I1617" s="68"/>
      <c r="J1617" s="68"/>
      <c r="K1617" s="68"/>
      <c r="L1617" s="68"/>
      <c r="M1617" s="68"/>
      <c r="N1617" s="68"/>
      <c r="O1617" s="68"/>
      <c r="P1617" s="68"/>
      <c r="Q1617" s="68"/>
      <c r="R1617" s="68"/>
      <c r="S1617" s="68"/>
      <c r="T1617" s="68"/>
      <c r="U1617" s="68"/>
      <c r="V1617" s="68"/>
      <c r="W1617" s="68"/>
      <c r="X1617" s="68"/>
      <c r="Y1617" s="68"/>
      <c r="Z1617" s="68"/>
    </row>
    <row r="1618" spans="1:26" ht="30" customHeight="1">
      <c r="A1618" s="106" t="s">
        <v>3733</v>
      </c>
      <c r="B1618" s="76" t="s">
        <v>3734</v>
      </c>
      <c r="C1618" s="107"/>
      <c r="D1618" s="104"/>
      <c r="E1618" s="61"/>
      <c r="F1618" s="61"/>
      <c r="G1618" s="104"/>
      <c r="H1618" s="104">
        <f t="shared" si="513"/>
        <v>0</v>
      </c>
      <c r="I1618" s="68"/>
      <c r="J1618" s="68"/>
      <c r="K1618" s="68"/>
      <c r="L1618" s="68"/>
      <c r="M1618" s="68"/>
      <c r="N1618" s="68"/>
      <c r="O1618" s="68"/>
      <c r="P1618" s="68"/>
      <c r="Q1618" s="68"/>
      <c r="R1618" s="68"/>
      <c r="S1618" s="68"/>
      <c r="T1618" s="68"/>
      <c r="U1618" s="68"/>
      <c r="V1618" s="68"/>
      <c r="W1618" s="68"/>
      <c r="X1618" s="68"/>
      <c r="Y1618" s="68"/>
      <c r="Z1618" s="68"/>
    </row>
    <row r="1619" spans="1:26" ht="30" customHeight="1">
      <c r="A1619" s="103" t="s">
        <v>3735</v>
      </c>
      <c r="B1619" s="76" t="s">
        <v>3736</v>
      </c>
      <c r="C1619" s="107"/>
      <c r="D1619" s="104"/>
      <c r="E1619" s="61"/>
      <c r="F1619" s="61"/>
      <c r="G1619" s="104"/>
      <c r="H1619" s="104">
        <f t="shared" si="513"/>
        <v>0</v>
      </c>
      <c r="I1619" s="68"/>
      <c r="J1619" s="68"/>
      <c r="K1619" s="68"/>
      <c r="L1619" s="68"/>
      <c r="M1619" s="68"/>
      <c r="N1619" s="68"/>
      <c r="O1619" s="68"/>
      <c r="P1619" s="68"/>
      <c r="Q1619" s="68"/>
      <c r="R1619" s="68"/>
      <c r="S1619" s="68"/>
      <c r="T1619" s="68"/>
      <c r="U1619" s="68"/>
      <c r="V1619" s="68"/>
      <c r="W1619" s="68"/>
      <c r="X1619" s="68"/>
      <c r="Y1619" s="68"/>
      <c r="Z1619" s="68"/>
    </row>
    <row r="1620" spans="1:26" ht="30" customHeight="1">
      <c r="A1620" s="106" t="s">
        <v>3737</v>
      </c>
      <c r="B1620" s="76" t="s">
        <v>3738</v>
      </c>
      <c r="C1620" s="107"/>
      <c r="D1620" s="104"/>
      <c r="E1620" s="61"/>
      <c r="F1620" s="61"/>
      <c r="G1620" s="104"/>
      <c r="H1620" s="104">
        <f t="shared" si="513"/>
        <v>0</v>
      </c>
      <c r="I1620" s="68"/>
      <c r="J1620" s="68"/>
      <c r="K1620" s="68"/>
      <c r="L1620" s="68"/>
      <c r="M1620" s="68"/>
      <c r="N1620" s="68"/>
      <c r="O1620" s="68"/>
      <c r="P1620" s="68"/>
      <c r="Q1620" s="68"/>
      <c r="R1620" s="68"/>
      <c r="S1620" s="68"/>
      <c r="T1620" s="68"/>
      <c r="U1620" s="68"/>
      <c r="V1620" s="68"/>
      <c r="W1620" s="68"/>
      <c r="X1620" s="68"/>
      <c r="Y1620" s="68"/>
      <c r="Z1620" s="68"/>
    </row>
    <row r="1621" spans="1:26" ht="30" customHeight="1">
      <c r="A1621" s="103" t="s">
        <v>3739</v>
      </c>
      <c r="B1621" s="76" t="s">
        <v>3740</v>
      </c>
      <c r="C1621" s="107"/>
      <c r="D1621" s="104"/>
      <c r="E1621" s="61"/>
      <c r="F1621" s="61"/>
      <c r="G1621" s="104"/>
      <c r="H1621" s="104">
        <f t="shared" si="513"/>
        <v>0</v>
      </c>
      <c r="I1621" s="68"/>
      <c r="J1621" s="68"/>
      <c r="K1621" s="68"/>
      <c r="L1621" s="68"/>
      <c r="M1621" s="68"/>
      <c r="N1621" s="68"/>
      <c r="O1621" s="68"/>
      <c r="P1621" s="68"/>
      <c r="Q1621" s="68"/>
      <c r="R1621" s="68"/>
      <c r="S1621" s="68"/>
      <c r="T1621" s="68"/>
      <c r="U1621" s="68"/>
      <c r="V1621" s="68"/>
      <c r="W1621" s="68"/>
      <c r="X1621" s="68"/>
      <c r="Y1621" s="68"/>
      <c r="Z1621" s="68"/>
    </row>
    <row r="1622" spans="1:26" ht="30" customHeight="1">
      <c r="A1622" s="106" t="s">
        <v>3741</v>
      </c>
      <c r="B1622" s="76" t="s">
        <v>3742</v>
      </c>
      <c r="C1622" s="107"/>
      <c r="D1622" s="104"/>
      <c r="E1622" s="61"/>
      <c r="F1622" s="61"/>
      <c r="G1622" s="104"/>
      <c r="H1622" s="104">
        <f t="shared" si="513"/>
        <v>0</v>
      </c>
      <c r="I1622" s="68"/>
      <c r="J1622" s="68"/>
      <c r="K1622" s="68"/>
      <c r="L1622" s="68"/>
      <c r="M1622" s="68"/>
      <c r="N1622" s="68"/>
      <c r="O1622" s="68"/>
      <c r="P1622" s="68"/>
      <c r="Q1622" s="68"/>
      <c r="R1622" s="68"/>
      <c r="S1622" s="68"/>
      <c r="T1622" s="68"/>
      <c r="U1622" s="68"/>
      <c r="V1622" s="68"/>
      <c r="W1622" s="68"/>
      <c r="X1622" s="68"/>
      <c r="Y1622" s="68"/>
      <c r="Z1622" s="68"/>
    </row>
    <row r="1623" spans="1:26" ht="30" customHeight="1">
      <c r="A1623" s="103" t="s">
        <v>3743</v>
      </c>
      <c r="B1623" s="76" t="s">
        <v>3744</v>
      </c>
      <c r="C1623" s="107"/>
      <c r="D1623" s="104"/>
      <c r="E1623" s="61"/>
      <c r="F1623" s="61"/>
      <c r="G1623" s="104"/>
      <c r="H1623" s="104">
        <f t="shared" si="513"/>
        <v>0</v>
      </c>
      <c r="I1623" s="68"/>
      <c r="J1623" s="68"/>
      <c r="K1623" s="68"/>
      <c r="L1623" s="68"/>
      <c r="M1623" s="68"/>
      <c r="N1623" s="68"/>
      <c r="O1623" s="68"/>
      <c r="P1623" s="68"/>
      <c r="Q1623" s="68"/>
      <c r="R1623" s="68"/>
      <c r="S1623" s="68"/>
      <c r="T1623" s="68"/>
      <c r="U1623" s="68"/>
      <c r="V1623" s="68"/>
      <c r="W1623" s="68"/>
      <c r="X1623" s="68"/>
      <c r="Y1623" s="68"/>
      <c r="Z1623" s="68"/>
    </row>
    <row r="1624" spans="1:26" ht="30" customHeight="1">
      <c r="A1624" s="106" t="s">
        <v>3745</v>
      </c>
      <c r="B1624" s="76" t="s">
        <v>3746</v>
      </c>
      <c r="C1624" s="107"/>
      <c r="D1624" s="104"/>
      <c r="E1624" s="61"/>
      <c r="F1624" s="61"/>
      <c r="G1624" s="104"/>
      <c r="H1624" s="104">
        <f t="shared" si="513"/>
        <v>0</v>
      </c>
      <c r="I1624" s="68"/>
      <c r="J1624" s="68"/>
      <c r="K1624" s="68"/>
      <c r="L1624" s="68"/>
      <c r="M1624" s="68"/>
      <c r="N1624" s="68"/>
      <c r="O1624" s="68"/>
      <c r="P1624" s="68"/>
      <c r="Q1624" s="68"/>
      <c r="R1624" s="68"/>
      <c r="S1624" s="68"/>
      <c r="T1624" s="68"/>
      <c r="U1624" s="68"/>
      <c r="V1624" s="68"/>
      <c r="W1624" s="68"/>
      <c r="X1624" s="68"/>
      <c r="Y1624" s="68"/>
      <c r="Z1624" s="68"/>
    </row>
    <row r="1625" spans="1:26" ht="30" customHeight="1">
      <c r="A1625" s="103" t="s">
        <v>3747</v>
      </c>
      <c r="B1625" s="76" t="s">
        <v>3748</v>
      </c>
      <c r="C1625" s="107"/>
      <c r="D1625" s="104"/>
      <c r="E1625" s="61"/>
      <c r="F1625" s="61"/>
      <c r="G1625" s="104"/>
      <c r="H1625" s="104">
        <f t="shared" si="513"/>
        <v>0</v>
      </c>
      <c r="I1625" s="68"/>
      <c r="J1625" s="68"/>
      <c r="K1625" s="68"/>
      <c r="L1625" s="68"/>
      <c r="M1625" s="68"/>
      <c r="N1625" s="68"/>
      <c r="O1625" s="68"/>
      <c r="P1625" s="68"/>
      <c r="Q1625" s="68"/>
      <c r="R1625" s="68"/>
      <c r="S1625" s="68"/>
      <c r="T1625" s="68"/>
      <c r="U1625" s="68"/>
      <c r="V1625" s="68"/>
      <c r="W1625" s="68"/>
      <c r="X1625" s="68"/>
      <c r="Y1625" s="68"/>
      <c r="Z1625" s="68"/>
    </row>
    <row r="1626" spans="1:26" ht="30" customHeight="1">
      <c r="A1626" s="106" t="s">
        <v>3749</v>
      </c>
      <c r="B1626" s="76" t="s">
        <v>3750</v>
      </c>
      <c r="C1626" s="107"/>
      <c r="D1626" s="104"/>
      <c r="E1626" s="61"/>
      <c r="F1626" s="61"/>
      <c r="G1626" s="104"/>
      <c r="H1626" s="104">
        <f t="shared" si="513"/>
        <v>0</v>
      </c>
      <c r="I1626" s="68"/>
      <c r="J1626" s="68"/>
      <c r="K1626" s="68"/>
      <c r="L1626" s="68"/>
      <c r="M1626" s="68"/>
      <c r="N1626" s="68"/>
      <c r="O1626" s="68"/>
      <c r="P1626" s="68"/>
      <c r="Q1626" s="68"/>
      <c r="R1626" s="68"/>
      <c r="S1626" s="68"/>
      <c r="T1626" s="68"/>
      <c r="U1626" s="68"/>
      <c r="V1626" s="68"/>
      <c r="W1626" s="68"/>
      <c r="X1626" s="68"/>
      <c r="Y1626" s="68"/>
      <c r="Z1626" s="68"/>
    </row>
    <row r="1627" spans="1:26" ht="30" customHeight="1">
      <c r="A1627" s="103" t="s">
        <v>3751</v>
      </c>
      <c r="B1627" s="76" t="s">
        <v>3752</v>
      </c>
      <c r="C1627" s="107"/>
      <c r="D1627" s="104"/>
      <c r="E1627" s="61"/>
      <c r="F1627" s="61"/>
      <c r="G1627" s="104"/>
      <c r="H1627" s="104">
        <f t="shared" si="513"/>
        <v>0</v>
      </c>
      <c r="I1627" s="68"/>
      <c r="J1627" s="68"/>
      <c r="K1627" s="68"/>
      <c r="L1627" s="68"/>
      <c r="M1627" s="68"/>
      <c r="N1627" s="68"/>
      <c r="O1627" s="68"/>
      <c r="P1627" s="68"/>
      <c r="Q1627" s="68"/>
      <c r="R1627" s="68"/>
      <c r="S1627" s="68"/>
      <c r="T1627" s="68"/>
      <c r="U1627" s="68"/>
      <c r="V1627" s="68"/>
      <c r="W1627" s="68"/>
      <c r="X1627" s="68"/>
      <c r="Y1627" s="68"/>
      <c r="Z1627" s="68"/>
    </row>
    <row r="1628" spans="1:26" ht="30" customHeight="1">
      <c r="A1628" s="106" t="s">
        <v>3753</v>
      </c>
      <c r="B1628" s="76" t="s">
        <v>3754</v>
      </c>
      <c r="C1628" s="107"/>
      <c r="D1628" s="104"/>
      <c r="E1628" s="61"/>
      <c r="F1628" s="61"/>
      <c r="G1628" s="104"/>
      <c r="H1628" s="104">
        <f t="shared" si="513"/>
        <v>0</v>
      </c>
      <c r="I1628" s="68"/>
      <c r="J1628" s="68"/>
      <c r="K1628" s="68"/>
      <c r="L1628" s="68"/>
      <c r="M1628" s="68"/>
      <c r="N1628" s="68"/>
      <c r="O1628" s="68"/>
      <c r="P1628" s="68"/>
      <c r="Q1628" s="68"/>
      <c r="R1628" s="68"/>
      <c r="S1628" s="68"/>
      <c r="T1628" s="68"/>
      <c r="U1628" s="68"/>
      <c r="V1628" s="68"/>
      <c r="W1628" s="68"/>
      <c r="X1628" s="68"/>
      <c r="Y1628" s="68"/>
      <c r="Z1628" s="68"/>
    </row>
    <row r="1629" spans="1:26" ht="30" customHeight="1">
      <c r="A1629" s="103" t="s">
        <v>3755</v>
      </c>
      <c r="B1629" s="76" t="s">
        <v>3756</v>
      </c>
      <c r="C1629" s="107"/>
      <c r="D1629" s="104"/>
      <c r="E1629" s="61"/>
      <c r="F1629" s="61"/>
      <c r="G1629" s="104"/>
      <c r="H1629" s="104">
        <f t="shared" si="513"/>
        <v>0</v>
      </c>
      <c r="I1629" s="68"/>
      <c r="J1629" s="68"/>
      <c r="K1629" s="68"/>
      <c r="L1629" s="68"/>
      <c r="M1629" s="68"/>
      <c r="N1629" s="68"/>
      <c r="O1629" s="68"/>
      <c r="P1629" s="68"/>
      <c r="Q1629" s="68"/>
      <c r="R1629" s="68"/>
      <c r="S1629" s="68"/>
      <c r="T1629" s="68"/>
      <c r="U1629" s="68"/>
      <c r="V1629" s="68"/>
      <c r="W1629" s="68"/>
      <c r="X1629" s="68"/>
      <c r="Y1629" s="68"/>
      <c r="Z1629" s="68"/>
    </row>
    <row r="1630" spans="1:26" ht="30" customHeight="1">
      <c r="A1630" s="100" t="s">
        <v>3757</v>
      </c>
      <c r="B1630" s="109" t="s">
        <v>599</v>
      </c>
      <c r="C1630" s="102"/>
      <c r="D1630" s="102"/>
      <c r="E1630" s="48">
        <f t="shared" ref="E1630:F1630" si="514">SUM(E1631:E1636)</f>
        <v>0</v>
      </c>
      <c r="F1630" s="48">
        <f t="shared" si="514"/>
        <v>0</v>
      </c>
      <c r="G1630" s="49"/>
      <c r="H1630" s="48">
        <f>SUM(H1631:H1636)</f>
        <v>0</v>
      </c>
      <c r="I1630" s="68"/>
      <c r="J1630" s="68"/>
      <c r="K1630" s="68"/>
      <c r="L1630" s="68"/>
      <c r="M1630" s="68"/>
      <c r="N1630" s="68"/>
      <c r="O1630" s="68"/>
      <c r="P1630" s="68"/>
      <c r="Q1630" s="68"/>
      <c r="R1630" s="68"/>
      <c r="S1630" s="68"/>
      <c r="T1630" s="68"/>
      <c r="U1630" s="68"/>
      <c r="V1630" s="68"/>
      <c r="W1630" s="68"/>
      <c r="X1630" s="68"/>
      <c r="Y1630" s="68"/>
      <c r="Z1630" s="68"/>
    </row>
    <row r="1631" spans="1:26" ht="30" customHeight="1">
      <c r="A1631" s="106" t="s">
        <v>3758</v>
      </c>
      <c r="B1631" s="76" t="s">
        <v>3759</v>
      </c>
      <c r="C1631" s="107"/>
      <c r="D1631" s="104"/>
      <c r="E1631" s="61"/>
      <c r="F1631" s="61"/>
      <c r="G1631" s="104"/>
      <c r="H1631" s="104">
        <f t="shared" ref="H1631:H1636" si="515">ROUND(F1631-E1631,2)</f>
        <v>0</v>
      </c>
      <c r="I1631" s="68"/>
      <c r="J1631" s="68"/>
      <c r="K1631" s="68"/>
      <c r="L1631" s="68"/>
      <c r="M1631" s="68"/>
      <c r="N1631" s="68"/>
      <c r="O1631" s="68"/>
      <c r="P1631" s="68"/>
      <c r="Q1631" s="68"/>
      <c r="R1631" s="68"/>
      <c r="S1631" s="68"/>
      <c r="T1631" s="68"/>
      <c r="U1631" s="68"/>
      <c r="V1631" s="68"/>
      <c r="W1631" s="68"/>
      <c r="X1631" s="68"/>
      <c r="Y1631" s="68"/>
      <c r="Z1631" s="68"/>
    </row>
    <row r="1632" spans="1:26" ht="30" customHeight="1">
      <c r="A1632" s="103" t="s">
        <v>3760</v>
      </c>
      <c r="B1632" s="76" t="s">
        <v>3761</v>
      </c>
      <c r="C1632" s="107"/>
      <c r="D1632" s="104"/>
      <c r="E1632" s="61"/>
      <c r="F1632" s="61"/>
      <c r="G1632" s="104"/>
      <c r="H1632" s="104">
        <f t="shared" si="515"/>
        <v>0</v>
      </c>
      <c r="I1632" s="68"/>
      <c r="J1632" s="68"/>
      <c r="K1632" s="68"/>
      <c r="L1632" s="68"/>
      <c r="M1632" s="68"/>
      <c r="N1632" s="68"/>
      <c r="O1632" s="68"/>
      <c r="P1632" s="68"/>
      <c r="Q1632" s="68"/>
      <c r="R1632" s="68"/>
      <c r="S1632" s="68"/>
      <c r="T1632" s="68"/>
      <c r="U1632" s="68"/>
      <c r="V1632" s="68"/>
      <c r="W1632" s="68"/>
      <c r="X1632" s="68"/>
      <c r="Y1632" s="68"/>
      <c r="Z1632" s="68"/>
    </row>
    <row r="1633" spans="1:26" ht="30" customHeight="1">
      <c r="A1633" s="106" t="s">
        <v>3762</v>
      </c>
      <c r="B1633" s="76" t="s">
        <v>3763</v>
      </c>
      <c r="C1633" s="107"/>
      <c r="D1633" s="104"/>
      <c r="E1633" s="61"/>
      <c r="F1633" s="61"/>
      <c r="G1633" s="104"/>
      <c r="H1633" s="104">
        <f t="shared" si="515"/>
        <v>0</v>
      </c>
      <c r="I1633" s="68"/>
      <c r="J1633" s="68"/>
      <c r="K1633" s="68"/>
      <c r="L1633" s="68"/>
      <c r="M1633" s="68"/>
      <c r="N1633" s="68"/>
      <c r="O1633" s="68"/>
      <c r="P1633" s="68"/>
      <c r="Q1633" s="68"/>
      <c r="R1633" s="68"/>
      <c r="S1633" s="68"/>
      <c r="T1633" s="68"/>
      <c r="U1633" s="68"/>
      <c r="V1633" s="68"/>
      <c r="W1633" s="68"/>
      <c r="X1633" s="68"/>
      <c r="Y1633" s="68"/>
      <c r="Z1633" s="68"/>
    </row>
    <row r="1634" spans="1:26" ht="30" customHeight="1">
      <c r="A1634" s="103" t="s">
        <v>3764</v>
      </c>
      <c r="B1634" s="76" t="s">
        <v>3765</v>
      </c>
      <c r="C1634" s="107"/>
      <c r="D1634" s="104"/>
      <c r="E1634" s="61"/>
      <c r="F1634" s="61"/>
      <c r="G1634" s="104"/>
      <c r="H1634" s="104">
        <f t="shared" si="515"/>
        <v>0</v>
      </c>
      <c r="I1634" s="68"/>
      <c r="J1634" s="68"/>
      <c r="K1634" s="68"/>
      <c r="L1634" s="68"/>
      <c r="M1634" s="68"/>
      <c r="N1634" s="68"/>
      <c r="O1634" s="68"/>
      <c r="P1634" s="68"/>
      <c r="Q1634" s="68"/>
      <c r="R1634" s="68"/>
      <c r="S1634" s="68"/>
      <c r="T1634" s="68"/>
      <c r="U1634" s="68"/>
      <c r="V1634" s="68"/>
      <c r="W1634" s="68"/>
      <c r="X1634" s="68"/>
      <c r="Y1634" s="68"/>
      <c r="Z1634" s="68"/>
    </row>
    <row r="1635" spans="1:26" ht="30" customHeight="1">
      <c r="A1635" s="106" t="s">
        <v>3766</v>
      </c>
      <c r="B1635" s="76" t="s">
        <v>3767</v>
      </c>
      <c r="C1635" s="107"/>
      <c r="D1635" s="104"/>
      <c r="E1635" s="61"/>
      <c r="F1635" s="61"/>
      <c r="G1635" s="104"/>
      <c r="H1635" s="104">
        <f t="shared" si="515"/>
        <v>0</v>
      </c>
      <c r="I1635" s="68"/>
      <c r="J1635" s="68"/>
      <c r="K1635" s="68"/>
      <c r="L1635" s="68"/>
      <c r="M1635" s="68"/>
      <c r="N1635" s="68"/>
      <c r="O1635" s="68"/>
      <c r="P1635" s="68"/>
      <c r="Q1635" s="68"/>
      <c r="R1635" s="68"/>
      <c r="S1635" s="68"/>
      <c r="T1635" s="68"/>
      <c r="U1635" s="68"/>
      <c r="V1635" s="68"/>
      <c r="W1635" s="68"/>
      <c r="X1635" s="68"/>
      <c r="Y1635" s="68"/>
      <c r="Z1635" s="68"/>
    </row>
    <row r="1636" spans="1:26" ht="30" customHeight="1">
      <c r="A1636" s="103" t="s">
        <v>3768</v>
      </c>
      <c r="B1636" s="76" t="s">
        <v>3769</v>
      </c>
      <c r="C1636" s="107"/>
      <c r="D1636" s="104"/>
      <c r="E1636" s="61"/>
      <c r="F1636" s="61"/>
      <c r="G1636" s="104"/>
      <c r="H1636" s="104">
        <f t="shared" si="515"/>
        <v>0</v>
      </c>
      <c r="I1636" s="68"/>
      <c r="J1636" s="68"/>
      <c r="K1636" s="68"/>
      <c r="L1636" s="68"/>
      <c r="M1636" s="68"/>
      <c r="N1636" s="68"/>
      <c r="O1636" s="68"/>
      <c r="P1636" s="68"/>
      <c r="Q1636" s="68"/>
      <c r="R1636" s="68"/>
      <c r="S1636" s="68"/>
      <c r="T1636" s="68"/>
      <c r="U1636" s="68"/>
      <c r="V1636" s="68"/>
      <c r="W1636" s="68"/>
      <c r="X1636" s="68"/>
      <c r="Y1636" s="68"/>
      <c r="Z1636" s="68"/>
    </row>
    <row r="1637" spans="1:26" ht="30" customHeight="1">
      <c r="A1637" s="100" t="s">
        <v>3770</v>
      </c>
      <c r="B1637" s="109" t="s">
        <v>603</v>
      </c>
      <c r="C1637" s="102"/>
      <c r="D1637" s="102"/>
      <c r="E1637" s="48">
        <f t="shared" ref="E1637:F1637" si="516">SUM(E1638:E1651)</f>
        <v>0</v>
      </c>
      <c r="F1637" s="48">
        <f t="shared" si="516"/>
        <v>0</v>
      </c>
      <c r="G1637" s="49"/>
      <c r="H1637" s="48">
        <f>SUM(H1638:H1651)</f>
        <v>0</v>
      </c>
      <c r="I1637" s="68"/>
      <c r="J1637" s="68"/>
      <c r="K1637" s="68"/>
      <c r="L1637" s="68"/>
      <c r="M1637" s="68"/>
      <c r="N1637" s="68"/>
      <c r="O1637" s="68"/>
      <c r="P1637" s="68"/>
      <c r="Q1637" s="68"/>
      <c r="R1637" s="68"/>
      <c r="S1637" s="68"/>
      <c r="T1637" s="68"/>
      <c r="U1637" s="68"/>
      <c r="V1637" s="68"/>
      <c r="W1637" s="68"/>
      <c r="X1637" s="68"/>
      <c r="Y1637" s="68"/>
      <c r="Z1637" s="68"/>
    </row>
    <row r="1638" spans="1:26" ht="30" customHeight="1">
      <c r="A1638" s="106" t="s">
        <v>3771</v>
      </c>
      <c r="B1638" s="76" t="s">
        <v>3772</v>
      </c>
      <c r="C1638" s="107"/>
      <c r="D1638" s="104"/>
      <c r="E1638" s="61"/>
      <c r="F1638" s="61"/>
      <c r="G1638" s="104"/>
      <c r="H1638" s="104">
        <f t="shared" ref="H1638:H1651" si="517">ROUND(F1638-E1638,2)</f>
        <v>0</v>
      </c>
      <c r="I1638" s="68"/>
      <c r="J1638" s="68"/>
      <c r="K1638" s="68"/>
      <c r="L1638" s="68"/>
      <c r="M1638" s="68"/>
      <c r="N1638" s="68"/>
      <c r="O1638" s="68"/>
      <c r="P1638" s="68"/>
      <c r="Q1638" s="68"/>
      <c r="R1638" s="68"/>
      <c r="S1638" s="68"/>
      <c r="T1638" s="68"/>
      <c r="U1638" s="68"/>
      <c r="V1638" s="68"/>
      <c r="W1638" s="68"/>
      <c r="X1638" s="68"/>
      <c r="Y1638" s="68"/>
      <c r="Z1638" s="68"/>
    </row>
    <row r="1639" spans="1:26" ht="30" customHeight="1">
      <c r="A1639" s="103" t="s">
        <v>3773</v>
      </c>
      <c r="B1639" s="76" t="s">
        <v>3774</v>
      </c>
      <c r="C1639" s="107"/>
      <c r="D1639" s="104"/>
      <c r="E1639" s="61"/>
      <c r="F1639" s="61"/>
      <c r="G1639" s="104"/>
      <c r="H1639" s="104">
        <f t="shared" si="517"/>
        <v>0</v>
      </c>
      <c r="I1639" s="68"/>
      <c r="J1639" s="68"/>
      <c r="K1639" s="68"/>
      <c r="L1639" s="68"/>
      <c r="M1639" s="68"/>
      <c r="N1639" s="68"/>
      <c r="O1639" s="68"/>
      <c r="P1639" s="68"/>
      <c r="Q1639" s="68"/>
      <c r="R1639" s="68"/>
      <c r="S1639" s="68"/>
      <c r="T1639" s="68"/>
      <c r="U1639" s="68"/>
      <c r="V1639" s="68"/>
      <c r="W1639" s="68"/>
      <c r="X1639" s="68"/>
      <c r="Y1639" s="68"/>
      <c r="Z1639" s="68"/>
    </row>
    <row r="1640" spans="1:26" ht="30" customHeight="1">
      <c r="A1640" s="106" t="s">
        <v>3775</v>
      </c>
      <c r="B1640" s="76" t="s">
        <v>3776</v>
      </c>
      <c r="C1640" s="107"/>
      <c r="D1640" s="104"/>
      <c r="E1640" s="61"/>
      <c r="F1640" s="61"/>
      <c r="G1640" s="104"/>
      <c r="H1640" s="104">
        <f t="shared" si="517"/>
        <v>0</v>
      </c>
      <c r="I1640" s="68"/>
      <c r="J1640" s="68"/>
      <c r="K1640" s="68"/>
      <c r="L1640" s="68"/>
      <c r="M1640" s="68"/>
      <c r="N1640" s="68"/>
      <c r="O1640" s="68"/>
      <c r="P1640" s="68"/>
      <c r="Q1640" s="68"/>
      <c r="R1640" s="68"/>
      <c r="S1640" s="68"/>
      <c r="T1640" s="68"/>
      <c r="U1640" s="68"/>
      <c r="V1640" s="68"/>
      <c r="W1640" s="68"/>
      <c r="X1640" s="68"/>
      <c r="Y1640" s="68"/>
      <c r="Z1640" s="68"/>
    </row>
    <row r="1641" spans="1:26" ht="30" customHeight="1">
      <c r="A1641" s="103" t="s">
        <v>3777</v>
      </c>
      <c r="B1641" s="76" t="s">
        <v>3778</v>
      </c>
      <c r="C1641" s="107"/>
      <c r="D1641" s="104"/>
      <c r="E1641" s="61"/>
      <c r="F1641" s="61"/>
      <c r="G1641" s="104"/>
      <c r="H1641" s="104">
        <f t="shared" si="517"/>
        <v>0</v>
      </c>
      <c r="I1641" s="68"/>
      <c r="J1641" s="68"/>
      <c r="K1641" s="68"/>
      <c r="L1641" s="68"/>
      <c r="M1641" s="68"/>
      <c r="N1641" s="68"/>
      <c r="O1641" s="68"/>
      <c r="P1641" s="68"/>
      <c r="Q1641" s="68"/>
      <c r="R1641" s="68"/>
      <c r="S1641" s="68"/>
      <c r="T1641" s="68"/>
      <c r="U1641" s="68"/>
      <c r="V1641" s="68"/>
      <c r="W1641" s="68"/>
      <c r="X1641" s="68"/>
      <c r="Y1641" s="68"/>
      <c r="Z1641" s="68"/>
    </row>
    <row r="1642" spans="1:26" ht="30" customHeight="1">
      <c r="A1642" s="106" t="s">
        <v>3779</v>
      </c>
      <c r="B1642" s="76" t="s">
        <v>3780</v>
      </c>
      <c r="C1642" s="107"/>
      <c r="D1642" s="104"/>
      <c r="E1642" s="61"/>
      <c r="F1642" s="61"/>
      <c r="G1642" s="104"/>
      <c r="H1642" s="104">
        <f t="shared" si="517"/>
        <v>0</v>
      </c>
      <c r="I1642" s="68"/>
      <c r="J1642" s="68"/>
      <c r="K1642" s="68"/>
      <c r="L1642" s="68"/>
      <c r="M1642" s="68"/>
      <c r="N1642" s="68"/>
      <c r="O1642" s="68"/>
      <c r="P1642" s="68"/>
      <c r="Q1642" s="68"/>
      <c r="R1642" s="68"/>
      <c r="S1642" s="68"/>
      <c r="T1642" s="68"/>
      <c r="U1642" s="68"/>
      <c r="V1642" s="68"/>
      <c r="W1642" s="68"/>
      <c r="X1642" s="68"/>
      <c r="Y1642" s="68"/>
      <c r="Z1642" s="68"/>
    </row>
    <row r="1643" spans="1:26" ht="30" customHeight="1">
      <c r="A1643" s="103" t="s">
        <v>3781</v>
      </c>
      <c r="B1643" s="76" t="s">
        <v>3782</v>
      </c>
      <c r="C1643" s="107"/>
      <c r="D1643" s="104"/>
      <c r="E1643" s="61"/>
      <c r="F1643" s="61"/>
      <c r="G1643" s="104"/>
      <c r="H1643" s="104">
        <f t="shared" si="517"/>
        <v>0</v>
      </c>
      <c r="I1643" s="68"/>
      <c r="J1643" s="68"/>
      <c r="K1643" s="68"/>
      <c r="L1643" s="68"/>
      <c r="M1643" s="68"/>
      <c r="N1643" s="68"/>
      <c r="O1643" s="68"/>
      <c r="P1643" s="68"/>
      <c r="Q1643" s="68"/>
      <c r="R1643" s="68"/>
      <c r="S1643" s="68"/>
      <c r="T1643" s="68"/>
      <c r="U1643" s="68"/>
      <c r="V1643" s="68"/>
      <c r="W1643" s="68"/>
      <c r="X1643" s="68"/>
      <c r="Y1643" s="68"/>
      <c r="Z1643" s="68"/>
    </row>
    <row r="1644" spans="1:26" ht="30" customHeight="1">
      <c r="A1644" s="106" t="s">
        <v>3783</v>
      </c>
      <c r="B1644" s="76" t="s">
        <v>3784</v>
      </c>
      <c r="C1644" s="107"/>
      <c r="D1644" s="104"/>
      <c r="E1644" s="61"/>
      <c r="F1644" s="61"/>
      <c r="G1644" s="104"/>
      <c r="H1644" s="104">
        <f t="shared" si="517"/>
        <v>0</v>
      </c>
      <c r="I1644" s="68"/>
      <c r="J1644" s="68"/>
      <c r="K1644" s="68"/>
      <c r="L1644" s="68"/>
      <c r="M1644" s="68"/>
      <c r="N1644" s="68"/>
      <c r="O1644" s="68"/>
      <c r="P1644" s="68"/>
      <c r="Q1644" s="68"/>
      <c r="R1644" s="68"/>
      <c r="S1644" s="68"/>
      <c r="T1644" s="68"/>
      <c r="U1644" s="68"/>
      <c r="V1644" s="68"/>
      <c r="W1644" s="68"/>
      <c r="X1644" s="68"/>
      <c r="Y1644" s="68"/>
      <c r="Z1644" s="68"/>
    </row>
    <row r="1645" spans="1:26" ht="30" customHeight="1">
      <c r="A1645" s="103" t="s">
        <v>3785</v>
      </c>
      <c r="B1645" s="76" t="s">
        <v>3786</v>
      </c>
      <c r="C1645" s="107"/>
      <c r="D1645" s="104"/>
      <c r="E1645" s="61"/>
      <c r="F1645" s="61"/>
      <c r="G1645" s="104"/>
      <c r="H1645" s="104">
        <f t="shared" si="517"/>
        <v>0</v>
      </c>
      <c r="I1645" s="68"/>
      <c r="J1645" s="68"/>
      <c r="K1645" s="68"/>
      <c r="L1645" s="68"/>
      <c r="M1645" s="68"/>
      <c r="N1645" s="68"/>
      <c r="O1645" s="68"/>
      <c r="P1645" s="68"/>
      <c r="Q1645" s="68"/>
      <c r="R1645" s="68"/>
      <c r="S1645" s="68"/>
      <c r="T1645" s="68"/>
      <c r="U1645" s="68"/>
      <c r="V1645" s="68"/>
      <c r="W1645" s="68"/>
      <c r="X1645" s="68"/>
      <c r="Y1645" s="68"/>
      <c r="Z1645" s="68"/>
    </row>
    <row r="1646" spans="1:26" ht="30" customHeight="1">
      <c r="A1646" s="106" t="s">
        <v>3787</v>
      </c>
      <c r="B1646" s="76" t="s">
        <v>3788</v>
      </c>
      <c r="C1646" s="107"/>
      <c r="D1646" s="104"/>
      <c r="E1646" s="61"/>
      <c r="F1646" s="61"/>
      <c r="G1646" s="104"/>
      <c r="H1646" s="104">
        <f t="shared" si="517"/>
        <v>0</v>
      </c>
      <c r="I1646" s="68"/>
      <c r="J1646" s="68"/>
      <c r="K1646" s="68"/>
      <c r="L1646" s="68"/>
      <c r="M1646" s="68"/>
      <c r="N1646" s="68"/>
      <c r="O1646" s="68"/>
      <c r="P1646" s="68"/>
      <c r="Q1646" s="68"/>
      <c r="R1646" s="68"/>
      <c r="S1646" s="68"/>
      <c r="T1646" s="68"/>
      <c r="U1646" s="68"/>
      <c r="V1646" s="68"/>
      <c r="W1646" s="68"/>
      <c r="X1646" s="68"/>
      <c r="Y1646" s="68"/>
      <c r="Z1646" s="68"/>
    </row>
    <row r="1647" spans="1:26" ht="30" customHeight="1">
      <c r="A1647" s="103" t="s">
        <v>3789</v>
      </c>
      <c r="B1647" s="76" t="s">
        <v>3790</v>
      </c>
      <c r="C1647" s="107"/>
      <c r="D1647" s="104"/>
      <c r="E1647" s="61"/>
      <c r="F1647" s="61"/>
      <c r="G1647" s="104"/>
      <c r="H1647" s="104">
        <f t="shared" si="517"/>
        <v>0</v>
      </c>
      <c r="I1647" s="68"/>
      <c r="J1647" s="68"/>
      <c r="K1647" s="68"/>
      <c r="L1647" s="68"/>
      <c r="M1647" s="68"/>
      <c r="N1647" s="68"/>
      <c r="O1647" s="68"/>
      <c r="P1647" s="68"/>
      <c r="Q1647" s="68"/>
      <c r="R1647" s="68"/>
      <c r="S1647" s="68"/>
      <c r="T1647" s="68"/>
      <c r="U1647" s="68"/>
      <c r="V1647" s="68"/>
      <c r="W1647" s="68"/>
      <c r="X1647" s="68"/>
      <c r="Y1647" s="68"/>
      <c r="Z1647" s="68"/>
    </row>
    <row r="1648" spans="1:26" ht="30" customHeight="1">
      <c r="A1648" s="106" t="s">
        <v>3791</v>
      </c>
      <c r="B1648" s="76" t="s">
        <v>3792</v>
      </c>
      <c r="C1648" s="107"/>
      <c r="D1648" s="104"/>
      <c r="E1648" s="61"/>
      <c r="F1648" s="61"/>
      <c r="G1648" s="104"/>
      <c r="H1648" s="104">
        <f t="shared" si="517"/>
        <v>0</v>
      </c>
      <c r="I1648" s="68"/>
      <c r="J1648" s="68"/>
      <c r="K1648" s="68"/>
      <c r="L1648" s="68"/>
      <c r="M1648" s="68"/>
      <c r="N1648" s="68"/>
      <c r="O1648" s="68"/>
      <c r="P1648" s="68"/>
      <c r="Q1648" s="68"/>
      <c r="R1648" s="68"/>
      <c r="S1648" s="68"/>
      <c r="T1648" s="68"/>
      <c r="U1648" s="68"/>
      <c r="V1648" s="68"/>
      <c r="W1648" s="68"/>
      <c r="X1648" s="68"/>
      <c r="Y1648" s="68"/>
      <c r="Z1648" s="68"/>
    </row>
    <row r="1649" spans="1:26" ht="30" customHeight="1">
      <c r="A1649" s="103" t="s">
        <v>3793</v>
      </c>
      <c r="B1649" s="76" t="s">
        <v>3794</v>
      </c>
      <c r="C1649" s="107"/>
      <c r="D1649" s="104"/>
      <c r="E1649" s="61"/>
      <c r="F1649" s="61"/>
      <c r="G1649" s="104"/>
      <c r="H1649" s="104">
        <f t="shared" si="517"/>
        <v>0</v>
      </c>
      <c r="I1649" s="68"/>
      <c r="J1649" s="68"/>
      <c r="K1649" s="68"/>
      <c r="L1649" s="68"/>
      <c r="M1649" s="68"/>
      <c r="N1649" s="68"/>
      <c r="O1649" s="68"/>
      <c r="P1649" s="68"/>
      <c r="Q1649" s="68"/>
      <c r="R1649" s="68"/>
      <c r="S1649" s="68"/>
      <c r="T1649" s="68"/>
      <c r="U1649" s="68"/>
      <c r="V1649" s="68"/>
      <c r="W1649" s="68"/>
      <c r="X1649" s="68"/>
      <c r="Y1649" s="68"/>
      <c r="Z1649" s="68"/>
    </row>
    <row r="1650" spans="1:26" ht="30" customHeight="1">
      <c r="A1650" s="106" t="s">
        <v>3795</v>
      </c>
      <c r="B1650" s="76" t="s">
        <v>3796</v>
      </c>
      <c r="C1650" s="107"/>
      <c r="D1650" s="104"/>
      <c r="E1650" s="61"/>
      <c r="F1650" s="61"/>
      <c r="G1650" s="104"/>
      <c r="H1650" s="104">
        <f t="shared" si="517"/>
        <v>0</v>
      </c>
      <c r="I1650" s="68"/>
      <c r="J1650" s="68"/>
      <c r="K1650" s="68"/>
      <c r="L1650" s="68"/>
      <c r="M1650" s="68"/>
      <c r="N1650" s="68"/>
      <c r="O1650" s="68"/>
      <c r="P1650" s="68"/>
      <c r="Q1650" s="68"/>
      <c r="R1650" s="68"/>
      <c r="S1650" s="68"/>
      <c r="T1650" s="68"/>
      <c r="U1650" s="68"/>
      <c r="V1650" s="68"/>
      <c r="W1650" s="68"/>
      <c r="X1650" s="68"/>
      <c r="Y1650" s="68"/>
      <c r="Z1650" s="68"/>
    </row>
    <row r="1651" spans="1:26" ht="30" customHeight="1">
      <c r="A1651" s="103" t="s">
        <v>3797</v>
      </c>
      <c r="B1651" s="76" t="s">
        <v>3798</v>
      </c>
      <c r="C1651" s="107"/>
      <c r="D1651" s="104"/>
      <c r="E1651" s="61"/>
      <c r="F1651" s="61"/>
      <c r="G1651" s="104"/>
      <c r="H1651" s="104">
        <f t="shared" si="517"/>
        <v>0</v>
      </c>
      <c r="I1651" s="68"/>
      <c r="J1651" s="68"/>
      <c r="K1651" s="68"/>
      <c r="L1651" s="68"/>
      <c r="M1651" s="68"/>
      <c r="N1651" s="68"/>
      <c r="O1651" s="68"/>
      <c r="P1651" s="68"/>
      <c r="Q1651" s="68"/>
      <c r="R1651" s="68"/>
      <c r="S1651" s="68"/>
      <c r="T1651" s="68"/>
      <c r="U1651" s="68"/>
      <c r="V1651" s="68"/>
      <c r="W1651" s="68"/>
      <c r="X1651" s="68"/>
      <c r="Y1651" s="68"/>
      <c r="Z1651" s="68"/>
    </row>
    <row r="1652" spans="1:26" ht="30" customHeight="1">
      <c r="A1652" s="100" t="s">
        <v>3799</v>
      </c>
      <c r="B1652" s="110" t="s">
        <v>611</v>
      </c>
      <c r="C1652" s="102"/>
      <c r="D1652" s="102"/>
      <c r="E1652" s="48">
        <f t="shared" ref="E1652:F1652" si="518">SUM(E1653:E1658)</f>
        <v>0</v>
      </c>
      <c r="F1652" s="48">
        <f t="shared" si="518"/>
        <v>0</v>
      </c>
      <c r="G1652" s="49"/>
      <c r="H1652" s="48">
        <f>SUM(H1653:H1658)</f>
        <v>0</v>
      </c>
      <c r="I1652" s="68"/>
      <c r="J1652" s="68"/>
      <c r="K1652" s="68"/>
      <c r="L1652" s="68"/>
      <c r="M1652" s="68"/>
      <c r="N1652" s="68"/>
      <c r="O1652" s="68"/>
      <c r="P1652" s="68"/>
      <c r="Q1652" s="68"/>
      <c r="R1652" s="68"/>
      <c r="S1652" s="68"/>
      <c r="T1652" s="68"/>
      <c r="U1652" s="68"/>
      <c r="V1652" s="68"/>
      <c r="W1652" s="68"/>
      <c r="X1652" s="68"/>
      <c r="Y1652" s="68"/>
      <c r="Z1652" s="68"/>
    </row>
    <row r="1653" spans="1:26" ht="30" customHeight="1">
      <c r="A1653" s="103" t="s">
        <v>3800</v>
      </c>
      <c r="B1653" s="63" t="s">
        <v>3801</v>
      </c>
      <c r="C1653" s="104"/>
      <c r="D1653" s="104"/>
      <c r="E1653" s="104"/>
      <c r="F1653" s="104"/>
      <c r="G1653" s="104"/>
      <c r="H1653" s="104">
        <f t="shared" ref="H1653:H1658" si="519">ROUND(F1653-E1653,2)</f>
        <v>0</v>
      </c>
      <c r="I1653" s="68"/>
      <c r="J1653" s="68"/>
      <c r="K1653" s="68"/>
      <c r="L1653" s="68"/>
      <c r="M1653" s="68"/>
      <c r="N1653" s="68"/>
      <c r="O1653" s="68"/>
      <c r="P1653" s="68"/>
      <c r="Q1653" s="68"/>
      <c r="R1653" s="68"/>
      <c r="S1653" s="68"/>
      <c r="T1653" s="68"/>
      <c r="U1653" s="68"/>
      <c r="V1653" s="68"/>
      <c r="W1653" s="68"/>
      <c r="X1653" s="68"/>
      <c r="Y1653" s="68"/>
      <c r="Z1653" s="68"/>
    </row>
    <row r="1654" spans="1:26" ht="30" customHeight="1">
      <c r="A1654" s="103" t="s">
        <v>3802</v>
      </c>
      <c r="B1654" s="63" t="s">
        <v>3803</v>
      </c>
      <c r="C1654" s="104"/>
      <c r="D1654" s="104"/>
      <c r="E1654" s="104"/>
      <c r="F1654" s="104"/>
      <c r="G1654" s="104"/>
      <c r="H1654" s="104">
        <f t="shared" si="519"/>
        <v>0</v>
      </c>
      <c r="I1654" s="68"/>
      <c r="J1654" s="68"/>
      <c r="K1654" s="68"/>
      <c r="L1654" s="68"/>
      <c r="M1654" s="68"/>
      <c r="N1654" s="68"/>
      <c r="O1654" s="68"/>
      <c r="P1654" s="68"/>
      <c r="Q1654" s="68"/>
      <c r="R1654" s="68"/>
      <c r="S1654" s="68"/>
      <c r="T1654" s="68"/>
      <c r="U1654" s="68"/>
      <c r="V1654" s="68"/>
      <c r="W1654" s="68"/>
      <c r="X1654" s="68"/>
      <c r="Y1654" s="68"/>
      <c r="Z1654" s="68"/>
    </row>
    <row r="1655" spans="1:26" ht="30" customHeight="1">
      <c r="A1655" s="103" t="s">
        <v>3804</v>
      </c>
      <c r="B1655" s="63" t="s">
        <v>3805</v>
      </c>
      <c r="C1655" s="104"/>
      <c r="D1655" s="104"/>
      <c r="E1655" s="104"/>
      <c r="F1655" s="104"/>
      <c r="G1655" s="104"/>
      <c r="H1655" s="104">
        <f t="shared" si="519"/>
        <v>0</v>
      </c>
      <c r="I1655" s="68"/>
      <c r="J1655" s="68"/>
      <c r="K1655" s="68"/>
      <c r="L1655" s="68"/>
      <c r="M1655" s="68"/>
      <c r="N1655" s="68"/>
      <c r="O1655" s="68"/>
      <c r="P1655" s="68"/>
      <c r="Q1655" s="68"/>
      <c r="R1655" s="68"/>
      <c r="S1655" s="68"/>
      <c r="T1655" s="68"/>
      <c r="U1655" s="68"/>
      <c r="V1655" s="68"/>
      <c r="W1655" s="68"/>
      <c r="X1655" s="68"/>
      <c r="Y1655" s="68"/>
      <c r="Z1655" s="68"/>
    </row>
    <row r="1656" spans="1:26" ht="30" customHeight="1">
      <c r="A1656" s="103" t="s">
        <v>3806</v>
      </c>
      <c r="B1656" s="63" t="s">
        <v>3807</v>
      </c>
      <c r="C1656" s="104"/>
      <c r="D1656" s="104"/>
      <c r="E1656" s="104"/>
      <c r="F1656" s="104"/>
      <c r="G1656" s="104"/>
      <c r="H1656" s="104">
        <f t="shared" si="519"/>
        <v>0</v>
      </c>
      <c r="I1656" s="68"/>
      <c r="J1656" s="68"/>
      <c r="K1656" s="68"/>
      <c r="L1656" s="68"/>
      <c r="M1656" s="68"/>
      <c r="N1656" s="68"/>
      <c r="O1656" s="68"/>
      <c r="P1656" s="68"/>
      <c r="Q1656" s="68"/>
      <c r="R1656" s="68"/>
      <c r="S1656" s="68"/>
      <c r="T1656" s="68"/>
      <c r="U1656" s="68"/>
      <c r="V1656" s="68"/>
      <c r="W1656" s="68"/>
      <c r="X1656" s="68"/>
      <c r="Y1656" s="68"/>
      <c r="Z1656" s="68"/>
    </row>
    <row r="1657" spans="1:26" ht="30" customHeight="1">
      <c r="A1657" s="103" t="s">
        <v>3808</v>
      </c>
      <c r="B1657" s="63" t="s">
        <v>3809</v>
      </c>
      <c r="C1657" s="104"/>
      <c r="D1657" s="104"/>
      <c r="E1657" s="61"/>
      <c r="F1657" s="61"/>
      <c r="G1657" s="104"/>
      <c r="H1657" s="104">
        <f t="shared" si="519"/>
        <v>0</v>
      </c>
      <c r="I1657" s="68"/>
      <c r="J1657" s="68"/>
      <c r="K1657" s="68"/>
      <c r="L1657" s="68"/>
      <c r="M1657" s="68"/>
      <c r="N1657" s="68"/>
      <c r="O1657" s="68"/>
      <c r="P1657" s="68"/>
      <c r="Q1657" s="68"/>
      <c r="R1657" s="68"/>
      <c r="S1657" s="68"/>
      <c r="T1657" s="68"/>
      <c r="U1657" s="68"/>
      <c r="V1657" s="68"/>
      <c r="W1657" s="68"/>
      <c r="X1657" s="68"/>
      <c r="Y1657" s="68"/>
      <c r="Z1657" s="68"/>
    </row>
    <row r="1658" spans="1:26" ht="30" customHeight="1">
      <c r="A1658" s="103" t="s">
        <v>3810</v>
      </c>
      <c r="B1658" s="63" t="s">
        <v>3811</v>
      </c>
      <c r="C1658" s="104"/>
      <c r="D1658" s="104"/>
      <c r="E1658" s="61"/>
      <c r="F1658" s="61"/>
      <c r="G1658" s="104"/>
      <c r="H1658" s="104">
        <f t="shared" si="519"/>
        <v>0</v>
      </c>
      <c r="I1658" s="68"/>
      <c r="J1658" s="68"/>
      <c r="K1658" s="68"/>
      <c r="L1658" s="68"/>
      <c r="M1658" s="68"/>
      <c r="N1658" s="68"/>
      <c r="O1658" s="68"/>
      <c r="P1658" s="68"/>
      <c r="Q1658" s="68"/>
      <c r="R1658" s="68"/>
      <c r="S1658" s="68"/>
      <c r="T1658" s="68"/>
      <c r="U1658" s="68"/>
      <c r="V1658" s="68"/>
      <c r="W1658" s="68"/>
      <c r="X1658" s="68"/>
      <c r="Y1658" s="68"/>
      <c r="Z1658" s="68"/>
    </row>
    <row r="1659" spans="1:26" ht="30" customHeight="1">
      <c r="A1659" s="53" t="s">
        <v>3812</v>
      </c>
      <c r="B1659" s="108" t="s">
        <v>612</v>
      </c>
      <c r="C1659" s="48"/>
      <c r="D1659" s="48"/>
      <c r="E1659" s="48">
        <f t="shared" ref="E1659:F1659" si="520">SUM(E1660:E1673)</f>
        <v>0</v>
      </c>
      <c r="F1659" s="48">
        <f t="shared" si="520"/>
        <v>0</v>
      </c>
      <c r="G1659" s="49"/>
      <c r="H1659" s="48">
        <f>SUM(H1660:H1673)</f>
        <v>0</v>
      </c>
      <c r="I1659" s="68"/>
      <c r="J1659" s="68"/>
      <c r="K1659" s="68"/>
      <c r="L1659" s="68"/>
      <c r="M1659" s="68"/>
      <c r="N1659" s="68"/>
      <c r="O1659" s="68"/>
      <c r="P1659" s="68"/>
      <c r="Q1659" s="68"/>
      <c r="R1659" s="68"/>
      <c r="S1659" s="68"/>
      <c r="T1659" s="68"/>
      <c r="U1659" s="68"/>
      <c r="V1659" s="68"/>
      <c r="W1659" s="68"/>
      <c r="X1659" s="68"/>
      <c r="Y1659" s="68"/>
      <c r="Z1659" s="68"/>
    </row>
    <row r="1660" spans="1:26" ht="30" customHeight="1">
      <c r="A1660" s="65" t="s">
        <v>3813</v>
      </c>
      <c r="B1660" s="59" t="s">
        <v>3814</v>
      </c>
      <c r="C1660" s="66"/>
      <c r="D1660" s="60"/>
      <c r="E1660" s="61"/>
      <c r="F1660" s="61"/>
      <c r="G1660" s="104"/>
      <c r="H1660" s="104">
        <f t="shared" ref="H1660:H1673" si="521">ROUND(F1660-E1660,2)</f>
        <v>0</v>
      </c>
      <c r="I1660" s="68"/>
      <c r="J1660" s="68"/>
      <c r="K1660" s="68"/>
      <c r="L1660" s="68"/>
      <c r="M1660" s="68"/>
      <c r="N1660" s="68"/>
      <c r="O1660" s="68"/>
      <c r="P1660" s="68"/>
      <c r="Q1660" s="68"/>
      <c r="R1660" s="68"/>
      <c r="S1660" s="68"/>
      <c r="T1660" s="68"/>
      <c r="U1660" s="68"/>
      <c r="V1660" s="68"/>
      <c r="W1660" s="68"/>
      <c r="X1660" s="68"/>
      <c r="Y1660" s="68"/>
      <c r="Z1660" s="68"/>
    </row>
    <row r="1661" spans="1:26" ht="30" customHeight="1">
      <c r="A1661" s="58" t="s">
        <v>3815</v>
      </c>
      <c r="B1661" s="59" t="s">
        <v>3816</v>
      </c>
      <c r="C1661" s="66"/>
      <c r="D1661" s="60"/>
      <c r="E1661" s="61"/>
      <c r="F1661" s="61"/>
      <c r="G1661" s="104"/>
      <c r="H1661" s="104">
        <f t="shared" si="521"/>
        <v>0</v>
      </c>
      <c r="I1661" s="68"/>
      <c r="J1661" s="68"/>
      <c r="K1661" s="68"/>
      <c r="L1661" s="68"/>
      <c r="M1661" s="68"/>
      <c r="N1661" s="68"/>
      <c r="O1661" s="68"/>
      <c r="P1661" s="68"/>
      <c r="Q1661" s="68"/>
      <c r="R1661" s="68"/>
      <c r="S1661" s="68"/>
      <c r="T1661" s="68"/>
      <c r="U1661" s="68"/>
      <c r="V1661" s="68"/>
      <c r="W1661" s="68"/>
      <c r="X1661" s="68"/>
      <c r="Y1661" s="68"/>
      <c r="Z1661" s="68"/>
    </row>
    <row r="1662" spans="1:26" ht="30" customHeight="1">
      <c r="A1662" s="65" t="s">
        <v>3817</v>
      </c>
      <c r="B1662" s="59" t="s">
        <v>3818</v>
      </c>
      <c r="C1662" s="66"/>
      <c r="D1662" s="60"/>
      <c r="E1662" s="61"/>
      <c r="F1662" s="61"/>
      <c r="G1662" s="104"/>
      <c r="H1662" s="104">
        <f t="shared" si="521"/>
        <v>0</v>
      </c>
      <c r="I1662" s="68"/>
      <c r="J1662" s="68"/>
      <c r="K1662" s="68"/>
      <c r="L1662" s="68"/>
      <c r="M1662" s="68"/>
      <c r="N1662" s="68"/>
      <c r="O1662" s="68"/>
      <c r="P1662" s="68"/>
      <c r="Q1662" s="68"/>
      <c r="R1662" s="68"/>
      <c r="S1662" s="68"/>
      <c r="T1662" s="68"/>
      <c r="U1662" s="68"/>
      <c r="V1662" s="68"/>
      <c r="W1662" s="68"/>
      <c r="X1662" s="68"/>
      <c r="Y1662" s="68"/>
      <c r="Z1662" s="68"/>
    </row>
    <row r="1663" spans="1:26" ht="30" customHeight="1">
      <c r="A1663" s="58" t="s">
        <v>3819</v>
      </c>
      <c r="B1663" s="59" t="s">
        <v>3820</v>
      </c>
      <c r="C1663" s="66"/>
      <c r="D1663" s="60"/>
      <c r="E1663" s="61"/>
      <c r="F1663" s="61"/>
      <c r="G1663" s="104"/>
      <c r="H1663" s="104">
        <f t="shared" si="521"/>
        <v>0</v>
      </c>
      <c r="I1663" s="68"/>
      <c r="J1663" s="68"/>
      <c r="K1663" s="68"/>
      <c r="L1663" s="68"/>
      <c r="M1663" s="68"/>
      <c r="N1663" s="68"/>
      <c r="O1663" s="68"/>
      <c r="P1663" s="68"/>
      <c r="Q1663" s="68"/>
      <c r="R1663" s="68"/>
      <c r="S1663" s="68"/>
      <c r="T1663" s="68"/>
      <c r="U1663" s="68"/>
      <c r="V1663" s="68"/>
      <c r="W1663" s="68"/>
      <c r="X1663" s="68"/>
      <c r="Y1663" s="68"/>
      <c r="Z1663" s="68"/>
    </row>
    <row r="1664" spans="1:26" ht="30" customHeight="1">
      <c r="A1664" s="65" t="s">
        <v>3821</v>
      </c>
      <c r="B1664" s="59" t="s">
        <v>3822</v>
      </c>
      <c r="C1664" s="66"/>
      <c r="D1664" s="60"/>
      <c r="E1664" s="61"/>
      <c r="F1664" s="61"/>
      <c r="G1664" s="104"/>
      <c r="H1664" s="104">
        <f t="shared" si="521"/>
        <v>0</v>
      </c>
      <c r="I1664" s="68"/>
      <c r="J1664" s="68"/>
      <c r="K1664" s="68"/>
      <c r="L1664" s="68"/>
      <c r="M1664" s="68"/>
      <c r="N1664" s="68"/>
      <c r="O1664" s="68"/>
      <c r="P1664" s="68"/>
      <c r="Q1664" s="68"/>
      <c r="R1664" s="68"/>
      <c r="S1664" s="68"/>
      <c r="T1664" s="68"/>
      <c r="U1664" s="68"/>
      <c r="V1664" s="68"/>
      <c r="W1664" s="68"/>
      <c r="X1664" s="68"/>
      <c r="Y1664" s="68"/>
      <c r="Z1664" s="68"/>
    </row>
    <row r="1665" spans="1:26" ht="30" customHeight="1">
      <c r="A1665" s="58" t="s">
        <v>3823</v>
      </c>
      <c r="B1665" s="59" t="s">
        <v>3824</v>
      </c>
      <c r="C1665" s="66"/>
      <c r="D1665" s="60"/>
      <c r="E1665" s="61"/>
      <c r="F1665" s="61"/>
      <c r="G1665" s="104"/>
      <c r="H1665" s="104">
        <f t="shared" si="521"/>
        <v>0</v>
      </c>
      <c r="I1665" s="68"/>
      <c r="J1665" s="68"/>
      <c r="K1665" s="68"/>
      <c r="L1665" s="68"/>
      <c r="M1665" s="68"/>
      <c r="N1665" s="68"/>
      <c r="O1665" s="68"/>
      <c r="P1665" s="68"/>
      <c r="Q1665" s="68"/>
      <c r="R1665" s="68"/>
      <c r="S1665" s="68"/>
      <c r="T1665" s="68"/>
      <c r="U1665" s="68"/>
      <c r="V1665" s="68"/>
      <c r="W1665" s="68"/>
      <c r="X1665" s="68"/>
      <c r="Y1665" s="68"/>
      <c r="Z1665" s="68"/>
    </row>
    <row r="1666" spans="1:26" ht="30" customHeight="1">
      <c r="A1666" s="65" t="s">
        <v>3825</v>
      </c>
      <c r="B1666" s="59" t="s">
        <v>3826</v>
      </c>
      <c r="C1666" s="66"/>
      <c r="D1666" s="60"/>
      <c r="E1666" s="61"/>
      <c r="F1666" s="61"/>
      <c r="G1666" s="104"/>
      <c r="H1666" s="104">
        <f t="shared" si="521"/>
        <v>0</v>
      </c>
      <c r="I1666" s="68"/>
      <c r="J1666" s="68"/>
      <c r="K1666" s="68"/>
      <c r="L1666" s="68"/>
      <c r="M1666" s="68"/>
      <c r="N1666" s="68"/>
      <c r="O1666" s="68"/>
      <c r="P1666" s="68"/>
      <c r="Q1666" s="68"/>
      <c r="R1666" s="68"/>
      <c r="S1666" s="68"/>
      <c r="T1666" s="68"/>
      <c r="U1666" s="68"/>
      <c r="V1666" s="68"/>
      <c r="W1666" s="68"/>
      <c r="X1666" s="68"/>
      <c r="Y1666" s="68"/>
      <c r="Z1666" s="68"/>
    </row>
    <row r="1667" spans="1:26" ht="30" customHeight="1">
      <c r="A1667" s="58" t="s">
        <v>3827</v>
      </c>
      <c r="B1667" s="59" t="s">
        <v>3828</v>
      </c>
      <c r="C1667" s="66"/>
      <c r="D1667" s="60"/>
      <c r="E1667" s="61"/>
      <c r="F1667" s="61"/>
      <c r="G1667" s="104"/>
      <c r="H1667" s="104">
        <f t="shared" si="521"/>
        <v>0</v>
      </c>
      <c r="I1667" s="68"/>
      <c r="J1667" s="68"/>
      <c r="K1667" s="68"/>
      <c r="L1667" s="68"/>
      <c r="M1667" s="68"/>
      <c r="N1667" s="68"/>
      <c r="O1667" s="68"/>
      <c r="P1667" s="68"/>
      <c r="Q1667" s="68"/>
      <c r="R1667" s="68"/>
      <c r="S1667" s="68"/>
      <c r="T1667" s="68"/>
      <c r="U1667" s="68"/>
      <c r="V1667" s="68"/>
      <c r="W1667" s="68"/>
      <c r="X1667" s="68"/>
      <c r="Y1667" s="68"/>
      <c r="Z1667" s="68"/>
    </row>
    <row r="1668" spans="1:26" ht="30" customHeight="1">
      <c r="A1668" s="65" t="s">
        <v>3829</v>
      </c>
      <c r="B1668" s="59" t="s">
        <v>3830</v>
      </c>
      <c r="C1668" s="66"/>
      <c r="D1668" s="60"/>
      <c r="E1668" s="61"/>
      <c r="F1668" s="61"/>
      <c r="G1668" s="104"/>
      <c r="H1668" s="104">
        <f t="shared" si="521"/>
        <v>0</v>
      </c>
      <c r="I1668" s="68"/>
      <c r="J1668" s="68"/>
      <c r="K1668" s="68"/>
      <c r="L1668" s="68"/>
      <c r="M1668" s="68"/>
      <c r="N1668" s="68"/>
      <c r="O1668" s="68"/>
      <c r="P1668" s="68"/>
      <c r="Q1668" s="68"/>
      <c r="R1668" s="68"/>
      <c r="S1668" s="68"/>
      <c r="T1668" s="68"/>
      <c r="U1668" s="68"/>
      <c r="V1668" s="68"/>
      <c r="W1668" s="68"/>
      <c r="X1668" s="68"/>
      <c r="Y1668" s="68"/>
      <c r="Z1668" s="68"/>
    </row>
    <row r="1669" spans="1:26" ht="30" customHeight="1">
      <c r="A1669" s="58" t="s">
        <v>3831</v>
      </c>
      <c r="B1669" s="59" t="s">
        <v>3832</v>
      </c>
      <c r="C1669" s="66"/>
      <c r="D1669" s="60"/>
      <c r="E1669" s="61"/>
      <c r="F1669" s="61"/>
      <c r="G1669" s="104"/>
      <c r="H1669" s="104">
        <f t="shared" si="521"/>
        <v>0</v>
      </c>
      <c r="I1669" s="68"/>
      <c r="J1669" s="68"/>
      <c r="K1669" s="68"/>
      <c r="L1669" s="68"/>
      <c r="M1669" s="68"/>
      <c r="N1669" s="68"/>
      <c r="O1669" s="68"/>
      <c r="P1669" s="68"/>
      <c r="Q1669" s="68"/>
      <c r="R1669" s="68"/>
      <c r="S1669" s="68"/>
      <c r="T1669" s="68"/>
      <c r="U1669" s="68"/>
      <c r="V1669" s="68"/>
      <c r="W1669" s="68"/>
      <c r="X1669" s="68"/>
      <c r="Y1669" s="68"/>
      <c r="Z1669" s="68"/>
    </row>
    <row r="1670" spans="1:26" ht="30" customHeight="1">
      <c r="A1670" s="65" t="s">
        <v>3833</v>
      </c>
      <c r="B1670" s="59" t="s">
        <v>3834</v>
      </c>
      <c r="C1670" s="66"/>
      <c r="D1670" s="60"/>
      <c r="E1670" s="61"/>
      <c r="F1670" s="61"/>
      <c r="G1670" s="104"/>
      <c r="H1670" s="104">
        <f t="shared" si="521"/>
        <v>0</v>
      </c>
      <c r="I1670" s="68"/>
      <c r="J1670" s="68"/>
      <c r="K1670" s="68"/>
      <c r="L1670" s="68"/>
      <c r="M1670" s="68"/>
      <c r="N1670" s="68"/>
      <c r="O1670" s="68"/>
      <c r="P1670" s="68"/>
      <c r="Q1670" s="68"/>
      <c r="R1670" s="68"/>
      <c r="S1670" s="68"/>
      <c r="T1670" s="68"/>
      <c r="U1670" s="68"/>
      <c r="V1670" s="68"/>
      <c r="W1670" s="68"/>
      <c r="X1670" s="68"/>
      <c r="Y1670" s="68"/>
      <c r="Z1670" s="68"/>
    </row>
    <row r="1671" spans="1:26" ht="30" customHeight="1">
      <c r="A1671" s="58" t="s">
        <v>3835</v>
      </c>
      <c r="B1671" s="59" t="s">
        <v>3836</v>
      </c>
      <c r="C1671" s="66"/>
      <c r="D1671" s="60"/>
      <c r="E1671" s="61"/>
      <c r="F1671" s="61"/>
      <c r="G1671" s="104"/>
      <c r="H1671" s="104">
        <f t="shared" si="521"/>
        <v>0</v>
      </c>
      <c r="I1671" s="68"/>
      <c r="J1671" s="68"/>
      <c r="K1671" s="68"/>
      <c r="L1671" s="68"/>
      <c r="M1671" s="68"/>
      <c r="N1671" s="68"/>
      <c r="O1671" s="68"/>
      <c r="P1671" s="68"/>
      <c r="Q1671" s="68"/>
      <c r="R1671" s="68"/>
      <c r="S1671" s="68"/>
      <c r="T1671" s="68"/>
      <c r="U1671" s="68"/>
      <c r="V1671" s="68"/>
      <c r="W1671" s="68"/>
      <c r="X1671" s="68"/>
      <c r="Y1671" s="68"/>
      <c r="Z1671" s="68"/>
    </row>
    <row r="1672" spans="1:26" ht="30" customHeight="1">
      <c r="A1672" s="65" t="s">
        <v>3837</v>
      </c>
      <c r="B1672" s="59" t="s">
        <v>3838</v>
      </c>
      <c r="C1672" s="66"/>
      <c r="D1672" s="60"/>
      <c r="E1672" s="61"/>
      <c r="F1672" s="61"/>
      <c r="G1672" s="104"/>
      <c r="H1672" s="104">
        <f t="shared" si="521"/>
        <v>0</v>
      </c>
      <c r="I1672" s="68"/>
      <c r="J1672" s="68"/>
      <c r="K1672" s="68"/>
      <c r="L1672" s="68"/>
      <c r="M1672" s="68"/>
      <c r="N1672" s="68"/>
      <c r="O1672" s="68"/>
      <c r="P1672" s="68"/>
      <c r="Q1672" s="68"/>
      <c r="R1672" s="68"/>
      <c r="S1672" s="68"/>
      <c r="T1672" s="68"/>
      <c r="U1672" s="68"/>
      <c r="V1672" s="68"/>
      <c r="W1672" s="68"/>
      <c r="X1672" s="68"/>
      <c r="Y1672" s="68"/>
      <c r="Z1672" s="68"/>
    </row>
    <row r="1673" spans="1:26" ht="30" customHeight="1">
      <c r="A1673" s="58" t="s">
        <v>3839</v>
      </c>
      <c r="B1673" s="59" t="s">
        <v>3840</v>
      </c>
      <c r="C1673" s="66"/>
      <c r="D1673" s="60"/>
      <c r="E1673" s="61"/>
      <c r="F1673" s="61"/>
      <c r="G1673" s="104"/>
      <c r="H1673" s="104">
        <f t="shared" si="521"/>
        <v>0</v>
      </c>
      <c r="I1673" s="68"/>
      <c r="J1673" s="68"/>
      <c r="K1673" s="68"/>
      <c r="L1673" s="68"/>
      <c r="M1673" s="68"/>
      <c r="N1673" s="68"/>
      <c r="O1673" s="68"/>
      <c r="P1673" s="68"/>
      <c r="Q1673" s="68"/>
      <c r="R1673" s="68"/>
      <c r="S1673" s="68"/>
      <c r="T1673" s="68"/>
      <c r="U1673" s="68"/>
      <c r="V1673" s="68"/>
      <c r="W1673" s="68"/>
      <c r="X1673" s="68"/>
      <c r="Y1673" s="68"/>
      <c r="Z1673" s="68"/>
    </row>
    <row r="1674" spans="1:26" ht="30" customHeight="1">
      <c r="A1674" s="81">
        <v>82400</v>
      </c>
      <c r="B1674" s="99" t="s">
        <v>3841</v>
      </c>
      <c r="C1674" s="88"/>
      <c r="D1674" s="43"/>
      <c r="E1674" s="43">
        <f t="shared" ref="E1674:F1674" si="522">E1675+E1690+E1709+E1728+E1747+E1766+E1773+E1788+E1795</f>
        <v>0</v>
      </c>
      <c r="F1674" s="43">
        <f t="shared" si="522"/>
        <v>0</v>
      </c>
      <c r="G1674" s="44">
        <f>E1674-F1674</f>
        <v>0</v>
      </c>
      <c r="H1674" s="44"/>
      <c r="I1674" s="68"/>
      <c r="J1674" s="68"/>
      <c r="K1674" s="68"/>
      <c r="L1674" s="68"/>
      <c r="M1674" s="68"/>
      <c r="N1674" s="68"/>
      <c r="O1674" s="68"/>
      <c r="P1674" s="68"/>
      <c r="Q1674" s="68"/>
      <c r="R1674" s="68"/>
      <c r="S1674" s="68"/>
      <c r="T1674" s="68"/>
      <c r="U1674" s="68"/>
      <c r="V1674" s="68"/>
      <c r="W1674" s="68"/>
      <c r="X1674" s="68"/>
      <c r="Y1674" s="68"/>
      <c r="Z1674" s="68"/>
    </row>
    <row r="1675" spans="1:26" ht="30" customHeight="1">
      <c r="A1675" s="100" t="s">
        <v>3842</v>
      </c>
      <c r="B1675" s="108" t="s">
        <v>356</v>
      </c>
      <c r="C1675" s="102"/>
      <c r="D1675" s="102"/>
      <c r="E1675" s="48">
        <f t="shared" ref="E1675:G1675" si="523">SUM(E1676:E1689)</f>
        <v>0</v>
      </c>
      <c r="F1675" s="48">
        <f t="shared" si="523"/>
        <v>0</v>
      </c>
      <c r="G1675" s="48">
        <f t="shared" si="523"/>
        <v>0</v>
      </c>
      <c r="H1675" s="102"/>
      <c r="I1675" s="68"/>
      <c r="J1675" s="68"/>
      <c r="K1675" s="68"/>
      <c r="L1675" s="68"/>
      <c r="M1675" s="68"/>
      <c r="N1675" s="68"/>
      <c r="O1675" s="68"/>
      <c r="P1675" s="68"/>
      <c r="Q1675" s="68"/>
      <c r="R1675" s="68"/>
      <c r="S1675" s="68"/>
      <c r="T1675" s="68"/>
      <c r="U1675" s="68"/>
      <c r="V1675" s="68"/>
      <c r="W1675" s="68"/>
      <c r="X1675" s="68"/>
      <c r="Y1675" s="68"/>
      <c r="Z1675" s="68"/>
    </row>
    <row r="1676" spans="1:26" ht="30" customHeight="1">
      <c r="A1676" s="106" t="s">
        <v>3843</v>
      </c>
      <c r="B1676" s="76" t="s">
        <v>3844</v>
      </c>
      <c r="C1676" s="107"/>
      <c r="D1676" s="104"/>
      <c r="E1676" s="61"/>
      <c r="F1676" s="61"/>
      <c r="G1676" s="104">
        <f t="shared" ref="G1676:G1689" si="524">ROUND(E1676-F1676,2)</f>
        <v>0</v>
      </c>
      <c r="H1676" s="104"/>
      <c r="I1676" s="68"/>
      <c r="J1676" s="68"/>
      <c r="K1676" s="68"/>
      <c r="L1676" s="68"/>
      <c r="M1676" s="68"/>
      <c r="N1676" s="68"/>
      <c r="O1676" s="68"/>
      <c r="P1676" s="68"/>
      <c r="Q1676" s="68"/>
      <c r="R1676" s="68"/>
      <c r="S1676" s="68"/>
      <c r="T1676" s="68"/>
      <c r="U1676" s="68"/>
      <c r="V1676" s="68"/>
      <c r="W1676" s="68"/>
      <c r="X1676" s="68"/>
      <c r="Y1676" s="68"/>
      <c r="Z1676" s="68"/>
    </row>
    <row r="1677" spans="1:26" ht="30" customHeight="1">
      <c r="A1677" s="103" t="s">
        <v>3845</v>
      </c>
      <c r="B1677" s="76" t="s">
        <v>3846</v>
      </c>
      <c r="C1677" s="107"/>
      <c r="D1677" s="104"/>
      <c r="E1677" s="61"/>
      <c r="F1677" s="61"/>
      <c r="G1677" s="104">
        <f t="shared" si="524"/>
        <v>0</v>
      </c>
      <c r="H1677" s="104"/>
      <c r="I1677" s="68"/>
      <c r="J1677" s="68"/>
      <c r="K1677" s="68"/>
      <c r="L1677" s="68"/>
      <c r="M1677" s="68"/>
      <c r="N1677" s="68"/>
      <c r="O1677" s="68"/>
      <c r="P1677" s="68"/>
      <c r="Q1677" s="68"/>
      <c r="R1677" s="68"/>
      <c r="S1677" s="68"/>
      <c r="T1677" s="68"/>
      <c r="U1677" s="68"/>
      <c r="V1677" s="68"/>
      <c r="W1677" s="68"/>
      <c r="X1677" s="68"/>
      <c r="Y1677" s="68"/>
      <c r="Z1677" s="68"/>
    </row>
    <row r="1678" spans="1:26" ht="30" customHeight="1">
      <c r="A1678" s="106" t="s">
        <v>3847</v>
      </c>
      <c r="B1678" s="76" t="s">
        <v>3848</v>
      </c>
      <c r="C1678" s="107"/>
      <c r="D1678" s="104"/>
      <c r="E1678" s="61"/>
      <c r="F1678" s="61"/>
      <c r="G1678" s="104">
        <f t="shared" si="524"/>
        <v>0</v>
      </c>
      <c r="H1678" s="104"/>
      <c r="I1678" s="68"/>
      <c r="J1678" s="68"/>
      <c r="K1678" s="68"/>
      <c r="L1678" s="68"/>
      <c r="M1678" s="68"/>
      <c r="N1678" s="68"/>
      <c r="O1678" s="68"/>
      <c r="P1678" s="68"/>
      <c r="Q1678" s="68"/>
      <c r="R1678" s="68"/>
      <c r="S1678" s="68"/>
      <c r="T1678" s="68"/>
      <c r="U1678" s="68"/>
      <c r="V1678" s="68"/>
      <c r="W1678" s="68"/>
      <c r="X1678" s="68"/>
      <c r="Y1678" s="68"/>
      <c r="Z1678" s="68"/>
    </row>
    <row r="1679" spans="1:26" ht="30" customHeight="1">
      <c r="A1679" s="103" t="s">
        <v>3849</v>
      </c>
      <c r="B1679" s="76" t="s">
        <v>3850</v>
      </c>
      <c r="C1679" s="107"/>
      <c r="D1679" s="104"/>
      <c r="E1679" s="61"/>
      <c r="F1679" s="61"/>
      <c r="G1679" s="104">
        <f t="shared" si="524"/>
        <v>0</v>
      </c>
      <c r="H1679" s="104"/>
      <c r="I1679" s="68"/>
      <c r="J1679" s="68"/>
      <c r="K1679" s="68"/>
      <c r="L1679" s="68"/>
      <c r="M1679" s="68"/>
      <c r="N1679" s="68"/>
      <c r="O1679" s="68"/>
      <c r="P1679" s="68"/>
      <c r="Q1679" s="68"/>
      <c r="R1679" s="68"/>
      <c r="S1679" s="68"/>
      <c r="T1679" s="68"/>
      <c r="U1679" s="68"/>
      <c r="V1679" s="68"/>
      <c r="W1679" s="68"/>
      <c r="X1679" s="68"/>
      <c r="Y1679" s="68"/>
      <c r="Z1679" s="68"/>
    </row>
    <row r="1680" spans="1:26" ht="30" customHeight="1">
      <c r="A1680" s="106" t="s">
        <v>3851</v>
      </c>
      <c r="B1680" s="76" t="s">
        <v>3852</v>
      </c>
      <c r="C1680" s="107"/>
      <c r="D1680" s="104"/>
      <c r="E1680" s="61"/>
      <c r="F1680" s="61"/>
      <c r="G1680" s="104">
        <f t="shared" si="524"/>
        <v>0</v>
      </c>
      <c r="H1680" s="104"/>
      <c r="I1680" s="68"/>
      <c r="J1680" s="68"/>
      <c r="K1680" s="68"/>
      <c r="L1680" s="68"/>
      <c r="M1680" s="68"/>
      <c r="N1680" s="68"/>
      <c r="O1680" s="68"/>
      <c r="P1680" s="68"/>
      <c r="Q1680" s="68"/>
      <c r="R1680" s="68"/>
      <c r="S1680" s="68"/>
      <c r="T1680" s="68"/>
      <c r="U1680" s="68"/>
      <c r="V1680" s="68"/>
      <c r="W1680" s="68"/>
      <c r="X1680" s="68"/>
      <c r="Y1680" s="68"/>
      <c r="Z1680" s="68"/>
    </row>
    <row r="1681" spans="1:26" ht="30" customHeight="1">
      <c r="A1681" s="103" t="s">
        <v>3853</v>
      </c>
      <c r="B1681" s="76" t="s">
        <v>3854</v>
      </c>
      <c r="C1681" s="107"/>
      <c r="D1681" s="104"/>
      <c r="E1681" s="61"/>
      <c r="F1681" s="61"/>
      <c r="G1681" s="104">
        <f t="shared" si="524"/>
        <v>0</v>
      </c>
      <c r="H1681" s="104"/>
      <c r="I1681" s="68"/>
      <c r="J1681" s="68"/>
      <c r="K1681" s="68"/>
      <c r="L1681" s="68"/>
      <c r="M1681" s="68"/>
      <c r="N1681" s="68"/>
      <c r="O1681" s="68"/>
      <c r="P1681" s="68"/>
      <c r="Q1681" s="68"/>
      <c r="R1681" s="68"/>
      <c r="S1681" s="68"/>
      <c r="T1681" s="68"/>
      <c r="U1681" s="68"/>
      <c r="V1681" s="68"/>
      <c r="W1681" s="68"/>
      <c r="X1681" s="68"/>
      <c r="Y1681" s="68"/>
      <c r="Z1681" s="68"/>
    </row>
    <row r="1682" spans="1:26" ht="30" customHeight="1">
      <c r="A1682" s="106" t="s">
        <v>3855</v>
      </c>
      <c r="B1682" s="76" t="s">
        <v>3856</v>
      </c>
      <c r="C1682" s="107"/>
      <c r="D1682" s="104"/>
      <c r="E1682" s="61"/>
      <c r="F1682" s="61"/>
      <c r="G1682" s="104">
        <f t="shared" si="524"/>
        <v>0</v>
      </c>
      <c r="H1682" s="104"/>
      <c r="I1682" s="68"/>
      <c r="J1682" s="68"/>
      <c r="K1682" s="68"/>
      <c r="L1682" s="68"/>
      <c r="M1682" s="68"/>
      <c r="N1682" s="68"/>
      <c r="O1682" s="68"/>
      <c r="P1682" s="68"/>
      <c r="Q1682" s="68"/>
      <c r="R1682" s="68"/>
      <c r="S1682" s="68"/>
      <c r="T1682" s="68"/>
      <c r="U1682" s="68"/>
      <c r="V1682" s="68"/>
      <c r="W1682" s="68"/>
      <c r="X1682" s="68"/>
      <c r="Y1682" s="68"/>
      <c r="Z1682" s="68"/>
    </row>
    <row r="1683" spans="1:26" ht="30" customHeight="1">
      <c r="A1683" s="103" t="s">
        <v>3857</v>
      </c>
      <c r="B1683" s="76" t="s">
        <v>3858</v>
      </c>
      <c r="C1683" s="107"/>
      <c r="D1683" s="104"/>
      <c r="E1683" s="61"/>
      <c r="F1683" s="61"/>
      <c r="G1683" s="104">
        <f t="shared" si="524"/>
        <v>0</v>
      </c>
      <c r="H1683" s="104"/>
      <c r="I1683" s="68"/>
      <c r="J1683" s="68"/>
      <c r="K1683" s="68"/>
      <c r="L1683" s="68"/>
      <c r="M1683" s="68"/>
      <c r="N1683" s="68"/>
      <c r="O1683" s="68"/>
      <c r="P1683" s="68"/>
      <c r="Q1683" s="68"/>
      <c r="R1683" s="68"/>
      <c r="S1683" s="68"/>
      <c r="T1683" s="68"/>
      <c r="U1683" s="68"/>
      <c r="V1683" s="68"/>
      <c r="W1683" s="68"/>
      <c r="X1683" s="68"/>
      <c r="Y1683" s="68"/>
      <c r="Z1683" s="68"/>
    </row>
    <row r="1684" spans="1:26" ht="30" customHeight="1">
      <c r="A1684" s="106" t="s">
        <v>3859</v>
      </c>
      <c r="B1684" s="76" t="s">
        <v>3860</v>
      </c>
      <c r="C1684" s="107"/>
      <c r="D1684" s="104"/>
      <c r="E1684" s="61"/>
      <c r="F1684" s="61"/>
      <c r="G1684" s="104">
        <f t="shared" si="524"/>
        <v>0</v>
      </c>
      <c r="H1684" s="104"/>
      <c r="I1684" s="68"/>
      <c r="J1684" s="68"/>
      <c r="K1684" s="68"/>
      <c r="L1684" s="68"/>
      <c r="M1684" s="68"/>
      <c r="N1684" s="68"/>
      <c r="O1684" s="68"/>
      <c r="P1684" s="68"/>
      <c r="Q1684" s="68"/>
      <c r="R1684" s="68"/>
      <c r="S1684" s="68"/>
      <c r="T1684" s="68"/>
      <c r="U1684" s="68"/>
      <c r="V1684" s="68"/>
      <c r="W1684" s="68"/>
      <c r="X1684" s="68"/>
      <c r="Y1684" s="68"/>
      <c r="Z1684" s="68"/>
    </row>
    <row r="1685" spans="1:26" ht="30" customHeight="1">
      <c r="A1685" s="103" t="s">
        <v>3861</v>
      </c>
      <c r="B1685" s="76" t="s">
        <v>3862</v>
      </c>
      <c r="C1685" s="107"/>
      <c r="D1685" s="104"/>
      <c r="E1685" s="61"/>
      <c r="F1685" s="61"/>
      <c r="G1685" s="104">
        <f t="shared" si="524"/>
        <v>0</v>
      </c>
      <c r="H1685" s="104"/>
      <c r="I1685" s="68"/>
      <c r="J1685" s="68"/>
      <c r="K1685" s="68"/>
      <c r="L1685" s="68"/>
      <c r="M1685" s="68"/>
      <c r="N1685" s="68"/>
      <c r="O1685" s="68"/>
      <c r="P1685" s="68"/>
      <c r="Q1685" s="68"/>
      <c r="R1685" s="68"/>
      <c r="S1685" s="68"/>
      <c r="T1685" s="68"/>
      <c r="U1685" s="68"/>
      <c r="V1685" s="68"/>
      <c r="W1685" s="68"/>
      <c r="X1685" s="68"/>
      <c r="Y1685" s="68"/>
      <c r="Z1685" s="68"/>
    </row>
    <row r="1686" spans="1:26" ht="30" customHeight="1">
      <c r="A1686" s="106" t="s">
        <v>3863</v>
      </c>
      <c r="B1686" s="76" t="s">
        <v>3864</v>
      </c>
      <c r="C1686" s="107"/>
      <c r="D1686" s="104"/>
      <c r="E1686" s="61"/>
      <c r="F1686" s="61"/>
      <c r="G1686" s="104">
        <f t="shared" si="524"/>
        <v>0</v>
      </c>
      <c r="H1686" s="104"/>
      <c r="I1686" s="68"/>
      <c r="J1686" s="68"/>
      <c r="K1686" s="68"/>
      <c r="L1686" s="68"/>
      <c r="M1686" s="68"/>
      <c r="N1686" s="68"/>
      <c r="O1686" s="68"/>
      <c r="P1686" s="68"/>
      <c r="Q1686" s="68"/>
      <c r="R1686" s="68"/>
      <c r="S1686" s="68"/>
      <c r="T1686" s="68"/>
      <c r="U1686" s="68"/>
      <c r="V1686" s="68"/>
      <c r="W1686" s="68"/>
      <c r="X1686" s="68"/>
      <c r="Y1686" s="68"/>
      <c r="Z1686" s="68"/>
    </row>
    <row r="1687" spans="1:26" ht="30" customHeight="1">
      <c r="A1687" s="103" t="s">
        <v>3865</v>
      </c>
      <c r="B1687" s="76" t="s">
        <v>3866</v>
      </c>
      <c r="C1687" s="107"/>
      <c r="D1687" s="104"/>
      <c r="E1687" s="61"/>
      <c r="F1687" s="61"/>
      <c r="G1687" s="104">
        <f t="shared" si="524"/>
        <v>0</v>
      </c>
      <c r="H1687" s="104"/>
      <c r="I1687" s="68"/>
      <c r="J1687" s="68"/>
      <c r="K1687" s="68"/>
      <c r="L1687" s="68"/>
      <c r="M1687" s="68"/>
      <c r="N1687" s="68"/>
      <c r="O1687" s="68"/>
      <c r="P1687" s="68"/>
      <c r="Q1687" s="68"/>
      <c r="R1687" s="68"/>
      <c r="S1687" s="68"/>
      <c r="T1687" s="68"/>
      <c r="U1687" s="68"/>
      <c r="V1687" s="68"/>
      <c r="W1687" s="68"/>
      <c r="X1687" s="68"/>
      <c r="Y1687" s="68"/>
      <c r="Z1687" s="68"/>
    </row>
    <row r="1688" spans="1:26" ht="30" customHeight="1">
      <c r="A1688" s="106" t="s">
        <v>3867</v>
      </c>
      <c r="B1688" s="76" t="s">
        <v>3868</v>
      </c>
      <c r="C1688" s="107"/>
      <c r="D1688" s="104"/>
      <c r="E1688" s="61"/>
      <c r="F1688" s="61"/>
      <c r="G1688" s="104">
        <f t="shared" si="524"/>
        <v>0</v>
      </c>
      <c r="H1688" s="104"/>
      <c r="I1688" s="68"/>
      <c r="J1688" s="68"/>
      <c r="K1688" s="68"/>
      <c r="L1688" s="68"/>
      <c r="M1688" s="68"/>
      <c r="N1688" s="68"/>
      <c r="O1688" s="68"/>
      <c r="P1688" s="68"/>
      <c r="Q1688" s="68"/>
      <c r="R1688" s="68"/>
      <c r="S1688" s="68"/>
      <c r="T1688" s="68"/>
      <c r="U1688" s="68"/>
      <c r="V1688" s="68"/>
      <c r="W1688" s="68"/>
      <c r="X1688" s="68"/>
      <c r="Y1688" s="68"/>
      <c r="Z1688" s="68"/>
    </row>
    <row r="1689" spans="1:26" ht="30" customHeight="1">
      <c r="A1689" s="103" t="s">
        <v>3869</v>
      </c>
      <c r="B1689" s="76" t="s">
        <v>3870</v>
      </c>
      <c r="C1689" s="107"/>
      <c r="D1689" s="104"/>
      <c r="E1689" s="61"/>
      <c r="F1689" s="61"/>
      <c r="G1689" s="104">
        <f t="shared" si="524"/>
        <v>0</v>
      </c>
      <c r="H1689" s="104"/>
      <c r="I1689" s="68"/>
      <c r="J1689" s="68"/>
      <c r="K1689" s="68"/>
      <c r="L1689" s="68"/>
      <c r="M1689" s="68"/>
      <c r="N1689" s="68"/>
      <c r="O1689" s="68"/>
      <c r="P1689" s="68"/>
      <c r="Q1689" s="68"/>
      <c r="R1689" s="68"/>
      <c r="S1689" s="68"/>
      <c r="T1689" s="68"/>
      <c r="U1689" s="68"/>
      <c r="V1689" s="68"/>
      <c r="W1689" s="68"/>
      <c r="X1689" s="68"/>
      <c r="Y1689" s="68"/>
      <c r="Z1689" s="68"/>
    </row>
    <row r="1690" spans="1:26" ht="30" customHeight="1">
      <c r="A1690" s="100" t="s">
        <v>3871</v>
      </c>
      <c r="B1690" s="109" t="s">
        <v>357</v>
      </c>
      <c r="C1690" s="102"/>
      <c r="D1690" s="102"/>
      <c r="E1690" s="48">
        <f t="shared" ref="E1690:G1690" si="525">SUM(E1691:E1708)</f>
        <v>0</v>
      </c>
      <c r="F1690" s="48">
        <f t="shared" si="525"/>
        <v>0</v>
      </c>
      <c r="G1690" s="48">
        <f t="shared" si="525"/>
        <v>0</v>
      </c>
      <c r="H1690" s="102"/>
      <c r="I1690" s="68"/>
      <c r="J1690" s="68"/>
      <c r="K1690" s="68"/>
      <c r="L1690" s="68"/>
      <c r="M1690" s="68"/>
      <c r="N1690" s="68"/>
      <c r="O1690" s="68"/>
      <c r="P1690" s="68"/>
      <c r="Q1690" s="68"/>
      <c r="R1690" s="68"/>
      <c r="S1690" s="68"/>
      <c r="T1690" s="68"/>
      <c r="U1690" s="68"/>
      <c r="V1690" s="68"/>
      <c r="W1690" s="68"/>
      <c r="X1690" s="68"/>
      <c r="Y1690" s="68"/>
      <c r="Z1690" s="68"/>
    </row>
    <row r="1691" spans="1:26" ht="30" customHeight="1">
      <c r="A1691" s="106" t="s">
        <v>3872</v>
      </c>
      <c r="B1691" s="76" t="s">
        <v>3873</v>
      </c>
      <c r="C1691" s="107"/>
      <c r="D1691" s="104"/>
      <c r="E1691" s="61"/>
      <c r="F1691" s="61"/>
      <c r="G1691" s="104">
        <f t="shared" ref="G1691:G1708" si="526">ROUND(E1691-F1691,2)</f>
        <v>0</v>
      </c>
      <c r="H1691" s="104"/>
      <c r="I1691" s="68"/>
      <c r="J1691" s="68"/>
      <c r="K1691" s="68"/>
      <c r="L1691" s="68"/>
      <c r="M1691" s="68"/>
      <c r="N1691" s="68"/>
      <c r="O1691" s="68"/>
      <c r="P1691" s="68"/>
      <c r="Q1691" s="68"/>
      <c r="R1691" s="68"/>
      <c r="S1691" s="68"/>
      <c r="T1691" s="68"/>
      <c r="U1691" s="68"/>
      <c r="V1691" s="68"/>
      <c r="W1691" s="68"/>
      <c r="X1691" s="68"/>
      <c r="Y1691" s="68"/>
      <c r="Z1691" s="68"/>
    </row>
    <row r="1692" spans="1:26" ht="30" customHeight="1">
      <c r="A1692" s="103" t="s">
        <v>3874</v>
      </c>
      <c r="B1692" s="76" t="s">
        <v>3875</v>
      </c>
      <c r="C1692" s="107"/>
      <c r="D1692" s="104"/>
      <c r="E1692" s="61"/>
      <c r="F1692" s="61"/>
      <c r="G1692" s="104">
        <f t="shared" si="526"/>
        <v>0</v>
      </c>
      <c r="H1692" s="104"/>
      <c r="I1692" s="68"/>
      <c r="J1692" s="68"/>
      <c r="K1692" s="68"/>
      <c r="L1692" s="68"/>
      <c r="M1692" s="68"/>
      <c r="N1692" s="68"/>
      <c r="O1692" s="68"/>
      <c r="P1692" s="68"/>
      <c r="Q1692" s="68"/>
      <c r="R1692" s="68"/>
      <c r="S1692" s="68"/>
      <c r="T1692" s="68"/>
      <c r="U1692" s="68"/>
      <c r="V1692" s="68"/>
      <c r="W1692" s="68"/>
      <c r="X1692" s="68"/>
      <c r="Y1692" s="68"/>
      <c r="Z1692" s="68"/>
    </row>
    <row r="1693" spans="1:26" ht="30" customHeight="1">
      <c r="A1693" s="106" t="s">
        <v>3876</v>
      </c>
      <c r="B1693" s="76" t="s">
        <v>3877</v>
      </c>
      <c r="C1693" s="107"/>
      <c r="D1693" s="104"/>
      <c r="E1693" s="61"/>
      <c r="F1693" s="61"/>
      <c r="G1693" s="104">
        <f t="shared" si="526"/>
        <v>0</v>
      </c>
      <c r="H1693" s="104"/>
      <c r="I1693" s="68"/>
      <c r="J1693" s="68"/>
      <c r="K1693" s="68"/>
      <c r="L1693" s="68"/>
      <c r="M1693" s="68"/>
      <c r="N1693" s="68"/>
      <c r="O1693" s="68"/>
      <c r="P1693" s="68"/>
      <c r="Q1693" s="68"/>
      <c r="R1693" s="68"/>
      <c r="S1693" s="68"/>
      <c r="T1693" s="68"/>
      <c r="U1693" s="68"/>
      <c r="V1693" s="68"/>
      <c r="W1693" s="68"/>
      <c r="X1693" s="68"/>
      <c r="Y1693" s="68"/>
      <c r="Z1693" s="68"/>
    </row>
    <row r="1694" spans="1:26" ht="30" customHeight="1">
      <c r="A1694" s="103" t="s">
        <v>3878</v>
      </c>
      <c r="B1694" s="76" t="s">
        <v>3879</v>
      </c>
      <c r="C1694" s="107"/>
      <c r="D1694" s="104"/>
      <c r="E1694" s="61"/>
      <c r="F1694" s="61"/>
      <c r="G1694" s="104">
        <f t="shared" si="526"/>
        <v>0</v>
      </c>
      <c r="H1694" s="104"/>
      <c r="I1694" s="68"/>
      <c r="J1694" s="68"/>
      <c r="K1694" s="68"/>
      <c r="L1694" s="68"/>
      <c r="M1694" s="68"/>
      <c r="N1694" s="68"/>
      <c r="O1694" s="68"/>
      <c r="P1694" s="68"/>
      <c r="Q1694" s="68"/>
      <c r="R1694" s="68"/>
      <c r="S1694" s="68"/>
      <c r="T1694" s="68"/>
      <c r="U1694" s="68"/>
      <c r="V1694" s="68"/>
      <c r="W1694" s="68"/>
      <c r="X1694" s="68"/>
      <c r="Y1694" s="68"/>
      <c r="Z1694" s="68"/>
    </row>
    <row r="1695" spans="1:26" ht="30" customHeight="1">
      <c r="A1695" s="106" t="s">
        <v>3880</v>
      </c>
      <c r="B1695" s="76" t="s">
        <v>3881</v>
      </c>
      <c r="C1695" s="107"/>
      <c r="D1695" s="104"/>
      <c r="E1695" s="61"/>
      <c r="F1695" s="61"/>
      <c r="G1695" s="104">
        <f t="shared" si="526"/>
        <v>0</v>
      </c>
      <c r="H1695" s="104"/>
      <c r="I1695" s="68"/>
      <c r="J1695" s="68"/>
      <c r="K1695" s="68"/>
      <c r="L1695" s="68"/>
      <c r="M1695" s="68"/>
      <c r="N1695" s="68"/>
      <c r="O1695" s="68"/>
      <c r="P1695" s="68"/>
      <c r="Q1695" s="68"/>
      <c r="R1695" s="68"/>
      <c r="S1695" s="68"/>
      <c r="T1695" s="68"/>
      <c r="U1695" s="68"/>
      <c r="V1695" s="68"/>
      <c r="W1695" s="68"/>
      <c r="X1695" s="68"/>
      <c r="Y1695" s="68"/>
      <c r="Z1695" s="68"/>
    </row>
    <row r="1696" spans="1:26" ht="30" customHeight="1">
      <c r="A1696" s="103" t="s">
        <v>3882</v>
      </c>
      <c r="B1696" s="76" t="s">
        <v>3883</v>
      </c>
      <c r="C1696" s="107"/>
      <c r="D1696" s="104"/>
      <c r="E1696" s="104"/>
      <c r="F1696" s="104"/>
      <c r="G1696" s="104">
        <f t="shared" si="526"/>
        <v>0</v>
      </c>
      <c r="H1696" s="104"/>
      <c r="I1696" s="68"/>
      <c r="J1696" s="68"/>
      <c r="K1696" s="68"/>
      <c r="L1696" s="68"/>
      <c r="M1696" s="68"/>
      <c r="N1696" s="68"/>
      <c r="O1696" s="68"/>
      <c r="P1696" s="68"/>
      <c r="Q1696" s="68"/>
      <c r="R1696" s="68"/>
      <c r="S1696" s="68"/>
      <c r="T1696" s="68"/>
      <c r="U1696" s="68"/>
      <c r="V1696" s="68"/>
      <c r="W1696" s="68"/>
      <c r="X1696" s="68"/>
      <c r="Y1696" s="68"/>
      <c r="Z1696" s="68"/>
    </row>
    <row r="1697" spans="1:26" ht="30" customHeight="1">
      <c r="A1697" s="106" t="s">
        <v>3884</v>
      </c>
      <c r="B1697" s="76" t="s">
        <v>3885</v>
      </c>
      <c r="C1697" s="107"/>
      <c r="D1697" s="104"/>
      <c r="E1697" s="61"/>
      <c r="F1697" s="61"/>
      <c r="G1697" s="104">
        <f t="shared" si="526"/>
        <v>0</v>
      </c>
      <c r="H1697" s="104"/>
      <c r="I1697" s="68"/>
      <c r="J1697" s="68"/>
      <c r="K1697" s="68"/>
      <c r="L1697" s="68"/>
      <c r="M1697" s="68"/>
      <c r="N1697" s="68"/>
      <c r="O1697" s="68"/>
      <c r="P1697" s="68"/>
      <c r="Q1697" s="68"/>
      <c r="R1697" s="68"/>
      <c r="S1697" s="68"/>
      <c r="T1697" s="68"/>
      <c r="U1697" s="68"/>
      <c r="V1697" s="68"/>
      <c r="W1697" s="68"/>
      <c r="X1697" s="68"/>
      <c r="Y1697" s="68"/>
      <c r="Z1697" s="68"/>
    </row>
    <row r="1698" spans="1:26" ht="30" customHeight="1">
      <c r="A1698" s="103" t="s">
        <v>3886</v>
      </c>
      <c r="B1698" s="76" t="s">
        <v>3887</v>
      </c>
      <c r="C1698" s="107"/>
      <c r="D1698" s="104"/>
      <c r="E1698" s="61"/>
      <c r="F1698" s="61"/>
      <c r="G1698" s="104">
        <f t="shared" si="526"/>
        <v>0</v>
      </c>
      <c r="H1698" s="104"/>
      <c r="I1698" s="68"/>
      <c r="J1698" s="68"/>
      <c r="K1698" s="68"/>
      <c r="L1698" s="68"/>
      <c r="M1698" s="68"/>
      <c r="N1698" s="68"/>
      <c r="O1698" s="68"/>
      <c r="P1698" s="68"/>
      <c r="Q1698" s="68"/>
      <c r="R1698" s="68"/>
      <c r="S1698" s="68"/>
      <c r="T1698" s="68"/>
      <c r="U1698" s="68"/>
      <c r="V1698" s="68"/>
      <c r="W1698" s="68"/>
      <c r="X1698" s="68"/>
      <c r="Y1698" s="68"/>
      <c r="Z1698" s="68"/>
    </row>
    <row r="1699" spans="1:26" ht="30" customHeight="1">
      <c r="A1699" s="106" t="s">
        <v>3888</v>
      </c>
      <c r="B1699" s="76" t="s">
        <v>3889</v>
      </c>
      <c r="C1699" s="107"/>
      <c r="D1699" s="104"/>
      <c r="E1699" s="61"/>
      <c r="F1699" s="61"/>
      <c r="G1699" s="104">
        <f t="shared" si="526"/>
        <v>0</v>
      </c>
      <c r="H1699" s="104"/>
      <c r="I1699" s="68"/>
      <c r="J1699" s="68"/>
      <c r="K1699" s="68"/>
      <c r="L1699" s="68"/>
      <c r="M1699" s="68"/>
      <c r="N1699" s="68"/>
      <c r="O1699" s="68"/>
      <c r="P1699" s="68"/>
      <c r="Q1699" s="68"/>
      <c r="R1699" s="68"/>
      <c r="S1699" s="68"/>
      <c r="T1699" s="68"/>
      <c r="U1699" s="68"/>
      <c r="V1699" s="68"/>
      <c r="W1699" s="68"/>
      <c r="X1699" s="68"/>
      <c r="Y1699" s="68"/>
      <c r="Z1699" s="68"/>
    </row>
    <row r="1700" spans="1:26" ht="30" customHeight="1">
      <c r="A1700" s="103" t="s">
        <v>3890</v>
      </c>
      <c r="B1700" s="76" t="s">
        <v>3891</v>
      </c>
      <c r="C1700" s="107"/>
      <c r="D1700" s="104"/>
      <c r="E1700" s="61"/>
      <c r="F1700" s="61"/>
      <c r="G1700" s="104">
        <f t="shared" si="526"/>
        <v>0</v>
      </c>
      <c r="H1700" s="104"/>
      <c r="I1700" s="68"/>
      <c r="J1700" s="68"/>
      <c r="K1700" s="68"/>
      <c r="L1700" s="68"/>
      <c r="M1700" s="68"/>
      <c r="N1700" s="68"/>
      <c r="O1700" s="68"/>
      <c r="P1700" s="68"/>
      <c r="Q1700" s="68"/>
      <c r="R1700" s="68"/>
      <c r="S1700" s="68"/>
      <c r="T1700" s="68"/>
      <c r="U1700" s="68"/>
      <c r="V1700" s="68"/>
      <c r="W1700" s="68"/>
      <c r="X1700" s="68"/>
      <c r="Y1700" s="68"/>
      <c r="Z1700" s="68"/>
    </row>
    <row r="1701" spans="1:26" ht="30" customHeight="1">
      <c r="A1701" s="106" t="s">
        <v>3892</v>
      </c>
      <c r="B1701" s="76" t="s">
        <v>3893</v>
      </c>
      <c r="C1701" s="107"/>
      <c r="D1701" s="104"/>
      <c r="E1701" s="61"/>
      <c r="F1701" s="61"/>
      <c r="G1701" s="104">
        <f t="shared" si="526"/>
        <v>0</v>
      </c>
      <c r="H1701" s="104"/>
      <c r="I1701" s="68"/>
      <c r="J1701" s="68"/>
      <c r="K1701" s="68"/>
      <c r="L1701" s="68"/>
      <c r="M1701" s="68"/>
      <c r="N1701" s="68"/>
      <c r="O1701" s="68"/>
      <c r="P1701" s="68"/>
      <c r="Q1701" s="68"/>
      <c r="R1701" s="68"/>
      <c r="S1701" s="68"/>
      <c r="T1701" s="68"/>
      <c r="U1701" s="68"/>
      <c r="V1701" s="68"/>
      <c r="W1701" s="68"/>
      <c r="X1701" s="68"/>
      <c r="Y1701" s="68"/>
      <c r="Z1701" s="68"/>
    </row>
    <row r="1702" spans="1:26" ht="30" customHeight="1">
      <c r="A1702" s="103" t="s">
        <v>3894</v>
      </c>
      <c r="B1702" s="76" t="s">
        <v>3895</v>
      </c>
      <c r="C1702" s="107"/>
      <c r="D1702" s="104"/>
      <c r="E1702" s="61"/>
      <c r="F1702" s="61"/>
      <c r="G1702" s="104">
        <f t="shared" si="526"/>
        <v>0</v>
      </c>
      <c r="H1702" s="104"/>
      <c r="I1702" s="68"/>
      <c r="J1702" s="68"/>
      <c r="K1702" s="68"/>
      <c r="L1702" s="68"/>
      <c r="M1702" s="68"/>
      <c r="N1702" s="68"/>
      <c r="O1702" s="68"/>
      <c r="P1702" s="68"/>
      <c r="Q1702" s="68"/>
      <c r="R1702" s="68"/>
      <c r="S1702" s="68"/>
      <c r="T1702" s="68"/>
      <c r="U1702" s="68"/>
      <c r="V1702" s="68"/>
      <c r="W1702" s="68"/>
      <c r="X1702" s="68"/>
      <c r="Y1702" s="68"/>
      <c r="Z1702" s="68"/>
    </row>
    <row r="1703" spans="1:26" ht="30" customHeight="1">
      <c r="A1703" s="106" t="s">
        <v>3896</v>
      </c>
      <c r="B1703" s="76" t="s">
        <v>3897</v>
      </c>
      <c r="C1703" s="107"/>
      <c r="D1703" s="104"/>
      <c r="E1703" s="61"/>
      <c r="F1703" s="61"/>
      <c r="G1703" s="104">
        <f t="shared" si="526"/>
        <v>0</v>
      </c>
      <c r="H1703" s="104"/>
      <c r="I1703" s="68"/>
      <c r="J1703" s="68"/>
      <c r="K1703" s="68"/>
      <c r="L1703" s="68"/>
      <c r="M1703" s="68"/>
      <c r="N1703" s="68"/>
      <c r="O1703" s="68"/>
      <c r="P1703" s="68"/>
      <c r="Q1703" s="68"/>
      <c r="R1703" s="68"/>
      <c r="S1703" s="68"/>
      <c r="T1703" s="68"/>
      <c r="U1703" s="68"/>
      <c r="V1703" s="68"/>
      <c r="W1703" s="68"/>
      <c r="X1703" s="68"/>
      <c r="Y1703" s="68"/>
      <c r="Z1703" s="68"/>
    </row>
    <row r="1704" spans="1:26" ht="30" customHeight="1">
      <c r="A1704" s="103" t="s">
        <v>3898</v>
      </c>
      <c r="B1704" s="76" t="s">
        <v>3899</v>
      </c>
      <c r="C1704" s="107"/>
      <c r="D1704" s="104"/>
      <c r="E1704" s="61"/>
      <c r="F1704" s="61"/>
      <c r="G1704" s="104">
        <f t="shared" si="526"/>
        <v>0</v>
      </c>
      <c r="H1704" s="104"/>
      <c r="I1704" s="68"/>
      <c r="J1704" s="68"/>
      <c r="K1704" s="68"/>
      <c r="L1704" s="68"/>
      <c r="M1704" s="68"/>
      <c r="N1704" s="68"/>
      <c r="O1704" s="68"/>
      <c r="P1704" s="68"/>
      <c r="Q1704" s="68"/>
      <c r="R1704" s="68"/>
      <c r="S1704" s="68"/>
      <c r="T1704" s="68"/>
      <c r="U1704" s="68"/>
      <c r="V1704" s="68"/>
      <c r="W1704" s="68"/>
      <c r="X1704" s="68"/>
      <c r="Y1704" s="68"/>
      <c r="Z1704" s="68"/>
    </row>
    <row r="1705" spans="1:26" ht="30" customHeight="1">
      <c r="A1705" s="106" t="s">
        <v>3900</v>
      </c>
      <c r="B1705" s="76" t="s">
        <v>3901</v>
      </c>
      <c r="C1705" s="107"/>
      <c r="D1705" s="104"/>
      <c r="E1705" s="61"/>
      <c r="F1705" s="61"/>
      <c r="G1705" s="104">
        <f t="shared" si="526"/>
        <v>0</v>
      </c>
      <c r="H1705" s="104"/>
      <c r="I1705" s="68"/>
      <c r="J1705" s="68"/>
      <c r="K1705" s="68"/>
      <c r="L1705" s="68"/>
      <c r="M1705" s="68"/>
      <c r="N1705" s="68"/>
      <c r="O1705" s="68"/>
      <c r="P1705" s="68"/>
      <c r="Q1705" s="68"/>
      <c r="R1705" s="68"/>
      <c r="S1705" s="68"/>
      <c r="T1705" s="68"/>
      <c r="U1705" s="68"/>
      <c r="V1705" s="68"/>
      <c r="W1705" s="68"/>
      <c r="X1705" s="68"/>
      <c r="Y1705" s="68"/>
      <c r="Z1705" s="68"/>
    </row>
    <row r="1706" spans="1:26" ht="30" customHeight="1">
      <c r="A1706" s="103" t="s">
        <v>3902</v>
      </c>
      <c r="B1706" s="76" t="s">
        <v>3903</v>
      </c>
      <c r="C1706" s="107"/>
      <c r="D1706" s="104"/>
      <c r="E1706" s="61"/>
      <c r="F1706" s="61"/>
      <c r="G1706" s="104">
        <f t="shared" si="526"/>
        <v>0</v>
      </c>
      <c r="H1706" s="104"/>
      <c r="I1706" s="68"/>
      <c r="J1706" s="68"/>
      <c r="K1706" s="68"/>
      <c r="L1706" s="68"/>
      <c r="M1706" s="68"/>
      <c r="N1706" s="68"/>
      <c r="O1706" s="68"/>
      <c r="P1706" s="68"/>
      <c r="Q1706" s="68"/>
      <c r="R1706" s="68"/>
      <c r="S1706" s="68"/>
      <c r="T1706" s="68"/>
      <c r="U1706" s="68"/>
      <c r="V1706" s="68"/>
      <c r="W1706" s="68"/>
      <c r="X1706" s="68"/>
      <c r="Y1706" s="68"/>
      <c r="Z1706" s="68"/>
    </row>
    <row r="1707" spans="1:26" ht="30" customHeight="1">
      <c r="A1707" s="106" t="s">
        <v>3904</v>
      </c>
      <c r="B1707" s="76" t="s">
        <v>3905</v>
      </c>
      <c r="C1707" s="107"/>
      <c r="D1707" s="104"/>
      <c r="E1707" s="61"/>
      <c r="F1707" s="61"/>
      <c r="G1707" s="104">
        <f t="shared" si="526"/>
        <v>0</v>
      </c>
      <c r="H1707" s="104"/>
      <c r="I1707" s="68"/>
      <c r="J1707" s="68"/>
      <c r="K1707" s="68"/>
      <c r="L1707" s="68"/>
      <c r="M1707" s="68"/>
      <c r="N1707" s="68"/>
      <c r="O1707" s="68"/>
      <c r="P1707" s="68"/>
      <c r="Q1707" s="68"/>
      <c r="R1707" s="68"/>
      <c r="S1707" s="68"/>
      <c r="T1707" s="68"/>
      <c r="U1707" s="68"/>
      <c r="V1707" s="68"/>
      <c r="W1707" s="68"/>
      <c r="X1707" s="68"/>
      <c r="Y1707" s="68"/>
      <c r="Z1707" s="68"/>
    </row>
    <row r="1708" spans="1:26" ht="30" customHeight="1">
      <c r="A1708" s="103" t="s">
        <v>3906</v>
      </c>
      <c r="B1708" s="76" t="s">
        <v>3907</v>
      </c>
      <c r="C1708" s="107"/>
      <c r="D1708" s="104"/>
      <c r="E1708" s="61"/>
      <c r="F1708" s="61"/>
      <c r="G1708" s="104">
        <f t="shared" si="526"/>
        <v>0</v>
      </c>
      <c r="H1708" s="104"/>
      <c r="I1708" s="68"/>
      <c r="J1708" s="68"/>
      <c r="K1708" s="68"/>
      <c r="L1708" s="68"/>
      <c r="M1708" s="68"/>
      <c r="N1708" s="68"/>
      <c r="O1708" s="68"/>
      <c r="P1708" s="68"/>
      <c r="Q1708" s="68"/>
      <c r="R1708" s="68"/>
      <c r="S1708" s="68"/>
      <c r="T1708" s="68"/>
      <c r="U1708" s="68"/>
      <c r="V1708" s="68"/>
      <c r="W1708" s="68"/>
      <c r="X1708" s="68"/>
      <c r="Y1708" s="68"/>
      <c r="Z1708" s="68"/>
    </row>
    <row r="1709" spans="1:26" ht="30" customHeight="1">
      <c r="A1709" s="100" t="s">
        <v>3908</v>
      </c>
      <c r="B1709" s="109" t="s">
        <v>358</v>
      </c>
      <c r="C1709" s="102"/>
      <c r="D1709" s="102"/>
      <c r="E1709" s="48">
        <f t="shared" ref="E1709:G1709" si="527">SUM(E1710:E1727)</f>
        <v>0</v>
      </c>
      <c r="F1709" s="48">
        <f t="shared" si="527"/>
        <v>0</v>
      </c>
      <c r="G1709" s="48">
        <f t="shared" si="527"/>
        <v>0</v>
      </c>
      <c r="H1709" s="102"/>
      <c r="I1709" s="68"/>
      <c r="J1709" s="68"/>
      <c r="K1709" s="68"/>
      <c r="L1709" s="68"/>
      <c r="M1709" s="68"/>
      <c r="N1709" s="68"/>
      <c r="O1709" s="68"/>
      <c r="P1709" s="68"/>
      <c r="Q1709" s="68"/>
      <c r="R1709" s="68"/>
      <c r="S1709" s="68"/>
      <c r="T1709" s="68"/>
      <c r="U1709" s="68"/>
      <c r="V1709" s="68"/>
      <c r="W1709" s="68"/>
      <c r="X1709" s="68"/>
      <c r="Y1709" s="68"/>
      <c r="Z1709" s="68"/>
    </row>
    <row r="1710" spans="1:26" ht="30" customHeight="1">
      <c r="A1710" s="106" t="s">
        <v>3909</v>
      </c>
      <c r="B1710" s="76" t="s">
        <v>3910</v>
      </c>
      <c r="C1710" s="107"/>
      <c r="D1710" s="104"/>
      <c r="E1710" s="61"/>
      <c r="F1710" s="61"/>
      <c r="G1710" s="104">
        <f t="shared" ref="G1710:G1727" si="528">ROUND(E1710-F1710,2)</f>
        <v>0</v>
      </c>
      <c r="H1710" s="104"/>
      <c r="I1710" s="68"/>
      <c r="J1710" s="68"/>
      <c r="K1710" s="68"/>
      <c r="L1710" s="68"/>
      <c r="M1710" s="68"/>
      <c r="N1710" s="68"/>
      <c r="O1710" s="68"/>
      <c r="P1710" s="68"/>
      <c r="Q1710" s="68"/>
      <c r="R1710" s="68"/>
      <c r="S1710" s="68"/>
      <c r="T1710" s="68"/>
      <c r="U1710" s="68"/>
      <c r="V1710" s="68"/>
      <c r="W1710" s="68"/>
      <c r="X1710" s="68"/>
      <c r="Y1710" s="68"/>
      <c r="Z1710" s="68"/>
    </row>
    <row r="1711" spans="1:26" ht="30" customHeight="1">
      <c r="A1711" s="103" t="s">
        <v>3911</v>
      </c>
      <c r="B1711" s="76" t="s">
        <v>3912</v>
      </c>
      <c r="C1711" s="107"/>
      <c r="D1711" s="104"/>
      <c r="E1711" s="61"/>
      <c r="F1711" s="61"/>
      <c r="G1711" s="104">
        <f t="shared" si="528"/>
        <v>0</v>
      </c>
      <c r="H1711" s="104"/>
      <c r="I1711" s="68"/>
      <c r="J1711" s="68"/>
      <c r="K1711" s="68"/>
      <c r="L1711" s="68"/>
      <c r="M1711" s="68"/>
      <c r="N1711" s="68"/>
      <c r="O1711" s="68"/>
      <c r="P1711" s="68"/>
      <c r="Q1711" s="68"/>
      <c r="R1711" s="68"/>
      <c r="S1711" s="68"/>
      <c r="T1711" s="68"/>
      <c r="U1711" s="68"/>
      <c r="V1711" s="68"/>
      <c r="W1711" s="68"/>
      <c r="X1711" s="68"/>
      <c r="Y1711" s="68"/>
      <c r="Z1711" s="68"/>
    </row>
    <row r="1712" spans="1:26" ht="30" customHeight="1">
      <c r="A1712" s="106" t="s">
        <v>3913</v>
      </c>
      <c r="B1712" s="76" t="s">
        <v>3914</v>
      </c>
      <c r="C1712" s="107"/>
      <c r="D1712" s="104"/>
      <c r="E1712" s="61"/>
      <c r="F1712" s="61"/>
      <c r="G1712" s="104">
        <f t="shared" si="528"/>
        <v>0</v>
      </c>
      <c r="H1712" s="104"/>
      <c r="I1712" s="68"/>
      <c r="J1712" s="68"/>
      <c r="K1712" s="68"/>
      <c r="L1712" s="68"/>
      <c r="M1712" s="68"/>
      <c r="N1712" s="68"/>
      <c r="O1712" s="68"/>
      <c r="P1712" s="68"/>
      <c r="Q1712" s="68"/>
      <c r="R1712" s="68"/>
      <c r="S1712" s="68"/>
      <c r="T1712" s="68"/>
      <c r="U1712" s="68"/>
      <c r="V1712" s="68"/>
      <c r="W1712" s="68"/>
      <c r="X1712" s="68"/>
      <c r="Y1712" s="68"/>
      <c r="Z1712" s="68"/>
    </row>
    <row r="1713" spans="1:26" ht="30" customHeight="1">
      <c r="A1713" s="103" t="s">
        <v>3915</v>
      </c>
      <c r="B1713" s="76" t="s">
        <v>3916</v>
      </c>
      <c r="C1713" s="107"/>
      <c r="D1713" s="104"/>
      <c r="E1713" s="61"/>
      <c r="F1713" s="61"/>
      <c r="G1713" s="104">
        <f t="shared" si="528"/>
        <v>0</v>
      </c>
      <c r="H1713" s="104"/>
      <c r="I1713" s="68"/>
      <c r="J1713" s="68"/>
      <c r="K1713" s="68"/>
      <c r="L1713" s="68"/>
      <c r="M1713" s="68"/>
      <c r="N1713" s="68"/>
      <c r="O1713" s="68"/>
      <c r="P1713" s="68"/>
      <c r="Q1713" s="68"/>
      <c r="R1713" s="68"/>
      <c r="S1713" s="68"/>
      <c r="T1713" s="68"/>
      <c r="U1713" s="68"/>
      <c r="V1713" s="68"/>
      <c r="W1713" s="68"/>
      <c r="X1713" s="68"/>
      <c r="Y1713" s="68"/>
      <c r="Z1713" s="68"/>
    </row>
    <row r="1714" spans="1:26" ht="30" customHeight="1">
      <c r="A1714" s="106" t="s">
        <v>3917</v>
      </c>
      <c r="B1714" s="76" t="s">
        <v>3918</v>
      </c>
      <c r="C1714" s="107"/>
      <c r="D1714" s="104"/>
      <c r="E1714" s="61"/>
      <c r="F1714" s="61"/>
      <c r="G1714" s="104">
        <f t="shared" si="528"/>
        <v>0</v>
      </c>
      <c r="H1714" s="104"/>
      <c r="I1714" s="68"/>
      <c r="J1714" s="68"/>
      <c r="K1714" s="68"/>
      <c r="L1714" s="68"/>
      <c r="M1714" s="68"/>
      <c r="N1714" s="68"/>
      <c r="O1714" s="68"/>
      <c r="P1714" s="68"/>
      <c r="Q1714" s="68"/>
      <c r="R1714" s="68"/>
      <c r="S1714" s="68"/>
      <c r="T1714" s="68"/>
      <c r="U1714" s="68"/>
      <c r="V1714" s="68"/>
      <c r="W1714" s="68"/>
      <c r="X1714" s="68"/>
      <c r="Y1714" s="68"/>
      <c r="Z1714" s="68"/>
    </row>
    <row r="1715" spans="1:26" ht="30" customHeight="1">
      <c r="A1715" s="103" t="s">
        <v>3919</v>
      </c>
      <c r="B1715" s="76" t="s">
        <v>3920</v>
      </c>
      <c r="C1715" s="107"/>
      <c r="D1715" s="104"/>
      <c r="E1715" s="61"/>
      <c r="F1715" s="61"/>
      <c r="G1715" s="104">
        <f t="shared" si="528"/>
        <v>0</v>
      </c>
      <c r="H1715" s="104"/>
      <c r="I1715" s="68"/>
      <c r="J1715" s="68"/>
      <c r="K1715" s="68"/>
      <c r="L1715" s="68"/>
      <c r="M1715" s="68"/>
      <c r="N1715" s="68"/>
      <c r="O1715" s="68"/>
      <c r="P1715" s="68"/>
      <c r="Q1715" s="68"/>
      <c r="R1715" s="68"/>
      <c r="S1715" s="68"/>
      <c r="T1715" s="68"/>
      <c r="U1715" s="68"/>
      <c r="V1715" s="68"/>
      <c r="W1715" s="68"/>
      <c r="X1715" s="68"/>
      <c r="Y1715" s="68"/>
      <c r="Z1715" s="68"/>
    </row>
    <row r="1716" spans="1:26" ht="30" customHeight="1">
      <c r="A1716" s="106" t="s">
        <v>3921</v>
      </c>
      <c r="B1716" s="76" t="s">
        <v>3922</v>
      </c>
      <c r="C1716" s="107"/>
      <c r="D1716" s="104"/>
      <c r="E1716" s="61"/>
      <c r="F1716" s="61"/>
      <c r="G1716" s="104">
        <f t="shared" si="528"/>
        <v>0</v>
      </c>
      <c r="H1716" s="104"/>
      <c r="I1716" s="68"/>
      <c r="J1716" s="68"/>
      <c r="K1716" s="68"/>
      <c r="L1716" s="68"/>
      <c r="M1716" s="68"/>
      <c r="N1716" s="68"/>
      <c r="O1716" s="68"/>
      <c r="P1716" s="68"/>
      <c r="Q1716" s="68"/>
      <c r="R1716" s="68"/>
      <c r="S1716" s="68"/>
      <c r="T1716" s="68"/>
      <c r="U1716" s="68"/>
      <c r="V1716" s="68"/>
      <c r="W1716" s="68"/>
      <c r="X1716" s="68"/>
      <c r="Y1716" s="68"/>
      <c r="Z1716" s="68"/>
    </row>
    <row r="1717" spans="1:26" ht="30" customHeight="1">
      <c r="A1717" s="103" t="s">
        <v>3923</v>
      </c>
      <c r="B1717" s="76" t="s">
        <v>3924</v>
      </c>
      <c r="C1717" s="107"/>
      <c r="D1717" s="104"/>
      <c r="E1717" s="61"/>
      <c r="F1717" s="61"/>
      <c r="G1717" s="104">
        <f t="shared" si="528"/>
        <v>0</v>
      </c>
      <c r="H1717" s="104"/>
      <c r="I1717" s="68"/>
      <c r="J1717" s="68"/>
      <c r="K1717" s="68"/>
      <c r="L1717" s="68"/>
      <c r="M1717" s="68"/>
      <c r="N1717" s="68"/>
      <c r="O1717" s="68"/>
      <c r="P1717" s="68"/>
      <c r="Q1717" s="68"/>
      <c r="R1717" s="68"/>
      <c r="S1717" s="68"/>
      <c r="T1717" s="68"/>
      <c r="U1717" s="68"/>
      <c r="V1717" s="68"/>
      <c r="W1717" s="68"/>
      <c r="X1717" s="68"/>
      <c r="Y1717" s="68"/>
      <c r="Z1717" s="68"/>
    </row>
    <row r="1718" spans="1:26" ht="30" customHeight="1">
      <c r="A1718" s="106" t="s">
        <v>3925</v>
      </c>
      <c r="B1718" s="76" t="s">
        <v>3926</v>
      </c>
      <c r="C1718" s="107"/>
      <c r="D1718" s="104"/>
      <c r="E1718" s="61"/>
      <c r="F1718" s="61"/>
      <c r="G1718" s="104">
        <f t="shared" si="528"/>
        <v>0</v>
      </c>
      <c r="H1718" s="104"/>
      <c r="I1718" s="68"/>
      <c r="J1718" s="68"/>
      <c r="K1718" s="68"/>
      <c r="L1718" s="68"/>
      <c r="M1718" s="68"/>
      <c r="N1718" s="68"/>
      <c r="O1718" s="68"/>
      <c r="P1718" s="68"/>
      <c r="Q1718" s="68"/>
      <c r="R1718" s="68"/>
      <c r="S1718" s="68"/>
      <c r="T1718" s="68"/>
      <c r="U1718" s="68"/>
      <c r="V1718" s="68"/>
      <c r="W1718" s="68"/>
      <c r="X1718" s="68"/>
      <c r="Y1718" s="68"/>
      <c r="Z1718" s="68"/>
    </row>
    <row r="1719" spans="1:26" ht="30" customHeight="1">
      <c r="A1719" s="103" t="s">
        <v>3927</v>
      </c>
      <c r="B1719" s="76" t="s">
        <v>3928</v>
      </c>
      <c r="C1719" s="107"/>
      <c r="D1719" s="104"/>
      <c r="E1719" s="61"/>
      <c r="F1719" s="61"/>
      <c r="G1719" s="104">
        <f t="shared" si="528"/>
        <v>0</v>
      </c>
      <c r="H1719" s="104"/>
      <c r="I1719" s="68"/>
      <c r="J1719" s="68"/>
      <c r="K1719" s="68"/>
      <c r="L1719" s="68"/>
      <c r="M1719" s="68"/>
      <c r="N1719" s="68"/>
      <c r="O1719" s="68"/>
      <c r="P1719" s="68"/>
      <c r="Q1719" s="68"/>
      <c r="R1719" s="68"/>
      <c r="S1719" s="68"/>
      <c r="T1719" s="68"/>
      <c r="U1719" s="68"/>
      <c r="V1719" s="68"/>
      <c r="W1719" s="68"/>
      <c r="X1719" s="68"/>
      <c r="Y1719" s="68"/>
      <c r="Z1719" s="68"/>
    </row>
    <row r="1720" spans="1:26" ht="30" customHeight="1">
      <c r="A1720" s="106" t="s">
        <v>3929</v>
      </c>
      <c r="B1720" s="76" t="s">
        <v>3930</v>
      </c>
      <c r="C1720" s="107"/>
      <c r="D1720" s="104"/>
      <c r="E1720" s="61"/>
      <c r="F1720" s="61"/>
      <c r="G1720" s="104">
        <f t="shared" si="528"/>
        <v>0</v>
      </c>
      <c r="H1720" s="104"/>
      <c r="I1720" s="68"/>
      <c r="J1720" s="68"/>
      <c r="K1720" s="68"/>
      <c r="L1720" s="68"/>
      <c r="M1720" s="68"/>
      <c r="N1720" s="68"/>
      <c r="O1720" s="68"/>
      <c r="P1720" s="68"/>
      <c r="Q1720" s="68"/>
      <c r="R1720" s="68"/>
      <c r="S1720" s="68"/>
      <c r="T1720" s="68"/>
      <c r="U1720" s="68"/>
      <c r="V1720" s="68"/>
      <c r="W1720" s="68"/>
      <c r="X1720" s="68"/>
      <c r="Y1720" s="68"/>
      <c r="Z1720" s="68"/>
    </row>
    <row r="1721" spans="1:26" ht="30" customHeight="1">
      <c r="A1721" s="103" t="s">
        <v>3931</v>
      </c>
      <c r="B1721" s="76" t="s">
        <v>3932</v>
      </c>
      <c r="C1721" s="107"/>
      <c r="D1721" s="104"/>
      <c r="E1721" s="61"/>
      <c r="F1721" s="61"/>
      <c r="G1721" s="104">
        <f t="shared" si="528"/>
        <v>0</v>
      </c>
      <c r="H1721" s="104"/>
      <c r="I1721" s="68"/>
      <c r="J1721" s="68"/>
      <c r="K1721" s="68"/>
      <c r="L1721" s="68"/>
      <c r="M1721" s="68"/>
      <c r="N1721" s="68"/>
      <c r="O1721" s="68"/>
      <c r="P1721" s="68"/>
      <c r="Q1721" s="68"/>
      <c r="R1721" s="68"/>
      <c r="S1721" s="68"/>
      <c r="T1721" s="68"/>
      <c r="U1721" s="68"/>
      <c r="V1721" s="68"/>
      <c r="W1721" s="68"/>
      <c r="X1721" s="68"/>
      <c r="Y1721" s="68"/>
      <c r="Z1721" s="68"/>
    </row>
    <row r="1722" spans="1:26" ht="30" customHeight="1">
      <c r="A1722" s="106" t="s">
        <v>3933</v>
      </c>
      <c r="B1722" s="76" t="s">
        <v>3934</v>
      </c>
      <c r="C1722" s="107"/>
      <c r="D1722" s="104"/>
      <c r="E1722" s="61"/>
      <c r="F1722" s="61"/>
      <c r="G1722" s="104">
        <f t="shared" si="528"/>
        <v>0</v>
      </c>
      <c r="H1722" s="104"/>
      <c r="I1722" s="68"/>
      <c r="J1722" s="68"/>
      <c r="K1722" s="68"/>
      <c r="L1722" s="68"/>
      <c r="M1722" s="68"/>
      <c r="N1722" s="68"/>
      <c r="O1722" s="68"/>
      <c r="P1722" s="68"/>
      <c r="Q1722" s="68"/>
      <c r="R1722" s="68"/>
      <c r="S1722" s="68"/>
      <c r="T1722" s="68"/>
      <c r="U1722" s="68"/>
      <c r="V1722" s="68"/>
      <c r="W1722" s="68"/>
      <c r="X1722" s="68"/>
      <c r="Y1722" s="68"/>
      <c r="Z1722" s="68"/>
    </row>
    <row r="1723" spans="1:26" ht="30" customHeight="1">
      <c r="A1723" s="103" t="s">
        <v>3935</v>
      </c>
      <c r="B1723" s="76" t="s">
        <v>3936</v>
      </c>
      <c r="C1723" s="107"/>
      <c r="D1723" s="104"/>
      <c r="E1723" s="61"/>
      <c r="F1723" s="61"/>
      <c r="G1723" s="104">
        <f t="shared" si="528"/>
        <v>0</v>
      </c>
      <c r="H1723" s="104"/>
      <c r="I1723" s="68"/>
      <c r="J1723" s="68"/>
      <c r="K1723" s="68"/>
      <c r="L1723" s="68"/>
      <c r="M1723" s="68"/>
      <c r="N1723" s="68"/>
      <c r="O1723" s="68"/>
      <c r="P1723" s="68"/>
      <c r="Q1723" s="68"/>
      <c r="R1723" s="68"/>
      <c r="S1723" s="68"/>
      <c r="T1723" s="68"/>
      <c r="U1723" s="68"/>
      <c r="V1723" s="68"/>
      <c r="W1723" s="68"/>
      <c r="X1723" s="68"/>
      <c r="Y1723" s="68"/>
      <c r="Z1723" s="68"/>
    </row>
    <row r="1724" spans="1:26" ht="30" customHeight="1">
      <c r="A1724" s="106" t="s">
        <v>3937</v>
      </c>
      <c r="B1724" s="76" t="s">
        <v>3938</v>
      </c>
      <c r="C1724" s="107"/>
      <c r="D1724" s="104"/>
      <c r="E1724" s="61"/>
      <c r="F1724" s="61"/>
      <c r="G1724" s="104">
        <f t="shared" si="528"/>
        <v>0</v>
      </c>
      <c r="H1724" s="104"/>
      <c r="I1724" s="68"/>
      <c r="J1724" s="68"/>
      <c r="K1724" s="68"/>
      <c r="L1724" s="68"/>
      <c r="M1724" s="68"/>
      <c r="N1724" s="68"/>
      <c r="O1724" s="68"/>
      <c r="P1724" s="68"/>
      <c r="Q1724" s="68"/>
      <c r="R1724" s="68"/>
      <c r="S1724" s="68"/>
      <c r="T1724" s="68"/>
      <c r="U1724" s="68"/>
      <c r="V1724" s="68"/>
      <c r="W1724" s="68"/>
      <c r="X1724" s="68"/>
      <c r="Y1724" s="68"/>
      <c r="Z1724" s="68"/>
    </row>
    <row r="1725" spans="1:26" ht="30" customHeight="1">
      <c r="A1725" s="103" t="s">
        <v>3939</v>
      </c>
      <c r="B1725" s="76" t="s">
        <v>3940</v>
      </c>
      <c r="C1725" s="107"/>
      <c r="D1725" s="104"/>
      <c r="E1725" s="61"/>
      <c r="F1725" s="61"/>
      <c r="G1725" s="104">
        <f t="shared" si="528"/>
        <v>0</v>
      </c>
      <c r="H1725" s="104"/>
      <c r="I1725" s="68"/>
      <c r="J1725" s="68"/>
      <c r="K1725" s="68"/>
      <c r="L1725" s="68"/>
      <c r="M1725" s="68"/>
      <c r="N1725" s="68"/>
      <c r="O1725" s="68"/>
      <c r="P1725" s="68"/>
      <c r="Q1725" s="68"/>
      <c r="R1725" s="68"/>
      <c r="S1725" s="68"/>
      <c r="T1725" s="68"/>
      <c r="U1725" s="68"/>
      <c r="V1725" s="68"/>
      <c r="W1725" s="68"/>
      <c r="X1725" s="68"/>
      <c r="Y1725" s="68"/>
      <c r="Z1725" s="68"/>
    </row>
    <row r="1726" spans="1:26" ht="30" customHeight="1">
      <c r="A1726" s="106" t="s">
        <v>3941</v>
      </c>
      <c r="B1726" s="76" t="s">
        <v>3942</v>
      </c>
      <c r="C1726" s="107"/>
      <c r="D1726" s="104"/>
      <c r="E1726" s="61"/>
      <c r="F1726" s="61"/>
      <c r="G1726" s="104">
        <f t="shared" si="528"/>
        <v>0</v>
      </c>
      <c r="H1726" s="104"/>
      <c r="I1726" s="68"/>
      <c r="J1726" s="68"/>
      <c r="K1726" s="68"/>
      <c r="L1726" s="68"/>
      <c r="M1726" s="68"/>
      <c r="N1726" s="68"/>
      <c r="O1726" s="68"/>
      <c r="P1726" s="68"/>
      <c r="Q1726" s="68"/>
      <c r="R1726" s="68"/>
      <c r="S1726" s="68"/>
      <c r="T1726" s="68"/>
      <c r="U1726" s="68"/>
      <c r="V1726" s="68"/>
      <c r="W1726" s="68"/>
      <c r="X1726" s="68"/>
      <c r="Y1726" s="68"/>
      <c r="Z1726" s="68"/>
    </row>
    <row r="1727" spans="1:26" ht="30" customHeight="1">
      <c r="A1727" s="103" t="s">
        <v>3943</v>
      </c>
      <c r="B1727" s="76" t="s">
        <v>3944</v>
      </c>
      <c r="C1727" s="107"/>
      <c r="D1727" s="104"/>
      <c r="E1727" s="61"/>
      <c r="F1727" s="61"/>
      <c r="G1727" s="104">
        <f t="shared" si="528"/>
        <v>0</v>
      </c>
      <c r="H1727" s="104"/>
      <c r="I1727" s="68"/>
      <c r="J1727" s="68"/>
      <c r="K1727" s="68"/>
      <c r="L1727" s="68"/>
      <c r="M1727" s="68"/>
      <c r="N1727" s="68"/>
      <c r="O1727" s="68"/>
      <c r="P1727" s="68"/>
      <c r="Q1727" s="68"/>
      <c r="R1727" s="68"/>
      <c r="S1727" s="68"/>
      <c r="T1727" s="68"/>
      <c r="U1727" s="68"/>
      <c r="V1727" s="68"/>
      <c r="W1727" s="68"/>
      <c r="X1727" s="68"/>
      <c r="Y1727" s="68"/>
      <c r="Z1727" s="68"/>
    </row>
    <row r="1728" spans="1:26" ht="30" customHeight="1">
      <c r="A1728" s="100" t="s">
        <v>3945</v>
      </c>
      <c r="B1728" s="109" t="s">
        <v>3158</v>
      </c>
      <c r="C1728" s="102"/>
      <c r="D1728" s="102"/>
      <c r="E1728" s="48">
        <f t="shared" ref="E1728:G1728" si="529">SUM(E1729:E1746)</f>
        <v>0</v>
      </c>
      <c r="F1728" s="48">
        <f t="shared" si="529"/>
        <v>0</v>
      </c>
      <c r="G1728" s="48">
        <f t="shared" si="529"/>
        <v>0</v>
      </c>
      <c r="H1728" s="102"/>
      <c r="I1728" s="68"/>
      <c r="J1728" s="68"/>
      <c r="K1728" s="68"/>
      <c r="L1728" s="68"/>
      <c r="M1728" s="68"/>
      <c r="N1728" s="68"/>
      <c r="O1728" s="68"/>
      <c r="P1728" s="68"/>
      <c r="Q1728" s="68"/>
      <c r="R1728" s="68"/>
      <c r="S1728" s="68"/>
      <c r="T1728" s="68"/>
      <c r="U1728" s="68"/>
      <c r="V1728" s="68"/>
      <c r="W1728" s="68"/>
      <c r="X1728" s="68"/>
      <c r="Y1728" s="68"/>
      <c r="Z1728" s="68"/>
    </row>
    <row r="1729" spans="1:26" ht="30" customHeight="1">
      <c r="A1729" s="106" t="s">
        <v>3946</v>
      </c>
      <c r="B1729" s="76" t="s">
        <v>3947</v>
      </c>
      <c r="C1729" s="107"/>
      <c r="D1729" s="104"/>
      <c r="E1729" s="61"/>
      <c r="F1729" s="61"/>
      <c r="G1729" s="104">
        <f t="shared" ref="G1729:G1746" si="530">ROUND(E1729-F1729,2)</f>
        <v>0</v>
      </c>
      <c r="H1729" s="104"/>
      <c r="I1729" s="68"/>
      <c r="J1729" s="68"/>
      <c r="K1729" s="68"/>
      <c r="L1729" s="68"/>
      <c r="M1729" s="68"/>
      <c r="N1729" s="68"/>
      <c r="O1729" s="68"/>
      <c r="P1729" s="68"/>
      <c r="Q1729" s="68"/>
      <c r="R1729" s="68"/>
      <c r="S1729" s="68"/>
      <c r="T1729" s="68"/>
      <c r="U1729" s="68"/>
      <c r="V1729" s="68"/>
      <c r="W1729" s="68"/>
      <c r="X1729" s="68"/>
      <c r="Y1729" s="68"/>
      <c r="Z1729" s="68"/>
    </row>
    <row r="1730" spans="1:26" ht="30" customHeight="1">
      <c r="A1730" s="103" t="s">
        <v>3948</v>
      </c>
      <c r="B1730" s="76" t="s">
        <v>3949</v>
      </c>
      <c r="C1730" s="107"/>
      <c r="D1730" s="104"/>
      <c r="E1730" s="61"/>
      <c r="F1730" s="61"/>
      <c r="G1730" s="104">
        <f t="shared" si="530"/>
        <v>0</v>
      </c>
      <c r="H1730" s="104"/>
      <c r="I1730" s="68"/>
      <c r="J1730" s="68"/>
      <c r="K1730" s="68"/>
      <c r="L1730" s="68"/>
      <c r="M1730" s="68"/>
      <c r="N1730" s="68"/>
      <c r="O1730" s="68"/>
      <c r="P1730" s="68"/>
      <c r="Q1730" s="68"/>
      <c r="R1730" s="68"/>
      <c r="S1730" s="68"/>
      <c r="T1730" s="68"/>
      <c r="U1730" s="68"/>
      <c r="V1730" s="68"/>
      <c r="W1730" s="68"/>
      <c r="X1730" s="68"/>
      <c r="Y1730" s="68"/>
      <c r="Z1730" s="68"/>
    </row>
    <row r="1731" spans="1:26" ht="30" customHeight="1">
      <c r="A1731" s="106" t="s">
        <v>3950</v>
      </c>
      <c r="B1731" s="76" t="s">
        <v>3951</v>
      </c>
      <c r="C1731" s="107"/>
      <c r="D1731" s="104"/>
      <c r="E1731" s="61"/>
      <c r="F1731" s="61"/>
      <c r="G1731" s="104">
        <f t="shared" si="530"/>
        <v>0</v>
      </c>
      <c r="H1731" s="104"/>
      <c r="I1731" s="68"/>
      <c r="J1731" s="68"/>
      <c r="K1731" s="68"/>
      <c r="L1731" s="68"/>
      <c r="M1731" s="68"/>
      <c r="N1731" s="68"/>
      <c r="O1731" s="68"/>
      <c r="P1731" s="68"/>
      <c r="Q1731" s="68"/>
      <c r="R1731" s="68"/>
      <c r="S1731" s="68"/>
      <c r="T1731" s="68"/>
      <c r="U1731" s="68"/>
      <c r="V1731" s="68"/>
      <c r="W1731" s="68"/>
      <c r="X1731" s="68"/>
      <c r="Y1731" s="68"/>
      <c r="Z1731" s="68"/>
    </row>
    <row r="1732" spans="1:26" ht="30" customHeight="1">
      <c r="A1732" s="103" t="s">
        <v>3952</v>
      </c>
      <c r="B1732" s="76" t="s">
        <v>3953</v>
      </c>
      <c r="C1732" s="107"/>
      <c r="D1732" s="104"/>
      <c r="E1732" s="61"/>
      <c r="F1732" s="61"/>
      <c r="G1732" s="104">
        <f t="shared" si="530"/>
        <v>0</v>
      </c>
      <c r="H1732" s="104"/>
      <c r="I1732" s="68"/>
      <c r="J1732" s="68"/>
      <c r="K1732" s="68"/>
      <c r="L1732" s="68"/>
      <c r="M1732" s="68"/>
      <c r="N1732" s="68"/>
      <c r="O1732" s="68"/>
      <c r="P1732" s="68"/>
      <c r="Q1732" s="68"/>
      <c r="R1732" s="68"/>
      <c r="S1732" s="68"/>
      <c r="T1732" s="68"/>
      <c r="U1732" s="68"/>
      <c r="V1732" s="68"/>
      <c r="W1732" s="68"/>
      <c r="X1732" s="68"/>
      <c r="Y1732" s="68"/>
      <c r="Z1732" s="68"/>
    </row>
    <row r="1733" spans="1:26" ht="30" customHeight="1">
      <c r="A1733" s="106" t="s">
        <v>3954</v>
      </c>
      <c r="B1733" s="76" t="s">
        <v>3955</v>
      </c>
      <c r="C1733" s="107"/>
      <c r="D1733" s="104"/>
      <c r="E1733" s="61"/>
      <c r="F1733" s="61"/>
      <c r="G1733" s="104">
        <f t="shared" si="530"/>
        <v>0</v>
      </c>
      <c r="H1733" s="104"/>
      <c r="I1733" s="68"/>
      <c r="J1733" s="68"/>
      <c r="K1733" s="68"/>
      <c r="L1733" s="68"/>
      <c r="M1733" s="68"/>
      <c r="N1733" s="68"/>
      <c r="O1733" s="68"/>
      <c r="P1733" s="68"/>
      <c r="Q1733" s="68"/>
      <c r="R1733" s="68"/>
      <c r="S1733" s="68"/>
      <c r="T1733" s="68"/>
      <c r="U1733" s="68"/>
      <c r="V1733" s="68"/>
      <c r="W1733" s="68"/>
      <c r="X1733" s="68"/>
      <c r="Y1733" s="68"/>
      <c r="Z1733" s="68"/>
    </row>
    <row r="1734" spans="1:26" ht="30" customHeight="1">
      <c r="A1734" s="103" t="s">
        <v>3956</v>
      </c>
      <c r="B1734" s="76" t="s">
        <v>3957</v>
      </c>
      <c r="C1734" s="107"/>
      <c r="D1734" s="104"/>
      <c r="E1734" s="61"/>
      <c r="F1734" s="61"/>
      <c r="G1734" s="104">
        <f t="shared" si="530"/>
        <v>0</v>
      </c>
      <c r="H1734" s="104"/>
      <c r="I1734" s="68"/>
      <c r="J1734" s="68"/>
      <c r="K1734" s="68"/>
      <c r="L1734" s="68"/>
      <c r="M1734" s="68"/>
      <c r="N1734" s="68"/>
      <c r="O1734" s="68"/>
      <c r="P1734" s="68"/>
      <c r="Q1734" s="68"/>
      <c r="R1734" s="68"/>
      <c r="S1734" s="68"/>
      <c r="T1734" s="68"/>
      <c r="U1734" s="68"/>
      <c r="V1734" s="68"/>
      <c r="W1734" s="68"/>
      <c r="X1734" s="68"/>
      <c r="Y1734" s="68"/>
      <c r="Z1734" s="68"/>
    </row>
    <row r="1735" spans="1:26" ht="30" customHeight="1">
      <c r="A1735" s="106" t="s">
        <v>3958</v>
      </c>
      <c r="B1735" s="76" t="s">
        <v>3959</v>
      </c>
      <c r="C1735" s="107"/>
      <c r="D1735" s="104"/>
      <c r="E1735" s="61"/>
      <c r="F1735" s="61"/>
      <c r="G1735" s="104">
        <f t="shared" si="530"/>
        <v>0</v>
      </c>
      <c r="H1735" s="104"/>
      <c r="I1735" s="68"/>
      <c r="J1735" s="68"/>
      <c r="K1735" s="68"/>
      <c r="L1735" s="68"/>
      <c r="M1735" s="68"/>
      <c r="N1735" s="68"/>
      <c r="O1735" s="68"/>
      <c r="P1735" s="68"/>
      <c r="Q1735" s="68"/>
      <c r="R1735" s="68"/>
      <c r="S1735" s="68"/>
      <c r="T1735" s="68"/>
      <c r="U1735" s="68"/>
      <c r="V1735" s="68"/>
      <c r="W1735" s="68"/>
      <c r="X1735" s="68"/>
      <c r="Y1735" s="68"/>
      <c r="Z1735" s="68"/>
    </row>
    <row r="1736" spans="1:26" ht="30" customHeight="1">
      <c r="A1736" s="103" t="s">
        <v>3960</v>
      </c>
      <c r="B1736" s="76" t="s">
        <v>3961</v>
      </c>
      <c r="C1736" s="107"/>
      <c r="D1736" s="104"/>
      <c r="E1736" s="61"/>
      <c r="F1736" s="61"/>
      <c r="G1736" s="104">
        <f t="shared" si="530"/>
        <v>0</v>
      </c>
      <c r="H1736" s="104"/>
      <c r="I1736" s="68"/>
      <c r="J1736" s="68"/>
      <c r="K1736" s="68"/>
      <c r="L1736" s="68"/>
      <c r="M1736" s="68"/>
      <c r="N1736" s="68"/>
      <c r="O1736" s="68"/>
      <c r="P1736" s="68"/>
      <c r="Q1736" s="68"/>
      <c r="R1736" s="68"/>
      <c r="S1736" s="68"/>
      <c r="T1736" s="68"/>
      <c r="U1736" s="68"/>
      <c r="V1736" s="68"/>
      <c r="W1736" s="68"/>
      <c r="X1736" s="68"/>
      <c r="Y1736" s="68"/>
      <c r="Z1736" s="68"/>
    </row>
    <row r="1737" spans="1:26" ht="30" customHeight="1">
      <c r="A1737" s="106" t="s">
        <v>3962</v>
      </c>
      <c r="B1737" s="76" t="s">
        <v>3963</v>
      </c>
      <c r="C1737" s="107"/>
      <c r="D1737" s="104"/>
      <c r="E1737" s="61"/>
      <c r="F1737" s="61"/>
      <c r="G1737" s="104">
        <f t="shared" si="530"/>
        <v>0</v>
      </c>
      <c r="H1737" s="104"/>
      <c r="I1737" s="68"/>
      <c r="J1737" s="68"/>
      <c r="K1737" s="68"/>
      <c r="L1737" s="68"/>
      <c r="M1737" s="68"/>
      <c r="N1737" s="68"/>
      <c r="O1737" s="68"/>
      <c r="P1737" s="68"/>
      <c r="Q1737" s="68"/>
      <c r="R1737" s="68"/>
      <c r="S1737" s="68"/>
      <c r="T1737" s="68"/>
      <c r="U1737" s="68"/>
      <c r="V1737" s="68"/>
      <c r="W1737" s="68"/>
      <c r="X1737" s="68"/>
      <c r="Y1737" s="68"/>
      <c r="Z1737" s="68"/>
    </row>
    <row r="1738" spans="1:26" ht="30" customHeight="1">
      <c r="A1738" s="103" t="s">
        <v>3964</v>
      </c>
      <c r="B1738" s="76" t="s">
        <v>3965</v>
      </c>
      <c r="C1738" s="107"/>
      <c r="D1738" s="104"/>
      <c r="E1738" s="61"/>
      <c r="F1738" s="61"/>
      <c r="G1738" s="104">
        <f t="shared" si="530"/>
        <v>0</v>
      </c>
      <c r="H1738" s="104"/>
      <c r="I1738" s="68"/>
      <c r="J1738" s="68"/>
      <c r="K1738" s="68"/>
      <c r="L1738" s="68"/>
      <c r="M1738" s="68"/>
      <c r="N1738" s="68"/>
      <c r="O1738" s="68"/>
      <c r="P1738" s="68"/>
      <c r="Q1738" s="68"/>
      <c r="R1738" s="68"/>
      <c r="S1738" s="68"/>
      <c r="T1738" s="68"/>
      <c r="U1738" s="68"/>
      <c r="V1738" s="68"/>
      <c r="W1738" s="68"/>
      <c r="X1738" s="68"/>
      <c r="Y1738" s="68"/>
      <c r="Z1738" s="68"/>
    </row>
    <row r="1739" spans="1:26" ht="30" customHeight="1">
      <c r="A1739" s="106" t="s">
        <v>3966</v>
      </c>
      <c r="B1739" s="76" t="s">
        <v>3967</v>
      </c>
      <c r="C1739" s="107"/>
      <c r="D1739" s="104"/>
      <c r="E1739" s="61"/>
      <c r="F1739" s="61"/>
      <c r="G1739" s="104">
        <f t="shared" si="530"/>
        <v>0</v>
      </c>
      <c r="H1739" s="104"/>
      <c r="I1739" s="68"/>
      <c r="J1739" s="68"/>
      <c r="K1739" s="68"/>
      <c r="L1739" s="68"/>
      <c r="M1739" s="68"/>
      <c r="N1739" s="68"/>
      <c r="O1739" s="68"/>
      <c r="P1739" s="68"/>
      <c r="Q1739" s="68"/>
      <c r="R1739" s="68"/>
      <c r="S1739" s="68"/>
      <c r="T1739" s="68"/>
      <c r="U1739" s="68"/>
      <c r="V1739" s="68"/>
      <c r="W1739" s="68"/>
      <c r="X1739" s="68"/>
      <c r="Y1739" s="68"/>
      <c r="Z1739" s="68"/>
    </row>
    <row r="1740" spans="1:26" ht="30" customHeight="1">
      <c r="A1740" s="103" t="s">
        <v>3968</v>
      </c>
      <c r="B1740" s="76" t="s">
        <v>3969</v>
      </c>
      <c r="C1740" s="107"/>
      <c r="D1740" s="104"/>
      <c r="E1740" s="61"/>
      <c r="F1740" s="61"/>
      <c r="G1740" s="104">
        <f t="shared" si="530"/>
        <v>0</v>
      </c>
      <c r="H1740" s="104"/>
      <c r="I1740" s="68"/>
      <c r="J1740" s="68"/>
      <c r="K1740" s="68"/>
      <c r="L1740" s="68"/>
      <c r="M1740" s="68"/>
      <c r="N1740" s="68"/>
      <c r="O1740" s="68"/>
      <c r="P1740" s="68"/>
      <c r="Q1740" s="68"/>
      <c r="R1740" s="68"/>
      <c r="S1740" s="68"/>
      <c r="T1740" s="68"/>
      <c r="U1740" s="68"/>
      <c r="V1740" s="68"/>
      <c r="W1740" s="68"/>
      <c r="X1740" s="68"/>
      <c r="Y1740" s="68"/>
      <c r="Z1740" s="68"/>
    </row>
    <row r="1741" spans="1:26" ht="30" customHeight="1">
      <c r="A1741" s="106" t="s">
        <v>3970</v>
      </c>
      <c r="B1741" s="76" t="s">
        <v>3971</v>
      </c>
      <c r="C1741" s="107"/>
      <c r="D1741" s="104"/>
      <c r="E1741" s="61"/>
      <c r="F1741" s="61"/>
      <c r="G1741" s="104">
        <f t="shared" si="530"/>
        <v>0</v>
      </c>
      <c r="H1741" s="104"/>
      <c r="I1741" s="68"/>
      <c r="J1741" s="68"/>
      <c r="K1741" s="68"/>
      <c r="L1741" s="68"/>
      <c r="M1741" s="68"/>
      <c r="N1741" s="68"/>
      <c r="O1741" s="68"/>
      <c r="P1741" s="68"/>
      <c r="Q1741" s="68"/>
      <c r="R1741" s="68"/>
      <c r="S1741" s="68"/>
      <c r="T1741" s="68"/>
      <c r="U1741" s="68"/>
      <c r="V1741" s="68"/>
      <c r="W1741" s="68"/>
      <c r="X1741" s="68"/>
      <c r="Y1741" s="68"/>
      <c r="Z1741" s="68"/>
    </row>
    <row r="1742" spans="1:26" ht="30" customHeight="1">
      <c r="A1742" s="103" t="s">
        <v>3972</v>
      </c>
      <c r="B1742" s="76" t="s">
        <v>3973</v>
      </c>
      <c r="C1742" s="107"/>
      <c r="D1742" s="104"/>
      <c r="E1742" s="61"/>
      <c r="F1742" s="61"/>
      <c r="G1742" s="104">
        <f t="shared" si="530"/>
        <v>0</v>
      </c>
      <c r="H1742" s="104"/>
      <c r="I1742" s="68"/>
      <c r="J1742" s="68"/>
      <c r="K1742" s="68"/>
      <c r="L1742" s="68"/>
      <c r="M1742" s="68"/>
      <c r="N1742" s="68"/>
      <c r="O1742" s="68"/>
      <c r="P1742" s="68"/>
      <c r="Q1742" s="68"/>
      <c r="R1742" s="68"/>
      <c r="S1742" s="68"/>
      <c r="T1742" s="68"/>
      <c r="U1742" s="68"/>
      <c r="V1742" s="68"/>
      <c r="W1742" s="68"/>
      <c r="X1742" s="68"/>
      <c r="Y1742" s="68"/>
      <c r="Z1742" s="68"/>
    </row>
    <row r="1743" spans="1:26" ht="30" customHeight="1">
      <c r="A1743" s="106" t="s">
        <v>3974</v>
      </c>
      <c r="B1743" s="76" t="s">
        <v>3975</v>
      </c>
      <c r="C1743" s="107"/>
      <c r="D1743" s="104"/>
      <c r="E1743" s="61"/>
      <c r="F1743" s="61"/>
      <c r="G1743" s="104">
        <f t="shared" si="530"/>
        <v>0</v>
      </c>
      <c r="H1743" s="104"/>
      <c r="I1743" s="68"/>
      <c r="J1743" s="68"/>
      <c r="K1743" s="68"/>
      <c r="L1743" s="68"/>
      <c r="M1743" s="68"/>
      <c r="N1743" s="68"/>
      <c r="O1743" s="68"/>
      <c r="P1743" s="68"/>
      <c r="Q1743" s="68"/>
      <c r="R1743" s="68"/>
      <c r="S1743" s="68"/>
      <c r="T1743" s="68"/>
      <c r="U1743" s="68"/>
      <c r="V1743" s="68"/>
      <c r="W1743" s="68"/>
      <c r="X1743" s="68"/>
      <c r="Y1743" s="68"/>
      <c r="Z1743" s="68"/>
    </row>
    <row r="1744" spans="1:26" ht="30" customHeight="1">
      <c r="A1744" s="103" t="s">
        <v>3976</v>
      </c>
      <c r="B1744" s="76" t="s">
        <v>3977</v>
      </c>
      <c r="C1744" s="107"/>
      <c r="D1744" s="104"/>
      <c r="E1744" s="61"/>
      <c r="F1744" s="61"/>
      <c r="G1744" s="104">
        <f t="shared" si="530"/>
        <v>0</v>
      </c>
      <c r="H1744" s="104"/>
      <c r="I1744" s="68"/>
      <c r="J1744" s="68"/>
      <c r="K1744" s="68"/>
      <c r="L1744" s="68"/>
      <c r="M1744" s="68"/>
      <c r="N1744" s="68"/>
      <c r="O1744" s="68"/>
      <c r="P1744" s="68"/>
      <c r="Q1744" s="68"/>
      <c r="R1744" s="68"/>
      <c r="S1744" s="68"/>
      <c r="T1744" s="68"/>
      <c r="U1744" s="68"/>
      <c r="V1744" s="68"/>
      <c r="W1744" s="68"/>
      <c r="X1744" s="68"/>
      <c r="Y1744" s="68"/>
      <c r="Z1744" s="68"/>
    </row>
    <row r="1745" spans="1:26" ht="30" customHeight="1">
      <c r="A1745" s="106" t="s">
        <v>3978</v>
      </c>
      <c r="B1745" s="76" t="s">
        <v>3979</v>
      </c>
      <c r="C1745" s="107"/>
      <c r="D1745" s="104"/>
      <c r="E1745" s="61"/>
      <c r="F1745" s="61"/>
      <c r="G1745" s="104">
        <f t="shared" si="530"/>
        <v>0</v>
      </c>
      <c r="H1745" s="104"/>
      <c r="I1745" s="68"/>
      <c r="J1745" s="68"/>
      <c r="K1745" s="68"/>
      <c r="L1745" s="68"/>
      <c r="M1745" s="68"/>
      <c r="N1745" s="68"/>
      <c r="O1745" s="68"/>
      <c r="P1745" s="68"/>
      <c r="Q1745" s="68"/>
      <c r="R1745" s="68"/>
      <c r="S1745" s="68"/>
      <c r="T1745" s="68"/>
      <c r="U1745" s="68"/>
      <c r="V1745" s="68"/>
      <c r="W1745" s="68"/>
      <c r="X1745" s="68"/>
      <c r="Y1745" s="68"/>
      <c r="Z1745" s="68"/>
    </row>
    <row r="1746" spans="1:26" ht="30" customHeight="1">
      <c r="A1746" s="103" t="s">
        <v>3980</v>
      </c>
      <c r="B1746" s="76" t="s">
        <v>3981</v>
      </c>
      <c r="C1746" s="107"/>
      <c r="D1746" s="104"/>
      <c r="E1746" s="61"/>
      <c r="F1746" s="61"/>
      <c r="G1746" s="104">
        <f t="shared" si="530"/>
        <v>0</v>
      </c>
      <c r="H1746" s="104"/>
      <c r="I1746" s="68"/>
      <c r="J1746" s="68"/>
      <c r="K1746" s="68"/>
      <c r="L1746" s="68"/>
      <c r="M1746" s="68"/>
      <c r="N1746" s="68"/>
      <c r="O1746" s="68"/>
      <c r="P1746" s="68"/>
      <c r="Q1746" s="68"/>
      <c r="R1746" s="68"/>
      <c r="S1746" s="68"/>
      <c r="T1746" s="68"/>
      <c r="U1746" s="68"/>
      <c r="V1746" s="68"/>
      <c r="W1746" s="68"/>
      <c r="X1746" s="68"/>
      <c r="Y1746" s="68"/>
      <c r="Z1746" s="68"/>
    </row>
    <row r="1747" spans="1:26" ht="30" customHeight="1">
      <c r="A1747" s="100" t="s">
        <v>3982</v>
      </c>
      <c r="B1747" s="109" t="s">
        <v>590</v>
      </c>
      <c r="C1747" s="102"/>
      <c r="D1747" s="102"/>
      <c r="E1747" s="48">
        <f t="shared" ref="E1747:G1747" si="531">SUM(E1748:E1765)</f>
        <v>0</v>
      </c>
      <c r="F1747" s="48">
        <f t="shared" si="531"/>
        <v>0</v>
      </c>
      <c r="G1747" s="48">
        <f t="shared" si="531"/>
        <v>0</v>
      </c>
      <c r="H1747" s="102"/>
      <c r="I1747" s="68"/>
      <c r="J1747" s="68"/>
      <c r="K1747" s="68"/>
      <c r="L1747" s="68"/>
      <c r="M1747" s="68"/>
      <c r="N1747" s="68"/>
      <c r="O1747" s="68"/>
      <c r="P1747" s="68"/>
      <c r="Q1747" s="68"/>
      <c r="R1747" s="68"/>
      <c r="S1747" s="68"/>
      <c r="T1747" s="68"/>
      <c r="U1747" s="68"/>
      <c r="V1747" s="68"/>
      <c r="W1747" s="68"/>
      <c r="X1747" s="68"/>
      <c r="Y1747" s="68"/>
      <c r="Z1747" s="68"/>
    </row>
    <row r="1748" spans="1:26" ht="30" customHeight="1">
      <c r="A1748" s="106" t="s">
        <v>3983</v>
      </c>
      <c r="B1748" s="76" t="s">
        <v>3984</v>
      </c>
      <c r="C1748" s="107"/>
      <c r="D1748" s="104"/>
      <c r="E1748" s="61"/>
      <c r="F1748" s="61"/>
      <c r="G1748" s="104">
        <f t="shared" ref="G1748:G1765" si="532">ROUND(E1748-F1748,2)</f>
        <v>0</v>
      </c>
      <c r="H1748" s="104"/>
      <c r="I1748" s="68"/>
      <c r="J1748" s="68"/>
      <c r="K1748" s="68"/>
      <c r="L1748" s="68"/>
      <c r="M1748" s="68"/>
      <c r="N1748" s="68"/>
      <c r="O1748" s="68"/>
      <c r="P1748" s="68"/>
      <c r="Q1748" s="68"/>
      <c r="R1748" s="68"/>
      <c r="S1748" s="68"/>
      <c r="T1748" s="68"/>
      <c r="U1748" s="68"/>
      <c r="V1748" s="68"/>
      <c r="W1748" s="68"/>
      <c r="X1748" s="68"/>
      <c r="Y1748" s="68"/>
      <c r="Z1748" s="68"/>
    </row>
    <row r="1749" spans="1:26" ht="30" customHeight="1">
      <c r="A1749" s="103" t="s">
        <v>3985</v>
      </c>
      <c r="B1749" s="76" t="s">
        <v>3986</v>
      </c>
      <c r="C1749" s="107"/>
      <c r="D1749" s="104"/>
      <c r="E1749" s="61"/>
      <c r="F1749" s="61"/>
      <c r="G1749" s="104">
        <f t="shared" si="532"/>
        <v>0</v>
      </c>
      <c r="H1749" s="104"/>
      <c r="I1749" s="68"/>
      <c r="J1749" s="68"/>
      <c r="K1749" s="68"/>
      <c r="L1749" s="68"/>
      <c r="M1749" s="68"/>
      <c r="N1749" s="68"/>
      <c r="O1749" s="68"/>
      <c r="P1749" s="68"/>
      <c r="Q1749" s="68"/>
      <c r="R1749" s="68"/>
      <c r="S1749" s="68"/>
      <c r="T1749" s="68"/>
      <c r="U1749" s="68"/>
      <c r="V1749" s="68"/>
      <c r="W1749" s="68"/>
      <c r="X1749" s="68"/>
      <c r="Y1749" s="68"/>
      <c r="Z1749" s="68"/>
    </row>
    <row r="1750" spans="1:26" ht="30" customHeight="1">
      <c r="A1750" s="106" t="s">
        <v>3987</v>
      </c>
      <c r="B1750" s="76" t="s">
        <v>3988</v>
      </c>
      <c r="C1750" s="107"/>
      <c r="D1750" s="104"/>
      <c r="E1750" s="61"/>
      <c r="F1750" s="61"/>
      <c r="G1750" s="104">
        <f t="shared" si="532"/>
        <v>0</v>
      </c>
      <c r="H1750" s="104"/>
      <c r="I1750" s="68"/>
      <c r="J1750" s="68"/>
      <c r="K1750" s="68"/>
      <c r="L1750" s="68"/>
      <c r="M1750" s="68"/>
      <c r="N1750" s="68"/>
      <c r="O1750" s="68"/>
      <c r="P1750" s="68"/>
      <c r="Q1750" s="68"/>
      <c r="R1750" s="68"/>
      <c r="S1750" s="68"/>
      <c r="T1750" s="68"/>
      <c r="U1750" s="68"/>
      <c r="V1750" s="68"/>
      <c r="W1750" s="68"/>
      <c r="X1750" s="68"/>
      <c r="Y1750" s="68"/>
      <c r="Z1750" s="68"/>
    </row>
    <row r="1751" spans="1:26" ht="30" customHeight="1">
      <c r="A1751" s="103" t="s">
        <v>3989</v>
      </c>
      <c r="B1751" s="76" t="s">
        <v>3990</v>
      </c>
      <c r="C1751" s="107"/>
      <c r="D1751" s="104"/>
      <c r="E1751" s="61"/>
      <c r="F1751" s="61"/>
      <c r="G1751" s="104">
        <f t="shared" si="532"/>
        <v>0</v>
      </c>
      <c r="H1751" s="104"/>
      <c r="I1751" s="68"/>
      <c r="J1751" s="68"/>
      <c r="K1751" s="68"/>
      <c r="L1751" s="68"/>
      <c r="M1751" s="68"/>
      <c r="N1751" s="68"/>
      <c r="O1751" s="68"/>
      <c r="P1751" s="68"/>
      <c r="Q1751" s="68"/>
      <c r="R1751" s="68"/>
      <c r="S1751" s="68"/>
      <c r="T1751" s="68"/>
      <c r="U1751" s="68"/>
      <c r="V1751" s="68"/>
      <c r="W1751" s="68"/>
      <c r="X1751" s="68"/>
      <c r="Y1751" s="68"/>
      <c r="Z1751" s="68"/>
    </row>
    <row r="1752" spans="1:26" ht="30" customHeight="1">
      <c r="A1752" s="106" t="s">
        <v>3991</v>
      </c>
      <c r="B1752" s="76" t="s">
        <v>3992</v>
      </c>
      <c r="C1752" s="107"/>
      <c r="D1752" s="104"/>
      <c r="E1752" s="61"/>
      <c r="F1752" s="61"/>
      <c r="G1752" s="104">
        <f t="shared" si="532"/>
        <v>0</v>
      </c>
      <c r="H1752" s="104"/>
      <c r="I1752" s="68"/>
      <c r="J1752" s="68"/>
      <c r="K1752" s="68"/>
      <c r="L1752" s="68"/>
      <c r="M1752" s="68"/>
      <c r="N1752" s="68"/>
      <c r="O1752" s="68"/>
      <c r="P1752" s="68"/>
      <c r="Q1752" s="68"/>
      <c r="R1752" s="68"/>
      <c r="S1752" s="68"/>
      <c r="T1752" s="68"/>
      <c r="U1752" s="68"/>
      <c r="V1752" s="68"/>
      <c r="W1752" s="68"/>
      <c r="X1752" s="68"/>
      <c r="Y1752" s="68"/>
      <c r="Z1752" s="68"/>
    </row>
    <row r="1753" spans="1:26" ht="30" customHeight="1">
      <c r="A1753" s="103" t="s">
        <v>3993</v>
      </c>
      <c r="B1753" s="76" t="s">
        <v>3994</v>
      </c>
      <c r="C1753" s="107"/>
      <c r="D1753" s="104"/>
      <c r="E1753" s="61"/>
      <c r="F1753" s="61"/>
      <c r="G1753" s="104">
        <f t="shared" si="532"/>
        <v>0</v>
      </c>
      <c r="H1753" s="104"/>
      <c r="I1753" s="68"/>
      <c r="J1753" s="68"/>
      <c r="K1753" s="68"/>
      <c r="L1753" s="68"/>
      <c r="M1753" s="68"/>
      <c r="N1753" s="68"/>
      <c r="O1753" s="68"/>
      <c r="P1753" s="68"/>
      <c r="Q1753" s="68"/>
      <c r="R1753" s="68"/>
      <c r="S1753" s="68"/>
      <c r="T1753" s="68"/>
      <c r="U1753" s="68"/>
      <c r="V1753" s="68"/>
      <c r="W1753" s="68"/>
      <c r="X1753" s="68"/>
      <c r="Y1753" s="68"/>
      <c r="Z1753" s="68"/>
    </row>
    <row r="1754" spans="1:26" ht="30" customHeight="1">
      <c r="A1754" s="106" t="s">
        <v>3995</v>
      </c>
      <c r="B1754" s="76" t="s">
        <v>3996</v>
      </c>
      <c r="C1754" s="107"/>
      <c r="D1754" s="104"/>
      <c r="E1754" s="61"/>
      <c r="F1754" s="61"/>
      <c r="G1754" s="104">
        <f t="shared" si="532"/>
        <v>0</v>
      </c>
      <c r="H1754" s="104"/>
      <c r="I1754" s="68"/>
      <c r="J1754" s="68"/>
      <c r="K1754" s="68"/>
      <c r="L1754" s="68"/>
      <c r="M1754" s="68"/>
      <c r="N1754" s="68"/>
      <c r="O1754" s="68"/>
      <c r="P1754" s="68"/>
      <c r="Q1754" s="68"/>
      <c r="R1754" s="68"/>
      <c r="S1754" s="68"/>
      <c r="T1754" s="68"/>
      <c r="U1754" s="68"/>
      <c r="V1754" s="68"/>
      <c r="W1754" s="68"/>
      <c r="X1754" s="68"/>
      <c r="Y1754" s="68"/>
      <c r="Z1754" s="68"/>
    </row>
    <row r="1755" spans="1:26" ht="30" customHeight="1">
      <c r="A1755" s="103" t="s">
        <v>3997</v>
      </c>
      <c r="B1755" s="76" t="s">
        <v>3998</v>
      </c>
      <c r="C1755" s="107"/>
      <c r="D1755" s="104"/>
      <c r="E1755" s="61"/>
      <c r="F1755" s="61"/>
      <c r="G1755" s="104">
        <f t="shared" si="532"/>
        <v>0</v>
      </c>
      <c r="H1755" s="104"/>
      <c r="I1755" s="68"/>
      <c r="J1755" s="68"/>
      <c r="K1755" s="68"/>
      <c r="L1755" s="68"/>
      <c r="M1755" s="68"/>
      <c r="N1755" s="68"/>
      <c r="O1755" s="68"/>
      <c r="P1755" s="68"/>
      <c r="Q1755" s="68"/>
      <c r="R1755" s="68"/>
      <c r="S1755" s="68"/>
      <c r="T1755" s="68"/>
      <c r="U1755" s="68"/>
      <c r="V1755" s="68"/>
      <c r="W1755" s="68"/>
      <c r="X1755" s="68"/>
      <c r="Y1755" s="68"/>
      <c r="Z1755" s="68"/>
    </row>
    <row r="1756" spans="1:26" ht="30" customHeight="1">
      <c r="A1756" s="106" t="s">
        <v>3999</v>
      </c>
      <c r="B1756" s="76" t="s">
        <v>4000</v>
      </c>
      <c r="C1756" s="107"/>
      <c r="D1756" s="104"/>
      <c r="E1756" s="61"/>
      <c r="F1756" s="61"/>
      <c r="G1756" s="104">
        <f t="shared" si="532"/>
        <v>0</v>
      </c>
      <c r="H1756" s="104"/>
      <c r="I1756" s="68"/>
      <c r="J1756" s="68"/>
      <c r="K1756" s="68"/>
      <c r="L1756" s="68"/>
      <c r="M1756" s="68"/>
      <c r="N1756" s="68"/>
      <c r="O1756" s="68"/>
      <c r="P1756" s="68"/>
      <c r="Q1756" s="68"/>
      <c r="R1756" s="68"/>
      <c r="S1756" s="68"/>
      <c r="T1756" s="68"/>
      <c r="U1756" s="68"/>
      <c r="V1756" s="68"/>
      <c r="W1756" s="68"/>
      <c r="X1756" s="68"/>
      <c r="Y1756" s="68"/>
      <c r="Z1756" s="68"/>
    </row>
    <row r="1757" spans="1:26" ht="30" customHeight="1">
      <c r="A1757" s="103" t="s">
        <v>4001</v>
      </c>
      <c r="B1757" s="76" t="s">
        <v>4002</v>
      </c>
      <c r="C1757" s="107"/>
      <c r="D1757" s="104"/>
      <c r="E1757" s="61"/>
      <c r="F1757" s="61"/>
      <c r="G1757" s="104">
        <f t="shared" si="532"/>
        <v>0</v>
      </c>
      <c r="H1757" s="104"/>
      <c r="I1757" s="68"/>
      <c r="J1757" s="68"/>
      <c r="K1757" s="68"/>
      <c r="L1757" s="68"/>
      <c r="M1757" s="68"/>
      <c r="N1757" s="68"/>
      <c r="O1757" s="68"/>
      <c r="P1757" s="68"/>
      <c r="Q1757" s="68"/>
      <c r="R1757" s="68"/>
      <c r="S1757" s="68"/>
      <c r="T1757" s="68"/>
      <c r="U1757" s="68"/>
      <c r="V1757" s="68"/>
      <c r="W1757" s="68"/>
      <c r="X1757" s="68"/>
      <c r="Y1757" s="68"/>
      <c r="Z1757" s="68"/>
    </row>
    <row r="1758" spans="1:26" ht="30" customHeight="1">
      <c r="A1758" s="106" t="s">
        <v>4003</v>
      </c>
      <c r="B1758" s="76" t="s">
        <v>4004</v>
      </c>
      <c r="C1758" s="107"/>
      <c r="D1758" s="104"/>
      <c r="E1758" s="61"/>
      <c r="F1758" s="61"/>
      <c r="G1758" s="104">
        <f t="shared" si="532"/>
        <v>0</v>
      </c>
      <c r="H1758" s="104"/>
      <c r="I1758" s="68"/>
      <c r="J1758" s="68"/>
      <c r="K1758" s="68"/>
      <c r="L1758" s="68"/>
      <c r="M1758" s="68"/>
      <c r="N1758" s="68"/>
      <c r="O1758" s="68"/>
      <c r="P1758" s="68"/>
      <c r="Q1758" s="68"/>
      <c r="R1758" s="68"/>
      <c r="S1758" s="68"/>
      <c r="T1758" s="68"/>
      <c r="U1758" s="68"/>
      <c r="V1758" s="68"/>
      <c r="W1758" s="68"/>
      <c r="X1758" s="68"/>
      <c r="Y1758" s="68"/>
      <c r="Z1758" s="68"/>
    </row>
    <row r="1759" spans="1:26" ht="30" customHeight="1">
      <c r="A1759" s="103" t="s">
        <v>4005</v>
      </c>
      <c r="B1759" s="76" t="s">
        <v>4006</v>
      </c>
      <c r="C1759" s="107"/>
      <c r="D1759" s="104"/>
      <c r="E1759" s="61"/>
      <c r="F1759" s="61"/>
      <c r="G1759" s="104">
        <f t="shared" si="532"/>
        <v>0</v>
      </c>
      <c r="H1759" s="104"/>
      <c r="I1759" s="68"/>
      <c r="J1759" s="68"/>
      <c r="K1759" s="68"/>
      <c r="L1759" s="68"/>
      <c r="M1759" s="68"/>
      <c r="N1759" s="68"/>
      <c r="O1759" s="68"/>
      <c r="P1759" s="68"/>
      <c r="Q1759" s="68"/>
      <c r="R1759" s="68"/>
      <c r="S1759" s="68"/>
      <c r="T1759" s="68"/>
      <c r="U1759" s="68"/>
      <c r="V1759" s="68"/>
      <c r="W1759" s="68"/>
      <c r="X1759" s="68"/>
      <c r="Y1759" s="68"/>
      <c r="Z1759" s="68"/>
    </row>
    <row r="1760" spans="1:26" ht="30" customHeight="1">
      <c r="A1760" s="106" t="s">
        <v>4007</v>
      </c>
      <c r="B1760" s="76" t="s">
        <v>4008</v>
      </c>
      <c r="C1760" s="107"/>
      <c r="D1760" s="104"/>
      <c r="E1760" s="61"/>
      <c r="F1760" s="61"/>
      <c r="G1760" s="104">
        <f t="shared" si="532"/>
        <v>0</v>
      </c>
      <c r="H1760" s="104"/>
      <c r="I1760" s="68"/>
      <c r="J1760" s="68"/>
      <c r="K1760" s="68"/>
      <c r="L1760" s="68"/>
      <c r="M1760" s="68"/>
      <c r="N1760" s="68"/>
      <c r="O1760" s="68"/>
      <c r="P1760" s="68"/>
      <c r="Q1760" s="68"/>
      <c r="R1760" s="68"/>
      <c r="S1760" s="68"/>
      <c r="T1760" s="68"/>
      <c r="U1760" s="68"/>
      <c r="V1760" s="68"/>
      <c r="W1760" s="68"/>
      <c r="X1760" s="68"/>
      <c r="Y1760" s="68"/>
      <c r="Z1760" s="68"/>
    </row>
    <row r="1761" spans="1:26" ht="30" customHeight="1">
      <c r="A1761" s="103" t="s">
        <v>4009</v>
      </c>
      <c r="B1761" s="76" t="s">
        <v>4010</v>
      </c>
      <c r="C1761" s="107"/>
      <c r="D1761" s="104"/>
      <c r="E1761" s="61"/>
      <c r="F1761" s="61"/>
      <c r="G1761" s="104">
        <f t="shared" si="532"/>
        <v>0</v>
      </c>
      <c r="H1761" s="104"/>
      <c r="I1761" s="68"/>
      <c r="J1761" s="68"/>
      <c r="K1761" s="68"/>
      <c r="L1761" s="68"/>
      <c r="M1761" s="68"/>
      <c r="N1761" s="68"/>
      <c r="O1761" s="68"/>
      <c r="P1761" s="68"/>
      <c r="Q1761" s="68"/>
      <c r="R1761" s="68"/>
      <c r="S1761" s="68"/>
      <c r="T1761" s="68"/>
      <c r="U1761" s="68"/>
      <c r="V1761" s="68"/>
      <c r="W1761" s="68"/>
      <c r="X1761" s="68"/>
      <c r="Y1761" s="68"/>
      <c r="Z1761" s="68"/>
    </row>
    <row r="1762" spans="1:26" ht="30" customHeight="1">
      <c r="A1762" s="106" t="s">
        <v>4011</v>
      </c>
      <c r="B1762" s="76" t="s">
        <v>4012</v>
      </c>
      <c r="C1762" s="107"/>
      <c r="D1762" s="104"/>
      <c r="E1762" s="61"/>
      <c r="F1762" s="61"/>
      <c r="G1762" s="104">
        <f t="shared" si="532"/>
        <v>0</v>
      </c>
      <c r="H1762" s="104"/>
      <c r="I1762" s="68"/>
      <c r="J1762" s="68"/>
      <c r="K1762" s="68"/>
      <c r="L1762" s="68"/>
      <c r="M1762" s="68"/>
      <c r="N1762" s="68"/>
      <c r="O1762" s="68"/>
      <c r="P1762" s="68"/>
      <c r="Q1762" s="68"/>
      <c r="R1762" s="68"/>
      <c r="S1762" s="68"/>
      <c r="T1762" s="68"/>
      <c r="U1762" s="68"/>
      <c r="V1762" s="68"/>
      <c r="W1762" s="68"/>
      <c r="X1762" s="68"/>
      <c r="Y1762" s="68"/>
      <c r="Z1762" s="68"/>
    </row>
    <row r="1763" spans="1:26" ht="30" customHeight="1">
      <c r="A1763" s="103" t="s">
        <v>4013</v>
      </c>
      <c r="B1763" s="76" t="s">
        <v>4014</v>
      </c>
      <c r="C1763" s="107"/>
      <c r="D1763" s="104"/>
      <c r="E1763" s="61"/>
      <c r="F1763" s="61"/>
      <c r="G1763" s="104">
        <f t="shared" si="532"/>
        <v>0</v>
      </c>
      <c r="H1763" s="104"/>
      <c r="I1763" s="68"/>
      <c r="J1763" s="68"/>
      <c r="K1763" s="68"/>
      <c r="L1763" s="68"/>
      <c r="M1763" s="68"/>
      <c r="N1763" s="68"/>
      <c r="O1763" s="68"/>
      <c r="P1763" s="68"/>
      <c r="Q1763" s="68"/>
      <c r="R1763" s="68"/>
      <c r="S1763" s="68"/>
      <c r="T1763" s="68"/>
      <c r="U1763" s="68"/>
      <c r="V1763" s="68"/>
      <c r="W1763" s="68"/>
      <c r="X1763" s="68"/>
      <c r="Y1763" s="68"/>
      <c r="Z1763" s="68"/>
    </row>
    <row r="1764" spans="1:26" ht="30" customHeight="1">
      <c r="A1764" s="106" t="s">
        <v>4015</v>
      </c>
      <c r="B1764" s="76" t="s">
        <v>4016</v>
      </c>
      <c r="C1764" s="107"/>
      <c r="D1764" s="104"/>
      <c r="E1764" s="61"/>
      <c r="F1764" s="61"/>
      <c r="G1764" s="104">
        <f t="shared" si="532"/>
        <v>0</v>
      </c>
      <c r="H1764" s="104"/>
      <c r="I1764" s="68"/>
      <c r="J1764" s="68"/>
      <c r="K1764" s="68"/>
      <c r="L1764" s="68"/>
      <c r="M1764" s="68"/>
      <c r="N1764" s="68"/>
      <c r="O1764" s="68"/>
      <c r="P1764" s="68"/>
      <c r="Q1764" s="68"/>
      <c r="R1764" s="68"/>
      <c r="S1764" s="68"/>
      <c r="T1764" s="68"/>
      <c r="U1764" s="68"/>
      <c r="V1764" s="68"/>
      <c r="W1764" s="68"/>
      <c r="X1764" s="68"/>
      <c r="Y1764" s="68"/>
      <c r="Z1764" s="68"/>
    </row>
    <row r="1765" spans="1:26" ht="30" customHeight="1">
      <c r="A1765" s="103" t="s">
        <v>4017</v>
      </c>
      <c r="B1765" s="76" t="s">
        <v>4018</v>
      </c>
      <c r="C1765" s="107"/>
      <c r="D1765" s="104"/>
      <c r="E1765" s="61"/>
      <c r="F1765" s="61"/>
      <c r="G1765" s="104">
        <f t="shared" si="532"/>
        <v>0</v>
      </c>
      <c r="H1765" s="104"/>
      <c r="I1765" s="68"/>
      <c r="J1765" s="68"/>
      <c r="K1765" s="68"/>
      <c r="L1765" s="68"/>
      <c r="M1765" s="68"/>
      <c r="N1765" s="68"/>
      <c r="O1765" s="68"/>
      <c r="P1765" s="68"/>
      <c r="Q1765" s="68"/>
      <c r="R1765" s="68"/>
      <c r="S1765" s="68"/>
      <c r="T1765" s="68"/>
      <c r="U1765" s="68"/>
      <c r="V1765" s="68"/>
      <c r="W1765" s="68"/>
      <c r="X1765" s="68"/>
      <c r="Y1765" s="68"/>
      <c r="Z1765" s="68"/>
    </row>
    <row r="1766" spans="1:26" ht="30" customHeight="1">
      <c r="A1766" s="100" t="s">
        <v>4019</v>
      </c>
      <c r="B1766" s="109" t="s">
        <v>599</v>
      </c>
      <c r="C1766" s="102"/>
      <c r="D1766" s="102"/>
      <c r="E1766" s="48">
        <f t="shared" ref="E1766:G1766" si="533">SUM(E1767:E1772)</f>
        <v>0</v>
      </c>
      <c r="F1766" s="48">
        <f t="shared" si="533"/>
        <v>0</v>
      </c>
      <c r="G1766" s="48">
        <f t="shared" si="533"/>
        <v>0</v>
      </c>
      <c r="H1766" s="102"/>
      <c r="I1766" s="68"/>
      <c r="J1766" s="68"/>
      <c r="K1766" s="68"/>
      <c r="L1766" s="68"/>
      <c r="M1766" s="68"/>
      <c r="N1766" s="68"/>
      <c r="O1766" s="68"/>
      <c r="P1766" s="68"/>
      <c r="Q1766" s="68"/>
      <c r="R1766" s="68"/>
      <c r="S1766" s="68"/>
      <c r="T1766" s="68"/>
      <c r="U1766" s="68"/>
      <c r="V1766" s="68"/>
      <c r="W1766" s="68"/>
      <c r="X1766" s="68"/>
      <c r="Y1766" s="68"/>
      <c r="Z1766" s="68"/>
    </row>
    <row r="1767" spans="1:26" ht="30" customHeight="1">
      <c r="A1767" s="106" t="s">
        <v>4020</v>
      </c>
      <c r="B1767" s="76" t="s">
        <v>4021</v>
      </c>
      <c r="C1767" s="107"/>
      <c r="D1767" s="104"/>
      <c r="E1767" s="61"/>
      <c r="F1767" s="61"/>
      <c r="G1767" s="104">
        <f t="shared" ref="G1767:G1772" si="534">ROUND(E1767-F1767,2)</f>
        <v>0</v>
      </c>
      <c r="H1767" s="104"/>
      <c r="I1767" s="68"/>
      <c r="J1767" s="68"/>
      <c r="K1767" s="68"/>
      <c r="L1767" s="68"/>
      <c r="M1767" s="68"/>
      <c r="N1767" s="68"/>
      <c r="O1767" s="68"/>
      <c r="P1767" s="68"/>
      <c r="Q1767" s="68"/>
      <c r="R1767" s="68"/>
      <c r="S1767" s="68"/>
      <c r="T1767" s="68"/>
      <c r="U1767" s="68"/>
      <c r="V1767" s="68"/>
      <c r="W1767" s="68"/>
      <c r="X1767" s="68"/>
      <c r="Y1767" s="68"/>
      <c r="Z1767" s="68"/>
    </row>
    <row r="1768" spans="1:26" ht="30" customHeight="1">
      <c r="A1768" s="103" t="s">
        <v>4022</v>
      </c>
      <c r="B1768" s="76" t="s">
        <v>4023</v>
      </c>
      <c r="C1768" s="107"/>
      <c r="D1768" s="104"/>
      <c r="E1768" s="61"/>
      <c r="F1768" s="61"/>
      <c r="G1768" s="104">
        <f t="shared" si="534"/>
        <v>0</v>
      </c>
      <c r="H1768" s="104"/>
      <c r="I1768" s="68"/>
      <c r="J1768" s="68"/>
      <c r="K1768" s="68"/>
      <c r="L1768" s="68"/>
      <c r="M1768" s="68"/>
      <c r="N1768" s="68"/>
      <c r="O1768" s="68"/>
      <c r="P1768" s="68"/>
      <c r="Q1768" s="68"/>
      <c r="R1768" s="68"/>
      <c r="S1768" s="68"/>
      <c r="T1768" s="68"/>
      <c r="U1768" s="68"/>
      <c r="V1768" s="68"/>
      <c r="W1768" s="68"/>
      <c r="X1768" s="68"/>
      <c r="Y1768" s="68"/>
      <c r="Z1768" s="68"/>
    </row>
    <row r="1769" spans="1:26" ht="30" customHeight="1">
      <c r="A1769" s="106" t="s">
        <v>4024</v>
      </c>
      <c r="B1769" s="76" t="s">
        <v>4025</v>
      </c>
      <c r="C1769" s="107"/>
      <c r="D1769" s="104"/>
      <c r="E1769" s="61"/>
      <c r="F1769" s="61"/>
      <c r="G1769" s="104">
        <f t="shared" si="534"/>
        <v>0</v>
      </c>
      <c r="H1769" s="104"/>
      <c r="I1769" s="68"/>
      <c r="J1769" s="68"/>
      <c r="K1769" s="68"/>
      <c r="L1769" s="68"/>
      <c r="M1769" s="68"/>
      <c r="N1769" s="68"/>
      <c r="O1769" s="68"/>
      <c r="P1769" s="68"/>
      <c r="Q1769" s="68"/>
      <c r="R1769" s="68"/>
      <c r="S1769" s="68"/>
      <c r="T1769" s="68"/>
      <c r="U1769" s="68"/>
      <c r="V1769" s="68"/>
      <c r="W1769" s="68"/>
      <c r="X1769" s="68"/>
      <c r="Y1769" s="68"/>
      <c r="Z1769" s="68"/>
    </row>
    <row r="1770" spans="1:26" ht="30" customHeight="1">
      <c r="A1770" s="103" t="s">
        <v>4026</v>
      </c>
      <c r="B1770" s="76" t="s">
        <v>4027</v>
      </c>
      <c r="C1770" s="107"/>
      <c r="D1770" s="104"/>
      <c r="E1770" s="61"/>
      <c r="F1770" s="61"/>
      <c r="G1770" s="104">
        <f t="shared" si="534"/>
        <v>0</v>
      </c>
      <c r="H1770" s="104"/>
      <c r="I1770" s="68"/>
      <c r="J1770" s="68"/>
      <c r="K1770" s="68"/>
      <c r="L1770" s="68"/>
      <c r="M1770" s="68"/>
      <c r="N1770" s="68"/>
      <c r="O1770" s="68"/>
      <c r="P1770" s="68"/>
      <c r="Q1770" s="68"/>
      <c r="R1770" s="68"/>
      <c r="S1770" s="68"/>
      <c r="T1770" s="68"/>
      <c r="U1770" s="68"/>
      <c r="V1770" s="68"/>
      <c r="W1770" s="68"/>
      <c r="X1770" s="68"/>
      <c r="Y1770" s="68"/>
      <c r="Z1770" s="68"/>
    </row>
    <row r="1771" spans="1:26" ht="30" customHeight="1">
      <c r="A1771" s="106" t="s">
        <v>4028</v>
      </c>
      <c r="B1771" s="76" t="s">
        <v>4029</v>
      </c>
      <c r="C1771" s="107"/>
      <c r="D1771" s="104"/>
      <c r="E1771" s="61"/>
      <c r="F1771" s="61"/>
      <c r="G1771" s="104">
        <f t="shared" si="534"/>
        <v>0</v>
      </c>
      <c r="H1771" s="104"/>
      <c r="I1771" s="68"/>
      <c r="J1771" s="68"/>
      <c r="K1771" s="68"/>
      <c r="L1771" s="68"/>
      <c r="M1771" s="68"/>
      <c r="N1771" s="68"/>
      <c r="O1771" s="68"/>
      <c r="P1771" s="68"/>
      <c r="Q1771" s="68"/>
      <c r="R1771" s="68"/>
      <c r="S1771" s="68"/>
      <c r="T1771" s="68"/>
      <c r="U1771" s="68"/>
      <c r="V1771" s="68"/>
      <c r="W1771" s="68"/>
      <c r="X1771" s="68"/>
      <c r="Y1771" s="68"/>
      <c r="Z1771" s="68"/>
    </row>
    <row r="1772" spans="1:26" ht="30" customHeight="1">
      <c r="A1772" s="103" t="s">
        <v>4030</v>
      </c>
      <c r="B1772" s="76" t="s">
        <v>4031</v>
      </c>
      <c r="C1772" s="107"/>
      <c r="D1772" s="104"/>
      <c r="E1772" s="61"/>
      <c r="F1772" s="61"/>
      <c r="G1772" s="104">
        <f t="shared" si="534"/>
        <v>0</v>
      </c>
      <c r="H1772" s="104"/>
      <c r="I1772" s="68"/>
      <c r="J1772" s="68"/>
      <c r="K1772" s="68"/>
      <c r="L1772" s="68"/>
      <c r="M1772" s="68"/>
      <c r="N1772" s="68"/>
      <c r="O1772" s="68"/>
      <c r="P1772" s="68"/>
      <c r="Q1772" s="68"/>
      <c r="R1772" s="68"/>
      <c r="S1772" s="68"/>
      <c r="T1772" s="68"/>
      <c r="U1772" s="68"/>
      <c r="V1772" s="68"/>
      <c r="W1772" s="68"/>
      <c r="X1772" s="68"/>
      <c r="Y1772" s="68"/>
      <c r="Z1772" s="68"/>
    </row>
    <row r="1773" spans="1:26" ht="30" customHeight="1">
      <c r="A1773" s="100" t="s">
        <v>4032</v>
      </c>
      <c r="B1773" s="109" t="s">
        <v>603</v>
      </c>
      <c r="C1773" s="102"/>
      <c r="D1773" s="102"/>
      <c r="E1773" s="48">
        <f t="shared" ref="E1773:G1773" si="535">SUM(E1774:E1787)</f>
        <v>0</v>
      </c>
      <c r="F1773" s="48">
        <f t="shared" si="535"/>
        <v>0</v>
      </c>
      <c r="G1773" s="48">
        <f t="shared" si="535"/>
        <v>0</v>
      </c>
      <c r="H1773" s="102"/>
      <c r="I1773" s="68"/>
      <c r="J1773" s="68"/>
      <c r="K1773" s="68"/>
      <c r="L1773" s="68"/>
      <c r="M1773" s="68"/>
      <c r="N1773" s="68"/>
      <c r="O1773" s="68"/>
      <c r="P1773" s="68"/>
      <c r="Q1773" s="68"/>
      <c r="R1773" s="68"/>
      <c r="S1773" s="68"/>
      <c r="T1773" s="68"/>
      <c r="U1773" s="68"/>
      <c r="V1773" s="68"/>
      <c r="W1773" s="68"/>
      <c r="X1773" s="68"/>
      <c r="Y1773" s="68"/>
      <c r="Z1773" s="68"/>
    </row>
    <row r="1774" spans="1:26" ht="30" customHeight="1">
      <c r="A1774" s="106" t="s">
        <v>4033</v>
      </c>
      <c r="B1774" s="76" t="s">
        <v>4034</v>
      </c>
      <c r="C1774" s="107"/>
      <c r="D1774" s="104"/>
      <c r="E1774" s="61"/>
      <c r="F1774" s="61"/>
      <c r="G1774" s="104">
        <f t="shared" ref="G1774:G1787" si="536">ROUND(E1774-F1774,2)</f>
        <v>0</v>
      </c>
      <c r="H1774" s="104"/>
      <c r="I1774" s="68"/>
      <c r="J1774" s="68"/>
      <c r="K1774" s="68"/>
      <c r="L1774" s="68"/>
      <c r="M1774" s="68"/>
      <c r="N1774" s="68"/>
      <c r="O1774" s="68"/>
      <c r="P1774" s="68"/>
      <c r="Q1774" s="68"/>
      <c r="R1774" s="68"/>
      <c r="S1774" s="68"/>
      <c r="T1774" s="68"/>
      <c r="U1774" s="68"/>
      <c r="V1774" s="68"/>
      <c r="W1774" s="68"/>
      <c r="X1774" s="68"/>
      <c r="Y1774" s="68"/>
      <c r="Z1774" s="68"/>
    </row>
    <row r="1775" spans="1:26" ht="30" customHeight="1">
      <c r="A1775" s="103" t="s">
        <v>4035</v>
      </c>
      <c r="B1775" s="76" t="s">
        <v>4036</v>
      </c>
      <c r="C1775" s="107"/>
      <c r="D1775" s="104"/>
      <c r="E1775" s="61"/>
      <c r="F1775" s="61"/>
      <c r="G1775" s="104">
        <f t="shared" si="536"/>
        <v>0</v>
      </c>
      <c r="H1775" s="104"/>
      <c r="I1775" s="68"/>
      <c r="J1775" s="68"/>
      <c r="K1775" s="68"/>
      <c r="L1775" s="68"/>
      <c r="M1775" s="68"/>
      <c r="N1775" s="68"/>
      <c r="O1775" s="68"/>
      <c r="P1775" s="68"/>
      <c r="Q1775" s="68"/>
      <c r="R1775" s="68"/>
      <c r="S1775" s="68"/>
      <c r="T1775" s="68"/>
      <c r="U1775" s="68"/>
      <c r="V1775" s="68"/>
      <c r="W1775" s="68"/>
      <c r="X1775" s="68"/>
      <c r="Y1775" s="68"/>
      <c r="Z1775" s="68"/>
    </row>
    <row r="1776" spans="1:26" ht="30" customHeight="1">
      <c r="A1776" s="106" t="s">
        <v>4037</v>
      </c>
      <c r="B1776" s="76" t="s">
        <v>4038</v>
      </c>
      <c r="C1776" s="107"/>
      <c r="D1776" s="104"/>
      <c r="E1776" s="61"/>
      <c r="F1776" s="61"/>
      <c r="G1776" s="104">
        <f t="shared" si="536"/>
        <v>0</v>
      </c>
      <c r="H1776" s="104"/>
      <c r="I1776" s="68"/>
      <c r="J1776" s="68"/>
      <c r="K1776" s="68"/>
      <c r="L1776" s="68"/>
      <c r="M1776" s="68"/>
      <c r="N1776" s="68"/>
      <c r="O1776" s="68"/>
      <c r="P1776" s="68"/>
      <c r="Q1776" s="68"/>
      <c r="R1776" s="68"/>
      <c r="S1776" s="68"/>
      <c r="T1776" s="68"/>
      <c r="U1776" s="68"/>
      <c r="V1776" s="68"/>
      <c r="W1776" s="68"/>
      <c r="X1776" s="68"/>
      <c r="Y1776" s="68"/>
      <c r="Z1776" s="68"/>
    </row>
    <row r="1777" spans="1:26" ht="30" customHeight="1">
      <c r="A1777" s="103" t="s">
        <v>4039</v>
      </c>
      <c r="B1777" s="76" t="s">
        <v>4040</v>
      </c>
      <c r="C1777" s="107"/>
      <c r="D1777" s="104"/>
      <c r="E1777" s="61"/>
      <c r="F1777" s="61"/>
      <c r="G1777" s="104">
        <f t="shared" si="536"/>
        <v>0</v>
      </c>
      <c r="H1777" s="104"/>
      <c r="I1777" s="68"/>
      <c r="J1777" s="68"/>
      <c r="K1777" s="68"/>
      <c r="L1777" s="68"/>
      <c r="M1777" s="68"/>
      <c r="N1777" s="68"/>
      <c r="O1777" s="68"/>
      <c r="P1777" s="68"/>
      <c r="Q1777" s="68"/>
      <c r="R1777" s="68"/>
      <c r="S1777" s="68"/>
      <c r="T1777" s="68"/>
      <c r="U1777" s="68"/>
      <c r="V1777" s="68"/>
      <c r="W1777" s="68"/>
      <c r="X1777" s="68"/>
      <c r="Y1777" s="68"/>
      <c r="Z1777" s="68"/>
    </row>
    <row r="1778" spans="1:26" ht="30" customHeight="1">
      <c r="A1778" s="106" t="s">
        <v>4041</v>
      </c>
      <c r="B1778" s="76" t="s">
        <v>4042</v>
      </c>
      <c r="C1778" s="107"/>
      <c r="D1778" s="104"/>
      <c r="E1778" s="61"/>
      <c r="F1778" s="61"/>
      <c r="G1778" s="104">
        <f t="shared" si="536"/>
        <v>0</v>
      </c>
      <c r="H1778" s="104"/>
      <c r="I1778" s="68"/>
      <c r="J1778" s="68"/>
      <c r="K1778" s="68"/>
      <c r="L1778" s="68"/>
      <c r="M1778" s="68"/>
      <c r="N1778" s="68"/>
      <c r="O1778" s="68"/>
      <c r="P1778" s="68"/>
      <c r="Q1778" s="68"/>
      <c r="R1778" s="68"/>
      <c r="S1778" s="68"/>
      <c r="T1778" s="68"/>
      <c r="U1778" s="68"/>
      <c r="V1778" s="68"/>
      <c r="W1778" s="68"/>
      <c r="X1778" s="68"/>
      <c r="Y1778" s="68"/>
      <c r="Z1778" s="68"/>
    </row>
    <row r="1779" spans="1:26" ht="30" customHeight="1">
      <c r="A1779" s="103" t="s">
        <v>4043</v>
      </c>
      <c r="B1779" s="76" t="s">
        <v>4044</v>
      </c>
      <c r="C1779" s="107"/>
      <c r="D1779" s="104"/>
      <c r="E1779" s="61"/>
      <c r="F1779" s="61"/>
      <c r="G1779" s="104">
        <f t="shared" si="536"/>
        <v>0</v>
      </c>
      <c r="H1779" s="104"/>
      <c r="I1779" s="68"/>
      <c r="J1779" s="68"/>
      <c r="K1779" s="68"/>
      <c r="L1779" s="68"/>
      <c r="M1779" s="68"/>
      <c r="N1779" s="68"/>
      <c r="O1779" s="68"/>
      <c r="P1779" s="68"/>
      <c r="Q1779" s="68"/>
      <c r="R1779" s="68"/>
      <c r="S1779" s="68"/>
      <c r="T1779" s="68"/>
      <c r="U1779" s="68"/>
      <c r="V1779" s="68"/>
      <c r="W1779" s="68"/>
      <c r="X1779" s="68"/>
      <c r="Y1779" s="68"/>
      <c r="Z1779" s="68"/>
    </row>
    <row r="1780" spans="1:26" ht="30" customHeight="1">
      <c r="A1780" s="106" t="s">
        <v>4045</v>
      </c>
      <c r="B1780" s="76" t="s">
        <v>4046</v>
      </c>
      <c r="C1780" s="107"/>
      <c r="D1780" s="104"/>
      <c r="E1780" s="61"/>
      <c r="F1780" s="61"/>
      <c r="G1780" s="104">
        <f t="shared" si="536"/>
        <v>0</v>
      </c>
      <c r="H1780" s="104"/>
      <c r="I1780" s="68"/>
      <c r="J1780" s="68"/>
      <c r="K1780" s="68"/>
      <c r="L1780" s="68"/>
      <c r="M1780" s="68"/>
      <c r="N1780" s="68"/>
      <c r="O1780" s="68"/>
      <c r="P1780" s="68"/>
      <c r="Q1780" s="68"/>
      <c r="R1780" s="68"/>
      <c r="S1780" s="68"/>
      <c r="T1780" s="68"/>
      <c r="U1780" s="68"/>
      <c r="V1780" s="68"/>
      <c r="W1780" s="68"/>
      <c r="X1780" s="68"/>
      <c r="Y1780" s="68"/>
      <c r="Z1780" s="68"/>
    </row>
    <row r="1781" spans="1:26" ht="30" customHeight="1">
      <c r="A1781" s="103" t="s">
        <v>4047</v>
      </c>
      <c r="B1781" s="76" t="s">
        <v>4048</v>
      </c>
      <c r="C1781" s="107"/>
      <c r="D1781" s="104"/>
      <c r="E1781" s="61"/>
      <c r="F1781" s="61"/>
      <c r="G1781" s="104">
        <f t="shared" si="536"/>
        <v>0</v>
      </c>
      <c r="H1781" s="104"/>
      <c r="I1781" s="68"/>
      <c r="J1781" s="68"/>
      <c r="K1781" s="68"/>
      <c r="L1781" s="68"/>
      <c r="M1781" s="68"/>
      <c r="N1781" s="68"/>
      <c r="O1781" s="68"/>
      <c r="P1781" s="68"/>
      <c r="Q1781" s="68"/>
      <c r="R1781" s="68"/>
      <c r="S1781" s="68"/>
      <c r="T1781" s="68"/>
      <c r="U1781" s="68"/>
      <c r="V1781" s="68"/>
      <c r="W1781" s="68"/>
      <c r="X1781" s="68"/>
      <c r="Y1781" s="68"/>
      <c r="Z1781" s="68"/>
    </row>
    <row r="1782" spans="1:26" ht="30" customHeight="1">
      <c r="A1782" s="106" t="s">
        <v>4049</v>
      </c>
      <c r="B1782" s="76" t="s">
        <v>4050</v>
      </c>
      <c r="C1782" s="107"/>
      <c r="D1782" s="104"/>
      <c r="E1782" s="61"/>
      <c r="F1782" s="61"/>
      <c r="G1782" s="104">
        <f t="shared" si="536"/>
        <v>0</v>
      </c>
      <c r="H1782" s="104"/>
      <c r="I1782" s="68"/>
      <c r="J1782" s="68"/>
      <c r="K1782" s="68"/>
      <c r="L1782" s="68"/>
      <c r="M1782" s="68"/>
      <c r="N1782" s="68"/>
      <c r="O1782" s="68"/>
      <c r="P1782" s="68"/>
      <c r="Q1782" s="68"/>
      <c r="R1782" s="68"/>
      <c r="S1782" s="68"/>
      <c r="T1782" s="68"/>
      <c r="U1782" s="68"/>
      <c r="V1782" s="68"/>
      <c r="W1782" s="68"/>
      <c r="X1782" s="68"/>
      <c r="Y1782" s="68"/>
      <c r="Z1782" s="68"/>
    </row>
    <row r="1783" spans="1:26" ht="30" customHeight="1">
      <c r="A1783" s="103" t="s">
        <v>4051</v>
      </c>
      <c r="B1783" s="76" t="s">
        <v>4052</v>
      </c>
      <c r="C1783" s="107"/>
      <c r="D1783" s="104"/>
      <c r="E1783" s="61"/>
      <c r="F1783" s="61"/>
      <c r="G1783" s="104">
        <f t="shared" si="536"/>
        <v>0</v>
      </c>
      <c r="H1783" s="104"/>
      <c r="I1783" s="68"/>
      <c r="J1783" s="68"/>
      <c r="K1783" s="68"/>
      <c r="L1783" s="68"/>
      <c r="M1783" s="68"/>
      <c r="N1783" s="68"/>
      <c r="O1783" s="68"/>
      <c r="P1783" s="68"/>
      <c r="Q1783" s="68"/>
      <c r="R1783" s="68"/>
      <c r="S1783" s="68"/>
      <c r="T1783" s="68"/>
      <c r="U1783" s="68"/>
      <c r="V1783" s="68"/>
      <c r="W1783" s="68"/>
      <c r="X1783" s="68"/>
      <c r="Y1783" s="68"/>
      <c r="Z1783" s="68"/>
    </row>
    <row r="1784" spans="1:26" ht="30" customHeight="1">
      <c r="A1784" s="106" t="s">
        <v>4053</v>
      </c>
      <c r="B1784" s="76" t="s">
        <v>4054</v>
      </c>
      <c r="C1784" s="107"/>
      <c r="D1784" s="104"/>
      <c r="E1784" s="61"/>
      <c r="F1784" s="61"/>
      <c r="G1784" s="104">
        <f t="shared" si="536"/>
        <v>0</v>
      </c>
      <c r="H1784" s="104"/>
      <c r="I1784" s="68"/>
      <c r="J1784" s="68"/>
      <c r="K1784" s="68"/>
      <c r="L1784" s="68"/>
      <c r="M1784" s="68"/>
      <c r="N1784" s="68"/>
      <c r="O1784" s="68"/>
      <c r="P1784" s="68"/>
      <c r="Q1784" s="68"/>
      <c r="R1784" s="68"/>
      <c r="S1784" s="68"/>
      <c r="T1784" s="68"/>
      <c r="U1784" s="68"/>
      <c r="V1784" s="68"/>
      <c r="W1784" s="68"/>
      <c r="X1784" s="68"/>
      <c r="Y1784" s="68"/>
      <c r="Z1784" s="68"/>
    </row>
    <row r="1785" spans="1:26" ht="30" customHeight="1">
      <c r="A1785" s="103" t="s">
        <v>4055</v>
      </c>
      <c r="B1785" s="76" t="s">
        <v>4056</v>
      </c>
      <c r="C1785" s="107"/>
      <c r="D1785" s="104"/>
      <c r="E1785" s="61"/>
      <c r="F1785" s="61"/>
      <c r="G1785" s="104">
        <f t="shared" si="536"/>
        <v>0</v>
      </c>
      <c r="H1785" s="104"/>
      <c r="I1785" s="68"/>
      <c r="J1785" s="68"/>
      <c r="K1785" s="68"/>
      <c r="L1785" s="68"/>
      <c r="M1785" s="68"/>
      <c r="N1785" s="68"/>
      <c r="O1785" s="68"/>
      <c r="P1785" s="68"/>
      <c r="Q1785" s="68"/>
      <c r="R1785" s="68"/>
      <c r="S1785" s="68"/>
      <c r="T1785" s="68"/>
      <c r="U1785" s="68"/>
      <c r="V1785" s="68"/>
      <c r="W1785" s="68"/>
      <c r="X1785" s="68"/>
      <c r="Y1785" s="68"/>
      <c r="Z1785" s="68"/>
    </row>
    <row r="1786" spans="1:26" ht="30" customHeight="1">
      <c r="A1786" s="106" t="s">
        <v>4057</v>
      </c>
      <c r="B1786" s="76" t="s">
        <v>4058</v>
      </c>
      <c r="C1786" s="107"/>
      <c r="D1786" s="104"/>
      <c r="E1786" s="61"/>
      <c r="F1786" s="61"/>
      <c r="G1786" s="104">
        <f t="shared" si="536"/>
        <v>0</v>
      </c>
      <c r="H1786" s="104"/>
      <c r="I1786" s="68"/>
      <c r="J1786" s="68"/>
      <c r="K1786" s="68"/>
      <c r="L1786" s="68"/>
      <c r="M1786" s="68"/>
      <c r="N1786" s="68"/>
      <c r="O1786" s="68"/>
      <c r="P1786" s="68"/>
      <c r="Q1786" s="68"/>
      <c r="R1786" s="68"/>
      <c r="S1786" s="68"/>
      <c r="T1786" s="68"/>
      <c r="U1786" s="68"/>
      <c r="V1786" s="68"/>
      <c r="W1786" s="68"/>
      <c r="X1786" s="68"/>
      <c r="Y1786" s="68"/>
      <c r="Z1786" s="68"/>
    </row>
    <row r="1787" spans="1:26" ht="30" customHeight="1">
      <c r="A1787" s="103" t="s">
        <v>4059</v>
      </c>
      <c r="B1787" s="76" t="s">
        <v>4060</v>
      </c>
      <c r="C1787" s="107"/>
      <c r="D1787" s="104"/>
      <c r="E1787" s="61"/>
      <c r="F1787" s="61"/>
      <c r="G1787" s="104">
        <f t="shared" si="536"/>
        <v>0</v>
      </c>
      <c r="H1787" s="104"/>
      <c r="I1787" s="68"/>
      <c r="J1787" s="68"/>
      <c r="K1787" s="68"/>
      <c r="L1787" s="68"/>
      <c r="M1787" s="68"/>
      <c r="N1787" s="68"/>
      <c r="O1787" s="68"/>
      <c r="P1787" s="68"/>
      <c r="Q1787" s="68"/>
      <c r="R1787" s="68"/>
      <c r="S1787" s="68"/>
      <c r="T1787" s="68"/>
      <c r="U1787" s="68"/>
      <c r="V1787" s="68"/>
      <c r="W1787" s="68"/>
      <c r="X1787" s="68"/>
      <c r="Y1787" s="68"/>
      <c r="Z1787" s="68"/>
    </row>
    <row r="1788" spans="1:26" ht="30" customHeight="1">
      <c r="A1788" s="100" t="s">
        <v>4061</v>
      </c>
      <c r="B1788" s="110" t="s">
        <v>4062</v>
      </c>
      <c r="C1788" s="102"/>
      <c r="D1788" s="102"/>
      <c r="E1788" s="48">
        <f t="shared" ref="E1788:G1788" si="537">SUM(E1789:E1794)</f>
        <v>0</v>
      </c>
      <c r="F1788" s="48">
        <f t="shared" si="537"/>
        <v>0</v>
      </c>
      <c r="G1788" s="48">
        <f t="shared" si="537"/>
        <v>0</v>
      </c>
      <c r="H1788" s="102"/>
      <c r="I1788" s="68"/>
      <c r="J1788" s="68"/>
      <c r="K1788" s="68"/>
      <c r="L1788" s="68"/>
      <c r="M1788" s="68"/>
      <c r="N1788" s="68"/>
      <c r="O1788" s="68"/>
      <c r="P1788" s="68"/>
      <c r="Q1788" s="68"/>
      <c r="R1788" s="68"/>
      <c r="S1788" s="68"/>
      <c r="T1788" s="68"/>
      <c r="U1788" s="68"/>
      <c r="V1788" s="68"/>
      <c r="W1788" s="68"/>
      <c r="X1788" s="68"/>
      <c r="Y1788" s="68"/>
      <c r="Z1788" s="68"/>
    </row>
    <row r="1789" spans="1:26" ht="30" customHeight="1">
      <c r="A1789" s="103" t="s">
        <v>4063</v>
      </c>
      <c r="B1789" s="63" t="s">
        <v>4064</v>
      </c>
      <c r="C1789" s="104"/>
      <c r="D1789" s="104"/>
      <c r="E1789" s="104"/>
      <c r="F1789" s="104"/>
      <c r="G1789" s="104">
        <f t="shared" ref="G1789:G1794" si="538">ROUND(E1789-F1789,2)</f>
        <v>0</v>
      </c>
      <c r="H1789" s="104"/>
      <c r="I1789" s="68"/>
      <c r="J1789" s="68"/>
      <c r="K1789" s="68"/>
      <c r="L1789" s="68"/>
      <c r="M1789" s="68"/>
      <c r="N1789" s="68"/>
      <c r="O1789" s="68"/>
      <c r="P1789" s="68"/>
      <c r="Q1789" s="68"/>
      <c r="R1789" s="68"/>
      <c r="S1789" s="68"/>
      <c r="T1789" s="68"/>
      <c r="U1789" s="68"/>
      <c r="V1789" s="68"/>
      <c r="W1789" s="68"/>
      <c r="X1789" s="68"/>
      <c r="Y1789" s="68"/>
      <c r="Z1789" s="68"/>
    </row>
    <row r="1790" spans="1:26" ht="30" customHeight="1">
      <c r="A1790" s="103" t="s">
        <v>4065</v>
      </c>
      <c r="B1790" s="63" t="s">
        <v>4066</v>
      </c>
      <c r="C1790" s="104"/>
      <c r="D1790" s="104"/>
      <c r="E1790" s="104"/>
      <c r="F1790" s="104"/>
      <c r="G1790" s="104">
        <f t="shared" si="538"/>
        <v>0</v>
      </c>
      <c r="H1790" s="104"/>
      <c r="I1790" s="68"/>
      <c r="J1790" s="68"/>
      <c r="K1790" s="68"/>
      <c r="L1790" s="68"/>
      <c r="M1790" s="68"/>
      <c r="N1790" s="68"/>
      <c r="O1790" s="68"/>
      <c r="P1790" s="68"/>
      <c r="Q1790" s="68"/>
      <c r="R1790" s="68"/>
      <c r="S1790" s="68"/>
      <c r="T1790" s="68"/>
      <c r="U1790" s="68"/>
      <c r="V1790" s="68"/>
      <c r="W1790" s="68"/>
      <c r="X1790" s="68"/>
      <c r="Y1790" s="68"/>
      <c r="Z1790" s="68"/>
    </row>
    <row r="1791" spans="1:26" ht="30" customHeight="1">
      <c r="A1791" s="103" t="s">
        <v>4067</v>
      </c>
      <c r="B1791" s="63" t="s">
        <v>4068</v>
      </c>
      <c r="C1791" s="104"/>
      <c r="D1791" s="104"/>
      <c r="E1791" s="104"/>
      <c r="F1791" s="104"/>
      <c r="G1791" s="104">
        <f t="shared" si="538"/>
        <v>0</v>
      </c>
      <c r="H1791" s="104"/>
      <c r="I1791" s="68"/>
      <c r="J1791" s="68"/>
      <c r="K1791" s="68"/>
      <c r="L1791" s="68"/>
      <c r="M1791" s="68"/>
      <c r="N1791" s="68"/>
      <c r="O1791" s="68"/>
      <c r="P1791" s="68"/>
      <c r="Q1791" s="68"/>
      <c r="R1791" s="68"/>
      <c r="S1791" s="68"/>
      <c r="T1791" s="68"/>
      <c r="U1791" s="68"/>
      <c r="V1791" s="68"/>
      <c r="W1791" s="68"/>
      <c r="X1791" s="68"/>
      <c r="Y1791" s="68"/>
      <c r="Z1791" s="68"/>
    </row>
    <row r="1792" spans="1:26" ht="30" customHeight="1">
      <c r="A1792" s="103" t="s">
        <v>4069</v>
      </c>
      <c r="B1792" s="63" t="s">
        <v>4070</v>
      </c>
      <c r="C1792" s="104"/>
      <c r="D1792" s="104"/>
      <c r="E1792" s="104"/>
      <c r="F1792" s="104"/>
      <c r="G1792" s="104">
        <f t="shared" si="538"/>
        <v>0</v>
      </c>
      <c r="H1792" s="104"/>
      <c r="I1792" s="68"/>
      <c r="J1792" s="68"/>
      <c r="K1792" s="68"/>
      <c r="L1792" s="68"/>
      <c r="M1792" s="68"/>
      <c r="N1792" s="68"/>
      <c r="O1792" s="68"/>
      <c r="P1792" s="68"/>
      <c r="Q1792" s="68"/>
      <c r="R1792" s="68"/>
      <c r="S1792" s="68"/>
      <c r="T1792" s="68"/>
      <c r="U1792" s="68"/>
      <c r="V1792" s="68"/>
      <c r="W1792" s="68"/>
      <c r="X1792" s="68"/>
      <c r="Y1792" s="68"/>
      <c r="Z1792" s="68"/>
    </row>
    <row r="1793" spans="1:26" ht="30" customHeight="1">
      <c r="A1793" s="103" t="s">
        <v>4071</v>
      </c>
      <c r="B1793" s="63" t="s">
        <v>4072</v>
      </c>
      <c r="C1793" s="104"/>
      <c r="D1793" s="104"/>
      <c r="E1793" s="61"/>
      <c r="F1793" s="61"/>
      <c r="G1793" s="104">
        <f t="shared" si="538"/>
        <v>0</v>
      </c>
      <c r="H1793" s="104"/>
      <c r="I1793" s="68"/>
      <c r="J1793" s="68"/>
      <c r="K1793" s="68"/>
      <c r="L1793" s="68"/>
      <c r="M1793" s="68"/>
      <c r="N1793" s="68"/>
      <c r="O1793" s="68"/>
      <c r="P1793" s="68"/>
      <c r="Q1793" s="68"/>
      <c r="R1793" s="68"/>
      <c r="S1793" s="68"/>
      <c r="T1793" s="68"/>
      <c r="U1793" s="68"/>
      <c r="V1793" s="68"/>
      <c r="W1793" s="68"/>
      <c r="X1793" s="68"/>
      <c r="Y1793" s="68"/>
      <c r="Z1793" s="68"/>
    </row>
    <row r="1794" spans="1:26" ht="30" customHeight="1">
      <c r="A1794" s="103" t="s">
        <v>4073</v>
      </c>
      <c r="B1794" s="63" t="s">
        <v>4074</v>
      </c>
      <c r="C1794" s="104"/>
      <c r="D1794" s="104"/>
      <c r="E1794" s="61"/>
      <c r="F1794" s="61"/>
      <c r="G1794" s="104">
        <f t="shared" si="538"/>
        <v>0</v>
      </c>
      <c r="H1794" s="104"/>
      <c r="I1794" s="68"/>
      <c r="J1794" s="68"/>
      <c r="K1794" s="68"/>
      <c r="L1794" s="68"/>
      <c r="M1794" s="68"/>
      <c r="N1794" s="68"/>
      <c r="O1794" s="68"/>
      <c r="P1794" s="68"/>
      <c r="Q1794" s="68"/>
      <c r="R1794" s="68"/>
      <c r="S1794" s="68"/>
      <c r="T1794" s="68"/>
      <c r="U1794" s="68"/>
      <c r="V1794" s="68"/>
      <c r="W1794" s="68"/>
      <c r="X1794" s="68"/>
      <c r="Y1794" s="68"/>
      <c r="Z1794" s="68"/>
    </row>
    <row r="1795" spans="1:26" ht="30" customHeight="1">
      <c r="A1795" s="53" t="s">
        <v>4075</v>
      </c>
      <c r="B1795" s="108" t="s">
        <v>612</v>
      </c>
      <c r="C1795" s="48"/>
      <c r="D1795" s="48"/>
      <c r="E1795" s="48">
        <f t="shared" ref="E1795:G1795" si="539">SUM(E1796:E1809)</f>
        <v>0</v>
      </c>
      <c r="F1795" s="48">
        <f t="shared" si="539"/>
        <v>0</v>
      </c>
      <c r="G1795" s="48">
        <f t="shared" si="539"/>
        <v>0</v>
      </c>
      <c r="H1795" s="102"/>
      <c r="I1795" s="68"/>
      <c r="J1795" s="68"/>
      <c r="K1795" s="68"/>
      <c r="L1795" s="68"/>
      <c r="M1795" s="68"/>
      <c r="N1795" s="68"/>
      <c r="O1795" s="68"/>
      <c r="P1795" s="68"/>
      <c r="Q1795" s="68"/>
      <c r="R1795" s="68"/>
      <c r="S1795" s="68"/>
      <c r="T1795" s="68"/>
      <c r="U1795" s="68"/>
      <c r="V1795" s="68"/>
      <c r="W1795" s="68"/>
      <c r="X1795" s="68"/>
      <c r="Y1795" s="68"/>
      <c r="Z1795" s="68"/>
    </row>
    <row r="1796" spans="1:26" ht="30" customHeight="1">
      <c r="A1796" s="65" t="s">
        <v>4076</v>
      </c>
      <c r="B1796" s="59" t="s">
        <v>4077</v>
      </c>
      <c r="C1796" s="66"/>
      <c r="D1796" s="60"/>
      <c r="E1796" s="61"/>
      <c r="F1796" s="61"/>
      <c r="G1796" s="104">
        <f t="shared" ref="G1796:G1809" si="540">ROUND(E1796-F1796,2)</f>
        <v>0</v>
      </c>
      <c r="H1796" s="104"/>
      <c r="I1796" s="68"/>
      <c r="J1796" s="68"/>
      <c r="K1796" s="68"/>
      <c r="L1796" s="68"/>
      <c r="M1796" s="68"/>
      <c r="N1796" s="68"/>
      <c r="O1796" s="68"/>
      <c r="P1796" s="68"/>
      <c r="Q1796" s="68"/>
      <c r="R1796" s="68"/>
      <c r="S1796" s="68"/>
      <c r="T1796" s="68"/>
      <c r="U1796" s="68"/>
      <c r="V1796" s="68"/>
      <c r="W1796" s="68"/>
      <c r="X1796" s="68"/>
      <c r="Y1796" s="68"/>
      <c r="Z1796" s="68"/>
    </row>
    <row r="1797" spans="1:26" ht="30" customHeight="1">
      <c r="A1797" s="58" t="s">
        <v>4078</v>
      </c>
      <c r="B1797" s="59" t="s">
        <v>4079</v>
      </c>
      <c r="C1797" s="66"/>
      <c r="D1797" s="60"/>
      <c r="E1797" s="61"/>
      <c r="F1797" s="61"/>
      <c r="G1797" s="104">
        <f t="shared" si="540"/>
        <v>0</v>
      </c>
      <c r="H1797" s="104"/>
      <c r="I1797" s="68"/>
      <c r="J1797" s="68"/>
      <c r="K1797" s="68"/>
      <c r="L1797" s="68"/>
      <c r="M1797" s="68"/>
      <c r="N1797" s="68"/>
      <c r="O1797" s="68"/>
      <c r="P1797" s="68"/>
      <c r="Q1797" s="68"/>
      <c r="R1797" s="68"/>
      <c r="S1797" s="68"/>
      <c r="T1797" s="68"/>
      <c r="U1797" s="68"/>
      <c r="V1797" s="68"/>
      <c r="W1797" s="68"/>
      <c r="X1797" s="68"/>
      <c r="Y1797" s="68"/>
      <c r="Z1797" s="68"/>
    </row>
    <row r="1798" spans="1:26" ht="30" customHeight="1">
      <c r="A1798" s="65" t="s">
        <v>4080</v>
      </c>
      <c r="B1798" s="59" t="s">
        <v>4081</v>
      </c>
      <c r="C1798" s="66"/>
      <c r="D1798" s="60"/>
      <c r="E1798" s="61"/>
      <c r="F1798" s="61"/>
      <c r="G1798" s="104">
        <f t="shared" si="540"/>
        <v>0</v>
      </c>
      <c r="H1798" s="104"/>
      <c r="I1798" s="68"/>
      <c r="J1798" s="68"/>
      <c r="K1798" s="68"/>
      <c r="L1798" s="68"/>
      <c r="M1798" s="68"/>
      <c r="N1798" s="68"/>
      <c r="O1798" s="68"/>
      <c r="P1798" s="68"/>
      <c r="Q1798" s="68"/>
      <c r="R1798" s="68"/>
      <c r="S1798" s="68"/>
      <c r="T1798" s="68"/>
      <c r="U1798" s="68"/>
      <c r="V1798" s="68"/>
      <c r="W1798" s="68"/>
      <c r="X1798" s="68"/>
      <c r="Y1798" s="68"/>
      <c r="Z1798" s="68"/>
    </row>
    <row r="1799" spans="1:26" ht="30" customHeight="1">
      <c r="A1799" s="58" t="s">
        <v>4082</v>
      </c>
      <c r="B1799" s="59" t="s">
        <v>4083</v>
      </c>
      <c r="C1799" s="66"/>
      <c r="D1799" s="60"/>
      <c r="E1799" s="61"/>
      <c r="F1799" s="61"/>
      <c r="G1799" s="104">
        <f t="shared" si="540"/>
        <v>0</v>
      </c>
      <c r="H1799" s="104"/>
      <c r="I1799" s="68"/>
      <c r="J1799" s="68"/>
      <c r="K1799" s="68"/>
      <c r="L1799" s="68"/>
      <c r="M1799" s="68"/>
      <c r="N1799" s="68"/>
      <c r="O1799" s="68"/>
      <c r="P1799" s="68"/>
      <c r="Q1799" s="68"/>
      <c r="R1799" s="68"/>
      <c r="S1799" s="68"/>
      <c r="T1799" s="68"/>
      <c r="U1799" s="68"/>
      <c r="V1799" s="68"/>
      <c r="W1799" s="68"/>
      <c r="X1799" s="68"/>
      <c r="Y1799" s="68"/>
      <c r="Z1799" s="68"/>
    </row>
    <row r="1800" spans="1:26" ht="30" customHeight="1">
      <c r="A1800" s="65" t="s">
        <v>4084</v>
      </c>
      <c r="B1800" s="59" t="s">
        <v>4085</v>
      </c>
      <c r="C1800" s="66"/>
      <c r="D1800" s="60"/>
      <c r="E1800" s="61"/>
      <c r="F1800" s="61"/>
      <c r="G1800" s="104">
        <f t="shared" si="540"/>
        <v>0</v>
      </c>
      <c r="H1800" s="104"/>
      <c r="I1800" s="68"/>
      <c r="J1800" s="68"/>
      <c r="K1800" s="68"/>
      <c r="L1800" s="68"/>
      <c r="M1800" s="68"/>
      <c r="N1800" s="68"/>
      <c r="O1800" s="68"/>
      <c r="P1800" s="68"/>
      <c r="Q1800" s="68"/>
      <c r="R1800" s="68"/>
      <c r="S1800" s="68"/>
      <c r="T1800" s="68"/>
      <c r="U1800" s="68"/>
      <c r="V1800" s="68"/>
      <c r="W1800" s="68"/>
      <c r="X1800" s="68"/>
      <c r="Y1800" s="68"/>
      <c r="Z1800" s="68"/>
    </row>
    <row r="1801" spans="1:26" ht="30" customHeight="1">
      <c r="A1801" s="58" t="s">
        <v>4086</v>
      </c>
      <c r="B1801" s="59" t="s">
        <v>4087</v>
      </c>
      <c r="C1801" s="66"/>
      <c r="D1801" s="60"/>
      <c r="E1801" s="61"/>
      <c r="F1801" s="61"/>
      <c r="G1801" s="104">
        <f t="shared" si="540"/>
        <v>0</v>
      </c>
      <c r="H1801" s="104"/>
      <c r="I1801" s="68"/>
      <c r="J1801" s="68"/>
      <c r="K1801" s="68"/>
      <c r="L1801" s="68"/>
      <c r="M1801" s="68"/>
      <c r="N1801" s="68"/>
      <c r="O1801" s="68"/>
      <c r="P1801" s="68"/>
      <c r="Q1801" s="68"/>
      <c r="R1801" s="68"/>
      <c r="S1801" s="68"/>
      <c r="T1801" s="68"/>
      <c r="U1801" s="68"/>
      <c r="V1801" s="68"/>
      <c r="W1801" s="68"/>
      <c r="X1801" s="68"/>
      <c r="Y1801" s="68"/>
      <c r="Z1801" s="68"/>
    </row>
    <row r="1802" spans="1:26" ht="30" customHeight="1">
      <c r="A1802" s="65" t="s">
        <v>4088</v>
      </c>
      <c r="B1802" s="59" t="s">
        <v>4089</v>
      </c>
      <c r="C1802" s="66"/>
      <c r="D1802" s="60"/>
      <c r="E1802" s="61"/>
      <c r="F1802" s="61"/>
      <c r="G1802" s="104">
        <f t="shared" si="540"/>
        <v>0</v>
      </c>
      <c r="H1802" s="104"/>
      <c r="I1802" s="68"/>
      <c r="J1802" s="68"/>
      <c r="K1802" s="68"/>
      <c r="L1802" s="68"/>
      <c r="M1802" s="68"/>
      <c r="N1802" s="68"/>
      <c r="O1802" s="68"/>
      <c r="P1802" s="68"/>
      <c r="Q1802" s="68"/>
      <c r="R1802" s="68"/>
      <c r="S1802" s="68"/>
      <c r="T1802" s="68"/>
      <c r="U1802" s="68"/>
      <c r="V1802" s="68"/>
      <c r="W1802" s="68"/>
      <c r="X1802" s="68"/>
      <c r="Y1802" s="68"/>
      <c r="Z1802" s="68"/>
    </row>
    <row r="1803" spans="1:26" ht="30" customHeight="1">
      <c r="A1803" s="58" t="s">
        <v>4090</v>
      </c>
      <c r="B1803" s="59" t="s">
        <v>4091</v>
      </c>
      <c r="C1803" s="66"/>
      <c r="D1803" s="60"/>
      <c r="E1803" s="61"/>
      <c r="F1803" s="61"/>
      <c r="G1803" s="104">
        <f t="shared" si="540"/>
        <v>0</v>
      </c>
      <c r="H1803" s="104"/>
      <c r="I1803" s="68"/>
      <c r="J1803" s="68"/>
      <c r="K1803" s="68"/>
      <c r="L1803" s="68"/>
      <c r="M1803" s="68"/>
      <c r="N1803" s="68"/>
      <c r="O1803" s="68"/>
      <c r="P1803" s="68"/>
      <c r="Q1803" s="68"/>
      <c r="R1803" s="68"/>
      <c r="S1803" s="68"/>
      <c r="T1803" s="68"/>
      <c r="U1803" s="68"/>
      <c r="V1803" s="68"/>
      <c r="W1803" s="68"/>
      <c r="X1803" s="68"/>
      <c r="Y1803" s="68"/>
      <c r="Z1803" s="68"/>
    </row>
    <row r="1804" spans="1:26" ht="30" customHeight="1">
      <c r="A1804" s="65" t="s">
        <v>4092</v>
      </c>
      <c r="B1804" s="59" t="s">
        <v>4093</v>
      </c>
      <c r="C1804" s="66"/>
      <c r="D1804" s="60"/>
      <c r="E1804" s="61"/>
      <c r="F1804" s="61"/>
      <c r="G1804" s="104">
        <f t="shared" si="540"/>
        <v>0</v>
      </c>
      <c r="H1804" s="104"/>
      <c r="I1804" s="68"/>
      <c r="J1804" s="68"/>
      <c r="K1804" s="68"/>
      <c r="L1804" s="68"/>
      <c r="M1804" s="68"/>
      <c r="N1804" s="68"/>
      <c r="O1804" s="68"/>
      <c r="P1804" s="68"/>
      <c r="Q1804" s="68"/>
      <c r="R1804" s="68"/>
      <c r="S1804" s="68"/>
      <c r="T1804" s="68"/>
      <c r="U1804" s="68"/>
      <c r="V1804" s="68"/>
      <c r="W1804" s="68"/>
      <c r="X1804" s="68"/>
      <c r="Y1804" s="68"/>
      <c r="Z1804" s="68"/>
    </row>
    <row r="1805" spans="1:26" ht="30" customHeight="1">
      <c r="A1805" s="58" t="s">
        <v>4094</v>
      </c>
      <c r="B1805" s="59" t="s">
        <v>4095</v>
      </c>
      <c r="C1805" s="66"/>
      <c r="D1805" s="60"/>
      <c r="E1805" s="61"/>
      <c r="F1805" s="61"/>
      <c r="G1805" s="104">
        <f t="shared" si="540"/>
        <v>0</v>
      </c>
      <c r="H1805" s="104"/>
      <c r="I1805" s="68"/>
      <c r="J1805" s="68"/>
      <c r="K1805" s="68"/>
      <c r="L1805" s="68"/>
      <c r="M1805" s="68"/>
      <c r="N1805" s="68"/>
      <c r="O1805" s="68"/>
      <c r="P1805" s="68"/>
      <c r="Q1805" s="68"/>
      <c r="R1805" s="68"/>
      <c r="S1805" s="68"/>
      <c r="T1805" s="68"/>
      <c r="U1805" s="68"/>
      <c r="V1805" s="68"/>
      <c r="W1805" s="68"/>
      <c r="X1805" s="68"/>
      <c r="Y1805" s="68"/>
      <c r="Z1805" s="68"/>
    </row>
    <row r="1806" spans="1:26" ht="30" customHeight="1">
      <c r="A1806" s="65" t="s">
        <v>4096</v>
      </c>
      <c r="B1806" s="59" t="s">
        <v>4097</v>
      </c>
      <c r="C1806" s="66"/>
      <c r="D1806" s="60"/>
      <c r="E1806" s="61"/>
      <c r="F1806" s="61"/>
      <c r="G1806" s="104">
        <f t="shared" si="540"/>
        <v>0</v>
      </c>
      <c r="H1806" s="104"/>
      <c r="I1806" s="68"/>
      <c r="J1806" s="68"/>
      <c r="K1806" s="68"/>
      <c r="L1806" s="68"/>
      <c r="M1806" s="68"/>
      <c r="N1806" s="68"/>
      <c r="O1806" s="68"/>
      <c r="P1806" s="68"/>
      <c r="Q1806" s="68"/>
      <c r="R1806" s="68"/>
      <c r="S1806" s="68"/>
      <c r="T1806" s="68"/>
      <c r="U1806" s="68"/>
      <c r="V1806" s="68"/>
      <c r="W1806" s="68"/>
      <c r="X1806" s="68"/>
      <c r="Y1806" s="68"/>
      <c r="Z1806" s="68"/>
    </row>
    <row r="1807" spans="1:26" ht="30" customHeight="1">
      <c r="A1807" s="58" t="s">
        <v>4098</v>
      </c>
      <c r="B1807" s="59" t="s">
        <v>4099</v>
      </c>
      <c r="C1807" s="66"/>
      <c r="D1807" s="60"/>
      <c r="E1807" s="61"/>
      <c r="F1807" s="61"/>
      <c r="G1807" s="104">
        <f t="shared" si="540"/>
        <v>0</v>
      </c>
      <c r="H1807" s="104"/>
      <c r="I1807" s="68"/>
      <c r="J1807" s="68"/>
      <c r="K1807" s="68"/>
      <c r="L1807" s="68"/>
      <c r="M1807" s="68"/>
      <c r="N1807" s="68"/>
      <c r="O1807" s="68"/>
      <c r="P1807" s="68"/>
      <c r="Q1807" s="68"/>
      <c r="R1807" s="68"/>
      <c r="S1807" s="68"/>
      <c r="T1807" s="68"/>
      <c r="U1807" s="68"/>
      <c r="V1807" s="68"/>
      <c r="W1807" s="68"/>
      <c r="X1807" s="68"/>
      <c r="Y1807" s="68"/>
      <c r="Z1807" s="68"/>
    </row>
    <row r="1808" spans="1:26" ht="30" customHeight="1">
      <c r="A1808" s="65" t="s">
        <v>4100</v>
      </c>
      <c r="B1808" s="59" t="s">
        <v>4101</v>
      </c>
      <c r="C1808" s="66"/>
      <c r="D1808" s="60"/>
      <c r="E1808" s="61"/>
      <c r="F1808" s="61"/>
      <c r="G1808" s="104">
        <f t="shared" si="540"/>
        <v>0</v>
      </c>
      <c r="H1808" s="104"/>
      <c r="I1808" s="68"/>
      <c r="J1808" s="68"/>
      <c r="K1808" s="68"/>
      <c r="L1808" s="68"/>
      <c r="M1808" s="68"/>
      <c r="N1808" s="68"/>
      <c r="O1808" s="68"/>
      <c r="P1808" s="68"/>
      <c r="Q1808" s="68"/>
      <c r="R1808" s="68"/>
      <c r="S1808" s="68"/>
      <c r="T1808" s="68"/>
      <c r="U1808" s="68"/>
      <c r="V1808" s="68"/>
      <c r="W1808" s="68"/>
      <c r="X1808" s="68"/>
      <c r="Y1808" s="68"/>
      <c r="Z1808" s="68"/>
    </row>
    <row r="1809" spans="1:26" ht="30" customHeight="1">
      <c r="A1809" s="58" t="s">
        <v>4102</v>
      </c>
      <c r="B1809" s="59" t="s">
        <v>4103</v>
      </c>
      <c r="C1809" s="66"/>
      <c r="D1809" s="60"/>
      <c r="E1809" s="61"/>
      <c r="F1809" s="61"/>
      <c r="G1809" s="104">
        <f t="shared" si="540"/>
        <v>0</v>
      </c>
      <c r="H1809" s="104"/>
      <c r="I1809" s="68"/>
      <c r="J1809" s="68"/>
      <c r="K1809" s="68"/>
      <c r="L1809" s="68"/>
      <c r="M1809" s="68"/>
      <c r="N1809" s="68"/>
      <c r="O1809" s="68"/>
      <c r="P1809" s="68"/>
      <c r="Q1809" s="68"/>
      <c r="R1809" s="68"/>
      <c r="S1809" s="68"/>
      <c r="T1809" s="68"/>
      <c r="U1809" s="68"/>
      <c r="V1809" s="68"/>
      <c r="W1809" s="68"/>
      <c r="X1809" s="68"/>
      <c r="Y1809" s="68"/>
      <c r="Z1809" s="68"/>
    </row>
    <row r="1810" spans="1:26" ht="30" customHeight="1">
      <c r="A1810" s="81">
        <v>82500</v>
      </c>
      <c r="B1810" s="99" t="s">
        <v>4104</v>
      </c>
      <c r="C1810" s="88"/>
      <c r="D1810" s="43"/>
      <c r="E1810" s="43">
        <f t="shared" ref="E1810:F1810" si="541">E1811+E1826+E1845+E1864+E1883+E1902+E1909+E1924+E1931</f>
        <v>0</v>
      </c>
      <c r="F1810" s="43">
        <f t="shared" si="541"/>
        <v>0</v>
      </c>
      <c r="G1810" s="44">
        <f>E1810-F1810</f>
        <v>0</v>
      </c>
      <c r="H1810" s="44"/>
      <c r="I1810" s="68"/>
      <c r="J1810" s="68"/>
      <c r="K1810" s="68"/>
      <c r="L1810" s="68"/>
      <c r="M1810" s="68"/>
      <c r="N1810" s="68"/>
      <c r="O1810" s="68"/>
      <c r="P1810" s="68"/>
      <c r="Q1810" s="68"/>
      <c r="R1810" s="68"/>
      <c r="S1810" s="68"/>
      <c r="T1810" s="68"/>
      <c r="U1810" s="68"/>
      <c r="V1810" s="68"/>
      <c r="W1810" s="68"/>
      <c r="X1810" s="68"/>
      <c r="Y1810" s="68"/>
      <c r="Z1810" s="68"/>
    </row>
    <row r="1811" spans="1:26" ht="30" customHeight="1">
      <c r="A1811" s="100" t="s">
        <v>4105</v>
      </c>
      <c r="B1811" s="108" t="s">
        <v>356</v>
      </c>
      <c r="C1811" s="102"/>
      <c r="D1811" s="102"/>
      <c r="E1811" s="48">
        <f t="shared" ref="E1811:G1811" si="542">SUM(E1812:E1825)</f>
        <v>0</v>
      </c>
      <c r="F1811" s="48">
        <f t="shared" si="542"/>
        <v>0</v>
      </c>
      <c r="G1811" s="48">
        <f t="shared" si="542"/>
        <v>0</v>
      </c>
      <c r="H1811" s="102"/>
      <c r="I1811" s="68"/>
      <c r="J1811" s="68"/>
      <c r="K1811" s="68"/>
      <c r="L1811" s="68"/>
      <c r="M1811" s="68"/>
      <c r="N1811" s="68"/>
      <c r="O1811" s="68"/>
      <c r="P1811" s="68"/>
      <c r="Q1811" s="68"/>
      <c r="R1811" s="68"/>
      <c r="S1811" s="68"/>
      <c r="T1811" s="68"/>
      <c r="U1811" s="68"/>
      <c r="V1811" s="68"/>
      <c r="W1811" s="68"/>
      <c r="X1811" s="68"/>
      <c r="Y1811" s="68"/>
      <c r="Z1811" s="68"/>
    </row>
    <row r="1812" spans="1:26" ht="30" customHeight="1">
      <c r="A1812" s="106" t="s">
        <v>4106</v>
      </c>
      <c r="B1812" s="76" t="s">
        <v>4107</v>
      </c>
      <c r="C1812" s="107"/>
      <c r="D1812" s="104"/>
      <c r="E1812" s="61"/>
      <c r="F1812" s="61"/>
      <c r="G1812" s="104">
        <f t="shared" ref="G1812:G1825" si="543">ROUND(E1812-F1812,2)</f>
        <v>0</v>
      </c>
      <c r="H1812" s="104"/>
      <c r="I1812" s="68"/>
      <c r="J1812" s="68"/>
      <c r="K1812" s="68"/>
      <c r="L1812" s="68"/>
      <c r="M1812" s="68"/>
      <c r="N1812" s="68"/>
      <c r="O1812" s="68"/>
      <c r="P1812" s="68"/>
      <c r="Q1812" s="68"/>
      <c r="R1812" s="68"/>
      <c r="S1812" s="68"/>
      <c r="T1812" s="68"/>
      <c r="U1812" s="68"/>
      <c r="V1812" s="68"/>
      <c r="W1812" s="68"/>
      <c r="X1812" s="68"/>
      <c r="Y1812" s="68"/>
      <c r="Z1812" s="68"/>
    </row>
    <row r="1813" spans="1:26" ht="30" customHeight="1">
      <c r="A1813" s="103" t="s">
        <v>4108</v>
      </c>
      <c r="B1813" s="76" t="s">
        <v>4109</v>
      </c>
      <c r="C1813" s="107"/>
      <c r="D1813" s="104"/>
      <c r="E1813" s="61"/>
      <c r="F1813" s="61"/>
      <c r="G1813" s="104">
        <f t="shared" si="543"/>
        <v>0</v>
      </c>
      <c r="H1813" s="104"/>
      <c r="I1813" s="68"/>
      <c r="J1813" s="68"/>
      <c r="K1813" s="68"/>
      <c r="L1813" s="68"/>
      <c r="M1813" s="68"/>
      <c r="N1813" s="68"/>
      <c r="O1813" s="68"/>
      <c r="P1813" s="68"/>
      <c r="Q1813" s="68"/>
      <c r="R1813" s="68"/>
      <c r="S1813" s="68"/>
      <c r="T1813" s="68"/>
      <c r="U1813" s="68"/>
      <c r="V1813" s="68"/>
      <c r="W1813" s="68"/>
      <c r="X1813" s="68"/>
      <c r="Y1813" s="68"/>
      <c r="Z1813" s="68"/>
    </row>
    <row r="1814" spans="1:26" ht="30" customHeight="1">
      <c r="A1814" s="106" t="s">
        <v>4110</v>
      </c>
      <c r="B1814" s="76" t="s">
        <v>4111</v>
      </c>
      <c r="C1814" s="107"/>
      <c r="D1814" s="104"/>
      <c r="E1814" s="61"/>
      <c r="F1814" s="61"/>
      <c r="G1814" s="104">
        <f t="shared" si="543"/>
        <v>0</v>
      </c>
      <c r="H1814" s="104"/>
      <c r="I1814" s="68"/>
      <c r="J1814" s="68"/>
      <c r="K1814" s="68"/>
      <c r="L1814" s="68"/>
      <c r="M1814" s="68"/>
      <c r="N1814" s="68"/>
      <c r="O1814" s="68"/>
      <c r="P1814" s="68"/>
      <c r="Q1814" s="68"/>
      <c r="R1814" s="68"/>
      <c r="S1814" s="68"/>
      <c r="T1814" s="68"/>
      <c r="U1814" s="68"/>
      <c r="V1814" s="68"/>
      <c r="W1814" s="68"/>
      <c r="X1814" s="68"/>
      <c r="Y1814" s="68"/>
      <c r="Z1814" s="68"/>
    </row>
    <row r="1815" spans="1:26" ht="30" customHeight="1">
      <c r="A1815" s="103" t="s">
        <v>4112</v>
      </c>
      <c r="B1815" s="76" t="s">
        <v>4113</v>
      </c>
      <c r="C1815" s="107"/>
      <c r="D1815" s="104"/>
      <c r="E1815" s="61"/>
      <c r="F1815" s="61"/>
      <c r="G1815" s="104">
        <f t="shared" si="543"/>
        <v>0</v>
      </c>
      <c r="H1815" s="104"/>
      <c r="I1815" s="68"/>
      <c r="J1815" s="68"/>
      <c r="K1815" s="68"/>
      <c r="L1815" s="68"/>
      <c r="M1815" s="68"/>
      <c r="N1815" s="68"/>
      <c r="O1815" s="68"/>
      <c r="P1815" s="68"/>
      <c r="Q1815" s="68"/>
      <c r="R1815" s="68"/>
      <c r="S1815" s="68"/>
      <c r="T1815" s="68"/>
      <c r="U1815" s="68"/>
      <c r="V1815" s="68"/>
      <c r="W1815" s="68"/>
      <c r="X1815" s="68"/>
      <c r="Y1815" s="68"/>
      <c r="Z1815" s="68"/>
    </row>
    <row r="1816" spans="1:26" ht="30" customHeight="1">
      <c r="A1816" s="106" t="s">
        <v>4114</v>
      </c>
      <c r="B1816" s="76" t="s">
        <v>4115</v>
      </c>
      <c r="C1816" s="107"/>
      <c r="D1816" s="104"/>
      <c r="E1816" s="61"/>
      <c r="F1816" s="61"/>
      <c r="G1816" s="104">
        <f t="shared" si="543"/>
        <v>0</v>
      </c>
      <c r="H1816" s="104"/>
      <c r="I1816" s="68"/>
      <c r="J1816" s="68"/>
      <c r="K1816" s="68"/>
      <c r="L1816" s="68"/>
      <c r="M1816" s="68"/>
      <c r="N1816" s="68"/>
      <c r="O1816" s="68"/>
      <c r="P1816" s="68"/>
      <c r="Q1816" s="68"/>
      <c r="R1816" s="68"/>
      <c r="S1816" s="68"/>
      <c r="T1816" s="68"/>
      <c r="U1816" s="68"/>
      <c r="V1816" s="68"/>
      <c r="W1816" s="68"/>
      <c r="X1816" s="68"/>
      <c r="Y1816" s="68"/>
      <c r="Z1816" s="68"/>
    </row>
    <row r="1817" spans="1:26" ht="30" customHeight="1">
      <c r="A1817" s="103" t="s">
        <v>4116</v>
      </c>
      <c r="B1817" s="76" t="s">
        <v>4117</v>
      </c>
      <c r="C1817" s="107"/>
      <c r="D1817" s="104"/>
      <c r="E1817" s="61"/>
      <c r="F1817" s="61"/>
      <c r="G1817" s="104">
        <f t="shared" si="543"/>
        <v>0</v>
      </c>
      <c r="H1817" s="104"/>
      <c r="I1817" s="68"/>
      <c r="J1817" s="68"/>
      <c r="K1817" s="68"/>
      <c r="L1817" s="68"/>
      <c r="M1817" s="68"/>
      <c r="N1817" s="68"/>
      <c r="O1817" s="68"/>
      <c r="P1817" s="68"/>
      <c r="Q1817" s="68"/>
      <c r="R1817" s="68"/>
      <c r="S1817" s="68"/>
      <c r="T1817" s="68"/>
      <c r="U1817" s="68"/>
      <c r="V1817" s="68"/>
      <c r="W1817" s="68"/>
      <c r="X1817" s="68"/>
      <c r="Y1817" s="68"/>
      <c r="Z1817" s="68"/>
    </row>
    <row r="1818" spans="1:26" ht="30" customHeight="1">
      <c r="A1818" s="106" t="s">
        <v>4118</v>
      </c>
      <c r="B1818" s="76" t="s">
        <v>4119</v>
      </c>
      <c r="C1818" s="107"/>
      <c r="D1818" s="104"/>
      <c r="E1818" s="61"/>
      <c r="F1818" s="61"/>
      <c r="G1818" s="104">
        <f t="shared" si="543"/>
        <v>0</v>
      </c>
      <c r="H1818" s="104"/>
      <c r="I1818" s="68"/>
      <c r="J1818" s="68"/>
      <c r="K1818" s="68"/>
      <c r="L1818" s="68"/>
      <c r="M1818" s="68"/>
      <c r="N1818" s="68"/>
      <c r="O1818" s="68"/>
      <c r="P1818" s="68"/>
      <c r="Q1818" s="68"/>
      <c r="R1818" s="68"/>
      <c r="S1818" s="68"/>
      <c r="T1818" s="68"/>
      <c r="U1818" s="68"/>
      <c r="V1818" s="68"/>
      <c r="W1818" s="68"/>
      <c r="X1818" s="68"/>
      <c r="Y1818" s="68"/>
      <c r="Z1818" s="68"/>
    </row>
    <row r="1819" spans="1:26" ht="30" customHeight="1">
      <c r="A1819" s="103" t="s">
        <v>4120</v>
      </c>
      <c r="B1819" s="76" t="s">
        <v>4121</v>
      </c>
      <c r="C1819" s="107"/>
      <c r="D1819" s="104"/>
      <c r="E1819" s="61"/>
      <c r="F1819" s="61"/>
      <c r="G1819" s="104">
        <f t="shared" si="543"/>
        <v>0</v>
      </c>
      <c r="H1819" s="104"/>
      <c r="I1819" s="68"/>
      <c r="J1819" s="68"/>
      <c r="K1819" s="68"/>
      <c r="L1819" s="68"/>
      <c r="M1819" s="68"/>
      <c r="N1819" s="68"/>
      <c r="O1819" s="68"/>
      <c r="P1819" s="68"/>
      <c r="Q1819" s="68"/>
      <c r="R1819" s="68"/>
      <c r="S1819" s="68"/>
      <c r="T1819" s="68"/>
      <c r="U1819" s="68"/>
      <c r="V1819" s="68"/>
      <c r="W1819" s="68"/>
      <c r="X1819" s="68"/>
      <c r="Y1819" s="68"/>
      <c r="Z1819" s="68"/>
    </row>
    <row r="1820" spans="1:26" ht="30" customHeight="1">
      <c r="A1820" s="106" t="s">
        <v>4122</v>
      </c>
      <c r="B1820" s="76" t="s">
        <v>4123</v>
      </c>
      <c r="C1820" s="107"/>
      <c r="D1820" s="104"/>
      <c r="E1820" s="61"/>
      <c r="F1820" s="61"/>
      <c r="G1820" s="104">
        <f t="shared" si="543"/>
        <v>0</v>
      </c>
      <c r="H1820" s="104"/>
      <c r="I1820" s="68"/>
      <c r="J1820" s="68"/>
      <c r="K1820" s="68"/>
      <c r="L1820" s="68"/>
      <c r="M1820" s="68"/>
      <c r="N1820" s="68"/>
      <c r="O1820" s="68"/>
      <c r="P1820" s="68"/>
      <c r="Q1820" s="68"/>
      <c r="R1820" s="68"/>
      <c r="S1820" s="68"/>
      <c r="T1820" s="68"/>
      <c r="U1820" s="68"/>
      <c r="V1820" s="68"/>
      <c r="W1820" s="68"/>
      <c r="X1820" s="68"/>
      <c r="Y1820" s="68"/>
      <c r="Z1820" s="68"/>
    </row>
    <row r="1821" spans="1:26" ht="30" customHeight="1">
      <c r="A1821" s="103" t="s">
        <v>4124</v>
      </c>
      <c r="B1821" s="76" t="s">
        <v>4125</v>
      </c>
      <c r="C1821" s="107"/>
      <c r="D1821" s="104"/>
      <c r="E1821" s="61"/>
      <c r="F1821" s="61"/>
      <c r="G1821" s="104">
        <f t="shared" si="543"/>
        <v>0</v>
      </c>
      <c r="H1821" s="104"/>
      <c r="I1821" s="68"/>
      <c r="J1821" s="68"/>
      <c r="K1821" s="68"/>
      <c r="L1821" s="68"/>
      <c r="M1821" s="68"/>
      <c r="N1821" s="68"/>
      <c r="O1821" s="68"/>
      <c r="P1821" s="68"/>
      <c r="Q1821" s="68"/>
      <c r="R1821" s="68"/>
      <c r="S1821" s="68"/>
      <c r="T1821" s="68"/>
      <c r="U1821" s="68"/>
      <c r="V1821" s="68"/>
      <c r="W1821" s="68"/>
      <c r="X1821" s="68"/>
      <c r="Y1821" s="68"/>
      <c r="Z1821" s="68"/>
    </row>
    <row r="1822" spans="1:26" ht="30" customHeight="1">
      <c r="A1822" s="106" t="s">
        <v>4126</v>
      </c>
      <c r="B1822" s="76" t="s">
        <v>4127</v>
      </c>
      <c r="C1822" s="107"/>
      <c r="D1822" s="104"/>
      <c r="E1822" s="61"/>
      <c r="F1822" s="61"/>
      <c r="G1822" s="104">
        <f t="shared" si="543"/>
        <v>0</v>
      </c>
      <c r="H1822" s="104"/>
      <c r="I1822" s="68"/>
      <c r="J1822" s="68"/>
      <c r="K1822" s="68"/>
      <c r="L1822" s="68"/>
      <c r="M1822" s="68"/>
      <c r="N1822" s="68"/>
      <c r="O1822" s="68"/>
      <c r="P1822" s="68"/>
      <c r="Q1822" s="68"/>
      <c r="R1822" s="68"/>
      <c r="S1822" s="68"/>
      <c r="T1822" s="68"/>
      <c r="U1822" s="68"/>
      <c r="V1822" s="68"/>
      <c r="W1822" s="68"/>
      <c r="X1822" s="68"/>
      <c r="Y1822" s="68"/>
      <c r="Z1822" s="68"/>
    </row>
    <row r="1823" spans="1:26" ht="30" customHeight="1">
      <c r="A1823" s="103" t="s">
        <v>4128</v>
      </c>
      <c r="B1823" s="76" t="s">
        <v>4129</v>
      </c>
      <c r="C1823" s="107"/>
      <c r="D1823" s="104"/>
      <c r="E1823" s="61"/>
      <c r="F1823" s="61"/>
      <c r="G1823" s="104">
        <f t="shared" si="543"/>
        <v>0</v>
      </c>
      <c r="H1823" s="104"/>
      <c r="I1823" s="68"/>
      <c r="J1823" s="68"/>
      <c r="K1823" s="68"/>
      <c r="L1823" s="68"/>
      <c r="M1823" s="68"/>
      <c r="N1823" s="68"/>
      <c r="O1823" s="68"/>
      <c r="P1823" s="68"/>
      <c r="Q1823" s="68"/>
      <c r="R1823" s="68"/>
      <c r="S1823" s="68"/>
      <c r="T1823" s="68"/>
      <c r="U1823" s="68"/>
      <c r="V1823" s="68"/>
      <c r="W1823" s="68"/>
      <c r="X1823" s="68"/>
      <c r="Y1823" s="68"/>
      <c r="Z1823" s="68"/>
    </row>
    <row r="1824" spans="1:26" ht="30" customHeight="1">
      <c r="A1824" s="106" t="s">
        <v>4130</v>
      </c>
      <c r="B1824" s="76" t="s">
        <v>4131</v>
      </c>
      <c r="C1824" s="107"/>
      <c r="D1824" s="104"/>
      <c r="E1824" s="61"/>
      <c r="F1824" s="61"/>
      <c r="G1824" s="104">
        <f t="shared" si="543"/>
        <v>0</v>
      </c>
      <c r="H1824" s="104"/>
      <c r="I1824" s="68"/>
      <c r="J1824" s="68"/>
      <c r="K1824" s="68"/>
      <c r="L1824" s="68"/>
      <c r="M1824" s="68"/>
      <c r="N1824" s="68"/>
      <c r="O1824" s="68"/>
      <c r="P1824" s="68"/>
      <c r="Q1824" s="68"/>
      <c r="R1824" s="68"/>
      <c r="S1824" s="68"/>
      <c r="T1824" s="68"/>
      <c r="U1824" s="68"/>
      <c r="V1824" s="68"/>
      <c r="W1824" s="68"/>
      <c r="X1824" s="68"/>
      <c r="Y1824" s="68"/>
      <c r="Z1824" s="68"/>
    </row>
    <row r="1825" spans="1:26" ht="30" customHeight="1">
      <c r="A1825" s="103" t="s">
        <v>4132</v>
      </c>
      <c r="B1825" s="76" t="s">
        <v>4133</v>
      </c>
      <c r="C1825" s="107"/>
      <c r="D1825" s="104"/>
      <c r="E1825" s="61"/>
      <c r="F1825" s="61"/>
      <c r="G1825" s="104">
        <f t="shared" si="543"/>
        <v>0</v>
      </c>
      <c r="H1825" s="104"/>
      <c r="I1825" s="68"/>
      <c r="J1825" s="68"/>
      <c r="K1825" s="68"/>
      <c r="L1825" s="68"/>
      <c r="M1825" s="68"/>
      <c r="N1825" s="68"/>
      <c r="O1825" s="68"/>
      <c r="P1825" s="68"/>
      <c r="Q1825" s="68"/>
      <c r="R1825" s="68"/>
      <c r="S1825" s="68"/>
      <c r="T1825" s="68"/>
      <c r="U1825" s="68"/>
      <c r="V1825" s="68"/>
      <c r="W1825" s="68"/>
      <c r="X1825" s="68"/>
      <c r="Y1825" s="68"/>
      <c r="Z1825" s="68"/>
    </row>
    <row r="1826" spans="1:26" ht="30" customHeight="1">
      <c r="A1826" s="100" t="s">
        <v>4134</v>
      </c>
      <c r="B1826" s="109" t="s">
        <v>357</v>
      </c>
      <c r="C1826" s="102"/>
      <c r="D1826" s="102"/>
      <c r="E1826" s="48">
        <f t="shared" ref="E1826:G1826" si="544">SUM(E1827:E1844)</f>
        <v>0</v>
      </c>
      <c r="F1826" s="48">
        <f t="shared" si="544"/>
        <v>0</v>
      </c>
      <c r="G1826" s="48">
        <f t="shared" si="544"/>
        <v>0</v>
      </c>
      <c r="H1826" s="102"/>
      <c r="I1826" s="68"/>
      <c r="J1826" s="68"/>
      <c r="K1826" s="68"/>
      <c r="L1826" s="68"/>
      <c r="M1826" s="68"/>
      <c r="N1826" s="68"/>
      <c r="O1826" s="68"/>
      <c r="P1826" s="68"/>
      <c r="Q1826" s="68"/>
      <c r="R1826" s="68"/>
      <c r="S1826" s="68"/>
      <c r="T1826" s="68"/>
      <c r="U1826" s="68"/>
      <c r="V1826" s="68"/>
      <c r="W1826" s="68"/>
      <c r="X1826" s="68"/>
      <c r="Y1826" s="68"/>
      <c r="Z1826" s="68"/>
    </row>
    <row r="1827" spans="1:26" ht="30" customHeight="1">
      <c r="A1827" s="106" t="s">
        <v>4135</v>
      </c>
      <c r="B1827" s="76" t="s">
        <v>4136</v>
      </c>
      <c r="C1827" s="107"/>
      <c r="D1827" s="104"/>
      <c r="E1827" s="61"/>
      <c r="F1827" s="61"/>
      <c r="G1827" s="104">
        <f t="shared" ref="G1827:G1844" si="545">ROUND(E1827-F1827,2)</f>
        <v>0</v>
      </c>
      <c r="H1827" s="104"/>
      <c r="I1827" s="68"/>
      <c r="J1827" s="68"/>
      <c r="K1827" s="68"/>
      <c r="L1827" s="68"/>
      <c r="M1827" s="68"/>
      <c r="N1827" s="68"/>
      <c r="O1827" s="68"/>
      <c r="P1827" s="68"/>
      <c r="Q1827" s="68"/>
      <c r="R1827" s="68"/>
      <c r="S1827" s="68"/>
      <c r="T1827" s="68"/>
      <c r="U1827" s="68"/>
      <c r="V1827" s="68"/>
      <c r="W1827" s="68"/>
      <c r="X1827" s="68"/>
      <c r="Y1827" s="68"/>
      <c r="Z1827" s="68"/>
    </row>
    <row r="1828" spans="1:26" ht="30" customHeight="1">
      <c r="A1828" s="103" t="s">
        <v>4137</v>
      </c>
      <c r="B1828" s="76" t="s">
        <v>4138</v>
      </c>
      <c r="C1828" s="107"/>
      <c r="D1828" s="104"/>
      <c r="E1828" s="61"/>
      <c r="F1828" s="61"/>
      <c r="G1828" s="104">
        <f t="shared" si="545"/>
        <v>0</v>
      </c>
      <c r="H1828" s="104"/>
      <c r="I1828" s="68"/>
      <c r="J1828" s="68"/>
      <c r="K1828" s="68"/>
      <c r="L1828" s="68"/>
      <c r="M1828" s="68"/>
      <c r="N1828" s="68"/>
      <c r="O1828" s="68"/>
      <c r="P1828" s="68"/>
      <c r="Q1828" s="68"/>
      <c r="R1828" s="68"/>
      <c r="S1828" s="68"/>
      <c r="T1828" s="68"/>
      <c r="U1828" s="68"/>
      <c r="V1828" s="68"/>
      <c r="W1828" s="68"/>
      <c r="X1828" s="68"/>
      <c r="Y1828" s="68"/>
      <c r="Z1828" s="68"/>
    </row>
    <row r="1829" spans="1:26" ht="30" customHeight="1">
      <c r="A1829" s="106" t="s">
        <v>4139</v>
      </c>
      <c r="B1829" s="76" t="s">
        <v>4140</v>
      </c>
      <c r="C1829" s="107"/>
      <c r="D1829" s="104"/>
      <c r="E1829" s="61"/>
      <c r="F1829" s="61"/>
      <c r="G1829" s="104">
        <f t="shared" si="545"/>
        <v>0</v>
      </c>
      <c r="H1829" s="104"/>
      <c r="I1829" s="68"/>
      <c r="J1829" s="68"/>
      <c r="K1829" s="68"/>
      <c r="L1829" s="68"/>
      <c r="M1829" s="68"/>
      <c r="N1829" s="68"/>
      <c r="O1829" s="68"/>
      <c r="P1829" s="68"/>
      <c r="Q1829" s="68"/>
      <c r="R1829" s="68"/>
      <c r="S1829" s="68"/>
      <c r="T1829" s="68"/>
      <c r="U1829" s="68"/>
      <c r="V1829" s="68"/>
      <c r="W1829" s="68"/>
      <c r="X1829" s="68"/>
      <c r="Y1829" s="68"/>
      <c r="Z1829" s="68"/>
    </row>
    <row r="1830" spans="1:26" ht="30" customHeight="1">
      <c r="A1830" s="103" t="s">
        <v>4141</v>
      </c>
      <c r="B1830" s="76" t="s">
        <v>4142</v>
      </c>
      <c r="C1830" s="107"/>
      <c r="D1830" s="104"/>
      <c r="E1830" s="61"/>
      <c r="F1830" s="61"/>
      <c r="G1830" s="104">
        <f t="shared" si="545"/>
        <v>0</v>
      </c>
      <c r="H1830" s="104"/>
      <c r="I1830" s="68"/>
      <c r="J1830" s="68"/>
      <c r="K1830" s="68"/>
      <c r="L1830" s="68"/>
      <c r="M1830" s="68"/>
      <c r="N1830" s="68"/>
      <c r="O1830" s="68"/>
      <c r="P1830" s="68"/>
      <c r="Q1830" s="68"/>
      <c r="R1830" s="68"/>
      <c r="S1830" s="68"/>
      <c r="T1830" s="68"/>
      <c r="U1830" s="68"/>
      <c r="V1830" s="68"/>
      <c r="W1830" s="68"/>
      <c r="X1830" s="68"/>
      <c r="Y1830" s="68"/>
      <c r="Z1830" s="68"/>
    </row>
    <row r="1831" spans="1:26" ht="30" customHeight="1">
      <c r="A1831" s="106" t="s">
        <v>4143</v>
      </c>
      <c r="B1831" s="76" t="s">
        <v>4144</v>
      </c>
      <c r="C1831" s="107"/>
      <c r="D1831" s="104"/>
      <c r="E1831" s="61"/>
      <c r="F1831" s="61"/>
      <c r="G1831" s="104">
        <f t="shared" si="545"/>
        <v>0</v>
      </c>
      <c r="H1831" s="104"/>
      <c r="I1831" s="68"/>
      <c r="J1831" s="68"/>
      <c r="K1831" s="68"/>
      <c r="L1831" s="68"/>
      <c r="M1831" s="68"/>
      <c r="N1831" s="68"/>
      <c r="O1831" s="68"/>
      <c r="P1831" s="68"/>
      <c r="Q1831" s="68"/>
      <c r="R1831" s="68"/>
      <c r="S1831" s="68"/>
      <c r="T1831" s="68"/>
      <c r="U1831" s="68"/>
      <c r="V1831" s="68"/>
      <c r="W1831" s="68"/>
      <c r="X1831" s="68"/>
      <c r="Y1831" s="68"/>
      <c r="Z1831" s="68"/>
    </row>
    <row r="1832" spans="1:26" ht="30" customHeight="1">
      <c r="A1832" s="103" t="s">
        <v>4145</v>
      </c>
      <c r="B1832" s="76" t="s">
        <v>4146</v>
      </c>
      <c r="C1832" s="107"/>
      <c r="D1832" s="104"/>
      <c r="E1832" s="104"/>
      <c r="F1832" s="104"/>
      <c r="G1832" s="104">
        <f t="shared" si="545"/>
        <v>0</v>
      </c>
      <c r="H1832" s="104"/>
      <c r="I1832" s="68"/>
      <c r="J1832" s="68"/>
      <c r="K1832" s="68"/>
      <c r="L1832" s="68"/>
      <c r="M1832" s="68"/>
      <c r="N1832" s="68"/>
      <c r="O1832" s="68"/>
      <c r="P1832" s="68"/>
      <c r="Q1832" s="68"/>
      <c r="R1832" s="68"/>
      <c r="S1832" s="68"/>
      <c r="T1832" s="68"/>
      <c r="U1832" s="68"/>
      <c r="V1832" s="68"/>
      <c r="W1832" s="68"/>
      <c r="X1832" s="68"/>
      <c r="Y1832" s="68"/>
      <c r="Z1832" s="68"/>
    </row>
    <row r="1833" spans="1:26" ht="30" customHeight="1">
      <c r="A1833" s="106" t="s">
        <v>4147</v>
      </c>
      <c r="B1833" s="76" t="s">
        <v>4148</v>
      </c>
      <c r="C1833" s="107"/>
      <c r="D1833" s="104"/>
      <c r="E1833" s="61"/>
      <c r="F1833" s="61"/>
      <c r="G1833" s="104">
        <f t="shared" si="545"/>
        <v>0</v>
      </c>
      <c r="H1833" s="104"/>
      <c r="I1833" s="68"/>
      <c r="J1833" s="68"/>
      <c r="K1833" s="68"/>
      <c r="L1833" s="68"/>
      <c r="M1833" s="68"/>
      <c r="N1833" s="68"/>
      <c r="O1833" s="68"/>
      <c r="P1833" s="68"/>
      <c r="Q1833" s="68"/>
      <c r="R1833" s="68"/>
      <c r="S1833" s="68"/>
      <c r="T1833" s="68"/>
      <c r="U1833" s="68"/>
      <c r="V1833" s="68"/>
      <c r="W1833" s="68"/>
      <c r="X1833" s="68"/>
      <c r="Y1833" s="68"/>
      <c r="Z1833" s="68"/>
    </row>
    <row r="1834" spans="1:26" ht="30" customHeight="1">
      <c r="A1834" s="103" t="s">
        <v>4149</v>
      </c>
      <c r="B1834" s="76" t="s">
        <v>4150</v>
      </c>
      <c r="C1834" s="107"/>
      <c r="D1834" s="104"/>
      <c r="E1834" s="61"/>
      <c r="F1834" s="61"/>
      <c r="G1834" s="104">
        <f t="shared" si="545"/>
        <v>0</v>
      </c>
      <c r="H1834" s="104"/>
      <c r="I1834" s="68"/>
      <c r="J1834" s="68"/>
      <c r="K1834" s="68"/>
      <c r="L1834" s="68"/>
      <c r="M1834" s="68"/>
      <c r="N1834" s="68"/>
      <c r="O1834" s="68"/>
      <c r="P1834" s="68"/>
      <c r="Q1834" s="68"/>
      <c r="R1834" s="68"/>
      <c r="S1834" s="68"/>
      <c r="T1834" s="68"/>
      <c r="U1834" s="68"/>
      <c r="V1834" s="68"/>
      <c r="W1834" s="68"/>
      <c r="X1834" s="68"/>
      <c r="Y1834" s="68"/>
      <c r="Z1834" s="68"/>
    </row>
    <row r="1835" spans="1:26" ht="30" customHeight="1">
      <c r="A1835" s="106" t="s">
        <v>4151</v>
      </c>
      <c r="B1835" s="76" t="s">
        <v>4152</v>
      </c>
      <c r="C1835" s="107"/>
      <c r="D1835" s="104"/>
      <c r="E1835" s="61"/>
      <c r="F1835" s="61"/>
      <c r="G1835" s="104">
        <f t="shared" si="545"/>
        <v>0</v>
      </c>
      <c r="H1835" s="104"/>
      <c r="I1835" s="68"/>
      <c r="J1835" s="68"/>
      <c r="K1835" s="68"/>
      <c r="L1835" s="68"/>
      <c r="M1835" s="68"/>
      <c r="N1835" s="68"/>
      <c r="O1835" s="68"/>
      <c r="P1835" s="68"/>
      <c r="Q1835" s="68"/>
      <c r="R1835" s="68"/>
      <c r="S1835" s="68"/>
      <c r="T1835" s="68"/>
      <c r="U1835" s="68"/>
      <c r="V1835" s="68"/>
      <c r="W1835" s="68"/>
      <c r="X1835" s="68"/>
      <c r="Y1835" s="68"/>
      <c r="Z1835" s="68"/>
    </row>
    <row r="1836" spans="1:26" ht="30" customHeight="1">
      <c r="A1836" s="103" t="s">
        <v>4153</v>
      </c>
      <c r="B1836" s="76" t="s">
        <v>4154</v>
      </c>
      <c r="C1836" s="107"/>
      <c r="D1836" s="104"/>
      <c r="E1836" s="61"/>
      <c r="F1836" s="61"/>
      <c r="G1836" s="104">
        <f t="shared" si="545"/>
        <v>0</v>
      </c>
      <c r="H1836" s="104"/>
      <c r="I1836" s="68"/>
      <c r="J1836" s="68"/>
      <c r="K1836" s="68"/>
      <c r="L1836" s="68"/>
      <c r="M1836" s="68"/>
      <c r="N1836" s="68"/>
      <c r="O1836" s="68"/>
      <c r="P1836" s="68"/>
      <c r="Q1836" s="68"/>
      <c r="R1836" s="68"/>
      <c r="S1836" s="68"/>
      <c r="T1836" s="68"/>
      <c r="U1836" s="68"/>
      <c r="V1836" s="68"/>
      <c r="W1836" s="68"/>
      <c r="X1836" s="68"/>
      <c r="Y1836" s="68"/>
      <c r="Z1836" s="68"/>
    </row>
    <row r="1837" spans="1:26" ht="30" customHeight="1">
      <c r="A1837" s="106" t="s">
        <v>4155</v>
      </c>
      <c r="B1837" s="76" t="s">
        <v>4156</v>
      </c>
      <c r="C1837" s="107"/>
      <c r="D1837" s="104"/>
      <c r="E1837" s="61"/>
      <c r="F1837" s="61"/>
      <c r="G1837" s="104">
        <f t="shared" si="545"/>
        <v>0</v>
      </c>
      <c r="H1837" s="104"/>
      <c r="I1837" s="68"/>
      <c r="J1837" s="68"/>
      <c r="K1837" s="68"/>
      <c r="L1837" s="68"/>
      <c r="M1837" s="68"/>
      <c r="N1837" s="68"/>
      <c r="O1837" s="68"/>
      <c r="P1837" s="68"/>
      <c r="Q1837" s="68"/>
      <c r="R1837" s="68"/>
      <c r="S1837" s="68"/>
      <c r="T1837" s="68"/>
      <c r="U1837" s="68"/>
      <c r="V1837" s="68"/>
      <c r="W1837" s="68"/>
      <c r="X1837" s="68"/>
      <c r="Y1837" s="68"/>
      <c r="Z1837" s="68"/>
    </row>
    <row r="1838" spans="1:26" ht="30" customHeight="1">
      <c r="A1838" s="103" t="s">
        <v>4157</v>
      </c>
      <c r="B1838" s="76" t="s">
        <v>4158</v>
      </c>
      <c r="C1838" s="107"/>
      <c r="D1838" s="104"/>
      <c r="E1838" s="61"/>
      <c r="F1838" s="61"/>
      <c r="G1838" s="104">
        <f t="shared" si="545"/>
        <v>0</v>
      </c>
      <c r="H1838" s="104"/>
      <c r="I1838" s="68"/>
      <c r="J1838" s="68"/>
      <c r="K1838" s="68"/>
      <c r="L1838" s="68"/>
      <c r="M1838" s="68"/>
      <c r="N1838" s="68"/>
      <c r="O1838" s="68"/>
      <c r="P1838" s="68"/>
      <c r="Q1838" s="68"/>
      <c r="R1838" s="68"/>
      <c r="S1838" s="68"/>
      <c r="T1838" s="68"/>
      <c r="U1838" s="68"/>
      <c r="V1838" s="68"/>
      <c r="W1838" s="68"/>
      <c r="X1838" s="68"/>
      <c r="Y1838" s="68"/>
      <c r="Z1838" s="68"/>
    </row>
    <row r="1839" spans="1:26" ht="30" customHeight="1">
      <c r="A1839" s="106" t="s">
        <v>4159</v>
      </c>
      <c r="B1839" s="76" t="s">
        <v>4160</v>
      </c>
      <c r="C1839" s="107"/>
      <c r="D1839" s="104"/>
      <c r="E1839" s="61"/>
      <c r="F1839" s="61"/>
      <c r="G1839" s="104">
        <f t="shared" si="545"/>
        <v>0</v>
      </c>
      <c r="H1839" s="104"/>
      <c r="I1839" s="68"/>
      <c r="J1839" s="68"/>
      <c r="K1839" s="68"/>
      <c r="L1839" s="68"/>
      <c r="M1839" s="68"/>
      <c r="N1839" s="68"/>
      <c r="O1839" s="68"/>
      <c r="P1839" s="68"/>
      <c r="Q1839" s="68"/>
      <c r="R1839" s="68"/>
      <c r="S1839" s="68"/>
      <c r="T1839" s="68"/>
      <c r="U1839" s="68"/>
      <c r="V1839" s="68"/>
      <c r="W1839" s="68"/>
      <c r="X1839" s="68"/>
      <c r="Y1839" s="68"/>
      <c r="Z1839" s="68"/>
    </row>
    <row r="1840" spans="1:26" ht="30" customHeight="1">
      <c r="A1840" s="103" t="s">
        <v>4161</v>
      </c>
      <c r="B1840" s="76" t="s">
        <v>4162</v>
      </c>
      <c r="C1840" s="107"/>
      <c r="D1840" s="104"/>
      <c r="E1840" s="61"/>
      <c r="F1840" s="61"/>
      <c r="G1840" s="104">
        <f t="shared" si="545"/>
        <v>0</v>
      </c>
      <c r="H1840" s="104"/>
      <c r="I1840" s="68"/>
      <c r="J1840" s="68"/>
      <c r="K1840" s="68"/>
      <c r="L1840" s="68"/>
      <c r="M1840" s="68"/>
      <c r="N1840" s="68"/>
      <c r="O1840" s="68"/>
      <c r="P1840" s="68"/>
      <c r="Q1840" s="68"/>
      <c r="R1840" s="68"/>
      <c r="S1840" s="68"/>
      <c r="T1840" s="68"/>
      <c r="U1840" s="68"/>
      <c r="V1840" s="68"/>
      <c r="W1840" s="68"/>
      <c r="X1840" s="68"/>
      <c r="Y1840" s="68"/>
      <c r="Z1840" s="68"/>
    </row>
    <row r="1841" spans="1:26" ht="30" customHeight="1">
      <c r="A1841" s="106" t="s">
        <v>4163</v>
      </c>
      <c r="B1841" s="76" t="s">
        <v>4164</v>
      </c>
      <c r="C1841" s="107"/>
      <c r="D1841" s="104"/>
      <c r="E1841" s="61"/>
      <c r="F1841" s="61"/>
      <c r="G1841" s="104">
        <f t="shared" si="545"/>
        <v>0</v>
      </c>
      <c r="H1841" s="104"/>
      <c r="I1841" s="68"/>
      <c r="J1841" s="68"/>
      <c r="K1841" s="68"/>
      <c r="L1841" s="68"/>
      <c r="M1841" s="68"/>
      <c r="N1841" s="68"/>
      <c r="O1841" s="68"/>
      <c r="P1841" s="68"/>
      <c r="Q1841" s="68"/>
      <c r="R1841" s="68"/>
      <c r="S1841" s="68"/>
      <c r="T1841" s="68"/>
      <c r="U1841" s="68"/>
      <c r="V1841" s="68"/>
      <c r="W1841" s="68"/>
      <c r="X1841" s="68"/>
      <c r="Y1841" s="68"/>
      <c r="Z1841" s="68"/>
    </row>
    <row r="1842" spans="1:26" ht="30" customHeight="1">
      <c r="A1842" s="103" t="s">
        <v>4165</v>
      </c>
      <c r="B1842" s="76" t="s">
        <v>4166</v>
      </c>
      <c r="C1842" s="107"/>
      <c r="D1842" s="104"/>
      <c r="E1842" s="61"/>
      <c r="F1842" s="61"/>
      <c r="G1842" s="104">
        <f t="shared" si="545"/>
        <v>0</v>
      </c>
      <c r="H1842" s="104"/>
      <c r="I1842" s="68"/>
      <c r="J1842" s="68"/>
      <c r="K1842" s="68"/>
      <c r="L1842" s="68"/>
      <c r="M1842" s="68"/>
      <c r="N1842" s="68"/>
      <c r="O1842" s="68"/>
      <c r="P1842" s="68"/>
      <c r="Q1842" s="68"/>
      <c r="R1842" s="68"/>
      <c r="S1842" s="68"/>
      <c r="T1842" s="68"/>
      <c r="U1842" s="68"/>
      <c r="V1842" s="68"/>
      <c r="W1842" s="68"/>
      <c r="X1842" s="68"/>
      <c r="Y1842" s="68"/>
      <c r="Z1842" s="68"/>
    </row>
    <row r="1843" spans="1:26" ht="30" customHeight="1">
      <c r="A1843" s="106" t="s">
        <v>4167</v>
      </c>
      <c r="B1843" s="76" t="s">
        <v>4168</v>
      </c>
      <c r="C1843" s="107"/>
      <c r="D1843" s="104"/>
      <c r="E1843" s="61"/>
      <c r="F1843" s="61"/>
      <c r="G1843" s="104">
        <f t="shared" si="545"/>
        <v>0</v>
      </c>
      <c r="H1843" s="104"/>
      <c r="I1843" s="68"/>
      <c r="J1843" s="68"/>
      <c r="K1843" s="68"/>
      <c r="L1843" s="68"/>
      <c r="M1843" s="68"/>
      <c r="N1843" s="68"/>
      <c r="O1843" s="68"/>
      <c r="P1843" s="68"/>
      <c r="Q1843" s="68"/>
      <c r="R1843" s="68"/>
      <c r="S1843" s="68"/>
      <c r="T1843" s="68"/>
      <c r="U1843" s="68"/>
      <c r="V1843" s="68"/>
      <c r="W1843" s="68"/>
      <c r="X1843" s="68"/>
      <c r="Y1843" s="68"/>
      <c r="Z1843" s="68"/>
    </row>
    <row r="1844" spans="1:26" ht="30" customHeight="1">
      <c r="A1844" s="103" t="s">
        <v>4169</v>
      </c>
      <c r="B1844" s="76" t="s">
        <v>4170</v>
      </c>
      <c r="C1844" s="107"/>
      <c r="D1844" s="104"/>
      <c r="E1844" s="61"/>
      <c r="F1844" s="61"/>
      <c r="G1844" s="104">
        <f t="shared" si="545"/>
        <v>0</v>
      </c>
      <c r="H1844" s="104"/>
      <c r="I1844" s="68"/>
      <c r="J1844" s="68"/>
      <c r="K1844" s="68"/>
      <c r="L1844" s="68"/>
      <c r="M1844" s="68"/>
      <c r="N1844" s="68"/>
      <c r="O1844" s="68"/>
      <c r="P1844" s="68"/>
      <c r="Q1844" s="68"/>
      <c r="R1844" s="68"/>
      <c r="S1844" s="68"/>
      <c r="T1844" s="68"/>
      <c r="U1844" s="68"/>
      <c r="V1844" s="68"/>
      <c r="W1844" s="68"/>
      <c r="X1844" s="68"/>
      <c r="Y1844" s="68"/>
      <c r="Z1844" s="68"/>
    </row>
    <row r="1845" spans="1:26" ht="30" customHeight="1">
      <c r="A1845" s="100" t="s">
        <v>4171</v>
      </c>
      <c r="B1845" s="109" t="s">
        <v>358</v>
      </c>
      <c r="C1845" s="102"/>
      <c r="D1845" s="102"/>
      <c r="E1845" s="48">
        <f t="shared" ref="E1845:G1845" si="546">SUM(E1846:E1863)</f>
        <v>0</v>
      </c>
      <c r="F1845" s="48">
        <f t="shared" si="546"/>
        <v>0</v>
      </c>
      <c r="G1845" s="48">
        <f t="shared" si="546"/>
        <v>0</v>
      </c>
      <c r="H1845" s="102"/>
      <c r="I1845" s="68"/>
      <c r="J1845" s="68"/>
      <c r="K1845" s="68"/>
      <c r="L1845" s="68"/>
      <c r="M1845" s="68"/>
      <c r="N1845" s="68"/>
      <c r="O1845" s="68"/>
      <c r="P1845" s="68"/>
      <c r="Q1845" s="68"/>
      <c r="R1845" s="68"/>
      <c r="S1845" s="68"/>
      <c r="T1845" s="68"/>
      <c r="U1845" s="68"/>
      <c r="V1845" s="68"/>
      <c r="W1845" s="68"/>
      <c r="X1845" s="68"/>
      <c r="Y1845" s="68"/>
      <c r="Z1845" s="68"/>
    </row>
    <row r="1846" spans="1:26" ht="30" customHeight="1">
      <c r="A1846" s="106" t="s">
        <v>4172</v>
      </c>
      <c r="B1846" s="76" t="s">
        <v>4173</v>
      </c>
      <c r="C1846" s="107"/>
      <c r="D1846" s="104"/>
      <c r="E1846" s="61"/>
      <c r="F1846" s="61"/>
      <c r="G1846" s="104">
        <f t="shared" ref="G1846:G1863" si="547">ROUND(E1846-F1846,2)</f>
        <v>0</v>
      </c>
      <c r="H1846" s="104"/>
      <c r="I1846" s="68"/>
      <c r="J1846" s="68"/>
      <c r="K1846" s="68"/>
      <c r="L1846" s="68"/>
      <c r="M1846" s="68"/>
      <c r="N1846" s="68"/>
      <c r="O1846" s="68"/>
      <c r="P1846" s="68"/>
      <c r="Q1846" s="68"/>
      <c r="R1846" s="68"/>
      <c r="S1846" s="68"/>
      <c r="T1846" s="68"/>
      <c r="U1846" s="68"/>
      <c r="V1846" s="68"/>
      <c r="W1846" s="68"/>
      <c r="X1846" s="68"/>
      <c r="Y1846" s="68"/>
      <c r="Z1846" s="68"/>
    </row>
    <row r="1847" spans="1:26" ht="30" customHeight="1">
      <c r="A1847" s="103" t="s">
        <v>4174</v>
      </c>
      <c r="B1847" s="76" t="s">
        <v>4175</v>
      </c>
      <c r="C1847" s="107"/>
      <c r="D1847" s="104"/>
      <c r="E1847" s="61"/>
      <c r="F1847" s="61"/>
      <c r="G1847" s="104">
        <f t="shared" si="547"/>
        <v>0</v>
      </c>
      <c r="H1847" s="104"/>
      <c r="I1847" s="68"/>
      <c r="J1847" s="68"/>
      <c r="K1847" s="68"/>
      <c r="L1847" s="68"/>
      <c r="M1847" s="68"/>
      <c r="N1847" s="68"/>
      <c r="O1847" s="68"/>
      <c r="P1847" s="68"/>
      <c r="Q1847" s="68"/>
      <c r="R1847" s="68"/>
      <c r="S1847" s="68"/>
      <c r="T1847" s="68"/>
      <c r="U1847" s="68"/>
      <c r="V1847" s="68"/>
      <c r="W1847" s="68"/>
      <c r="X1847" s="68"/>
      <c r="Y1847" s="68"/>
      <c r="Z1847" s="68"/>
    </row>
    <row r="1848" spans="1:26" ht="30" customHeight="1">
      <c r="A1848" s="106" t="s">
        <v>4176</v>
      </c>
      <c r="B1848" s="76" t="s">
        <v>4177</v>
      </c>
      <c r="C1848" s="107"/>
      <c r="D1848" s="104"/>
      <c r="E1848" s="61"/>
      <c r="F1848" s="61"/>
      <c r="G1848" s="104">
        <f t="shared" si="547"/>
        <v>0</v>
      </c>
      <c r="H1848" s="104"/>
      <c r="I1848" s="68"/>
      <c r="J1848" s="68"/>
      <c r="K1848" s="68"/>
      <c r="L1848" s="68"/>
      <c r="M1848" s="68"/>
      <c r="N1848" s="68"/>
      <c r="O1848" s="68"/>
      <c r="P1848" s="68"/>
      <c r="Q1848" s="68"/>
      <c r="R1848" s="68"/>
      <c r="S1848" s="68"/>
      <c r="T1848" s="68"/>
      <c r="U1848" s="68"/>
      <c r="V1848" s="68"/>
      <c r="W1848" s="68"/>
      <c r="X1848" s="68"/>
      <c r="Y1848" s="68"/>
      <c r="Z1848" s="68"/>
    </row>
    <row r="1849" spans="1:26" ht="30" customHeight="1">
      <c r="A1849" s="103" t="s">
        <v>4178</v>
      </c>
      <c r="B1849" s="76" t="s">
        <v>4179</v>
      </c>
      <c r="C1849" s="107"/>
      <c r="D1849" s="104"/>
      <c r="E1849" s="61"/>
      <c r="F1849" s="61"/>
      <c r="G1849" s="104">
        <f t="shared" si="547"/>
        <v>0</v>
      </c>
      <c r="H1849" s="104"/>
      <c r="I1849" s="68"/>
      <c r="J1849" s="68"/>
      <c r="K1849" s="68"/>
      <c r="L1849" s="68"/>
      <c r="M1849" s="68"/>
      <c r="N1849" s="68"/>
      <c r="O1849" s="68"/>
      <c r="P1849" s="68"/>
      <c r="Q1849" s="68"/>
      <c r="R1849" s="68"/>
      <c r="S1849" s="68"/>
      <c r="T1849" s="68"/>
      <c r="U1849" s="68"/>
      <c r="V1849" s="68"/>
      <c r="W1849" s="68"/>
      <c r="X1849" s="68"/>
      <c r="Y1849" s="68"/>
      <c r="Z1849" s="68"/>
    </row>
    <row r="1850" spans="1:26" ht="30" customHeight="1">
      <c r="A1850" s="106" t="s">
        <v>4180</v>
      </c>
      <c r="B1850" s="76" t="s">
        <v>4181</v>
      </c>
      <c r="C1850" s="107"/>
      <c r="D1850" s="104"/>
      <c r="E1850" s="61"/>
      <c r="F1850" s="61"/>
      <c r="G1850" s="104">
        <f t="shared" si="547"/>
        <v>0</v>
      </c>
      <c r="H1850" s="104"/>
      <c r="I1850" s="68"/>
      <c r="J1850" s="68"/>
      <c r="K1850" s="68"/>
      <c r="L1850" s="68"/>
      <c r="M1850" s="68"/>
      <c r="N1850" s="68"/>
      <c r="O1850" s="68"/>
      <c r="P1850" s="68"/>
      <c r="Q1850" s="68"/>
      <c r="R1850" s="68"/>
      <c r="S1850" s="68"/>
      <c r="T1850" s="68"/>
      <c r="U1850" s="68"/>
      <c r="V1850" s="68"/>
      <c r="W1850" s="68"/>
      <c r="X1850" s="68"/>
      <c r="Y1850" s="68"/>
      <c r="Z1850" s="68"/>
    </row>
    <row r="1851" spans="1:26" ht="30" customHeight="1">
      <c r="A1851" s="103" t="s">
        <v>4182</v>
      </c>
      <c r="B1851" s="76" t="s">
        <v>4183</v>
      </c>
      <c r="C1851" s="107"/>
      <c r="D1851" s="104"/>
      <c r="E1851" s="61"/>
      <c r="F1851" s="61"/>
      <c r="G1851" s="104">
        <f t="shared" si="547"/>
        <v>0</v>
      </c>
      <c r="H1851" s="104"/>
      <c r="I1851" s="68"/>
      <c r="J1851" s="68"/>
      <c r="K1851" s="68"/>
      <c r="L1851" s="68"/>
      <c r="M1851" s="68"/>
      <c r="N1851" s="68"/>
      <c r="O1851" s="68"/>
      <c r="P1851" s="68"/>
      <c r="Q1851" s="68"/>
      <c r="R1851" s="68"/>
      <c r="S1851" s="68"/>
      <c r="T1851" s="68"/>
      <c r="U1851" s="68"/>
      <c r="V1851" s="68"/>
      <c r="W1851" s="68"/>
      <c r="X1851" s="68"/>
      <c r="Y1851" s="68"/>
      <c r="Z1851" s="68"/>
    </row>
    <row r="1852" spans="1:26" ht="30" customHeight="1">
      <c r="A1852" s="106" t="s">
        <v>4184</v>
      </c>
      <c r="B1852" s="76" t="s">
        <v>4185</v>
      </c>
      <c r="C1852" s="107"/>
      <c r="D1852" s="104"/>
      <c r="E1852" s="61"/>
      <c r="F1852" s="61"/>
      <c r="G1852" s="104">
        <f t="shared" si="547"/>
        <v>0</v>
      </c>
      <c r="H1852" s="104"/>
      <c r="I1852" s="68"/>
      <c r="J1852" s="68"/>
      <c r="K1852" s="68"/>
      <c r="L1852" s="68"/>
      <c r="M1852" s="68"/>
      <c r="N1852" s="68"/>
      <c r="O1852" s="68"/>
      <c r="P1852" s="68"/>
      <c r="Q1852" s="68"/>
      <c r="R1852" s="68"/>
      <c r="S1852" s="68"/>
      <c r="T1852" s="68"/>
      <c r="U1852" s="68"/>
      <c r="V1852" s="68"/>
      <c r="W1852" s="68"/>
      <c r="X1852" s="68"/>
      <c r="Y1852" s="68"/>
      <c r="Z1852" s="68"/>
    </row>
    <row r="1853" spans="1:26" ht="30" customHeight="1">
      <c r="A1853" s="103" t="s">
        <v>4186</v>
      </c>
      <c r="B1853" s="76" t="s">
        <v>4187</v>
      </c>
      <c r="C1853" s="107"/>
      <c r="D1853" s="104"/>
      <c r="E1853" s="61"/>
      <c r="F1853" s="61"/>
      <c r="G1853" s="104">
        <f t="shared" si="547"/>
        <v>0</v>
      </c>
      <c r="H1853" s="104"/>
      <c r="I1853" s="68"/>
      <c r="J1853" s="68"/>
      <c r="K1853" s="68"/>
      <c r="L1853" s="68"/>
      <c r="M1853" s="68"/>
      <c r="N1853" s="68"/>
      <c r="O1853" s="68"/>
      <c r="P1853" s="68"/>
      <c r="Q1853" s="68"/>
      <c r="R1853" s="68"/>
      <c r="S1853" s="68"/>
      <c r="T1853" s="68"/>
      <c r="U1853" s="68"/>
      <c r="V1853" s="68"/>
      <c r="W1853" s="68"/>
      <c r="X1853" s="68"/>
      <c r="Y1853" s="68"/>
      <c r="Z1853" s="68"/>
    </row>
    <row r="1854" spans="1:26" ht="30" customHeight="1">
      <c r="A1854" s="106" t="s">
        <v>4188</v>
      </c>
      <c r="B1854" s="76" t="s">
        <v>4189</v>
      </c>
      <c r="C1854" s="107"/>
      <c r="D1854" s="104"/>
      <c r="E1854" s="61"/>
      <c r="F1854" s="61"/>
      <c r="G1854" s="104">
        <f t="shared" si="547"/>
        <v>0</v>
      </c>
      <c r="H1854" s="104"/>
      <c r="I1854" s="68"/>
      <c r="J1854" s="68"/>
      <c r="K1854" s="68"/>
      <c r="L1854" s="68"/>
      <c r="M1854" s="68"/>
      <c r="N1854" s="68"/>
      <c r="O1854" s="68"/>
      <c r="P1854" s="68"/>
      <c r="Q1854" s="68"/>
      <c r="R1854" s="68"/>
      <c r="S1854" s="68"/>
      <c r="T1854" s="68"/>
      <c r="U1854" s="68"/>
      <c r="V1854" s="68"/>
      <c r="W1854" s="68"/>
      <c r="X1854" s="68"/>
      <c r="Y1854" s="68"/>
      <c r="Z1854" s="68"/>
    </row>
    <row r="1855" spans="1:26" ht="30" customHeight="1">
      <c r="A1855" s="103" t="s">
        <v>4190</v>
      </c>
      <c r="B1855" s="76" t="s">
        <v>4191</v>
      </c>
      <c r="C1855" s="107"/>
      <c r="D1855" s="104"/>
      <c r="E1855" s="61"/>
      <c r="F1855" s="61"/>
      <c r="G1855" s="104">
        <f t="shared" si="547"/>
        <v>0</v>
      </c>
      <c r="H1855" s="104"/>
      <c r="I1855" s="68"/>
      <c r="J1855" s="68"/>
      <c r="K1855" s="68"/>
      <c r="L1855" s="68"/>
      <c r="M1855" s="68"/>
      <c r="N1855" s="68"/>
      <c r="O1855" s="68"/>
      <c r="P1855" s="68"/>
      <c r="Q1855" s="68"/>
      <c r="R1855" s="68"/>
      <c r="S1855" s="68"/>
      <c r="T1855" s="68"/>
      <c r="U1855" s="68"/>
      <c r="V1855" s="68"/>
      <c r="W1855" s="68"/>
      <c r="X1855" s="68"/>
      <c r="Y1855" s="68"/>
      <c r="Z1855" s="68"/>
    </row>
    <row r="1856" spans="1:26" ht="30" customHeight="1">
      <c r="A1856" s="106" t="s">
        <v>4192</v>
      </c>
      <c r="B1856" s="76" t="s">
        <v>4193</v>
      </c>
      <c r="C1856" s="107"/>
      <c r="D1856" s="104"/>
      <c r="E1856" s="61"/>
      <c r="F1856" s="61"/>
      <c r="G1856" s="104">
        <f t="shared" si="547"/>
        <v>0</v>
      </c>
      <c r="H1856" s="104"/>
      <c r="I1856" s="68"/>
      <c r="J1856" s="68"/>
      <c r="K1856" s="68"/>
      <c r="L1856" s="68"/>
      <c r="M1856" s="68"/>
      <c r="N1856" s="68"/>
      <c r="O1856" s="68"/>
      <c r="P1856" s="68"/>
      <c r="Q1856" s="68"/>
      <c r="R1856" s="68"/>
      <c r="S1856" s="68"/>
      <c r="T1856" s="68"/>
      <c r="U1856" s="68"/>
      <c r="V1856" s="68"/>
      <c r="W1856" s="68"/>
      <c r="X1856" s="68"/>
      <c r="Y1856" s="68"/>
      <c r="Z1856" s="68"/>
    </row>
    <row r="1857" spans="1:26" ht="30" customHeight="1">
      <c r="A1857" s="103" t="s">
        <v>4194</v>
      </c>
      <c r="B1857" s="76" t="s">
        <v>4195</v>
      </c>
      <c r="C1857" s="107"/>
      <c r="D1857" s="104"/>
      <c r="E1857" s="61"/>
      <c r="F1857" s="61"/>
      <c r="G1857" s="104">
        <f t="shared" si="547"/>
        <v>0</v>
      </c>
      <c r="H1857" s="104"/>
      <c r="I1857" s="68"/>
      <c r="J1857" s="68"/>
      <c r="K1857" s="68"/>
      <c r="L1857" s="68"/>
      <c r="M1857" s="68"/>
      <c r="N1857" s="68"/>
      <c r="O1857" s="68"/>
      <c r="P1857" s="68"/>
      <c r="Q1857" s="68"/>
      <c r="R1857" s="68"/>
      <c r="S1857" s="68"/>
      <c r="T1857" s="68"/>
      <c r="U1857" s="68"/>
      <c r="V1857" s="68"/>
      <c r="W1857" s="68"/>
      <c r="X1857" s="68"/>
      <c r="Y1857" s="68"/>
      <c r="Z1857" s="68"/>
    </row>
    <row r="1858" spans="1:26" ht="30" customHeight="1">
      <c r="A1858" s="106" t="s">
        <v>4196</v>
      </c>
      <c r="B1858" s="76" t="s">
        <v>4197</v>
      </c>
      <c r="C1858" s="107"/>
      <c r="D1858" s="104"/>
      <c r="E1858" s="61"/>
      <c r="F1858" s="61"/>
      <c r="G1858" s="104">
        <f t="shared" si="547"/>
        <v>0</v>
      </c>
      <c r="H1858" s="104"/>
      <c r="I1858" s="68"/>
      <c r="J1858" s="68"/>
      <c r="K1858" s="68"/>
      <c r="L1858" s="68"/>
      <c r="M1858" s="68"/>
      <c r="N1858" s="68"/>
      <c r="O1858" s="68"/>
      <c r="P1858" s="68"/>
      <c r="Q1858" s="68"/>
      <c r="R1858" s="68"/>
      <c r="S1858" s="68"/>
      <c r="T1858" s="68"/>
      <c r="U1858" s="68"/>
      <c r="V1858" s="68"/>
      <c r="W1858" s="68"/>
      <c r="X1858" s="68"/>
      <c r="Y1858" s="68"/>
      <c r="Z1858" s="68"/>
    </row>
    <row r="1859" spans="1:26" ht="30" customHeight="1">
      <c r="A1859" s="103" t="s">
        <v>4198</v>
      </c>
      <c r="B1859" s="76" t="s">
        <v>4199</v>
      </c>
      <c r="C1859" s="107"/>
      <c r="D1859" s="104"/>
      <c r="E1859" s="61"/>
      <c r="F1859" s="61"/>
      <c r="G1859" s="104">
        <f t="shared" si="547"/>
        <v>0</v>
      </c>
      <c r="H1859" s="104"/>
      <c r="I1859" s="68"/>
      <c r="J1859" s="68"/>
      <c r="K1859" s="68"/>
      <c r="L1859" s="68"/>
      <c r="M1859" s="68"/>
      <c r="N1859" s="68"/>
      <c r="O1859" s="68"/>
      <c r="P1859" s="68"/>
      <c r="Q1859" s="68"/>
      <c r="R1859" s="68"/>
      <c r="S1859" s="68"/>
      <c r="T1859" s="68"/>
      <c r="U1859" s="68"/>
      <c r="V1859" s="68"/>
      <c r="W1859" s="68"/>
      <c r="X1859" s="68"/>
      <c r="Y1859" s="68"/>
      <c r="Z1859" s="68"/>
    </row>
    <row r="1860" spans="1:26" ht="30" customHeight="1">
      <c r="A1860" s="106" t="s">
        <v>4200</v>
      </c>
      <c r="B1860" s="76" t="s">
        <v>4201</v>
      </c>
      <c r="C1860" s="107"/>
      <c r="D1860" s="104"/>
      <c r="E1860" s="61"/>
      <c r="F1860" s="61"/>
      <c r="G1860" s="104">
        <f t="shared" si="547"/>
        <v>0</v>
      </c>
      <c r="H1860" s="104"/>
      <c r="I1860" s="68"/>
      <c r="J1860" s="68"/>
      <c r="K1860" s="68"/>
      <c r="L1860" s="68"/>
      <c r="M1860" s="68"/>
      <c r="N1860" s="68"/>
      <c r="O1860" s="68"/>
      <c r="P1860" s="68"/>
      <c r="Q1860" s="68"/>
      <c r="R1860" s="68"/>
      <c r="S1860" s="68"/>
      <c r="T1860" s="68"/>
      <c r="U1860" s="68"/>
      <c r="V1860" s="68"/>
      <c r="W1860" s="68"/>
      <c r="X1860" s="68"/>
      <c r="Y1860" s="68"/>
      <c r="Z1860" s="68"/>
    </row>
    <row r="1861" spans="1:26" ht="30" customHeight="1">
      <c r="A1861" s="103" t="s">
        <v>4202</v>
      </c>
      <c r="B1861" s="76" t="s">
        <v>4203</v>
      </c>
      <c r="C1861" s="107"/>
      <c r="D1861" s="104"/>
      <c r="E1861" s="61"/>
      <c r="F1861" s="61"/>
      <c r="G1861" s="104">
        <f t="shared" si="547"/>
        <v>0</v>
      </c>
      <c r="H1861" s="104"/>
      <c r="I1861" s="68"/>
      <c r="J1861" s="68"/>
      <c r="K1861" s="68"/>
      <c r="L1861" s="68"/>
      <c r="M1861" s="68"/>
      <c r="N1861" s="68"/>
      <c r="O1861" s="68"/>
      <c r="P1861" s="68"/>
      <c r="Q1861" s="68"/>
      <c r="R1861" s="68"/>
      <c r="S1861" s="68"/>
      <c r="T1861" s="68"/>
      <c r="U1861" s="68"/>
      <c r="V1861" s="68"/>
      <c r="W1861" s="68"/>
      <c r="X1861" s="68"/>
      <c r="Y1861" s="68"/>
      <c r="Z1861" s="68"/>
    </row>
    <row r="1862" spans="1:26" ht="30" customHeight="1">
      <c r="A1862" s="106" t="s">
        <v>4204</v>
      </c>
      <c r="B1862" s="76" t="s">
        <v>4205</v>
      </c>
      <c r="C1862" s="107"/>
      <c r="D1862" s="104"/>
      <c r="E1862" s="61"/>
      <c r="F1862" s="61"/>
      <c r="G1862" s="104">
        <f t="shared" si="547"/>
        <v>0</v>
      </c>
      <c r="H1862" s="104"/>
      <c r="I1862" s="68"/>
      <c r="J1862" s="68"/>
      <c r="K1862" s="68"/>
      <c r="L1862" s="68"/>
      <c r="M1862" s="68"/>
      <c r="N1862" s="68"/>
      <c r="O1862" s="68"/>
      <c r="P1862" s="68"/>
      <c r="Q1862" s="68"/>
      <c r="R1862" s="68"/>
      <c r="S1862" s="68"/>
      <c r="T1862" s="68"/>
      <c r="U1862" s="68"/>
      <c r="V1862" s="68"/>
      <c r="W1862" s="68"/>
      <c r="X1862" s="68"/>
      <c r="Y1862" s="68"/>
      <c r="Z1862" s="68"/>
    </row>
    <row r="1863" spans="1:26" ht="30" customHeight="1">
      <c r="A1863" s="103" t="s">
        <v>4206</v>
      </c>
      <c r="B1863" s="76" t="s">
        <v>4207</v>
      </c>
      <c r="C1863" s="107"/>
      <c r="D1863" s="104"/>
      <c r="E1863" s="61"/>
      <c r="F1863" s="61"/>
      <c r="G1863" s="104">
        <f t="shared" si="547"/>
        <v>0</v>
      </c>
      <c r="H1863" s="104"/>
      <c r="I1863" s="68"/>
      <c r="J1863" s="68"/>
      <c r="K1863" s="68"/>
      <c r="L1863" s="68"/>
      <c r="M1863" s="68"/>
      <c r="N1863" s="68"/>
      <c r="O1863" s="68"/>
      <c r="P1863" s="68"/>
      <c r="Q1863" s="68"/>
      <c r="R1863" s="68"/>
      <c r="S1863" s="68"/>
      <c r="T1863" s="68"/>
      <c r="U1863" s="68"/>
      <c r="V1863" s="68"/>
      <c r="W1863" s="68"/>
      <c r="X1863" s="68"/>
      <c r="Y1863" s="68"/>
      <c r="Z1863" s="68"/>
    </row>
    <row r="1864" spans="1:26" ht="30" customHeight="1">
      <c r="A1864" s="100" t="s">
        <v>4208</v>
      </c>
      <c r="B1864" s="109" t="s">
        <v>3158</v>
      </c>
      <c r="C1864" s="102"/>
      <c r="D1864" s="102"/>
      <c r="E1864" s="48">
        <f t="shared" ref="E1864:G1864" si="548">SUM(E1865:E1882)</f>
        <v>0</v>
      </c>
      <c r="F1864" s="48">
        <f t="shared" si="548"/>
        <v>0</v>
      </c>
      <c r="G1864" s="48">
        <f t="shared" si="548"/>
        <v>0</v>
      </c>
      <c r="H1864" s="102"/>
      <c r="I1864" s="68"/>
      <c r="J1864" s="68"/>
      <c r="K1864" s="68"/>
      <c r="L1864" s="68"/>
      <c r="M1864" s="68"/>
      <c r="N1864" s="68"/>
      <c r="O1864" s="68"/>
      <c r="P1864" s="68"/>
      <c r="Q1864" s="68"/>
      <c r="R1864" s="68"/>
      <c r="S1864" s="68"/>
      <c r="T1864" s="68"/>
      <c r="U1864" s="68"/>
      <c r="V1864" s="68"/>
      <c r="W1864" s="68"/>
      <c r="X1864" s="68"/>
      <c r="Y1864" s="68"/>
      <c r="Z1864" s="68"/>
    </row>
    <row r="1865" spans="1:26" ht="30" customHeight="1">
      <c r="A1865" s="106" t="s">
        <v>4209</v>
      </c>
      <c r="B1865" s="76" t="s">
        <v>4210</v>
      </c>
      <c r="C1865" s="107"/>
      <c r="D1865" s="104"/>
      <c r="E1865" s="61"/>
      <c r="F1865" s="61"/>
      <c r="G1865" s="104">
        <f t="shared" ref="G1865:G1882" si="549">ROUND(E1865-F1865,2)</f>
        <v>0</v>
      </c>
      <c r="H1865" s="104"/>
      <c r="I1865" s="68"/>
      <c r="J1865" s="68"/>
      <c r="K1865" s="68"/>
      <c r="L1865" s="68"/>
      <c r="M1865" s="68"/>
      <c r="N1865" s="68"/>
      <c r="O1865" s="68"/>
      <c r="P1865" s="68"/>
      <c r="Q1865" s="68"/>
      <c r="R1865" s="68"/>
      <c r="S1865" s="68"/>
      <c r="T1865" s="68"/>
      <c r="U1865" s="68"/>
      <c r="V1865" s="68"/>
      <c r="W1865" s="68"/>
      <c r="X1865" s="68"/>
      <c r="Y1865" s="68"/>
      <c r="Z1865" s="68"/>
    </row>
    <row r="1866" spans="1:26" ht="30" customHeight="1">
      <c r="A1866" s="103" t="s">
        <v>4211</v>
      </c>
      <c r="B1866" s="76" t="s">
        <v>4212</v>
      </c>
      <c r="C1866" s="107"/>
      <c r="D1866" s="104"/>
      <c r="E1866" s="61"/>
      <c r="F1866" s="61"/>
      <c r="G1866" s="104">
        <f t="shared" si="549"/>
        <v>0</v>
      </c>
      <c r="H1866" s="104"/>
      <c r="I1866" s="68"/>
      <c r="J1866" s="68"/>
      <c r="K1866" s="68"/>
      <c r="L1866" s="68"/>
      <c r="M1866" s="68"/>
      <c r="N1866" s="68"/>
      <c r="O1866" s="68"/>
      <c r="P1866" s="68"/>
      <c r="Q1866" s="68"/>
      <c r="R1866" s="68"/>
      <c r="S1866" s="68"/>
      <c r="T1866" s="68"/>
      <c r="U1866" s="68"/>
      <c r="V1866" s="68"/>
      <c r="W1866" s="68"/>
      <c r="X1866" s="68"/>
      <c r="Y1866" s="68"/>
      <c r="Z1866" s="68"/>
    </row>
    <row r="1867" spans="1:26" ht="30" customHeight="1">
      <c r="A1867" s="106" t="s">
        <v>4213</v>
      </c>
      <c r="B1867" s="76" t="s">
        <v>4214</v>
      </c>
      <c r="C1867" s="107"/>
      <c r="D1867" s="104"/>
      <c r="E1867" s="61"/>
      <c r="F1867" s="61"/>
      <c r="G1867" s="104">
        <f t="shared" si="549"/>
        <v>0</v>
      </c>
      <c r="H1867" s="104"/>
      <c r="I1867" s="68"/>
      <c r="J1867" s="68"/>
      <c r="K1867" s="68"/>
      <c r="L1867" s="68"/>
      <c r="M1867" s="68"/>
      <c r="N1867" s="68"/>
      <c r="O1867" s="68"/>
      <c r="P1867" s="68"/>
      <c r="Q1867" s="68"/>
      <c r="R1867" s="68"/>
      <c r="S1867" s="68"/>
      <c r="T1867" s="68"/>
      <c r="U1867" s="68"/>
      <c r="V1867" s="68"/>
      <c r="W1867" s="68"/>
      <c r="X1867" s="68"/>
      <c r="Y1867" s="68"/>
      <c r="Z1867" s="68"/>
    </row>
    <row r="1868" spans="1:26" ht="30" customHeight="1">
      <c r="A1868" s="103" t="s">
        <v>4215</v>
      </c>
      <c r="B1868" s="76" t="s">
        <v>4216</v>
      </c>
      <c r="C1868" s="107"/>
      <c r="D1868" s="104"/>
      <c r="E1868" s="61"/>
      <c r="F1868" s="61"/>
      <c r="G1868" s="104">
        <f t="shared" si="549"/>
        <v>0</v>
      </c>
      <c r="H1868" s="104"/>
      <c r="I1868" s="68"/>
      <c r="J1868" s="68"/>
      <c r="K1868" s="68"/>
      <c r="L1868" s="68"/>
      <c r="M1868" s="68"/>
      <c r="N1868" s="68"/>
      <c r="O1868" s="68"/>
      <c r="P1868" s="68"/>
      <c r="Q1868" s="68"/>
      <c r="R1868" s="68"/>
      <c r="S1868" s="68"/>
      <c r="T1868" s="68"/>
      <c r="U1868" s="68"/>
      <c r="V1868" s="68"/>
      <c r="W1868" s="68"/>
      <c r="X1868" s="68"/>
      <c r="Y1868" s="68"/>
      <c r="Z1868" s="68"/>
    </row>
    <row r="1869" spans="1:26" ht="30" customHeight="1">
      <c r="A1869" s="106" t="s">
        <v>4217</v>
      </c>
      <c r="B1869" s="76" t="s">
        <v>4218</v>
      </c>
      <c r="C1869" s="107"/>
      <c r="D1869" s="104"/>
      <c r="E1869" s="61"/>
      <c r="F1869" s="61"/>
      <c r="G1869" s="104">
        <f t="shared" si="549"/>
        <v>0</v>
      </c>
      <c r="H1869" s="104"/>
      <c r="I1869" s="68"/>
      <c r="J1869" s="68"/>
      <c r="K1869" s="68"/>
      <c r="L1869" s="68"/>
      <c r="M1869" s="68"/>
      <c r="N1869" s="68"/>
      <c r="O1869" s="68"/>
      <c r="P1869" s="68"/>
      <c r="Q1869" s="68"/>
      <c r="R1869" s="68"/>
      <c r="S1869" s="68"/>
      <c r="T1869" s="68"/>
      <c r="U1869" s="68"/>
      <c r="V1869" s="68"/>
      <c r="W1869" s="68"/>
      <c r="X1869" s="68"/>
      <c r="Y1869" s="68"/>
      <c r="Z1869" s="68"/>
    </row>
    <row r="1870" spans="1:26" ht="30" customHeight="1">
      <c r="A1870" s="103" t="s">
        <v>4219</v>
      </c>
      <c r="B1870" s="76" t="s">
        <v>4220</v>
      </c>
      <c r="C1870" s="107"/>
      <c r="D1870" s="104"/>
      <c r="E1870" s="61"/>
      <c r="F1870" s="61"/>
      <c r="G1870" s="104">
        <f t="shared" si="549"/>
        <v>0</v>
      </c>
      <c r="H1870" s="104"/>
      <c r="I1870" s="68"/>
      <c r="J1870" s="68"/>
      <c r="K1870" s="68"/>
      <c r="L1870" s="68"/>
      <c r="M1870" s="68"/>
      <c r="N1870" s="68"/>
      <c r="O1870" s="68"/>
      <c r="P1870" s="68"/>
      <c r="Q1870" s="68"/>
      <c r="R1870" s="68"/>
      <c r="S1870" s="68"/>
      <c r="T1870" s="68"/>
      <c r="U1870" s="68"/>
      <c r="V1870" s="68"/>
      <c r="W1870" s="68"/>
      <c r="X1870" s="68"/>
      <c r="Y1870" s="68"/>
      <c r="Z1870" s="68"/>
    </row>
    <row r="1871" spans="1:26" ht="30" customHeight="1">
      <c r="A1871" s="106" t="s">
        <v>4221</v>
      </c>
      <c r="B1871" s="76" t="s">
        <v>4222</v>
      </c>
      <c r="C1871" s="107"/>
      <c r="D1871" s="104"/>
      <c r="E1871" s="61"/>
      <c r="F1871" s="61"/>
      <c r="G1871" s="104">
        <f t="shared" si="549"/>
        <v>0</v>
      </c>
      <c r="H1871" s="104"/>
      <c r="I1871" s="68"/>
      <c r="J1871" s="68"/>
      <c r="K1871" s="68"/>
      <c r="L1871" s="68"/>
      <c r="M1871" s="68"/>
      <c r="N1871" s="68"/>
      <c r="O1871" s="68"/>
      <c r="P1871" s="68"/>
      <c r="Q1871" s="68"/>
      <c r="R1871" s="68"/>
      <c r="S1871" s="68"/>
      <c r="T1871" s="68"/>
      <c r="U1871" s="68"/>
      <c r="V1871" s="68"/>
      <c r="W1871" s="68"/>
      <c r="X1871" s="68"/>
      <c r="Y1871" s="68"/>
      <c r="Z1871" s="68"/>
    </row>
    <row r="1872" spans="1:26" ht="30" customHeight="1">
      <c r="A1872" s="103" t="s">
        <v>4223</v>
      </c>
      <c r="B1872" s="76" t="s">
        <v>4224</v>
      </c>
      <c r="C1872" s="107"/>
      <c r="D1872" s="104"/>
      <c r="E1872" s="61"/>
      <c r="F1872" s="61"/>
      <c r="G1872" s="104">
        <f t="shared" si="549"/>
        <v>0</v>
      </c>
      <c r="H1872" s="104"/>
      <c r="I1872" s="68"/>
      <c r="J1872" s="68"/>
      <c r="K1872" s="68"/>
      <c r="L1872" s="68"/>
      <c r="M1872" s="68"/>
      <c r="N1872" s="68"/>
      <c r="O1872" s="68"/>
      <c r="P1872" s="68"/>
      <c r="Q1872" s="68"/>
      <c r="R1872" s="68"/>
      <c r="S1872" s="68"/>
      <c r="T1872" s="68"/>
      <c r="U1872" s="68"/>
      <c r="V1872" s="68"/>
      <c r="W1872" s="68"/>
      <c r="X1872" s="68"/>
      <c r="Y1872" s="68"/>
      <c r="Z1872" s="68"/>
    </row>
    <row r="1873" spans="1:26" ht="30" customHeight="1">
      <c r="A1873" s="106" t="s">
        <v>4225</v>
      </c>
      <c r="B1873" s="76" t="s">
        <v>4226</v>
      </c>
      <c r="C1873" s="107"/>
      <c r="D1873" s="104"/>
      <c r="E1873" s="61"/>
      <c r="F1873" s="61"/>
      <c r="G1873" s="104">
        <f t="shared" si="549"/>
        <v>0</v>
      </c>
      <c r="H1873" s="104"/>
      <c r="I1873" s="68"/>
      <c r="J1873" s="68"/>
      <c r="K1873" s="68"/>
      <c r="L1873" s="68"/>
      <c r="M1873" s="68"/>
      <c r="N1873" s="68"/>
      <c r="O1873" s="68"/>
      <c r="P1873" s="68"/>
      <c r="Q1873" s="68"/>
      <c r="R1873" s="68"/>
      <c r="S1873" s="68"/>
      <c r="T1873" s="68"/>
      <c r="U1873" s="68"/>
      <c r="V1873" s="68"/>
      <c r="W1873" s="68"/>
      <c r="X1873" s="68"/>
      <c r="Y1873" s="68"/>
      <c r="Z1873" s="68"/>
    </row>
    <row r="1874" spans="1:26" ht="30" customHeight="1">
      <c r="A1874" s="103" t="s">
        <v>4227</v>
      </c>
      <c r="B1874" s="76" t="s">
        <v>4228</v>
      </c>
      <c r="C1874" s="107"/>
      <c r="D1874" s="104"/>
      <c r="E1874" s="61"/>
      <c r="F1874" s="61"/>
      <c r="G1874" s="104">
        <f t="shared" si="549"/>
        <v>0</v>
      </c>
      <c r="H1874" s="104"/>
      <c r="I1874" s="68"/>
      <c r="J1874" s="68"/>
      <c r="K1874" s="68"/>
      <c r="L1874" s="68"/>
      <c r="M1874" s="68"/>
      <c r="N1874" s="68"/>
      <c r="O1874" s="68"/>
      <c r="P1874" s="68"/>
      <c r="Q1874" s="68"/>
      <c r="R1874" s="68"/>
      <c r="S1874" s="68"/>
      <c r="T1874" s="68"/>
      <c r="U1874" s="68"/>
      <c r="V1874" s="68"/>
      <c r="W1874" s="68"/>
      <c r="X1874" s="68"/>
      <c r="Y1874" s="68"/>
      <c r="Z1874" s="68"/>
    </row>
    <row r="1875" spans="1:26" ht="30" customHeight="1">
      <c r="A1875" s="106" t="s">
        <v>4229</v>
      </c>
      <c r="B1875" s="76" t="s">
        <v>4230</v>
      </c>
      <c r="C1875" s="107"/>
      <c r="D1875" s="104"/>
      <c r="E1875" s="61"/>
      <c r="F1875" s="61"/>
      <c r="G1875" s="104">
        <f t="shared" si="549"/>
        <v>0</v>
      </c>
      <c r="H1875" s="104"/>
      <c r="I1875" s="68"/>
      <c r="J1875" s="68"/>
      <c r="K1875" s="68"/>
      <c r="L1875" s="68"/>
      <c r="M1875" s="68"/>
      <c r="N1875" s="68"/>
      <c r="O1875" s="68"/>
      <c r="P1875" s="68"/>
      <c r="Q1875" s="68"/>
      <c r="R1875" s="68"/>
      <c r="S1875" s="68"/>
      <c r="T1875" s="68"/>
      <c r="U1875" s="68"/>
      <c r="V1875" s="68"/>
      <c r="W1875" s="68"/>
      <c r="X1875" s="68"/>
      <c r="Y1875" s="68"/>
      <c r="Z1875" s="68"/>
    </row>
    <row r="1876" spans="1:26" ht="30" customHeight="1">
      <c r="A1876" s="103" t="s">
        <v>4231</v>
      </c>
      <c r="B1876" s="76" t="s">
        <v>4232</v>
      </c>
      <c r="C1876" s="107"/>
      <c r="D1876" s="104"/>
      <c r="E1876" s="61"/>
      <c r="F1876" s="61"/>
      <c r="G1876" s="104">
        <f t="shared" si="549"/>
        <v>0</v>
      </c>
      <c r="H1876" s="104"/>
      <c r="I1876" s="68"/>
      <c r="J1876" s="68"/>
      <c r="K1876" s="68"/>
      <c r="L1876" s="68"/>
      <c r="M1876" s="68"/>
      <c r="N1876" s="68"/>
      <c r="O1876" s="68"/>
      <c r="P1876" s="68"/>
      <c r="Q1876" s="68"/>
      <c r="R1876" s="68"/>
      <c r="S1876" s="68"/>
      <c r="T1876" s="68"/>
      <c r="U1876" s="68"/>
      <c r="V1876" s="68"/>
      <c r="W1876" s="68"/>
      <c r="X1876" s="68"/>
      <c r="Y1876" s="68"/>
      <c r="Z1876" s="68"/>
    </row>
    <row r="1877" spans="1:26" ht="30" customHeight="1">
      <c r="A1877" s="106" t="s">
        <v>4233</v>
      </c>
      <c r="B1877" s="76" t="s">
        <v>4234</v>
      </c>
      <c r="C1877" s="107"/>
      <c r="D1877" s="104"/>
      <c r="E1877" s="61"/>
      <c r="F1877" s="61"/>
      <c r="G1877" s="104">
        <f t="shared" si="549"/>
        <v>0</v>
      </c>
      <c r="H1877" s="104"/>
      <c r="I1877" s="68"/>
      <c r="J1877" s="68"/>
      <c r="K1877" s="68"/>
      <c r="L1877" s="68"/>
      <c r="M1877" s="68"/>
      <c r="N1877" s="68"/>
      <c r="O1877" s="68"/>
      <c r="P1877" s="68"/>
      <c r="Q1877" s="68"/>
      <c r="R1877" s="68"/>
      <c r="S1877" s="68"/>
      <c r="T1877" s="68"/>
      <c r="U1877" s="68"/>
      <c r="V1877" s="68"/>
      <c r="W1877" s="68"/>
      <c r="X1877" s="68"/>
      <c r="Y1877" s="68"/>
      <c r="Z1877" s="68"/>
    </row>
    <row r="1878" spans="1:26" ht="30" customHeight="1">
      <c r="A1878" s="103" t="s">
        <v>4235</v>
      </c>
      <c r="B1878" s="76" t="s">
        <v>4236</v>
      </c>
      <c r="C1878" s="107"/>
      <c r="D1878" s="104"/>
      <c r="E1878" s="61"/>
      <c r="F1878" s="61"/>
      <c r="G1878" s="104">
        <f t="shared" si="549"/>
        <v>0</v>
      </c>
      <c r="H1878" s="104"/>
      <c r="I1878" s="68"/>
      <c r="J1878" s="68"/>
      <c r="K1878" s="68"/>
      <c r="L1878" s="68"/>
      <c r="M1878" s="68"/>
      <c r="N1878" s="68"/>
      <c r="O1878" s="68"/>
      <c r="P1878" s="68"/>
      <c r="Q1878" s="68"/>
      <c r="R1878" s="68"/>
      <c r="S1878" s="68"/>
      <c r="T1878" s="68"/>
      <c r="U1878" s="68"/>
      <c r="V1878" s="68"/>
      <c r="W1878" s="68"/>
      <c r="X1878" s="68"/>
      <c r="Y1878" s="68"/>
      <c r="Z1878" s="68"/>
    </row>
    <row r="1879" spans="1:26" ht="30" customHeight="1">
      <c r="A1879" s="106" t="s">
        <v>4237</v>
      </c>
      <c r="B1879" s="76" t="s">
        <v>4238</v>
      </c>
      <c r="C1879" s="107"/>
      <c r="D1879" s="104"/>
      <c r="E1879" s="61"/>
      <c r="F1879" s="61"/>
      <c r="G1879" s="104">
        <f t="shared" si="549"/>
        <v>0</v>
      </c>
      <c r="H1879" s="104"/>
      <c r="I1879" s="68"/>
      <c r="J1879" s="68"/>
      <c r="K1879" s="68"/>
      <c r="L1879" s="68"/>
      <c r="M1879" s="68"/>
      <c r="N1879" s="68"/>
      <c r="O1879" s="68"/>
      <c r="P1879" s="68"/>
      <c r="Q1879" s="68"/>
      <c r="R1879" s="68"/>
      <c r="S1879" s="68"/>
      <c r="T1879" s="68"/>
      <c r="U1879" s="68"/>
      <c r="V1879" s="68"/>
      <c r="W1879" s="68"/>
      <c r="X1879" s="68"/>
      <c r="Y1879" s="68"/>
      <c r="Z1879" s="68"/>
    </row>
    <row r="1880" spans="1:26" ht="30" customHeight="1">
      <c r="A1880" s="103" t="s">
        <v>4239</v>
      </c>
      <c r="B1880" s="76" t="s">
        <v>4240</v>
      </c>
      <c r="C1880" s="107"/>
      <c r="D1880" s="104"/>
      <c r="E1880" s="61"/>
      <c r="F1880" s="61"/>
      <c r="G1880" s="104">
        <f t="shared" si="549"/>
        <v>0</v>
      </c>
      <c r="H1880" s="104"/>
      <c r="I1880" s="68"/>
      <c r="J1880" s="68"/>
      <c r="K1880" s="68"/>
      <c r="L1880" s="68"/>
      <c r="M1880" s="68"/>
      <c r="N1880" s="68"/>
      <c r="O1880" s="68"/>
      <c r="P1880" s="68"/>
      <c r="Q1880" s="68"/>
      <c r="R1880" s="68"/>
      <c r="S1880" s="68"/>
      <c r="T1880" s="68"/>
      <c r="U1880" s="68"/>
      <c r="V1880" s="68"/>
      <c r="W1880" s="68"/>
      <c r="X1880" s="68"/>
      <c r="Y1880" s="68"/>
      <c r="Z1880" s="68"/>
    </row>
    <row r="1881" spans="1:26" ht="30" customHeight="1">
      <c r="A1881" s="106" t="s">
        <v>4241</v>
      </c>
      <c r="B1881" s="76" t="s">
        <v>4242</v>
      </c>
      <c r="C1881" s="107"/>
      <c r="D1881" s="104"/>
      <c r="E1881" s="61"/>
      <c r="F1881" s="61"/>
      <c r="G1881" s="104">
        <f t="shared" si="549"/>
        <v>0</v>
      </c>
      <c r="H1881" s="104"/>
      <c r="I1881" s="68"/>
      <c r="J1881" s="68"/>
      <c r="K1881" s="68"/>
      <c r="L1881" s="68"/>
      <c r="M1881" s="68"/>
      <c r="N1881" s="68"/>
      <c r="O1881" s="68"/>
      <c r="P1881" s="68"/>
      <c r="Q1881" s="68"/>
      <c r="R1881" s="68"/>
      <c r="S1881" s="68"/>
      <c r="T1881" s="68"/>
      <c r="U1881" s="68"/>
      <c r="V1881" s="68"/>
      <c r="W1881" s="68"/>
      <c r="X1881" s="68"/>
      <c r="Y1881" s="68"/>
      <c r="Z1881" s="68"/>
    </row>
    <row r="1882" spans="1:26" ht="30" customHeight="1">
      <c r="A1882" s="103" t="s">
        <v>4243</v>
      </c>
      <c r="B1882" s="76" t="s">
        <v>4244</v>
      </c>
      <c r="C1882" s="107"/>
      <c r="D1882" s="104"/>
      <c r="E1882" s="61"/>
      <c r="F1882" s="61"/>
      <c r="G1882" s="104">
        <f t="shared" si="549"/>
        <v>0</v>
      </c>
      <c r="H1882" s="104"/>
      <c r="I1882" s="68"/>
      <c r="J1882" s="68"/>
      <c r="K1882" s="68"/>
      <c r="L1882" s="68"/>
      <c r="M1882" s="68"/>
      <c r="N1882" s="68"/>
      <c r="O1882" s="68"/>
      <c r="P1882" s="68"/>
      <c r="Q1882" s="68"/>
      <c r="R1882" s="68"/>
      <c r="S1882" s="68"/>
      <c r="T1882" s="68"/>
      <c r="U1882" s="68"/>
      <c r="V1882" s="68"/>
      <c r="W1882" s="68"/>
      <c r="X1882" s="68"/>
      <c r="Y1882" s="68"/>
      <c r="Z1882" s="68"/>
    </row>
    <row r="1883" spans="1:26" ht="30" customHeight="1">
      <c r="A1883" s="100" t="s">
        <v>4245</v>
      </c>
      <c r="B1883" s="109" t="s">
        <v>590</v>
      </c>
      <c r="C1883" s="102"/>
      <c r="D1883" s="102"/>
      <c r="E1883" s="48">
        <f t="shared" ref="E1883:G1883" si="550">SUM(E1884:E1901)</f>
        <v>0</v>
      </c>
      <c r="F1883" s="48">
        <f t="shared" si="550"/>
        <v>0</v>
      </c>
      <c r="G1883" s="48">
        <f t="shared" si="550"/>
        <v>0</v>
      </c>
      <c r="H1883" s="102"/>
      <c r="I1883" s="68"/>
      <c r="J1883" s="68"/>
      <c r="K1883" s="68"/>
      <c r="L1883" s="68"/>
      <c r="M1883" s="68"/>
      <c r="N1883" s="68"/>
      <c r="O1883" s="68"/>
      <c r="P1883" s="68"/>
      <c r="Q1883" s="68"/>
      <c r="R1883" s="68"/>
      <c r="S1883" s="68"/>
      <c r="T1883" s="68"/>
      <c r="U1883" s="68"/>
      <c r="V1883" s="68"/>
      <c r="W1883" s="68"/>
      <c r="X1883" s="68"/>
      <c r="Y1883" s="68"/>
      <c r="Z1883" s="68"/>
    </row>
    <row r="1884" spans="1:26" ht="30" customHeight="1">
      <c r="A1884" s="106" t="s">
        <v>4246</v>
      </c>
      <c r="B1884" s="76" t="s">
        <v>4247</v>
      </c>
      <c r="C1884" s="107"/>
      <c r="D1884" s="104"/>
      <c r="E1884" s="61"/>
      <c r="F1884" s="61"/>
      <c r="G1884" s="104">
        <f t="shared" ref="G1884:G1901" si="551">ROUND(E1884-F1884,2)</f>
        <v>0</v>
      </c>
      <c r="H1884" s="104"/>
      <c r="I1884" s="68"/>
      <c r="J1884" s="68"/>
      <c r="K1884" s="68"/>
      <c r="L1884" s="68"/>
      <c r="M1884" s="68"/>
      <c r="N1884" s="68"/>
      <c r="O1884" s="68"/>
      <c r="P1884" s="68"/>
      <c r="Q1884" s="68"/>
      <c r="R1884" s="68"/>
      <c r="S1884" s="68"/>
      <c r="T1884" s="68"/>
      <c r="U1884" s="68"/>
      <c r="V1884" s="68"/>
      <c r="W1884" s="68"/>
      <c r="X1884" s="68"/>
      <c r="Y1884" s="68"/>
      <c r="Z1884" s="68"/>
    </row>
    <row r="1885" spans="1:26" ht="30" customHeight="1">
      <c r="A1885" s="103" t="s">
        <v>4248</v>
      </c>
      <c r="B1885" s="76" t="s">
        <v>4249</v>
      </c>
      <c r="C1885" s="107"/>
      <c r="D1885" s="104"/>
      <c r="E1885" s="61"/>
      <c r="F1885" s="61"/>
      <c r="G1885" s="104">
        <f t="shared" si="551"/>
        <v>0</v>
      </c>
      <c r="H1885" s="104"/>
      <c r="I1885" s="68"/>
      <c r="J1885" s="68"/>
      <c r="K1885" s="68"/>
      <c r="L1885" s="68"/>
      <c r="M1885" s="68"/>
      <c r="N1885" s="68"/>
      <c r="O1885" s="68"/>
      <c r="P1885" s="68"/>
      <c r="Q1885" s="68"/>
      <c r="R1885" s="68"/>
      <c r="S1885" s="68"/>
      <c r="T1885" s="68"/>
      <c r="U1885" s="68"/>
      <c r="V1885" s="68"/>
      <c r="W1885" s="68"/>
      <c r="X1885" s="68"/>
      <c r="Y1885" s="68"/>
      <c r="Z1885" s="68"/>
    </row>
    <row r="1886" spans="1:26" ht="30" customHeight="1">
      <c r="A1886" s="106" t="s">
        <v>4250</v>
      </c>
      <c r="B1886" s="76" t="s">
        <v>4251</v>
      </c>
      <c r="C1886" s="107"/>
      <c r="D1886" s="104"/>
      <c r="E1886" s="61"/>
      <c r="F1886" s="61"/>
      <c r="G1886" s="104">
        <f t="shared" si="551"/>
        <v>0</v>
      </c>
      <c r="H1886" s="104"/>
      <c r="I1886" s="68"/>
      <c r="J1886" s="68"/>
      <c r="K1886" s="68"/>
      <c r="L1886" s="68"/>
      <c r="M1886" s="68"/>
      <c r="N1886" s="68"/>
      <c r="O1886" s="68"/>
      <c r="P1886" s="68"/>
      <c r="Q1886" s="68"/>
      <c r="R1886" s="68"/>
      <c r="S1886" s="68"/>
      <c r="T1886" s="68"/>
      <c r="U1886" s="68"/>
      <c r="V1886" s="68"/>
      <c r="W1886" s="68"/>
      <c r="X1886" s="68"/>
      <c r="Y1886" s="68"/>
      <c r="Z1886" s="68"/>
    </row>
    <row r="1887" spans="1:26" ht="30" customHeight="1">
      <c r="A1887" s="103" t="s">
        <v>4252</v>
      </c>
      <c r="B1887" s="76" t="s">
        <v>4253</v>
      </c>
      <c r="C1887" s="107"/>
      <c r="D1887" s="104"/>
      <c r="E1887" s="61"/>
      <c r="F1887" s="61"/>
      <c r="G1887" s="104">
        <f t="shared" si="551"/>
        <v>0</v>
      </c>
      <c r="H1887" s="104"/>
      <c r="I1887" s="68"/>
      <c r="J1887" s="68"/>
      <c r="K1887" s="68"/>
      <c r="L1887" s="68"/>
      <c r="M1887" s="68"/>
      <c r="N1887" s="68"/>
      <c r="O1887" s="68"/>
      <c r="P1887" s="68"/>
      <c r="Q1887" s="68"/>
      <c r="R1887" s="68"/>
      <c r="S1887" s="68"/>
      <c r="T1887" s="68"/>
      <c r="U1887" s="68"/>
      <c r="V1887" s="68"/>
      <c r="W1887" s="68"/>
      <c r="X1887" s="68"/>
      <c r="Y1887" s="68"/>
      <c r="Z1887" s="68"/>
    </row>
    <row r="1888" spans="1:26" ht="30" customHeight="1">
      <c r="A1888" s="106" t="s">
        <v>4254</v>
      </c>
      <c r="B1888" s="76" t="s">
        <v>4255</v>
      </c>
      <c r="C1888" s="107"/>
      <c r="D1888" s="104"/>
      <c r="E1888" s="61"/>
      <c r="F1888" s="61"/>
      <c r="G1888" s="104">
        <f t="shared" si="551"/>
        <v>0</v>
      </c>
      <c r="H1888" s="104"/>
      <c r="I1888" s="68"/>
      <c r="J1888" s="68"/>
      <c r="K1888" s="68"/>
      <c r="L1888" s="68"/>
      <c r="M1888" s="68"/>
      <c r="N1888" s="68"/>
      <c r="O1888" s="68"/>
      <c r="P1888" s="68"/>
      <c r="Q1888" s="68"/>
      <c r="R1888" s="68"/>
      <c r="S1888" s="68"/>
      <c r="T1888" s="68"/>
      <c r="U1888" s="68"/>
      <c r="V1888" s="68"/>
      <c r="W1888" s="68"/>
      <c r="X1888" s="68"/>
      <c r="Y1888" s="68"/>
      <c r="Z1888" s="68"/>
    </row>
    <row r="1889" spans="1:26" ht="30" customHeight="1">
      <c r="A1889" s="103" t="s">
        <v>4256</v>
      </c>
      <c r="B1889" s="76" t="s">
        <v>4257</v>
      </c>
      <c r="C1889" s="107"/>
      <c r="D1889" s="104"/>
      <c r="E1889" s="61"/>
      <c r="F1889" s="61"/>
      <c r="G1889" s="104">
        <f t="shared" si="551"/>
        <v>0</v>
      </c>
      <c r="H1889" s="104"/>
      <c r="I1889" s="68"/>
      <c r="J1889" s="68"/>
      <c r="K1889" s="68"/>
      <c r="L1889" s="68"/>
      <c r="M1889" s="68"/>
      <c r="N1889" s="68"/>
      <c r="O1889" s="68"/>
      <c r="P1889" s="68"/>
      <c r="Q1889" s="68"/>
      <c r="R1889" s="68"/>
      <c r="S1889" s="68"/>
      <c r="T1889" s="68"/>
      <c r="U1889" s="68"/>
      <c r="V1889" s="68"/>
      <c r="W1889" s="68"/>
      <c r="X1889" s="68"/>
      <c r="Y1889" s="68"/>
      <c r="Z1889" s="68"/>
    </row>
    <row r="1890" spans="1:26" ht="30" customHeight="1">
      <c r="A1890" s="106" t="s">
        <v>4258</v>
      </c>
      <c r="B1890" s="76" t="s">
        <v>4259</v>
      </c>
      <c r="C1890" s="107"/>
      <c r="D1890" s="104"/>
      <c r="E1890" s="61"/>
      <c r="F1890" s="61"/>
      <c r="G1890" s="104">
        <f t="shared" si="551"/>
        <v>0</v>
      </c>
      <c r="H1890" s="104"/>
      <c r="I1890" s="68"/>
      <c r="J1890" s="68"/>
      <c r="K1890" s="68"/>
      <c r="L1890" s="68"/>
      <c r="M1890" s="68"/>
      <c r="N1890" s="68"/>
      <c r="O1890" s="68"/>
      <c r="P1890" s="68"/>
      <c r="Q1890" s="68"/>
      <c r="R1890" s="68"/>
      <c r="S1890" s="68"/>
      <c r="T1890" s="68"/>
      <c r="U1890" s="68"/>
      <c r="V1890" s="68"/>
      <c r="W1890" s="68"/>
      <c r="X1890" s="68"/>
      <c r="Y1890" s="68"/>
      <c r="Z1890" s="68"/>
    </row>
    <row r="1891" spans="1:26" ht="30" customHeight="1">
      <c r="A1891" s="103" t="s">
        <v>4260</v>
      </c>
      <c r="B1891" s="76" t="s">
        <v>4261</v>
      </c>
      <c r="C1891" s="107"/>
      <c r="D1891" s="104"/>
      <c r="E1891" s="61"/>
      <c r="F1891" s="61"/>
      <c r="G1891" s="104">
        <f t="shared" si="551"/>
        <v>0</v>
      </c>
      <c r="H1891" s="104"/>
      <c r="I1891" s="68"/>
      <c r="J1891" s="68"/>
      <c r="K1891" s="68"/>
      <c r="L1891" s="68"/>
      <c r="M1891" s="68"/>
      <c r="N1891" s="68"/>
      <c r="O1891" s="68"/>
      <c r="P1891" s="68"/>
      <c r="Q1891" s="68"/>
      <c r="R1891" s="68"/>
      <c r="S1891" s="68"/>
      <c r="T1891" s="68"/>
      <c r="U1891" s="68"/>
      <c r="V1891" s="68"/>
      <c r="W1891" s="68"/>
      <c r="X1891" s="68"/>
      <c r="Y1891" s="68"/>
      <c r="Z1891" s="68"/>
    </row>
    <row r="1892" spans="1:26" ht="30" customHeight="1">
      <c r="A1892" s="106" t="s">
        <v>4262</v>
      </c>
      <c r="B1892" s="76" t="s">
        <v>4263</v>
      </c>
      <c r="C1892" s="107"/>
      <c r="D1892" s="104"/>
      <c r="E1892" s="61"/>
      <c r="F1892" s="61"/>
      <c r="G1892" s="104">
        <f t="shared" si="551"/>
        <v>0</v>
      </c>
      <c r="H1892" s="104"/>
      <c r="I1892" s="68"/>
      <c r="J1892" s="68"/>
      <c r="K1892" s="68"/>
      <c r="L1892" s="68"/>
      <c r="M1892" s="68"/>
      <c r="N1892" s="68"/>
      <c r="O1892" s="68"/>
      <c r="P1892" s="68"/>
      <c r="Q1892" s="68"/>
      <c r="R1892" s="68"/>
      <c r="S1892" s="68"/>
      <c r="T1892" s="68"/>
      <c r="U1892" s="68"/>
      <c r="V1892" s="68"/>
      <c r="W1892" s="68"/>
      <c r="X1892" s="68"/>
      <c r="Y1892" s="68"/>
      <c r="Z1892" s="68"/>
    </row>
    <row r="1893" spans="1:26" ht="30" customHeight="1">
      <c r="A1893" s="103" t="s">
        <v>4264</v>
      </c>
      <c r="B1893" s="76" t="s">
        <v>4265</v>
      </c>
      <c r="C1893" s="107"/>
      <c r="D1893" s="104"/>
      <c r="E1893" s="61"/>
      <c r="F1893" s="61"/>
      <c r="G1893" s="104">
        <f t="shared" si="551"/>
        <v>0</v>
      </c>
      <c r="H1893" s="104"/>
      <c r="I1893" s="68"/>
      <c r="J1893" s="68"/>
      <c r="K1893" s="68"/>
      <c r="L1893" s="68"/>
      <c r="M1893" s="68"/>
      <c r="N1893" s="68"/>
      <c r="O1893" s="68"/>
      <c r="P1893" s="68"/>
      <c r="Q1893" s="68"/>
      <c r="R1893" s="68"/>
      <c r="S1893" s="68"/>
      <c r="T1893" s="68"/>
      <c r="U1893" s="68"/>
      <c r="V1893" s="68"/>
      <c r="W1893" s="68"/>
      <c r="X1893" s="68"/>
      <c r="Y1893" s="68"/>
      <c r="Z1893" s="68"/>
    </row>
    <row r="1894" spans="1:26" ht="30" customHeight="1">
      <c r="A1894" s="106" t="s">
        <v>4266</v>
      </c>
      <c r="B1894" s="76" t="s">
        <v>4267</v>
      </c>
      <c r="C1894" s="107"/>
      <c r="D1894" s="104"/>
      <c r="E1894" s="61"/>
      <c r="F1894" s="61"/>
      <c r="G1894" s="104">
        <f t="shared" si="551"/>
        <v>0</v>
      </c>
      <c r="H1894" s="104"/>
      <c r="I1894" s="68"/>
      <c r="J1894" s="68"/>
      <c r="K1894" s="68"/>
      <c r="L1894" s="68"/>
      <c r="M1894" s="68"/>
      <c r="N1894" s="68"/>
      <c r="O1894" s="68"/>
      <c r="P1894" s="68"/>
      <c r="Q1894" s="68"/>
      <c r="R1894" s="68"/>
      <c r="S1894" s="68"/>
      <c r="T1894" s="68"/>
      <c r="U1894" s="68"/>
      <c r="V1894" s="68"/>
      <c r="W1894" s="68"/>
      <c r="X1894" s="68"/>
      <c r="Y1894" s="68"/>
      <c r="Z1894" s="68"/>
    </row>
    <row r="1895" spans="1:26" ht="30" customHeight="1">
      <c r="A1895" s="103" t="s">
        <v>4268</v>
      </c>
      <c r="B1895" s="76" t="s">
        <v>4269</v>
      </c>
      <c r="C1895" s="107"/>
      <c r="D1895" s="104"/>
      <c r="E1895" s="61"/>
      <c r="F1895" s="61"/>
      <c r="G1895" s="104">
        <f t="shared" si="551"/>
        <v>0</v>
      </c>
      <c r="H1895" s="104"/>
      <c r="I1895" s="68"/>
      <c r="J1895" s="68"/>
      <c r="K1895" s="68"/>
      <c r="L1895" s="68"/>
      <c r="M1895" s="68"/>
      <c r="N1895" s="68"/>
      <c r="O1895" s="68"/>
      <c r="P1895" s="68"/>
      <c r="Q1895" s="68"/>
      <c r="R1895" s="68"/>
      <c r="S1895" s="68"/>
      <c r="T1895" s="68"/>
      <c r="U1895" s="68"/>
      <c r="V1895" s="68"/>
      <c r="W1895" s="68"/>
      <c r="X1895" s="68"/>
      <c r="Y1895" s="68"/>
      <c r="Z1895" s="68"/>
    </row>
    <row r="1896" spans="1:26" ht="30" customHeight="1">
      <c r="A1896" s="106" t="s">
        <v>4270</v>
      </c>
      <c r="B1896" s="76" t="s">
        <v>4271</v>
      </c>
      <c r="C1896" s="107"/>
      <c r="D1896" s="104"/>
      <c r="E1896" s="61"/>
      <c r="F1896" s="61"/>
      <c r="G1896" s="104">
        <f t="shared" si="551"/>
        <v>0</v>
      </c>
      <c r="H1896" s="104"/>
      <c r="I1896" s="68"/>
      <c r="J1896" s="68"/>
      <c r="K1896" s="68"/>
      <c r="L1896" s="68"/>
      <c r="M1896" s="68"/>
      <c r="N1896" s="68"/>
      <c r="O1896" s="68"/>
      <c r="P1896" s="68"/>
      <c r="Q1896" s="68"/>
      <c r="R1896" s="68"/>
      <c r="S1896" s="68"/>
      <c r="T1896" s="68"/>
      <c r="U1896" s="68"/>
      <c r="V1896" s="68"/>
      <c r="W1896" s="68"/>
      <c r="X1896" s="68"/>
      <c r="Y1896" s="68"/>
      <c r="Z1896" s="68"/>
    </row>
    <row r="1897" spans="1:26" ht="30" customHeight="1">
      <c r="A1897" s="103" t="s">
        <v>4272</v>
      </c>
      <c r="B1897" s="76" t="s">
        <v>4273</v>
      </c>
      <c r="C1897" s="107"/>
      <c r="D1897" s="104"/>
      <c r="E1897" s="61"/>
      <c r="F1897" s="61"/>
      <c r="G1897" s="104">
        <f t="shared" si="551"/>
        <v>0</v>
      </c>
      <c r="H1897" s="104"/>
      <c r="I1897" s="68"/>
      <c r="J1897" s="68"/>
      <c r="K1897" s="68"/>
      <c r="L1897" s="68"/>
      <c r="M1897" s="68"/>
      <c r="N1897" s="68"/>
      <c r="O1897" s="68"/>
      <c r="P1897" s="68"/>
      <c r="Q1897" s="68"/>
      <c r="R1897" s="68"/>
      <c r="S1897" s="68"/>
      <c r="T1897" s="68"/>
      <c r="U1897" s="68"/>
      <c r="V1897" s="68"/>
      <c r="W1897" s="68"/>
      <c r="X1897" s="68"/>
      <c r="Y1897" s="68"/>
      <c r="Z1897" s="68"/>
    </row>
    <row r="1898" spans="1:26" ht="30" customHeight="1">
      <c r="A1898" s="106" t="s">
        <v>4274</v>
      </c>
      <c r="B1898" s="76" t="s">
        <v>4275</v>
      </c>
      <c r="C1898" s="107"/>
      <c r="D1898" s="104"/>
      <c r="E1898" s="61"/>
      <c r="F1898" s="61"/>
      <c r="G1898" s="104">
        <f t="shared" si="551"/>
        <v>0</v>
      </c>
      <c r="H1898" s="104"/>
      <c r="I1898" s="68"/>
      <c r="J1898" s="68"/>
      <c r="K1898" s="68"/>
      <c r="L1898" s="68"/>
      <c r="M1898" s="68"/>
      <c r="N1898" s="68"/>
      <c r="O1898" s="68"/>
      <c r="P1898" s="68"/>
      <c r="Q1898" s="68"/>
      <c r="R1898" s="68"/>
      <c r="S1898" s="68"/>
      <c r="T1898" s="68"/>
      <c r="U1898" s="68"/>
      <c r="V1898" s="68"/>
      <c r="W1898" s="68"/>
      <c r="X1898" s="68"/>
      <c r="Y1898" s="68"/>
      <c r="Z1898" s="68"/>
    </row>
    <row r="1899" spans="1:26" ht="30" customHeight="1">
      <c r="A1899" s="103" t="s">
        <v>4276</v>
      </c>
      <c r="B1899" s="76" t="s">
        <v>4277</v>
      </c>
      <c r="C1899" s="107"/>
      <c r="D1899" s="104"/>
      <c r="E1899" s="61"/>
      <c r="F1899" s="61"/>
      <c r="G1899" s="104">
        <f t="shared" si="551"/>
        <v>0</v>
      </c>
      <c r="H1899" s="104"/>
      <c r="I1899" s="68"/>
      <c r="J1899" s="68"/>
      <c r="K1899" s="68"/>
      <c r="L1899" s="68"/>
      <c r="M1899" s="68"/>
      <c r="N1899" s="68"/>
      <c r="O1899" s="68"/>
      <c r="P1899" s="68"/>
      <c r="Q1899" s="68"/>
      <c r="R1899" s="68"/>
      <c r="S1899" s="68"/>
      <c r="T1899" s="68"/>
      <c r="U1899" s="68"/>
      <c r="V1899" s="68"/>
      <c r="W1899" s="68"/>
      <c r="X1899" s="68"/>
      <c r="Y1899" s="68"/>
      <c r="Z1899" s="68"/>
    </row>
    <row r="1900" spans="1:26" ht="30" customHeight="1">
      <c r="A1900" s="106" t="s">
        <v>4278</v>
      </c>
      <c r="B1900" s="76" t="s">
        <v>4279</v>
      </c>
      <c r="C1900" s="107"/>
      <c r="D1900" s="104"/>
      <c r="E1900" s="61"/>
      <c r="F1900" s="61"/>
      <c r="G1900" s="104">
        <f t="shared" si="551"/>
        <v>0</v>
      </c>
      <c r="H1900" s="104"/>
      <c r="I1900" s="68"/>
      <c r="J1900" s="68"/>
      <c r="K1900" s="68"/>
      <c r="L1900" s="68"/>
      <c r="M1900" s="68"/>
      <c r="N1900" s="68"/>
      <c r="O1900" s="68"/>
      <c r="P1900" s="68"/>
      <c r="Q1900" s="68"/>
      <c r="R1900" s="68"/>
      <c r="S1900" s="68"/>
      <c r="T1900" s="68"/>
      <c r="U1900" s="68"/>
      <c r="V1900" s="68"/>
      <c r="W1900" s="68"/>
      <c r="X1900" s="68"/>
      <c r="Y1900" s="68"/>
      <c r="Z1900" s="68"/>
    </row>
    <row r="1901" spans="1:26" ht="30" customHeight="1">
      <c r="A1901" s="103" t="s">
        <v>4280</v>
      </c>
      <c r="B1901" s="76" t="s">
        <v>4281</v>
      </c>
      <c r="C1901" s="107"/>
      <c r="D1901" s="104"/>
      <c r="E1901" s="61"/>
      <c r="F1901" s="61"/>
      <c r="G1901" s="104">
        <f t="shared" si="551"/>
        <v>0</v>
      </c>
      <c r="H1901" s="104"/>
      <c r="I1901" s="68"/>
      <c r="J1901" s="68"/>
      <c r="K1901" s="68"/>
      <c r="L1901" s="68"/>
      <c r="M1901" s="68"/>
      <c r="N1901" s="68"/>
      <c r="O1901" s="68"/>
      <c r="P1901" s="68"/>
      <c r="Q1901" s="68"/>
      <c r="R1901" s="68"/>
      <c r="S1901" s="68"/>
      <c r="T1901" s="68"/>
      <c r="U1901" s="68"/>
      <c r="V1901" s="68"/>
      <c r="W1901" s="68"/>
      <c r="X1901" s="68"/>
      <c r="Y1901" s="68"/>
      <c r="Z1901" s="68"/>
    </row>
    <row r="1902" spans="1:26" ht="30" customHeight="1">
      <c r="A1902" s="100" t="s">
        <v>4282</v>
      </c>
      <c r="B1902" s="109" t="s">
        <v>599</v>
      </c>
      <c r="C1902" s="102"/>
      <c r="D1902" s="102"/>
      <c r="E1902" s="48">
        <f t="shared" ref="E1902:G1902" si="552">SUM(E1903:E1908)</f>
        <v>0</v>
      </c>
      <c r="F1902" s="48">
        <f t="shared" si="552"/>
        <v>0</v>
      </c>
      <c r="G1902" s="48">
        <f t="shared" si="552"/>
        <v>0</v>
      </c>
      <c r="H1902" s="102"/>
      <c r="I1902" s="68"/>
      <c r="J1902" s="68"/>
      <c r="K1902" s="68"/>
      <c r="L1902" s="68"/>
      <c r="M1902" s="68"/>
      <c r="N1902" s="68"/>
      <c r="O1902" s="68"/>
      <c r="P1902" s="68"/>
      <c r="Q1902" s="68"/>
      <c r="R1902" s="68"/>
      <c r="S1902" s="68"/>
      <c r="T1902" s="68"/>
      <c r="U1902" s="68"/>
      <c r="V1902" s="68"/>
      <c r="W1902" s="68"/>
      <c r="X1902" s="68"/>
      <c r="Y1902" s="68"/>
      <c r="Z1902" s="68"/>
    </row>
    <row r="1903" spans="1:26" ht="30" customHeight="1">
      <c r="A1903" s="106" t="s">
        <v>4283</v>
      </c>
      <c r="B1903" s="76" t="s">
        <v>4284</v>
      </c>
      <c r="C1903" s="107"/>
      <c r="D1903" s="104"/>
      <c r="E1903" s="61"/>
      <c r="F1903" s="61"/>
      <c r="G1903" s="104">
        <f t="shared" ref="G1903:G1908" si="553">ROUND(E1903-F1903,2)</f>
        <v>0</v>
      </c>
      <c r="H1903" s="104"/>
      <c r="I1903" s="68"/>
      <c r="J1903" s="68"/>
      <c r="K1903" s="68"/>
      <c r="L1903" s="68"/>
      <c r="M1903" s="68"/>
      <c r="N1903" s="68"/>
      <c r="O1903" s="68"/>
      <c r="P1903" s="68"/>
      <c r="Q1903" s="68"/>
      <c r="R1903" s="68"/>
      <c r="S1903" s="68"/>
      <c r="T1903" s="68"/>
      <c r="U1903" s="68"/>
      <c r="V1903" s="68"/>
      <c r="W1903" s="68"/>
      <c r="X1903" s="68"/>
      <c r="Y1903" s="68"/>
      <c r="Z1903" s="68"/>
    </row>
    <row r="1904" spans="1:26" ht="30" customHeight="1">
      <c r="A1904" s="103" t="s">
        <v>4285</v>
      </c>
      <c r="B1904" s="76" t="s">
        <v>4286</v>
      </c>
      <c r="C1904" s="107"/>
      <c r="D1904" s="104"/>
      <c r="E1904" s="61"/>
      <c r="F1904" s="61"/>
      <c r="G1904" s="104">
        <f t="shared" si="553"/>
        <v>0</v>
      </c>
      <c r="H1904" s="104"/>
      <c r="I1904" s="68"/>
      <c r="J1904" s="68"/>
      <c r="K1904" s="68"/>
      <c r="L1904" s="68"/>
      <c r="M1904" s="68"/>
      <c r="N1904" s="68"/>
      <c r="O1904" s="68"/>
      <c r="P1904" s="68"/>
      <c r="Q1904" s="68"/>
      <c r="R1904" s="68"/>
      <c r="S1904" s="68"/>
      <c r="T1904" s="68"/>
      <c r="U1904" s="68"/>
      <c r="V1904" s="68"/>
      <c r="W1904" s="68"/>
      <c r="X1904" s="68"/>
      <c r="Y1904" s="68"/>
      <c r="Z1904" s="68"/>
    </row>
    <row r="1905" spans="1:26" ht="30" customHeight="1">
      <c r="A1905" s="106" t="s">
        <v>4287</v>
      </c>
      <c r="B1905" s="76" t="s">
        <v>4288</v>
      </c>
      <c r="C1905" s="107"/>
      <c r="D1905" s="104"/>
      <c r="E1905" s="61"/>
      <c r="F1905" s="61"/>
      <c r="G1905" s="104">
        <f t="shared" si="553"/>
        <v>0</v>
      </c>
      <c r="H1905" s="104"/>
      <c r="I1905" s="68"/>
      <c r="J1905" s="68"/>
      <c r="K1905" s="68"/>
      <c r="L1905" s="68"/>
      <c r="M1905" s="68"/>
      <c r="N1905" s="68"/>
      <c r="O1905" s="68"/>
      <c r="P1905" s="68"/>
      <c r="Q1905" s="68"/>
      <c r="R1905" s="68"/>
      <c r="S1905" s="68"/>
      <c r="T1905" s="68"/>
      <c r="U1905" s="68"/>
      <c r="V1905" s="68"/>
      <c r="W1905" s="68"/>
      <c r="X1905" s="68"/>
      <c r="Y1905" s="68"/>
      <c r="Z1905" s="68"/>
    </row>
    <row r="1906" spans="1:26" ht="30" customHeight="1">
      <c r="A1906" s="103" t="s">
        <v>4289</v>
      </c>
      <c r="B1906" s="76" t="s">
        <v>4290</v>
      </c>
      <c r="C1906" s="107"/>
      <c r="D1906" s="104"/>
      <c r="E1906" s="61"/>
      <c r="F1906" s="61"/>
      <c r="G1906" s="104">
        <f t="shared" si="553"/>
        <v>0</v>
      </c>
      <c r="H1906" s="104"/>
      <c r="I1906" s="68"/>
      <c r="J1906" s="68"/>
      <c r="K1906" s="68"/>
      <c r="L1906" s="68"/>
      <c r="M1906" s="68"/>
      <c r="N1906" s="68"/>
      <c r="O1906" s="68"/>
      <c r="P1906" s="68"/>
      <c r="Q1906" s="68"/>
      <c r="R1906" s="68"/>
      <c r="S1906" s="68"/>
      <c r="T1906" s="68"/>
      <c r="U1906" s="68"/>
      <c r="V1906" s="68"/>
      <c r="W1906" s="68"/>
      <c r="X1906" s="68"/>
      <c r="Y1906" s="68"/>
      <c r="Z1906" s="68"/>
    </row>
    <row r="1907" spans="1:26" ht="30" customHeight="1">
      <c r="A1907" s="106" t="s">
        <v>4291</v>
      </c>
      <c r="B1907" s="76" t="s">
        <v>4292</v>
      </c>
      <c r="C1907" s="107"/>
      <c r="D1907" s="104"/>
      <c r="E1907" s="61"/>
      <c r="F1907" s="61"/>
      <c r="G1907" s="104">
        <f t="shared" si="553"/>
        <v>0</v>
      </c>
      <c r="H1907" s="104"/>
      <c r="I1907" s="68"/>
      <c r="J1907" s="68"/>
      <c r="K1907" s="68"/>
      <c r="L1907" s="68"/>
      <c r="M1907" s="68"/>
      <c r="N1907" s="68"/>
      <c r="O1907" s="68"/>
      <c r="P1907" s="68"/>
      <c r="Q1907" s="68"/>
      <c r="R1907" s="68"/>
      <c r="S1907" s="68"/>
      <c r="T1907" s="68"/>
      <c r="U1907" s="68"/>
      <c r="V1907" s="68"/>
      <c r="W1907" s="68"/>
      <c r="X1907" s="68"/>
      <c r="Y1907" s="68"/>
      <c r="Z1907" s="68"/>
    </row>
    <row r="1908" spans="1:26" ht="30" customHeight="1">
      <c r="A1908" s="103" t="s">
        <v>4293</v>
      </c>
      <c r="B1908" s="76" t="s">
        <v>4294</v>
      </c>
      <c r="C1908" s="107"/>
      <c r="D1908" s="104"/>
      <c r="E1908" s="61"/>
      <c r="F1908" s="61"/>
      <c r="G1908" s="104">
        <f t="shared" si="553"/>
        <v>0</v>
      </c>
      <c r="H1908" s="104"/>
      <c r="I1908" s="68"/>
      <c r="J1908" s="68"/>
      <c r="K1908" s="68"/>
      <c r="L1908" s="68"/>
      <c r="M1908" s="68"/>
      <c r="N1908" s="68"/>
      <c r="O1908" s="68"/>
      <c r="P1908" s="68"/>
      <c r="Q1908" s="68"/>
      <c r="R1908" s="68"/>
      <c r="S1908" s="68"/>
      <c r="T1908" s="68"/>
      <c r="U1908" s="68"/>
      <c r="V1908" s="68"/>
      <c r="W1908" s="68"/>
      <c r="X1908" s="68"/>
      <c r="Y1908" s="68"/>
      <c r="Z1908" s="68"/>
    </row>
    <row r="1909" spans="1:26" ht="30" customHeight="1">
      <c r="A1909" s="100" t="s">
        <v>4295</v>
      </c>
      <c r="B1909" s="109" t="s">
        <v>603</v>
      </c>
      <c r="C1909" s="102"/>
      <c r="D1909" s="102"/>
      <c r="E1909" s="48">
        <f t="shared" ref="E1909:G1909" si="554">SUM(E1910:E1923)</f>
        <v>0</v>
      </c>
      <c r="F1909" s="48">
        <f t="shared" si="554"/>
        <v>0</v>
      </c>
      <c r="G1909" s="48">
        <f t="shared" si="554"/>
        <v>0</v>
      </c>
      <c r="H1909" s="102"/>
      <c r="I1909" s="68"/>
      <c r="J1909" s="68"/>
      <c r="K1909" s="68"/>
      <c r="L1909" s="68"/>
      <c r="M1909" s="68"/>
      <c r="N1909" s="68"/>
      <c r="O1909" s="68"/>
      <c r="P1909" s="68"/>
      <c r="Q1909" s="68"/>
      <c r="R1909" s="68"/>
      <c r="S1909" s="68"/>
      <c r="T1909" s="68"/>
      <c r="U1909" s="68"/>
      <c r="V1909" s="68"/>
      <c r="W1909" s="68"/>
      <c r="X1909" s="68"/>
      <c r="Y1909" s="68"/>
      <c r="Z1909" s="68"/>
    </row>
    <row r="1910" spans="1:26" ht="30" customHeight="1">
      <c r="A1910" s="106" t="s">
        <v>4296</v>
      </c>
      <c r="B1910" s="76" t="s">
        <v>4297</v>
      </c>
      <c r="C1910" s="107"/>
      <c r="D1910" s="104"/>
      <c r="E1910" s="61"/>
      <c r="F1910" s="61"/>
      <c r="G1910" s="104">
        <f t="shared" ref="G1910:G1923" si="555">ROUND(E1910-F1910,2)</f>
        <v>0</v>
      </c>
      <c r="H1910" s="104"/>
      <c r="I1910" s="68"/>
      <c r="J1910" s="68"/>
      <c r="K1910" s="68"/>
      <c r="L1910" s="68"/>
      <c r="M1910" s="68"/>
      <c r="N1910" s="68"/>
      <c r="O1910" s="68"/>
      <c r="P1910" s="68"/>
      <c r="Q1910" s="68"/>
      <c r="R1910" s="68"/>
      <c r="S1910" s="68"/>
      <c r="T1910" s="68"/>
      <c r="U1910" s="68"/>
      <c r="V1910" s="68"/>
      <c r="W1910" s="68"/>
      <c r="X1910" s="68"/>
      <c r="Y1910" s="68"/>
      <c r="Z1910" s="68"/>
    </row>
    <row r="1911" spans="1:26" ht="30" customHeight="1">
      <c r="A1911" s="103" t="s">
        <v>4298</v>
      </c>
      <c r="B1911" s="76" t="s">
        <v>4299</v>
      </c>
      <c r="C1911" s="107"/>
      <c r="D1911" s="104"/>
      <c r="E1911" s="61"/>
      <c r="F1911" s="61"/>
      <c r="G1911" s="104">
        <f t="shared" si="555"/>
        <v>0</v>
      </c>
      <c r="H1911" s="104"/>
      <c r="I1911" s="68"/>
      <c r="J1911" s="68"/>
      <c r="K1911" s="68"/>
      <c r="L1911" s="68"/>
      <c r="M1911" s="68"/>
      <c r="N1911" s="68"/>
      <c r="O1911" s="68"/>
      <c r="P1911" s="68"/>
      <c r="Q1911" s="68"/>
      <c r="R1911" s="68"/>
      <c r="S1911" s="68"/>
      <c r="T1911" s="68"/>
      <c r="U1911" s="68"/>
      <c r="V1911" s="68"/>
      <c r="W1911" s="68"/>
      <c r="X1911" s="68"/>
      <c r="Y1911" s="68"/>
      <c r="Z1911" s="68"/>
    </row>
    <row r="1912" spans="1:26" ht="30" customHeight="1">
      <c r="A1912" s="106" t="s">
        <v>4300</v>
      </c>
      <c r="B1912" s="76" t="s">
        <v>4301</v>
      </c>
      <c r="C1912" s="107"/>
      <c r="D1912" s="104"/>
      <c r="E1912" s="61"/>
      <c r="F1912" s="61"/>
      <c r="G1912" s="104">
        <f t="shared" si="555"/>
        <v>0</v>
      </c>
      <c r="H1912" s="104"/>
      <c r="I1912" s="68"/>
      <c r="J1912" s="68"/>
      <c r="K1912" s="68"/>
      <c r="L1912" s="68"/>
      <c r="M1912" s="68"/>
      <c r="N1912" s="68"/>
      <c r="O1912" s="68"/>
      <c r="P1912" s="68"/>
      <c r="Q1912" s="68"/>
      <c r="R1912" s="68"/>
      <c r="S1912" s="68"/>
      <c r="T1912" s="68"/>
      <c r="U1912" s="68"/>
      <c r="V1912" s="68"/>
      <c r="W1912" s="68"/>
      <c r="X1912" s="68"/>
      <c r="Y1912" s="68"/>
      <c r="Z1912" s="68"/>
    </row>
    <row r="1913" spans="1:26" ht="30" customHeight="1">
      <c r="A1913" s="103" t="s">
        <v>4302</v>
      </c>
      <c r="B1913" s="76" t="s">
        <v>4303</v>
      </c>
      <c r="C1913" s="107"/>
      <c r="D1913" s="104"/>
      <c r="E1913" s="61"/>
      <c r="F1913" s="61"/>
      <c r="G1913" s="104">
        <f t="shared" si="555"/>
        <v>0</v>
      </c>
      <c r="H1913" s="104"/>
      <c r="I1913" s="68"/>
      <c r="J1913" s="68"/>
      <c r="K1913" s="68"/>
      <c r="L1913" s="68"/>
      <c r="M1913" s="68"/>
      <c r="N1913" s="68"/>
      <c r="O1913" s="68"/>
      <c r="P1913" s="68"/>
      <c r="Q1913" s="68"/>
      <c r="R1913" s="68"/>
      <c r="S1913" s="68"/>
      <c r="T1913" s="68"/>
      <c r="U1913" s="68"/>
      <c r="V1913" s="68"/>
      <c r="W1913" s="68"/>
      <c r="X1913" s="68"/>
      <c r="Y1913" s="68"/>
      <c r="Z1913" s="68"/>
    </row>
    <row r="1914" spans="1:26" ht="30" customHeight="1">
      <c r="A1914" s="106" t="s">
        <v>4304</v>
      </c>
      <c r="B1914" s="76" t="s">
        <v>4305</v>
      </c>
      <c r="C1914" s="107"/>
      <c r="D1914" s="104"/>
      <c r="E1914" s="61"/>
      <c r="F1914" s="61"/>
      <c r="G1914" s="104">
        <f t="shared" si="555"/>
        <v>0</v>
      </c>
      <c r="H1914" s="104"/>
      <c r="I1914" s="68"/>
      <c r="J1914" s="68"/>
      <c r="K1914" s="68"/>
      <c r="L1914" s="68"/>
      <c r="M1914" s="68"/>
      <c r="N1914" s="68"/>
      <c r="O1914" s="68"/>
      <c r="P1914" s="68"/>
      <c r="Q1914" s="68"/>
      <c r="R1914" s="68"/>
      <c r="S1914" s="68"/>
      <c r="T1914" s="68"/>
      <c r="U1914" s="68"/>
      <c r="V1914" s="68"/>
      <c r="W1914" s="68"/>
      <c r="X1914" s="68"/>
      <c r="Y1914" s="68"/>
      <c r="Z1914" s="68"/>
    </row>
    <row r="1915" spans="1:26" ht="30" customHeight="1">
      <c r="A1915" s="103" t="s">
        <v>4306</v>
      </c>
      <c r="B1915" s="76" t="s">
        <v>4307</v>
      </c>
      <c r="C1915" s="107"/>
      <c r="D1915" s="104"/>
      <c r="E1915" s="61"/>
      <c r="F1915" s="61"/>
      <c r="G1915" s="104">
        <f t="shared" si="555"/>
        <v>0</v>
      </c>
      <c r="H1915" s="104"/>
      <c r="I1915" s="68"/>
      <c r="J1915" s="68"/>
      <c r="K1915" s="68"/>
      <c r="L1915" s="68"/>
      <c r="M1915" s="68"/>
      <c r="N1915" s="68"/>
      <c r="O1915" s="68"/>
      <c r="P1915" s="68"/>
      <c r="Q1915" s="68"/>
      <c r="R1915" s="68"/>
      <c r="S1915" s="68"/>
      <c r="T1915" s="68"/>
      <c r="U1915" s="68"/>
      <c r="V1915" s="68"/>
      <c r="W1915" s="68"/>
      <c r="X1915" s="68"/>
      <c r="Y1915" s="68"/>
      <c r="Z1915" s="68"/>
    </row>
    <row r="1916" spans="1:26" ht="30" customHeight="1">
      <c r="A1916" s="106" t="s">
        <v>4308</v>
      </c>
      <c r="B1916" s="76" t="s">
        <v>4309</v>
      </c>
      <c r="C1916" s="107"/>
      <c r="D1916" s="104"/>
      <c r="E1916" s="61"/>
      <c r="F1916" s="61"/>
      <c r="G1916" s="104">
        <f t="shared" si="555"/>
        <v>0</v>
      </c>
      <c r="H1916" s="104"/>
      <c r="I1916" s="68"/>
      <c r="J1916" s="68"/>
      <c r="K1916" s="68"/>
      <c r="L1916" s="68"/>
      <c r="M1916" s="68"/>
      <c r="N1916" s="68"/>
      <c r="O1916" s="68"/>
      <c r="P1916" s="68"/>
      <c r="Q1916" s="68"/>
      <c r="R1916" s="68"/>
      <c r="S1916" s="68"/>
      <c r="T1916" s="68"/>
      <c r="U1916" s="68"/>
      <c r="V1916" s="68"/>
      <c r="W1916" s="68"/>
      <c r="X1916" s="68"/>
      <c r="Y1916" s="68"/>
      <c r="Z1916" s="68"/>
    </row>
    <row r="1917" spans="1:26" ht="30" customHeight="1">
      <c r="A1917" s="103" t="s">
        <v>4310</v>
      </c>
      <c r="B1917" s="76" t="s">
        <v>4311</v>
      </c>
      <c r="C1917" s="107"/>
      <c r="D1917" s="104"/>
      <c r="E1917" s="61"/>
      <c r="F1917" s="61"/>
      <c r="G1917" s="104">
        <f t="shared" si="555"/>
        <v>0</v>
      </c>
      <c r="H1917" s="104"/>
      <c r="I1917" s="68"/>
      <c r="J1917" s="68"/>
      <c r="K1917" s="68"/>
      <c r="L1917" s="68"/>
      <c r="M1917" s="68"/>
      <c r="N1917" s="68"/>
      <c r="O1917" s="68"/>
      <c r="P1917" s="68"/>
      <c r="Q1917" s="68"/>
      <c r="R1917" s="68"/>
      <c r="S1917" s="68"/>
      <c r="T1917" s="68"/>
      <c r="U1917" s="68"/>
      <c r="V1917" s="68"/>
      <c r="W1917" s="68"/>
      <c r="X1917" s="68"/>
      <c r="Y1917" s="68"/>
      <c r="Z1917" s="68"/>
    </row>
    <row r="1918" spans="1:26" ht="30" customHeight="1">
      <c r="A1918" s="106" t="s">
        <v>4312</v>
      </c>
      <c r="B1918" s="76" t="s">
        <v>4313</v>
      </c>
      <c r="C1918" s="107"/>
      <c r="D1918" s="104"/>
      <c r="E1918" s="61"/>
      <c r="F1918" s="61"/>
      <c r="G1918" s="104">
        <f t="shared" si="555"/>
        <v>0</v>
      </c>
      <c r="H1918" s="104"/>
      <c r="I1918" s="68"/>
      <c r="J1918" s="68"/>
      <c r="K1918" s="68"/>
      <c r="L1918" s="68"/>
      <c r="M1918" s="68"/>
      <c r="N1918" s="68"/>
      <c r="O1918" s="68"/>
      <c r="P1918" s="68"/>
      <c r="Q1918" s="68"/>
      <c r="R1918" s="68"/>
      <c r="S1918" s="68"/>
      <c r="T1918" s="68"/>
      <c r="U1918" s="68"/>
      <c r="V1918" s="68"/>
      <c r="W1918" s="68"/>
      <c r="X1918" s="68"/>
      <c r="Y1918" s="68"/>
      <c r="Z1918" s="68"/>
    </row>
    <row r="1919" spans="1:26" ht="30" customHeight="1">
      <c r="A1919" s="103" t="s">
        <v>4314</v>
      </c>
      <c r="B1919" s="76" t="s">
        <v>4315</v>
      </c>
      <c r="C1919" s="107"/>
      <c r="D1919" s="104"/>
      <c r="E1919" s="61"/>
      <c r="F1919" s="61"/>
      <c r="G1919" s="104">
        <f t="shared" si="555"/>
        <v>0</v>
      </c>
      <c r="H1919" s="104"/>
      <c r="I1919" s="68"/>
      <c r="J1919" s="68"/>
      <c r="K1919" s="68"/>
      <c r="L1919" s="68"/>
      <c r="M1919" s="68"/>
      <c r="N1919" s="68"/>
      <c r="O1919" s="68"/>
      <c r="P1919" s="68"/>
      <c r="Q1919" s="68"/>
      <c r="R1919" s="68"/>
      <c r="S1919" s="68"/>
      <c r="T1919" s="68"/>
      <c r="U1919" s="68"/>
      <c r="V1919" s="68"/>
      <c r="W1919" s="68"/>
      <c r="X1919" s="68"/>
      <c r="Y1919" s="68"/>
      <c r="Z1919" s="68"/>
    </row>
    <row r="1920" spans="1:26" ht="30" customHeight="1">
      <c r="A1920" s="106" t="s">
        <v>4316</v>
      </c>
      <c r="B1920" s="76" t="s">
        <v>4317</v>
      </c>
      <c r="C1920" s="107"/>
      <c r="D1920" s="104"/>
      <c r="E1920" s="61"/>
      <c r="F1920" s="61"/>
      <c r="G1920" s="104">
        <f t="shared" si="555"/>
        <v>0</v>
      </c>
      <c r="H1920" s="104"/>
      <c r="I1920" s="68"/>
      <c r="J1920" s="68"/>
      <c r="K1920" s="68"/>
      <c r="L1920" s="68"/>
      <c r="M1920" s="68"/>
      <c r="N1920" s="68"/>
      <c r="O1920" s="68"/>
      <c r="P1920" s="68"/>
      <c r="Q1920" s="68"/>
      <c r="R1920" s="68"/>
      <c r="S1920" s="68"/>
      <c r="T1920" s="68"/>
      <c r="U1920" s="68"/>
      <c r="V1920" s="68"/>
      <c r="W1920" s="68"/>
      <c r="X1920" s="68"/>
      <c r="Y1920" s="68"/>
      <c r="Z1920" s="68"/>
    </row>
    <row r="1921" spans="1:26" ht="30" customHeight="1">
      <c r="A1921" s="103" t="s">
        <v>4318</v>
      </c>
      <c r="B1921" s="76" t="s">
        <v>4319</v>
      </c>
      <c r="C1921" s="107"/>
      <c r="D1921" s="104"/>
      <c r="E1921" s="61"/>
      <c r="F1921" s="61"/>
      <c r="G1921" s="104">
        <f t="shared" si="555"/>
        <v>0</v>
      </c>
      <c r="H1921" s="104"/>
      <c r="I1921" s="68"/>
      <c r="J1921" s="68"/>
      <c r="K1921" s="68"/>
      <c r="L1921" s="68"/>
      <c r="M1921" s="68"/>
      <c r="N1921" s="68"/>
      <c r="O1921" s="68"/>
      <c r="P1921" s="68"/>
      <c r="Q1921" s="68"/>
      <c r="R1921" s="68"/>
      <c r="S1921" s="68"/>
      <c r="T1921" s="68"/>
      <c r="U1921" s="68"/>
      <c r="V1921" s="68"/>
      <c r="W1921" s="68"/>
      <c r="X1921" s="68"/>
      <c r="Y1921" s="68"/>
      <c r="Z1921" s="68"/>
    </row>
    <row r="1922" spans="1:26" ht="30" customHeight="1">
      <c r="A1922" s="106" t="s">
        <v>4320</v>
      </c>
      <c r="B1922" s="76" t="s">
        <v>4321</v>
      </c>
      <c r="C1922" s="107"/>
      <c r="D1922" s="104"/>
      <c r="E1922" s="61"/>
      <c r="F1922" s="61"/>
      <c r="G1922" s="104">
        <f t="shared" si="555"/>
        <v>0</v>
      </c>
      <c r="H1922" s="104"/>
      <c r="I1922" s="68"/>
      <c r="J1922" s="68"/>
      <c r="K1922" s="68"/>
      <c r="L1922" s="68"/>
      <c r="M1922" s="68"/>
      <c r="N1922" s="68"/>
      <c r="O1922" s="68"/>
      <c r="P1922" s="68"/>
      <c r="Q1922" s="68"/>
      <c r="R1922" s="68"/>
      <c r="S1922" s="68"/>
      <c r="T1922" s="68"/>
      <c r="U1922" s="68"/>
      <c r="V1922" s="68"/>
      <c r="W1922" s="68"/>
      <c r="X1922" s="68"/>
      <c r="Y1922" s="68"/>
      <c r="Z1922" s="68"/>
    </row>
    <row r="1923" spans="1:26" ht="30" customHeight="1">
      <c r="A1923" s="103" t="s">
        <v>4322</v>
      </c>
      <c r="B1923" s="76" t="s">
        <v>4323</v>
      </c>
      <c r="C1923" s="107"/>
      <c r="D1923" s="104"/>
      <c r="E1923" s="61"/>
      <c r="F1923" s="61"/>
      <c r="G1923" s="104">
        <f t="shared" si="555"/>
        <v>0</v>
      </c>
      <c r="H1923" s="104"/>
      <c r="I1923" s="68"/>
      <c r="J1923" s="68"/>
      <c r="K1923" s="68"/>
      <c r="L1923" s="68"/>
      <c r="M1923" s="68"/>
      <c r="N1923" s="68"/>
      <c r="O1923" s="68"/>
      <c r="P1923" s="68"/>
      <c r="Q1923" s="68"/>
      <c r="R1923" s="68"/>
      <c r="S1923" s="68"/>
      <c r="T1923" s="68"/>
      <c r="U1923" s="68"/>
      <c r="V1923" s="68"/>
      <c r="W1923" s="68"/>
      <c r="X1923" s="68"/>
      <c r="Y1923" s="68"/>
      <c r="Z1923" s="68"/>
    </row>
    <row r="1924" spans="1:26" ht="30" customHeight="1">
      <c r="A1924" s="100" t="s">
        <v>4324</v>
      </c>
      <c r="B1924" s="110" t="s">
        <v>611</v>
      </c>
      <c r="C1924" s="102"/>
      <c r="D1924" s="102"/>
      <c r="E1924" s="48">
        <f t="shared" ref="E1924:G1924" si="556">SUM(E1925:E1930)</f>
        <v>0</v>
      </c>
      <c r="F1924" s="48">
        <f t="shared" si="556"/>
        <v>0</v>
      </c>
      <c r="G1924" s="48">
        <f t="shared" si="556"/>
        <v>0</v>
      </c>
      <c r="H1924" s="102"/>
      <c r="I1924" s="68"/>
      <c r="J1924" s="68"/>
      <c r="K1924" s="68"/>
      <c r="L1924" s="68"/>
      <c r="M1924" s="68"/>
      <c r="N1924" s="68"/>
      <c r="O1924" s="68"/>
      <c r="P1924" s="68"/>
      <c r="Q1924" s="68"/>
      <c r="R1924" s="68"/>
      <c r="S1924" s="68"/>
      <c r="T1924" s="68"/>
      <c r="U1924" s="68"/>
      <c r="V1924" s="68"/>
      <c r="W1924" s="68"/>
      <c r="X1924" s="68"/>
      <c r="Y1924" s="68"/>
      <c r="Z1924" s="68"/>
    </row>
    <row r="1925" spans="1:26" ht="30" customHeight="1">
      <c r="A1925" s="103" t="s">
        <v>4325</v>
      </c>
      <c r="B1925" s="63" t="s">
        <v>4326</v>
      </c>
      <c r="C1925" s="104"/>
      <c r="D1925" s="104"/>
      <c r="E1925" s="104"/>
      <c r="F1925" s="104"/>
      <c r="G1925" s="104">
        <f t="shared" ref="G1925:G1930" si="557">ROUND(E1925-F1925,2)</f>
        <v>0</v>
      </c>
      <c r="H1925" s="104"/>
      <c r="I1925" s="68"/>
      <c r="J1925" s="68"/>
      <c r="K1925" s="68"/>
      <c r="L1925" s="68"/>
      <c r="M1925" s="68"/>
      <c r="N1925" s="68"/>
      <c r="O1925" s="68"/>
      <c r="P1925" s="68"/>
      <c r="Q1925" s="68"/>
      <c r="R1925" s="68"/>
      <c r="S1925" s="68"/>
      <c r="T1925" s="68"/>
      <c r="U1925" s="68"/>
      <c r="V1925" s="68"/>
      <c r="W1925" s="68"/>
      <c r="X1925" s="68"/>
      <c r="Y1925" s="68"/>
      <c r="Z1925" s="68"/>
    </row>
    <row r="1926" spans="1:26" ht="30" customHeight="1">
      <c r="A1926" s="103" t="s">
        <v>4327</v>
      </c>
      <c r="B1926" s="63" t="s">
        <v>4328</v>
      </c>
      <c r="C1926" s="104"/>
      <c r="D1926" s="104"/>
      <c r="E1926" s="104"/>
      <c r="F1926" s="104"/>
      <c r="G1926" s="104">
        <f t="shared" si="557"/>
        <v>0</v>
      </c>
      <c r="H1926" s="104"/>
      <c r="I1926" s="68"/>
      <c r="J1926" s="68"/>
      <c r="K1926" s="68"/>
      <c r="L1926" s="68"/>
      <c r="M1926" s="68"/>
      <c r="N1926" s="68"/>
      <c r="O1926" s="68"/>
      <c r="P1926" s="68"/>
      <c r="Q1926" s="68"/>
      <c r="R1926" s="68"/>
      <c r="S1926" s="68"/>
      <c r="T1926" s="68"/>
      <c r="U1926" s="68"/>
      <c r="V1926" s="68"/>
      <c r="W1926" s="68"/>
      <c r="X1926" s="68"/>
      <c r="Y1926" s="68"/>
      <c r="Z1926" s="68"/>
    </row>
    <row r="1927" spans="1:26" ht="30" customHeight="1">
      <c r="A1927" s="103" t="s">
        <v>4329</v>
      </c>
      <c r="B1927" s="63" t="s">
        <v>4330</v>
      </c>
      <c r="C1927" s="104"/>
      <c r="D1927" s="104"/>
      <c r="E1927" s="104"/>
      <c r="F1927" s="104"/>
      <c r="G1927" s="104">
        <f t="shared" si="557"/>
        <v>0</v>
      </c>
      <c r="H1927" s="104"/>
      <c r="I1927" s="68"/>
      <c r="J1927" s="68"/>
      <c r="K1927" s="68"/>
      <c r="L1927" s="68"/>
      <c r="M1927" s="68"/>
      <c r="N1927" s="68"/>
      <c r="O1927" s="68"/>
      <c r="P1927" s="68"/>
      <c r="Q1927" s="68"/>
      <c r="R1927" s="68"/>
      <c r="S1927" s="68"/>
      <c r="T1927" s="68"/>
      <c r="U1927" s="68"/>
      <c r="V1927" s="68"/>
      <c r="W1927" s="68"/>
      <c r="X1927" s="68"/>
      <c r="Y1927" s="68"/>
      <c r="Z1927" s="68"/>
    </row>
    <row r="1928" spans="1:26" ht="30" customHeight="1">
      <c r="A1928" s="103" t="s">
        <v>4331</v>
      </c>
      <c r="B1928" s="63" t="s">
        <v>4332</v>
      </c>
      <c r="C1928" s="104"/>
      <c r="D1928" s="104"/>
      <c r="E1928" s="104"/>
      <c r="F1928" s="104"/>
      <c r="G1928" s="104">
        <f t="shared" si="557"/>
        <v>0</v>
      </c>
      <c r="H1928" s="104"/>
      <c r="I1928" s="68"/>
      <c r="J1928" s="68"/>
      <c r="K1928" s="68"/>
      <c r="L1928" s="68"/>
      <c r="M1928" s="68"/>
      <c r="N1928" s="68"/>
      <c r="O1928" s="68"/>
      <c r="P1928" s="68"/>
      <c r="Q1928" s="68"/>
      <c r="R1928" s="68"/>
      <c r="S1928" s="68"/>
      <c r="T1928" s="68"/>
      <c r="U1928" s="68"/>
      <c r="V1928" s="68"/>
      <c r="W1928" s="68"/>
      <c r="X1928" s="68"/>
      <c r="Y1928" s="68"/>
      <c r="Z1928" s="68"/>
    </row>
    <row r="1929" spans="1:26" ht="30" customHeight="1">
      <c r="A1929" s="103" t="s">
        <v>4333</v>
      </c>
      <c r="B1929" s="63" t="s">
        <v>4334</v>
      </c>
      <c r="C1929" s="104"/>
      <c r="D1929" s="104"/>
      <c r="E1929" s="61"/>
      <c r="F1929" s="61"/>
      <c r="G1929" s="104">
        <f t="shared" si="557"/>
        <v>0</v>
      </c>
      <c r="H1929" s="104"/>
      <c r="I1929" s="68"/>
      <c r="J1929" s="68"/>
      <c r="K1929" s="68"/>
      <c r="L1929" s="68"/>
      <c r="M1929" s="68"/>
      <c r="N1929" s="68"/>
      <c r="O1929" s="68"/>
      <c r="P1929" s="68"/>
      <c r="Q1929" s="68"/>
      <c r="R1929" s="68"/>
      <c r="S1929" s="68"/>
      <c r="T1929" s="68"/>
      <c r="U1929" s="68"/>
      <c r="V1929" s="68"/>
      <c r="W1929" s="68"/>
      <c r="X1929" s="68"/>
      <c r="Y1929" s="68"/>
      <c r="Z1929" s="68"/>
    </row>
    <row r="1930" spans="1:26" ht="30" customHeight="1">
      <c r="A1930" s="103" t="s">
        <v>4335</v>
      </c>
      <c r="B1930" s="63" t="s">
        <v>4336</v>
      </c>
      <c r="C1930" s="104"/>
      <c r="D1930" s="104"/>
      <c r="E1930" s="61"/>
      <c r="F1930" s="61"/>
      <c r="G1930" s="104">
        <f t="shared" si="557"/>
        <v>0</v>
      </c>
      <c r="H1930" s="104"/>
      <c r="I1930" s="68"/>
      <c r="J1930" s="68"/>
      <c r="K1930" s="68"/>
      <c r="L1930" s="68"/>
      <c r="M1930" s="68"/>
      <c r="N1930" s="68"/>
      <c r="O1930" s="68"/>
      <c r="P1930" s="68"/>
      <c r="Q1930" s="68"/>
      <c r="R1930" s="68"/>
      <c r="S1930" s="68"/>
      <c r="T1930" s="68"/>
      <c r="U1930" s="68"/>
      <c r="V1930" s="68"/>
      <c r="W1930" s="68"/>
      <c r="X1930" s="68"/>
      <c r="Y1930" s="68"/>
      <c r="Z1930" s="68"/>
    </row>
    <row r="1931" spans="1:26" ht="30" customHeight="1">
      <c r="A1931" s="53" t="s">
        <v>4337</v>
      </c>
      <c r="B1931" s="108" t="s">
        <v>612</v>
      </c>
      <c r="C1931" s="48"/>
      <c r="D1931" s="48"/>
      <c r="E1931" s="48">
        <f t="shared" ref="E1931:G1931" si="558">SUM(E1932:E1945)</f>
        <v>0</v>
      </c>
      <c r="F1931" s="48">
        <f t="shared" si="558"/>
        <v>0</v>
      </c>
      <c r="G1931" s="48">
        <f t="shared" si="558"/>
        <v>0</v>
      </c>
      <c r="H1931" s="102"/>
      <c r="I1931" s="68"/>
      <c r="J1931" s="68"/>
      <c r="K1931" s="68"/>
      <c r="L1931" s="68"/>
      <c r="M1931" s="68"/>
      <c r="N1931" s="68"/>
      <c r="O1931" s="68"/>
      <c r="P1931" s="68"/>
      <c r="Q1931" s="68"/>
      <c r="R1931" s="68"/>
      <c r="S1931" s="68"/>
      <c r="T1931" s="68"/>
      <c r="U1931" s="68"/>
      <c r="V1931" s="68"/>
      <c r="W1931" s="68"/>
      <c r="X1931" s="68"/>
      <c r="Y1931" s="68"/>
      <c r="Z1931" s="68"/>
    </row>
    <row r="1932" spans="1:26" ht="30" customHeight="1">
      <c r="A1932" s="65" t="s">
        <v>4338</v>
      </c>
      <c r="B1932" s="59" t="s">
        <v>4339</v>
      </c>
      <c r="C1932" s="66"/>
      <c r="D1932" s="60"/>
      <c r="E1932" s="61"/>
      <c r="F1932" s="61"/>
      <c r="G1932" s="104">
        <f t="shared" ref="G1932:G1945" si="559">ROUND(E1932-F1932,2)</f>
        <v>0</v>
      </c>
      <c r="H1932" s="104"/>
      <c r="I1932" s="68"/>
      <c r="J1932" s="68"/>
      <c r="K1932" s="68"/>
      <c r="L1932" s="68"/>
      <c r="M1932" s="68"/>
      <c r="N1932" s="68"/>
      <c r="O1932" s="68"/>
      <c r="P1932" s="68"/>
      <c r="Q1932" s="68"/>
      <c r="R1932" s="68"/>
      <c r="S1932" s="68"/>
      <c r="T1932" s="68"/>
      <c r="U1932" s="68"/>
      <c r="V1932" s="68"/>
      <c r="W1932" s="68"/>
      <c r="X1932" s="68"/>
      <c r="Y1932" s="68"/>
      <c r="Z1932" s="68"/>
    </row>
    <row r="1933" spans="1:26" ht="30" customHeight="1">
      <c r="A1933" s="58" t="s">
        <v>4340</v>
      </c>
      <c r="B1933" s="59" t="s">
        <v>4341</v>
      </c>
      <c r="C1933" s="66"/>
      <c r="D1933" s="60"/>
      <c r="E1933" s="61"/>
      <c r="F1933" s="61"/>
      <c r="G1933" s="104">
        <f t="shared" si="559"/>
        <v>0</v>
      </c>
      <c r="H1933" s="104"/>
      <c r="I1933" s="68"/>
      <c r="J1933" s="68"/>
      <c r="K1933" s="68"/>
      <c r="L1933" s="68"/>
      <c r="M1933" s="68"/>
      <c r="N1933" s="68"/>
      <c r="O1933" s="68"/>
      <c r="P1933" s="68"/>
      <c r="Q1933" s="68"/>
      <c r="R1933" s="68"/>
      <c r="S1933" s="68"/>
      <c r="T1933" s="68"/>
      <c r="U1933" s="68"/>
      <c r="V1933" s="68"/>
      <c r="W1933" s="68"/>
      <c r="X1933" s="68"/>
      <c r="Y1933" s="68"/>
      <c r="Z1933" s="68"/>
    </row>
    <row r="1934" spans="1:26" ht="30" customHeight="1">
      <c r="A1934" s="65" t="s">
        <v>4342</v>
      </c>
      <c r="B1934" s="59" t="s">
        <v>4343</v>
      </c>
      <c r="C1934" s="66"/>
      <c r="D1934" s="60"/>
      <c r="E1934" s="61"/>
      <c r="F1934" s="61"/>
      <c r="G1934" s="104">
        <f t="shared" si="559"/>
        <v>0</v>
      </c>
      <c r="H1934" s="104"/>
      <c r="I1934" s="68"/>
      <c r="J1934" s="68"/>
      <c r="K1934" s="68"/>
      <c r="L1934" s="68"/>
      <c r="M1934" s="68"/>
      <c r="N1934" s="68"/>
      <c r="O1934" s="68"/>
      <c r="P1934" s="68"/>
      <c r="Q1934" s="68"/>
      <c r="R1934" s="68"/>
      <c r="S1934" s="68"/>
      <c r="T1934" s="68"/>
      <c r="U1934" s="68"/>
      <c r="V1934" s="68"/>
      <c r="W1934" s="68"/>
      <c r="X1934" s="68"/>
      <c r="Y1934" s="68"/>
      <c r="Z1934" s="68"/>
    </row>
    <row r="1935" spans="1:26" ht="30" customHeight="1">
      <c r="A1935" s="58" t="s">
        <v>4344</v>
      </c>
      <c r="B1935" s="59" t="s">
        <v>4345</v>
      </c>
      <c r="C1935" s="66"/>
      <c r="D1935" s="60"/>
      <c r="E1935" s="61"/>
      <c r="F1935" s="61"/>
      <c r="G1935" s="104">
        <f t="shared" si="559"/>
        <v>0</v>
      </c>
      <c r="H1935" s="104"/>
      <c r="I1935" s="68"/>
      <c r="J1935" s="68"/>
      <c r="K1935" s="68"/>
      <c r="L1935" s="68"/>
      <c r="M1935" s="68"/>
      <c r="N1935" s="68"/>
      <c r="O1935" s="68"/>
      <c r="P1935" s="68"/>
      <c r="Q1935" s="68"/>
      <c r="R1935" s="68"/>
      <c r="S1935" s="68"/>
      <c r="T1935" s="68"/>
      <c r="U1935" s="68"/>
      <c r="V1935" s="68"/>
      <c r="W1935" s="68"/>
      <c r="X1935" s="68"/>
      <c r="Y1935" s="68"/>
      <c r="Z1935" s="68"/>
    </row>
    <row r="1936" spans="1:26" ht="30" customHeight="1">
      <c r="A1936" s="65" t="s">
        <v>4346</v>
      </c>
      <c r="B1936" s="59" t="s">
        <v>4347</v>
      </c>
      <c r="C1936" s="66"/>
      <c r="D1936" s="60"/>
      <c r="E1936" s="61"/>
      <c r="F1936" s="61"/>
      <c r="G1936" s="104">
        <f t="shared" si="559"/>
        <v>0</v>
      </c>
      <c r="H1936" s="104"/>
      <c r="I1936" s="68"/>
      <c r="J1936" s="68"/>
      <c r="K1936" s="68"/>
      <c r="L1936" s="68"/>
      <c r="M1936" s="68"/>
      <c r="N1936" s="68"/>
      <c r="O1936" s="68"/>
      <c r="P1936" s="68"/>
      <c r="Q1936" s="68"/>
      <c r="R1936" s="68"/>
      <c r="S1936" s="68"/>
      <c r="T1936" s="68"/>
      <c r="U1936" s="68"/>
      <c r="V1936" s="68"/>
      <c r="W1936" s="68"/>
      <c r="X1936" s="68"/>
      <c r="Y1936" s="68"/>
      <c r="Z1936" s="68"/>
    </row>
    <row r="1937" spans="1:26" ht="30" customHeight="1">
      <c r="A1937" s="58" t="s">
        <v>4348</v>
      </c>
      <c r="B1937" s="59" t="s">
        <v>4349</v>
      </c>
      <c r="C1937" s="66"/>
      <c r="D1937" s="60"/>
      <c r="E1937" s="61"/>
      <c r="F1937" s="61"/>
      <c r="G1937" s="104">
        <f t="shared" si="559"/>
        <v>0</v>
      </c>
      <c r="H1937" s="104"/>
      <c r="I1937" s="68"/>
      <c r="J1937" s="68"/>
      <c r="K1937" s="68"/>
      <c r="L1937" s="68"/>
      <c r="M1937" s="68"/>
      <c r="N1937" s="68"/>
      <c r="O1937" s="68"/>
      <c r="P1937" s="68"/>
      <c r="Q1937" s="68"/>
      <c r="R1937" s="68"/>
      <c r="S1937" s="68"/>
      <c r="T1937" s="68"/>
      <c r="U1937" s="68"/>
      <c r="V1937" s="68"/>
      <c r="W1937" s="68"/>
      <c r="X1937" s="68"/>
      <c r="Y1937" s="68"/>
      <c r="Z1937" s="68"/>
    </row>
    <row r="1938" spans="1:26" ht="30" customHeight="1">
      <c r="A1938" s="65" t="s">
        <v>4350</v>
      </c>
      <c r="B1938" s="59" t="s">
        <v>4351</v>
      </c>
      <c r="C1938" s="66"/>
      <c r="D1938" s="60"/>
      <c r="E1938" s="61"/>
      <c r="F1938" s="61"/>
      <c r="G1938" s="104">
        <f t="shared" si="559"/>
        <v>0</v>
      </c>
      <c r="H1938" s="104"/>
      <c r="I1938" s="68"/>
      <c r="J1938" s="68"/>
      <c r="K1938" s="68"/>
      <c r="L1938" s="68"/>
      <c r="M1938" s="68"/>
      <c r="N1938" s="68"/>
      <c r="O1938" s="68"/>
      <c r="P1938" s="68"/>
      <c r="Q1938" s="68"/>
      <c r="R1938" s="68"/>
      <c r="S1938" s="68"/>
      <c r="T1938" s="68"/>
      <c r="U1938" s="68"/>
      <c r="V1938" s="68"/>
      <c r="W1938" s="68"/>
      <c r="X1938" s="68"/>
      <c r="Y1938" s="68"/>
      <c r="Z1938" s="68"/>
    </row>
    <row r="1939" spans="1:26" ht="30" customHeight="1">
      <c r="A1939" s="58" t="s">
        <v>4352</v>
      </c>
      <c r="B1939" s="59" t="s">
        <v>4353</v>
      </c>
      <c r="C1939" s="66"/>
      <c r="D1939" s="60"/>
      <c r="E1939" s="61"/>
      <c r="F1939" s="61"/>
      <c r="G1939" s="104">
        <f t="shared" si="559"/>
        <v>0</v>
      </c>
      <c r="H1939" s="104"/>
      <c r="I1939" s="68"/>
      <c r="J1939" s="68"/>
      <c r="K1939" s="68"/>
      <c r="L1939" s="68"/>
      <c r="M1939" s="68"/>
      <c r="N1939" s="68"/>
      <c r="O1939" s="68"/>
      <c r="P1939" s="68"/>
      <c r="Q1939" s="68"/>
      <c r="R1939" s="68"/>
      <c r="S1939" s="68"/>
      <c r="T1939" s="68"/>
      <c r="U1939" s="68"/>
      <c r="V1939" s="68"/>
      <c r="W1939" s="68"/>
      <c r="X1939" s="68"/>
      <c r="Y1939" s="68"/>
      <c r="Z1939" s="68"/>
    </row>
    <row r="1940" spans="1:26" ht="30" customHeight="1">
      <c r="A1940" s="65" t="s">
        <v>4354</v>
      </c>
      <c r="B1940" s="59" t="s">
        <v>4355</v>
      </c>
      <c r="C1940" s="66"/>
      <c r="D1940" s="60"/>
      <c r="E1940" s="61"/>
      <c r="F1940" s="61"/>
      <c r="G1940" s="104">
        <f t="shared" si="559"/>
        <v>0</v>
      </c>
      <c r="H1940" s="104"/>
      <c r="I1940" s="68"/>
      <c r="J1940" s="68"/>
      <c r="K1940" s="68"/>
      <c r="L1940" s="68"/>
      <c r="M1940" s="68"/>
      <c r="N1940" s="68"/>
      <c r="O1940" s="68"/>
      <c r="P1940" s="68"/>
      <c r="Q1940" s="68"/>
      <c r="R1940" s="68"/>
      <c r="S1940" s="68"/>
      <c r="T1940" s="68"/>
      <c r="U1940" s="68"/>
      <c r="V1940" s="68"/>
      <c r="W1940" s="68"/>
      <c r="X1940" s="68"/>
      <c r="Y1940" s="68"/>
      <c r="Z1940" s="68"/>
    </row>
    <row r="1941" spans="1:26" ht="30" customHeight="1">
      <c r="A1941" s="58" t="s">
        <v>4356</v>
      </c>
      <c r="B1941" s="59" t="s">
        <v>4357</v>
      </c>
      <c r="C1941" s="66"/>
      <c r="D1941" s="60"/>
      <c r="E1941" s="61"/>
      <c r="F1941" s="61"/>
      <c r="G1941" s="104">
        <f t="shared" si="559"/>
        <v>0</v>
      </c>
      <c r="H1941" s="104"/>
      <c r="I1941" s="68"/>
      <c r="J1941" s="68"/>
      <c r="K1941" s="68"/>
      <c r="L1941" s="68"/>
      <c r="M1941" s="68"/>
      <c r="N1941" s="68"/>
      <c r="O1941" s="68"/>
      <c r="P1941" s="68"/>
      <c r="Q1941" s="68"/>
      <c r="R1941" s="68"/>
      <c r="S1941" s="68"/>
      <c r="T1941" s="68"/>
      <c r="U1941" s="68"/>
      <c r="V1941" s="68"/>
      <c r="W1941" s="68"/>
      <c r="X1941" s="68"/>
      <c r="Y1941" s="68"/>
      <c r="Z1941" s="68"/>
    </row>
    <row r="1942" spans="1:26" ht="30" customHeight="1">
      <c r="A1942" s="65" t="s">
        <v>4358</v>
      </c>
      <c r="B1942" s="59" t="s">
        <v>4359</v>
      </c>
      <c r="C1942" s="66"/>
      <c r="D1942" s="60"/>
      <c r="E1942" s="61"/>
      <c r="F1942" s="61"/>
      <c r="G1942" s="104">
        <f t="shared" si="559"/>
        <v>0</v>
      </c>
      <c r="H1942" s="104"/>
      <c r="I1942" s="68"/>
      <c r="J1942" s="68"/>
      <c r="K1942" s="68"/>
      <c r="L1942" s="68"/>
      <c r="M1942" s="68"/>
      <c r="N1942" s="68"/>
      <c r="O1942" s="68"/>
      <c r="P1942" s="68"/>
      <c r="Q1942" s="68"/>
      <c r="R1942" s="68"/>
      <c r="S1942" s="68"/>
      <c r="T1942" s="68"/>
      <c r="U1942" s="68"/>
      <c r="V1942" s="68"/>
      <c r="W1942" s="68"/>
      <c r="X1942" s="68"/>
      <c r="Y1942" s="68"/>
      <c r="Z1942" s="68"/>
    </row>
    <row r="1943" spans="1:26" ht="30" customHeight="1">
      <c r="A1943" s="58" t="s">
        <v>4360</v>
      </c>
      <c r="B1943" s="59" t="s">
        <v>4361</v>
      </c>
      <c r="C1943" s="66"/>
      <c r="D1943" s="60"/>
      <c r="E1943" s="61"/>
      <c r="F1943" s="61"/>
      <c r="G1943" s="104">
        <f t="shared" si="559"/>
        <v>0</v>
      </c>
      <c r="H1943" s="104"/>
      <c r="I1943" s="68"/>
      <c r="J1943" s="68"/>
      <c r="K1943" s="68"/>
      <c r="L1943" s="68"/>
      <c r="M1943" s="68"/>
      <c r="N1943" s="68"/>
      <c r="O1943" s="68"/>
      <c r="P1943" s="68"/>
      <c r="Q1943" s="68"/>
      <c r="R1943" s="68"/>
      <c r="S1943" s="68"/>
      <c r="T1943" s="68"/>
      <c r="U1943" s="68"/>
      <c r="V1943" s="68"/>
      <c r="W1943" s="68"/>
      <c r="X1943" s="68"/>
      <c r="Y1943" s="68"/>
      <c r="Z1943" s="68"/>
    </row>
    <row r="1944" spans="1:26" ht="30" customHeight="1">
      <c r="A1944" s="65" t="s">
        <v>4362</v>
      </c>
      <c r="B1944" s="59" t="s">
        <v>4363</v>
      </c>
      <c r="C1944" s="66"/>
      <c r="D1944" s="60"/>
      <c r="E1944" s="61"/>
      <c r="F1944" s="61"/>
      <c r="G1944" s="104">
        <f t="shared" si="559"/>
        <v>0</v>
      </c>
      <c r="H1944" s="104"/>
      <c r="I1944" s="68"/>
      <c r="J1944" s="68"/>
      <c r="K1944" s="68"/>
      <c r="L1944" s="68"/>
      <c r="M1944" s="68"/>
      <c r="N1944" s="68"/>
      <c r="O1944" s="68"/>
      <c r="P1944" s="68"/>
      <c r="Q1944" s="68"/>
      <c r="R1944" s="68"/>
      <c r="S1944" s="68"/>
      <c r="T1944" s="68"/>
      <c r="U1944" s="68"/>
      <c r="V1944" s="68"/>
      <c r="W1944" s="68"/>
      <c r="X1944" s="68"/>
      <c r="Y1944" s="68"/>
      <c r="Z1944" s="68"/>
    </row>
    <row r="1945" spans="1:26" ht="30" customHeight="1">
      <c r="A1945" s="58" t="s">
        <v>4364</v>
      </c>
      <c r="B1945" s="59" t="s">
        <v>4365</v>
      </c>
      <c r="C1945" s="66"/>
      <c r="D1945" s="60"/>
      <c r="E1945" s="61"/>
      <c r="F1945" s="61"/>
      <c r="G1945" s="104">
        <f t="shared" si="559"/>
        <v>0</v>
      </c>
      <c r="H1945" s="104"/>
      <c r="I1945" s="68"/>
      <c r="J1945" s="68"/>
      <c r="K1945" s="68"/>
      <c r="L1945" s="68"/>
      <c r="M1945" s="68"/>
      <c r="N1945" s="68"/>
      <c r="O1945" s="68"/>
      <c r="P1945" s="68"/>
      <c r="Q1945" s="68"/>
      <c r="R1945" s="68"/>
      <c r="S1945" s="68"/>
      <c r="T1945" s="68"/>
      <c r="U1945" s="68"/>
      <c r="V1945" s="68"/>
      <c r="W1945" s="68"/>
      <c r="X1945" s="68"/>
      <c r="Y1945" s="68"/>
      <c r="Z1945" s="68"/>
    </row>
    <row r="1946" spans="1:26" ht="30" customHeight="1">
      <c r="A1946" s="81">
        <v>82600</v>
      </c>
      <c r="B1946" s="99" t="s">
        <v>4366</v>
      </c>
      <c r="C1946" s="88"/>
      <c r="D1946" s="43"/>
      <c r="E1946" s="43">
        <f t="shared" ref="E1946:F1946" si="560">E1947+E1962+E1981+E2000+E2019+E2038+E2045+E2060+E2067</f>
        <v>0</v>
      </c>
      <c r="F1946" s="43">
        <f t="shared" si="560"/>
        <v>0</v>
      </c>
      <c r="G1946" s="44">
        <f>E1946-F1946</f>
        <v>0</v>
      </c>
      <c r="H1946" s="44"/>
      <c r="I1946" s="68"/>
      <c r="J1946" s="68"/>
      <c r="K1946" s="68"/>
      <c r="L1946" s="68"/>
      <c r="M1946" s="68"/>
      <c r="N1946" s="68"/>
      <c r="O1946" s="68"/>
      <c r="P1946" s="68"/>
      <c r="Q1946" s="68"/>
      <c r="R1946" s="68"/>
      <c r="S1946" s="68"/>
      <c r="T1946" s="68"/>
      <c r="U1946" s="68"/>
      <c r="V1946" s="68"/>
      <c r="W1946" s="68"/>
      <c r="X1946" s="68"/>
      <c r="Y1946" s="68"/>
      <c r="Z1946" s="68"/>
    </row>
    <row r="1947" spans="1:26" ht="30" customHeight="1">
      <c r="A1947" s="100" t="s">
        <v>4367</v>
      </c>
      <c r="B1947" s="108" t="s">
        <v>356</v>
      </c>
      <c r="C1947" s="102"/>
      <c r="D1947" s="102"/>
      <c r="E1947" s="48">
        <f t="shared" ref="E1947:G1947" si="561">SUM(E1948:E1961)</f>
        <v>0</v>
      </c>
      <c r="F1947" s="48">
        <f t="shared" si="561"/>
        <v>0</v>
      </c>
      <c r="G1947" s="48">
        <f t="shared" si="561"/>
        <v>0</v>
      </c>
      <c r="H1947" s="102"/>
      <c r="I1947" s="68"/>
      <c r="J1947" s="68"/>
      <c r="K1947" s="68"/>
      <c r="L1947" s="68"/>
      <c r="M1947" s="68"/>
      <c r="N1947" s="68"/>
      <c r="O1947" s="68"/>
      <c r="P1947" s="68"/>
      <c r="Q1947" s="68"/>
      <c r="R1947" s="68"/>
      <c r="S1947" s="68"/>
      <c r="T1947" s="68"/>
      <c r="U1947" s="68"/>
      <c r="V1947" s="68"/>
      <c r="W1947" s="68"/>
      <c r="X1947" s="68"/>
      <c r="Y1947" s="68"/>
      <c r="Z1947" s="68"/>
    </row>
    <row r="1948" spans="1:26" ht="30" customHeight="1">
      <c r="A1948" s="106" t="s">
        <v>4368</v>
      </c>
      <c r="B1948" s="76" t="s">
        <v>4369</v>
      </c>
      <c r="C1948" s="107"/>
      <c r="D1948" s="104"/>
      <c r="E1948" s="61"/>
      <c r="F1948" s="61"/>
      <c r="G1948" s="104">
        <f t="shared" ref="G1948:G1961" si="562">ROUND(E1948-F1948,2)</f>
        <v>0</v>
      </c>
      <c r="H1948" s="104"/>
      <c r="I1948" s="68"/>
      <c r="J1948" s="68"/>
      <c r="K1948" s="68"/>
      <c r="L1948" s="68"/>
      <c r="M1948" s="68"/>
      <c r="N1948" s="68"/>
      <c r="O1948" s="68"/>
      <c r="P1948" s="68"/>
      <c r="Q1948" s="68"/>
      <c r="R1948" s="68"/>
      <c r="S1948" s="68"/>
      <c r="T1948" s="68"/>
      <c r="U1948" s="68"/>
      <c r="V1948" s="68"/>
      <c r="W1948" s="68"/>
      <c r="X1948" s="68"/>
      <c r="Y1948" s="68"/>
      <c r="Z1948" s="68"/>
    </row>
    <row r="1949" spans="1:26" ht="30" customHeight="1">
      <c r="A1949" s="103" t="s">
        <v>4370</v>
      </c>
      <c r="B1949" s="76" t="s">
        <v>4371</v>
      </c>
      <c r="C1949" s="107"/>
      <c r="D1949" s="104"/>
      <c r="E1949" s="61"/>
      <c r="F1949" s="61"/>
      <c r="G1949" s="104">
        <f t="shared" si="562"/>
        <v>0</v>
      </c>
      <c r="H1949" s="104"/>
      <c r="I1949" s="68"/>
      <c r="J1949" s="68"/>
      <c r="K1949" s="68"/>
      <c r="L1949" s="68"/>
      <c r="M1949" s="68"/>
      <c r="N1949" s="68"/>
      <c r="O1949" s="68"/>
      <c r="P1949" s="68"/>
      <c r="Q1949" s="68"/>
      <c r="R1949" s="68"/>
      <c r="S1949" s="68"/>
      <c r="T1949" s="68"/>
      <c r="U1949" s="68"/>
      <c r="V1949" s="68"/>
      <c r="W1949" s="68"/>
      <c r="X1949" s="68"/>
      <c r="Y1949" s="68"/>
      <c r="Z1949" s="68"/>
    </row>
    <row r="1950" spans="1:26" ht="30" customHeight="1">
      <c r="A1950" s="106" t="s">
        <v>4372</v>
      </c>
      <c r="B1950" s="76" t="s">
        <v>4373</v>
      </c>
      <c r="C1950" s="107"/>
      <c r="D1950" s="104"/>
      <c r="E1950" s="61"/>
      <c r="F1950" s="61"/>
      <c r="G1950" s="104">
        <f t="shared" si="562"/>
        <v>0</v>
      </c>
      <c r="H1950" s="104"/>
      <c r="I1950" s="68"/>
      <c r="J1950" s="68"/>
      <c r="K1950" s="68"/>
      <c r="L1950" s="68"/>
      <c r="M1950" s="68"/>
      <c r="N1950" s="68"/>
      <c r="O1950" s="68"/>
      <c r="P1950" s="68"/>
      <c r="Q1950" s="68"/>
      <c r="R1950" s="68"/>
      <c r="S1950" s="68"/>
      <c r="T1950" s="68"/>
      <c r="U1950" s="68"/>
      <c r="V1950" s="68"/>
      <c r="W1950" s="68"/>
      <c r="X1950" s="68"/>
      <c r="Y1950" s="68"/>
      <c r="Z1950" s="68"/>
    </row>
    <row r="1951" spans="1:26" ht="30" customHeight="1">
      <c r="A1951" s="103" t="s">
        <v>4374</v>
      </c>
      <c r="B1951" s="76" t="s">
        <v>4375</v>
      </c>
      <c r="C1951" s="107"/>
      <c r="D1951" s="104"/>
      <c r="E1951" s="61"/>
      <c r="F1951" s="61"/>
      <c r="G1951" s="104">
        <f t="shared" si="562"/>
        <v>0</v>
      </c>
      <c r="H1951" s="104"/>
      <c r="I1951" s="68"/>
      <c r="J1951" s="68"/>
      <c r="K1951" s="68"/>
      <c r="L1951" s="68"/>
      <c r="M1951" s="68"/>
      <c r="N1951" s="68"/>
      <c r="O1951" s="68"/>
      <c r="P1951" s="68"/>
      <c r="Q1951" s="68"/>
      <c r="R1951" s="68"/>
      <c r="S1951" s="68"/>
      <c r="T1951" s="68"/>
      <c r="U1951" s="68"/>
      <c r="V1951" s="68"/>
      <c r="W1951" s="68"/>
      <c r="X1951" s="68"/>
      <c r="Y1951" s="68"/>
      <c r="Z1951" s="68"/>
    </row>
    <row r="1952" spans="1:26" ht="30" customHeight="1">
      <c r="A1952" s="106" t="s">
        <v>4376</v>
      </c>
      <c r="B1952" s="76" t="s">
        <v>4377</v>
      </c>
      <c r="C1952" s="107"/>
      <c r="D1952" s="104"/>
      <c r="E1952" s="61"/>
      <c r="F1952" s="61"/>
      <c r="G1952" s="104">
        <f t="shared" si="562"/>
        <v>0</v>
      </c>
      <c r="H1952" s="104"/>
      <c r="I1952" s="68"/>
      <c r="J1952" s="68"/>
      <c r="K1952" s="68"/>
      <c r="L1952" s="68"/>
      <c r="M1952" s="68"/>
      <c r="N1952" s="68"/>
      <c r="O1952" s="68"/>
      <c r="P1952" s="68"/>
      <c r="Q1952" s="68"/>
      <c r="R1952" s="68"/>
      <c r="S1952" s="68"/>
      <c r="T1952" s="68"/>
      <c r="U1952" s="68"/>
      <c r="V1952" s="68"/>
      <c r="W1952" s="68"/>
      <c r="X1952" s="68"/>
      <c r="Y1952" s="68"/>
      <c r="Z1952" s="68"/>
    </row>
    <row r="1953" spans="1:26" ht="30" customHeight="1">
      <c r="A1953" s="103" t="s">
        <v>4378</v>
      </c>
      <c r="B1953" s="76" t="s">
        <v>4379</v>
      </c>
      <c r="C1953" s="107"/>
      <c r="D1953" s="104"/>
      <c r="E1953" s="61"/>
      <c r="F1953" s="61"/>
      <c r="G1953" s="104">
        <f t="shared" si="562"/>
        <v>0</v>
      </c>
      <c r="H1953" s="104"/>
      <c r="I1953" s="68"/>
      <c r="J1953" s="68"/>
      <c r="K1953" s="68"/>
      <c r="L1953" s="68"/>
      <c r="M1953" s="68"/>
      <c r="N1953" s="68"/>
      <c r="O1953" s="68"/>
      <c r="P1953" s="68"/>
      <c r="Q1953" s="68"/>
      <c r="R1953" s="68"/>
      <c r="S1953" s="68"/>
      <c r="T1953" s="68"/>
      <c r="U1953" s="68"/>
      <c r="V1953" s="68"/>
      <c r="W1953" s="68"/>
      <c r="X1953" s="68"/>
      <c r="Y1953" s="68"/>
      <c r="Z1953" s="68"/>
    </row>
    <row r="1954" spans="1:26" ht="30" customHeight="1">
      <c r="A1954" s="106" t="s">
        <v>4380</v>
      </c>
      <c r="B1954" s="76" t="s">
        <v>4381</v>
      </c>
      <c r="C1954" s="107"/>
      <c r="D1954" s="104"/>
      <c r="E1954" s="61"/>
      <c r="F1954" s="61"/>
      <c r="G1954" s="104">
        <f t="shared" si="562"/>
        <v>0</v>
      </c>
      <c r="H1954" s="104"/>
      <c r="I1954" s="68"/>
      <c r="J1954" s="68"/>
      <c r="K1954" s="68"/>
      <c r="L1954" s="68"/>
      <c r="M1954" s="68"/>
      <c r="N1954" s="68"/>
      <c r="O1954" s="68"/>
      <c r="P1954" s="68"/>
      <c r="Q1954" s="68"/>
      <c r="R1954" s="68"/>
      <c r="S1954" s="68"/>
      <c r="T1954" s="68"/>
      <c r="U1954" s="68"/>
      <c r="V1954" s="68"/>
      <c r="W1954" s="68"/>
      <c r="X1954" s="68"/>
      <c r="Y1954" s="68"/>
      <c r="Z1954" s="68"/>
    </row>
    <row r="1955" spans="1:26" ht="30" customHeight="1">
      <c r="A1955" s="103" t="s">
        <v>4382</v>
      </c>
      <c r="B1955" s="76" t="s">
        <v>4383</v>
      </c>
      <c r="C1955" s="107"/>
      <c r="D1955" s="104"/>
      <c r="E1955" s="61"/>
      <c r="F1955" s="61"/>
      <c r="G1955" s="104">
        <f t="shared" si="562"/>
        <v>0</v>
      </c>
      <c r="H1955" s="104"/>
      <c r="I1955" s="68"/>
      <c r="J1955" s="68"/>
      <c r="K1955" s="68"/>
      <c r="L1955" s="68"/>
      <c r="M1955" s="68"/>
      <c r="N1955" s="68"/>
      <c r="O1955" s="68"/>
      <c r="P1955" s="68"/>
      <c r="Q1955" s="68"/>
      <c r="R1955" s="68"/>
      <c r="S1955" s="68"/>
      <c r="T1955" s="68"/>
      <c r="U1955" s="68"/>
      <c r="V1955" s="68"/>
      <c r="W1955" s="68"/>
      <c r="X1955" s="68"/>
      <c r="Y1955" s="68"/>
      <c r="Z1955" s="68"/>
    </row>
    <row r="1956" spans="1:26" ht="30" customHeight="1">
      <c r="A1956" s="106" t="s">
        <v>4384</v>
      </c>
      <c r="B1956" s="76" t="s">
        <v>4385</v>
      </c>
      <c r="C1956" s="107"/>
      <c r="D1956" s="104"/>
      <c r="E1956" s="61"/>
      <c r="F1956" s="61"/>
      <c r="G1956" s="104">
        <f t="shared" si="562"/>
        <v>0</v>
      </c>
      <c r="H1956" s="104"/>
      <c r="I1956" s="68"/>
      <c r="J1956" s="68"/>
      <c r="K1956" s="68"/>
      <c r="L1956" s="68"/>
      <c r="M1956" s="68"/>
      <c r="N1956" s="68"/>
      <c r="O1956" s="68"/>
      <c r="P1956" s="68"/>
      <c r="Q1956" s="68"/>
      <c r="R1956" s="68"/>
      <c r="S1956" s="68"/>
      <c r="T1956" s="68"/>
      <c r="U1956" s="68"/>
      <c r="V1956" s="68"/>
      <c r="W1956" s="68"/>
      <c r="X1956" s="68"/>
      <c r="Y1956" s="68"/>
      <c r="Z1956" s="68"/>
    </row>
    <row r="1957" spans="1:26" ht="30" customHeight="1">
      <c r="A1957" s="103" t="s">
        <v>4386</v>
      </c>
      <c r="B1957" s="76" t="s">
        <v>4387</v>
      </c>
      <c r="C1957" s="107"/>
      <c r="D1957" s="104"/>
      <c r="E1957" s="61"/>
      <c r="F1957" s="61"/>
      <c r="G1957" s="104">
        <f t="shared" si="562"/>
        <v>0</v>
      </c>
      <c r="H1957" s="104"/>
      <c r="I1957" s="68"/>
      <c r="J1957" s="68"/>
      <c r="K1957" s="68"/>
      <c r="L1957" s="68"/>
      <c r="M1957" s="68"/>
      <c r="N1957" s="68"/>
      <c r="O1957" s="68"/>
      <c r="P1957" s="68"/>
      <c r="Q1957" s="68"/>
      <c r="R1957" s="68"/>
      <c r="S1957" s="68"/>
      <c r="T1957" s="68"/>
      <c r="U1957" s="68"/>
      <c r="V1957" s="68"/>
      <c r="W1957" s="68"/>
      <c r="X1957" s="68"/>
      <c r="Y1957" s="68"/>
      <c r="Z1957" s="68"/>
    </row>
    <row r="1958" spans="1:26" ht="30" customHeight="1">
      <c r="A1958" s="106" t="s">
        <v>4388</v>
      </c>
      <c r="B1958" s="76" t="s">
        <v>4389</v>
      </c>
      <c r="C1958" s="107"/>
      <c r="D1958" s="104"/>
      <c r="E1958" s="61"/>
      <c r="F1958" s="61"/>
      <c r="G1958" s="104">
        <f t="shared" si="562"/>
        <v>0</v>
      </c>
      <c r="H1958" s="104"/>
      <c r="I1958" s="68"/>
      <c r="J1958" s="68"/>
      <c r="K1958" s="68"/>
      <c r="L1958" s="68"/>
      <c r="M1958" s="68"/>
      <c r="N1958" s="68"/>
      <c r="O1958" s="68"/>
      <c r="P1958" s="68"/>
      <c r="Q1958" s="68"/>
      <c r="R1958" s="68"/>
      <c r="S1958" s="68"/>
      <c r="T1958" s="68"/>
      <c r="U1958" s="68"/>
      <c r="V1958" s="68"/>
      <c r="W1958" s="68"/>
      <c r="X1958" s="68"/>
      <c r="Y1958" s="68"/>
      <c r="Z1958" s="68"/>
    </row>
    <row r="1959" spans="1:26" ht="30" customHeight="1">
      <c r="A1959" s="103" t="s">
        <v>4390</v>
      </c>
      <c r="B1959" s="76" t="s">
        <v>4391</v>
      </c>
      <c r="C1959" s="107"/>
      <c r="D1959" s="104"/>
      <c r="E1959" s="61"/>
      <c r="F1959" s="61"/>
      <c r="G1959" s="104">
        <f t="shared" si="562"/>
        <v>0</v>
      </c>
      <c r="H1959" s="104"/>
      <c r="I1959" s="68"/>
      <c r="J1959" s="68"/>
      <c r="K1959" s="68"/>
      <c r="L1959" s="68"/>
      <c r="M1959" s="68"/>
      <c r="N1959" s="68"/>
      <c r="O1959" s="68"/>
      <c r="P1959" s="68"/>
      <c r="Q1959" s="68"/>
      <c r="R1959" s="68"/>
      <c r="S1959" s="68"/>
      <c r="T1959" s="68"/>
      <c r="U1959" s="68"/>
      <c r="V1959" s="68"/>
      <c r="W1959" s="68"/>
      <c r="X1959" s="68"/>
      <c r="Y1959" s="68"/>
      <c r="Z1959" s="68"/>
    </row>
    <row r="1960" spans="1:26" ht="30" customHeight="1">
      <c r="A1960" s="106" t="s">
        <v>4392</v>
      </c>
      <c r="B1960" s="76" t="s">
        <v>4393</v>
      </c>
      <c r="C1960" s="107"/>
      <c r="D1960" s="104"/>
      <c r="E1960" s="61"/>
      <c r="F1960" s="61"/>
      <c r="G1960" s="104">
        <f t="shared" si="562"/>
        <v>0</v>
      </c>
      <c r="H1960" s="104"/>
      <c r="I1960" s="68"/>
      <c r="J1960" s="68"/>
      <c r="K1960" s="68"/>
      <c r="L1960" s="68"/>
      <c r="M1960" s="68"/>
      <c r="N1960" s="68"/>
      <c r="O1960" s="68"/>
      <c r="P1960" s="68"/>
      <c r="Q1960" s="68"/>
      <c r="R1960" s="68"/>
      <c r="S1960" s="68"/>
      <c r="T1960" s="68"/>
      <c r="U1960" s="68"/>
      <c r="V1960" s="68"/>
      <c r="W1960" s="68"/>
      <c r="X1960" s="68"/>
      <c r="Y1960" s="68"/>
      <c r="Z1960" s="68"/>
    </row>
    <row r="1961" spans="1:26" ht="30" customHeight="1">
      <c r="A1961" s="103" t="s">
        <v>4394</v>
      </c>
      <c r="B1961" s="76" t="s">
        <v>4395</v>
      </c>
      <c r="C1961" s="107"/>
      <c r="D1961" s="104"/>
      <c r="E1961" s="61"/>
      <c r="F1961" s="61"/>
      <c r="G1961" s="104">
        <f t="shared" si="562"/>
        <v>0</v>
      </c>
      <c r="H1961" s="104"/>
      <c r="I1961" s="68"/>
      <c r="J1961" s="68"/>
      <c r="K1961" s="68"/>
      <c r="L1961" s="68"/>
      <c r="M1961" s="68"/>
      <c r="N1961" s="68"/>
      <c r="O1961" s="68"/>
      <c r="P1961" s="68"/>
      <c r="Q1961" s="68"/>
      <c r="R1961" s="68"/>
      <c r="S1961" s="68"/>
      <c r="T1961" s="68"/>
      <c r="U1961" s="68"/>
      <c r="V1961" s="68"/>
      <c r="W1961" s="68"/>
      <c r="X1961" s="68"/>
      <c r="Y1961" s="68"/>
      <c r="Z1961" s="68"/>
    </row>
    <row r="1962" spans="1:26" ht="30" customHeight="1">
      <c r="A1962" s="100" t="s">
        <v>4396</v>
      </c>
      <c r="B1962" s="109" t="s">
        <v>357</v>
      </c>
      <c r="C1962" s="102"/>
      <c r="D1962" s="102"/>
      <c r="E1962" s="48">
        <f t="shared" ref="E1962:G1962" si="563">SUM(E1963:E1980)</f>
        <v>0</v>
      </c>
      <c r="F1962" s="48">
        <f t="shared" si="563"/>
        <v>0</v>
      </c>
      <c r="G1962" s="48">
        <f t="shared" si="563"/>
        <v>0</v>
      </c>
      <c r="H1962" s="102"/>
      <c r="I1962" s="68"/>
      <c r="J1962" s="68"/>
      <c r="K1962" s="68"/>
      <c r="L1962" s="68"/>
      <c r="M1962" s="68"/>
      <c r="N1962" s="68"/>
      <c r="O1962" s="68"/>
      <c r="P1962" s="68"/>
      <c r="Q1962" s="68"/>
      <c r="R1962" s="68"/>
      <c r="S1962" s="68"/>
      <c r="T1962" s="68"/>
      <c r="U1962" s="68"/>
      <c r="V1962" s="68"/>
      <c r="W1962" s="68"/>
      <c r="X1962" s="68"/>
      <c r="Y1962" s="68"/>
      <c r="Z1962" s="68"/>
    </row>
    <row r="1963" spans="1:26" ht="30" customHeight="1">
      <c r="A1963" s="106" t="s">
        <v>4397</v>
      </c>
      <c r="B1963" s="76" t="s">
        <v>4398</v>
      </c>
      <c r="C1963" s="107"/>
      <c r="D1963" s="104"/>
      <c r="E1963" s="61"/>
      <c r="F1963" s="61"/>
      <c r="G1963" s="104">
        <f t="shared" ref="G1963:G1980" si="564">ROUND(E1963-F1963,2)</f>
        <v>0</v>
      </c>
      <c r="H1963" s="104"/>
      <c r="I1963" s="68"/>
      <c r="J1963" s="68"/>
      <c r="K1963" s="68"/>
      <c r="L1963" s="68"/>
      <c r="M1963" s="68"/>
      <c r="N1963" s="68"/>
      <c r="O1963" s="68"/>
      <c r="P1963" s="68"/>
      <c r="Q1963" s="68"/>
      <c r="R1963" s="68"/>
      <c r="S1963" s="68"/>
      <c r="T1963" s="68"/>
      <c r="U1963" s="68"/>
      <c r="V1963" s="68"/>
      <c r="W1963" s="68"/>
      <c r="X1963" s="68"/>
      <c r="Y1963" s="68"/>
      <c r="Z1963" s="68"/>
    </row>
    <row r="1964" spans="1:26" ht="30" customHeight="1">
      <c r="A1964" s="103" t="s">
        <v>4399</v>
      </c>
      <c r="B1964" s="76" t="s">
        <v>4400</v>
      </c>
      <c r="C1964" s="107"/>
      <c r="D1964" s="104"/>
      <c r="E1964" s="61"/>
      <c r="F1964" s="61"/>
      <c r="G1964" s="104">
        <f t="shared" si="564"/>
        <v>0</v>
      </c>
      <c r="H1964" s="104"/>
      <c r="I1964" s="68"/>
      <c r="J1964" s="68"/>
      <c r="K1964" s="68"/>
      <c r="L1964" s="68"/>
      <c r="M1964" s="68"/>
      <c r="N1964" s="68"/>
      <c r="O1964" s="68"/>
      <c r="P1964" s="68"/>
      <c r="Q1964" s="68"/>
      <c r="R1964" s="68"/>
      <c r="S1964" s="68"/>
      <c r="T1964" s="68"/>
      <c r="U1964" s="68"/>
      <c r="V1964" s="68"/>
      <c r="W1964" s="68"/>
      <c r="X1964" s="68"/>
      <c r="Y1964" s="68"/>
      <c r="Z1964" s="68"/>
    </row>
    <row r="1965" spans="1:26" ht="30" customHeight="1">
      <c r="A1965" s="106" t="s">
        <v>4401</v>
      </c>
      <c r="B1965" s="76" t="s">
        <v>4402</v>
      </c>
      <c r="C1965" s="107"/>
      <c r="D1965" s="104"/>
      <c r="E1965" s="61"/>
      <c r="F1965" s="61"/>
      <c r="G1965" s="104">
        <f t="shared" si="564"/>
        <v>0</v>
      </c>
      <c r="H1965" s="104"/>
      <c r="I1965" s="68"/>
      <c r="J1965" s="68"/>
      <c r="K1965" s="68"/>
      <c r="L1965" s="68"/>
      <c r="M1965" s="68"/>
      <c r="N1965" s="68"/>
      <c r="O1965" s="68"/>
      <c r="P1965" s="68"/>
      <c r="Q1965" s="68"/>
      <c r="R1965" s="68"/>
      <c r="S1965" s="68"/>
      <c r="T1965" s="68"/>
      <c r="U1965" s="68"/>
      <c r="V1965" s="68"/>
      <c r="W1965" s="68"/>
      <c r="X1965" s="68"/>
      <c r="Y1965" s="68"/>
      <c r="Z1965" s="68"/>
    </row>
    <row r="1966" spans="1:26" ht="30" customHeight="1">
      <c r="A1966" s="103" t="s">
        <v>4403</v>
      </c>
      <c r="B1966" s="76" t="s">
        <v>4404</v>
      </c>
      <c r="C1966" s="107"/>
      <c r="D1966" s="104"/>
      <c r="E1966" s="61"/>
      <c r="F1966" s="61"/>
      <c r="G1966" s="104">
        <f t="shared" si="564"/>
        <v>0</v>
      </c>
      <c r="H1966" s="104"/>
      <c r="I1966" s="68"/>
      <c r="J1966" s="68"/>
      <c r="K1966" s="68"/>
      <c r="L1966" s="68"/>
      <c r="M1966" s="68"/>
      <c r="N1966" s="68"/>
      <c r="O1966" s="68"/>
      <c r="P1966" s="68"/>
      <c r="Q1966" s="68"/>
      <c r="R1966" s="68"/>
      <c r="S1966" s="68"/>
      <c r="T1966" s="68"/>
      <c r="U1966" s="68"/>
      <c r="V1966" s="68"/>
      <c r="W1966" s="68"/>
      <c r="X1966" s="68"/>
      <c r="Y1966" s="68"/>
      <c r="Z1966" s="68"/>
    </row>
    <row r="1967" spans="1:26" ht="30" customHeight="1">
      <c r="A1967" s="106" t="s">
        <v>4405</v>
      </c>
      <c r="B1967" s="76" t="s">
        <v>4406</v>
      </c>
      <c r="C1967" s="107"/>
      <c r="D1967" s="104"/>
      <c r="E1967" s="61"/>
      <c r="F1967" s="61"/>
      <c r="G1967" s="104">
        <f t="shared" si="564"/>
        <v>0</v>
      </c>
      <c r="H1967" s="104"/>
      <c r="I1967" s="68"/>
      <c r="J1967" s="68"/>
      <c r="K1967" s="68"/>
      <c r="L1967" s="68"/>
      <c r="M1967" s="68"/>
      <c r="N1967" s="68"/>
      <c r="O1967" s="68"/>
      <c r="P1967" s="68"/>
      <c r="Q1967" s="68"/>
      <c r="R1967" s="68"/>
      <c r="S1967" s="68"/>
      <c r="T1967" s="68"/>
      <c r="U1967" s="68"/>
      <c r="V1967" s="68"/>
      <c r="W1967" s="68"/>
      <c r="X1967" s="68"/>
      <c r="Y1967" s="68"/>
      <c r="Z1967" s="68"/>
    </row>
    <row r="1968" spans="1:26" ht="30" customHeight="1">
      <c r="A1968" s="103" t="s">
        <v>4407</v>
      </c>
      <c r="B1968" s="76" t="s">
        <v>4408</v>
      </c>
      <c r="C1968" s="107"/>
      <c r="D1968" s="104"/>
      <c r="E1968" s="104"/>
      <c r="F1968" s="104"/>
      <c r="G1968" s="104">
        <f t="shared" si="564"/>
        <v>0</v>
      </c>
      <c r="H1968" s="104"/>
      <c r="I1968" s="68"/>
      <c r="J1968" s="68"/>
      <c r="K1968" s="68"/>
      <c r="L1968" s="68"/>
      <c r="M1968" s="68"/>
      <c r="N1968" s="68"/>
      <c r="O1968" s="68"/>
      <c r="P1968" s="68"/>
      <c r="Q1968" s="68"/>
      <c r="R1968" s="68"/>
      <c r="S1968" s="68"/>
      <c r="T1968" s="68"/>
      <c r="U1968" s="68"/>
      <c r="V1968" s="68"/>
      <c r="W1968" s="68"/>
      <c r="X1968" s="68"/>
      <c r="Y1968" s="68"/>
      <c r="Z1968" s="68"/>
    </row>
    <row r="1969" spans="1:26" ht="30" customHeight="1">
      <c r="A1969" s="106" t="s">
        <v>4409</v>
      </c>
      <c r="B1969" s="76" t="s">
        <v>4410</v>
      </c>
      <c r="C1969" s="107"/>
      <c r="D1969" s="104"/>
      <c r="E1969" s="61"/>
      <c r="F1969" s="61"/>
      <c r="G1969" s="104">
        <f t="shared" si="564"/>
        <v>0</v>
      </c>
      <c r="H1969" s="104"/>
      <c r="I1969" s="68"/>
      <c r="J1969" s="68"/>
      <c r="K1969" s="68"/>
      <c r="L1969" s="68"/>
      <c r="M1969" s="68"/>
      <c r="N1969" s="68"/>
      <c r="O1969" s="68"/>
      <c r="P1969" s="68"/>
      <c r="Q1969" s="68"/>
      <c r="R1969" s="68"/>
      <c r="S1969" s="68"/>
      <c r="T1969" s="68"/>
      <c r="U1969" s="68"/>
      <c r="V1969" s="68"/>
      <c r="W1969" s="68"/>
      <c r="X1969" s="68"/>
      <c r="Y1969" s="68"/>
      <c r="Z1969" s="68"/>
    </row>
    <row r="1970" spans="1:26" ht="30" customHeight="1">
      <c r="A1970" s="103" t="s">
        <v>4411</v>
      </c>
      <c r="B1970" s="76" t="s">
        <v>4412</v>
      </c>
      <c r="C1970" s="107"/>
      <c r="D1970" s="104"/>
      <c r="E1970" s="61"/>
      <c r="F1970" s="61"/>
      <c r="G1970" s="104">
        <f t="shared" si="564"/>
        <v>0</v>
      </c>
      <c r="H1970" s="104"/>
      <c r="I1970" s="68"/>
      <c r="J1970" s="68"/>
      <c r="K1970" s="68"/>
      <c r="L1970" s="68"/>
      <c r="M1970" s="68"/>
      <c r="N1970" s="68"/>
      <c r="O1970" s="68"/>
      <c r="P1970" s="68"/>
      <c r="Q1970" s="68"/>
      <c r="R1970" s="68"/>
      <c r="S1970" s="68"/>
      <c r="T1970" s="68"/>
      <c r="U1970" s="68"/>
      <c r="V1970" s="68"/>
      <c r="W1970" s="68"/>
      <c r="X1970" s="68"/>
      <c r="Y1970" s="68"/>
      <c r="Z1970" s="68"/>
    </row>
    <row r="1971" spans="1:26" ht="30" customHeight="1">
      <c r="A1971" s="106" t="s">
        <v>4413</v>
      </c>
      <c r="B1971" s="76" t="s">
        <v>4414</v>
      </c>
      <c r="C1971" s="107"/>
      <c r="D1971" s="104"/>
      <c r="E1971" s="61"/>
      <c r="F1971" s="61"/>
      <c r="G1971" s="104">
        <f t="shared" si="564"/>
        <v>0</v>
      </c>
      <c r="H1971" s="104"/>
      <c r="I1971" s="68"/>
      <c r="J1971" s="68"/>
      <c r="K1971" s="68"/>
      <c r="L1971" s="68"/>
      <c r="M1971" s="68"/>
      <c r="N1971" s="68"/>
      <c r="O1971" s="68"/>
      <c r="P1971" s="68"/>
      <c r="Q1971" s="68"/>
      <c r="R1971" s="68"/>
      <c r="S1971" s="68"/>
      <c r="T1971" s="68"/>
      <c r="U1971" s="68"/>
      <c r="V1971" s="68"/>
      <c r="W1971" s="68"/>
      <c r="X1971" s="68"/>
      <c r="Y1971" s="68"/>
      <c r="Z1971" s="68"/>
    </row>
    <row r="1972" spans="1:26" ht="30" customHeight="1">
      <c r="A1972" s="103" t="s">
        <v>4415</v>
      </c>
      <c r="B1972" s="76" t="s">
        <v>4416</v>
      </c>
      <c r="C1972" s="107"/>
      <c r="D1972" s="104"/>
      <c r="E1972" s="61"/>
      <c r="F1972" s="61"/>
      <c r="G1972" s="104">
        <f t="shared" si="564"/>
        <v>0</v>
      </c>
      <c r="H1972" s="104"/>
      <c r="I1972" s="68"/>
      <c r="J1972" s="68"/>
      <c r="K1972" s="68"/>
      <c r="L1972" s="68"/>
      <c r="M1972" s="68"/>
      <c r="N1972" s="68"/>
      <c r="O1972" s="68"/>
      <c r="P1972" s="68"/>
      <c r="Q1972" s="68"/>
      <c r="R1972" s="68"/>
      <c r="S1972" s="68"/>
      <c r="T1972" s="68"/>
      <c r="U1972" s="68"/>
      <c r="V1972" s="68"/>
      <c r="W1972" s="68"/>
      <c r="X1972" s="68"/>
      <c r="Y1972" s="68"/>
      <c r="Z1972" s="68"/>
    </row>
    <row r="1973" spans="1:26" ht="30" customHeight="1">
      <c r="A1973" s="106" t="s">
        <v>4417</v>
      </c>
      <c r="B1973" s="76" t="s">
        <v>4418</v>
      </c>
      <c r="C1973" s="107"/>
      <c r="D1973" s="104"/>
      <c r="E1973" s="61"/>
      <c r="F1973" s="61"/>
      <c r="G1973" s="104">
        <f t="shared" si="564"/>
        <v>0</v>
      </c>
      <c r="H1973" s="104"/>
      <c r="I1973" s="68"/>
      <c r="J1973" s="68"/>
      <c r="K1973" s="68"/>
      <c r="L1973" s="68"/>
      <c r="M1973" s="68"/>
      <c r="N1973" s="68"/>
      <c r="O1973" s="68"/>
      <c r="P1973" s="68"/>
      <c r="Q1973" s="68"/>
      <c r="R1973" s="68"/>
      <c r="S1973" s="68"/>
      <c r="T1973" s="68"/>
      <c r="U1973" s="68"/>
      <c r="V1973" s="68"/>
      <c r="W1973" s="68"/>
      <c r="X1973" s="68"/>
      <c r="Y1973" s="68"/>
      <c r="Z1973" s="68"/>
    </row>
    <row r="1974" spans="1:26" ht="30" customHeight="1">
      <c r="A1974" s="103" t="s">
        <v>4419</v>
      </c>
      <c r="B1974" s="76" t="s">
        <v>4420</v>
      </c>
      <c r="C1974" s="107"/>
      <c r="D1974" s="104"/>
      <c r="E1974" s="61"/>
      <c r="F1974" s="61"/>
      <c r="G1974" s="104">
        <f t="shared" si="564"/>
        <v>0</v>
      </c>
      <c r="H1974" s="104"/>
      <c r="I1974" s="68"/>
      <c r="J1974" s="68"/>
      <c r="K1974" s="68"/>
      <c r="L1974" s="68"/>
      <c r="M1974" s="68"/>
      <c r="N1974" s="68"/>
      <c r="O1974" s="68"/>
      <c r="P1974" s="68"/>
      <c r="Q1974" s="68"/>
      <c r="R1974" s="68"/>
      <c r="S1974" s="68"/>
      <c r="T1974" s="68"/>
      <c r="U1974" s="68"/>
      <c r="V1974" s="68"/>
      <c r="W1974" s="68"/>
      <c r="X1974" s="68"/>
      <c r="Y1974" s="68"/>
      <c r="Z1974" s="68"/>
    </row>
    <row r="1975" spans="1:26" ht="30" customHeight="1">
      <c r="A1975" s="106" t="s">
        <v>4421</v>
      </c>
      <c r="B1975" s="76" t="s">
        <v>4422</v>
      </c>
      <c r="C1975" s="107"/>
      <c r="D1975" s="104"/>
      <c r="E1975" s="61"/>
      <c r="F1975" s="61"/>
      <c r="G1975" s="104">
        <f t="shared" si="564"/>
        <v>0</v>
      </c>
      <c r="H1975" s="104"/>
      <c r="I1975" s="68"/>
      <c r="J1975" s="68"/>
      <c r="K1975" s="68"/>
      <c r="L1975" s="68"/>
      <c r="M1975" s="68"/>
      <c r="N1975" s="68"/>
      <c r="O1975" s="68"/>
      <c r="P1975" s="68"/>
      <c r="Q1975" s="68"/>
      <c r="R1975" s="68"/>
      <c r="S1975" s="68"/>
      <c r="T1975" s="68"/>
      <c r="U1975" s="68"/>
      <c r="V1975" s="68"/>
      <c r="W1975" s="68"/>
      <c r="X1975" s="68"/>
      <c r="Y1975" s="68"/>
      <c r="Z1975" s="68"/>
    </row>
    <row r="1976" spans="1:26" ht="30" customHeight="1">
      <c r="A1976" s="103" t="s">
        <v>4423</v>
      </c>
      <c r="B1976" s="76" t="s">
        <v>4424</v>
      </c>
      <c r="C1976" s="107"/>
      <c r="D1976" s="104"/>
      <c r="E1976" s="61"/>
      <c r="F1976" s="61"/>
      <c r="G1976" s="104">
        <f t="shared" si="564"/>
        <v>0</v>
      </c>
      <c r="H1976" s="104"/>
      <c r="I1976" s="68"/>
      <c r="J1976" s="68"/>
      <c r="K1976" s="68"/>
      <c r="L1976" s="68"/>
      <c r="M1976" s="68"/>
      <c r="N1976" s="68"/>
      <c r="O1976" s="68"/>
      <c r="P1976" s="68"/>
      <c r="Q1976" s="68"/>
      <c r="R1976" s="68"/>
      <c r="S1976" s="68"/>
      <c r="T1976" s="68"/>
      <c r="U1976" s="68"/>
      <c r="V1976" s="68"/>
      <c r="W1976" s="68"/>
      <c r="X1976" s="68"/>
      <c r="Y1976" s="68"/>
      <c r="Z1976" s="68"/>
    </row>
    <row r="1977" spans="1:26" ht="30" customHeight="1">
      <c r="A1977" s="106" t="s">
        <v>4425</v>
      </c>
      <c r="B1977" s="76" t="s">
        <v>4426</v>
      </c>
      <c r="C1977" s="107"/>
      <c r="D1977" s="104"/>
      <c r="E1977" s="61"/>
      <c r="F1977" s="61"/>
      <c r="G1977" s="104">
        <f t="shared" si="564"/>
        <v>0</v>
      </c>
      <c r="H1977" s="104"/>
      <c r="I1977" s="68"/>
      <c r="J1977" s="68"/>
      <c r="K1977" s="68"/>
      <c r="L1977" s="68"/>
      <c r="M1977" s="68"/>
      <c r="N1977" s="68"/>
      <c r="O1977" s="68"/>
      <c r="P1977" s="68"/>
      <c r="Q1977" s="68"/>
      <c r="R1977" s="68"/>
      <c r="S1977" s="68"/>
      <c r="T1977" s="68"/>
      <c r="U1977" s="68"/>
      <c r="V1977" s="68"/>
      <c r="W1977" s="68"/>
      <c r="X1977" s="68"/>
      <c r="Y1977" s="68"/>
      <c r="Z1977" s="68"/>
    </row>
    <row r="1978" spans="1:26" ht="30" customHeight="1">
      <c r="A1978" s="103" t="s">
        <v>4427</v>
      </c>
      <c r="B1978" s="76" t="s">
        <v>4428</v>
      </c>
      <c r="C1978" s="107"/>
      <c r="D1978" s="104"/>
      <c r="E1978" s="61"/>
      <c r="F1978" s="61"/>
      <c r="G1978" s="104">
        <f t="shared" si="564"/>
        <v>0</v>
      </c>
      <c r="H1978" s="104"/>
      <c r="I1978" s="68"/>
      <c r="J1978" s="68"/>
      <c r="K1978" s="68"/>
      <c r="L1978" s="68"/>
      <c r="M1978" s="68"/>
      <c r="N1978" s="68"/>
      <c r="O1978" s="68"/>
      <c r="P1978" s="68"/>
      <c r="Q1978" s="68"/>
      <c r="R1978" s="68"/>
      <c r="S1978" s="68"/>
      <c r="T1978" s="68"/>
      <c r="U1978" s="68"/>
      <c r="V1978" s="68"/>
      <c r="W1978" s="68"/>
      <c r="X1978" s="68"/>
      <c r="Y1978" s="68"/>
      <c r="Z1978" s="68"/>
    </row>
    <row r="1979" spans="1:26" ht="30" customHeight="1">
      <c r="A1979" s="106" t="s">
        <v>4429</v>
      </c>
      <c r="B1979" s="76" t="s">
        <v>4430</v>
      </c>
      <c r="C1979" s="107"/>
      <c r="D1979" s="104"/>
      <c r="E1979" s="61"/>
      <c r="F1979" s="61"/>
      <c r="G1979" s="104">
        <f t="shared" si="564"/>
        <v>0</v>
      </c>
      <c r="H1979" s="104"/>
      <c r="I1979" s="68"/>
      <c r="J1979" s="68"/>
      <c r="K1979" s="68"/>
      <c r="L1979" s="68"/>
      <c r="M1979" s="68"/>
      <c r="N1979" s="68"/>
      <c r="O1979" s="68"/>
      <c r="P1979" s="68"/>
      <c r="Q1979" s="68"/>
      <c r="R1979" s="68"/>
      <c r="S1979" s="68"/>
      <c r="T1979" s="68"/>
      <c r="U1979" s="68"/>
      <c r="V1979" s="68"/>
      <c r="W1979" s="68"/>
      <c r="X1979" s="68"/>
      <c r="Y1979" s="68"/>
      <c r="Z1979" s="68"/>
    </row>
    <row r="1980" spans="1:26" ht="30" customHeight="1">
      <c r="A1980" s="103" t="s">
        <v>4431</v>
      </c>
      <c r="B1980" s="76" t="s">
        <v>4432</v>
      </c>
      <c r="C1980" s="107"/>
      <c r="D1980" s="104"/>
      <c r="E1980" s="61"/>
      <c r="F1980" s="61"/>
      <c r="G1980" s="104">
        <f t="shared" si="564"/>
        <v>0</v>
      </c>
      <c r="H1980" s="104"/>
      <c r="I1980" s="68"/>
      <c r="J1980" s="68"/>
      <c r="K1980" s="68"/>
      <c r="L1980" s="68"/>
      <c r="M1980" s="68"/>
      <c r="N1980" s="68"/>
      <c r="O1980" s="68"/>
      <c r="P1980" s="68"/>
      <c r="Q1980" s="68"/>
      <c r="R1980" s="68"/>
      <c r="S1980" s="68"/>
      <c r="T1980" s="68"/>
      <c r="U1980" s="68"/>
      <c r="V1980" s="68"/>
      <c r="W1980" s="68"/>
      <c r="X1980" s="68"/>
      <c r="Y1980" s="68"/>
      <c r="Z1980" s="68"/>
    </row>
    <row r="1981" spans="1:26" ht="30" customHeight="1">
      <c r="A1981" s="100" t="s">
        <v>4433</v>
      </c>
      <c r="B1981" s="109" t="s">
        <v>358</v>
      </c>
      <c r="C1981" s="102"/>
      <c r="D1981" s="102"/>
      <c r="E1981" s="48">
        <f t="shared" ref="E1981:G1981" si="565">SUM(E1982:E1999)</f>
        <v>0</v>
      </c>
      <c r="F1981" s="48">
        <f t="shared" si="565"/>
        <v>0</v>
      </c>
      <c r="G1981" s="48">
        <f t="shared" si="565"/>
        <v>0</v>
      </c>
      <c r="H1981" s="102"/>
      <c r="I1981" s="68"/>
      <c r="J1981" s="68"/>
      <c r="K1981" s="68"/>
      <c r="L1981" s="68"/>
      <c r="M1981" s="68"/>
      <c r="N1981" s="68"/>
      <c r="O1981" s="68"/>
      <c r="P1981" s="68"/>
      <c r="Q1981" s="68"/>
      <c r="R1981" s="68"/>
      <c r="S1981" s="68"/>
      <c r="T1981" s="68"/>
      <c r="U1981" s="68"/>
      <c r="V1981" s="68"/>
      <c r="W1981" s="68"/>
      <c r="X1981" s="68"/>
      <c r="Y1981" s="68"/>
      <c r="Z1981" s="68"/>
    </row>
    <row r="1982" spans="1:26" ht="30" customHeight="1">
      <c r="A1982" s="106" t="s">
        <v>4434</v>
      </c>
      <c r="B1982" s="76" t="s">
        <v>4435</v>
      </c>
      <c r="C1982" s="107"/>
      <c r="D1982" s="104"/>
      <c r="E1982" s="61"/>
      <c r="F1982" s="61"/>
      <c r="G1982" s="104">
        <f t="shared" ref="G1982:G1999" si="566">ROUND(E1982-F1982,2)</f>
        <v>0</v>
      </c>
      <c r="H1982" s="104"/>
      <c r="I1982" s="68"/>
      <c r="J1982" s="68"/>
      <c r="K1982" s="68"/>
      <c r="L1982" s="68"/>
      <c r="M1982" s="68"/>
      <c r="N1982" s="68"/>
      <c r="O1982" s="68"/>
      <c r="P1982" s="68"/>
      <c r="Q1982" s="68"/>
      <c r="R1982" s="68"/>
      <c r="S1982" s="68"/>
      <c r="T1982" s="68"/>
      <c r="U1982" s="68"/>
      <c r="V1982" s="68"/>
      <c r="W1982" s="68"/>
      <c r="X1982" s="68"/>
      <c r="Y1982" s="68"/>
      <c r="Z1982" s="68"/>
    </row>
    <row r="1983" spans="1:26" ht="30" customHeight="1">
      <c r="A1983" s="103" t="s">
        <v>4436</v>
      </c>
      <c r="B1983" s="76" t="s">
        <v>4437</v>
      </c>
      <c r="C1983" s="107"/>
      <c r="D1983" s="104"/>
      <c r="E1983" s="61"/>
      <c r="F1983" s="61"/>
      <c r="G1983" s="104">
        <f t="shared" si="566"/>
        <v>0</v>
      </c>
      <c r="H1983" s="104"/>
      <c r="I1983" s="68"/>
      <c r="J1983" s="68"/>
      <c r="K1983" s="68"/>
      <c r="L1983" s="68"/>
      <c r="M1983" s="68"/>
      <c r="N1983" s="68"/>
      <c r="O1983" s="68"/>
      <c r="P1983" s="68"/>
      <c r="Q1983" s="68"/>
      <c r="R1983" s="68"/>
      <c r="S1983" s="68"/>
      <c r="T1983" s="68"/>
      <c r="U1983" s="68"/>
      <c r="V1983" s="68"/>
      <c r="W1983" s="68"/>
      <c r="X1983" s="68"/>
      <c r="Y1983" s="68"/>
      <c r="Z1983" s="68"/>
    </row>
    <row r="1984" spans="1:26" ht="30" customHeight="1">
      <c r="A1984" s="106" t="s">
        <v>4438</v>
      </c>
      <c r="B1984" s="76" t="s">
        <v>4439</v>
      </c>
      <c r="C1984" s="107"/>
      <c r="D1984" s="104"/>
      <c r="E1984" s="61"/>
      <c r="F1984" s="61"/>
      <c r="G1984" s="104">
        <f t="shared" si="566"/>
        <v>0</v>
      </c>
      <c r="H1984" s="104"/>
      <c r="I1984" s="68"/>
      <c r="J1984" s="68"/>
      <c r="K1984" s="68"/>
      <c r="L1984" s="68"/>
      <c r="M1984" s="68"/>
      <c r="N1984" s="68"/>
      <c r="O1984" s="68"/>
      <c r="P1984" s="68"/>
      <c r="Q1984" s="68"/>
      <c r="R1984" s="68"/>
      <c r="S1984" s="68"/>
      <c r="T1984" s="68"/>
      <c r="U1984" s="68"/>
      <c r="V1984" s="68"/>
      <c r="W1984" s="68"/>
      <c r="X1984" s="68"/>
      <c r="Y1984" s="68"/>
      <c r="Z1984" s="68"/>
    </row>
    <row r="1985" spans="1:26" ht="30" customHeight="1">
      <c r="A1985" s="103" t="s">
        <v>4440</v>
      </c>
      <c r="B1985" s="76" t="s">
        <v>4441</v>
      </c>
      <c r="C1985" s="107"/>
      <c r="D1985" s="104"/>
      <c r="E1985" s="61"/>
      <c r="F1985" s="61"/>
      <c r="G1985" s="104">
        <f t="shared" si="566"/>
        <v>0</v>
      </c>
      <c r="H1985" s="104"/>
      <c r="I1985" s="68"/>
      <c r="J1985" s="68"/>
      <c r="K1985" s="68"/>
      <c r="L1985" s="68"/>
      <c r="M1985" s="68"/>
      <c r="N1985" s="68"/>
      <c r="O1985" s="68"/>
      <c r="P1985" s="68"/>
      <c r="Q1985" s="68"/>
      <c r="R1985" s="68"/>
      <c r="S1985" s="68"/>
      <c r="T1985" s="68"/>
      <c r="U1985" s="68"/>
      <c r="V1985" s="68"/>
      <c r="W1985" s="68"/>
      <c r="X1985" s="68"/>
      <c r="Y1985" s="68"/>
      <c r="Z1985" s="68"/>
    </row>
    <row r="1986" spans="1:26" ht="30" customHeight="1">
      <c r="A1986" s="106" t="s">
        <v>4442</v>
      </c>
      <c r="B1986" s="76" t="s">
        <v>4443</v>
      </c>
      <c r="C1986" s="107"/>
      <c r="D1986" s="104"/>
      <c r="E1986" s="61"/>
      <c r="F1986" s="61"/>
      <c r="G1986" s="104">
        <f t="shared" si="566"/>
        <v>0</v>
      </c>
      <c r="H1986" s="104"/>
      <c r="I1986" s="68"/>
      <c r="J1986" s="68"/>
      <c r="K1986" s="68"/>
      <c r="L1986" s="68"/>
      <c r="M1986" s="68"/>
      <c r="N1986" s="68"/>
      <c r="O1986" s="68"/>
      <c r="P1986" s="68"/>
      <c r="Q1986" s="68"/>
      <c r="R1986" s="68"/>
      <c r="S1986" s="68"/>
      <c r="T1986" s="68"/>
      <c r="U1986" s="68"/>
      <c r="V1986" s="68"/>
      <c r="W1986" s="68"/>
      <c r="X1986" s="68"/>
      <c r="Y1986" s="68"/>
      <c r="Z1986" s="68"/>
    </row>
    <row r="1987" spans="1:26" ht="30" customHeight="1">
      <c r="A1987" s="103" t="s">
        <v>4444</v>
      </c>
      <c r="B1987" s="76" t="s">
        <v>4445</v>
      </c>
      <c r="C1987" s="107"/>
      <c r="D1987" s="104"/>
      <c r="E1987" s="61"/>
      <c r="F1987" s="61"/>
      <c r="G1987" s="104">
        <f t="shared" si="566"/>
        <v>0</v>
      </c>
      <c r="H1987" s="104"/>
      <c r="I1987" s="68"/>
      <c r="J1987" s="68"/>
      <c r="K1987" s="68"/>
      <c r="L1987" s="68"/>
      <c r="M1987" s="68"/>
      <c r="N1987" s="68"/>
      <c r="O1987" s="68"/>
      <c r="P1987" s="68"/>
      <c r="Q1987" s="68"/>
      <c r="R1987" s="68"/>
      <c r="S1987" s="68"/>
      <c r="T1987" s="68"/>
      <c r="U1987" s="68"/>
      <c r="V1987" s="68"/>
      <c r="W1987" s="68"/>
      <c r="X1987" s="68"/>
      <c r="Y1987" s="68"/>
      <c r="Z1987" s="68"/>
    </row>
    <row r="1988" spans="1:26" ht="30" customHeight="1">
      <c r="A1988" s="106" t="s">
        <v>4446</v>
      </c>
      <c r="B1988" s="76" t="s">
        <v>4447</v>
      </c>
      <c r="C1988" s="107"/>
      <c r="D1988" s="104"/>
      <c r="E1988" s="61"/>
      <c r="F1988" s="61"/>
      <c r="G1988" s="104">
        <f t="shared" si="566"/>
        <v>0</v>
      </c>
      <c r="H1988" s="104"/>
      <c r="I1988" s="68"/>
      <c r="J1988" s="68"/>
      <c r="K1988" s="68"/>
      <c r="L1988" s="68"/>
      <c r="M1988" s="68"/>
      <c r="N1988" s="68"/>
      <c r="O1988" s="68"/>
      <c r="P1988" s="68"/>
      <c r="Q1988" s="68"/>
      <c r="R1988" s="68"/>
      <c r="S1988" s="68"/>
      <c r="T1988" s="68"/>
      <c r="U1988" s="68"/>
      <c r="V1988" s="68"/>
      <c r="W1988" s="68"/>
      <c r="X1988" s="68"/>
      <c r="Y1988" s="68"/>
      <c r="Z1988" s="68"/>
    </row>
    <row r="1989" spans="1:26" ht="30" customHeight="1">
      <c r="A1989" s="103" t="s">
        <v>4448</v>
      </c>
      <c r="B1989" s="76" t="s">
        <v>4449</v>
      </c>
      <c r="C1989" s="107"/>
      <c r="D1989" s="104"/>
      <c r="E1989" s="61"/>
      <c r="F1989" s="61"/>
      <c r="G1989" s="104">
        <f t="shared" si="566"/>
        <v>0</v>
      </c>
      <c r="H1989" s="104"/>
      <c r="I1989" s="68"/>
      <c r="J1989" s="68"/>
      <c r="K1989" s="68"/>
      <c r="L1989" s="68"/>
      <c r="M1989" s="68"/>
      <c r="N1989" s="68"/>
      <c r="O1989" s="68"/>
      <c r="P1989" s="68"/>
      <c r="Q1989" s="68"/>
      <c r="R1989" s="68"/>
      <c r="S1989" s="68"/>
      <c r="T1989" s="68"/>
      <c r="U1989" s="68"/>
      <c r="V1989" s="68"/>
      <c r="W1989" s="68"/>
      <c r="X1989" s="68"/>
      <c r="Y1989" s="68"/>
      <c r="Z1989" s="68"/>
    </row>
    <row r="1990" spans="1:26" ht="30" customHeight="1">
      <c r="A1990" s="106" t="s">
        <v>4450</v>
      </c>
      <c r="B1990" s="76" t="s">
        <v>4451</v>
      </c>
      <c r="C1990" s="107"/>
      <c r="D1990" s="104"/>
      <c r="E1990" s="61"/>
      <c r="F1990" s="61"/>
      <c r="G1990" s="104">
        <f t="shared" si="566"/>
        <v>0</v>
      </c>
      <c r="H1990" s="104"/>
      <c r="I1990" s="68"/>
      <c r="J1990" s="68"/>
      <c r="K1990" s="68"/>
      <c r="L1990" s="68"/>
      <c r="M1990" s="68"/>
      <c r="N1990" s="68"/>
      <c r="O1990" s="68"/>
      <c r="P1990" s="68"/>
      <c r="Q1990" s="68"/>
      <c r="R1990" s="68"/>
      <c r="S1990" s="68"/>
      <c r="T1990" s="68"/>
      <c r="U1990" s="68"/>
      <c r="V1990" s="68"/>
      <c r="W1990" s="68"/>
      <c r="X1990" s="68"/>
      <c r="Y1990" s="68"/>
      <c r="Z1990" s="68"/>
    </row>
    <row r="1991" spans="1:26" ht="30" customHeight="1">
      <c r="A1991" s="103" t="s">
        <v>4452</v>
      </c>
      <c r="B1991" s="76" t="s">
        <v>4453</v>
      </c>
      <c r="C1991" s="107"/>
      <c r="D1991" s="104"/>
      <c r="E1991" s="61"/>
      <c r="F1991" s="61"/>
      <c r="G1991" s="104">
        <f t="shared" si="566"/>
        <v>0</v>
      </c>
      <c r="H1991" s="104"/>
      <c r="I1991" s="68"/>
      <c r="J1991" s="68"/>
      <c r="K1991" s="68"/>
      <c r="L1991" s="68"/>
      <c r="M1991" s="68"/>
      <c r="N1991" s="68"/>
      <c r="O1991" s="68"/>
      <c r="P1991" s="68"/>
      <c r="Q1991" s="68"/>
      <c r="R1991" s="68"/>
      <c r="S1991" s="68"/>
      <c r="T1991" s="68"/>
      <c r="U1991" s="68"/>
      <c r="V1991" s="68"/>
      <c r="W1991" s="68"/>
      <c r="X1991" s="68"/>
      <c r="Y1991" s="68"/>
      <c r="Z1991" s="68"/>
    </row>
    <row r="1992" spans="1:26" ht="30" customHeight="1">
      <c r="A1992" s="106" t="s">
        <v>4454</v>
      </c>
      <c r="B1992" s="76" t="s">
        <v>4455</v>
      </c>
      <c r="C1992" s="107"/>
      <c r="D1992" s="104"/>
      <c r="E1992" s="61"/>
      <c r="F1992" s="61"/>
      <c r="G1992" s="104">
        <f t="shared" si="566"/>
        <v>0</v>
      </c>
      <c r="H1992" s="104"/>
      <c r="I1992" s="68"/>
      <c r="J1992" s="68"/>
      <c r="K1992" s="68"/>
      <c r="L1992" s="68"/>
      <c r="M1992" s="68"/>
      <c r="N1992" s="68"/>
      <c r="O1992" s="68"/>
      <c r="P1992" s="68"/>
      <c r="Q1992" s="68"/>
      <c r="R1992" s="68"/>
      <c r="S1992" s="68"/>
      <c r="T1992" s="68"/>
      <c r="U1992" s="68"/>
      <c r="V1992" s="68"/>
      <c r="W1992" s="68"/>
      <c r="X1992" s="68"/>
      <c r="Y1992" s="68"/>
      <c r="Z1992" s="68"/>
    </row>
    <row r="1993" spans="1:26" ht="30" customHeight="1">
      <c r="A1993" s="103" t="s">
        <v>4456</v>
      </c>
      <c r="B1993" s="76" t="s">
        <v>4457</v>
      </c>
      <c r="C1993" s="107"/>
      <c r="D1993" s="104"/>
      <c r="E1993" s="61"/>
      <c r="F1993" s="61"/>
      <c r="G1993" s="104">
        <f t="shared" si="566"/>
        <v>0</v>
      </c>
      <c r="H1993" s="104"/>
      <c r="I1993" s="68"/>
      <c r="J1993" s="68"/>
      <c r="K1993" s="68"/>
      <c r="L1993" s="68"/>
      <c r="M1993" s="68"/>
      <c r="N1993" s="68"/>
      <c r="O1993" s="68"/>
      <c r="P1993" s="68"/>
      <c r="Q1993" s="68"/>
      <c r="R1993" s="68"/>
      <c r="S1993" s="68"/>
      <c r="T1993" s="68"/>
      <c r="U1993" s="68"/>
      <c r="V1993" s="68"/>
      <c r="W1993" s="68"/>
      <c r="X1993" s="68"/>
      <c r="Y1993" s="68"/>
      <c r="Z1993" s="68"/>
    </row>
    <row r="1994" spans="1:26" ht="30" customHeight="1">
      <c r="A1994" s="106" t="s">
        <v>4458</v>
      </c>
      <c r="B1994" s="76" t="s">
        <v>4459</v>
      </c>
      <c r="C1994" s="107"/>
      <c r="D1994" s="104"/>
      <c r="E1994" s="61"/>
      <c r="F1994" s="61"/>
      <c r="G1994" s="104">
        <f t="shared" si="566"/>
        <v>0</v>
      </c>
      <c r="H1994" s="104"/>
      <c r="I1994" s="68"/>
      <c r="J1994" s="68"/>
      <c r="K1994" s="68"/>
      <c r="L1994" s="68"/>
      <c r="M1994" s="68"/>
      <c r="N1994" s="68"/>
      <c r="O1994" s="68"/>
      <c r="P1994" s="68"/>
      <c r="Q1994" s="68"/>
      <c r="R1994" s="68"/>
      <c r="S1994" s="68"/>
      <c r="T1994" s="68"/>
      <c r="U1994" s="68"/>
      <c r="V1994" s="68"/>
      <c r="W1994" s="68"/>
      <c r="X1994" s="68"/>
      <c r="Y1994" s="68"/>
      <c r="Z1994" s="68"/>
    </row>
    <row r="1995" spans="1:26" ht="30" customHeight="1">
      <c r="A1995" s="103" t="s">
        <v>4460</v>
      </c>
      <c r="B1995" s="76" t="s">
        <v>4461</v>
      </c>
      <c r="C1995" s="107"/>
      <c r="D1995" s="104"/>
      <c r="E1995" s="61"/>
      <c r="F1995" s="61"/>
      <c r="G1995" s="104">
        <f t="shared" si="566"/>
        <v>0</v>
      </c>
      <c r="H1995" s="104"/>
      <c r="I1995" s="68"/>
      <c r="J1995" s="68"/>
      <c r="K1995" s="68"/>
      <c r="L1995" s="68"/>
      <c r="M1995" s="68"/>
      <c r="N1995" s="68"/>
      <c r="O1995" s="68"/>
      <c r="P1995" s="68"/>
      <c r="Q1995" s="68"/>
      <c r="R1995" s="68"/>
      <c r="S1995" s="68"/>
      <c r="T1995" s="68"/>
      <c r="U1995" s="68"/>
      <c r="V1995" s="68"/>
      <c r="W1995" s="68"/>
      <c r="X1995" s="68"/>
      <c r="Y1995" s="68"/>
      <c r="Z1995" s="68"/>
    </row>
    <row r="1996" spans="1:26" ht="30" customHeight="1">
      <c r="A1996" s="106" t="s">
        <v>4462</v>
      </c>
      <c r="B1996" s="76" t="s">
        <v>4463</v>
      </c>
      <c r="C1996" s="107"/>
      <c r="D1996" s="104"/>
      <c r="E1996" s="61"/>
      <c r="F1996" s="61"/>
      <c r="G1996" s="104">
        <f t="shared" si="566"/>
        <v>0</v>
      </c>
      <c r="H1996" s="104"/>
      <c r="I1996" s="68"/>
      <c r="J1996" s="68"/>
      <c r="K1996" s="68"/>
      <c r="L1996" s="68"/>
      <c r="M1996" s="68"/>
      <c r="N1996" s="68"/>
      <c r="O1996" s="68"/>
      <c r="P1996" s="68"/>
      <c r="Q1996" s="68"/>
      <c r="R1996" s="68"/>
      <c r="S1996" s="68"/>
      <c r="T1996" s="68"/>
      <c r="U1996" s="68"/>
      <c r="V1996" s="68"/>
      <c r="W1996" s="68"/>
      <c r="X1996" s="68"/>
      <c r="Y1996" s="68"/>
      <c r="Z1996" s="68"/>
    </row>
    <row r="1997" spans="1:26" ht="30" customHeight="1">
      <c r="A1997" s="103" t="s">
        <v>4464</v>
      </c>
      <c r="B1997" s="76" t="s">
        <v>4465</v>
      </c>
      <c r="C1997" s="107"/>
      <c r="D1997" s="104"/>
      <c r="E1997" s="61"/>
      <c r="F1997" s="61"/>
      <c r="G1997" s="104">
        <f t="shared" si="566"/>
        <v>0</v>
      </c>
      <c r="H1997" s="104"/>
      <c r="I1997" s="68"/>
      <c r="J1997" s="68"/>
      <c r="K1997" s="68"/>
      <c r="L1997" s="68"/>
      <c r="M1997" s="68"/>
      <c r="N1997" s="68"/>
      <c r="O1997" s="68"/>
      <c r="P1997" s="68"/>
      <c r="Q1997" s="68"/>
      <c r="R1997" s="68"/>
      <c r="S1997" s="68"/>
      <c r="T1997" s="68"/>
      <c r="U1997" s="68"/>
      <c r="V1997" s="68"/>
      <c r="W1997" s="68"/>
      <c r="X1997" s="68"/>
      <c r="Y1997" s="68"/>
      <c r="Z1997" s="68"/>
    </row>
    <row r="1998" spans="1:26" ht="30" customHeight="1">
      <c r="A1998" s="106" t="s">
        <v>4466</v>
      </c>
      <c r="B1998" s="76" t="s">
        <v>4467</v>
      </c>
      <c r="C1998" s="107"/>
      <c r="D1998" s="104"/>
      <c r="E1998" s="61"/>
      <c r="F1998" s="61"/>
      <c r="G1998" s="104">
        <f t="shared" si="566"/>
        <v>0</v>
      </c>
      <c r="H1998" s="104"/>
      <c r="I1998" s="68"/>
      <c r="J1998" s="68"/>
      <c r="K1998" s="68"/>
      <c r="L1998" s="68"/>
      <c r="M1998" s="68"/>
      <c r="N1998" s="68"/>
      <c r="O1998" s="68"/>
      <c r="P1998" s="68"/>
      <c r="Q1998" s="68"/>
      <c r="R1998" s="68"/>
      <c r="S1998" s="68"/>
      <c r="T1998" s="68"/>
      <c r="U1998" s="68"/>
      <c r="V1998" s="68"/>
      <c r="W1998" s="68"/>
      <c r="X1998" s="68"/>
      <c r="Y1998" s="68"/>
      <c r="Z1998" s="68"/>
    </row>
    <row r="1999" spans="1:26" ht="30" customHeight="1">
      <c r="A1999" s="103" t="s">
        <v>4468</v>
      </c>
      <c r="B1999" s="76" t="s">
        <v>4469</v>
      </c>
      <c r="C1999" s="107"/>
      <c r="D1999" s="104"/>
      <c r="E1999" s="61"/>
      <c r="F1999" s="61"/>
      <c r="G1999" s="104">
        <f t="shared" si="566"/>
        <v>0</v>
      </c>
      <c r="H1999" s="104"/>
      <c r="I1999" s="68"/>
      <c r="J1999" s="68"/>
      <c r="K1999" s="68"/>
      <c r="L1999" s="68"/>
      <c r="M1999" s="68"/>
      <c r="N1999" s="68"/>
      <c r="O1999" s="68"/>
      <c r="P1999" s="68"/>
      <c r="Q1999" s="68"/>
      <c r="R1999" s="68"/>
      <c r="S1999" s="68"/>
      <c r="T1999" s="68"/>
      <c r="U1999" s="68"/>
      <c r="V1999" s="68"/>
      <c r="W1999" s="68"/>
      <c r="X1999" s="68"/>
      <c r="Y1999" s="68"/>
      <c r="Z1999" s="68"/>
    </row>
    <row r="2000" spans="1:26" ht="30" customHeight="1">
      <c r="A2000" s="100" t="s">
        <v>4470</v>
      </c>
      <c r="B2000" s="109" t="s">
        <v>3158</v>
      </c>
      <c r="C2000" s="102"/>
      <c r="D2000" s="102"/>
      <c r="E2000" s="48">
        <f t="shared" ref="E2000:G2000" si="567">SUM(E2001:E2018)</f>
        <v>0</v>
      </c>
      <c r="F2000" s="48">
        <f t="shared" si="567"/>
        <v>0</v>
      </c>
      <c r="G2000" s="48">
        <f t="shared" si="567"/>
        <v>0</v>
      </c>
      <c r="H2000" s="102"/>
      <c r="I2000" s="68"/>
      <c r="J2000" s="68"/>
      <c r="K2000" s="68"/>
      <c r="L2000" s="68"/>
      <c r="M2000" s="68"/>
      <c r="N2000" s="68"/>
      <c r="O2000" s="68"/>
      <c r="P2000" s="68"/>
      <c r="Q2000" s="68"/>
      <c r="R2000" s="68"/>
      <c r="S2000" s="68"/>
      <c r="T2000" s="68"/>
      <c r="U2000" s="68"/>
      <c r="V2000" s="68"/>
      <c r="W2000" s="68"/>
      <c r="X2000" s="68"/>
      <c r="Y2000" s="68"/>
      <c r="Z2000" s="68"/>
    </row>
    <row r="2001" spans="1:26" ht="30" customHeight="1">
      <c r="A2001" s="106" t="s">
        <v>4471</v>
      </c>
      <c r="B2001" s="76" t="s">
        <v>4472</v>
      </c>
      <c r="C2001" s="107"/>
      <c r="D2001" s="104"/>
      <c r="E2001" s="61"/>
      <c r="F2001" s="61"/>
      <c r="G2001" s="104">
        <f t="shared" ref="G2001:G2018" si="568">ROUND(E2001-F2001,2)</f>
        <v>0</v>
      </c>
      <c r="H2001" s="104"/>
      <c r="I2001" s="68"/>
      <c r="J2001" s="68"/>
      <c r="K2001" s="68"/>
      <c r="L2001" s="68"/>
      <c r="M2001" s="68"/>
      <c r="N2001" s="68"/>
      <c r="O2001" s="68"/>
      <c r="P2001" s="68"/>
      <c r="Q2001" s="68"/>
      <c r="R2001" s="68"/>
      <c r="S2001" s="68"/>
      <c r="T2001" s="68"/>
      <c r="U2001" s="68"/>
      <c r="V2001" s="68"/>
      <c r="W2001" s="68"/>
      <c r="X2001" s="68"/>
      <c r="Y2001" s="68"/>
      <c r="Z2001" s="68"/>
    </row>
    <row r="2002" spans="1:26" ht="30" customHeight="1">
      <c r="A2002" s="103" t="s">
        <v>4473</v>
      </c>
      <c r="B2002" s="76" t="s">
        <v>4474</v>
      </c>
      <c r="C2002" s="107"/>
      <c r="D2002" s="104"/>
      <c r="E2002" s="61"/>
      <c r="F2002" s="61"/>
      <c r="G2002" s="104">
        <f t="shared" si="568"/>
        <v>0</v>
      </c>
      <c r="H2002" s="104"/>
      <c r="I2002" s="68"/>
      <c r="J2002" s="68"/>
      <c r="K2002" s="68"/>
      <c r="L2002" s="68"/>
      <c r="M2002" s="68"/>
      <c r="N2002" s="68"/>
      <c r="O2002" s="68"/>
      <c r="P2002" s="68"/>
      <c r="Q2002" s="68"/>
      <c r="R2002" s="68"/>
      <c r="S2002" s="68"/>
      <c r="T2002" s="68"/>
      <c r="U2002" s="68"/>
      <c r="V2002" s="68"/>
      <c r="W2002" s="68"/>
      <c r="X2002" s="68"/>
      <c r="Y2002" s="68"/>
      <c r="Z2002" s="68"/>
    </row>
    <row r="2003" spans="1:26" ht="30" customHeight="1">
      <c r="A2003" s="106" t="s">
        <v>4475</v>
      </c>
      <c r="B2003" s="76" t="s">
        <v>4476</v>
      </c>
      <c r="C2003" s="107"/>
      <c r="D2003" s="104"/>
      <c r="E2003" s="61"/>
      <c r="F2003" s="61"/>
      <c r="G2003" s="104">
        <f t="shared" si="568"/>
        <v>0</v>
      </c>
      <c r="H2003" s="104"/>
      <c r="I2003" s="68"/>
      <c r="J2003" s="68"/>
      <c r="K2003" s="68"/>
      <c r="L2003" s="68"/>
      <c r="M2003" s="68"/>
      <c r="N2003" s="68"/>
      <c r="O2003" s="68"/>
      <c r="P2003" s="68"/>
      <c r="Q2003" s="68"/>
      <c r="R2003" s="68"/>
      <c r="S2003" s="68"/>
      <c r="T2003" s="68"/>
      <c r="U2003" s="68"/>
      <c r="V2003" s="68"/>
      <c r="W2003" s="68"/>
      <c r="X2003" s="68"/>
      <c r="Y2003" s="68"/>
      <c r="Z2003" s="68"/>
    </row>
    <row r="2004" spans="1:26" ht="30" customHeight="1">
      <c r="A2004" s="103" t="s">
        <v>4477</v>
      </c>
      <c r="B2004" s="76" t="s">
        <v>4478</v>
      </c>
      <c r="C2004" s="107"/>
      <c r="D2004" s="104"/>
      <c r="E2004" s="61"/>
      <c r="F2004" s="61"/>
      <c r="G2004" s="104">
        <f t="shared" si="568"/>
        <v>0</v>
      </c>
      <c r="H2004" s="104"/>
      <c r="I2004" s="68"/>
      <c r="J2004" s="68"/>
      <c r="K2004" s="68"/>
      <c r="L2004" s="68"/>
      <c r="M2004" s="68"/>
      <c r="N2004" s="68"/>
      <c r="O2004" s="68"/>
      <c r="P2004" s="68"/>
      <c r="Q2004" s="68"/>
      <c r="R2004" s="68"/>
      <c r="S2004" s="68"/>
      <c r="T2004" s="68"/>
      <c r="U2004" s="68"/>
      <c r="V2004" s="68"/>
      <c r="W2004" s="68"/>
      <c r="X2004" s="68"/>
      <c r="Y2004" s="68"/>
      <c r="Z2004" s="68"/>
    </row>
    <row r="2005" spans="1:26" ht="30" customHeight="1">
      <c r="A2005" s="106" t="s">
        <v>4479</v>
      </c>
      <c r="B2005" s="76" t="s">
        <v>4480</v>
      </c>
      <c r="C2005" s="107"/>
      <c r="D2005" s="104"/>
      <c r="E2005" s="61"/>
      <c r="F2005" s="61"/>
      <c r="G2005" s="104">
        <f t="shared" si="568"/>
        <v>0</v>
      </c>
      <c r="H2005" s="104"/>
      <c r="I2005" s="68"/>
      <c r="J2005" s="68"/>
      <c r="K2005" s="68"/>
      <c r="L2005" s="68"/>
      <c r="M2005" s="68"/>
      <c r="N2005" s="68"/>
      <c r="O2005" s="68"/>
      <c r="P2005" s="68"/>
      <c r="Q2005" s="68"/>
      <c r="R2005" s="68"/>
      <c r="S2005" s="68"/>
      <c r="T2005" s="68"/>
      <c r="U2005" s="68"/>
      <c r="V2005" s="68"/>
      <c r="W2005" s="68"/>
      <c r="X2005" s="68"/>
      <c r="Y2005" s="68"/>
      <c r="Z2005" s="68"/>
    </row>
    <row r="2006" spans="1:26" ht="30" customHeight="1">
      <c r="A2006" s="103" t="s">
        <v>4481</v>
      </c>
      <c r="B2006" s="76" t="s">
        <v>4482</v>
      </c>
      <c r="C2006" s="107"/>
      <c r="D2006" s="104"/>
      <c r="E2006" s="61"/>
      <c r="F2006" s="61"/>
      <c r="G2006" s="104">
        <f t="shared" si="568"/>
        <v>0</v>
      </c>
      <c r="H2006" s="104"/>
      <c r="I2006" s="68"/>
      <c r="J2006" s="68"/>
      <c r="K2006" s="68"/>
      <c r="L2006" s="68"/>
      <c r="M2006" s="68"/>
      <c r="N2006" s="68"/>
      <c r="O2006" s="68"/>
      <c r="P2006" s="68"/>
      <c r="Q2006" s="68"/>
      <c r="R2006" s="68"/>
      <c r="S2006" s="68"/>
      <c r="T2006" s="68"/>
      <c r="U2006" s="68"/>
      <c r="V2006" s="68"/>
      <c r="W2006" s="68"/>
      <c r="X2006" s="68"/>
      <c r="Y2006" s="68"/>
      <c r="Z2006" s="68"/>
    </row>
    <row r="2007" spans="1:26" ht="30" customHeight="1">
      <c r="A2007" s="106" t="s">
        <v>4483</v>
      </c>
      <c r="B2007" s="76" t="s">
        <v>4484</v>
      </c>
      <c r="C2007" s="107"/>
      <c r="D2007" s="104"/>
      <c r="E2007" s="61"/>
      <c r="F2007" s="61"/>
      <c r="G2007" s="104">
        <f t="shared" si="568"/>
        <v>0</v>
      </c>
      <c r="H2007" s="104"/>
      <c r="I2007" s="68"/>
      <c r="J2007" s="68"/>
      <c r="K2007" s="68"/>
      <c r="L2007" s="68"/>
      <c r="M2007" s="68"/>
      <c r="N2007" s="68"/>
      <c r="O2007" s="68"/>
      <c r="P2007" s="68"/>
      <c r="Q2007" s="68"/>
      <c r="R2007" s="68"/>
      <c r="S2007" s="68"/>
      <c r="T2007" s="68"/>
      <c r="U2007" s="68"/>
      <c r="V2007" s="68"/>
      <c r="W2007" s="68"/>
      <c r="X2007" s="68"/>
      <c r="Y2007" s="68"/>
      <c r="Z2007" s="68"/>
    </row>
    <row r="2008" spans="1:26" ht="30" customHeight="1">
      <c r="A2008" s="103" t="s">
        <v>4485</v>
      </c>
      <c r="B2008" s="76" t="s">
        <v>4486</v>
      </c>
      <c r="C2008" s="107"/>
      <c r="D2008" s="104"/>
      <c r="E2008" s="61"/>
      <c r="F2008" s="61"/>
      <c r="G2008" s="104">
        <f t="shared" si="568"/>
        <v>0</v>
      </c>
      <c r="H2008" s="104"/>
      <c r="I2008" s="68"/>
      <c r="J2008" s="68"/>
      <c r="K2008" s="68"/>
      <c r="L2008" s="68"/>
      <c r="M2008" s="68"/>
      <c r="N2008" s="68"/>
      <c r="O2008" s="68"/>
      <c r="P2008" s="68"/>
      <c r="Q2008" s="68"/>
      <c r="R2008" s="68"/>
      <c r="S2008" s="68"/>
      <c r="T2008" s="68"/>
      <c r="U2008" s="68"/>
      <c r="V2008" s="68"/>
      <c r="W2008" s="68"/>
      <c r="X2008" s="68"/>
      <c r="Y2008" s="68"/>
      <c r="Z2008" s="68"/>
    </row>
    <row r="2009" spans="1:26" ht="30" customHeight="1">
      <c r="A2009" s="106" t="s">
        <v>4487</v>
      </c>
      <c r="B2009" s="76" t="s">
        <v>4488</v>
      </c>
      <c r="C2009" s="107"/>
      <c r="D2009" s="104"/>
      <c r="E2009" s="61"/>
      <c r="F2009" s="61"/>
      <c r="G2009" s="104">
        <f t="shared" si="568"/>
        <v>0</v>
      </c>
      <c r="H2009" s="104"/>
      <c r="I2009" s="68"/>
      <c r="J2009" s="68"/>
      <c r="K2009" s="68"/>
      <c r="L2009" s="68"/>
      <c r="M2009" s="68"/>
      <c r="N2009" s="68"/>
      <c r="O2009" s="68"/>
      <c r="P2009" s="68"/>
      <c r="Q2009" s="68"/>
      <c r="R2009" s="68"/>
      <c r="S2009" s="68"/>
      <c r="T2009" s="68"/>
      <c r="U2009" s="68"/>
      <c r="V2009" s="68"/>
      <c r="W2009" s="68"/>
      <c r="X2009" s="68"/>
      <c r="Y2009" s="68"/>
      <c r="Z2009" s="68"/>
    </row>
    <row r="2010" spans="1:26" ht="30" customHeight="1">
      <c r="A2010" s="103" t="s">
        <v>4489</v>
      </c>
      <c r="B2010" s="76" t="s">
        <v>4490</v>
      </c>
      <c r="C2010" s="107"/>
      <c r="D2010" s="104"/>
      <c r="E2010" s="61"/>
      <c r="F2010" s="61"/>
      <c r="G2010" s="104">
        <f t="shared" si="568"/>
        <v>0</v>
      </c>
      <c r="H2010" s="104"/>
      <c r="I2010" s="68"/>
      <c r="J2010" s="68"/>
      <c r="K2010" s="68"/>
      <c r="L2010" s="68"/>
      <c r="M2010" s="68"/>
      <c r="N2010" s="68"/>
      <c r="O2010" s="68"/>
      <c r="P2010" s="68"/>
      <c r="Q2010" s="68"/>
      <c r="R2010" s="68"/>
      <c r="S2010" s="68"/>
      <c r="T2010" s="68"/>
      <c r="U2010" s="68"/>
      <c r="V2010" s="68"/>
      <c r="W2010" s="68"/>
      <c r="X2010" s="68"/>
      <c r="Y2010" s="68"/>
      <c r="Z2010" s="68"/>
    </row>
    <row r="2011" spans="1:26" ht="30" customHeight="1">
      <c r="A2011" s="106" t="s">
        <v>4491</v>
      </c>
      <c r="B2011" s="76" t="s">
        <v>4492</v>
      </c>
      <c r="C2011" s="107"/>
      <c r="D2011" s="104"/>
      <c r="E2011" s="61"/>
      <c r="F2011" s="61"/>
      <c r="G2011" s="104">
        <f t="shared" si="568"/>
        <v>0</v>
      </c>
      <c r="H2011" s="104"/>
      <c r="I2011" s="68"/>
      <c r="J2011" s="68"/>
      <c r="K2011" s="68"/>
      <c r="L2011" s="68"/>
      <c r="M2011" s="68"/>
      <c r="N2011" s="68"/>
      <c r="O2011" s="68"/>
      <c r="P2011" s="68"/>
      <c r="Q2011" s="68"/>
      <c r="R2011" s="68"/>
      <c r="S2011" s="68"/>
      <c r="T2011" s="68"/>
      <c r="U2011" s="68"/>
      <c r="V2011" s="68"/>
      <c r="W2011" s="68"/>
      <c r="X2011" s="68"/>
      <c r="Y2011" s="68"/>
      <c r="Z2011" s="68"/>
    </row>
    <row r="2012" spans="1:26" ht="30" customHeight="1">
      <c r="A2012" s="103" t="s">
        <v>4493</v>
      </c>
      <c r="B2012" s="76" t="s">
        <v>4494</v>
      </c>
      <c r="C2012" s="107"/>
      <c r="D2012" s="104"/>
      <c r="E2012" s="61"/>
      <c r="F2012" s="61"/>
      <c r="G2012" s="104">
        <f t="shared" si="568"/>
        <v>0</v>
      </c>
      <c r="H2012" s="104"/>
      <c r="I2012" s="68"/>
      <c r="J2012" s="68"/>
      <c r="K2012" s="68"/>
      <c r="L2012" s="68"/>
      <c r="M2012" s="68"/>
      <c r="N2012" s="68"/>
      <c r="O2012" s="68"/>
      <c r="P2012" s="68"/>
      <c r="Q2012" s="68"/>
      <c r="R2012" s="68"/>
      <c r="S2012" s="68"/>
      <c r="T2012" s="68"/>
      <c r="U2012" s="68"/>
      <c r="V2012" s="68"/>
      <c r="W2012" s="68"/>
      <c r="X2012" s="68"/>
      <c r="Y2012" s="68"/>
      <c r="Z2012" s="68"/>
    </row>
    <row r="2013" spans="1:26" ht="30" customHeight="1">
      <c r="A2013" s="106" t="s">
        <v>4495</v>
      </c>
      <c r="B2013" s="76" t="s">
        <v>4496</v>
      </c>
      <c r="C2013" s="107"/>
      <c r="D2013" s="104"/>
      <c r="E2013" s="61"/>
      <c r="F2013" s="61"/>
      <c r="G2013" s="104">
        <f t="shared" si="568"/>
        <v>0</v>
      </c>
      <c r="H2013" s="104"/>
      <c r="I2013" s="68"/>
      <c r="J2013" s="68"/>
      <c r="K2013" s="68"/>
      <c r="L2013" s="68"/>
      <c r="M2013" s="68"/>
      <c r="N2013" s="68"/>
      <c r="O2013" s="68"/>
      <c r="P2013" s="68"/>
      <c r="Q2013" s="68"/>
      <c r="R2013" s="68"/>
      <c r="S2013" s="68"/>
      <c r="T2013" s="68"/>
      <c r="U2013" s="68"/>
      <c r="V2013" s="68"/>
      <c r="W2013" s="68"/>
      <c r="X2013" s="68"/>
      <c r="Y2013" s="68"/>
      <c r="Z2013" s="68"/>
    </row>
    <row r="2014" spans="1:26" ht="30" customHeight="1">
      <c r="A2014" s="103" t="s">
        <v>4497</v>
      </c>
      <c r="B2014" s="76" t="s">
        <v>4498</v>
      </c>
      <c r="C2014" s="107"/>
      <c r="D2014" s="104"/>
      <c r="E2014" s="61"/>
      <c r="F2014" s="61"/>
      <c r="G2014" s="104">
        <f t="shared" si="568"/>
        <v>0</v>
      </c>
      <c r="H2014" s="104"/>
      <c r="I2014" s="68"/>
      <c r="J2014" s="68"/>
      <c r="K2014" s="68"/>
      <c r="L2014" s="68"/>
      <c r="M2014" s="68"/>
      <c r="N2014" s="68"/>
      <c r="O2014" s="68"/>
      <c r="P2014" s="68"/>
      <c r="Q2014" s="68"/>
      <c r="R2014" s="68"/>
      <c r="S2014" s="68"/>
      <c r="T2014" s="68"/>
      <c r="U2014" s="68"/>
      <c r="V2014" s="68"/>
      <c r="W2014" s="68"/>
      <c r="X2014" s="68"/>
      <c r="Y2014" s="68"/>
      <c r="Z2014" s="68"/>
    </row>
    <row r="2015" spans="1:26" ht="30" customHeight="1">
      <c r="A2015" s="106" t="s">
        <v>4499</v>
      </c>
      <c r="B2015" s="76" t="s">
        <v>4500</v>
      </c>
      <c r="C2015" s="107"/>
      <c r="D2015" s="104"/>
      <c r="E2015" s="61"/>
      <c r="F2015" s="61"/>
      <c r="G2015" s="104">
        <f t="shared" si="568"/>
        <v>0</v>
      </c>
      <c r="H2015" s="104"/>
      <c r="I2015" s="68"/>
      <c r="J2015" s="68"/>
      <c r="K2015" s="68"/>
      <c r="L2015" s="68"/>
      <c r="M2015" s="68"/>
      <c r="N2015" s="68"/>
      <c r="O2015" s="68"/>
      <c r="P2015" s="68"/>
      <c r="Q2015" s="68"/>
      <c r="R2015" s="68"/>
      <c r="S2015" s="68"/>
      <c r="T2015" s="68"/>
      <c r="U2015" s="68"/>
      <c r="V2015" s="68"/>
      <c r="W2015" s="68"/>
      <c r="X2015" s="68"/>
      <c r="Y2015" s="68"/>
      <c r="Z2015" s="68"/>
    </row>
    <row r="2016" spans="1:26" ht="30" customHeight="1">
      <c r="A2016" s="103" t="s">
        <v>4501</v>
      </c>
      <c r="B2016" s="76" t="s">
        <v>4502</v>
      </c>
      <c r="C2016" s="107"/>
      <c r="D2016" s="104"/>
      <c r="E2016" s="61"/>
      <c r="F2016" s="61"/>
      <c r="G2016" s="104">
        <f t="shared" si="568"/>
        <v>0</v>
      </c>
      <c r="H2016" s="104"/>
      <c r="I2016" s="68"/>
      <c r="J2016" s="68"/>
      <c r="K2016" s="68"/>
      <c r="L2016" s="68"/>
      <c r="M2016" s="68"/>
      <c r="N2016" s="68"/>
      <c r="O2016" s="68"/>
      <c r="P2016" s="68"/>
      <c r="Q2016" s="68"/>
      <c r="R2016" s="68"/>
      <c r="S2016" s="68"/>
      <c r="T2016" s="68"/>
      <c r="U2016" s="68"/>
      <c r="V2016" s="68"/>
      <c r="W2016" s="68"/>
      <c r="X2016" s="68"/>
      <c r="Y2016" s="68"/>
      <c r="Z2016" s="68"/>
    </row>
    <row r="2017" spans="1:26" ht="30" customHeight="1">
      <c r="A2017" s="106" t="s">
        <v>4503</v>
      </c>
      <c r="B2017" s="76" t="s">
        <v>4504</v>
      </c>
      <c r="C2017" s="107"/>
      <c r="D2017" s="104"/>
      <c r="E2017" s="61"/>
      <c r="F2017" s="61"/>
      <c r="G2017" s="104">
        <f t="shared" si="568"/>
        <v>0</v>
      </c>
      <c r="H2017" s="104"/>
      <c r="I2017" s="68"/>
      <c r="J2017" s="68"/>
      <c r="K2017" s="68"/>
      <c r="L2017" s="68"/>
      <c r="M2017" s="68"/>
      <c r="N2017" s="68"/>
      <c r="O2017" s="68"/>
      <c r="P2017" s="68"/>
      <c r="Q2017" s="68"/>
      <c r="R2017" s="68"/>
      <c r="S2017" s="68"/>
      <c r="T2017" s="68"/>
      <c r="U2017" s="68"/>
      <c r="V2017" s="68"/>
      <c r="W2017" s="68"/>
      <c r="X2017" s="68"/>
      <c r="Y2017" s="68"/>
      <c r="Z2017" s="68"/>
    </row>
    <row r="2018" spans="1:26" ht="30" customHeight="1">
      <c r="A2018" s="103" t="s">
        <v>4505</v>
      </c>
      <c r="B2018" s="76" t="s">
        <v>4506</v>
      </c>
      <c r="C2018" s="107"/>
      <c r="D2018" s="104"/>
      <c r="E2018" s="61"/>
      <c r="F2018" s="61"/>
      <c r="G2018" s="104">
        <f t="shared" si="568"/>
        <v>0</v>
      </c>
      <c r="H2018" s="104"/>
      <c r="I2018" s="68"/>
      <c r="J2018" s="68"/>
      <c r="K2018" s="68"/>
      <c r="L2018" s="68"/>
      <c r="M2018" s="68"/>
      <c r="N2018" s="68"/>
      <c r="O2018" s="68"/>
      <c r="P2018" s="68"/>
      <c r="Q2018" s="68"/>
      <c r="R2018" s="68"/>
      <c r="S2018" s="68"/>
      <c r="T2018" s="68"/>
      <c r="U2018" s="68"/>
      <c r="V2018" s="68"/>
      <c r="W2018" s="68"/>
      <c r="X2018" s="68"/>
      <c r="Y2018" s="68"/>
      <c r="Z2018" s="68"/>
    </row>
    <row r="2019" spans="1:26" ht="30" customHeight="1">
      <c r="A2019" s="100" t="s">
        <v>4507</v>
      </c>
      <c r="B2019" s="109" t="s">
        <v>590</v>
      </c>
      <c r="C2019" s="102"/>
      <c r="D2019" s="102"/>
      <c r="E2019" s="48">
        <f t="shared" ref="E2019:G2019" si="569">SUM(E2020:E2037)</f>
        <v>0</v>
      </c>
      <c r="F2019" s="48">
        <f t="shared" si="569"/>
        <v>0</v>
      </c>
      <c r="G2019" s="48">
        <f t="shared" si="569"/>
        <v>0</v>
      </c>
      <c r="H2019" s="102"/>
      <c r="I2019" s="68"/>
      <c r="J2019" s="68"/>
      <c r="K2019" s="68"/>
      <c r="L2019" s="68"/>
      <c r="M2019" s="68"/>
      <c r="N2019" s="68"/>
      <c r="O2019" s="68"/>
      <c r="P2019" s="68"/>
      <c r="Q2019" s="68"/>
      <c r="R2019" s="68"/>
      <c r="S2019" s="68"/>
      <c r="T2019" s="68"/>
      <c r="U2019" s="68"/>
      <c r="V2019" s="68"/>
      <c r="W2019" s="68"/>
      <c r="X2019" s="68"/>
      <c r="Y2019" s="68"/>
      <c r="Z2019" s="68"/>
    </row>
    <row r="2020" spans="1:26" ht="30" customHeight="1">
      <c r="A2020" s="106" t="s">
        <v>4508</v>
      </c>
      <c r="B2020" s="76" t="s">
        <v>4509</v>
      </c>
      <c r="C2020" s="107"/>
      <c r="D2020" s="104"/>
      <c r="E2020" s="61"/>
      <c r="F2020" s="61"/>
      <c r="G2020" s="104">
        <f t="shared" ref="G2020:G2037" si="570">ROUND(E2020-F2020,2)</f>
        <v>0</v>
      </c>
      <c r="H2020" s="104"/>
      <c r="I2020" s="68"/>
      <c r="J2020" s="68"/>
      <c r="K2020" s="68"/>
      <c r="L2020" s="68"/>
      <c r="M2020" s="68"/>
      <c r="N2020" s="68"/>
      <c r="O2020" s="68"/>
      <c r="P2020" s="68"/>
      <c r="Q2020" s="68"/>
      <c r="R2020" s="68"/>
      <c r="S2020" s="68"/>
      <c r="T2020" s="68"/>
      <c r="U2020" s="68"/>
      <c r="V2020" s="68"/>
      <c r="W2020" s="68"/>
      <c r="X2020" s="68"/>
      <c r="Y2020" s="68"/>
      <c r="Z2020" s="68"/>
    </row>
    <row r="2021" spans="1:26" ht="30" customHeight="1">
      <c r="A2021" s="103" t="s">
        <v>4510</v>
      </c>
      <c r="B2021" s="76" t="s">
        <v>4511</v>
      </c>
      <c r="C2021" s="107"/>
      <c r="D2021" s="104"/>
      <c r="E2021" s="61"/>
      <c r="F2021" s="61"/>
      <c r="G2021" s="104">
        <f t="shared" si="570"/>
        <v>0</v>
      </c>
      <c r="H2021" s="104"/>
      <c r="I2021" s="68"/>
      <c r="J2021" s="68"/>
      <c r="K2021" s="68"/>
      <c r="L2021" s="68"/>
      <c r="M2021" s="68"/>
      <c r="N2021" s="68"/>
      <c r="O2021" s="68"/>
      <c r="P2021" s="68"/>
      <c r="Q2021" s="68"/>
      <c r="R2021" s="68"/>
      <c r="S2021" s="68"/>
      <c r="T2021" s="68"/>
      <c r="U2021" s="68"/>
      <c r="V2021" s="68"/>
      <c r="W2021" s="68"/>
      <c r="X2021" s="68"/>
      <c r="Y2021" s="68"/>
      <c r="Z2021" s="68"/>
    </row>
    <row r="2022" spans="1:26" ht="30" customHeight="1">
      <c r="A2022" s="106" t="s">
        <v>4512</v>
      </c>
      <c r="B2022" s="76" t="s">
        <v>4513</v>
      </c>
      <c r="C2022" s="107"/>
      <c r="D2022" s="104"/>
      <c r="E2022" s="61"/>
      <c r="F2022" s="61"/>
      <c r="G2022" s="104">
        <f t="shared" si="570"/>
        <v>0</v>
      </c>
      <c r="H2022" s="104"/>
      <c r="I2022" s="68"/>
      <c r="J2022" s="68"/>
      <c r="K2022" s="68"/>
      <c r="L2022" s="68"/>
      <c r="M2022" s="68"/>
      <c r="N2022" s="68"/>
      <c r="O2022" s="68"/>
      <c r="P2022" s="68"/>
      <c r="Q2022" s="68"/>
      <c r="R2022" s="68"/>
      <c r="S2022" s="68"/>
      <c r="T2022" s="68"/>
      <c r="U2022" s="68"/>
      <c r="V2022" s="68"/>
      <c r="W2022" s="68"/>
      <c r="X2022" s="68"/>
      <c r="Y2022" s="68"/>
      <c r="Z2022" s="68"/>
    </row>
    <row r="2023" spans="1:26" ht="30" customHeight="1">
      <c r="A2023" s="103" t="s">
        <v>4514</v>
      </c>
      <c r="B2023" s="76" t="s">
        <v>4515</v>
      </c>
      <c r="C2023" s="107"/>
      <c r="D2023" s="104"/>
      <c r="E2023" s="61"/>
      <c r="F2023" s="61"/>
      <c r="G2023" s="104">
        <f t="shared" si="570"/>
        <v>0</v>
      </c>
      <c r="H2023" s="104"/>
      <c r="I2023" s="68"/>
      <c r="J2023" s="68"/>
      <c r="K2023" s="68"/>
      <c r="L2023" s="68"/>
      <c r="M2023" s="68"/>
      <c r="N2023" s="68"/>
      <c r="O2023" s="68"/>
      <c r="P2023" s="68"/>
      <c r="Q2023" s="68"/>
      <c r="R2023" s="68"/>
      <c r="S2023" s="68"/>
      <c r="T2023" s="68"/>
      <c r="U2023" s="68"/>
      <c r="V2023" s="68"/>
      <c r="W2023" s="68"/>
      <c r="X2023" s="68"/>
      <c r="Y2023" s="68"/>
      <c r="Z2023" s="68"/>
    </row>
    <row r="2024" spans="1:26" ht="30" customHeight="1">
      <c r="A2024" s="106" t="s">
        <v>4516</v>
      </c>
      <c r="B2024" s="76" t="s">
        <v>4517</v>
      </c>
      <c r="C2024" s="107"/>
      <c r="D2024" s="104"/>
      <c r="E2024" s="61"/>
      <c r="F2024" s="61"/>
      <c r="G2024" s="104">
        <f t="shared" si="570"/>
        <v>0</v>
      </c>
      <c r="H2024" s="104"/>
      <c r="I2024" s="68"/>
      <c r="J2024" s="68"/>
      <c r="K2024" s="68"/>
      <c r="L2024" s="68"/>
      <c r="M2024" s="68"/>
      <c r="N2024" s="68"/>
      <c r="O2024" s="68"/>
      <c r="P2024" s="68"/>
      <c r="Q2024" s="68"/>
      <c r="R2024" s="68"/>
      <c r="S2024" s="68"/>
      <c r="T2024" s="68"/>
      <c r="U2024" s="68"/>
      <c r="V2024" s="68"/>
      <c r="W2024" s="68"/>
      <c r="X2024" s="68"/>
      <c r="Y2024" s="68"/>
      <c r="Z2024" s="68"/>
    </row>
    <row r="2025" spans="1:26" ht="30" customHeight="1">
      <c r="A2025" s="103" t="s">
        <v>4518</v>
      </c>
      <c r="B2025" s="76" t="s">
        <v>4519</v>
      </c>
      <c r="C2025" s="107"/>
      <c r="D2025" s="104"/>
      <c r="E2025" s="61"/>
      <c r="F2025" s="61"/>
      <c r="G2025" s="104">
        <f t="shared" si="570"/>
        <v>0</v>
      </c>
      <c r="H2025" s="104"/>
      <c r="I2025" s="68"/>
      <c r="J2025" s="68"/>
      <c r="K2025" s="68"/>
      <c r="L2025" s="68"/>
      <c r="M2025" s="68"/>
      <c r="N2025" s="68"/>
      <c r="O2025" s="68"/>
      <c r="P2025" s="68"/>
      <c r="Q2025" s="68"/>
      <c r="R2025" s="68"/>
      <c r="S2025" s="68"/>
      <c r="T2025" s="68"/>
      <c r="U2025" s="68"/>
      <c r="V2025" s="68"/>
      <c r="W2025" s="68"/>
      <c r="X2025" s="68"/>
      <c r="Y2025" s="68"/>
      <c r="Z2025" s="68"/>
    </row>
    <row r="2026" spans="1:26" ht="30" customHeight="1">
      <c r="A2026" s="106" t="s">
        <v>4520</v>
      </c>
      <c r="B2026" s="76" t="s">
        <v>4521</v>
      </c>
      <c r="C2026" s="107"/>
      <c r="D2026" s="104"/>
      <c r="E2026" s="61"/>
      <c r="F2026" s="61"/>
      <c r="G2026" s="104">
        <f t="shared" si="570"/>
        <v>0</v>
      </c>
      <c r="H2026" s="104"/>
      <c r="I2026" s="68"/>
      <c r="J2026" s="68"/>
      <c r="K2026" s="68"/>
      <c r="L2026" s="68"/>
      <c r="M2026" s="68"/>
      <c r="N2026" s="68"/>
      <c r="O2026" s="68"/>
      <c r="P2026" s="68"/>
      <c r="Q2026" s="68"/>
      <c r="R2026" s="68"/>
      <c r="S2026" s="68"/>
      <c r="T2026" s="68"/>
      <c r="U2026" s="68"/>
      <c r="V2026" s="68"/>
      <c r="W2026" s="68"/>
      <c r="X2026" s="68"/>
      <c r="Y2026" s="68"/>
      <c r="Z2026" s="68"/>
    </row>
    <row r="2027" spans="1:26" ht="30" customHeight="1">
      <c r="A2027" s="103" t="s">
        <v>4522</v>
      </c>
      <c r="B2027" s="76" t="s">
        <v>4523</v>
      </c>
      <c r="C2027" s="107"/>
      <c r="D2027" s="104"/>
      <c r="E2027" s="61"/>
      <c r="F2027" s="61"/>
      <c r="G2027" s="104">
        <f t="shared" si="570"/>
        <v>0</v>
      </c>
      <c r="H2027" s="104"/>
      <c r="I2027" s="68"/>
      <c r="J2027" s="68"/>
      <c r="K2027" s="68"/>
      <c r="L2027" s="68"/>
      <c r="M2027" s="68"/>
      <c r="N2027" s="68"/>
      <c r="O2027" s="68"/>
      <c r="P2027" s="68"/>
      <c r="Q2027" s="68"/>
      <c r="R2027" s="68"/>
      <c r="S2027" s="68"/>
      <c r="T2027" s="68"/>
      <c r="U2027" s="68"/>
      <c r="V2027" s="68"/>
      <c r="W2027" s="68"/>
      <c r="X2027" s="68"/>
      <c r="Y2027" s="68"/>
      <c r="Z2027" s="68"/>
    </row>
    <row r="2028" spans="1:26" ht="30" customHeight="1">
      <c r="A2028" s="106" t="s">
        <v>4524</v>
      </c>
      <c r="B2028" s="76" t="s">
        <v>4525</v>
      </c>
      <c r="C2028" s="107"/>
      <c r="D2028" s="104"/>
      <c r="E2028" s="61"/>
      <c r="F2028" s="61"/>
      <c r="G2028" s="104">
        <f t="shared" si="570"/>
        <v>0</v>
      </c>
      <c r="H2028" s="104"/>
      <c r="I2028" s="68"/>
      <c r="J2028" s="68"/>
      <c r="K2028" s="68"/>
      <c r="L2028" s="68"/>
      <c r="M2028" s="68"/>
      <c r="N2028" s="68"/>
      <c r="O2028" s="68"/>
      <c r="P2028" s="68"/>
      <c r="Q2028" s="68"/>
      <c r="R2028" s="68"/>
      <c r="S2028" s="68"/>
      <c r="T2028" s="68"/>
      <c r="U2028" s="68"/>
      <c r="V2028" s="68"/>
      <c r="W2028" s="68"/>
      <c r="X2028" s="68"/>
      <c r="Y2028" s="68"/>
      <c r="Z2028" s="68"/>
    </row>
    <row r="2029" spans="1:26" ht="30" customHeight="1">
      <c r="A2029" s="103" t="s">
        <v>4526</v>
      </c>
      <c r="B2029" s="76" t="s">
        <v>4527</v>
      </c>
      <c r="C2029" s="107"/>
      <c r="D2029" s="104"/>
      <c r="E2029" s="61"/>
      <c r="F2029" s="61"/>
      <c r="G2029" s="104">
        <f t="shared" si="570"/>
        <v>0</v>
      </c>
      <c r="H2029" s="104"/>
      <c r="I2029" s="68"/>
      <c r="J2029" s="68"/>
      <c r="K2029" s="68"/>
      <c r="L2029" s="68"/>
      <c r="M2029" s="68"/>
      <c r="N2029" s="68"/>
      <c r="O2029" s="68"/>
      <c r="P2029" s="68"/>
      <c r="Q2029" s="68"/>
      <c r="R2029" s="68"/>
      <c r="S2029" s="68"/>
      <c r="T2029" s="68"/>
      <c r="U2029" s="68"/>
      <c r="V2029" s="68"/>
      <c r="W2029" s="68"/>
      <c r="X2029" s="68"/>
      <c r="Y2029" s="68"/>
      <c r="Z2029" s="68"/>
    </row>
    <row r="2030" spans="1:26" ht="30" customHeight="1">
      <c r="A2030" s="106" t="s">
        <v>4528</v>
      </c>
      <c r="B2030" s="76" t="s">
        <v>4529</v>
      </c>
      <c r="C2030" s="107"/>
      <c r="D2030" s="104"/>
      <c r="E2030" s="61"/>
      <c r="F2030" s="61"/>
      <c r="G2030" s="104">
        <f t="shared" si="570"/>
        <v>0</v>
      </c>
      <c r="H2030" s="104"/>
      <c r="I2030" s="68"/>
      <c r="J2030" s="68"/>
      <c r="K2030" s="68"/>
      <c r="L2030" s="68"/>
      <c r="M2030" s="68"/>
      <c r="N2030" s="68"/>
      <c r="O2030" s="68"/>
      <c r="P2030" s="68"/>
      <c r="Q2030" s="68"/>
      <c r="R2030" s="68"/>
      <c r="S2030" s="68"/>
      <c r="T2030" s="68"/>
      <c r="U2030" s="68"/>
      <c r="V2030" s="68"/>
      <c r="W2030" s="68"/>
      <c r="X2030" s="68"/>
      <c r="Y2030" s="68"/>
      <c r="Z2030" s="68"/>
    </row>
    <row r="2031" spans="1:26" ht="30" customHeight="1">
      <c r="A2031" s="103" t="s">
        <v>4530</v>
      </c>
      <c r="B2031" s="76" t="s">
        <v>4531</v>
      </c>
      <c r="C2031" s="107"/>
      <c r="D2031" s="104"/>
      <c r="E2031" s="61"/>
      <c r="F2031" s="61"/>
      <c r="G2031" s="104">
        <f t="shared" si="570"/>
        <v>0</v>
      </c>
      <c r="H2031" s="104"/>
      <c r="I2031" s="68"/>
      <c r="J2031" s="68"/>
      <c r="K2031" s="68"/>
      <c r="L2031" s="68"/>
      <c r="M2031" s="68"/>
      <c r="N2031" s="68"/>
      <c r="O2031" s="68"/>
      <c r="P2031" s="68"/>
      <c r="Q2031" s="68"/>
      <c r="R2031" s="68"/>
      <c r="S2031" s="68"/>
      <c r="T2031" s="68"/>
      <c r="U2031" s="68"/>
      <c r="V2031" s="68"/>
      <c r="W2031" s="68"/>
      <c r="X2031" s="68"/>
      <c r="Y2031" s="68"/>
      <c r="Z2031" s="68"/>
    </row>
    <row r="2032" spans="1:26" ht="30" customHeight="1">
      <c r="A2032" s="106" t="s">
        <v>4532</v>
      </c>
      <c r="B2032" s="76" t="s">
        <v>4533</v>
      </c>
      <c r="C2032" s="107"/>
      <c r="D2032" s="104"/>
      <c r="E2032" s="61"/>
      <c r="F2032" s="61"/>
      <c r="G2032" s="104">
        <f t="shared" si="570"/>
        <v>0</v>
      </c>
      <c r="H2032" s="104"/>
      <c r="I2032" s="68"/>
      <c r="J2032" s="68"/>
      <c r="K2032" s="68"/>
      <c r="L2032" s="68"/>
      <c r="M2032" s="68"/>
      <c r="N2032" s="68"/>
      <c r="O2032" s="68"/>
      <c r="P2032" s="68"/>
      <c r="Q2032" s="68"/>
      <c r="R2032" s="68"/>
      <c r="S2032" s="68"/>
      <c r="T2032" s="68"/>
      <c r="U2032" s="68"/>
      <c r="V2032" s="68"/>
      <c r="W2032" s="68"/>
      <c r="X2032" s="68"/>
      <c r="Y2032" s="68"/>
      <c r="Z2032" s="68"/>
    </row>
    <row r="2033" spans="1:26" ht="30" customHeight="1">
      <c r="A2033" s="103" t="s">
        <v>4534</v>
      </c>
      <c r="B2033" s="76" t="s">
        <v>4535</v>
      </c>
      <c r="C2033" s="107"/>
      <c r="D2033" s="104"/>
      <c r="E2033" s="61"/>
      <c r="F2033" s="61"/>
      <c r="G2033" s="104">
        <f t="shared" si="570"/>
        <v>0</v>
      </c>
      <c r="H2033" s="104"/>
      <c r="I2033" s="68"/>
      <c r="J2033" s="68"/>
      <c r="K2033" s="68"/>
      <c r="L2033" s="68"/>
      <c r="M2033" s="68"/>
      <c r="N2033" s="68"/>
      <c r="O2033" s="68"/>
      <c r="P2033" s="68"/>
      <c r="Q2033" s="68"/>
      <c r="R2033" s="68"/>
      <c r="S2033" s="68"/>
      <c r="T2033" s="68"/>
      <c r="U2033" s="68"/>
      <c r="V2033" s="68"/>
      <c r="W2033" s="68"/>
      <c r="X2033" s="68"/>
      <c r="Y2033" s="68"/>
      <c r="Z2033" s="68"/>
    </row>
    <row r="2034" spans="1:26" ht="30" customHeight="1">
      <c r="A2034" s="106" t="s">
        <v>4536</v>
      </c>
      <c r="B2034" s="76" t="s">
        <v>4537</v>
      </c>
      <c r="C2034" s="107"/>
      <c r="D2034" s="104"/>
      <c r="E2034" s="61"/>
      <c r="F2034" s="61"/>
      <c r="G2034" s="104">
        <f t="shared" si="570"/>
        <v>0</v>
      </c>
      <c r="H2034" s="104"/>
      <c r="I2034" s="68"/>
      <c r="J2034" s="68"/>
      <c r="K2034" s="68"/>
      <c r="L2034" s="68"/>
      <c r="M2034" s="68"/>
      <c r="N2034" s="68"/>
      <c r="O2034" s="68"/>
      <c r="P2034" s="68"/>
      <c r="Q2034" s="68"/>
      <c r="R2034" s="68"/>
      <c r="S2034" s="68"/>
      <c r="T2034" s="68"/>
      <c r="U2034" s="68"/>
      <c r="V2034" s="68"/>
      <c r="W2034" s="68"/>
      <c r="X2034" s="68"/>
      <c r="Y2034" s="68"/>
      <c r="Z2034" s="68"/>
    </row>
    <row r="2035" spans="1:26" ht="30" customHeight="1">
      <c r="A2035" s="103" t="s">
        <v>4538</v>
      </c>
      <c r="B2035" s="76" t="s">
        <v>4539</v>
      </c>
      <c r="C2035" s="107"/>
      <c r="D2035" s="104"/>
      <c r="E2035" s="61"/>
      <c r="F2035" s="61"/>
      <c r="G2035" s="104">
        <f t="shared" si="570"/>
        <v>0</v>
      </c>
      <c r="H2035" s="104"/>
      <c r="I2035" s="68"/>
      <c r="J2035" s="68"/>
      <c r="K2035" s="68"/>
      <c r="L2035" s="68"/>
      <c r="M2035" s="68"/>
      <c r="N2035" s="68"/>
      <c r="O2035" s="68"/>
      <c r="P2035" s="68"/>
      <c r="Q2035" s="68"/>
      <c r="R2035" s="68"/>
      <c r="S2035" s="68"/>
      <c r="T2035" s="68"/>
      <c r="U2035" s="68"/>
      <c r="V2035" s="68"/>
      <c r="W2035" s="68"/>
      <c r="X2035" s="68"/>
      <c r="Y2035" s="68"/>
      <c r="Z2035" s="68"/>
    </row>
    <row r="2036" spans="1:26" ht="30" customHeight="1">
      <c r="A2036" s="106" t="s">
        <v>4540</v>
      </c>
      <c r="B2036" s="76" t="s">
        <v>4541</v>
      </c>
      <c r="C2036" s="107"/>
      <c r="D2036" s="104"/>
      <c r="E2036" s="61"/>
      <c r="F2036" s="61"/>
      <c r="G2036" s="104">
        <f t="shared" si="570"/>
        <v>0</v>
      </c>
      <c r="H2036" s="104"/>
      <c r="I2036" s="68"/>
      <c r="J2036" s="68"/>
      <c r="K2036" s="68"/>
      <c r="L2036" s="68"/>
      <c r="M2036" s="68"/>
      <c r="N2036" s="68"/>
      <c r="O2036" s="68"/>
      <c r="P2036" s="68"/>
      <c r="Q2036" s="68"/>
      <c r="R2036" s="68"/>
      <c r="S2036" s="68"/>
      <c r="T2036" s="68"/>
      <c r="U2036" s="68"/>
      <c r="V2036" s="68"/>
      <c r="W2036" s="68"/>
      <c r="X2036" s="68"/>
      <c r="Y2036" s="68"/>
      <c r="Z2036" s="68"/>
    </row>
    <row r="2037" spans="1:26" ht="30" customHeight="1">
      <c r="A2037" s="103" t="s">
        <v>4542</v>
      </c>
      <c r="B2037" s="76" t="s">
        <v>4543</v>
      </c>
      <c r="C2037" s="107"/>
      <c r="D2037" s="104"/>
      <c r="E2037" s="61"/>
      <c r="F2037" s="61"/>
      <c r="G2037" s="104">
        <f t="shared" si="570"/>
        <v>0</v>
      </c>
      <c r="H2037" s="104"/>
      <c r="I2037" s="68"/>
      <c r="J2037" s="68"/>
      <c r="K2037" s="68"/>
      <c r="L2037" s="68"/>
      <c r="M2037" s="68"/>
      <c r="N2037" s="68"/>
      <c r="O2037" s="68"/>
      <c r="P2037" s="68"/>
      <c r="Q2037" s="68"/>
      <c r="R2037" s="68"/>
      <c r="S2037" s="68"/>
      <c r="T2037" s="68"/>
      <c r="U2037" s="68"/>
      <c r="V2037" s="68"/>
      <c r="W2037" s="68"/>
      <c r="X2037" s="68"/>
      <c r="Y2037" s="68"/>
      <c r="Z2037" s="68"/>
    </row>
    <row r="2038" spans="1:26" ht="30" customHeight="1">
      <c r="A2038" s="100" t="s">
        <v>4544</v>
      </c>
      <c r="B2038" s="109" t="s">
        <v>599</v>
      </c>
      <c r="C2038" s="102"/>
      <c r="D2038" s="102"/>
      <c r="E2038" s="48">
        <f t="shared" ref="E2038:G2038" si="571">SUM(E2039:E2044)</f>
        <v>0</v>
      </c>
      <c r="F2038" s="48">
        <f t="shared" si="571"/>
        <v>0</v>
      </c>
      <c r="G2038" s="48">
        <f t="shared" si="571"/>
        <v>0</v>
      </c>
      <c r="H2038" s="102"/>
      <c r="I2038" s="68"/>
      <c r="J2038" s="68"/>
      <c r="K2038" s="68"/>
      <c r="L2038" s="68"/>
      <c r="M2038" s="68"/>
      <c r="N2038" s="68"/>
      <c r="O2038" s="68"/>
      <c r="P2038" s="68"/>
      <c r="Q2038" s="68"/>
      <c r="R2038" s="68"/>
      <c r="S2038" s="68"/>
      <c r="T2038" s="68"/>
      <c r="U2038" s="68"/>
      <c r="V2038" s="68"/>
      <c r="W2038" s="68"/>
      <c r="X2038" s="68"/>
      <c r="Y2038" s="68"/>
      <c r="Z2038" s="68"/>
    </row>
    <row r="2039" spans="1:26" ht="30" customHeight="1">
      <c r="A2039" s="106" t="s">
        <v>4545</v>
      </c>
      <c r="B2039" s="76" t="s">
        <v>4546</v>
      </c>
      <c r="C2039" s="107"/>
      <c r="D2039" s="104"/>
      <c r="E2039" s="61"/>
      <c r="F2039" s="61"/>
      <c r="G2039" s="104">
        <f t="shared" ref="G2039:G2044" si="572">ROUND(E2039-F2039,2)</f>
        <v>0</v>
      </c>
      <c r="H2039" s="104"/>
      <c r="I2039" s="68"/>
      <c r="J2039" s="68"/>
      <c r="K2039" s="68"/>
      <c r="L2039" s="68"/>
      <c r="M2039" s="68"/>
      <c r="N2039" s="68"/>
      <c r="O2039" s="68"/>
      <c r="P2039" s="68"/>
      <c r="Q2039" s="68"/>
      <c r="R2039" s="68"/>
      <c r="S2039" s="68"/>
      <c r="T2039" s="68"/>
      <c r="U2039" s="68"/>
      <c r="V2039" s="68"/>
      <c r="W2039" s="68"/>
      <c r="X2039" s="68"/>
      <c r="Y2039" s="68"/>
      <c r="Z2039" s="68"/>
    </row>
    <row r="2040" spans="1:26" ht="30" customHeight="1">
      <c r="A2040" s="103" t="s">
        <v>4547</v>
      </c>
      <c r="B2040" s="76" t="s">
        <v>4548</v>
      </c>
      <c r="C2040" s="107"/>
      <c r="D2040" s="104"/>
      <c r="E2040" s="61"/>
      <c r="F2040" s="61"/>
      <c r="G2040" s="104">
        <f t="shared" si="572"/>
        <v>0</v>
      </c>
      <c r="H2040" s="104"/>
      <c r="I2040" s="68"/>
      <c r="J2040" s="68"/>
      <c r="K2040" s="68"/>
      <c r="L2040" s="68"/>
      <c r="M2040" s="68"/>
      <c r="N2040" s="68"/>
      <c r="O2040" s="68"/>
      <c r="P2040" s="68"/>
      <c r="Q2040" s="68"/>
      <c r="R2040" s="68"/>
      <c r="S2040" s="68"/>
      <c r="T2040" s="68"/>
      <c r="U2040" s="68"/>
      <c r="V2040" s="68"/>
      <c r="W2040" s="68"/>
      <c r="X2040" s="68"/>
      <c r="Y2040" s="68"/>
      <c r="Z2040" s="68"/>
    </row>
    <row r="2041" spans="1:26" ht="30" customHeight="1">
      <c r="A2041" s="106" t="s">
        <v>4549</v>
      </c>
      <c r="B2041" s="76" t="s">
        <v>4550</v>
      </c>
      <c r="C2041" s="107"/>
      <c r="D2041" s="104"/>
      <c r="E2041" s="61"/>
      <c r="F2041" s="61"/>
      <c r="G2041" s="104">
        <f t="shared" si="572"/>
        <v>0</v>
      </c>
      <c r="H2041" s="104"/>
      <c r="I2041" s="68"/>
      <c r="J2041" s="68"/>
      <c r="K2041" s="68"/>
      <c r="L2041" s="68"/>
      <c r="M2041" s="68"/>
      <c r="N2041" s="68"/>
      <c r="O2041" s="68"/>
      <c r="P2041" s="68"/>
      <c r="Q2041" s="68"/>
      <c r="R2041" s="68"/>
      <c r="S2041" s="68"/>
      <c r="T2041" s="68"/>
      <c r="U2041" s="68"/>
      <c r="V2041" s="68"/>
      <c r="W2041" s="68"/>
      <c r="X2041" s="68"/>
      <c r="Y2041" s="68"/>
      <c r="Z2041" s="68"/>
    </row>
    <row r="2042" spans="1:26" ht="30" customHeight="1">
      <c r="A2042" s="103" t="s">
        <v>4551</v>
      </c>
      <c r="B2042" s="76" t="s">
        <v>4552</v>
      </c>
      <c r="C2042" s="107"/>
      <c r="D2042" s="104"/>
      <c r="E2042" s="61"/>
      <c r="F2042" s="61"/>
      <c r="G2042" s="104">
        <f t="shared" si="572"/>
        <v>0</v>
      </c>
      <c r="H2042" s="104"/>
      <c r="I2042" s="68"/>
      <c r="J2042" s="68"/>
      <c r="K2042" s="68"/>
      <c r="L2042" s="68"/>
      <c r="M2042" s="68"/>
      <c r="N2042" s="68"/>
      <c r="O2042" s="68"/>
      <c r="P2042" s="68"/>
      <c r="Q2042" s="68"/>
      <c r="R2042" s="68"/>
      <c r="S2042" s="68"/>
      <c r="T2042" s="68"/>
      <c r="U2042" s="68"/>
      <c r="V2042" s="68"/>
      <c r="W2042" s="68"/>
      <c r="X2042" s="68"/>
      <c r="Y2042" s="68"/>
      <c r="Z2042" s="68"/>
    </row>
    <row r="2043" spans="1:26" ht="30" customHeight="1">
      <c r="A2043" s="106" t="s">
        <v>4553</v>
      </c>
      <c r="B2043" s="76" t="s">
        <v>4554</v>
      </c>
      <c r="C2043" s="107"/>
      <c r="D2043" s="104"/>
      <c r="E2043" s="61"/>
      <c r="F2043" s="61"/>
      <c r="G2043" s="104">
        <f t="shared" si="572"/>
        <v>0</v>
      </c>
      <c r="H2043" s="104"/>
      <c r="I2043" s="68"/>
      <c r="J2043" s="68"/>
      <c r="K2043" s="68"/>
      <c r="L2043" s="68"/>
      <c r="M2043" s="68"/>
      <c r="N2043" s="68"/>
      <c r="O2043" s="68"/>
      <c r="P2043" s="68"/>
      <c r="Q2043" s="68"/>
      <c r="R2043" s="68"/>
      <c r="S2043" s="68"/>
      <c r="T2043" s="68"/>
      <c r="U2043" s="68"/>
      <c r="V2043" s="68"/>
      <c r="W2043" s="68"/>
      <c r="X2043" s="68"/>
      <c r="Y2043" s="68"/>
      <c r="Z2043" s="68"/>
    </row>
    <row r="2044" spans="1:26" ht="30" customHeight="1">
      <c r="A2044" s="103" t="s">
        <v>4555</v>
      </c>
      <c r="B2044" s="76" t="s">
        <v>4556</v>
      </c>
      <c r="C2044" s="107"/>
      <c r="D2044" s="104"/>
      <c r="E2044" s="61"/>
      <c r="F2044" s="61"/>
      <c r="G2044" s="104">
        <f t="shared" si="572"/>
        <v>0</v>
      </c>
      <c r="H2044" s="104"/>
      <c r="I2044" s="68"/>
      <c r="J2044" s="68"/>
      <c r="K2044" s="68"/>
      <c r="L2044" s="68"/>
      <c r="M2044" s="68"/>
      <c r="N2044" s="68"/>
      <c r="O2044" s="68"/>
      <c r="P2044" s="68"/>
      <c r="Q2044" s="68"/>
      <c r="R2044" s="68"/>
      <c r="S2044" s="68"/>
      <c r="T2044" s="68"/>
      <c r="U2044" s="68"/>
      <c r="V2044" s="68"/>
      <c r="W2044" s="68"/>
      <c r="X2044" s="68"/>
      <c r="Y2044" s="68"/>
      <c r="Z2044" s="68"/>
    </row>
    <row r="2045" spans="1:26" ht="30" customHeight="1">
      <c r="A2045" s="100" t="s">
        <v>4557</v>
      </c>
      <c r="B2045" s="109" t="s">
        <v>603</v>
      </c>
      <c r="C2045" s="102"/>
      <c r="D2045" s="102"/>
      <c r="E2045" s="48">
        <f t="shared" ref="E2045:G2045" si="573">SUM(E2046:E2059)</f>
        <v>0</v>
      </c>
      <c r="F2045" s="48">
        <f t="shared" si="573"/>
        <v>0</v>
      </c>
      <c r="G2045" s="48">
        <f t="shared" si="573"/>
        <v>0</v>
      </c>
      <c r="H2045" s="102"/>
      <c r="I2045" s="68"/>
      <c r="J2045" s="68"/>
      <c r="K2045" s="68"/>
      <c r="L2045" s="68"/>
      <c r="M2045" s="68"/>
      <c r="N2045" s="68"/>
      <c r="O2045" s="68"/>
      <c r="P2045" s="68"/>
      <c r="Q2045" s="68"/>
      <c r="R2045" s="68"/>
      <c r="S2045" s="68"/>
      <c r="T2045" s="68"/>
      <c r="U2045" s="68"/>
      <c r="V2045" s="68"/>
      <c r="W2045" s="68"/>
      <c r="X2045" s="68"/>
      <c r="Y2045" s="68"/>
      <c r="Z2045" s="68"/>
    </row>
    <row r="2046" spans="1:26" ht="30" customHeight="1">
      <c r="A2046" s="106" t="s">
        <v>4558</v>
      </c>
      <c r="B2046" s="76" t="s">
        <v>4559</v>
      </c>
      <c r="C2046" s="107"/>
      <c r="D2046" s="104"/>
      <c r="E2046" s="61"/>
      <c r="F2046" s="61"/>
      <c r="G2046" s="104">
        <f t="shared" ref="G2046:G2059" si="574">ROUND(E2046-F2046,2)</f>
        <v>0</v>
      </c>
      <c r="H2046" s="104"/>
      <c r="I2046" s="68"/>
      <c r="J2046" s="68"/>
      <c r="K2046" s="68"/>
      <c r="L2046" s="68"/>
      <c r="M2046" s="68"/>
      <c r="N2046" s="68"/>
      <c r="O2046" s="68"/>
      <c r="P2046" s="68"/>
      <c r="Q2046" s="68"/>
      <c r="R2046" s="68"/>
      <c r="S2046" s="68"/>
      <c r="T2046" s="68"/>
      <c r="U2046" s="68"/>
      <c r="V2046" s="68"/>
      <c r="W2046" s="68"/>
      <c r="X2046" s="68"/>
      <c r="Y2046" s="68"/>
      <c r="Z2046" s="68"/>
    </row>
    <row r="2047" spans="1:26" ht="30" customHeight="1">
      <c r="A2047" s="103" t="s">
        <v>4560</v>
      </c>
      <c r="B2047" s="76" t="s">
        <v>4561</v>
      </c>
      <c r="C2047" s="107"/>
      <c r="D2047" s="104"/>
      <c r="E2047" s="61"/>
      <c r="F2047" s="61"/>
      <c r="G2047" s="104">
        <f t="shared" si="574"/>
        <v>0</v>
      </c>
      <c r="H2047" s="104"/>
      <c r="I2047" s="68"/>
      <c r="J2047" s="68"/>
      <c r="K2047" s="68"/>
      <c r="L2047" s="68"/>
      <c r="M2047" s="68"/>
      <c r="N2047" s="68"/>
      <c r="O2047" s="68"/>
      <c r="P2047" s="68"/>
      <c r="Q2047" s="68"/>
      <c r="R2047" s="68"/>
      <c r="S2047" s="68"/>
      <c r="T2047" s="68"/>
      <c r="U2047" s="68"/>
      <c r="V2047" s="68"/>
      <c r="W2047" s="68"/>
      <c r="X2047" s="68"/>
      <c r="Y2047" s="68"/>
      <c r="Z2047" s="68"/>
    </row>
    <row r="2048" spans="1:26" ht="30" customHeight="1">
      <c r="A2048" s="106" t="s">
        <v>4562</v>
      </c>
      <c r="B2048" s="76" t="s">
        <v>4563</v>
      </c>
      <c r="C2048" s="107"/>
      <c r="D2048" s="104"/>
      <c r="E2048" s="61"/>
      <c r="F2048" s="61"/>
      <c r="G2048" s="104">
        <f t="shared" si="574"/>
        <v>0</v>
      </c>
      <c r="H2048" s="104"/>
      <c r="I2048" s="68"/>
      <c r="J2048" s="68"/>
      <c r="K2048" s="68"/>
      <c r="L2048" s="68"/>
      <c r="M2048" s="68"/>
      <c r="N2048" s="68"/>
      <c r="O2048" s="68"/>
      <c r="P2048" s="68"/>
      <c r="Q2048" s="68"/>
      <c r="R2048" s="68"/>
      <c r="S2048" s="68"/>
      <c r="T2048" s="68"/>
      <c r="U2048" s="68"/>
      <c r="V2048" s="68"/>
      <c r="W2048" s="68"/>
      <c r="X2048" s="68"/>
      <c r="Y2048" s="68"/>
      <c r="Z2048" s="68"/>
    </row>
    <row r="2049" spans="1:26" ht="30" customHeight="1">
      <c r="A2049" s="103" t="s">
        <v>4564</v>
      </c>
      <c r="B2049" s="76" t="s">
        <v>4565</v>
      </c>
      <c r="C2049" s="107"/>
      <c r="D2049" s="104"/>
      <c r="E2049" s="61"/>
      <c r="F2049" s="61"/>
      <c r="G2049" s="104">
        <f t="shared" si="574"/>
        <v>0</v>
      </c>
      <c r="H2049" s="104"/>
      <c r="I2049" s="68"/>
      <c r="J2049" s="68"/>
      <c r="K2049" s="68"/>
      <c r="L2049" s="68"/>
      <c r="M2049" s="68"/>
      <c r="N2049" s="68"/>
      <c r="O2049" s="68"/>
      <c r="P2049" s="68"/>
      <c r="Q2049" s="68"/>
      <c r="R2049" s="68"/>
      <c r="S2049" s="68"/>
      <c r="T2049" s="68"/>
      <c r="U2049" s="68"/>
      <c r="V2049" s="68"/>
      <c r="W2049" s="68"/>
      <c r="X2049" s="68"/>
      <c r="Y2049" s="68"/>
      <c r="Z2049" s="68"/>
    </row>
    <row r="2050" spans="1:26" ht="30" customHeight="1">
      <c r="A2050" s="106" t="s">
        <v>4566</v>
      </c>
      <c r="B2050" s="76" t="s">
        <v>4567</v>
      </c>
      <c r="C2050" s="107"/>
      <c r="D2050" s="104"/>
      <c r="E2050" s="61"/>
      <c r="F2050" s="61"/>
      <c r="G2050" s="104">
        <f t="shared" si="574"/>
        <v>0</v>
      </c>
      <c r="H2050" s="104"/>
      <c r="I2050" s="68"/>
      <c r="J2050" s="68"/>
      <c r="K2050" s="68"/>
      <c r="L2050" s="68"/>
      <c r="M2050" s="68"/>
      <c r="N2050" s="68"/>
      <c r="O2050" s="68"/>
      <c r="P2050" s="68"/>
      <c r="Q2050" s="68"/>
      <c r="R2050" s="68"/>
      <c r="S2050" s="68"/>
      <c r="T2050" s="68"/>
      <c r="U2050" s="68"/>
      <c r="V2050" s="68"/>
      <c r="W2050" s="68"/>
      <c r="X2050" s="68"/>
      <c r="Y2050" s="68"/>
      <c r="Z2050" s="68"/>
    </row>
    <row r="2051" spans="1:26" ht="30" customHeight="1">
      <c r="A2051" s="103" t="s">
        <v>4568</v>
      </c>
      <c r="B2051" s="76" t="s">
        <v>4569</v>
      </c>
      <c r="C2051" s="107"/>
      <c r="D2051" s="104"/>
      <c r="E2051" s="61"/>
      <c r="F2051" s="61"/>
      <c r="G2051" s="104">
        <f t="shared" si="574"/>
        <v>0</v>
      </c>
      <c r="H2051" s="104"/>
      <c r="I2051" s="68"/>
      <c r="J2051" s="68"/>
      <c r="K2051" s="68"/>
      <c r="L2051" s="68"/>
      <c r="M2051" s="68"/>
      <c r="N2051" s="68"/>
      <c r="O2051" s="68"/>
      <c r="P2051" s="68"/>
      <c r="Q2051" s="68"/>
      <c r="R2051" s="68"/>
      <c r="S2051" s="68"/>
      <c r="T2051" s="68"/>
      <c r="U2051" s="68"/>
      <c r="V2051" s="68"/>
      <c r="W2051" s="68"/>
      <c r="X2051" s="68"/>
      <c r="Y2051" s="68"/>
      <c r="Z2051" s="68"/>
    </row>
    <row r="2052" spans="1:26" ht="30" customHeight="1">
      <c r="A2052" s="106" t="s">
        <v>4570</v>
      </c>
      <c r="B2052" s="76" t="s">
        <v>4571</v>
      </c>
      <c r="C2052" s="107"/>
      <c r="D2052" s="104"/>
      <c r="E2052" s="61"/>
      <c r="F2052" s="61"/>
      <c r="G2052" s="104">
        <f t="shared" si="574"/>
        <v>0</v>
      </c>
      <c r="H2052" s="104"/>
      <c r="I2052" s="68"/>
      <c r="J2052" s="68"/>
      <c r="K2052" s="68"/>
      <c r="L2052" s="68"/>
      <c r="M2052" s="68"/>
      <c r="N2052" s="68"/>
      <c r="O2052" s="68"/>
      <c r="P2052" s="68"/>
      <c r="Q2052" s="68"/>
      <c r="R2052" s="68"/>
      <c r="S2052" s="68"/>
      <c r="T2052" s="68"/>
      <c r="U2052" s="68"/>
      <c r="V2052" s="68"/>
      <c r="W2052" s="68"/>
      <c r="X2052" s="68"/>
      <c r="Y2052" s="68"/>
      <c r="Z2052" s="68"/>
    </row>
    <row r="2053" spans="1:26" ht="30" customHeight="1">
      <c r="A2053" s="103" t="s">
        <v>4572</v>
      </c>
      <c r="B2053" s="76" t="s">
        <v>4573</v>
      </c>
      <c r="C2053" s="107"/>
      <c r="D2053" s="104"/>
      <c r="E2053" s="61"/>
      <c r="F2053" s="61"/>
      <c r="G2053" s="104">
        <f t="shared" si="574"/>
        <v>0</v>
      </c>
      <c r="H2053" s="104"/>
      <c r="I2053" s="68"/>
      <c r="J2053" s="68"/>
      <c r="K2053" s="68"/>
      <c r="L2053" s="68"/>
      <c r="M2053" s="68"/>
      <c r="N2053" s="68"/>
      <c r="O2053" s="68"/>
      <c r="P2053" s="68"/>
      <c r="Q2053" s="68"/>
      <c r="R2053" s="68"/>
      <c r="S2053" s="68"/>
      <c r="T2053" s="68"/>
      <c r="U2053" s="68"/>
      <c r="V2053" s="68"/>
      <c r="W2053" s="68"/>
      <c r="X2053" s="68"/>
      <c r="Y2053" s="68"/>
      <c r="Z2053" s="68"/>
    </row>
    <row r="2054" spans="1:26" ht="30" customHeight="1">
      <c r="A2054" s="106" t="s">
        <v>4574</v>
      </c>
      <c r="B2054" s="76" t="s">
        <v>4575</v>
      </c>
      <c r="C2054" s="107"/>
      <c r="D2054" s="104"/>
      <c r="E2054" s="61"/>
      <c r="F2054" s="61"/>
      <c r="G2054" s="104">
        <f t="shared" si="574"/>
        <v>0</v>
      </c>
      <c r="H2054" s="104"/>
      <c r="I2054" s="68"/>
      <c r="J2054" s="68"/>
      <c r="K2054" s="68"/>
      <c r="L2054" s="68"/>
      <c r="M2054" s="68"/>
      <c r="N2054" s="68"/>
      <c r="O2054" s="68"/>
      <c r="P2054" s="68"/>
      <c r="Q2054" s="68"/>
      <c r="R2054" s="68"/>
      <c r="S2054" s="68"/>
      <c r="T2054" s="68"/>
      <c r="U2054" s="68"/>
      <c r="V2054" s="68"/>
      <c r="W2054" s="68"/>
      <c r="X2054" s="68"/>
      <c r="Y2054" s="68"/>
      <c r="Z2054" s="68"/>
    </row>
    <row r="2055" spans="1:26" ht="30" customHeight="1">
      <c r="A2055" s="103" t="s">
        <v>4576</v>
      </c>
      <c r="B2055" s="76" t="s">
        <v>4577</v>
      </c>
      <c r="C2055" s="107"/>
      <c r="D2055" s="104"/>
      <c r="E2055" s="61"/>
      <c r="F2055" s="61"/>
      <c r="G2055" s="104">
        <f t="shared" si="574"/>
        <v>0</v>
      </c>
      <c r="H2055" s="104"/>
      <c r="I2055" s="68"/>
      <c r="J2055" s="68"/>
      <c r="K2055" s="68"/>
      <c r="L2055" s="68"/>
      <c r="M2055" s="68"/>
      <c r="N2055" s="68"/>
      <c r="O2055" s="68"/>
      <c r="P2055" s="68"/>
      <c r="Q2055" s="68"/>
      <c r="R2055" s="68"/>
      <c r="S2055" s="68"/>
      <c r="T2055" s="68"/>
      <c r="U2055" s="68"/>
      <c r="V2055" s="68"/>
      <c r="W2055" s="68"/>
      <c r="X2055" s="68"/>
      <c r="Y2055" s="68"/>
      <c r="Z2055" s="68"/>
    </row>
    <row r="2056" spans="1:26" ht="30" customHeight="1">
      <c r="A2056" s="106" t="s">
        <v>4578</v>
      </c>
      <c r="B2056" s="76" t="s">
        <v>4579</v>
      </c>
      <c r="C2056" s="107"/>
      <c r="D2056" s="104"/>
      <c r="E2056" s="61"/>
      <c r="F2056" s="61"/>
      <c r="G2056" s="104">
        <f t="shared" si="574"/>
        <v>0</v>
      </c>
      <c r="H2056" s="104"/>
      <c r="I2056" s="68"/>
      <c r="J2056" s="68"/>
      <c r="K2056" s="68"/>
      <c r="L2056" s="68"/>
      <c r="M2056" s="68"/>
      <c r="N2056" s="68"/>
      <c r="O2056" s="68"/>
      <c r="P2056" s="68"/>
      <c r="Q2056" s="68"/>
      <c r="R2056" s="68"/>
      <c r="S2056" s="68"/>
      <c r="T2056" s="68"/>
      <c r="U2056" s="68"/>
      <c r="V2056" s="68"/>
      <c r="W2056" s="68"/>
      <c r="X2056" s="68"/>
      <c r="Y2056" s="68"/>
      <c r="Z2056" s="68"/>
    </row>
    <row r="2057" spans="1:26" ht="30" customHeight="1">
      <c r="A2057" s="103" t="s">
        <v>4580</v>
      </c>
      <c r="B2057" s="76" t="s">
        <v>4581</v>
      </c>
      <c r="C2057" s="107"/>
      <c r="D2057" s="104"/>
      <c r="E2057" s="61"/>
      <c r="F2057" s="61"/>
      <c r="G2057" s="104">
        <f t="shared" si="574"/>
        <v>0</v>
      </c>
      <c r="H2057" s="104"/>
      <c r="I2057" s="68"/>
      <c r="J2057" s="68"/>
      <c r="K2057" s="68"/>
      <c r="L2057" s="68"/>
      <c r="M2057" s="68"/>
      <c r="N2057" s="68"/>
      <c r="O2057" s="68"/>
      <c r="P2057" s="68"/>
      <c r="Q2057" s="68"/>
      <c r="R2057" s="68"/>
      <c r="S2057" s="68"/>
      <c r="T2057" s="68"/>
      <c r="U2057" s="68"/>
      <c r="V2057" s="68"/>
      <c r="W2057" s="68"/>
      <c r="X2057" s="68"/>
      <c r="Y2057" s="68"/>
      <c r="Z2057" s="68"/>
    </row>
    <row r="2058" spans="1:26" ht="30" customHeight="1">
      <c r="A2058" s="106" t="s">
        <v>4582</v>
      </c>
      <c r="B2058" s="76" t="s">
        <v>4583</v>
      </c>
      <c r="C2058" s="107"/>
      <c r="D2058" s="104"/>
      <c r="E2058" s="61"/>
      <c r="F2058" s="61"/>
      <c r="G2058" s="104">
        <f t="shared" si="574"/>
        <v>0</v>
      </c>
      <c r="H2058" s="104"/>
      <c r="I2058" s="68"/>
      <c r="J2058" s="68"/>
      <c r="K2058" s="68"/>
      <c r="L2058" s="68"/>
      <c r="M2058" s="68"/>
      <c r="N2058" s="68"/>
      <c r="O2058" s="68"/>
      <c r="P2058" s="68"/>
      <c r="Q2058" s="68"/>
      <c r="R2058" s="68"/>
      <c r="S2058" s="68"/>
      <c r="T2058" s="68"/>
      <c r="U2058" s="68"/>
      <c r="V2058" s="68"/>
      <c r="W2058" s="68"/>
      <c r="X2058" s="68"/>
      <c r="Y2058" s="68"/>
      <c r="Z2058" s="68"/>
    </row>
    <row r="2059" spans="1:26" ht="30" customHeight="1">
      <c r="A2059" s="103" t="s">
        <v>4584</v>
      </c>
      <c r="B2059" s="76" t="s">
        <v>4585</v>
      </c>
      <c r="C2059" s="107"/>
      <c r="D2059" s="104"/>
      <c r="E2059" s="61"/>
      <c r="F2059" s="61"/>
      <c r="G2059" s="104">
        <f t="shared" si="574"/>
        <v>0</v>
      </c>
      <c r="H2059" s="104"/>
      <c r="I2059" s="68"/>
      <c r="J2059" s="68"/>
      <c r="K2059" s="68"/>
      <c r="L2059" s="68"/>
      <c r="M2059" s="68"/>
      <c r="N2059" s="68"/>
      <c r="O2059" s="68"/>
      <c r="P2059" s="68"/>
      <c r="Q2059" s="68"/>
      <c r="R2059" s="68"/>
      <c r="S2059" s="68"/>
      <c r="T2059" s="68"/>
      <c r="U2059" s="68"/>
      <c r="V2059" s="68"/>
      <c r="W2059" s="68"/>
      <c r="X2059" s="68"/>
      <c r="Y2059" s="68"/>
      <c r="Z2059" s="68"/>
    </row>
    <row r="2060" spans="1:26" ht="30" customHeight="1">
      <c r="A2060" s="100" t="s">
        <v>4586</v>
      </c>
      <c r="B2060" s="110" t="s">
        <v>611</v>
      </c>
      <c r="C2060" s="102"/>
      <c r="D2060" s="102"/>
      <c r="E2060" s="48">
        <f t="shared" ref="E2060:G2060" si="575">SUM(E2061:E2066)</f>
        <v>0</v>
      </c>
      <c r="F2060" s="48">
        <f t="shared" si="575"/>
        <v>0</v>
      </c>
      <c r="G2060" s="48">
        <f t="shared" si="575"/>
        <v>0</v>
      </c>
      <c r="H2060" s="102"/>
      <c r="I2060" s="68"/>
      <c r="J2060" s="68"/>
      <c r="K2060" s="68"/>
      <c r="L2060" s="68"/>
      <c r="M2060" s="68"/>
      <c r="N2060" s="68"/>
      <c r="O2060" s="68"/>
      <c r="P2060" s="68"/>
      <c r="Q2060" s="68"/>
      <c r="R2060" s="68"/>
      <c r="S2060" s="68"/>
      <c r="T2060" s="68"/>
      <c r="U2060" s="68"/>
      <c r="V2060" s="68"/>
      <c r="W2060" s="68"/>
      <c r="X2060" s="68"/>
      <c r="Y2060" s="68"/>
      <c r="Z2060" s="68"/>
    </row>
    <row r="2061" spans="1:26" ht="30" customHeight="1">
      <c r="A2061" s="103" t="s">
        <v>4587</v>
      </c>
      <c r="B2061" s="63" t="s">
        <v>4588</v>
      </c>
      <c r="C2061" s="104"/>
      <c r="D2061" s="104"/>
      <c r="E2061" s="104"/>
      <c r="F2061" s="104"/>
      <c r="G2061" s="104">
        <f t="shared" ref="G2061:G2066" si="576">ROUND(E2061-F2061,2)</f>
        <v>0</v>
      </c>
      <c r="H2061" s="104"/>
      <c r="I2061" s="68"/>
      <c r="J2061" s="68"/>
      <c r="K2061" s="68"/>
      <c r="L2061" s="68"/>
      <c r="M2061" s="68"/>
      <c r="N2061" s="68"/>
      <c r="O2061" s="68"/>
      <c r="P2061" s="68"/>
      <c r="Q2061" s="68"/>
      <c r="R2061" s="68"/>
      <c r="S2061" s="68"/>
      <c r="T2061" s="68"/>
      <c r="U2061" s="68"/>
      <c r="V2061" s="68"/>
      <c r="W2061" s="68"/>
      <c r="X2061" s="68"/>
      <c r="Y2061" s="68"/>
      <c r="Z2061" s="68"/>
    </row>
    <row r="2062" spans="1:26" ht="30" customHeight="1">
      <c r="A2062" s="100" t="s">
        <v>4589</v>
      </c>
      <c r="B2062" s="63" t="s">
        <v>4590</v>
      </c>
      <c r="C2062" s="104"/>
      <c r="D2062" s="104"/>
      <c r="E2062" s="104"/>
      <c r="F2062" s="104"/>
      <c r="G2062" s="104">
        <f t="shared" si="576"/>
        <v>0</v>
      </c>
      <c r="H2062" s="104"/>
      <c r="I2062" s="68"/>
      <c r="J2062" s="68"/>
      <c r="K2062" s="68"/>
      <c r="L2062" s="68"/>
      <c r="M2062" s="68"/>
      <c r="N2062" s="68"/>
      <c r="O2062" s="68"/>
      <c r="P2062" s="68"/>
      <c r="Q2062" s="68"/>
      <c r="R2062" s="68"/>
      <c r="S2062" s="68"/>
      <c r="T2062" s="68"/>
      <c r="U2062" s="68"/>
      <c r="V2062" s="68"/>
      <c r="W2062" s="68"/>
      <c r="X2062" s="68"/>
      <c r="Y2062" s="68"/>
      <c r="Z2062" s="68"/>
    </row>
    <row r="2063" spans="1:26" ht="30" customHeight="1">
      <c r="A2063" s="103" t="s">
        <v>4591</v>
      </c>
      <c r="B2063" s="63" t="s">
        <v>4592</v>
      </c>
      <c r="C2063" s="104"/>
      <c r="D2063" s="104"/>
      <c r="E2063" s="104"/>
      <c r="F2063" s="104"/>
      <c r="G2063" s="104">
        <f t="shared" si="576"/>
        <v>0</v>
      </c>
      <c r="H2063" s="104"/>
      <c r="I2063" s="68"/>
      <c r="J2063" s="68"/>
      <c r="K2063" s="68"/>
      <c r="L2063" s="68"/>
      <c r="M2063" s="68"/>
      <c r="N2063" s="68"/>
      <c r="O2063" s="68"/>
      <c r="P2063" s="68"/>
      <c r="Q2063" s="68"/>
      <c r="R2063" s="68"/>
      <c r="S2063" s="68"/>
      <c r="T2063" s="68"/>
      <c r="U2063" s="68"/>
      <c r="V2063" s="68"/>
      <c r="W2063" s="68"/>
      <c r="X2063" s="68"/>
      <c r="Y2063" s="68"/>
      <c r="Z2063" s="68"/>
    </row>
    <row r="2064" spans="1:26" ht="30" customHeight="1">
      <c r="A2064" s="103" t="s">
        <v>4593</v>
      </c>
      <c r="B2064" s="63" t="s">
        <v>4594</v>
      </c>
      <c r="C2064" s="104"/>
      <c r="D2064" s="104"/>
      <c r="E2064" s="104"/>
      <c r="F2064" s="104"/>
      <c r="G2064" s="104">
        <f t="shared" si="576"/>
        <v>0</v>
      </c>
      <c r="H2064" s="104"/>
      <c r="I2064" s="68"/>
      <c r="J2064" s="68"/>
      <c r="K2064" s="68"/>
      <c r="L2064" s="68"/>
      <c r="M2064" s="68"/>
      <c r="N2064" s="68"/>
      <c r="O2064" s="68"/>
      <c r="P2064" s="68"/>
      <c r="Q2064" s="68"/>
      <c r="R2064" s="68"/>
      <c r="S2064" s="68"/>
      <c r="T2064" s="68"/>
      <c r="U2064" s="68"/>
      <c r="V2064" s="68"/>
      <c r="W2064" s="68"/>
      <c r="X2064" s="68"/>
      <c r="Y2064" s="68"/>
      <c r="Z2064" s="68"/>
    </row>
    <row r="2065" spans="1:26" ht="30" customHeight="1">
      <c r="A2065" s="103" t="s">
        <v>4595</v>
      </c>
      <c r="B2065" s="63" t="s">
        <v>4596</v>
      </c>
      <c r="C2065" s="104"/>
      <c r="D2065" s="104"/>
      <c r="E2065" s="61"/>
      <c r="F2065" s="61"/>
      <c r="G2065" s="104">
        <f t="shared" si="576"/>
        <v>0</v>
      </c>
      <c r="H2065" s="104"/>
      <c r="I2065" s="68"/>
      <c r="J2065" s="68"/>
      <c r="K2065" s="68"/>
      <c r="L2065" s="68"/>
      <c r="M2065" s="68"/>
      <c r="N2065" s="68"/>
      <c r="O2065" s="68"/>
      <c r="P2065" s="68"/>
      <c r="Q2065" s="68"/>
      <c r="R2065" s="68"/>
      <c r="S2065" s="68"/>
      <c r="T2065" s="68"/>
      <c r="U2065" s="68"/>
      <c r="V2065" s="68"/>
      <c r="W2065" s="68"/>
      <c r="X2065" s="68"/>
      <c r="Y2065" s="68"/>
      <c r="Z2065" s="68"/>
    </row>
    <row r="2066" spans="1:26" ht="30" customHeight="1">
      <c r="A2066" s="103" t="s">
        <v>4597</v>
      </c>
      <c r="B2066" s="63" t="s">
        <v>4598</v>
      </c>
      <c r="C2066" s="104"/>
      <c r="D2066" s="104"/>
      <c r="E2066" s="61"/>
      <c r="F2066" s="61"/>
      <c r="G2066" s="104">
        <f t="shared" si="576"/>
        <v>0</v>
      </c>
      <c r="H2066" s="104"/>
      <c r="I2066" s="68"/>
      <c r="J2066" s="68"/>
      <c r="K2066" s="68"/>
      <c r="L2066" s="68"/>
      <c r="M2066" s="68"/>
      <c r="N2066" s="68"/>
      <c r="O2066" s="68"/>
      <c r="P2066" s="68"/>
      <c r="Q2066" s="68"/>
      <c r="R2066" s="68"/>
      <c r="S2066" s="68"/>
      <c r="T2066" s="68"/>
      <c r="U2066" s="68"/>
      <c r="V2066" s="68"/>
      <c r="W2066" s="68"/>
      <c r="X2066" s="68"/>
      <c r="Y2066" s="68"/>
      <c r="Z2066" s="68"/>
    </row>
    <row r="2067" spans="1:26" ht="30" customHeight="1">
      <c r="A2067" s="53" t="s">
        <v>4599</v>
      </c>
      <c r="B2067" s="108" t="s">
        <v>612</v>
      </c>
      <c r="C2067" s="48"/>
      <c r="D2067" s="48"/>
      <c r="E2067" s="48">
        <f t="shared" ref="E2067:G2067" si="577">SUM(E2068:E2081)</f>
        <v>0</v>
      </c>
      <c r="F2067" s="48">
        <f t="shared" si="577"/>
        <v>0</v>
      </c>
      <c r="G2067" s="48">
        <f t="shared" si="577"/>
        <v>0</v>
      </c>
      <c r="H2067" s="102"/>
      <c r="I2067" s="68"/>
      <c r="J2067" s="68"/>
      <c r="K2067" s="68"/>
      <c r="L2067" s="68"/>
      <c r="M2067" s="68"/>
      <c r="N2067" s="68"/>
      <c r="O2067" s="68"/>
      <c r="P2067" s="68"/>
      <c r="Q2067" s="68"/>
      <c r="R2067" s="68"/>
      <c r="S2067" s="68"/>
      <c r="T2067" s="68"/>
      <c r="U2067" s="68"/>
      <c r="V2067" s="68"/>
      <c r="W2067" s="68"/>
      <c r="X2067" s="68"/>
      <c r="Y2067" s="68"/>
      <c r="Z2067" s="68"/>
    </row>
    <row r="2068" spans="1:26" ht="30" customHeight="1">
      <c r="A2068" s="65" t="s">
        <v>4600</v>
      </c>
      <c r="B2068" s="59" t="s">
        <v>4601</v>
      </c>
      <c r="C2068" s="66"/>
      <c r="D2068" s="60"/>
      <c r="E2068" s="61"/>
      <c r="F2068" s="61"/>
      <c r="G2068" s="104">
        <f t="shared" ref="G2068:G2081" si="578">ROUND(E2068-F2068,2)</f>
        <v>0</v>
      </c>
      <c r="H2068" s="104"/>
      <c r="I2068" s="68"/>
      <c r="J2068" s="68"/>
      <c r="K2068" s="68"/>
      <c r="L2068" s="68"/>
      <c r="M2068" s="68"/>
      <c r="N2068" s="68"/>
      <c r="O2068" s="68"/>
      <c r="P2068" s="68"/>
      <c r="Q2068" s="68"/>
      <c r="R2068" s="68"/>
      <c r="S2068" s="68"/>
      <c r="T2068" s="68"/>
      <c r="U2068" s="68"/>
      <c r="V2068" s="68"/>
      <c r="W2068" s="68"/>
      <c r="X2068" s="68"/>
      <c r="Y2068" s="68"/>
      <c r="Z2068" s="68"/>
    </row>
    <row r="2069" spans="1:26" ht="30" customHeight="1">
      <c r="A2069" s="58" t="s">
        <v>4602</v>
      </c>
      <c r="B2069" s="59" t="s">
        <v>4603</v>
      </c>
      <c r="C2069" s="66"/>
      <c r="D2069" s="60"/>
      <c r="E2069" s="61"/>
      <c r="F2069" s="61"/>
      <c r="G2069" s="104">
        <f t="shared" si="578"/>
        <v>0</v>
      </c>
      <c r="H2069" s="104"/>
      <c r="I2069" s="68"/>
      <c r="J2069" s="68"/>
      <c r="K2069" s="68"/>
      <c r="L2069" s="68"/>
      <c r="M2069" s="68"/>
      <c r="N2069" s="68"/>
      <c r="O2069" s="68"/>
      <c r="P2069" s="68"/>
      <c r="Q2069" s="68"/>
      <c r="R2069" s="68"/>
      <c r="S2069" s="68"/>
      <c r="T2069" s="68"/>
      <c r="U2069" s="68"/>
      <c r="V2069" s="68"/>
      <c r="W2069" s="68"/>
      <c r="X2069" s="68"/>
      <c r="Y2069" s="68"/>
      <c r="Z2069" s="68"/>
    </row>
    <row r="2070" spans="1:26" ht="30" customHeight="1">
      <c r="A2070" s="65" t="s">
        <v>4604</v>
      </c>
      <c r="B2070" s="59" t="s">
        <v>4605</v>
      </c>
      <c r="C2070" s="66"/>
      <c r="D2070" s="60"/>
      <c r="E2070" s="61"/>
      <c r="F2070" s="61"/>
      <c r="G2070" s="104">
        <f t="shared" si="578"/>
        <v>0</v>
      </c>
      <c r="H2070" s="104"/>
      <c r="I2070" s="68"/>
      <c r="J2070" s="68"/>
      <c r="K2070" s="68"/>
      <c r="L2070" s="68"/>
      <c r="M2070" s="68"/>
      <c r="N2070" s="68"/>
      <c r="O2070" s="68"/>
      <c r="P2070" s="68"/>
      <c r="Q2070" s="68"/>
      <c r="R2070" s="68"/>
      <c r="S2070" s="68"/>
      <c r="T2070" s="68"/>
      <c r="U2070" s="68"/>
      <c r="V2070" s="68"/>
      <c r="W2070" s="68"/>
      <c r="X2070" s="68"/>
      <c r="Y2070" s="68"/>
      <c r="Z2070" s="68"/>
    </row>
    <row r="2071" spans="1:26" ht="30" customHeight="1">
      <c r="A2071" s="58" t="s">
        <v>4606</v>
      </c>
      <c r="B2071" s="59" t="s">
        <v>4607</v>
      </c>
      <c r="C2071" s="66"/>
      <c r="D2071" s="60"/>
      <c r="E2071" s="61"/>
      <c r="F2071" s="61"/>
      <c r="G2071" s="104">
        <f t="shared" si="578"/>
        <v>0</v>
      </c>
      <c r="H2071" s="104"/>
      <c r="I2071" s="68"/>
      <c r="J2071" s="68"/>
      <c r="K2071" s="68"/>
      <c r="L2071" s="68"/>
      <c r="M2071" s="68"/>
      <c r="N2071" s="68"/>
      <c r="O2071" s="68"/>
      <c r="P2071" s="68"/>
      <c r="Q2071" s="68"/>
      <c r="R2071" s="68"/>
      <c r="S2071" s="68"/>
      <c r="T2071" s="68"/>
      <c r="U2071" s="68"/>
      <c r="V2071" s="68"/>
      <c r="W2071" s="68"/>
      <c r="X2071" s="68"/>
      <c r="Y2071" s="68"/>
      <c r="Z2071" s="68"/>
    </row>
    <row r="2072" spans="1:26" ht="30" customHeight="1">
      <c r="A2072" s="65" t="s">
        <v>4608</v>
      </c>
      <c r="B2072" s="59" t="s">
        <v>4609</v>
      </c>
      <c r="C2072" s="66"/>
      <c r="D2072" s="60"/>
      <c r="E2072" s="61"/>
      <c r="F2072" s="61"/>
      <c r="G2072" s="104">
        <f t="shared" si="578"/>
        <v>0</v>
      </c>
      <c r="H2072" s="104"/>
      <c r="I2072" s="68"/>
      <c r="J2072" s="68"/>
      <c r="K2072" s="68"/>
      <c r="L2072" s="68"/>
      <c r="M2072" s="68"/>
      <c r="N2072" s="68"/>
      <c r="O2072" s="68"/>
      <c r="P2072" s="68"/>
      <c r="Q2072" s="68"/>
      <c r="R2072" s="68"/>
      <c r="S2072" s="68"/>
      <c r="T2072" s="68"/>
      <c r="U2072" s="68"/>
      <c r="V2072" s="68"/>
      <c r="W2072" s="68"/>
      <c r="X2072" s="68"/>
      <c r="Y2072" s="68"/>
      <c r="Z2072" s="68"/>
    </row>
    <row r="2073" spans="1:26" ht="30" customHeight="1">
      <c r="A2073" s="58" t="s">
        <v>4610</v>
      </c>
      <c r="B2073" s="59" t="s">
        <v>4611</v>
      </c>
      <c r="C2073" s="66"/>
      <c r="D2073" s="60"/>
      <c r="E2073" s="61"/>
      <c r="F2073" s="61"/>
      <c r="G2073" s="104">
        <f t="shared" si="578"/>
        <v>0</v>
      </c>
      <c r="H2073" s="104"/>
      <c r="I2073" s="68"/>
      <c r="J2073" s="68"/>
      <c r="K2073" s="68"/>
      <c r="L2073" s="68"/>
      <c r="M2073" s="68"/>
      <c r="N2073" s="68"/>
      <c r="O2073" s="68"/>
      <c r="P2073" s="68"/>
      <c r="Q2073" s="68"/>
      <c r="R2073" s="68"/>
      <c r="S2073" s="68"/>
      <c r="T2073" s="68"/>
      <c r="U2073" s="68"/>
      <c r="V2073" s="68"/>
      <c r="W2073" s="68"/>
      <c r="X2073" s="68"/>
      <c r="Y2073" s="68"/>
      <c r="Z2073" s="68"/>
    </row>
    <row r="2074" spans="1:26" ht="30" customHeight="1">
      <c r="A2074" s="65" t="s">
        <v>4612</v>
      </c>
      <c r="B2074" s="59" t="s">
        <v>4613</v>
      </c>
      <c r="C2074" s="66"/>
      <c r="D2074" s="60"/>
      <c r="E2074" s="61"/>
      <c r="F2074" s="61"/>
      <c r="G2074" s="104">
        <f t="shared" si="578"/>
        <v>0</v>
      </c>
      <c r="H2074" s="104"/>
      <c r="I2074" s="68"/>
      <c r="J2074" s="68"/>
      <c r="K2074" s="68"/>
      <c r="L2074" s="68"/>
      <c r="M2074" s="68"/>
      <c r="N2074" s="68"/>
      <c r="O2074" s="68"/>
      <c r="P2074" s="68"/>
      <c r="Q2074" s="68"/>
      <c r="R2074" s="68"/>
      <c r="S2074" s="68"/>
      <c r="T2074" s="68"/>
      <c r="U2074" s="68"/>
      <c r="V2074" s="68"/>
      <c r="W2074" s="68"/>
      <c r="X2074" s="68"/>
      <c r="Y2074" s="68"/>
      <c r="Z2074" s="68"/>
    </row>
    <row r="2075" spans="1:26" ht="30" customHeight="1">
      <c r="A2075" s="58" t="s">
        <v>4614</v>
      </c>
      <c r="B2075" s="59" t="s">
        <v>4615</v>
      </c>
      <c r="C2075" s="66"/>
      <c r="D2075" s="60"/>
      <c r="E2075" s="61"/>
      <c r="F2075" s="61"/>
      <c r="G2075" s="104">
        <f t="shared" si="578"/>
        <v>0</v>
      </c>
      <c r="H2075" s="104"/>
      <c r="I2075" s="68"/>
      <c r="J2075" s="68"/>
      <c r="K2075" s="68"/>
      <c r="L2075" s="68"/>
      <c r="M2075" s="68"/>
      <c r="N2075" s="68"/>
      <c r="O2075" s="68"/>
      <c r="P2075" s="68"/>
      <c r="Q2075" s="68"/>
      <c r="R2075" s="68"/>
      <c r="S2075" s="68"/>
      <c r="T2075" s="68"/>
      <c r="U2075" s="68"/>
      <c r="V2075" s="68"/>
      <c r="W2075" s="68"/>
      <c r="X2075" s="68"/>
      <c r="Y2075" s="68"/>
      <c r="Z2075" s="68"/>
    </row>
    <row r="2076" spans="1:26" ht="30" customHeight="1">
      <c r="A2076" s="65" t="s">
        <v>4616</v>
      </c>
      <c r="B2076" s="59" t="s">
        <v>4617</v>
      </c>
      <c r="C2076" s="66"/>
      <c r="D2076" s="60"/>
      <c r="E2076" s="61"/>
      <c r="F2076" s="61"/>
      <c r="G2076" s="104">
        <f t="shared" si="578"/>
        <v>0</v>
      </c>
      <c r="H2076" s="104"/>
      <c r="I2076" s="68"/>
      <c r="J2076" s="68"/>
      <c r="K2076" s="68"/>
      <c r="L2076" s="68"/>
      <c r="M2076" s="68"/>
      <c r="N2076" s="68"/>
      <c r="O2076" s="68"/>
      <c r="P2076" s="68"/>
      <c r="Q2076" s="68"/>
      <c r="R2076" s="68"/>
      <c r="S2076" s="68"/>
      <c r="T2076" s="68"/>
      <c r="U2076" s="68"/>
      <c r="V2076" s="68"/>
      <c r="W2076" s="68"/>
      <c r="X2076" s="68"/>
      <c r="Y2076" s="68"/>
      <c r="Z2076" s="68"/>
    </row>
    <row r="2077" spans="1:26" ht="30" customHeight="1">
      <c r="A2077" s="58" t="s">
        <v>4618</v>
      </c>
      <c r="B2077" s="59" t="s">
        <v>4619</v>
      </c>
      <c r="C2077" s="66"/>
      <c r="D2077" s="60"/>
      <c r="E2077" s="61"/>
      <c r="F2077" s="61"/>
      <c r="G2077" s="104">
        <f t="shared" si="578"/>
        <v>0</v>
      </c>
      <c r="H2077" s="104"/>
      <c r="I2077" s="68"/>
      <c r="J2077" s="68"/>
      <c r="K2077" s="68"/>
      <c r="L2077" s="68"/>
      <c r="M2077" s="68"/>
      <c r="N2077" s="68"/>
      <c r="O2077" s="68"/>
      <c r="P2077" s="68"/>
      <c r="Q2077" s="68"/>
      <c r="R2077" s="68"/>
      <c r="S2077" s="68"/>
      <c r="T2077" s="68"/>
      <c r="U2077" s="68"/>
      <c r="V2077" s="68"/>
      <c r="W2077" s="68"/>
      <c r="X2077" s="68"/>
      <c r="Y2077" s="68"/>
      <c r="Z2077" s="68"/>
    </row>
    <row r="2078" spans="1:26" ht="30" customHeight="1">
      <c r="A2078" s="65" t="s">
        <v>4620</v>
      </c>
      <c r="B2078" s="59" t="s">
        <v>4621</v>
      </c>
      <c r="C2078" s="66"/>
      <c r="D2078" s="60"/>
      <c r="E2078" s="61"/>
      <c r="F2078" s="61"/>
      <c r="G2078" s="104">
        <f t="shared" si="578"/>
        <v>0</v>
      </c>
      <c r="H2078" s="104"/>
      <c r="I2078" s="68"/>
      <c r="J2078" s="68"/>
      <c r="K2078" s="68"/>
      <c r="L2078" s="68"/>
      <c r="M2078" s="68"/>
      <c r="N2078" s="68"/>
      <c r="O2078" s="68"/>
      <c r="P2078" s="68"/>
      <c r="Q2078" s="68"/>
      <c r="R2078" s="68"/>
      <c r="S2078" s="68"/>
      <c r="T2078" s="68"/>
      <c r="U2078" s="68"/>
      <c r="V2078" s="68"/>
      <c r="W2078" s="68"/>
      <c r="X2078" s="68"/>
      <c r="Y2078" s="68"/>
      <c r="Z2078" s="68"/>
    </row>
    <row r="2079" spans="1:26" ht="30" customHeight="1">
      <c r="A2079" s="58" t="s">
        <v>4622</v>
      </c>
      <c r="B2079" s="59" t="s">
        <v>4623</v>
      </c>
      <c r="C2079" s="66"/>
      <c r="D2079" s="60"/>
      <c r="E2079" s="61"/>
      <c r="F2079" s="61"/>
      <c r="G2079" s="104">
        <f t="shared" si="578"/>
        <v>0</v>
      </c>
      <c r="H2079" s="104"/>
      <c r="I2079" s="68"/>
      <c r="J2079" s="68"/>
      <c r="K2079" s="68"/>
      <c r="L2079" s="68"/>
      <c r="M2079" s="68"/>
      <c r="N2079" s="68"/>
      <c r="O2079" s="68"/>
      <c r="P2079" s="68"/>
      <c r="Q2079" s="68"/>
      <c r="R2079" s="68"/>
      <c r="S2079" s="68"/>
      <c r="T2079" s="68"/>
      <c r="U2079" s="68"/>
      <c r="V2079" s="68"/>
      <c r="W2079" s="68"/>
      <c r="X2079" s="68"/>
      <c r="Y2079" s="68"/>
      <c r="Z2079" s="68"/>
    </row>
    <row r="2080" spans="1:26" ht="30" customHeight="1">
      <c r="A2080" s="65" t="s">
        <v>4624</v>
      </c>
      <c r="B2080" s="59" t="s">
        <v>4625</v>
      </c>
      <c r="C2080" s="66"/>
      <c r="D2080" s="60"/>
      <c r="E2080" s="61"/>
      <c r="F2080" s="61"/>
      <c r="G2080" s="104">
        <f t="shared" si="578"/>
        <v>0</v>
      </c>
      <c r="H2080" s="104"/>
      <c r="I2080" s="68"/>
      <c r="J2080" s="68"/>
      <c r="K2080" s="68"/>
      <c r="L2080" s="68"/>
      <c r="M2080" s="68"/>
      <c r="N2080" s="68"/>
      <c r="O2080" s="68"/>
      <c r="P2080" s="68"/>
      <c r="Q2080" s="68"/>
      <c r="R2080" s="68"/>
      <c r="S2080" s="68"/>
      <c r="T2080" s="68"/>
      <c r="U2080" s="68"/>
      <c r="V2080" s="68"/>
      <c r="W2080" s="68"/>
      <c r="X2080" s="68"/>
      <c r="Y2080" s="68"/>
      <c r="Z2080" s="68"/>
    </row>
    <row r="2081" spans="1:26" ht="30" customHeight="1">
      <c r="A2081" s="58" t="s">
        <v>4626</v>
      </c>
      <c r="B2081" s="59" t="s">
        <v>4627</v>
      </c>
      <c r="C2081" s="66"/>
      <c r="D2081" s="60"/>
      <c r="E2081" s="61"/>
      <c r="F2081" s="61"/>
      <c r="G2081" s="104">
        <f t="shared" si="578"/>
        <v>0</v>
      </c>
      <c r="H2081" s="104"/>
      <c r="I2081" s="68"/>
      <c r="J2081" s="68"/>
      <c r="K2081" s="68"/>
      <c r="L2081" s="68"/>
      <c r="M2081" s="68"/>
      <c r="N2081" s="68"/>
      <c r="O2081" s="68"/>
      <c r="P2081" s="68"/>
      <c r="Q2081" s="68"/>
      <c r="R2081" s="68"/>
      <c r="S2081" s="68"/>
      <c r="T2081" s="68"/>
      <c r="U2081" s="68"/>
      <c r="V2081" s="68"/>
      <c r="W2081" s="68"/>
      <c r="X2081" s="68"/>
      <c r="Y2081" s="68"/>
      <c r="Z2081" s="68"/>
    </row>
    <row r="2082" spans="1:26" ht="30" customHeight="1">
      <c r="A2082" s="81">
        <v>82700</v>
      </c>
      <c r="B2082" s="99" t="s">
        <v>4628</v>
      </c>
      <c r="C2082" s="88"/>
      <c r="D2082" s="43"/>
      <c r="E2082" s="43">
        <f t="shared" ref="E2082:F2082" si="579">E2083+E2098+E2117+E2136+E2155+E2174+E2181+E2196+E2203</f>
        <v>0</v>
      </c>
      <c r="F2082" s="43">
        <f t="shared" si="579"/>
        <v>0</v>
      </c>
      <c r="G2082" s="44">
        <f>E2082-F2082</f>
        <v>0</v>
      </c>
      <c r="H2082" s="44"/>
      <c r="I2082" s="68"/>
      <c r="J2082" s="68"/>
      <c r="K2082" s="68"/>
      <c r="L2082" s="68"/>
      <c r="M2082" s="68"/>
      <c r="N2082" s="68"/>
      <c r="O2082" s="68"/>
      <c r="P2082" s="68"/>
      <c r="Q2082" s="68"/>
      <c r="R2082" s="68"/>
      <c r="S2082" s="68"/>
      <c r="T2082" s="68"/>
      <c r="U2082" s="68"/>
      <c r="V2082" s="68"/>
      <c r="W2082" s="68"/>
      <c r="X2082" s="68"/>
      <c r="Y2082" s="68"/>
      <c r="Z2082" s="68"/>
    </row>
    <row r="2083" spans="1:26" ht="30" customHeight="1">
      <c r="A2083" s="100" t="s">
        <v>4629</v>
      </c>
      <c r="B2083" s="108" t="s">
        <v>356</v>
      </c>
      <c r="C2083" s="102"/>
      <c r="D2083" s="102"/>
      <c r="E2083" s="48">
        <f t="shared" ref="E2083:G2083" si="580">SUM(E2084:E2097)</f>
        <v>0</v>
      </c>
      <c r="F2083" s="48">
        <f t="shared" si="580"/>
        <v>0</v>
      </c>
      <c r="G2083" s="48">
        <f t="shared" si="580"/>
        <v>0</v>
      </c>
      <c r="H2083" s="102"/>
      <c r="I2083" s="68"/>
      <c r="J2083" s="68"/>
      <c r="K2083" s="68"/>
      <c r="L2083" s="68"/>
      <c r="M2083" s="68"/>
      <c r="N2083" s="68"/>
      <c r="O2083" s="68"/>
      <c r="P2083" s="68"/>
      <c r="Q2083" s="68"/>
      <c r="R2083" s="68"/>
      <c r="S2083" s="68"/>
      <c r="T2083" s="68"/>
      <c r="U2083" s="68"/>
      <c r="V2083" s="68"/>
      <c r="W2083" s="68"/>
      <c r="X2083" s="68"/>
      <c r="Y2083" s="68"/>
      <c r="Z2083" s="68"/>
    </row>
    <row r="2084" spans="1:26" ht="30" customHeight="1">
      <c r="A2084" s="106" t="s">
        <v>4630</v>
      </c>
      <c r="B2084" s="76" t="s">
        <v>4631</v>
      </c>
      <c r="C2084" s="107"/>
      <c r="D2084" s="104"/>
      <c r="E2084" s="61"/>
      <c r="F2084" s="61"/>
      <c r="G2084" s="104">
        <f t="shared" ref="G2084:G2097" si="581">ROUND(E2084-F2084,2)</f>
        <v>0</v>
      </c>
      <c r="H2084" s="104"/>
      <c r="I2084" s="68"/>
      <c r="J2084" s="68"/>
      <c r="K2084" s="68"/>
      <c r="L2084" s="68"/>
      <c r="M2084" s="68"/>
      <c r="N2084" s="68"/>
      <c r="O2084" s="68"/>
      <c r="P2084" s="68"/>
      <c r="Q2084" s="68"/>
      <c r="R2084" s="68"/>
      <c r="S2084" s="68"/>
      <c r="T2084" s="68"/>
      <c r="U2084" s="68"/>
      <c r="V2084" s="68"/>
      <c r="W2084" s="68"/>
      <c r="X2084" s="68"/>
      <c r="Y2084" s="68"/>
      <c r="Z2084" s="68"/>
    </row>
    <row r="2085" spans="1:26" ht="30" customHeight="1">
      <c r="A2085" s="103" t="s">
        <v>4632</v>
      </c>
      <c r="B2085" s="76" t="s">
        <v>4633</v>
      </c>
      <c r="C2085" s="107"/>
      <c r="D2085" s="104"/>
      <c r="E2085" s="61"/>
      <c r="F2085" s="61"/>
      <c r="G2085" s="104">
        <f t="shared" si="581"/>
        <v>0</v>
      </c>
      <c r="H2085" s="104"/>
      <c r="I2085" s="68"/>
      <c r="J2085" s="68"/>
      <c r="K2085" s="68"/>
      <c r="L2085" s="68"/>
      <c r="M2085" s="68"/>
      <c r="N2085" s="68"/>
      <c r="O2085" s="68"/>
      <c r="P2085" s="68"/>
      <c r="Q2085" s="68"/>
      <c r="R2085" s="68"/>
      <c r="S2085" s="68"/>
      <c r="T2085" s="68"/>
      <c r="U2085" s="68"/>
      <c r="V2085" s="68"/>
      <c r="W2085" s="68"/>
      <c r="X2085" s="68"/>
      <c r="Y2085" s="68"/>
      <c r="Z2085" s="68"/>
    </row>
    <row r="2086" spans="1:26" ht="30" customHeight="1">
      <c r="A2086" s="106" t="s">
        <v>4634</v>
      </c>
      <c r="B2086" s="76" t="s">
        <v>4635</v>
      </c>
      <c r="C2086" s="107"/>
      <c r="D2086" s="104"/>
      <c r="E2086" s="61"/>
      <c r="F2086" s="61"/>
      <c r="G2086" s="104">
        <f t="shared" si="581"/>
        <v>0</v>
      </c>
      <c r="H2086" s="104"/>
      <c r="I2086" s="68"/>
      <c r="J2086" s="68"/>
      <c r="K2086" s="68"/>
      <c r="L2086" s="68"/>
      <c r="M2086" s="68"/>
      <c r="N2086" s="68"/>
      <c r="O2086" s="68"/>
      <c r="P2086" s="68"/>
      <c r="Q2086" s="68"/>
      <c r="R2086" s="68"/>
      <c r="S2086" s="68"/>
      <c r="T2086" s="68"/>
      <c r="U2086" s="68"/>
      <c r="V2086" s="68"/>
      <c r="W2086" s="68"/>
      <c r="X2086" s="68"/>
      <c r="Y2086" s="68"/>
      <c r="Z2086" s="68"/>
    </row>
    <row r="2087" spans="1:26" ht="30" customHeight="1">
      <c r="A2087" s="103" t="s">
        <v>4636</v>
      </c>
      <c r="B2087" s="76" t="s">
        <v>4637</v>
      </c>
      <c r="C2087" s="107"/>
      <c r="D2087" s="104"/>
      <c r="E2087" s="61"/>
      <c r="F2087" s="61"/>
      <c r="G2087" s="104">
        <f t="shared" si="581"/>
        <v>0</v>
      </c>
      <c r="H2087" s="104"/>
      <c r="I2087" s="68"/>
      <c r="J2087" s="68"/>
      <c r="K2087" s="68"/>
      <c r="L2087" s="68"/>
      <c r="M2087" s="68"/>
      <c r="N2087" s="68"/>
      <c r="O2087" s="68"/>
      <c r="P2087" s="68"/>
      <c r="Q2087" s="68"/>
      <c r="R2087" s="68"/>
      <c r="S2087" s="68"/>
      <c r="T2087" s="68"/>
      <c r="U2087" s="68"/>
      <c r="V2087" s="68"/>
      <c r="W2087" s="68"/>
      <c r="X2087" s="68"/>
      <c r="Y2087" s="68"/>
      <c r="Z2087" s="68"/>
    </row>
    <row r="2088" spans="1:26" ht="30" customHeight="1">
      <c r="A2088" s="106" t="s">
        <v>4638</v>
      </c>
      <c r="B2088" s="76" t="s">
        <v>4639</v>
      </c>
      <c r="C2088" s="107"/>
      <c r="D2088" s="104"/>
      <c r="E2088" s="61"/>
      <c r="F2088" s="61"/>
      <c r="G2088" s="104">
        <f t="shared" si="581"/>
        <v>0</v>
      </c>
      <c r="H2088" s="104"/>
      <c r="I2088" s="68"/>
      <c r="J2088" s="68"/>
      <c r="K2088" s="68"/>
      <c r="L2088" s="68"/>
      <c r="M2088" s="68"/>
      <c r="N2088" s="68"/>
      <c r="O2088" s="68"/>
      <c r="P2088" s="68"/>
      <c r="Q2088" s="68"/>
      <c r="R2088" s="68"/>
      <c r="S2088" s="68"/>
      <c r="T2088" s="68"/>
      <c r="U2088" s="68"/>
      <c r="V2088" s="68"/>
      <c r="W2088" s="68"/>
      <c r="X2088" s="68"/>
      <c r="Y2088" s="68"/>
      <c r="Z2088" s="68"/>
    </row>
    <row r="2089" spans="1:26" ht="30" customHeight="1">
      <c r="A2089" s="103" t="s">
        <v>4640</v>
      </c>
      <c r="B2089" s="76" t="s">
        <v>4641</v>
      </c>
      <c r="C2089" s="107"/>
      <c r="D2089" s="104"/>
      <c r="E2089" s="61"/>
      <c r="F2089" s="61"/>
      <c r="G2089" s="104">
        <f t="shared" si="581"/>
        <v>0</v>
      </c>
      <c r="H2089" s="104"/>
      <c r="I2089" s="68"/>
      <c r="J2089" s="68"/>
      <c r="K2089" s="68"/>
      <c r="L2089" s="68"/>
      <c r="M2089" s="68"/>
      <c r="N2089" s="68"/>
      <c r="O2089" s="68"/>
      <c r="P2089" s="68"/>
      <c r="Q2089" s="68"/>
      <c r="R2089" s="68"/>
      <c r="S2089" s="68"/>
      <c r="T2089" s="68"/>
      <c r="U2089" s="68"/>
      <c r="V2089" s="68"/>
      <c r="W2089" s="68"/>
      <c r="X2089" s="68"/>
      <c r="Y2089" s="68"/>
      <c r="Z2089" s="68"/>
    </row>
    <row r="2090" spans="1:26" ht="30" customHeight="1">
      <c r="A2090" s="106" t="s">
        <v>4642</v>
      </c>
      <c r="B2090" s="76" t="s">
        <v>4643</v>
      </c>
      <c r="C2090" s="107"/>
      <c r="D2090" s="104"/>
      <c r="E2090" s="61"/>
      <c r="F2090" s="61"/>
      <c r="G2090" s="104">
        <f t="shared" si="581"/>
        <v>0</v>
      </c>
      <c r="H2090" s="104"/>
      <c r="I2090" s="68"/>
      <c r="J2090" s="68"/>
      <c r="K2090" s="68"/>
      <c r="L2090" s="68"/>
      <c r="M2090" s="68"/>
      <c r="N2090" s="68"/>
      <c r="O2090" s="68"/>
      <c r="P2090" s="68"/>
      <c r="Q2090" s="68"/>
      <c r="R2090" s="68"/>
      <c r="S2090" s="68"/>
      <c r="T2090" s="68"/>
      <c r="U2090" s="68"/>
      <c r="V2090" s="68"/>
      <c r="W2090" s="68"/>
      <c r="X2090" s="68"/>
      <c r="Y2090" s="68"/>
      <c r="Z2090" s="68"/>
    </row>
    <row r="2091" spans="1:26" ht="30" customHeight="1">
      <c r="A2091" s="103" t="s">
        <v>4644</v>
      </c>
      <c r="B2091" s="76" t="s">
        <v>4645</v>
      </c>
      <c r="C2091" s="107"/>
      <c r="D2091" s="104"/>
      <c r="E2091" s="61"/>
      <c r="F2091" s="61"/>
      <c r="G2091" s="104">
        <f t="shared" si="581"/>
        <v>0</v>
      </c>
      <c r="H2091" s="104"/>
      <c r="I2091" s="68"/>
      <c r="J2091" s="68"/>
      <c r="K2091" s="68"/>
      <c r="L2091" s="68"/>
      <c r="M2091" s="68"/>
      <c r="N2091" s="68"/>
      <c r="O2091" s="68"/>
      <c r="P2091" s="68"/>
      <c r="Q2091" s="68"/>
      <c r="R2091" s="68"/>
      <c r="S2091" s="68"/>
      <c r="T2091" s="68"/>
      <c r="U2091" s="68"/>
      <c r="V2091" s="68"/>
      <c r="W2091" s="68"/>
      <c r="X2091" s="68"/>
      <c r="Y2091" s="68"/>
      <c r="Z2091" s="68"/>
    </row>
    <row r="2092" spans="1:26" ht="30" customHeight="1">
      <c r="A2092" s="106" t="s">
        <v>4646</v>
      </c>
      <c r="B2092" s="76" t="s">
        <v>4647</v>
      </c>
      <c r="C2092" s="107"/>
      <c r="D2092" s="104"/>
      <c r="E2092" s="61"/>
      <c r="F2092" s="61"/>
      <c r="G2092" s="104">
        <f t="shared" si="581"/>
        <v>0</v>
      </c>
      <c r="H2092" s="104"/>
      <c r="I2092" s="68"/>
      <c r="J2092" s="68"/>
      <c r="K2092" s="68"/>
      <c r="L2092" s="68"/>
      <c r="M2092" s="68"/>
      <c r="N2092" s="68"/>
      <c r="O2092" s="68"/>
      <c r="P2092" s="68"/>
      <c r="Q2092" s="68"/>
      <c r="R2092" s="68"/>
      <c r="S2092" s="68"/>
      <c r="T2092" s="68"/>
      <c r="U2092" s="68"/>
      <c r="V2092" s="68"/>
      <c r="W2092" s="68"/>
      <c r="X2092" s="68"/>
      <c r="Y2092" s="68"/>
      <c r="Z2092" s="68"/>
    </row>
    <row r="2093" spans="1:26" ht="30" customHeight="1">
      <c r="A2093" s="103" t="s">
        <v>4648</v>
      </c>
      <c r="B2093" s="76" t="s">
        <v>4649</v>
      </c>
      <c r="C2093" s="107"/>
      <c r="D2093" s="104"/>
      <c r="E2093" s="61"/>
      <c r="F2093" s="61"/>
      <c r="G2093" s="104">
        <f t="shared" si="581"/>
        <v>0</v>
      </c>
      <c r="H2093" s="104"/>
      <c r="I2093" s="68"/>
      <c r="J2093" s="68"/>
      <c r="K2093" s="68"/>
      <c r="L2093" s="68"/>
      <c r="M2093" s="68"/>
      <c r="N2093" s="68"/>
      <c r="O2093" s="68"/>
      <c r="P2093" s="68"/>
      <c r="Q2093" s="68"/>
      <c r="R2093" s="68"/>
      <c r="S2093" s="68"/>
      <c r="T2093" s="68"/>
      <c r="U2093" s="68"/>
      <c r="V2093" s="68"/>
      <c r="W2093" s="68"/>
      <c r="X2093" s="68"/>
      <c r="Y2093" s="68"/>
      <c r="Z2093" s="68"/>
    </row>
    <row r="2094" spans="1:26" ht="30" customHeight="1">
      <c r="A2094" s="106" t="s">
        <v>4650</v>
      </c>
      <c r="B2094" s="76" t="s">
        <v>4651</v>
      </c>
      <c r="C2094" s="107"/>
      <c r="D2094" s="104"/>
      <c r="E2094" s="61"/>
      <c r="F2094" s="61"/>
      <c r="G2094" s="104">
        <f t="shared" si="581"/>
        <v>0</v>
      </c>
      <c r="H2094" s="104"/>
      <c r="I2094" s="68"/>
      <c r="J2094" s="68"/>
      <c r="K2094" s="68"/>
      <c r="L2094" s="68"/>
      <c r="M2094" s="68"/>
      <c r="N2094" s="68"/>
      <c r="O2094" s="68"/>
      <c r="P2094" s="68"/>
      <c r="Q2094" s="68"/>
      <c r="R2094" s="68"/>
      <c r="S2094" s="68"/>
      <c r="T2094" s="68"/>
      <c r="U2094" s="68"/>
      <c r="V2094" s="68"/>
      <c r="W2094" s="68"/>
      <c r="X2094" s="68"/>
      <c r="Y2094" s="68"/>
      <c r="Z2094" s="68"/>
    </row>
    <row r="2095" spans="1:26" ht="30" customHeight="1">
      <c r="A2095" s="103" t="s">
        <v>4652</v>
      </c>
      <c r="B2095" s="76" t="s">
        <v>4653</v>
      </c>
      <c r="C2095" s="107"/>
      <c r="D2095" s="104"/>
      <c r="E2095" s="61"/>
      <c r="F2095" s="61"/>
      <c r="G2095" s="104">
        <f t="shared" si="581"/>
        <v>0</v>
      </c>
      <c r="H2095" s="104"/>
      <c r="I2095" s="68"/>
      <c r="J2095" s="68"/>
      <c r="K2095" s="68"/>
      <c r="L2095" s="68"/>
      <c r="M2095" s="68"/>
      <c r="N2095" s="68"/>
      <c r="O2095" s="68"/>
      <c r="P2095" s="68"/>
      <c r="Q2095" s="68"/>
      <c r="R2095" s="68"/>
      <c r="S2095" s="68"/>
      <c r="T2095" s="68"/>
      <c r="U2095" s="68"/>
      <c r="V2095" s="68"/>
      <c r="W2095" s="68"/>
      <c r="X2095" s="68"/>
      <c r="Y2095" s="68"/>
      <c r="Z2095" s="68"/>
    </row>
    <row r="2096" spans="1:26" ht="30" customHeight="1">
      <c r="A2096" s="106" t="s">
        <v>4654</v>
      </c>
      <c r="B2096" s="76" t="s">
        <v>4655</v>
      </c>
      <c r="C2096" s="107"/>
      <c r="D2096" s="104"/>
      <c r="E2096" s="61"/>
      <c r="F2096" s="61"/>
      <c r="G2096" s="104">
        <f t="shared" si="581"/>
        <v>0</v>
      </c>
      <c r="H2096" s="104"/>
      <c r="I2096" s="68"/>
      <c r="J2096" s="68"/>
      <c r="K2096" s="68"/>
      <c r="L2096" s="68"/>
      <c r="M2096" s="68"/>
      <c r="N2096" s="68"/>
      <c r="O2096" s="68"/>
      <c r="P2096" s="68"/>
      <c r="Q2096" s="68"/>
      <c r="R2096" s="68"/>
      <c r="S2096" s="68"/>
      <c r="T2096" s="68"/>
      <c r="U2096" s="68"/>
      <c r="V2096" s="68"/>
      <c r="W2096" s="68"/>
      <c r="X2096" s="68"/>
      <c r="Y2096" s="68"/>
      <c r="Z2096" s="68"/>
    </row>
    <row r="2097" spans="1:26" ht="30" customHeight="1">
      <c r="A2097" s="103" t="s">
        <v>4656</v>
      </c>
      <c r="B2097" s="76" t="s">
        <v>4657</v>
      </c>
      <c r="C2097" s="107"/>
      <c r="D2097" s="104"/>
      <c r="E2097" s="61"/>
      <c r="F2097" s="61"/>
      <c r="G2097" s="104">
        <f t="shared" si="581"/>
        <v>0</v>
      </c>
      <c r="H2097" s="104"/>
      <c r="I2097" s="68"/>
      <c r="J2097" s="68"/>
      <c r="K2097" s="68"/>
      <c r="L2097" s="68"/>
      <c r="M2097" s="68"/>
      <c r="N2097" s="68"/>
      <c r="O2097" s="68"/>
      <c r="P2097" s="68"/>
      <c r="Q2097" s="68"/>
      <c r="R2097" s="68"/>
      <c r="S2097" s="68"/>
      <c r="T2097" s="68"/>
      <c r="U2097" s="68"/>
      <c r="V2097" s="68"/>
      <c r="W2097" s="68"/>
      <c r="X2097" s="68"/>
      <c r="Y2097" s="68"/>
      <c r="Z2097" s="68"/>
    </row>
    <row r="2098" spans="1:26" ht="30" customHeight="1">
      <c r="A2098" s="100" t="s">
        <v>4658</v>
      </c>
      <c r="B2098" s="109" t="s">
        <v>357</v>
      </c>
      <c r="C2098" s="102"/>
      <c r="D2098" s="102"/>
      <c r="E2098" s="48">
        <f t="shared" ref="E2098:G2098" si="582">SUM(E2099:E2116)</f>
        <v>0</v>
      </c>
      <c r="F2098" s="48">
        <f t="shared" si="582"/>
        <v>0</v>
      </c>
      <c r="G2098" s="48">
        <f t="shared" si="582"/>
        <v>0</v>
      </c>
      <c r="H2098" s="102"/>
      <c r="I2098" s="68"/>
      <c r="J2098" s="68"/>
      <c r="K2098" s="68"/>
      <c r="L2098" s="68"/>
      <c r="M2098" s="68"/>
      <c r="N2098" s="68"/>
      <c r="O2098" s="68"/>
      <c r="P2098" s="68"/>
      <c r="Q2098" s="68"/>
      <c r="R2098" s="68"/>
      <c r="S2098" s="68"/>
      <c r="T2098" s="68"/>
      <c r="U2098" s="68"/>
      <c r="V2098" s="68"/>
      <c r="W2098" s="68"/>
      <c r="X2098" s="68"/>
      <c r="Y2098" s="68"/>
      <c r="Z2098" s="68"/>
    </row>
    <row r="2099" spans="1:26" ht="30" customHeight="1">
      <c r="A2099" s="106" t="s">
        <v>4659</v>
      </c>
      <c r="B2099" s="76" t="s">
        <v>4660</v>
      </c>
      <c r="C2099" s="107"/>
      <c r="D2099" s="104"/>
      <c r="E2099" s="61"/>
      <c r="F2099" s="61"/>
      <c r="G2099" s="104">
        <f t="shared" ref="G2099:G2116" si="583">ROUND(E2099-F2099,2)</f>
        <v>0</v>
      </c>
      <c r="H2099" s="104"/>
      <c r="I2099" s="68"/>
      <c r="J2099" s="68"/>
      <c r="K2099" s="68"/>
      <c r="L2099" s="68"/>
      <c r="M2099" s="68"/>
      <c r="N2099" s="68"/>
      <c r="O2099" s="68"/>
      <c r="P2099" s="68"/>
      <c r="Q2099" s="68"/>
      <c r="R2099" s="68"/>
      <c r="S2099" s="68"/>
      <c r="T2099" s="68"/>
      <c r="U2099" s="68"/>
      <c r="V2099" s="68"/>
      <c r="W2099" s="68"/>
      <c r="X2099" s="68"/>
      <c r="Y2099" s="68"/>
      <c r="Z2099" s="68"/>
    </row>
    <row r="2100" spans="1:26" ht="30" customHeight="1">
      <c r="A2100" s="103" t="s">
        <v>4661</v>
      </c>
      <c r="B2100" s="76" t="s">
        <v>4662</v>
      </c>
      <c r="C2100" s="107"/>
      <c r="D2100" s="104"/>
      <c r="E2100" s="61"/>
      <c r="F2100" s="61"/>
      <c r="G2100" s="104">
        <f t="shared" si="583"/>
        <v>0</v>
      </c>
      <c r="H2100" s="104"/>
      <c r="I2100" s="68"/>
      <c r="J2100" s="68"/>
      <c r="K2100" s="68"/>
      <c r="L2100" s="68"/>
      <c r="M2100" s="68"/>
      <c r="N2100" s="68"/>
      <c r="O2100" s="68"/>
      <c r="P2100" s="68"/>
      <c r="Q2100" s="68"/>
      <c r="R2100" s="68"/>
      <c r="S2100" s="68"/>
      <c r="T2100" s="68"/>
      <c r="U2100" s="68"/>
      <c r="V2100" s="68"/>
      <c r="W2100" s="68"/>
      <c r="X2100" s="68"/>
      <c r="Y2100" s="68"/>
      <c r="Z2100" s="68"/>
    </row>
    <row r="2101" spans="1:26" ht="30" customHeight="1">
      <c r="A2101" s="106" t="s">
        <v>4663</v>
      </c>
      <c r="B2101" s="76" t="s">
        <v>4664</v>
      </c>
      <c r="C2101" s="107"/>
      <c r="D2101" s="104"/>
      <c r="E2101" s="61"/>
      <c r="F2101" s="61"/>
      <c r="G2101" s="104">
        <f t="shared" si="583"/>
        <v>0</v>
      </c>
      <c r="H2101" s="104"/>
      <c r="I2101" s="68"/>
      <c r="J2101" s="68"/>
      <c r="K2101" s="68"/>
      <c r="L2101" s="68"/>
      <c r="M2101" s="68"/>
      <c r="N2101" s="68"/>
      <c r="O2101" s="68"/>
      <c r="P2101" s="68"/>
      <c r="Q2101" s="68"/>
      <c r="R2101" s="68"/>
      <c r="S2101" s="68"/>
      <c r="T2101" s="68"/>
      <c r="U2101" s="68"/>
      <c r="V2101" s="68"/>
      <c r="W2101" s="68"/>
      <c r="X2101" s="68"/>
      <c r="Y2101" s="68"/>
      <c r="Z2101" s="68"/>
    </row>
    <row r="2102" spans="1:26" ht="30" customHeight="1">
      <c r="A2102" s="103" t="s">
        <v>4665</v>
      </c>
      <c r="B2102" s="76" t="s">
        <v>4666</v>
      </c>
      <c r="C2102" s="107"/>
      <c r="D2102" s="104"/>
      <c r="E2102" s="61"/>
      <c r="F2102" s="61"/>
      <c r="G2102" s="104">
        <f t="shared" si="583"/>
        <v>0</v>
      </c>
      <c r="H2102" s="104"/>
      <c r="I2102" s="68"/>
      <c r="J2102" s="68"/>
      <c r="K2102" s="68"/>
      <c r="L2102" s="68"/>
      <c r="M2102" s="68"/>
      <c r="N2102" s="68"/>
      <c r="O2102" s="68"/>
      <c r="P2102" s="68"/>
      <c r="Q2102" s="68"/>
      <c r="R2102" s="68"/>
      <c r="S2102" s="68"/>
      <c r="T2102" s="68"/>
      <c r="U2102" s="68"/>
      <c r="V2102" s="68"/>
      <c r="W2102" s="68"/>
      <c r="X2102" s="68"/>
      <c r="Y2102" s="68"/>
      <c r="Z2102" s="68"/>
    </row>
    <row r="2103" spans="1:26" ht="30" customHeight="1">
      <c r="A2103" s="106" t="s">
        <v>4667</v>
      </c>
      <c r="B2103" s="76" t="s">
        <v>4668</v>
      </c>
      <c r="C2103" s="107"/>
      <c r="D2103" s="104"/>
      <c r="E2103" s="61"/>
      <c r="F2103" s="61"/>
      <c r="G2103" s="104">
        <f t="shared" si="583"/>
        <v>0</v>
      </c>
      <c r="H2103" s="104"/>
      <c r="I2103" s="68"/>
      <c r="J2103" s="68"/>
      <c r="K2103" s="68"/>
      <c r="L2103" s="68"/>
      <c r="M2103" s="68"/>
      <c r="N2103" s="68"/>
      <c r="O2103" s="68"/>
      <c r="P2103" s="68"/>
      <c r="Q2103" s="68"/>
      <c r="R2103" s="68"/>
      <c r="S2103" s="68"/>
      <c r="T2103" s="68"/>
      <c r="U2103" s="68"/>
      <c r="V2103" s="68"/>
      <c r="W2103" s="68"/>
      <c r="X2103" s="68"/>
      <c r="Y2103" s="68"/>
      <c r="Z2103" s="68"/>
    </row>
    <row r="2104" spans="1:26" ht="30" customHeight="1">
      <c r="A2104" s="103" t="s">
        <v>4669</v>
      </c>
      <c r="B2104" s="76" t="s">
        <v>4670</v>
      </c>
      <c r="C2104" s="107"/>
      <c r="D2104" s="104"/>
      <c r="E2104" s="104"/>
      <c r="F2104" s="104"/>
      <c r="G2104" s="104">
        <f t="shared" si="583"/>
        <v>0</v>
      </c>
      <c r="H2104" s="104"/>
      <c r="I2104" s="68"/>
      <c r="J2104" s="68"/>
      <c r="K2104" s="68"/>
      <c r="L2104" s="68"/>
      <c r="M2104" s="68"/>
      <c r="N2104" s="68"/>
      <c r="O2104" s="68"/>
      <c r="P2104" s="68"/>
      <c r="Q2104" s="68"/>
      <c r="R2104" s="68"/>
      <c r="S2104" s="68"/>
      <c r="T2104" s="68"/>
      <c r="U2104" s="68"/>
      <c r="V2104" s="68"/>
      <c r="W2104" s="68"/>
      <c r="X2104" s="68"/>
      <c r="Y2104" s="68"/>
      <c r="Z2104" s="68"/>
    </row>
    <row r="2105" spans="1:26" ht="30" customHeight="1">
      <c r="A2105" s="106" t="s">
        <v>4671</v>
      </c>
      <c r="B2105" s="76" t="s">
        <v>4672</v>
      </c>
      <c r="C2105" s="107"/>
      <c r="D2105" s="104"/>
      <c r="E2105" s="61"/>
      <c r="F2105" s="61"/>
      <c r="G2105" s="104">
        <f t="shared" si="583"/>
        <v>0</v>
      </c>
      <c r="H2105" s="104"/>
      <c r="I2105" s="68"/>
      <c r="J2105" s="68"/>
      <c r="K2105" s="68"/>
      <c r="L2105" s="68"/>
      <c r="M2105" s="68"/>
      <c r="N2105" s="68"/>
      <c r="O2105" s="68"/>
      <c r="P2105" s="68"/>
      <c r="Q2105" s="68"/>
      <c r="R2105" s="68"/>
      <c r="S2105" s="68"/>
      <c r="T2105" s="68"/>
      <c r="U2105" s="68"/>
      <c r="V2105" s="68"/>
      <c r="W2105" s="68"/>
      <c r="X2105" s="68"/>
      <c r="Y2105" s="68"/>
      <c r="Z2105" s="68"/>
    </row>
    <row r="2106" spans="1:26" ht="30" customHeight="1">
      <c r="A2106" s="103" t="s">
        <v>4673</v>
      </c>
      <c r="B2106" s="76" t="s">
        <v>4674</v>
      </c>
      <c r="C2106" s="107"/>
      <c r="D2106" s="104"/>
      <c r="E2106" s="61"/>
      <c r="F2106" s="61"/>
      <c r="G2106" s="104">
        <f t="shared" si="583"/>
        <v>0</v>
      </c>
      <c r="H2106" s="104"/>
      <c r="I2106" s="68"/>
      <c r="J2106" s="68"/>
      <c r="K2106" s="68"/>
      <c r="L2106" s="68"/>
      <c r="M2106" s="68"/>
      <c r="N2106" s="68"/>
      <c r="O2106" s="68"/>
      <c r="P2106" s="68"/>
      <c r="Q2106" s="68"/>
      <c r="R2106" s="68"/>
      <c r="S2106" s="68"/>
      <c r="T2106" s="68"/>
      <c r="U2106" s="68"/>
      <c r="V2106" s="68"/>
      <c r="W2106" s="68"/>
      <c r="X2106" s="68"/>
      <c r="Y2106" s="68"/>
      <c r="Z2106" s="68"/>
    </row>
    <row r="2107" spans="1:26" ht="30" customHeight="1">
      <c r="A2107" s="106" t="s">
        <v>4675</v>
      </c>
      <c r="B2107" s="76" t="s">
        <v>4676</v>
      </c>
      <c r="C2107" s="107"/>
      <c r="D2107" s="104"/>
      <c r="E2107" s="61"/>
      <c r="F2107" s="61"/>
      <c r="G2107" s="104">
        <f t="shared" si="583"/>
        <v>0</v>
      </c>
      <c r="H2107" s="104"/>
      <c r="I2107" s="68"/>
      <c r="J2107" s="68"/>
      <c r="K2107" s="68"/>
      <c r="L2107" s="68"/>
      <c r="M2107" s="68"/>
      <c r="N2107" s="68"/>
      <c r="O2107" s="68"/>
      <c r="P2107" s="68"/>
      <c r="Q2107" s="68"/>
      <c r="R2107" s="68"/>
      <c r="S2107" s="68"/>
      <c r="T2107" s="68"/>
      <c r="U2107" s="68"/>
      <c r="V2107" s="68"/>
      <c r="W2107" s="68"/>
      <c r="X2107" s="68"/>
      <c r="Y2107" s="68"/>
      <c r="Z2107" s="68"/>
    </row>
    <row r="2108" spans="1:26" ht="30" customHeight="1">
      <c r="A2108" s="103" t="s">
        <v>4677</v>
      </c>
      <c r="B2108" s="76" t="s">
        <v>4678</v>
      </c>
      <c r="C2108" s="107"/>
      <c r="D2108" s="104"/>
      <c r="E2108" s="61"/>
      <c r="F2108" s="61"/>
      <c r="G2108" s="104">
        <f t="shared" si="583"/>
        <v>0</v>
      </c>
      <c r="H2108" s="104"/>
      <c r="I2108" s="68"/>
      <c r="J2108" s="68"/>
      <c r="K2108" s="68"/>
      <c r="L2108" s="68"/>
      <c r="M2108" s="68"/>
      <c r="N2108" s="68"/>
      <c r="O2108" s="68"/>
      <c r="P2108" s="68"/>
      <c r="Q2108" s="68"/>
      <c r="R2108" s="68"/>
      <c r="S2108" s="68"/>
      <c r="T2108" s="68"/>
      <c r="U2108" s="68"/>
      <c r="V2108" s="68"/>
      <c r="W2108" s="68"/>
      <c r="X2108" s="68"/>
      <c r="Y2108" s="68"/>
      <c r="Z2108" s="68"/>
    </row>
    <row r="2109" spans="1:26" ht="30" customHeight="1">
      <c r="A2109" s="106" t="s">
        <v>4679</v>
      </c>
      <c r="B2109" s="76" t="s">
        <v>4680</v>
      </c>
      <c r="C2109" s="107"/>
      <c r="D2109" s="104"/>
      <c r="E2109" s="61"/>
      <c r="F2109" s="61"/>
      <c r="G2109" s="104">
        <f t="shared" si="583"/>
        <v>0</v>
      </c>
      <c r="H2109" s="104"/>
      <c r="I2109" s="68"/>
      <c r="J2109" s="68"/>
      <c r="K2109" s="68"/>
      <c r="L2109" s="68"/>
      <c r="M2109" s="68"/>
      <c r="N2109" s="68"/>
      <c r="O2109" s="68"/>
      <c r="P2109" s="68"/>
      <c r="Q2109" s="68"/>
      <c r="R2109" s="68"/>
      <c r="S2109" s="68"/>
      <c r="T2109" s="68"/>
      <c r="U2109" s="68"/>
      <c r="V2109" s="68"/>
      <c r="W2109" s="68"/>
      <c r="X2109" s="68"/>
      <c r="Y2109" s="68"/>
      <c r="Z2109" s="68"/>
    </row>
    <row r="2110" spans="1:26" ht="30" customHeight="1">
      <c r="A2110" s="103" t="s">
        <v>4681</v>
      </c>
      <c r="B2110" s="76" t="s">
        <v>4682</v>
      </c>
      <c r="C2110" s="107"/>
      <c r="D2110" s="104"/>
      <c r="E2110" s="61"/>
      <c r="F2110" s="61"/>
      <c r="G2110" s="104">
        <f t="shared" si="583"/>
        <v>0</v>
      </c>
      <c r="H2110" s="104"/>
      <c r="I2110" s="68"/>
      <c r="J2110" s="68"/>
      <c r="K2110" s="68"/>
      <c r="L2110" s="68"/>
      <c r="M2110" s="68"/>
      <c r="N2110" s="68"/>
      <c r="O2110" s="68"/>
      <c r="P2110" s="68"/>
      <c r="Q2110" s="68"/>
      <c r="R2110" s="68"/>
      <c r="S2110" s="68"/>
      <c r="T2110" s="68"/>
      <c r="U2110" s="68"/>
      <c r="V2110" s="68"/>
      <c r="W2110" s="68"/>
      <c r="X2110" s="68"/>
      <c r="Y2110" s="68"/>
      <c r="Z2110" s="68"/>
    </row>
    <row r="2111" spans="1:26" ht="30" customHeight="1">
      <c r="A2111" s="106" t="s">
        <v>4683</v>
      </c>
      <c r="B2111" s="76" t="s">
        <v>4684</v>
      </c>
      <c r="C2111" s="107"/>
      <c r="D2111" s="104"/>
      <c r="E2111" s="61"/>
      <c r="F2111" s="61"/>
      <c r="G2111" s="104">
        <f t="shared" si="583"/>
        <v>0</v>
      </c>
      <c r="H2111" s="104"/>
      <c r="I2111" s="68"/>
      <c r="J2111" s="68"/>
      <c r="K2111" s="68"/>
      <c r="L2111" s="68"/>
      <c r="M2111" s="68"/>
      <c r="N2111" s="68"/>
      <c r="O2111" s="68"/>
      <c r="P2111" s="68"/>
      <c r="Q2111" s="68"/>
      <c r="R2111" s="68"/>
      <c r="S2111" s="68"/>
      <c r="T2111" s="68"/>
      <c r="U2111" s="68"/>
      <c r="V2111" s="68"/>
      <c r="W2111" s="68"/>
      <c r="X2111" s="68"/>
      <c r="Y2111" s="68"/>
      <c r="Z2111" s="68"/>
    </row>
    <row r="2112" spans="1:26" ht="30" customHeight="1">
      <c r="A2112" s="103" t="s">
        <v>4685</v>
      </c>
      <c r="B2112" s="76" t="s">
        <v>4686</v>
      </c>
      <c r="C2112" s="107"/>
      <c r="D2112" s="104"/>
      <c r="E2112" s="61"/>
      <c r="F2112" s="61"/>
      <c r="G2112" s="104">
        <f t="shared" si="583"/>
        <v>0</v>
      </c>
      <c r="H2112" s="104"/>
      <c r="I2112" s="68"/>
      <c r="J2112" s="68"/>
      <c r="K2112" s="68"/>
      <c r="L2112" s="68"/>
      <c r="M2112" s="68"/>
      <c r="N2112" s="68"/>
      <c r="O2112" s="68"/>
      <c r="P2112" s="68"/>
      <c r="Q2112" s="68"/>
      <c r="R2112" s="68"/>
      <c r="S2112" s="68"/>
      <c r="T2112" s="68"/>
      <c r="U2112" s="68"/>
      <c r="V2112" s="68"/>
      <c r="W2112" s="68"/>
      <c r="X2112" s="68"/>
      <c r="Y2112" s="68"/>
      <c r="Z2112" s="68"/>
    </row>
    <row r="2113" spans="1:26" ht="30" customHeight="1">
      <c r="A2113" s="106" t="s">
        <v>4687</v>
      </c>
      <c r="B2113" s="76" t="s">
        <v>4688</v>
      </c>
      <c r="C2113" s="107"/>
      <c r="D2113" s="104"/>
      <c r="E2113" s="61"/>
      <c r="F2113" s="61"/>
      <c r="G2113" s="104">
        <f t="shared" si="583"/>
        <v>0</v>
      </c>
      <c r="H2113" s="104"/>
      <c r="I2113" s="68"/>
      <c r="J2113" s="68"/>
      <c r="K2113" s="68"/>
      <c r="L2113" s="68"/>
      <c r="M2113" s="68"/>
      <c r="N2113" s="68"/>
      <c r="O2113" s="68"/>
      <c r="P2113" s="68"/>
      <c r="Q2113" s="68"/>
      <c r="R2113" s="68"/>
      <c r="S2113" s="68"/>
      <c r="T2113" s="68"/>
      <c r="U2113" s="68"/>
      <c r="V2113" s="68"/>
      <c r="W2113" s="68"/>
      <c r="X2113" s="68"/>
      <c r="Y2113" s="68"/>
      <c r="Z2113" s="68"/>
    </row>
    <row r="2114" spans="1:26" ht="30" customHeight="1">
      <c r="A2114" s="103" t="s">
        <v>4689</v>
      </c>
      <c r="B2114" s="76" t="s">
        <v>4690</v>
      </c>
      <c r="C2114" s="107"/>
      <c r="D2114" s="104"/>
      <c r="E2114" s="61"/>
      <c r="F2114" s="61"/>
      <c r="G2114" s="104">
        <f t="shared" si="583"/>
        <v>0</v>
      </c>
      <c r="H2114" s="104"/>
      <c r="I2114" s="68"/>
      <c r="J2114" s="68"/>
      <c r="K2114" s="68"/>
      <c r="L2114" s="68"/>
      <c r="M2114" s="68"/>
      <c r="N2114" s="68"/>
      <c r="O2114" s="68"/>
      <c r="P2114" s="68"/>
      <c r="Q2114" s="68"/>
      <c r="R2114" s="68"/>
      <c r="S2114" s="68"/>
      <c r="T2114" s="68"/>
      <c r="U2114" s="68"/>
      <c r="V2114" s="68"/>
      <c r="W2114" s="68"/>
      <c r="X2114" s="68"/>
      <c r="Y2114" s="68"/>
      <c r="Z2114" s="68"/>
    </row>
    <row r="2115" spans="1:26" ht="30" customHeight="1">
      <c r="A2115" s="106" t="s">
        <v>4691</v>
      </c>
      <c r="B2115" s="76" t="s">
        <v>4692</v>
      </c>
      <c r="C2115" s="107"/>
      <c r="D2115" s="104"/>
      <c r="E2115" s="61"/>
      <c r="F2115" s="61"/>
      <c r="G2115" s="104">
        <f t="shared" si="583"/>
        <v>0</v>
      </c>
      <c r="H2115" s="104"/>
      <c r="I2115" s="68"/>
      <c r="J2115" s="68"/>
      <c r="K2115" s="68"/>
      <c r="L2115" s="68"/>
      <c r="M2115" s="68"/>
      <c r="N2115" s="68"/>
      <c r="O2115" s="68"/>
      <c r="P2115" s="68"/>
      <c r="Q2115" s="68"/>
      <c r="R2115" s="68"/>
      <c r="S2115" s="68"/>
      <c r="T2115" s="68"/>
      <c r="U2115" s="68"/>
      <c r="V2115" s="68"/>
      <c r="W2115" s="68"/>
      <c r="X2115" s="68"/>
      <c r="Y2115" s="68"/>
      <c r="Z2115" s="68"/>
    </row>
    <row r="2116" spans="1:26" ht="30" customHeight="1">
      <c r="A2116" s="103" t="s">
        <v>4693</v>
      </c>
      <c r="B2116" s="76" t="s">
        <v>4694</v>
      </c>
      <c r="C2116" s="107"/>
      <c r="D2116" s="104"/>
      <c r="E2116" s="61"/>
      <c r="F2116" s="61"/>
      <c r="G2116" s="104">
        <f t="shared" si="583"/>
        <v>0</v>
      </c>
      <c r="H2116" s="104"/>
      <c r="I2116" s="68"/>
      <c r="J2116" s="68"/>
      <c r="K2116" s="68"/>
      <c r="L2116" s="68"/>
      <c r="M2116" s="68"/>
      <c r="N2116" s="68"/>
      <c r="O2116" s="68"/>
      <c r="P2116" s="68"/>
      <c r="Q2116" s="68"/>
      <c r="R2116" s="68"/>
      <c r="S2116" s="68"/>
      <c r="T2116" s="68"/>
      <c r="U2116" s="68"/>
      <c r="V2116" s="68"/>
      <c r="W2116" s="68"/>
      <c r="X2116" s="68"/>
      <c r="Y2116" s="68"/>
      <c r="Z2116" s="68"/>
    </row>
    <row r="2117" spans="1:26" ht="30" customHeight="1">
      <c r="A2117" s="100" t="s">
        <v>4695</v>
      </c>
      <c r="B2117" s="109" t="s">
        <v>358</v>
      </c>
      <c r="C2117" s="102"/>
      <c r="D2117" s="102"/>
      <c r="E2117" s="48">
        <f t="shared" ref="E2117:G2117" si="584">SUM(E2118:E2135)</f>
        <v>0</v>
      </c>
      <c r="F2117" s="48">
        <f t="shared" si="584"/>
        <v>0</v>
      </c>
      <c r="G2117" s="48">
        <f t="shared" si="584"/>
        <v>0</v>
      </c>
      <c r="H2117" s="102"/>
      <c r="I2117" s="68"/>
      <c r="J2117" s="68"/>
      <c r="K2117" s="68"/>
      <c r="L2117" s="68"/>
      <c r="M2117" s="68"/>
      <c r="N2117" s="68"/>
      <c r="O2117" s="68"/>
      <c r="P2117" s="68"/>
      <c r="Q2117" s="68"/>
      <c r="R2117" s="68"/>
      <c r="S2117" s="68"/>
      <c r="T2117" s="68"/>
      <c r="U2117" s="68"/>
      <c r="V2117" s="68"/>
      <c r="W2117" s="68"/>
      <c r="X2117" s="68"/>
      <c r="Y2117" s="68"/>
      <c r="Z2117" s="68"/>
    </row>
    <row r="2118" spans="1:26" ht="30" customHeight="1">
      <c r="A2118" s="106" t="s">
        <v>4696</v>
      </c>
      <c r="B2118" s="76" t="s">
        <v>4697</v>
      </c>
      <c r="C2118" s="107"/>
      <c r="D2118" s="104"/>
      <c r="E2118" s="61"/>
      <c r="F2118" s="61"/>
      <c r="G2118" s="104">
        <f t="shared" ref="G2118:G2135" si="585">ROUND(E2118-F2118,2)</f>
        <v>0</v>
      </c>
      <c r="H2118" s="104"/>
      <c r="I2118" s="68"/>
      <c r="J2118" s="68"/>
      <c r="K2118" s="68"/>
      <c r="L2118" s="68"/>
      <c r="M2118" s="68"/>
      <c r="N2118" s="68"/>
      <c r="O2118" s="68"/>
      <c r="P2118" s="68"/>
      <c r="Q2118" s="68"/>
      <c r="R2118" s="68"/>
      <c r="S2118" s="68"/>
      <c r="T2118" s="68"/>
      <c r="U2118" s="68"/>
      <c r="V2118" s="68"/>
      <c r="W2118" s="68"/>
      <c r="X2118" s="68"/>
      <c r="Y2118" s="68"/>
      <c r="Z2118" s="68"/>
    </row>
    <row r="2119" spans="1:26" ht="30" customHeight="1">
      <c r="A2119" s="103" t="s">
        <v>4698</v>
      </c>
      <c r="B2119" s="76" t="s">
        <v>4699</v>
      </c>
      <c r="C2119" s="107"/>
      <c r="D2119" s="104"/>
      <c r="E2119" s="61"/>
      <c r="F2119" s="61"/>
      <c r="G2119" s="104">
        <f t="shared" si="585"/>
        <v>0</v>
      </c>
      <c r="H2119" s="104"/>
      <c r="I2119" s="68"/>
      <c r="J2119" s="68"/>
      <c r="K2119" s="68"/>
      <c r="L2119" s="68"/>
      <c r="M2119" s="68"/>
      <c r="N2119" s="68"/>
      <c r="O2119" s="68"/>
      <c r="P2119" s="68"/>
      <c r="Q2119" s="68"/>
      <c r="R2119" s="68"/>
      <c r="S2119" s="68"/>
      <c r="T2119" s="68"/>
      <c r="U2119" s="68"/>
      <c r="V2119" s="68"/>
      <c r="W2119" s="68"/>
      <c r="X2119" s="68"/>
      <c r="Y2119" s="68"/>
      <c r="Z2119" s="68"/>
    </row>
    <row r="2120" spans="1:26" ht="30" customHeight="1">
      <c r="A2120" s="106" t="s">
        <v>4700</v>
      </c>
      <c r="B2120" s="76" t="s">
        <v>4701</v>
      </c>
      <c r="C2120" s="107"/>
      <c r="D2120" s="104"/>
      <c r="E2120" s="61"/>
      <c r="F2120" s="61"/>
      <c r="G2120" s="104">
        <f t="shared" si="585"/>
        <v>0</v>
      </c>
      <c r="H2120" s="104"/>
      <c r="I2120" s="68"/>
      <c r="J2120" s="68"/>
      <c r="K2120" s="68"/>
      <c r="L2120" s="68"/>
      <c r="M2120" s="68"/>
      <c r="N2120" s="68"/>
      <c r="O2120" s="68"/>
      <c r="P2120" s="68"/>
      <c r="Q2120" s="68"/>
      <c r="R2120" s="68"/>
      <c r="S2120" s="68"/>
      <c r="T2120" s="68"/>
      <c r="U2120" s="68"/>
      <c r="V2120" s="68"/>
      <c r="W2120" s="68"/>
      <c r="X2120" s="68"/>
      <c r="Y2120" s="68"/>
      <c r="Z2120" s="68"/>
    </row>
    <row r="2121" spans="1:26" ht="30" customHeight="1">
      <c r="A2121" s="103" t="s">
        <v>4702</v>
      </c>
      <c r="B2121" s="76" t="s">
        <v>4703</v>
      </c>
      <c r="C2121" s="107"/>
      <c r="D2121" s="104"/>
      <c r="E2121" s="61"/>
      <c r="F2121" s="61"/>
      <c r="G2121" s="104">
        <f t="shared" si="585"/>
        <v>0</v>
      </c>
      <c r="H2121" s="104"/>
      <c r="I2121" s="68"/>
      <c r="J2121" s="68"/>
      <c r="K2121" s="68"/>
      <c r="L2121" s="68"/>
      <c r="M2121" s="68"/>
      <c r="N2121" s="68"/>
      <c r="O2121" s="68"/>
      <c r="P2121" s="68"/>
      <c r="Q2121" s="68"/>
      <c r="R2121" s="68"/>
      <c r="S2121" s="68"/>
      <c r="T2121" s="68"/>
      <c r="U2121" s="68"/>
      <c r="V2121" s="68"/>
      <c r="W2121" s="68"/>
      <c r="X2121" s="68"/>
      <c r="Y2121" s="68"/>
      <c r="Z2121" s="68"/>
    </row>
    <row r="2122" spans="1:26" ht="30" customHeight="1">
      <c r="A2122" s="106" t="s">
        <v>4704</v>
      </c>
      <c r="B2122" s="76" t="s">
        <v>4705</v>
      </c>
      <c r="C2122" s="107"/>
      <c r="D2122" s="104"/>
      <c r="E2122" s="61"/>
      <c r="F2122" s="61"/>
      <c r="G2122" s="104">
        <f t="shared" si="585"/>
        <v>0</v>
      </c>
      <c r="H2122" s="104"/>
      <c r="I2122" s="68"/>
      <c r="J2122" s="68"/>
      <c r="K2122" s="68"/>
      <c r="L2122" s="68"/>
      <c r="M2122" s="68"/>
      <c r="N2122" s="68"/>
      <c r="O2122" s="68"/>
      <c r="P2122" s="68"/>
      <c r="Q2122" s="68"/>
      <c r="R2122" s="68"/>
      <c r="S2122" s="68"/>
      <c r="T2122" s="68"/>
      <c r="U2122" s="68"/>
      <c r="V2122" s="68"/>
      <c r="W2122" s="68"/>
      <c r="X2122" s="68"/>
      <c r="Y2122" s="68"/>
      <c r="Z2122" s="68"/>
    </row>
    <row r="2123" spans="1:26" ht="30" customHeight="1">
      <c r="A2123" s="103" t="s">
        <v>4706</v>
      </c>
      <c r="B2123" s="76" t="s">
        <v>4707</v>
      </c>
      <c r="C2123" s="107"/>
      <c r="D2123" s="104"/>
      <c r="E2123" s="61"/>
      <c r="F2123" s="61"/>
      <c r="G2123" s="104">
        <f t="shared" si="585"/>
        <v>0</v>
      </c>
      <c r="H2123" s="104"/>
      <c r="I2123" s="68"/>
      <c r="J2123" s="68"/>
      <c r="K2123" s="68"/>
      <c r="L2123" s="68"/>
      <c r="M2123" s="68"/>
      <c r="N2123" s="68"/>
      <c r="O2123" s="68"/>
      <c r="P2123" s="68"/>
      <c r="Q2123" s="68"/>
      <c r="R2123" s="68"/>
      <c r="S2123" s="68"/>
      <c r="T2123" s="68"/>
      <c r="U2123" s="68"/>
      <c r="V2123" s="68"/>
      <c r="W2123" s="68"/>
      <c r="X2123" s="68"/>
      <c r="Y2123" s="68"/>
      <c r="Z2123" s="68"/>
    </row>
    <row r="2124" spans="1:26" ht="30" customHeight="1">
      <c r="A2124" s="106" t="s">
        <v>4708</v>
      </c>
      <c r="B2124" s="76" t="s">
        <v>4709</v>
      </c>
      <c r="C2124" s="107"/>
      <c r="D2124" s="104"/>
      <c r="E2124" s="61"/>
      <c r="F2124" s="61"/>
      <c r="G2124" s="104">
        <f t="shared" si="585"/>
        <v>0</v>
      </c>
      <c r="H2124" s="104"/>
      <c r="I2124" s="68"/>
      <c r="J2124" s="68"/>
      <c r="K2124" s="68"/>
      <c r="L2124" s="68"/>
      <c r="M2124" s="68"/>
      <c r="N2124" s="68"/>
      <c r="O2124" s="68"/>
      <c r="P2124" s="68"/>
      <c r="Q2124" s="68"/>
      <c r="R2124" s="68"/>
      <c r="S2124" s="68"/>
      <c r="T2124" s="68"/>
      <c r="U2124" s="68"/>
      <c r="V2124" s="68"/>
      <c r="W2124" s="68"/>
      <c r="X2124" s="68"/>
      <c r="Y2124" s="68"/>
      <c r="Z2124" s="68"/>
    </row>
    <row r="2125" spans="1:26" ht="30" customHeight="1">
      <c r="A2125" s="103" t="s">
        <v>4710</v>
      </c>
      <c r="B2125" s="76" t="s">
        <v>4711</v>
      </c>
      <c r="C2125" s="107"/>
      <c r="D2125" s="104"/>
      <c r="E2125" s="61"/>
      <c r="F2125" s="61"/>
      <c r="G2125" s="104">
        <f t="shared" si="585"/>
        <v>0</v>
      </c>
      <c r="H2125" s="104"/>
      <c r="I2125" s="68"/>
      <c r="J2125" s="68"/>
      <c r="K2125" s="68"/>
      <c r="L2125" s="68"/>
      <c r="M2125" s="68"/>
      <c r="N2125" s="68"/>
      <c r="O2125" s="68"/>
      <c r="P2125" s="68"/>
      <c r="Q2125" s="68"/>
      <c r="R2125" s="68"/>
      <c r="S2125" s="68"/>
      <c r="T2125" s="68"/>
      <c r="U2125" s="68"/>
      <c r="V2125" s="68"/>
      <c r="W2125" s="68"/>
      <c r="X2125" s="68"/>
      <c r="Y2125" s="68"/>
      <c r="Z2125" s="68"/>
    </row>
    <row r="2126" spans="1:26" ht="30" customHeight="1">
      <c r="A2126" s="106" t="s">
        <v>4712</v>
      </c>
      <c r="B2126" s="76" t="s">
        <v>4713</v>
      </c>
      <c r="C2126" s="107"/>
      <c r="D2126" s="104"/>
      <c r="E2126" s="61"/>
      <c r="F2126" s="61"/>
      <c r="G2126" s="104">
        <f t="shared" si="585"/>
        <v>0</v>
      </c>
      <c r="H2126" s="104"/>
      <c r="I2126" s="68"/>
      <c r="J2126" s="68"/>
      <c r="K2126" s="68"/>
      <c r="L2126" s="68"/>
      <c r="M2126" s="68"/>
      <c r="N2126" s="68"/>
      <c r="O2126" s="68"/>
      <c r="P2126" s="68"/>
      <c r="Q2126" s="68"/>
      <c r="R2126" s="68"/>
      <c r="S2126" s="68"/>
      <c r="T2126" s="68"/>
      <c r="U2126" s="68"/>
      <c r="V2126" s="68"/>
      <c r="W2126" s="68"/>
      <c r="X2126" s="68"/>
      <c r="Y2126" s="68"/>
      <c r="Z2126" s="68"/>
    </row>
    <row r="2127" spans="1:26" ht="30" customHeight="1">
      <c r="A2127" s="103" t="s">
        <v>4714</v>
      </c>
      <c r="B2127" s="76" t="s">
        <v>4715</v>
      </c>
      <c r="C2127" s="107"/>
      <c r="D2127" s="104"/>
      <c r="E2127" s="61"/>
      <c r="F2127" s="61"/>
      <c r="G2127" s="104">
        <f t="shared" si="585"/>
        <v>0</v>
      </c>
      <c r="H2127" s="104"/>
      <c r="I2127" s="68"/>
      <c r="J2127" s="68"/>
      <c r="K2127" s="68"/>
      <c r="L2127" s="68"/>
      <c r="M2127" s="68"/>
      <c r="N2127" s="68"/>
      <c r="O2127" s="68"/>
      <c r="P2127" s="68"/>
      <c r="Q2127" s="68"/>
      <c r="R2127" s="68"/>
      <c r="S2127" s="68"/>
      <c r="T2127" s="68"/>
      <c r="U2127" s="68"/>
      <c r="V2127" s="68"/>
      <c r="W2127" s="68"/>
      <c r="X2127" s="68"/>
      <c r="Y2127" s="68"/>
      <c r="Z2127" s="68"/>
    </row>
    <row r="2128" spans="1:26" ht="30" customHeight="1">
      <c r="A2128" s="106" t="s">
        <v>4716</v>
      </c>
      <c r="B2128" s="76" t="s">
        <v>4717</v>
      </c>
      <c r="C2128" s="107"/>
      <c r="D2128" s="104"/>
      <c r="E2128" s="61"/>
      <c r="F2128" s="61"/>
      <c r="G2128" s="104">
        <f t="shared" si="585"/>
        <v>0</v>
      </c>
      <c r="H2128" s="104"/>
      <c r="I2128" s="68"/>
      <c r="J2128" s="68"/>
      <c r="K2128" s="68"/>
      <c r="L2128" s="68"/>
      <c r="M2128" s="68"/>
      <c r="N2128" s="68"/>
      <c r="O2128" s="68"/>
      <c r="P2128" s="68"/>
      <c r="Q2128" s="68"/>
      <c r="R2128" s="68"/>
      <c r="S2128" s="68"/>
      <c r="T2128" s="68"/>
      <c r="U2128" s="68"/>
      <c r="V2128" s="68"/>
      <c r="W2128" s="68"/>
      <c r="X2128" s="68"/>
      <c r="Y2128" s="68"/>
      <c r="Z2128" s="68"/>
    </row>
    <row r="2129" spans="1:26" ht="30" customHeight="1">
      <c r="A2129" s="103" t="s">
        <v>4718</v>
      </c>
      <c r="B2129" s="76" t="s">
        <v>4719</v>
      </c>
      <c r="C2129" s="107"/>
      <c r="D2129" s="104"/>
      <c r="E2129" s="61"/>
      <c r="F2129" s="61"/>
      <c r="G2129" s="104">
        <f t="shared" si="585"/>
        <v>0</v>
      </c>
      <c r="H2129" s="104"/>
      <c r="I2129" s="68"/>
      <c r="J2129" s="68"/>
      <c r="K2129" s="68"/>
      <c r="L2129" s="68"/>
      <c r="M2129" s="68"/>
      <c r="N2129" s="68"/>
      <c r="O2129" s="68"/>
      <c r="P2129" s="68"/>
      <c r="Q2129" s="68"/>
      <c r="R2129" s="68"/>
      <c r="S2129" s="68"/>
      <c r="T2129" s="68"/>
      <c r="U2129" s="68"/>
      <c r="V2129" s="68"/>
      <c r="W2129" s="68"/>
      <c r="X2129" s="68"/>
      <c r="Y2129" s="68"/>
      <c r="Z2129" s="68"/>
    </row>
    <row r="2130" spans="1:26" ht="30" customHeight="1">
      <c r="A2130" s="106" t="s">
        <v>4720</v>
      </c>
      <c r="B2130" s="76" t="s">
        <v>4721</v>
      </c>
      <c r="C2130" s="107"/>
      <c r="D2130" s="104"/>
      <c r="E2130" s="61"/>
      <c r="F2130" s="61"/>
      <c r="G2130" s="104">
        <f t="shared" si="585"/>
        <v>0</v>
      </c>
      <c r="H2130" s="104"/>
      <c r="I2130" s="68"/>
      <c r="J2130" s="68"/>
      <c r="K2130" s="68"/>
      <c r="L2130" s="68"/>
      <c r="M2130" s="68"/>
      <c r="N2130" s="68"/>
      <c r="O2130" s="68"/>
      <c r="P2130" s="68"/>
      <c r="Q2130" s="68"/>
      <c r="R2130" s="68"/>
      <c r="S2130" s="68"/>
      <c r="T2130" s="68"/>
      <c r="U2130" s="68"/>
      <c r="V2130" s="68"/>
      <c r="W2130" s="68"/>
      <c r="X2130" s="68"/>
      <c r="Y2130" s="68"/>
      <c r="Z2130" s="68"/>
    </row>
    <row r="2131" spans="1:26" ht="30" customHeight="1">
      <c r="A2131" s="103" t="s">
        <v>4722</v>
      </c>
      <c r="B2131" s="76" t="s">
        <v>4723</v>
      </c>
      <c r="C2131" s="107"/>
      <c r="D2131" s="104"/>
      <c r="E2131" s="61"/>
      <c r="F2131" s="61"/>
      <c r="G2131" s="104">
        <f t="shared" si="585"/>
        <v>0</v>
      </c>
      <c r="H2131" s="104"/>
      <c r="I2131" s="68"/>
      <c r="J2131" s="68"/>
      <c r="K2131" s="68"/>
      <c r="L2131" s="68"/>
      <c r="M2131" s="68"/>
      <c r="N2131" s="68"/>
      <c r="O2131" s="68"/>
      <c r="P2131" s="68"/>
      <c r="Q2131" s="68"/>
      <c r="R2131" s="68"/>
      <c r="S2131" s="68"/>
      <c r="T2131" s="68"/>
      <c r="U2131" s="68"/>
      <c r="V2131" s="68"/>
      <c r="W2131" s="68"/>
      <c r="X2131" s="68"/>
      <c r="Y2131" s="68"/>
      <c r="Z2131" s="68"/>
    </row>
    <row r="2132" spans="1:26" ht="30" customHeight="1">
      <c r="A2132" s="106" t="s">
        <v>4724</v>
      </c>
      <c r="B2132" s="76" t="s">
        <v>4725</v>
      </c>
      <c r="C2132" s="107"/>
      <c r="D2132" s="104"/>
      <c r="E2132" s="61"/>
      <c r="F2132" s="61"/>
      <c r="G2132" s="104">
        <f t="shared" si="585"/>
        <v>0</v>
      </c>
      <c r="H2132" s="104"/>
      <c r="I2132" s="68"/>
      <c r="J2132" s="68"/>
      <c r="K2132" s="68"/>
      <c r="L2132" s="68"/>
      <c r="M2132" s="68"/>
      <c r="N2132" s="68"/>
      <c r="O2132" s="68"/>
      <c r="P2132" s="68"/>
      <c r="Q2132" s="68"/>
      <c r="R2132" s="68"/>
      <c r="S2132" s="68"/>
      <c r="T2132" s="68"/>
      <c r="U2132" s="68"/>
      <c r="V2132" s="68"/>
      <c r="W2132" s="68"/>
      <c r="X2132" s="68"/>
      <c r="Y2132" s="68"/>
      <c r="Z2132" s="68"/>
    </row>
    <row r="2133" spans="1:26" ht="30" customHeight="1">
      <c r="A2133" s="103" t="s">
        <v>4726</v>
      </c>
      <c r="B2133" s="76" t="s">
        <v>4727</v>
      </c>
      <c r="C2133" s="107"/>
      <c r="D2133" s="104"/>
      <c r="E2133" s="61"/>
      <c r="F2133" s="61"/>
      <c r="G2133" s="104">
        <f t="shared" si="585"/>
        <v>0</v>
      </c>
      <c r="H2133" s="104"/>
      <c r="I2133" s="68"/>
      <c r="J2133" s="68"/>
      <c r="K2133" s="68"/>
      <c r="L2133" s="68"/>
      <c r="M2133" s="68"/>
      <c r="N2133" s="68"/>
      <c r="O2133" s="68"/>
      <c r="P2133" s="68"/>
      <c r="Q2133" s="68"/>
      <c r="R2133" s="68"/>
      <c r="S2133" s="68"/>
      <c r="T2133" s="68"/>
      <c r="U2133" s="68"/>
      <c r="V2133" s="68"/>
      <c r="W2133" s="68"/>
      <c r="X2133" s="68"/>
      <c r="Y2133" s="68"/>
      <c r="Z2133" s="68"/>
    </row>
    <row r="2134" spans="1:26" ht="30" customHeight="1">
      <c r="A2134" s="106" t="s">
        <v>4728</v>
      </c>
      <c r="B2134" s="76" t="s">
        <v>4729</v>
      </c>
      <c r="C2134" s="107"/>
      <c r="D2134" s="104"/>
      <c r="E2134" s="61"/>
      <c r="F2134" s="61"/>
      <c r="G2134" s="104">
        <f t="shared" si="585"/>
        <v>0</v>
      </c>
      <c r="H2134" s="104"/>
      <c r="I2134" s="68"/>
      <c r="J2134" s="68"/>
      <c r="K2134" s="68"/>
      <c r="L2134" s="68"/>
      <c r="M2134" s="68"/>
      <c r="N2134" s="68"/>
      <c r="O2134" s="68"/>
      <c r="P2134" s="68"/>
      <c r="Q2134" s="68"/>
      <c r="R2134" s="68"/>
      <c r="S2134" s="68"/>
      <c r="T2134" s="68"/>
      <c r="U2134" s="68"/>
      <c r="V2134" s="68"/>
      <c r="W2134" s="68"/>
      <c r="X2134" s="68"/>
      <c r="Y2134" s="68"/>
      <c r="Z2134" s="68"/>
    </row>
    <row r="2135" spans="1:26" ht="30" customHeight="1">
      <c r="A2135" s="103" t="s">
        <v>4730</v>
      </c>
      <c r="B2135" s="76" t="s">
        <v>4731</v>
      </c>
      <c r="C2135" s="107"/>
      <c r="D2135" s="104"/>
      <c r="E2135" s="61"/>
      <c r="F2135" s="61"/>
      <c r="G2135" s="104">
        <f t="shared" si="585"/>
        <v>0</v>
      </c>
      <c r="H2135" s="104"/>
      <c r="I2135" s="68"/>
      <c r="J2135" s="68"/>
      <c r="K2135" s="68"/>
      <c r="L2135" s="68"/>
      <c r="M2135" s="68"/>
      <c r="N2135" s="68"/>
      <c r="O2135" s="68"/>
      <c r="P2135" s="68"/>
      <c r="Q2135" s="68"/>
      <c r="R2135" s="68"/>
      <c r="S2135" s="68"/>
      <c r="T2135" s="68"/>
      <c r="U2135" s="68"/>
      <c r="V2135" s="68"/>
      <c r="W2135" s="68"/>
      <c r="X2135" s="68"/>
      <c r="Y2135" s="68"/>
      <c r="Z2135" s="68"/>
    </row>
    <row r="2136" spans="1:26" ht="30" customHeight="1">
      <c r="A2136" s="100" t="s">
        <v>4732</v>
      </c>
      <c r="B2136" s="109" t="s">
        <v>3158</v>
      </c>
      <c r="C2136" s="102"/>
      <c r="D2136" s="102"/>
      <c r="E2136" s="48">
        <f t="shared" ref="E2136:G2136" si="586">SUM(E2137:E2154)</f>
        <v>0</v>
      </c>
      <c r="F2136" s="48">
        <f t="shared" si="586"/>
        <v>0</v>
      </c>
      <c r="G2136" s="48">
        <f t="shared" si="586"/>
        <v>0</v>
      </c>
      <c r="H2136" s="102"/>
      <c r="I2136" s="68"/>
      <c r="J2136" s="68"/>
      <c r="K2136" s="68"/>
      <c r="L2136" s="68"/>
      <c r="M2136" s="68"/>
      <c r="N2136" s="68"/>
      <c r="O2136" s="68"/>
      <c r="P2136" s="68"/>
      <c r="Q2136" s="68"/>
      <c r="R2136" s="68"/>
      <c r="S2136" s="68"/>
      <c r="T2136" s="68"/>
      <c r="U2136" s="68"/>
      <c r="V2136" s="68"/>
      <c r="W2136" s="68"/>
      <c r="X2136" s="68"/>
      <c r="Y2136" s="68"/>
      <c r="Z2136" s="68"/>
    </row>
    <row r="2137" spans="1:26" ht="30" customHeight="1">
      <c r="A2137" s="106" t="s">
        <v>4733</v>
      </c>
      <c r="B2137" s="76" t="s">
        <v>4734</v>
      </c>
      <c r="C2137" s="107"/>
      <c r="D2137" s="104"/>
      <c r="E2137" s="61"/>
      <c r="F2137" s="61"/>
      <c r="G2137" s="104">
        <f t="shared" ref="G2137:G2154" si="587">ROUND(E2137-F2137,2)</f>
        <v>0</v>
      </c>
      <c r="H2137" s="104"/>
      <c r="I2137" s="68"/>
      <c r="J2137" s="68"/>
      <c r="K2137" s="68"/>
      <c r="L2137" s="68"/>
      <c r="M2137" s="68"/>
      <c r="N2137" s="68"/>
      <c r="O2137" s="68"/>
      <c r="P2137" s="68"/>
      <c r="Q2137" s="68"/>
      <c r="R2137" s="68"/>
      <c r="S2137" s="68"/>
      <c r="T2137" s="68"/>
      <c r="U2137" s="68"/>
      <c r="V2137" s="68"/>
      <c r="W2137" s="68"/>
      <c r="X2137" s="68"/>
      <c r="Y2137" s="68"/>
      <c r="Z2137" s="68"/>
    </row>
    <row r="2138" spans="1:26" ht="30" customHeight="1">
      <c r="A2138" s="103" t="s">
        <v>4735</v>
      </c>
      <c r="B2138" s="76" t="s">
        <v>4736</v>
      </c>
      <c r="C2138" s="107"/>
      <c r="D2138" s="104"/>
      <c r="E2138" s="61"/>
      <c r="F2138" s="61"/>
      <c r="G2138" s="104">
        <f t="shared" si="587"/>
        <v>0</v>
      </c>
      <c r="H2138" s="104"/>
      <c r="I2138" s="68"/>
      <c r="J2138" s="68"/>
      <c r="K2138" s="68"/>
      <c r="L2138" s="68"/>
      <c r="M2138" s="68"/>
      <c r="N2138" s="68"/>
      <c r="O2138" s="68"/>
      <c r="P2138" s="68"/>
      <c r="Q2138" s="68"/>
      <c r="R2138" s="68"/>
      <c r="S2138" s="68"/>
      <c r="T2138" s="68"/>
      <c r="U2138" s="68"/>
      <c r="V2138" s="68"/>
      <c r="W2138" s="68"/>
      <c r="X2138" s="68"/>
      <c r="Y2138" s="68"/>
      <c r="Z2138" s="68"/>
    </row>
    <row r="2139" spans="1:26" ht="30" customHeight="1">
      <c r="A2139" s="106" t="s">
        <v>4737</v>
      </c>
      <c r="B2139" s="76" t="s">
        <v>4738</v>
      </c>
      <c r="C2139" s="107"/>
      <c r="D2139" s="104"/>
      <c r="E2139" s="61"/>
      <c r="F2139" s="61"/>
      <c r="G2139" s="104">
        <f t="shared" si="587"/>
        <v>0</v>
      </c>
      <c r="H2139" s="104"/>
      <c r="I2139" s="68"/>
      <c r="J2139" s="68"/>
      <c r="K2139" s="68"/>
      <c r="L2139" s="68"/>
      <c r="M2139" s="68"/>
      <c r="N2139" s="68"/>
      <c r="O2139" s="68"/>
      <c r="P2139" s="68"/>
      <c r="Q2139" s="68"/>
      <c r="R2139" s="68"/>
      <c r="S2139" s="68"/>
      <c r="T2139" s="68"/>
      <c r="U2139" s="68"/>
      <c r="V2139" s="68"/>
      <c r="W2139" s="68"/>
      <c r="X2139" s="68"/>
      <c r="Y2139" s="68"/>
      <c r="Z2139" s="68"/>
    </row>
    <row r="2140" spans="1:26" ht="30" customHeight="1">
      <c r="A2140" s="103" t="s">
        <v>4739</v>
      </c>
      <c r="B2140" s="76" t="s">
        <v>4740</v>
      </c>
      <c r="C2140" s="107"/>
      <c r="D2140" s="104"/>
      <c r="E2140" s="61"/>
      <c r="F2140" s="61"/>
      <c r="G2140" s="104">
        <f t="shared" si="587"/>
        <v>0</v>
      </c>
      <c r="H2140" s="104"/>
      <c r="I2140" s="68"/>
      <c r="J2140" s="68"/>
      <c r="K2140" s="68"/>
      <c r="L2140" s="68"/>
      <c r="M2140" s="68"/>
      <c r="N2140" s="68"/>
      <c r="O2140" s="68"/>
      <c r="P2140" s="68"/>
      <c r="Q2140" s="68"/>
      <c r="R2140" s="68"/>
      <c r="S2140" s="68"/>
      <c r="T2140" s="68"/>
      <c r="U2140" s="68"/>
      <c r="V2140" s="68"/>
      <c r="W2140" s="68"/>
      <c r="X2140" s="68"/>
      <c r="Y2140" s="68"/>
      <c r="Z2140" s="68"/>
    </row>
    <row r="2141" spans="1:26" ht="30" customHeight="1">
      <c r="A2141" s="106" t="s">
        <v>4741</v>
      </c>
      <c r="B2141" s="76" t="s">
        <v>4742</v>
      </c>
      <c r="C2141" s="107"/>
      <c r="D2141" s="104"/>
      <c r="E2141" s="61"/>
      <c r="F2141" s="61"/>
      <c r="G2141" s="104">
        <f t="shared" si="587"/>
        <v>0</v>
      </c>
      <c r="H2141" s="104"/>
      <c r="I2141" s="68"/>
      <c r="J2141" s="68"/>
      <c r="K2141" s="68"/>
      <c r="L2141" s="68"/>
      <c r="M2141" s="68"/>
      <c r="N2141" s="68"/>
      <c r="O2141" s="68"/>
      <c r="P2141" s="68"/>
      <c r="Q2141" s="68"/>
      <c r="R2141" s="68"/>
      <c r="S2141" s="68"/>
      <c r="T2141" s="68"/>
      <c r="U2141" s="68"/>
      <c r="V2141" s="68"/>
      <c r="W2141" s="68"/>
      <c r="X2141" s="68"/>
      <c r="Y2141" s="68"/>
      <c r="Z2141" s="68"/>
    </row>
    <row r="2142" spans="1:26" ht="30" customHeight="1">
      <c r="A2142" s="103" t="s">
        <v>4743</v>
      </c>
      <c r="B2142" s="76" t="s">
        <v>4744</v>
      </c>
      <c r="C2142" s="107"/>
      <c r="D2142" s="104"/>
      <c r="E2142" s="61"/>
      <c r="F2142" s="61"/>
      <c r="G2142" s="104">
        <f t="shared" si="587"/>
        <v>0</v>
      </c>
      <c r="H2142" s="104"/>
      <c r="I2142" s="68"/>
      <c r="J2142" s="68"/>
      <c r="K2142" s="68"/>
      <c r="L2142" s="68"/>
      <c r="M2142" s="68"/>
      <c r="N2142" s="68"/>
      <c r="O2142" s="68"/>
      <c r="P2142" s="68"/>
      <c r="Q2142" s="68"/>
      <c r="R2142" s="68"/>
      <c r="S2142" s="68"/>
      <c r="T2142" s="68"/>
      <c r="U2142" s="68"/>
      <c r="V2142" s="68"/>
      <c r="W2142" s="68"/>
      <c r="X2142" s="68"/>
      <c r="Y2142" s="68"/>
      <c r="Z2142" s="68"/>
    </row>
    <row r="2143" spans="1:26" ht="30" customHeight="1">
      <c r="A2143" s="106" t="s">
        <v>4745</v>
      </c>
      <c r="B2143" s="76" t="s">
        <v>4746</v>
      </c>
      <c r="C2143" s="107"/>
      <c r="D2143" s="104"/>
      <c r="E2143" s="61"/>
      <c r="F2143" s="61"/>
      <c r="G2143" s="104">
        <f t="shared" si="587"/>
        <v>0</v>
      </c>
      <c r="H2143" s="104"/>
      <c r="I2143" s="68"/>
      <c r="J2143" s="68"/>
      <c r="K2143" s="68"/>
      <c r="L2143" s="68"/>
      <c r="M2143" s="68"/>
      <c r="N2143" s="68"/>
      <c r="O2143" s="68"/>
      <c r="P2143" s="68"/>
      <c r="Q2143" s="68"/>
      <c r="R2143" s="68"/>
      <c r="S2143" s="68"/>
      <c r="T2143" s="68"/>
      <c r="U2143" s="68"/>
      <c r="V2143" s="68"/>
      <c r="W2143" s="68"/>
      <c r="X2143" s="68"/>
      <c r="Y2143" s="68"/>
      <c r="Z2143" s="68"/>
    </row>
    <row r="2144" spans="1:26" ht="30" customHeight="1">
      <c r="A2144" s="103" t="s">
        <v>4747</v>
      </c>
      <c r="B2144" s="76" t="s">
        <v>4748</v>
      </c>
      <c r="C2144" s="107"/>
      <c r="D2144" s="104"/>
      <c r="E2144" s="61"/>
      <c r="F2144" s="61"/>
      <c r="G2144" s="104">
        <f t="shared" si="587"/>
        <v>0</v>
      </c>
      <c r="H2144" s="104"/>
      <c r="I2144" s="68"/>
      <c r="J2144" s="68"/>
      <c r="K2144" s="68"/>
      <c r="L2144" s="68"/>
      <c r="M2144" s="68"/>
      <c r="N2144" s="68"/>
      <c r="O2144" s="68"/>
      <c r="P2144" s="68"/>
      <c r="Q2144" s="68"/>
      <c r="R2144" s="68"/>
      <c r="S2144" s="68"/>
      <c r="T2144" s="68"/>
      <c r="U2144" s="68"/>
      <c r="V2144" s="68"/>
      <c r="W2144" s="68"/>
      <c r="X2144" s="68"/>
      <c r="Y2144" s="68"/>
      <c r="Z2144" s="68"/>
    </row>
    <row r="2145" spans="1:26" ht="30" customHeight="1">
      <c r="A2145" s="106" t="s">
        <v>4749</v>
      </c>
      <c r="B2145" s="76" t="s">
        <v>4750</v>
      </c>
      <c r="C2145" s="107"/>
      <c r="D2145" s="104"/>
      <c r="E2145" s="61"/>
      <c r="F2145" s="61"/>
      <c r="G2145" s="104">
        <f t="shared" si="587"/>
        <v>0</v>
      </c>
      <c r="H2145" s="104"/>
      <c r="I2145" s="68"/>
      <c r="J2145" s="68"/>
      <c r="K2145" s="68"/>
      <c r="L2145" s="68"/>
      <c r="M2145" s="68"/>
      <c r="N2145" s="68"/>
      <c r="O2145" s="68"/>
      <c r="P2145" s="68"/>
      <c r="Q2145" s="68"/>
      <c r="R2145" s="68"/>
      <c r="S2145" s="68"/>
      <c r="T2145" s="68"/>
      <c r="U2145" s="68"/>
      <c r="V2145" s="68"/>
      <c r="W2145" s="68"/>
      <c r="X2145" s="68"/>
      <c r="Y2145" s="68"/>
      <c r="Z2145" s="68"/>
    </row>
    <row r="2146" spans="1:26" ht="30" customHeight="1">
      <c r="A2146" s="103" t="s">
        <v>4751</v>
      </c>
      <c r="B2146" s="76" t="s">
        <v>4752</v>
      </c>
      <c r="C2146" s="107"/>
      <c r="D2146" s="104"/>
      <c r="E2146" s="61"/>
      <c r="F2146" s="61"/>
      <c r="G2146" s="104">
        <f t="shared" si="587"/>
        <v>0</v>
      </c>
      <c r="H2146" s="104"/>
      <c r="I2146" s="68"/>
      <c r="J2146" s="68"/>
      <c r="K2146" s="68"/>
      <c r="L2146" s="68"/>
      <c r="M2146" s="68"/>
      <c r="N2146" s="68"/>
      <c r="O2146" s="68"/>
      <c r="P2146" s="68"/>
      <c r="Q2146" s="68"/>
      <c r="R2146" s="68"/>
      <c r="S2146" s="68"/>
      <c r="T2146" s="68"/>
      <c r="U2146" s="68"/>
      <c r="V2146" s="68"/>
      <c r="W2146" s="68"/>
      <c r="X2146" s="68"/>
      <c r="Y2146" s="68"/>
      <c r="Z2146" s="68"/>
    </row>
    <row r="2147" spans="1:26" ht="30" customHeight="1">
      <c r="A2147" s="106" t="s">
        <v>4753</v>
      </c>
      <c r="B2147" s="76" t="s">
        <v>4754</v>
      </c>
      <c r="C2147" s="107"/>
      <c r="D2147" s="104"/>
      <c r="E2147" s="61"/>
      <c r="F2147" s="61"/>
      <c r="G2147" s="104">
        <f t="shared" si="587"/>
        <v>0</v>
      </c>
      <c r="H2147" s="104"/>
      <c r="I2147" s="68"/>
      <c r="J2147" s="68"/>
      <c r="K2147" s="68"/>
      <c r="L2147" s="68"/>
      <c r="M2147" s="68"/>
      <c r="N2147" s="68"/>
      <c r="O2147" s="68"/>
      <c r="P2147" s="68"/>
      <c r="Q2147" s="68"/>
      <c r="R2147" s="68"/>
      <c r="S2147" s="68"/>
      <c r="T2147" s="68"/>
      <c r="U2147" s="68"/>
      <c r="V2147" s="68"/>
      <c r="W2147" s="68"/>
      <c r="X2147" s="68"/>
      <c r="Y2147" s="68"/>
      <c r="Z2147" s="68"/>
    </row>
    <row r="2148" spans="1:26" ht="30" customHeight="1">
      <c r="A2148" s="103" t="s">
        <v>4755</v>
      </c>
      <c r="B2148" s="76" t="s">
        <v>4756</v>
      </c>
      <c r="C2148" s="107"/>
      <c r="D2148" s="104"/>
      <c r="E2148" s="61"/>
      <c r="F2148" s="61"/>
      <c r="G2148" s="104">
        <f t="shared" si="587"/>
        <v>0</v>
      </c>
      <c r="H2148" s="104"/>
      <c r="I2148" s="68"/>
      <c r="J2148" s="68"/>
      <c r="K2148" s="68"/>
      <c r="L2148" s="68"/>
      <c r="M2148" s="68"/>
      <c r="N2148" s="68"/>
      <c r="O2148" s="68"/>
      <c r="P2148" s="68"/>
      <c r="Q2148" s="68"/>
      <c r="R2148" s="68"/>
      <c r="S2148" s="68"/>
      <c r="T2148" s="68"/>
      <c r="U2148" s="68"/>
      <c r="V2148" s="68"/>
      <c r="W2148" s="68"/>
      <c r="X2148" s="68"/>
      <c r="Y2148" s="68"/>
      <c r="Z2148" s="68"/>
    </row>
    <row r="2149" spans="1:26" ht="30" customHeight="1">
      <c r="A2149" s="106" t="s">
        <v>4757</v>
      </c>
      <c r="B2149" s="76" t="s">
        <v>4758</v>
      </c>
      <c r="C2149" s="107"/>
      <c r="D2149" s="104"/>
      <c r="E2149" s="61"/>
      <c r="F2149" s="61"/>
      <c r="G2149" s="104">
        <f t="shared" si="587"/>
        <v>0</v>
      </c>
      <c r="H2149" s="104"/>
      <c r="I2149" s="68"/>
      <c r="J2149" s="68"/>
      <c r="K2149" s="68"/>
      <c r="L2149" s="68"/>
      <c r="M2149" s="68"/>
      <c r="N2149" s="68"/>
      <c r="O2149" s="68"/>
      <c r="P2149" s="68"/>
      <c r="Q2149" s="68"/>
      <c r="R2149" s="68"/>
      <c r="S2149" s="68"/>
      <c r="T2149" s="68"/>
      <c r="U2149" s="68"/>
      <c r="V2149" s="68"/>
      <c r="W2149" s="68"/>
      <c r="X2149" s="68"/>
      <c r="Y2149" s="68"/>
      <c r="Z2149" s="68"/>
    </row>
    <row r="2150" spans="1:26" ht="30" customHeight="1">
      <c r="A2150" s="103" t="s">
        <v>4759</v>
      </c>
      <c r="B2150" s="76" t="s">
        <v>4760</v>
      </c>
      <c r="C2150" s="107"/>
      <c r="D2150" s="104"/>
      <c r="E2150" s="61"/>
      <c r="F2150" s="61"/>
      <c r="G2150" s="104">
        <f t="shared" si="587"/>
        <v>0</v>
      </c>
      <c r="H2150" s="104"/>
      <c r="I2150" s="68"/>
      <c r="J2150" s="68"/>
      <c r="K2150" s="68"/>
      <c r="L2150" s="68"/>
      <c r="M2150" s="68"/>
      <c r="N2150" s="68"/>
      <c r="O2150" s="68"/>
      <c r="P2150" s="68"/>
      <c r="Q2150" s="68"/>
      <c r="R2150" s="68"/>
      <c r="S2150" s="68"/>
      <c r="T2150" s="68"/>
      <c r="U2150" s="68"/>
      <c r="V2150" s="68"/>
      <c r="W2150" s="68"/>
      <c r="X2150" s="68"/>
      <c r="Y2150" s="68"/>
      <c r="Z2150" s="68"/>
    </row>
    <row r="2151" spans="1:26" ht="30" customHeight="1">
      <c r="A2151" s="106" t="s">
        <v>4761</v>
      </c>
      <c r="B2151" s="76" t="s">
        <v>4762</v>
      </c>
      <c r="C2151" s="107"/>
      <c r="D2151" s="104"/>
      <c r="E2151" s="61"/>
      <c r="F2151" s="61"/>
      <c r="G2151" s="104">
        <f t="shared" si="587"/>
        <v>0</v>
      </c>
      <c r="H2151" s="104"/>
      <c r="I2151" s="68"/>
      <c r="J2151" s="68"/>
      <c r="K2151" s="68"/>
      <c r="L2151" s="68"/>
      <c r="M2151" s="68"/>
      <c r="N2151" s="68"/>
      <c r="O2151" s="68"/>
      <c r="P2151" s="68"/>
      <c r="Q2151" s="68"/>
      <c r="R2151" s="68"/>
      <c r="S2151" s="68"/>
      <c r="T2151" s="68"/>
      <c r="U2151" s="68"/>
      <c r="V2151" s="68"/>
      <c r="W2151" s="68"/>
      <c r="X2151" s="68"/>
      <c r="Y2151" s="68"/>
      <c r="Z2151" s="68"/>
    </row>
    <row r="2152" spans="1:26" ht="30" customHeight="1">
      <c r="A2152" s="103" t="s">
        <v>4763</v>
      </c>
      <c r="B2152" s="76" t="s">
        <v>4764</v>
      </c>
      <c r="C2152" s="107"/>
      <c r="D2152" s="104"/>
      <c r="E2152" s="61"/>
      <c r="F2152" s="61"/>
      <c r="G2152" s="104">
        <f t="shared" si="587"/>
        <v>0</v>
      </c>
      <c r="H2152" s="104"/>
      <c r="I2152" s="68"/>
      <c r="J2152" s="68"/>
      <c r="K2152" s="68"/>
      <c r="L2152" s="68"/>
      <c r="M2152" s="68"/>
      <c r="N2152" s="68"/>
      <c r="O2152" s="68"/>
      <c r="P2152" s="68"/>
      <c r="Q2152" s="68"/>
      <c r="R2152" s="68"/>
      <c r="S2152" s="68"/>
      <c r="T2152" s="68"/>
      <c r="U2152" s="68"/>
      <c r="V2152" s="68"/>
      <c r="W2152" s="68"/>
      <c r="X2152" s="68"/>
      <c r="Y2152" s="68"/>
      <c r="Z2152" s="68"/>
    </row>
    <row r="2153" spans="1:26" ht="30" customHeight="1">
      <c r="A2153" s="106" t="s">
        <v>4765</v>
      </c>
      <c r="B2153" s="76" t="s">
        <v>4766</v>
      </c>
      <c r="C2153" s="107"/>
      <c r="D2153" s="104"/>
      <c r="E2153" s="61"/>
      <c r="F2153" s="61"/>
      <c r="G2153" s="104">
        <f t="shared" si="587"/>
        <v>0</v>
      </c>
      <c r="H2153" s="104"/>
      <c r="I2153" s="68"/>
      <c r="J2153" s="68"/>
      <c r="K2153" s="68"/>
      <c r="L2153" s="68"/>
      <c r="M2153" s="68"/>
      <c r="N2153" s="68"/>
      <c r="O2153" s="68"/>
      <c r="P2153" s="68"/>
      <c r="Q2153" s="68"/>
      <c r="R2153" s="68"/>
      <c r="S2153" s="68"/>
      <c r="T2153" s="68"/>
      <c r="U2153" s="68"/>
      <c r="V2153" s="68"/>
      <c r="W2153" s="68"/>
      <c r="X2153" s="68"/>
      <c r="Y2153" s="68"/>
      <c r="Z2153" s="68"/>
    </row>
    <row r="2154" spans="1:26" ht="30" customHeight="1">
      <c r="A2154" s="103" t="s">
        <v>4767</v>
      </c>
      <c r="B2154" s="76" t="s">
        <v>4768</v>
      </c>
      <c r="C2154" s="107"/>
      <c r="D2154" s="104"/>
      <c r="E2154" s="61"/>
      <c r="F2154" s="61"/>
      <c r="G2154" s="104">
        <f t="shared" si="587"/>
        <v>0</v>
      </c>
      <c r="H2154" s="104"/>
      <c r="I2154" s="68"/>
      <c r="J2154" s="68"/>
      <c r="K2154" s="68"/>
      <c r="L2154" s="68"/>
      <c r="M2154" s="68"/>
      <c r="N2154" s="68"/>
      <c r="O2154" s="68"/>
      <c r="P2154" s="68"/>
      <c r="Q2154" s="68"/>
      <c r="R2154" s="68"/>
      <c r="S2154" s="68"/>
      <c r="T2154" s="68"/>
      <c r="U2154" s="68"/>
      <c r="V2154" s="68"/>
      <c r="W2154" s="68"/>
      <c r="X2154" s="68"/>
      <c r="Y2154" s="68"/>
      <c r="Z2154" s="68"/>
    </row>
    <row r="2155" spans="1:26" ht="30" customHeight="1">
      <c r="A2155" s="100" t="s">
        <v>4769</v>
      </c>
      <c r="B2155" s="109" t="s">
        <v>590</v>
      </c>
      <c r="C2155" s="102"/>
      <c r="D2155" s="102"/>
      <c r="E2155" s="48">
        <f t="shared" ref="E2155:G2155" si="588">SUM(E2156:E2173)</f>
        <v>0</v>
      </c>
      <c r="F2155" s="48">
        <f t="shared" si="588"/>
        <v>0</v>
      </c>
      <c r="G2155" s="48">
        <f t="shared" si="588"/>
        <v>0</v>
      </c>
      <c r="H2155" s="102"/>
      <c r="I2155" s="68"/>
      <c r="J2155" s="68"/>
      <c r="K2155" s="68"/>
      <c r="L2155" s="68"/>
      <c r="M2155" s="68"/>
      <c r="N2155" s="68"/>
      <c r="O2155" s="68"/>
      <c r="P2155" s="68"/>
      <c r="Q2155" s="68"/>
      <c r="R2155" s="68"/>
      <c r="S2155" s="68"/>
      <c r="T2155" s="68"/>
      <c r="U2155" s="68"/>
      <c r="V2155" s="68"/>
      <c r="W2155" s="68"/>
      <c r="X2155" s="68"/>
      <c r="Y2155" s="68"/>
      <c r="Z2155" s="68"/>
    </row>
    <row r="2156" spans="1:26" ht="30" customHeight="1">
      <c r="A2156" s="106" t="s">
        <v>4770</v>
      </c>
      <c r="B2156" s="76" t="s">
        <v>4771</v>
      </c>
      <c r="C2156" s="107"/>
      <c r="D2156" s="104"/>
      <c r="E2156" s="61"/>
      <c r="F2156" s="61"/>
      <c r="G2156" s="104">
        <f t="shared" ref="G2156:G2173" si="589">ROUND(E2156-F2156,2)</f>
        <v>0</v>
      </c>
      <c r="H2156" s="104"/>
      <c r="I2156" s="68"/>
      <c r="J2156" s="68"/>
      <c r="K2156" s="68"/>
      <c r="L2156" s="68"/>
      <c r="M2156" s="68"/>
      <c r="N2156" s="68"/>
      <c r="O2156" s="68"/>
      <c r="P2156" s="68"/>
      <c r="Q2156" s="68"/>
      <c r="R2156" s="68"/>
      <c r="S2156" s="68"/>
      <c r="T2156" s="68"/>
      <c r="U2156" s="68"/>
      <c r="V2156" s="68"/>
      <c r="W2156" s="68"/>
      <c r="X2156" s="68"/>
      <c r="Y2156" s="68"/>
      <c r="Z2156" s="68"/>
    </row>
    <row r="2157" spans="1:26" ht="30" customHeight="1">
      <c r="A2157" s="103" t="s">
        <v>4772</v>
      </c>
      <c r="B2157" s="76" t="s">
        <v>4773</v>
      </c>
      <c r="C2157" s="107"/>
      <c r="D2157" s="104"/>
      <c r="E2157" s="61"/>
      <c r="F2157" s="61"/>
      <c r="G2157" s="104">
        <f t="shared" si="589"/>
        <v>0</v>
      </c>
      <c r="H2157" s="104"/>
      <c r="I2157" s="68"/>
      <c r="J2157" s="68"/>
      <c r="K2157" s="68"/>
      <c r="L2157" s="68"/>
      <c r="M2157" s="68"/>
      <c r="N2157" s="68"/>
      <c r="O2157" s="68"/>
      <c r="P2157" s="68"/>
      <c r="Q2157" s="68"/>
      <c r="R2157" s="68"/>
      <c r="S2157" s="68"/>
      <c r="T2157" s="68"/>
      <c r="U2157" s="68"/>
      <c r="V2157" s="68"/>
      <c r="W2157" s="68"/>
      <c r="X2157" s="68"/>
      <c r="Y2157" s="68"/>
      <c r="Z2157" s="68"/>
    </row>
    <row r="2158" spans="1:26" ht="30" customHeight="1">
      <c r="A2158" s="106" t="s">
        <v>4774</v>
      </c>
      <c r="B2158" s="76" t="s">
        <v>4775</v>
      </c>
      <c r="C2158" s="107"/>
      <c r="D2158" s="104"/>
      <c r="E2158" s="61"/>
      <c r="F2158" s="61"/>
      <c r="G2158" s="104">
        <f t="shared" si="589"/>
        <v>0</v>
      </c>
      <c r="H2158" s="104"/>
      <c r="I2158" s="68"/>
      <c r="J2158" s="68"/>
      <c r="K2158" s="68"/>
      <c r="L2158" s="68"/>
      <c r="M2158" s="68"/>
      <c r="N2158" s="68"/>
      <c r="O2158" s="68"/>
      <c r="P2158" s="68"/>
      <c r="Q2158" s="68"/>
      <c r="R2158" s="68"/>
      <c r="S2158" s="68"/>
      <c r="T2158" s="68"/>
      <c r="U2158" s="68"/>
      <c r="V2158" s="68"/>
      <c r="W2158" s="68"/>
      <c r="X2158" s="68"/>
      <c r="Y2158" s="68"/>
      <c r="Z2158" s="68"/>
    </row>
    <row r="2159" spans="1:26" ht="30" customHeight="1">
      <c r="A2159" s="103" t="s">
        <v>4776</v>
      </c>
      <c r="B2159" s="76" t="s">
        <v>4777</v>
      </c>
      <c r="C2159" s="107"/>
      <c r="D2159" s="104"/>
      <c r="E2159" s="61"/>
      <c r="F2159" s="61"/>
      <c r="G2159" s="104">
        <f t="shared" si="589"/>
        <v>0</v>
      </c>
      <c r="H2159" s="104"/>
      <c r="I2159" s="68"/>
      <c r="J2159" s="68"/>
      <c r="K2159" s="68"/>
      <c r="L2159" s="68"/>
      <c r="M2159" s="68"/>
      <c r="N2159" s="68"/>
      <c r="O2159" s="68"/>
      <c r="P2159" s="68"/>
      <c r="Q2159" s="68"/>
      <c r="R2159" s="68"/>
      <c r="S2159" s="68"/>
      <c r="T2159" s="68"/>
      <c r="U2159" s="68"/>
      <c r="V2159" s="68"/>
      <c r="W2159" s="68"/>
      <c r="X2159" s="68"/>
      <c r="Y2159" s="68"/>
      <c r="Z2159" s="68"/>
    </row>
    <row r="2160" spans="1:26" ht="30" customHeight="1">
      <c r="A2160" s="106" t="s">
        <v>4778</v>
      </c>
      <c r="B2160" s="76" t="s">
        <v>4779</v>
      </c>
      <c r="C2160" s="107"/>
      <c r="D2160" s="104"/>
      <c r="E2160" s="61"/>
      <c r="F2160" s="61"/>
      <c r="G2160" s="104">
        <f t="shared" si="589"/>
        <v>0</v>
      </c>
      <c r="H2160" s="104"/>
      <c r="I2160" s="68"/>
      <c r="J2160" s="68"/>
      <c r="K2160" s="68"/>
      <c r="L2160" s="68"/>
      <c r="M2160" s="68"/>
      <c r="N2160" s="68"/>
      <c r="O2160" s="68"/>
      <c r="P2160" s="68"/>
      <c r="Q2160" s="68"/>
      <c r="R2160" s="68"/>
      <c r="S2160" s="68"/>
      <c r="T2160" s="68"/>
      <c r="U2160" s="68"/>
      <c r="V2160" s="68"/>
      <c r="W2160" s="68"/>
      <c r="X2160" s="68"/>
      <c r="Y2160" s="68"/>
      <c r="Z2160" s="68"/>
    </row>
    <row r="2161" spans="1:26" ht="30" customHeight="1">
      <c r="A2161" s="103" t="s">
        <v>4780</v>
      </c>
      <c r="B2161" s="76" t="s">
        <v>4781</v>
      </c>
      <c r="C2161" s="107"/>
      <c r="D2161" s="104"/>
      <c r="E2161" s="61"/>
      <c r="F2161" s="61"/>
      <c r="G2161" s="104">
        <f t="shared" si="589"/>
        <v>0</v>
      </c>
      <c r="H2161" s="104"/>
      <c r="I2161" s="68"/>
      <c r="J2161" s="68"/>
      <c r="K2161" s="68"/>
      <c r="L2161" s="68"/>
      <c r="M2161" s="68"/>
      <c r="N2161" s="68"/>
      <c r="O2161" s="68"/>
      <c r="P2161" s="68"/>
      <c r="Q2161" s="68"/>
      <c r="R2161" s="68"/>
      <c r="S2161" s="68"/>
      <c r="T2161" s="68"/>
      <c r="U2161" s="68"/>
      <c r="V2161" s="68"/>
      <c r="W2161" s="68"/>
      <c r="X2161" s="68"/>
      <c r="Y2161" s="68"/>
      <c r="Z2161" s="68"/>
    </row>
    <row r="2162" spans="1:26" ht="30" customHeight="1">
      <c r="A2162" s="106" t="s">
        <v>4782</v>
      </c>
      <c r="B2162" s="76" t="s">
        <v>4783</v>
      </c>
      <c r="C2162" s="107"/>
      <c r="D2162" s="104"/>
      <c r="E2162" s="61"/>
      <c r="F2162" s="61"/>
      <c r="G2162" s="104">
        <f t="shared" si="589"/>
        <v>0</v>
      </c>
      <c r="H2162" s="104"/>
      <c r="I2162" s="68"/>
      <c r="J2162" s="68"/>
      <c r="K2162" s="68"/>
      <c r="L2162" s="68"/>
      <c r="M2162" s="68"/>
      <c r="N2162" s="68"/>
      <c r="O2162" s="68"/>
      <c r="P2162" s="68"/>
      <c r="Q2162" s="68"/>
      <c r="R2162" s="68"/>
      <c r="S2162" s="68"/>
      <c r="T2162" s="68"/>
      <c r="U2162" s="68"/>
      <c r="V2162" s="68"/>
      <c r="W2162" s="68"/>
      <c r="X2162" s="68"/>
      <c r="Y2162" s="68"/>
      <c r="Z2162" s="68"/>
    </row>
    <row r="2163" spans="1:26" ht="30" customHeight="1">
      <c r="A2163" s="103" t="s">
        <v>4784</v>
      </c>
      <c r="B2163" s="76" t="s">
        <v>4785</v>
      </c>
      <c r="C2163" s="107"/>
      <c r="D2163" s="104"/>
      <c r="E2163" s="61"/>
      <c r="F2163" s="61"/>
      <c r="G2163" s="104">
        <f t="shared" si="589"/>
        <v>0</v>
      </c>
      <c r="H2163" s="104"/>
      <c r="I2163" s="68"/>
      <c r="J2163" s="68"/>
      <c r="K2163" s="68"/>
      <c r="L2163" s="68"/>
      <c r="M2163" s="68"/>
      <c r="N2163" s="68"/>
      <c r="O2163" s="68"/>
      <c r="P2163" s="68"/>
      <c r="Q2163" s="68"/>
      <c r="R2163" s="68"/>
      <c r="S2163" s="68"/>
      <c r="T2163" s="68"/>
      <c r="U2163" s="68"/>
      <c r="V2163" s="68"/>
      <c r="W2163" s="68"/>
      <c r="X2163" s="68"/>
      <c r="Y2163" s="68"/>
      <c r="Z2163" s="68"/>
    </row>
    <row r="2164" spans="1:26" ht="30" customHeight="1">
      <c r="A2164" s="106" t="s">
        <v>4786</v>
      </c>
      <c r="B2164" s="76" t="s">
        <v>4787</v>
      </c>
      <c r="C2164" s="107"/>
      <c r="D2164" s="104"/>
      <c r="E2164" s="61"/>
      <c r="F2164" s="61"/>
      <c r="G2164" s="104">
        <f t="shared" si="589"/>
        <v>0</v>
      </c>
      <c r="H2164" s="104"/>
      <c r="I2164" s="68"/>
      <c r="J2164" s="68"/>
      <c r="K2164" s="68"/>
      <c r="L2164" s="68"/>
      <c r="M2164" s="68"/>
      <c r="N2164" s="68"/>
      <c r="O2164" s="68"/>
      <c r="P2164" s="68"/>
      <c r="Q2164" s="68"/>
      <c r="R2164" s="68"/>
      <c r="S2164" s="68"/>
      <c r="T2164" s="68"/>
      <c r="U2164" s="68"/>
      <c r="V2164" s="68"/>
      <c r="W2164" s="68"/>
      <c r="X2164" s="68"/>
      <c r="Y2164" s="68"/>
      <c r="Z2164" s="68"/>
    </row>
    <row r="2165" spans="1:26" ht="30" customHeight="1">
      <c r="A2165" s="103" t="s">
        <v>4788</v>
      </c>
      <c r="B2165" s="76" t="s">
        <v>4789</v>
      </c>
      <c r="C2165" s="107"/>
      <c r="D2165" s="104"/>
      <c r="E2165" s="61"/>
      <c r="F2165" s="61"/>
      <c r="G2165" s="104">
        <f t="shared" si="589"/>
        <v>0</v>
      </c>
      <c r="H2165" s="104"/>
      <c r="I2165" s="68"/>
      <c r="J2165" s="68"/>
      <c r="K2165" s="68"/>
      <c r="L2165" s="68"/>
      <c r="M2165" s="68"/>
      <c r="N2165" s="68"/>
      <c r="O2165" s="68"/>
      <c r="P2165" s="68"/>
      <c r="Q2165" s="68"/>
      <c r="R2165" s="68"/>
      <c r="S2165" s="68"/>
      <c r="T2165" s="68"/>
      <c r="U2165" s="68"/>
      <c r="V2165" s="68"/>
      <c r="W2165" s="68"/>
      <c r="X2165" s="68"/>
      <c r="Y2165" s="68"/>
      <c r="Z2165" s="68"/>
    </row>
    <row r="2166" spans="1:26" ht="30" customHeight="1">
      <c r="A2166" s="106" t="s">
        <v>4790</v>
      </c>
      <c r="B2166" s="76" t="s">
        <v>4791</v>
      </c>
      <c r="C2166" s="107"/>
      <c r="D2166" s="104"/>
      <c r="E2166" s="61"/>
      <c r="F2166" s="61"/>
      <c r="G2166" s="104">
        <f t="shared" si="589"/>
        <v>0</v>
      </c>
      <c r="H2166" s="104"/>
      <c r="I2166" s="68"/>
      <c r="J2166" s="68"/>
      <c r="K2166" s="68"/>
      <c r="L2166" s="68"/>
      <c r="M2166" s="68"/>
      <c r="N2166" s="68"/>
      <c r="O2166" s="68"/>
      <c r="P2166" s="68"/>
      <c r="Q2166" s="68"/>
      <c r="R2166" s="68"/>
      <c r="S2166" s="68"/>
      <c r="T2166" s="68"/>
      <c r="U2166" s="68"/>
      <c r="V2166" s="68"/>
      <c r="W2166" s="68"/>
      <c r="X2166" s="68"/>
      <c r="Y2166" s="68"/>
      <c r="Z2166" s="68"/>
    </row>
    <row r="2167" spans="1:26" ht="30" customHeight="1">
      <c r="A2167" s="103" t="s">
        <v>4792</v>
      </c>
      <c r="B2167" s="76" t="s">
        <v>4793</v>
      </c>
      <c r="C2167" s="107"/>
      <c r="D2167" s="104"/>
      <c r="E2167" s="61"/>
      <c r="F2167" s="61"/>
      <c r="G2167" s="104">
        <f t="shared" si="589"/>
        <v>0</v>
      </c>
      <c r="H2167" s="104"/>
      <c r="I2167" s="68"/>
      <c r="J2167" s="68"/>
      <c r="K2167" s="68"/>
      <c r="L2167" s="68"/>
      <c r="M2167" s="68"/>
      <c r="N2167" s="68"/>
      <c r="O2167" s="68"/>
      <c r="P2167" s="68"/>
      <c r="Q2167" s="68"/>
      <c r="R2167" s="68"/>
      <c r="S2167" s="68"/>
      <c r="T2167" s="68"/>
      <c r="U2167" s="68"/>
      <c r="V2167" s="68"/>
      <c r="W2167" s="68"/>
      <c r="X2167" s="68"/>
      <c r="Y2167" s="68"/>
      <c r="Z2167" s="68"/>
    </row>
    <row r="2168" spans="1:26" ht="30" customHeight="1">
      <c r="A2168" s="106" t="s">
        <v>4794</v>
      </c>
      <c r="B2168" s="76" t="s">
        <v>4795</v>
      </c>
      <c r="C2168" s="107"/>
      <c r="D2168" s="104"/>
      <c r="E2168" s="61"/>
      <c r="F2168" s="61"/>
      <c r="G2168" s="104">
        <f t="shared" si="589"/>
        <v>0</v>
      </c>
      <c r="H2168" s="104"/>
      <c r="I2168" s="68"/>
      <c r="J2168" s="68"/>
      <c r="K2168" s="68"/>
      <c r="L2168" s="68"/>
      <c r="M2168" s="68"/>
      <c r="N2168" s="68"/>
      <c r="O2168" s="68"/>
      <c r="P2168" s="68"/>
      <c r="Q2168" s="68"/>
      <c r="R2168" s="68"/>
      <c r="S2168" s="68"/>
      <c r="T2168" s="68"/>
      <c r="U2168" s="68"/>
      <c r="V2168" s="68"/>
      <c r="W2168" s="68"/>
      <c r="X2168" s="68"/>
      <c r="Y2168" s="68"/>
      <c r="Z2168" s="68"/>
    </row>
    <row r="2169" spans="1:26" ht="30" customHeight="1">
      <c r="A2169" s="103" t="s">
        <v>4796</v>
      </c>
      <c r="B2169" s="76" t="s">
        <v>4797</v>
      </c>
      <c r="C2169" s="107"/>
      <c r="D2169" s="104"/>
      <c r="E2169" s="61"/>
      <c r="F2169" s="61"/>
      <c r="G2169" s="104">
        <f t="shared" si="589"/>
        <v>0</v>
      </c>
      <c r="H2169" s="104"/>
      <c r="I2169" s="68"/>
      <c r="J2169" s="68"/>
      <c r="K2169" s="68"/>
      <c r="L2169" s="68"/>
      <c r="M2169" s="68"/>
      <c r="N2169" s="68"/>
      <c r="O2169" s="68"/>
      <c r="P2169" s="68"/>
      <c r="Q2169" s="68"/>
      <c r="R2169" s="68"/>
      <c r="S2169" s="68"/>
      <c r="T2169" s="68"/>
      <c r="U2169" s="68"/>
      <c r="V2169" s="68"/>
      <c r="W2169" s="68"/>
      <c r="X2169" s="68"/>
      <c r="Y2169" s="68"/>
      <c r="Z2169" s="68"/>
    </row>
    <row r="2170" spans="1:26" ht="30" customHeight="1">
      <c r="A2170" s="106" t="s">
        <v>4798</v>
      </c>
      <c r="B2170" s="76" t="s">
        <v>4799</v>
      </c>
      <c r="C2170" s="107"/>
      <c r="D2170" s="104"/>
      <c r="E2170" s="61"/>
      <c r="F2170" s="61"/>
      <c r="G2170" s="104">
        <f t="shared" si="589"/>
        <v>0</v>
      </c>
      <c r="H2170" s="104"/>
      <c r="I2170" s="68"/>
      <c r="J2170" s="68"/>
      <c r="K2170" s="68"/>
      <c r="L2170" s="68"/>
      <c r="M2170" s="68"/>
      <c r="N2170" s="68"/>
      <c r="O2170" s="68"/>
      <c r="P2170" s="68"/>
      <c r="Q2170" s="68"/>
      <c r="R2170" s="68"/>
      <c r="S2170" s="68"/>
      <c r="T2170" s="68"/>
      <c r="U2170" s="68"/>
      <c r="V2170" s="68"/>
      <c r="W2170" s="68"/>
      <c r="X2170" s="68"/>
      <c r="Y2170" s="68"/>
      <c r="Z2170" s="68"/>
    </row>
    <row r="2171" spans="1:26" ht="30" customHeight="1">
      <c r="A2171" s="103" t="s">
        <v>4800</v>
      </c>
      <c r="B2171" s="76" t="s">
        <v>4801</v>
      </c>
      <c r="C2171" s="107"/>
      <c r="D2171" s="104"/>
      <c r="E2171" s="61"/>
      <c r="F2171" s="61"/>
      <c r="G2171" s="104">
        <f t="shared" si="589"/>
        <v>0</v>
      </c>
      <c r="H2171" s="104"/>
      <c r="I2171" s="68"/>
      <c r="J2171" s="68"/>
      <c r="K2171" s="68"/>
      <c r="L2171" s="68"/>
      <c r="M2171" s="68"/>
      <c r="N2171" s="68"/>
      <c r="O2171" s="68"/>
      <c r="P2171" s="68"/>
      <c r="Q2171" s="68"/>
      <c r="R2171" s="68"/>
      <c r="S2171" s="68"/>
      <c r="T2171" s="68"/>
      <c r="U2171" s="68"/>
      <c r="V2171" s="68"/>
      <c r="W2171" s="68"/>
      <c r="X2171" s="68"/>
      <c r="Y2171" s="68"/>
      <c r="Z2171" s="68"/>
    </row>
    <row r="2172" spans="1:26" ht="30" customHeight="1">
      <c r="A2172" s="106" t="s">
        <v>4802</v>
      </c>
      <c r="B2172" s="76" t="s">
        <v>4803</v>
      </c>
      <c r="C2172" s="107"/>
      <c r="D2172" s="104"/>
      <c r="E2172" s="61"/>
      <c r="F2172" s="61"/>
      <c r="G2172" s="104">
        <f t="shared" si="589"/>
        <v>0</v>
      </c>
      <c r="H2172" s="104"/>
      <c r="I2172" s="68"/>
      <c r="J2172" s="68"/>
      <c r="K2172" s="68"/>
      <c r="L2172" s="68"/>
      <c r="M2172" s="68"/>
      <c r="N2172" s="68"/>
      <c r="O2172" s="68"/>
      <c r="P2172" s="68"/>
      <c r="Q2172" s="68"/>
      <c r="R2172" s="68"/>
      <c r="S2172" s="68"/>
      <c r="T2172" s="68"/>
      <c r="U2172" s="68"/>
      <c r="V2172" s="68"/>
      <c r="W2172" s="68"/>
      <c r="X2172" s="68"/>
      <c r="Y2172" s="68"/>
      <c r="Z2172" s="68"/>
    </row>
    <row r="2173" spans="1:26" ht="30" customHeight="1">
      <c r="A2173" s="103" t="s">
        <v>4804</v>
      </c>
      <c r="B2173" s="76" t="s">
        <v>4805</v>
      </c>
      <c r="C2173" s="107"/>
      <c r="D2173" s="104"/>
      <c r="E2173" s="61"/>
      <c r="F2173" s="61"/>
      <c r="G2173" s="104">
        <f t="shared" si="589"/>
        <v>0</v>
      </c>
      <c r="H2173" s="104"/>
      <c r="I2173" s="68"/>
      <c r="J2173" s="68"/>
      <c r="K2173" s="68"/>
      <c r="L2173" s="68"/>
      <c r="M2173" s="68"/>
      <c r="N2173" s="68"/>
      <c r="O2173" s="68"/>
      <c r="P2173" s="68"/>
      <c r="Q2173" s="68"/>
      <c r="R2173" s="68"/>
      <c r="S2173" s="68"/>
      <c r="T2173" s="68"/>
      <c r="U2173" s="68"/>
      <c r="V2173" s="68"/>
      <c r="W2173" s="68"/>
      <c r="X2173" s="68"/>
      <c r="Y2173" s="68"/>
      <c r="Z2173" s="68"/>
    </row>
    <row r="2174" spans="1:26" ht="30" customHeight="1">
      <c r="A2174" s="100" t="s">
        <v>4806</v>
      </c>
      <c r="B2174" s="109" t="s">
        <v>599</v>
      </c>
      <c r="C2174" s="102"/>
      <c r="D2174" s="102"/>
      <c r="E2174" s="48">
        <f t="shared" ref="E2174:G2174" si="590">SUM(E2175:E2180)</f>
        <v>0</v>
      </c>
      <c r="F2174" s="48">
        <f t="shared" si="590"/>
        <v>0</v>
      </c>
      <c r="G2174" s="48">
        <f t="shared" si="590"/>
        <v>0</v>
      </c>
      <c r="H2174" s="102"/>
      <c r="I2174" s="68"/>
      <c r="J2174" s="68"/>
      <c r="K2174" s="68"/>
      <c r="L2174" s="68"/>
      <c r="M2174" s="68"/>
      <c r="N2174" s="68"/>
      <c r="O2174" s="68"/>
      <c r="P2174" s="68"/>
      <c r="Q2174" s="68"/>
      <c r="R2174" s="68"/>
      <c r="S2174" s="68"/>
      <c r="T2174" s="68"/>
      <c r="U2174" s="68"/>
      <c r="V2174" s="68"/>
      <c r="W2174" s="68"/>
      <c r="X2174" s="68"/>
      <c r="Y2174" s="68"/>
      <c r="Z2174" s="68"/>
    </row>
    <row r="2175" spans="1:26" ht="30" customHeight="1">
      <c r="A2175" s="106" t="s">
        <v>4807</v>
      </c>
      <c r="B2175" s="76" t="s">
        <v>4808</v>
      </c>
      <c r="C2175" s="107"/>
      <c r="D2175" s="104"/>
      <c r="E2175" s="61"/>
      <c r="F2175" s="61"/>
      <c r="G2175" s="104">
        <f t="shared" ref="G2175:G2180" si="591">ROUND(E2175-F2175,2)</f>
        <v>0</v>
      </c>
      <c r="H2175" s="104"/>
      <c r="I2175" s="68"/>
      <c r="J2175" s="68"/>
      <c r="K2175" s="68"/>
      <c r="L2175" s="68"/>
      <c r="M2175" s="68"/>
      <c r="N2175" s="68"/>
      <c r="O2175" s="68"/>
      <c r="P2175" s="68"/>
      <c r="Q2175" s="68"/>
      <c r="R2175" s="68"/>
      <c r="S2175" s="68"/>
      <c r="T2175" s="68"/>
      <c r="U2175" s="68"/>
      <c r="V2175" s="68"/>
      <c r="W2175" s="68"/>
      <c r="X2175" s="68"/>
      <c r="Y2175" s="68"/>
      <c r="Z2175" s="68"/>
    </row>
    <row r="2176" spans="1:26" ht="30" customHeight="1">
      <c r="A2176" s="103" t="s">
        <v>4809</v>
      </c>
      <c r="B2176" s="76" t="s">
        <v>4810</v>
      </c>
      <c r="C2176" s="107"/>
      <c r="D2176" s="104"/>
      <c r="E2176" s="61"/>
      <c r="F2176" s="61"/>
      <c r="G2176" s="104">
        <f t="shared" si="591"/>
        <v>0</v>
      </c>
      <c r="H2176" s="104"/>
      <c r="I2176" s="68"/>
      <c r="J2176" s="68"/>
      <c r="K2176" s="68"/>
      <c r="L2176" s="68"/>
      <c r="M2176" s="68"/>
      <c r="N2176" s="68"/>
      <c r="O2176" s="68"/>
      <c r="P2176" s="68"/>
      <c r="Q2176" s="68"/>
      <c r="R2176" s="68"/>
      <c r="S2176" s="68"/>
      <c r="T2176" s="68"/>
      <c r="U2176" s="68"/>
      <c r="V2176" s="68"/>
      <c r="W2176" s="68"/>
      <c r="X2176" s="68"/>
      <c r="Y2176" s="68"/>
      <c r="Z2176" s="68"/>
    </row>
    <row r="2177" spans="1:26" ht="30" customHeight="1">
      <c r="A2177" s="106" t="s">
        <v>4811</v>
      </c>
      <c r="B2177" s="76" t="s">
        <v>4812</v>
      </c>
      <c r="C2177" s="107"/>
      <c r="D2177" s="104"/>
      <c r="E2177" s="61"/>
      <c r="F2177" s="61"/>
      <c r="G2177" s="104">
        <f t="shared" si="591"/>
        <v>0</v>
      </c>
      <c r="H2177" s="104"/>
      <c r="I2177" s="68"/>
      <c r="J2177" s="68"/>
      <c r="K2177" s="68"/>
      <c r="L2177" s="68"/>
      <c r="M2177" s="68"/>
      <c r="N2177" s="68"/>
      <c r="O2177" s="68"/>
      <c r="P2177" s="68"/>
      <c r="Q2177" s="68"/>
      <c r="R2177" s="68"/>
      <c r="S2177" s="68"/>
      <c r="T2177" s="68"/>
      <c r="U2177" s="68"/>
      <c r="V2177" s="68"/>
      <c r="W2177" s="68"/>
      <c r="X2177" s="68"/>
      <c r="Y2177" s="68"/>
      <c r="Z2177" s="68"/>
    </row>
    <row r="2178" spans="1:26" ht="30" customHeight="1">
      <c r="A2178" s="103" t="s">
        <v>4813</v>
      </c>
      <c r="B2178" s="76" t="s">
        <v>4814</v>
      </c>
      <c r="C2178" s="107"/>
      <c r="D2178" s="104"/>
      <c r="E2178" s="61"/>
      <c r="F2178" s="61"/>
      <c r="G2178" s="104">
        <f t="shared" si="591"/>
        <v>0</v>
      </c>
      <c r="H2178" s="104"/>
      <c r="I2178" s="68"/>
      <c r="J2178" s="68"/>
      <c r="K2178" s="68"/>
      <c r="L2178" s="68"/>
      <c r="M2178" s="68"/>
      <c r="N2178" s="68"/>
      <c r="O2178" s="68"/>
      <c r="P2178" s="68"/>
      <c r="Q2178" s="68"/>
      <c r="R2178" s="68"/>
      <c r="S2178" s="68"/>
      <c r="T2178" s="68"/>
      <c r="U2178" s="68"/>
      <c r="V2178" s="68"/>
      <c r="W2178" s="68"/>
      <c r="X2178" s="68"/>
      <c r="Y2178" s="68"/>
      <c r="Z2178" s="68"/>
    </row>
    <row r="2179" spans="1:26" ht="30" customHeight="1">
      <c r="A2179" s="106" t="s">
        <v>4815</v>
      </c>
      <c r="B2179" s="76" t="s">
        <v>4816</v>
      </c>
      <c r="C2179" s="107"/>
      <c r="D2179" s="104"/>
      <c r="E2179" s="61"/>
      <c r="F2179" s="61"/>
      <c r="G2179" s="104">
        <f t="shared" si="591"/>
        <v>0</v>
      </c>
      <c r="H2179" s="104"/>
      <c r="I2179" s="68"/>
      <c r="J2179" s="68"/>
      <c r="K2179" s="68"/>
      <c r="L2179" s="68"/>
      <c r="M2179" s="68"/>
      <c r="N2179" s="68"/>
      <c r="O2179" s="68"/>
      <c r="P2179" s="68"/>
      <c r="Q2179" s="68"/>
      <c r="R2179" s="68"/>
      <c r="S2179" s="68"/>
      <c r="T2179" s="68"/>
      <c r="U2179" s="68"/>
      <c r="V2179" s="68"/>
      <c r="W2179" s="68"/>
      <c r="X2179" s="68"/>
      <c r="Y2179" s="68"/>
      <c r="Z2179" s="68"/>
    </row>
    <row r="2180" spans="1:26" ht="30" customHeight="1">
      <c r="A2180" s="103" t="s">
        <v>4817</v>
      </c>
      <c r="B2180" s="76" t="s">
        <v>4818</v>
      </c>
      <c r="C2180" s="107"/>
      <c r="D2180" s="104"/>
      <c r="E2180" s="61"/>
      <c r="F2180" s="61"/>
      <c r="G2180" s="104">
        <f t="shared" si="591"/>
        <v>0</v>
      </c>
      <c r="H2180" s="104"/>
      <c r="I2180" s="68"/>
      <c r="J2180" s="68"/>
      <c r="K2180" s="68"/>
      <c r="L2180" s="68"/>
      <c r="M2180" s="68"/>
      <c r="N2180" s="68"/>
      <c r="O2180" s="68"/>
      <c r="P2180" s="68"/>
      <c r="Q2180" s="68"/>
      <c r="R2180" s="68"/>
      <c r="S2180" s="68"/>
      <c r="T2180" s="68"/>
      <c r="U2180" s="68"/>
      <c r="V2180" s="68"/>
      <c r="W2180" s="68"/>
      <c r="X2180" s="68"/>
      <c r="Y2180" s="68"/>
      <c r="Z2180" s="68"/>
    </row>
    <row r="2181" spans="1:26" ht="30" customHeight="1">
      <c r="A2181" s="100" t="s">
        <v>4819</v>
      </c>
      <c r="B2181" s="109" t="s">
        <v>603</v>
      </c>
      <c r="C2181" s="102"/>
      <c r="D2181" s="102"/>
      <c r="E2181" s="48">
        <f t="shared" ref="E2181:G2181" si="592">SUM(E2182:E2195)</f>
        <v>0</v>
      </c>
      <c r="F2181" s="48">
        <f t="shared" si="592"/>
        <v>0</v>
      </c>
      <c r="G2181" s="48">
        <f t="shared" si="592"/>
        <v>0</v>
      </c>
      <c r="H2181" s="102"/>
      <c r="I2181" s="68"/>
      <c r="J2181" s="68"/>
      <c r="K2181" s="68"/>
      <c r="L2181" s="68"/>
      <c r="M2181" s="68"/>
      <c r="N2181" s="68"/>
      <c r="O2181" s="68"/>
      <c r="P2181" s="68"/>
      <c r="Q2181" s="68"/>
      <c r="R2181" s="68"/>
      <c r="S2181" s="68"/>
      <c r="T2181" s="68"/>
      <c r="U2181" s="68"/>
      <c r="V2181" s="68"/>
      <c r="W2181" s="68"/>
      <c r="X2181" s="68"/>
      <c r="Y2181" s="68"/>
      <c r="Z2181" s="68"/>
    </row>
    <row r="2182" spans="1:26" ht="30" customHeight="1">
      <c r="A2182" s="106" t="s">
        <v>4820</v>
      </c>
      <c r="B2182" s="76" t="s">
        <v>4821</v>
      </c>
      <c r="C2182" s="107"/>
      <c r="D2182" s="104"/>
      <c r="E2182" s="61"/>
      <c r="F2182" s="61"/>
      <c r="G2182" s="104">
        <f t="shared" ref="G2182:G2195" si="593">ROUND(E2182-F2182,2)</f>
        <v>0</v>
      </c>
      <c r="H2182" s="104"/>
      <c r="I2182" s="68"/>
      <c r="J2182" s="68"/>
      <c r="K2182" s="68"/>
      <c r="L2182" s="68"/>
      <c r="M2182" s="68"/>
      <c r="N2182" s="68"/>
      <c r="O2182" s="68"/>
      <c r="P2182" s="68"/>
      <c r="Q2182" s="68"/>
      <c r="R2182" s="68"/>
      <c r="S2182" s="68"/>
      <c r="T2182" s="68"/>
      <c r="U2182" s="68"/>
      <c r="V2182" s="68"/>
      <c r="W2182" s="68"/>
      <c r="X2182" s="68"/>
      <c r="Y2182" s="68"/>
      <c r="Z2182" s="68"/>
    </row>
    <row r="2183" spans="1:26" ht="30" customHeight="1">
      <c r="A2183" s="103" t="s">
        <v>4822</v>
      </c>
      <c r="B2183" s="76" t="s">
        <v>4823</v>
      </c>
      <c r="C2183" s="107"/>
      <c r="D2183" s="104"/>
      <c r="E2183" s="61"/>
      <c r="F2183" s="61"/>
      <c r="G2183" s="104">
        <f t="shared" si="593"/>
        <v>0</v>
      </c>
      <c r="H2183" s="104"/>
      <c r="I2183" s="68"/>
      <c r="J2183" s="68"/>
      <c r="K2183" s="68"/>
      <c r="L2183" s="68"/>
      <c r="M2183" s="68"/>
      <c r="N2183" s="68"/>
      <c r="O2183" s="68"/>
      <c r="P2183" s="68"/>
      <c r="Q2183" s="68"/>
      <c r="R2183" s="68"/>
      <c r="S2183" s="68"/>
      <c r="T2183" s="68"/>
      <c r="U2183" s="68"/>
      <c r="V2183" s="68"/>
      <c r="W2183" s="68"/>
      <c r="X2183" s="68"/>
      <c r="Y2183" s="68"/>
      <c r="Z2183" s="68"/>
    </row>
    <row r="2184" spans="1:26" ht="30" customHeight="1">
      <c r="A2184" s="106" t="s">
        <v>4824</v>
      </c>
      <c r="B2184" s="76" t="s">
        <v>4825</v>
      </c>
      <c r="C2184" s="107"/>
      <c r="D2184" s="104"/>
      <c r="E2184" s="61"/>
      <c r="F2184" s="61"/>
      <c r="G2184" s="104">
        <f t="shared" si="593"/>
        <v>0</v>
      </c>
      <c r="H2184" s="104"/>
      <c r="I2184" s="68"/>
      <c r="J2184" s="68"/>
      <c r="K2184" s="68"/>
      <c r="L2184" s="68"/>
      <c r="M2184" s="68"/>
      <c r="N2184" s="68"/>
      <c r="O2184" s="68"/>
      <c r="P2184" s="68"/>
      <c r="Q2184" s="68"/>
      <c r="R2184" s="68"/>
      <c r="S2184" s="68"/>
      <c r="T2184" s="68"/>
      <c r="U2184" s="68"/>
      <c r="V2184" s="68"/>
      <c r="W2184" s="68"/>
      <c r="X2184" s="68"/>
      <c r="Y2184" s="68"/>
      <c r="Z2184" s="68"/>
    </row>
    <row r="2185" spans="1:26" ht="30" customHeight="1">
      <c r="A2185" s="103" t="s">
        <v>4826</v>
      </c>
      <c r="B2185" s="76" t="s">
        <v>4827</v>
      </c>
      <c r="C2185" s="107"/>
      <c r="D2185" s="104"/>
      <c r="E2185" s="61"/>
      <c r="F2185" s="61"/>
      <c r="G2185" s="104">
        <f t="shared" si="593"/>
        <v>0</v>
      </c>
      <c r="H2185" s="104"/>
      <c r="I2185" s="68"/>
      <c r="J2185" s="68"/>
      <c r="K2185" s="68"/>
      <c r="L2185" s="68"/>
      <c r="M2185" s="68"/>
      <c r="N2185" s="68"/>
      <c r="O2185" s="68"/>
      <c r="P2185" s="68"/>
      <c r="Q2185" s="68"/>
      <c r="R2185" s="68"/>
      <c r="S2185" s="68"/>
      <c r="T2185" s="68"/>
      <c r="U2185" s="68"/>
      <c r="V2185" s="68"/>
      <c r="W2185" s="68"/>
      <c r="X2185" s="68"/>
      <c r="Y2185" s="68"/>
      <c r="Z2185" s="68"/>
    </row>
    <row r="2186" spans="1:26" ht="30" customHeight="1">
      <c r="A2186" s="106" t="s">
        <v>4828</v>
      </c>
      <c r="B2186" s="76" t="s">
        <v>4829</v>
      </c>
      <c r="C2186" s="107"/>
      <c r="D2186" s="104"/>
      <c r="E2186" s="61"/>
      <c r="F2186" s="61"/>
      <c r="G2186" s="104">
        <f t="shared" si="593"/>
        <v>0</v>
      </c>
      <c r="H2186" s="104"/>
      <c r="I2186" s="68"/>
      <c r="J2186" s="68"/>
      <c r="K2186" s="68"/>
      <c r="L2186" s="68"/>
      <c r="M2186" s="68"/>
      <c r="N2186" s="68"/>
      <c r="O2186" s="68"/>
      <c r="P2186" s="68"/>
      <c r="Q2186" s="68"/>
      <c r="R2186" s="68"/>
      <c r="S2186" s="68"/>
      <c r="T2186" s="68"/>
      <c r="U2186" s="68"/>
      <c r="V2186" s="68"/>
      <c r="W2186" s="68"/>
      <c r="X2186" s="68"/>
      <c r="Y2186" s="68"/>
      <c r="Z2186" s="68"/>
    </row>
    <row r="2187" spans="1:26" ht="30" customHeight="1">
      <c r="A2187" s="103" t="s">
        <v>4830</v>
      </c>
      <c r="B2187" s="76" t="s">
        <v>4831</v>
      </c>
      <c r="C2187" s="107"/>
      <c r="D2187" s="104"/>
      <c r="E2187" s="61"/>
      <c r="F2187" s="61"/>
      <c r="G2187" s="104">
        <f t="shared" si="593"/>
        <v>0</v>
      </c>
      <c r="H2187" s="104"/>
      <c r="I2187" s="68"/>
      <c r="J2187" s="68"/>
      <c r="K2187" s="68"/>
      <c r="L2187" s="68"/>
      <c r="M2187" s="68"/>
      <c r="N2187" s="68"/>
      <c r="O2187" s="68"/>
      <c r="P2187" s="68"/>
      <c r="Q2187" s="68"/>
      <c r="R2187" s="68"/>
      <c r="S2187" s="68"/>
      <c r="T2187" s="68"/>
      <c r="U2187" s="68"/>
      <c r="V2187" s="68"/>
      <c r="W2187" s="68"/>
      <c r="X2187" s="68"/>
      <c r="Y2187" s="68"/>
      <c r="Z2187" s="68"/>
    </row>
    <row r="2188" spans="1:26" ht="30" customHeight="1">
      <c r="A2188" s="106" t="s">
        <v>4832</v>
      </c>
      <c r="B2188" s="76" t="s">
        <v>4833</v>
      </c>
      <c r="C2188" s="107"/>
      <c r="D2188" s="104"/>
      <c r="E2188" s="61"/>
      <c r="F2188" s="61"/>
      <c r="G2188" s="104">
        <f t="shared" si="593"/>
        <v>0</v>
      </c>
      <c r="H2188" s="104"/>
      <c r="I2188" s="68"/>
      <c r="J2188" s="68"/>
      <c r="K2188" s="68"/>
      <c r="L2188" s="68"/>
      <c r="M2188" s="68"/>
      <c r="N2188" s="68"/>
      <c r="O2188" s="68"/>
      <c r="P2188" s="68"/>
      <c r="Q2188" s="68"/>
      <c r="R2188" s="68"/>
      <c r="S2188" s="68"/>
      <c r="T2188" s="68"/>
      <c r="U2188" s="68"/>
      <c r="V2188" s="68"/>
      <c r="W2188" s="68"/>
      <c r="X2188" s="68"/>
      <c r="Y2188" s="68"/>
      <c r="Z2188" s="68"/>
    </row>
    <row r="2189" spans="1:26" ht="30" customHeight="1">
      <c r="A2189" s="103" t="s">
        <v>4834</v>
      </c>
      <c r="B2189" s="76" t="s">
        <v>4835</v>
      </c>
      <c r="C2189" s="107"/>
      <c r="D2189" s="104"/>
      <c r="E2189" s="61"/>
      <c r="F2189" s="61"/>
      <c r="G2189" s="104">
        <f t="shared" si="593"/>
        <v>0</v>
      </c>
      <c r="H2189" s="104"/>
      <c r="I2189" s="68"/>
      <c r="J2189" s="68"/>
      <c r="K2189" s="68"/>
      <c r="L2189" s="68"/>
      <c r="M2189" s="68"/>
      <c r="N2189" s="68"/>
      <c r="O2189" s="68"/>
      <c r="P2189" s="68"/>
      <c r="Q2189" s="68"/>
      <c r="R2189" s="68"/>
      <c r="S2189" s="68"/>
      <c r="T2189" s="68"/>
      <c r="U2189" s="68"/>
      <c r="V2189" s="68"/>
      <c r="W2189" s="68"/>
      <c r="X2189" s="68"/>
      <c r="Y2189" s="68"/>
      <c r="Z2189" s="68"/>
    </row>
    <row r="2190" spans="1:26" ht="30" customHeight="1">
      <c r="A2190" s="106" t="s">
        <v>4836</v>
      </c>
      <c r="B2190" s="76" t="s">
        <v>4837</v>
      </c>
      <c r="C2190" s="107"/>
      <c r="D2190" s="104"/>
      <c r="E2190" s="61"/>
      <c r="F2190" s="61"/>
      <c r="G2190" s="104">
        <f t="shared" si="593"/>
        <v>0</v>
      </c>
      <c r="H2190" s="104"/>
      <c r="I2190" s="68"/>
      <c r="J2190" s="68"/>
      <c r="K2190" s="68"/>
      <c r="L2190" s="68"/>
      <c r="M2190" s="68"/>
      <c r="N2190" s="68"/>
      <c r="O2190" s="68"/>
      <c r="P2190" s="68"/>
      <c r="Q2190" s="68"/>
      <c r="R2190" s="68"/>
      <c r="S2190" s="68"/>
      <c r="T2190" s="68"/>
      <c r="U2190" s="68"/>
      <c r="V2190" s="68"/>
      <c r="W2190" s="68"/>
      <c r="X2190" s="68"/>
      <c r="Y2190" s="68"/>
      <c r="Z2190" s="68"/>
    </row>
    <row r="2191" spans="1:26" ht="30" customHeight="1">
      <c r="A2191" s="103" t="s">
        <v>4838</v>
      </c>
      <c r="B2191" s="76" t="s">
        <v>4839</v>
      </c>
      <c r="C2191" s="107"/>
      <c r="D2191" s="104"/>
      <c r="E2191" s="61"/>
      <c r="F2191" s="61"/>
      <c r="G2191" s="104">
        <f t="shared" si="593"/>
        <v>0</v>
      </c>
      <c r="H2191" s="104"/>
      <c r="I2191" s="68"/>
      <c r="J2191" s="68"/>
      <c r="K2191" s="68"/>
      <c r="L2191" s="68"/>
      <c r="M2191" s="68"/>
      <c r="N2191" s="68"/>
      <c r="O2191" s="68"/>
      <c r="P2191" s="68"/>
      <c r="Q2191" s="68"/>
      <c r="R2191" s="68"/>
      <c r="S2191" s="68"/>
      <c r="T2191" s="68"/>
      <c r="U2191" s="68"/>
      <c r="V2191" s="68"/>
      <c r="W2191" s="68"/>
      <c r="X2191" s="68"/>
      <c r="Y2191" s="68"/>
      <c r="Z2191" s="68"/>
    </row>
    <row r="2192" spans="1:26" ht="30" customHeight="1">
      <c r="A2192" s="106" t="s">
        <v>4840</v>
      </c>
      <c r="B2192" s="76" t="s">
        <v>4841</v>
      </c>
      <c r="C2192" s="107"/>
      <c r="D2192" s="104"/>
      <c r="E2192" s="61"/>
      <c r="F2192" s="61"/>
      <c r="G2192" s="104">
        <f t="shared" si="593"/>
        <v>0</v>
      </c>
      <c r="H2192" s="104"/>
      <c r="I2192" s="68"/>
      <c r="J2192" s="68"/>
      <c r="K2192" s="68"/>
      <c r="L2192" s="68"/>
      <c r="M2192" s="68"/>
      <c r="N2192" s="68"/>
      <c r="O2192" s="68"/>
      <c r="P2192" s="68"/>
      <c r="Q2192" s="68"/>
      <c r="R2192" s="68"/>
      <c r="S2192" s="68"/>
      <c r="T2192" s="68"/>
      <c r="U2192" s="68"/>
      <c r="V2192" s="68"/>
      <c r="W2192" s="68"/>
      <c r="X2192" s="68"/>
      <c r="Y2192" s="68"/>
      <c r="Z2192" s="68"/>
    </row>
    <row r="2193" spans="1:26" ht="30" customHeight="1">
      <c r="A2193" s="103" t="s">
        <v>4842</v>
      </c>
      <c r="B2193" s="76" t="s">
        <v>4843</v>
      </c>
      <c r="C2193" s="107"/>
      <c r="D2193" s="104"/>
      <c r="E2193" s="61"/>
      <c r="F2193" s="61"/>
      <c r="G2193" s="104">
        <f t="shared" si="593"/>
        <v>0</v>
      </c>
      <c r="H2193" s="104"/>
      <c r="I2193" s="68"/>
      <c r="J2193" s="68"/>
      <c r="K2193" s="68"/>
      <c r="L2193" s="68"/>
      <c r="M2193" s="68"/>
      <c r="N2193" s="68"/>
      <c r="O2193" s="68"/>
      <c r="P2193" s="68"/>
      <c r="Q2193" s="68"/>
      <c r="R2193" s="68"/>
      <c r="S2193" s="68"/>
      <c r="T2193" s="68"/>
      <c r="U2193" s="68"/>
      <c r="V2193" s="68"/>
      <c r="W2193" s="68"/>
      <c r="X2193" s="68"/>
      <c r="Y2193" s="68"/>
      <c r="Z2193" s="68"/>
    </row>
    <row r="2194" spans="1:26" ht="30" customHeight="1">
      <c r="A2194" s="106" t="s">
        <v>4844</v>
      </c>
      <c r="B2194" s="76" t="s">
        <v>4845</v>
      </c>
      <c r="C2194" s="107"/>
      <c r="D2194" s="104"/>
      <c r="E2194" s="61"/>
      <c r="F2194" s="61"/>
      <c r="G2194" s="104">
        <f t="shared" si="593"/>
        <v>0</v>
      </c>
      <c r="H2194" s="104"/>
      <c r="I2194" s="68"/>
      <c r="J2194" s="68"/>
      <c r="K2194" s="68"/>
      <c r="L2194" s="68"/>
      <c r="M2194" s="68"/>
      <c r="N2194" s="68"/>
      <c r="O2194" s="68"/>
      <c r="P2194" s="68"/>
      <c r="Q2194" s="68"/>
      <c r="R2194" s="68"/>
      <c r="S2194" s="68"/>
      <c r="T2194" s="68"/>
      <c r="U2194" s="68"/>
      <c r="V2194" s="68"/>
      <c r="W2194" s="68"/>
      <c r="X2194" s="68"/>
      <c r="Y2194" s="68"/>
      <c r="Z2194" s="68"/>
    </row>
    <row r="2195" spans="1:26" ht="30" customHeight="1">
      <c r="A2195" s="103" t="s">
        <v>4846</v>
      </c>
      <c r="B2195" s="76" t="s">
        <v>4847</v>
      </c>
      <c r="C2195" s="107"/>
      <c r="D2195" s="104"/>
      <c r="E2195" s="61"/>
      <c r="F2195" s="61"/>
      <c r="G2195" s="104">
        <f t="shared" si="593"/>
        <v>0</v>
      </c>
      <c r="H2195" s="104"/>
      <c r="I2195" s="68"/>
      <c r="J2195" s="68"/>
      <c r="K2195" s="68"/>
      <c r="L2195" s="68"/>
      <c r="M2195" s="68"/>
      <c r="N2195" s="68"/>
      <c r="O2195" s="68"/>
      <c r="P2195" s="68"/>
      <c r="Q2195" s="68"/>
      <c r="R2195" s="68"/>
      <c r="S2195" s="68"/>
      <c r="T2195" s="68"/>
      <c r="U2195" s="68"/>
      <c r="V2195" s="68"/>
      <c r="W2195" s="68"/>
      <c r="X2195" s="68"/>
      <c r="Y2195" s="68"/>
      <c r="Z2195" s="68"/>
    </row>
    <row r="2196" spans="1:26" ht="30" customHeight="1">
      <c r="A2196" s="100" t="s">
        <v>4848</v>
      </c>
      <c r="B2196" s="110" t="s">
        <v>611</v>
      </c>
      <c r="C2196" s="102"/>
      <c r="D2196" s="102"/>
      <c r="E2196" s="48">
        <f t="shared" ref="E2196:G2196" si="594">SUM(E2197:E2202)</f>
        <v>0</v>
      </c>
      <c r="F2196" s="48">
        <f t="shared" si="594"/>
        <v>0</v>
      </c>
      <c r="G2196" s="48">
        <f t="shared" si="594"/>
        <v>0</v>
      </c>
      <c r="H2196" s="102"/>
      <c r="I2196" s="68"/>
      <c r="J2196" s="68"/>
      <c r="K2196" s="68"/>
      <c r="L2196" s="68"/>
      <c r="M2196" s="68"/>
      <c r="N2196" s="68"/>
      <c r="O2196" s="68"/>
      <c r="P2196" s="68"/>
      <c r="Q2196" s="68"/>
      <c r="R2196" s="68"/>
      <c r="S2196" s="68"/>
      <c r="T2196" s="68"/>
      <c r="U2196" s="68"/>
      <c r="V2196" s="68"/>
      <c r="W2196" s="68"/>
      <c r="X2196" s="68"/>
      <c r="Y2196" s="68"/>
      <c r="Z2196" s="68"/>
    </row>
    <row r="2197" spans="1:26" ht="30" customHeight="1">
      <c r="A2197" s="103" t="s">
        <v>4849</v>
      </c>
      <c r="B2197" s="63" t="s">
        <v>4850</v>
      </c>
      <c r="C2197" s="104"/>
      <c r="D2197" s="104"/>
      <c r="E2197" s="104"/>
      <c r="F2197" s="104"/>
      <c r="G2197" s="104">
        <f t="shared" ref="G2197:G2202" si="595">ROUND(E2197-F2197,2)</f>
        <v>0</v>
      </c>
      <c r="H2197" s="104"/>
      <c r="I2197" s="68"/>
      <c r="J2197" s="68"/>
      <c r="K2197" s="68"/>
      <c r="L2197" s="68"/>
      <c r="M2197" s="68"/>
      <c r="N2197" s="68"/>
      <c r="O2197" s="68"/>
      <c r="P2197" s="68"/>
      <c r="Q2197" s="68"/>
      <c r="R2197" s="68"/>
      <c r="S2197" s="68"/>
      <c r="T2197" s="68"/>
      <c r="U2197" s="68"/>
      <c r="V2197" s="68"/>
      <c r="W2197" s="68"/>
      <c r="X2197" s="68"/>
      <c r="Y2197" s="68"/>
      <c r="Z2197" s="68"/>
    </row>
    <row r="2198" spans="1:26" ht="30" customHeight="1">
      <c r="A2198" s="103" t="s">
        <v>4851</v>
      </c>
      <c r="B2198" s="63" t="s">
        <v>4852</v>
      </c>
      <c r="C2198" s="104"/>
      <c r="D2198" s="104"/>
      <c r="E2198" s="104"/>
      <c r="F2198" s="104"/>
      <c r="G2198" s="104">
        <f t="shared" si="595"/>
        <v>0</v>
      </c>
      <c r="H2198" s="104"/>
      <c r="I2198" s="68"/>
      <c r="J2198" s="68"/>
      <c r="K2198" s="68"/>
      <c r="L2198" s="68"/>
      <c r="M2198" s="68"/>
      <c r="N2198" s="68"/>
      <c r="O2198" s="68"/>
      <c r="P2198" s="68"/>
      <c r="Q2198" s="68"/>
      <c r="R2198" s="68"/>
      <c r="S2198" s="68"/>
      <c r="T2198" s="68"/>
      <c r="U2198" s="68"/>
      <c r="V2198" s="68"/>
      <c r="W2198" s="68"/>
      <c r="X2198" s="68"/>
      <c r="Y2198" s="68"/>
      <c r="Z2198" s="68"/>
    </row>
    <row r="2199" spans="1:26" ht="30" customHeight="1">
      <c r="A2199" s="103" t="s">
        <v>4853</v>
      </c>
      <c r="B2199" s="63" t="s">
        <v>4854</v>
      </c>
      <c r="C2199" s="104"/>
      <c r="D2199" s="104"/>
      <c r="E2199" s="104"/>
      <c r="F2199" s="104"/>
      <c r="G2199" s="104">
        <f t="shared" si="595"/>
        <v>0</v>
      </c>
      <c r="H2199" s="104"/>
      <c r="I2199" s="68"/>
      <c r="J2199" s="68"/>
      <c r="K2199" s="68"/>
      <c r="L2199" s="68"/>
      <c r="M2199" s="68"/>
      <c r="N2199" s="68"/>
      <c r="O2199" s="68"/>
      <c r="P2199" s="68"/>
      <c r="Q2199" s="68"/>
      <c r="R2199" s="68"/>
      <c r="S2199" s="68"/>
      <c r="T2199" s="68"/>
      <c r="U2199" s="68"/>
      <c r="V2199" s="68"/>
      <c r="W2199" s="68"/>
      <c r="X2199" s="68"/>
      <c r="Y2199" s="68"/>
      <c r="Z2199" s="68"/>
    </row>
    <row r="2200" spans="1:26" ht="30" customHeight="1">
      <c r="A2200" s="103" t="s">
        <v>4855</v>
      </c>
      <c r="B2200" s="63" t="s">
        <v>4856</v>
      </c>
      <c r="C2200" s="104"/>
      <c r="D2200" s="104"/>
      <c r="E2200" s="104"/>
      <c r="F2200" s="104"/>
      <c r="G2200" s="104">
        <f t="shared" si="595"/>
        <v>0</v>
      </c>
      <c r="H2200" s="104"/>
      <c r="I2200" s="68"/>
      <c r="J2200" s="68"/>
      <c r="K2200" s="68"/>
      <c r="L2200" s="68"/>
      <c r="M2200" s="68"/>
      <c r="N2200" s="68"/>
      <c r="O2200" s="68"/>
      <c r="P2200" s="68"/>
      <c r="Q2200" s="68"/>
      <c r="R2200" s="68"/>
      <c r="S2200" s="68"/>
      <c r="T2200" s="68"/>
      <c r="U2200" s="68"/>
      <c r="V2200" s="68"/>
      <c r="W2200" s="68"/>
      <c r="X2200" s="68"/>
      <c r="Y2200" s="68"/>
      <c r="Z2200" s="68"/>
    </row>
    <row r="2201" spans="1:26" ht="30" customHeight="1">
      <c r="A2201" s="103" t="s">
        <v>4857</v>
      </c>
      <c r="B2201" s="63" t="s">
        <v>4858</v>
      </c>
      <c r="C2201" s="104"/>
      <c r="D2201" s="104"/>
      <c r="E2201" s="61"/>
      <c r="F2201" s="61"/>
      <c r="G2201" s="104">
        <f t="shared" si="595"/>
        <v>0</v>
      </c>
      <c r="H2201" s="104"/>
      <c r="I2201" s="68"/>
      <c r="J2201" s="68"/>
      <c r="K2201" s="68"/>
      <c r="L2201" s="68"/>
      <c r="M2201" s="68"/>
      <c r="N2201" s="68"/>
      <c r="O2201" s="68"/>
      <c r="P2201" s="68"/>
      <c r="Q2201" s="68"/>
      <c r="R2201" s="68"/>
      <c r="S2201" s="68"/>
      <c r="T2201" s="68"/>
      <c r="U2201" s="68"/>
      <c r="V2201" s="68"/>
      <c r="W2201" s="68"/>
      <c r="X2201" s="68"/>
      <c r="Y2201" s="68"/>
      <c r="Z2201" s="68"/>
    </row>
    <row r="2202" spans="1:26" ht="30" customHeight="1">
      <c r="A2202" s="103" t="s">
        <v>4859</v>
      </c>
      <c r="B2202" s="63" t="s">
        <v>4860</v>
      </c>
      <c r="C2202" s="104"/>
      <c r="D2202" s="104"/>
      <c r="E2202" s="61"/>
      <c r="F2202" s="61"/>
      <c r="G2202" s="104">
        <f t="shared" si="595"/>
        <v>0</v>
      </c>
      <c r="H2202" s="104"/>
      <c r="I2202" s="68"/>
      <c r="J2202" s="68"/>
      <c r="K2202" s="68"/>
      <c r="L2202" s="68"/>
      <c r="M2202" s="68"/>
      <c r="N2202" s="68"/>
      <c r="O2202" s="68"/>
      <c r="P2202" s="68"/>
      <c r="Q2202" s="68"/>
      <c r="R2202" s="68"/>
      <c r="S2202" s="68"/>
      <c r="T2202" s="68"/>
      <c r="U2202" s="68"/>
      <c r="V2202" s="68"/>
      <c r="W2202" s="68"/>
      <c r="X2202" s="68"/>
      <c r="Y2202" s="68"/>
      <c r="Z2202" s="68"/>
    </row>
    <row r="2203" spans="1:26" ht="30" customHeight="1">
      <c r="A2203" s="53" t="s">
        <v>4861</v>
      </c>
      <c r="B2203" s="108" t="s">
        <v>612</v>
      </c>
      <c r="C2203" s="48"/>
      <c r="D2203" s="48"/>
      <c r="E2203" s="48">
        <f t="shared" ref="E2203:G2203" si="596">SUM(E2204:E2217)</f>
        <v>0</v>
      </c>
      <c r="F2203" s="48">
        <f t="shared" si="596"/>
        <v>0</v>
      </c>
      <c r="G2203" s="48">
        <f t="shared" si="596"/>
        <v>0</v>
      </c>
      <c r="H2203" s="102"/>
      <c r="I2203" s="68"/>
      <c r="J2203" s="68"/>
      <c r="K2203" s="68"/>
      <c r="L2203" s="68"/>
      <c r="M2203" s="68"/>
      <c r="N2203" s="68"/>
      <c r="O2203" s="68"/>
      <c r="P2203" s="68"/>
      <c r="Q2203" s="68"/>
      <c r="R2203" s="68"/>
      <c r="S2203" s="68"/>
      <c r="T2203" s="68"/>
      <c r="U2203" s="68"/>
      <c r="V2203" s="68"/>
      <c r="W2203" s="68"/>
      <c r="X2203" s="68"/>
      <c r="Y2203" s="68"/>
      <c r="Z2203" s="68"/>
    </row>
    <row r="2204" spans="1:26" ht="30" customHeight="1">
      <c r="A2204" s="65" t="s">
        <v>4862</v>
      </c>
      <c r="B2204" s="59" t="s">
        <v>4863</v>
      </c>
      <c r="C2204" s="66"/>
      <c r="D2204" s="60"/>
      <c r="E2204" s="61"/>
      <c r="F2204" s="61"/>
      <c r="G2204" s="104">
        <f t="shared" ref="G2204:G2217" si="597">ROUND(E2204-F2204,2)</f>
        <v>0</v>
      </c>
      <c r="H2204" s="104"/>
      <c r="I2204" s="68"/>
      <c r="J2204" s="68"/>
      <c r="K2204" s="68"/>
      <c r="L2204" s="68"/>
      <c r="M2204" s="68"/>
      <c r="N2204" s="68"/>
      <c r="O2204" s="68"/>
      <c r="P2204" s="68"/>
      <c r="Q2204" s="68"/>
      <c r="R2204" s="68"/>
      <c r="S2204" s="68"/>
      <c r="T2204" s="68"/>
      <c r="U2204" s="68"/>
      <c r="V2204" s="68"/>
      <c r="W2204" s="68"/>
      <c r="X2204" s="68"/>
      <c r="Y2204" s="68"/>
      <c r="Z2204" s="68"/>
    </row>
    <row r="2205" spans="1:26" ht="30" customHeight="1">
      <c r="A2205" s="58" t="s">
        <v>4864</v>
      </c>
      <c r="B2205" s="59" t="s">
        <v>4865</v>
      </c>
      <c r="C2205" s="66"/>
      <c r="D2205" s="60"/>
      <c r="E2205" s="61"/>
      <c r="F2205" s="61"/>
      <c r="G2205" s="104">
        <f t="shared" si="597"/>
        <v>0</v>
      </c>
      <c r="H2205" s="104"/>
      <c r="I2205" s="68"/>
      <c r="J2205" s="68"/>
      <c r="K2205" s="68"/>
      <c r="L2205" s="68"/>
      <c r="M2205" s="68"/>
      <c r="N2205" s="68"/>
      <c r="O2205" s="68"/>
      <c r="P2205" s="68"/>
      <c r="Q2205" s="68"/>
      <c r="R2205" s="68"/>
      <c r="S2205" s="68"/>
      <c r="T2205" s="68"/>
      <c r="U2205" s="68"/>
      <c r="V2205" s="68"/>
      <c r="W2205" s="68"/>
      <c r="X2205" s="68"/>
      <c r="Y2205" s="68"/>
      <c r="Z2205" s="68"/>
    </row>
    <row r="2206" spans="1:26" ht="30" customHeight="1">
      <c r="A2206" s="65" t="s">
        <v>4866</v>
      </c>
      <c r="B2206" s="59" t="s">
        <v>4867</v>
      </c>
      <c r="C2206" s="66"/>
      <c r="D2206" s="60"/>
      <c r="E2206" s="61"/>
      <c r="F2206" s="61"/>
      <c r="G2206" s="104">
        <f t="shared" si="597"/>
        <v>0</v>
      </c>
      <c r="H2206" s="104"/>
      <c r="I2206" s="68"/>
      <c r="J2206" s="68"/>
      <c r="K2206" s="68"/>
      <c r="L2206" s="68"/>
      <c r="M2206" s="68"/>
      <c r="N2206" s="68"/>
      <c r="O2206" s="68"/>
      <c r="P2206" s="68"/>
      <c r="Q2206" s="68"/>
      <c r="R2206" s="68"/>
      <c r="S2206" s="68"/>
      <c r="T2206" s="68"/>
      <c r="U2206" s="68"/>
      <c r="V2206" s="68"/>
      <c r="W2206" s="68"/>
      <c r="X2206" s="68"/>
      <c r="Y2206" s="68"/>
      <c r="Z2206" s="68"/>
    </row>
    <row r="2207" spans="1:26" ht="30" customHeight="1">
      <c r="A2207" s="58" t="s">
        <v>4868</v>
      </c>
      <c r="B2207" s="59" t="s">
        <v>4869</v>
      </c>
      <c r="C2207" s="66"/>
      <c r="D2207" s="60"/>
      <c r="E2207" s="61"/>
      <c r="F2207" s="61"/>
      <c r="G2207" s="104">
        <f t="shared" si="597"/>
        <v>0</v>
      </c>
      <c r="H2207" s="104"/>
      <c r="I2207" s="68"/>
      <c r="J2207" s="68"/>
      <c r="K2207" s="68"/>
      <c r="L2207" s="68"/>
      <c r="M2207" s="68"/>
      <c r="N2207" s="68"/>
      <c r="O2207" s="68"/>
      <c r="P2207" s="68"/>
      <c r="Q2207" s="68"/>
      <c r="R2207" s="68"/>
      <c r="S2207" s="68"/>
      <c r="T2207" s="68"/>
      <c r="U2207" s="68"/>
      <c r="V2207" s="68"/>
      <c r="W2207" s="68"/>
      <c r="X2207" s="68"/>
      <c r="Y2207" s="68"/>
      <c r="Z2207" s="68"/>
    </row>
    <row r="2208" spans="1:26" ht="30" customHeight="1">
      <c r="A2208" s="65" t="s">
        <v>4870</v>
      </c>
      <c r="B2208" s="59" t="s">
        <v>4871</v>
      </c>
      <c r="C2208" s="66"/>
      <c r="D2208" s="60"/>
      <c r="E2208" s="61"/>
      <c r="F2208" s="61"/>
      <c r="G2208" s="104">
        <f t="shared" si="597"/>
        <v>0</v>
      </c>
      <c r="H2208" s="104"/>
      <c r="I2208" s="68"/>
      <c r="J2208" s="68"/>
      <c r="K2208" s="68"/>
      <c r="L2208" s="68"/>
      <c r="M2208" s="68"/>
      <c r="N2208" s="68"/>
      <c r="O2208" s="68"/>
      <c r="P2208" s="68"/>
      <c r="Q2208" s="68"/>
      <c r="R2208" s="68"/>
      <c r="S2208" s="68"/>
      <c r="T2208" s="68"/>
      <c r="U2208" s="68"/>
      <c r="V2208" s="68"/>
      <c r="W2208" s="68"/>
      <c r="X2208" s="68"/>
      <c r="Y2208" s="68"/>
      <c r="Z2208" s="68"/>
    </row>
    <row r="2209" spans="1:26" ht="30" customHeight="1">
      <c r="A2209" s="58" t="s">
        <v>4872</v>
      </c>
      <c r="B2209" s="59" t="s">
        <v>4873</v>
      </c>
      <c r="C2209" s="66"/>
      <c r="D2209" s="60"/>
      <c r="E2209" s="61"/>
      <c r="F2209" s="61"/>
      <c r="G2209" s="104">
        <f t="shared" si="597"/>
        <v>0</v>
      </c>
      <c r="H2209" s="104"/>
      <c r="I2209" s="68"/>
      <c r="J2209" s="68"/>
      <c r="K2209" s="68"/>
      <c r="L2209" s="68"/>
      <c r="M2209" s="68"/>
      <c r="N2209" s="68"/>
      <c r="O2209" s="68"/>
      <c r="P2209" s="68"/>
      <c r="Q2209" s="68"/>
      <c r="R2209" s="68"/>
      <c r="S2209" s="68"/>
      <c r="T2209" s="68"/>
      <c r="U2209" s="68"/>
      <c r="V2209" s="68"/>
      <c r="W2209" s="68"/>
      <c r="X2209" s="68"/>
      <c r="Y2209" s="68"/>
      <c r="Z2209" s="68"/>
    </row>
    <row r="2210" spans="1:26" ht="30" customHeight="1">
      <c r="A2210" s="65" t="s">
        <v>4874</v>
      </c>
      <c r="B2210" s="59" t="s">
        <v>4875</v>
      </c>
      <c r="C2210" s="66"/>
      <c r="D2210" s="60"/>
      <c r="E2210" s="61"/>
      <c r="F2210" s="61"/>
      <c r="G2210" s="104">
        <f t="shared" si="597"/>
        <v>0</v>
      </c>
      <c r="H2210" s="104"/>
      <c r="I2210" s="68"/>
      <c r="J2210" s="68"/>
      <c r="K2210" s="68"/>
      <c r="L2210" s="68"/>
      <c r="M2210" s="68"/>
      <c r="N2210" s="68"/>
      <c r="O2210" s="68"/>
      <c r="P2210" s="68"/>
      <c r="Q2210" s="68"/>
      <c r="R2210" s="68"/>
      <c r="S2210" s="68"/>
      <c r="T2210" s="68"/>
      <c r="U2210" s="68"/>
      <c r="V2210" s="68"/>
      <c r="W2210" s="68"/>
      <c r="X2210" s="68"/>
      <c r="Y2210" s="68"/>
      <c r="Z2210" s="68"/>
    </row>
    <row r="2211" spans="1:26" ht="30" customHeight="1">
      <c r="A2211" s="58" t="s">
        <v>4876</v>
      </c>
      <c r="B2211" s="59" t="s">
        <v>4877</v>
      </c>
      <c r="C2211" s="66"/>
      <c r="D2211" s="60"/>
      <c r="E2211" s="61"/>
      <c r="F2211" s="61"/>
      <c r="G2211" s="104">
        <f t="shared" si="597"/>
        <v>0</v>
      </c>
      <c r="H2211" s="104"/>
      <c r="I2211" s="68"/>
      <c r="J2211" s="68"/>
      <c r="K2211" s="68"/>
      <c r="L2211" s="68"/>
      <c r="M2211" s="68"/>
      <c r="N2211" s="68"/>
      <c r="O2211" s="68"/>
      <c r="P2211" s="68"/>
      <c r="Q2211" s="68"/>
      <c r="R2211" s="68"/>
      <c r="S2211" s="68"/>
      <c r="T2211" s="68"/>
      <c r="U2211" s="68"/>
      <c r="V2211" s="68"/>
      <c r="W2211" s="68"/>
      <c r="X2211" s="68"/>
      <c r="Y2211" s="68"/>
      <c r="Z2211" s="68"/>
    </row>
    <row r="2212" spans="1:26" ht="30" customHeight="1">
      <c r="A2212" s="65" t="s">
        <v>4878</v>
      </c>
      <c r="B2212" s="59" t="s">
        <v>4879</v>
      </c>
      <c r="C2212" s="66"/>
      <c r="D2212" s="60"/>
      <c r="E2212" s="61"/>
      <c r="F2212" s="61"/>
      <c r="G2212" s="104">
        <f t="shared" si="597"/>
        <v>0</v>
      </c>
      <c r="H2212" s="104"/>
      <c r="I2212" s="68"/>
      <c r="J2212" s="68"/>
      <c r="K2212" s="68"/>
      <c r="L2212" s="68"/>
      <c r="M2212" s="68"/>
      <c r="N2212" s="68"/>
      <c r="O2212" s="68"/>
      <c r="P2212" s="68"/>
      <c r="Q2212" s="68"/>
      <c r="R2212" s="68"/>
      <c r="S2212" s="68"/>
      <c r="T2212" s="68"/>
      <c r="U2212" s="68"/>
      <c r="V2212" s="68"/>
      <c r="W2212" s="68"/>
      <c r="X2212" s="68"/>
      <c r="Y2212" s="68"/>
      <c r="Z2212" s="68"/>
    </row>
    <row r="2213" spans="1:26" ht="30" customHeight="1">
      <c r="A2213" s="58" t="s">
        <v>4880</v>
      </c>
      <c r="B2213" s="59" t="s">
        <v>4881</v>
      </c>
      <c r="C2213" s="66"/>
      <c r="D2213" s="60"/>
      <c r="E2213" s="61"/>
      <c r="F2213" s="61"/>
      <c r="G2213" s="104">
        <f t="shared" si="597"/>
        <v>0</v>
      </c>
      <c r="H2213" s="104"/>
      <c r="I2213" s="68"/>
      <c r="J2213" s="68"/>
      <c r="K2213" s="68"/>
      <c r="L2213" s="68"/>
      <c r="M2213" s="68"/>
      <c r="N2213" s="68"/>
      <c r="O2213" s="68"/>
      <c r="P2213" s="68"/>
      <c r="Q2213" s="68"/>
      <c r="R2213" s="68"/>
      <c r="S2213" s="68"/>
      <c r="T2213" s="68"/>
      <c r="U2213" s="68"/>
      <c r="V2213" s="68"/>
      <c r="W2213" s="68"/>
      <c r="X2213" s="68"/>
      <c r="Y2213" s="68"/>
      <c r="Z2213" s="68"/>
    </row>
    <row r="2214" spans="1:26" ht="30" customHeight="1">
      <c r="A2214" s="65" t="s">
        <v>4882</v>
      </c>
      <c r="B2214" s="59" t="s">
        <v>4883</v>
      </c>
      <c r="C2214" s="66"/>
      <c r="D2214" s="60"/>
      <c r="E2214" s="61"/>
      <c r="F2214" s="61"/>
      <c r="G2214" s="104">
        <f t="shared" si="597"/>
        <v>0</v>
      </c>
      <c r="H2214" s="104"/>
      <c r="I2214" s="68"/>
      <c r="J2214" s="68"/>
      <c r="K2214" s="68"/>
      <c r="L2214" s="68"/>
      <c r="M2214" s="68"/>
      <c r="N2214" s="68"/>
      <c r="O2214" s="68"/>
      <c r="P2214" s="68"/>
      <c r="Q2214" s="68"/>
      <c r="R2214" s="68"/>
      <c r="S2214" s="68"/>
      <c r="T2214" s="68"/>
      <c r="U2214" s="68"/>
      <c r="V2214" s="68"/>
      <c r="W2214" s="68"/>
      <c r="X2214" s="68"/>
      <c r="Y2214" s="68"/>
      <c r="Z2214" s="68"/>
    </row>
    <row r="2215" spans="1:26" ht="30" customHeight="1">
      <c r="A2215" s="58" t="s">
        <v>4884</v>
      </c>
      <c r="B2215" s="59" t="s">
        <v>4885</v>
      </c>
      <c r="C2215" s="66"/>
      <c r="D2215" s="60"/>
      <c r="E2215" s="61"/>
      <c r="F2215" s="61"/>
      <c r="G2215" s="104">
        <f t="shared" si="597"/>
        <v>0</v>
      </c>
      <c r="H2215" s="104"/>
      <c r="I2215" s="68"/>
      <c r="J2215" s="68"/>
      <c r="K2215" s="68"/>
      <c r="L2215" s="68"/>
      <c r="M2215" s="68"/>
      <c r="N2215" s="68"/>
      <c r="O2215" s="68"/>
      <c r="P2215" s="68"/>
      <c r="Q2215" s="68"/>
      <c r="R2215" s="68"/>
      <c r="S2215" s="68"/>
      <c r="T2215" s="68"/>
      <c r="U2215" s="68"/>
      <c r="V2215" s="68"/>
      <c r="W2215" s="68"/>
      <c r="X2215" s="68"/>
      <c r="Y2215" s="68"/>
      <c r="Z2215" s="68"/>
    </row>
    <row r="2216" spans="1:26" ht="30" customHeight="1">
      <c r="A2216" s="65" t="s">
        <v>4886</v>
      </c>
      <c r="B2216" s="59" t="s">
        <v>4887</v>
      </c>
      <c r="C2216" s="66"/>
      <c r="D2216" s="60"/>
      <c r="E2216" s="61"/>
      <c r="F2216" s="61"/>
      <c r="G2216" s="104">
        <f t="shared" si="597"/>
        <v>0</v>
      </c>
      <c r="H2216" s="104"/>
      <c r="I2216" s="68"/>
      <c r="J2216" s="68"/>
      <c r="K2216" s="68"/>
      <c r="L2216" s="68"/>
      <c r="M2216" s="68"/>
      <c r="N2216" s="68"/>
      <c r="O2216" s="68"/>
      <c r="P2216" s="68"/>
      <c r="Q2216" s="68"/>
      <c r="R2216" s="68"/>
      <c r="S2216" s="68"/>
      <c r="T2216" s="68"/>
      <c r="U2216" s="68"/>
      <c r="V2216" s="68"/>
      <c r="W2216" s="68"/>
      <c r="X2216" s="68"/>
      <c r="Y2216" s="68"/>
      <c r="Z2216" s="68"/>
    </row>
    <row r="2217" spans="1:26" ht="30" customHeight="1">
      <c r="A2217" s="58" t="s">
        <v>4888</v>
      </c>
      <c r="B2217" s="59" t="s">
        <v>4889</v>
      </c>
      <c r="C2217" s="66"/>
      <c r="D2217" s="60"/>
      <c r="E2217" s="61"/>
      <c r="F2217" s="61"/>
      <c r="G2217" s="104">
        <f t="shared" si="597"/>
        <v>0</v>
      </c>
      <c r="H2217" s="104"/>
      <c r="I2217" s="68"/>
      <c r="J2217" s="68"/>
      <c r="K2217" s="68"/>
      <c r="L2217" s="68"/>
      <c r="M2217" s="68"/>
      <c r="N2217" s="68"/>
      <c r="O2217" s="68"/>
      <c r="P2217" s="68"/>
      <c r="Q2217" s="68"/>
      <c r="R2217" s="68"/>
      <c r="S2217" s="68"/>
      <c r="T2217" s="68"/>
      <c r="U2217" s="68"/>
      <c r="V2217" s="68"/>
      <c r="W2217" s="68"/>
      <c r="X2217" s="68"/>
      <c r="Y2217" s="68"/>
      <c r="Z2217" s="68"/>
    </row>
    <row r="2218" spans="1:26" ht="30" customHeight="1">
      <c r="A2218" s="32">
        <v>90000</v>
      </c>
      <c r="B2218" s="55" t="s">
        <v>4890</v>
      </c>
      <c r="C2218" s="34"/>
      <c r="D2218" s="34"/>
      <c r="E2218" s="34">
        <f t="shared" ref="E2218:G2218" si="598">E2219+E2220+E2221</f>
        <v>0</v>
      </c>
      <c r="F2218" s="34">
        <f t="shared" si="598"/>
        <v>0</v>
      </c>
      <c r="G2218" s="34">
        <f t="shared" si="598"/>
        <v>0</v>
      </c>
      <c r="H2218" s="35"/>
      <c r="I2218" s="68"/>
      <c r="J2218" s="68"/>
      <c r="K2218" s="68"/>
      <c r="L2218" s="68"/>
      <c r="M2218" s="68"/>
      <c r="N2218" s="68"/>
      <c r="O2218" s="68"/>
      <c r="P2218" s="68"/>
      <c r="Q2218" s="68"/>
      <c r="R2218" s="68"/>
      <c r="S2218" s="68"/>
      <c r="T2218" s="68"/>
      <c r="U2218" s="68"/>
      <c r="V2218" s="68"/>
      <c r="W2218" s="68"/>
      <c r="X2218" s="68"/>
      <c r="Y2218" s="68"/>
      <c r="Z2218" s="68"/>
    </row>
    <row r="2219" spans="1:26" ht="30" customHeight="1">
      <c r="A2219" s="37">
        <v>91000</v>
      </c>
      <c r="B2219" s="56" t="s">
        <v>4891</v>
      </c>
      <c r="C2219" s="39"/>
      <c r="D2219" s="39"/>
      <c r="E2219" s="61"/>
      <c r="F2219" s="61"/>
      <c r="G2219" s="104">
        <f t="shared" ref="G2219:G2221" si="599">ROUND(E2219-F2219,2)</f>
        <v>0</v>
      </c>
      <c r="H2219" s="40"/>
      <c r="I2219" s="68"/>
      <c r="J2219" s="68"/>
      <c r="K2219" s="68"/>
      <c r="L2219" s="68"/>
      <c r="M2219" s="68"/>
      <c r="N2219" s="68"/>
      <c r="O2219" s="68"/>
      <c r="P2219" s="68"/>
      <c r="Q2219" s="68"/>
      <c r="R2219" s="68"/>
      <c r="S2219" s="68"/>
      <c r="T2219" s="68"/>
      <c r="U2219" s="68"/>
      <c r="V2219" s="68"/>
      <c r="W2219" s="68"/>
      <c r="X2219" s="68"/>
      <c r="Y2219" s="68"/>
      <c r="Z2219" s="68"/>
    </row>
    <row r="2220" spans="1:26" ht="30" customHeight="1">
      <c r="A2220" s="37">
        <v>92000</v>
      </c>
      <c r="B2220" s="56" t="s">
        <v>4892</v>
      </c>
      <c r="C2220" s="39"/>
      <c r="D2220" s="39"/>
      <c r="E2220" s="61"/>
      <c r="F2220" s="61"/>
      <c r="G2220" s="104">
        <f t="shared" si="599"/>
        <v>0</v>
      </c>
      <c r="H2220" s="40"/>
      <c r="I2220" s="68"/>
      <c r="J2220" s="68"/>
      <c r="K2220" s="68"/>
      <c r="L2220" s="68"/>
      <c r="M2220" s="68"/>
      <c r="N2220" s="68"/>
      <c r="O2220" s="68"/>
      <c r="P2220" s="68"/>
      <c r="Q2220" s="68"/>
      <c r="R2220" s="68"/>
      <c r="S2220" s="68"/>
      <c r="T2220" s="68"/>
      <c r="U2220" s="68"/>
      <c r="V2220" s="68"/>
      <c r="W2220" s="68"/>
      <c r="X2220" s="68"/>
      <c r="Y2220" s="68"/>
      <c r="Z2220" s="68"/>
    </row>
    <row r="2221" spans="1:26" ht="30" customHeight="1">
      <c r="A2221" s="37">
        <v>93000</v>
      </c>
      <c r="B2221" s="56" t="s">
        <v>4893</v>
      </c>
      <c r="C2221" s="39"/>
      <c r="D2221" s="39"/>
      <c r="E2221" s="61"/>
      <c r="F2221" s="61"/>
      <c r="G2221" s="104">
        <f t="shared" si="599"/>
        <v>0</v>
      </c>
      <c r="H2221" s="40"/>
      <c r="I2221" s="68"/>
      <c r="J2221" s="68"/>
      <c r="K2221" s="68"/>
      <c r="L2221" s="68"/>
      <c r="M2221" s="68"/>
      <c r="N2221" s="68"/>
      <c r="O2221" s="68"/>
      <c r="P2221" s="68"/>
      <c r="Q2221" s="68"/>
      <c r="R2221" s="68"/>
      <c r="S2221" s="68"/>
      <c r="T2221" s="68"/>
      <c r="U2221" s="68"/>
      <c r="V2221" s="68"/>
      <c r="W2221" s="68"/>
      <c r="X2221" s="68"/>
      <c r="Y2221" s="68"/>
      <c r="Z2221" s="68"/>
    </row>
    <row r="2222" spans="1:26" ht="30" customHeight="1">
      <c r="A2222" s="95" t="s">
        <v>2502</v>
      </c>
      <c r="B2222" s="96" t="s">
        <v>4894</v>
      </c>
      <c r="C2222" s="97">
        <f t="shared" ref="C2222:H2222" si="600">C2218+C1265+C794</f>
        <v>0</v>
      </c>
      <c r="D2222" s="97">
        <f t="shared" si="600"/>
        <v>0</v>
      </c>
      <c r="E2222" s="97">
        <f t="shared" si="600"/>
        <v>0</v>
      </c>
      <c r="F2222" s="97">
        <f t="shared" si="600"/>
        <v>0</v>
      </c>
      <c r="G2222" s="97">
        <f t="shared" si="600"/>
        <v>0</v>
      </c>
      <c r="H2222" s="97">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53" t="str">
        <f>Validacion!A2</f>
        <v>Jocotepec</v>
      </c>
      <c r="B1" s="554"/>
      <c r="C1" s="554"/>
      <c r="D1" s="554"/>
      <c r="E1" s="554"/>
      <c r="F1" s="554"/>
      <c r="G1" s="555"/>
      <c r="H1" s="111"/>
      <c r="I1" s="111"/>
      <c r="J1" s="111"/>
      <c r="K1" s="111"/>
      <c r="L1" s="111"/>
      <c r="M1" s="111"/>
      <c r="N1" s="111"/>
      <c r="O1" s="111"/>
      <c r="P1" s="111"/>
      <c r="Q1" s="111"/>
      <c r="R1" s="111"/>
      <c r="S1" s="111"/>
      <c r="T1" s="111"/>
      <c r="U1" s="111"/>
      <c r="V1" s="111"/>
      <c r="W1" s="111"/>
      <c r="X1" s="111"/>
      <c r="Y1" s="111"/>
      <c r="Z1" s="111"/>
      <c r="AA1" s="111"/>
    </row>
    <row r="2" spans="1:27" ht="21">
      <c r="A2" s="556" t="s">
        <v>4895</v>
      </c>
      <c r="B2" s="554"/>
      <c r="C2" s="554"/>
      <c r="D2" s="554"/>
      <c r="E2" s="554"/>
      <c r="F2" s="554"/>
      <c r="G2" s="555"/>
      <c r="H2" s="111"/>
      <c r="I2" s="111"/>
      <c r="J2" s="111"/>
      <c r="K2" s="111"/>
      <c r="L2" s="111"/>
      <c r="M2" s="111"/>
      <c r="N2" s="111"/>
      <c r="O2" s="111"/>
      <c r="P2" s="111"/>
      <c r="Q2" s="111"/>
      <c r="R2" s="111"/>
      <c r="S2" s="111"/>
      <c r="T2" s="111"/>
      <c r="U2" s="111"/>
      <c r="V2" s="111"/>
      <c r="W2" s="111"/>
      <c r="X2" s="111"/>
      <c r="Y2" s="111"/>
      <c r="Z2" s="111"/>
      <c r="AA2" s="111"/>
    </row>
    <row r="3" spans="1:27" ht="18.75">
      <c r="A3" s="557" t="e">
        <f>'F6'!A3</f>
        <v>#REF!</v>
      </c>
      <c r="B3" s="505"/>
      <c r="C3" s="505"/>
      <c r="D3" s="505"/>
      <c r="E3" s="505"/>
      <c r="F3" s="505"/>
      <c r="G3" s="505"/>
      <c r="H3" s="111"/>
      <c r="I3" s="111"/>
      <c r="J3" s="111"/>
      <c r="K3" s="111"/>
      <c r="L3" s="111"/>
      <c r="M3" s="111"/>
      <c r="N3" s="111"/>
      <c r="O3" s="111"/>
      <c r="P3" s="111"/>
      <c r="Q3" s="111"/>
      <c r="R3" s="111"/>
      <c r="S3" s="111"/>
      <c r="T3" s="111"/>
      <c r="U3" s="111"/>
      <c r="V3" s="111"/>
      <c r="W3" s="111"/>
      <c r="X3" s="111"/>
      <c r="Y3" s="111"/>
      <c r="Z3" s="111"/>
      <c r="AA3" s="111"/>
    </row>
    <row r="4" spans="1:27">
      <c r="A4" s="558" t="s">
        <v>4896</v>
      </c>
      <c r="B4" s="554"/>
      <c r="C4" s="554"/>
      <c r="D4" s="554"/>
      <c r="E4" s="554"/>
      <c r="F4" s="554"/>
      <c r="G4" s="555"/>
      <c r="H4" s="111"/>
      <c r="I4" s="111"/>
      <c r="J4" s="111"/>
      <c r="K4" s="111"/>
      <c r="L4" s="111"/>
      <c r="M4" s="111"/>
      <c r="N4" s="111"/>
      <c r="O4" s="111"/>
      <c r="P4" s="111"/>
      <c r="Q4" s="111"/>
      <c r="R4" s="111"/>
      <c r="S4" s="111"/>
      <c r="T4" s="111"/>
      <c r="U4" s="111"/>
      <c r="V4" s="111"/>
      <c r="W4" s="111"/>
      <c r="X4" s="111"/>
      <c r="Y4" s="111"/>
      <c r="Z4" s="111"/>
      <c r="AA4" s="111"/>
    </row>
    <row r="5" spans="1:27" ht="21">
      <c r="A5" s="559" t="s">
        <v>779</v>
      </c>
      <c r="B5" s="560"/>
      <c r="C5" s="560"/>
      <c r="D5" s="560"/>
      <c r="E5" s="560"/>
      <c r="F5" s="112">
        <f>Validacion!F185</f>
        <v>2024</v>
      </c>
      <c r="G5" s="112">
        <f>Validacion!F186</f>
        <v>2023</v>
      </c>
      <c r="H5" s="111"/>
      <c r="I5" s="111"/>
      <c r="J5" s="111"/>
      <c r="K5" s="111"/>
      <c r="L5" s="111"/>
      <c r="M5" s="111"/>
      <c r="N5" s="111"/>
      <c r="O5" s="111"/>
      <c r="P5" s="111"/>
      <c r="Q5" s="111"/>
      <c r="R5" s="111"/>
      <c r="S5" s="111"/>
      <c r="T5" s="111"/>
      <c r="U5" s="111"/>
      <c r="V5" s="111"/>
      <c r="W5" s="111"/>
      <c r="X5" s="111"/>
      <c r="Y5" s="111"/>
      <c r="Z5" s="111"/>
      <c r="AA5" s="111"/>
    </row>
    <row r="6" spans="1:27" ht="15.75">
      <c r="A6" s="561" t="s">
        <v>343</v>
      </c>
      <c r="B6" s="562"/>
      <c r="C6" s="562"/>
      <c r="D6" s="562"/>
      <c r="E6" s="562"/>
      <c r="F6" s="113"/>
      <c r="G6" s="113"/>
      <c r="H6" s="111"/>
      <c r="I6" s="111"/>
      <c r="J6" s="111"/>
      <c r="K6" s="111"/>
      <c r="L6" s="111"/>
      <c r="M6" s="111"/>
      <c r="N6" s="111"/>
      <c r="O6" s="111"/>
      <c r="P6" s="111"/>
      <c r="Q6" s="111"/>
      <c r="R6" s="111"/>
      <c r="S6" s="111"/>
      <c r="T6" s="111"/>
      <c r="U6" s="111"/>
      <c r="V6" s="111"/>
      <c r="W6" s="111"/>
      <c r="X6" s="111"/>
      <c r="Y6" s="111"/>
      <c r="Z6" s="111"/>
      <c r="AA6" s="111"/>
    </row>
    <row r="7" spans="1:27">
      <c r="A7" s="114"/>
      <c r="B7" s="563" t="s">
        <v>344</v>
      </c>
      <c r="C7" s="536"/>
      <c r="D7" s="536"/>
      <c r="E7" s="536"/>
      <c r="F7" s="116">
        <f t="shared" ref="F7:G7" si="0">SUM(F8:F17)</f>
        <v>0</v>
      </c>
      <c r="G7" s="116">
        <f t="shared" si="0"/>
        <v>0</v>
      </c>
      <c r="H7" s="111"/>
      <c r="I7" s="111"/>
      <c r="J7" s="111"/>
      <c r="K7" s="111"/>
      <c r="L7" s="111"/>
      <c r="M7" s="111"/>
      <c r="N7" s="111"/>
      <c r="O7" s="111"/>
      <c r="P7" s="111"/>
      <c r="Q7" s="111"/>
      <c r="R7" s="111"/>
      <c r="S7" s="111"/>
      <c r="T7" s="111"/>
      <c r="U7" s="111"/>
      <c r="V7" s="111"/>
      <c r="W7" s="111"/>
      <c r="X7" s="111"/>
      <c r="Y7" s="111"/>
      <c r="Z7" s="111"/>
      <c r="AA7" s="111"/>
    </row>
    <row r="8" spans="1:27">
      <c r="A8" s="117"/>
      <c r="B8" s="118"/>
      <c r="C8" s="535" t="s">
        <v>345</v>
      </c>
      <c r="D8" s="536"/>
      <c r="E8" s="536"/>
      <c r="F8" s="119"/>
      <c r="G8" s="119"/>
      <c r="H8" s="119"/>
      <c r="I8" s="119"/>
      <c r="J8" s="119"/>
      <c r="K8" s="119"/>
      <c r="L8" s="111"/>
      <c r="M8" s="111"/>
      <c r="N8" s="111"/>
      <c r="O8" s="111"/>
      <c r="P8" s="111"/>
      <c r="Q8" s="111"/>
      <c r="R8" s="111"/>
      <c r="S8" s="111"/>
      <c r="T8" s="111"/>
      <c r="U8" s="111"/>
      <c r="V8" s="111"/>
      <c r="W8" s="111"/>
      <c r="X8" s="111"/>
      <c r="Y8" s="111"/>
      <c r="Z8" s="111"/>
      <c r="AA8" s="111"/>
    </row>
    <row r="9" spans="1:27">
      <c r="A9" s="117"/>
      <c r="B9" s="120"/>
      <c r="C9" s="535" t="s">
        <v>346</v>
      </c>
      <c r="D9" s="536"/>
      <c r="E9" s="536"/>
      <c r="F9" s="119"/>
      <c r="G9" s="119"/>
      <c r="H9" s="111"/>
      <c r="I9" s="111"/>
      <c r="J9" s="111"/>
      <c r="K9" s="111"/>
      <c r="L9" s="111"/>
      <c r="M9" s="111"/>
      <c r="N9" s="111"/>
      <c r="O9" s="111"/>
      <c r="P9" s="111"/>
      <c r="Q9" s="111"/>
      <c r="R9" s="111"/>
      <c r="S9" s="111"/>
      <c r="T9" s="111"/>
      <c r="U9" s="111"/>
      <c r="V9" s="111"/>
      <c r="W9" s="111"/>
      <c r="X9" s="111"/>
      <c r="Y9" s="111"/>
      <c r="Z9" s="111"/>
      <c r="AA9" s="111"/>
    </row>
    <row r="10" spans="1:27">
      <c r="A10" s="117"/>
      <c r="B10" s="120"/>
      <c r="C10" s="535" t="s">
        <v>347</v>
      </c>
      <c r="D10" s="536"/>
      <c r="E10" s="536"/>
      <c r="F10" s="119"/>
      <c r="G10" s="119"/>
      <c r="H10" s="111"/>
      <c r="I10" s="111"/>
      <c r="J10" s="111"/>
      <c r="K10" s="111"/>
      <c r="L10" s="111"/>
      <c r="M10" s="111"/>
      <c r="N10" s="111"/>
      <c r="O10" s="111"/>
      <c r="P10" s="111"/>
      <c r="Q10" s="111"/>
      <c r="R10" s="111"/>
      <c r="S10" s="111"/>
      <c r="T10" s="111"/>
      <c r="U10" s="111"/>
      <c r="V10" s="111"/>
      <c r="W10" s="111"/>
      <c r="X10" s="111"/>
      <c r="Y10" s="111"/>
      <c r="Z10" s="111"/>
      <c r="AA10" s="111"/>
    </row>
    <row r="11" spans="1:27">
      <c r="A11" s="117"/>
      <c r="B11" s="120"/>
      <c r="C11" s="535" t="s">
        <v>348</v>
      </c>
      <c r="D11" s="536"/>
      <c r="E11" s="536"/>
      <c r="F11" s="119"/>
      <c r="G11" s="119"/>
      <c r="H11" s="111"/>
      <c r="I11" s="111"/>
      <c r="J11" s="111"/>
      <c r="K11" s="111"/>
      <c r="L11" s="111"/>
      <c r="M11" s="111"/>
      <c r="N11" s="111"/>
      <c r="O11" s="111"/>
      <c r="P11" s="111"/>
      <c r="Q11" s="111"/>
      <c r="R11" s="111"/>
      <c r="S11" s="111"/>
      <c r="T11" s="111"/>
      <c r="U11" s="111"/>
      <c r="V11" s="111"/>
      <c r="W11" s="111"/>
      <c r="X11" s="111"/>
      <c r="Y11" s="111"/>
      <c r="Z11" s="111"/>
      <c r="AA11" s="111"/>
    </row>
    <row r="12" spans="1:27">
      <c r="A12" s="117"/>
      <c r="B12" s="120"/>
      <c r="C12" s="535" t="s">
        <v>349</v>
      </c>
      <c r="D12" s="536"/>
      <c r="E12" s="536"/>
      <c r="F12" s="119"/>
      <c r="G12" s="119"/>
      <c r="H12" s="111"/>
      <c r="I12" s="111"/>
      <c r="J12" s="111"/>
      <c r="K12" s="111"/>
      <c r="L12" s="111"/>
      <c r="M12" s="111"/>
      <c r="N12" s="111"/>
      <c r="O12" s="111"/>
      <c r="P12" s="111"/>
      <c r="Q12" s="111"/>
      <c r="R12" s="111"/>
      <c r="S12" s="111"/>
      <c r="T12" s="111"/>
      <c r="U12" s="111"/>
      <c r="V12" s="111"/>
      <c r="W12" s="111"/>
      <c r="X12" s="111"/>
      <c r="Y12" s="111"/>
      <c r="Z12" s="111"/>
      <c r="AA12" s="111"/>
    </row>
    <row r="13" spans="1:27">
      <c r="A13" s="117"/>
      <c r="B13" s="120"/>
      <c r="C13" s="535" t="s">
        <v>350</v>
      </c>
      <c r="D13" s="536"/>
      <c r="E13" s="536"/>
      <c r="F13" s="119"/>
      <c r="G13" s="119"/>
      <c r="H13" s="111"/>
      <c r="I13" s="111"/>
      <c r="J13" s="111"/>
      <c r="K13" s="111"/>
      <c r="L13" s="111"/>
      <c r="M13" s="111"/>
      <c r="N13" s="111"/>
      <c r="O13" s="111"/>
      <c r="P13" s="111"/>
      <c r="Q13" s="111"/>
      <c r="R13" s="111"/>
      <c r="S13" s="111"/>
      <c r="T13" s="111"/>
      <c r="U13" s="111"/>
      <c r="V13" s="111"/>
      <c r="W13" s="111"/>
      <c r="X13" s="111"/>
      <c r="Y13" s="111"/>
      <c r="Z13" s="111"/>
      <c r="AA13" s="111"/>
    </row>
    <row r="14" spans="1:27">
      <c r="A14" s="117"/>
      <c r="B14" s="120"/>
      <c r="C14" s="535" t="s">
        <v>351</v>
      </c>
      <c r="D14" s="536"/>
      <c r="E14" s="536"/>
      <c r="F14" s="119"/>
      <c r="G14" s="119"/>
      <c r="H14" s="111"/>
      <c r="I14" s="111"/>
      <c r="J14" s="111"/>
      <c r="K14" s="111"/>
      <c r="L14" s="111"/>
      <c r="M14" s="111"/>
      <c r="N14" s="111"/>
      <c r="O14" s="111"/>
      <c r="P14" s="111"/>
      <c r="Q14" s="111"/>
      <c r="R14" s="111"/>
      <c r="S14" s="111"/>
      <c r="T14" s="111"/>
      <c r="U14" s="111"/>
      <c r="V14" s="111"/>
      <c r="W14" s="111"/>
      <c r="X14" s="111"/>
      <c r="Y14" s="111"/>
      <c r="Z14" s="111"/>
      <c r="AA14" s="111"/>
    </row>
    <row r="15" spans="1:27" ht="28.5" customHeight="1">
      <c r="A15" s="117"/>
      <c r="B15" s="120"/>
      <c r="C15" s="564" t="s">
        <v>352</v>
      </c>
      <c r="D15" s="536"/>
      <c r="E15" s="536"/>
      <c r="F15" s="119"/>
      <c r="G15" s="119"/>
      <c r="H15" s="111"/>
      <c r="I15" s="111"/>
      <c r="J15" s="111"/>
      <c r="K15" s="111"/>
      <c r="L15" s="111"/>
      <c r="M15" s="111"/>
      <c r="N15" s="111"/>
      <c r="O15" s="111"/>
      <c r="P15" s="111"/>
      <c r="Q15" s="111"/>
      <c r="R15" s="111"/>
      <c r="S15" s="111"/>
      <c r="T15" s="111"/>
      <c r="U15" s="111"/>
      <c r="V15" s="111"/>
      <c r="W15" s="111"/>
      <c r="X15" s="111"/>
      <c r="Y15" s="111"/>
      <c r="Z15" s="111"/>
      <c r="AA15" s="111"/>
    </row>
    <row r="16" spans="1:27">
      <c r="A16" s="117"/>
      <c r="B16" s="120"/>
      <c r="C16" s="535" t="s">
        <v>353</v>
      </c>
      <c r="D16" s="536"/>
      <c r="E16" s="536"/>
      <c r="F16" s="119"/>
      <c r="G16" s="119"/>
      <c r="H16" s="111"/>
      <c r="I16" s="111"/>
      <c r="J16" s="111"/>
      <c r="K16" s="111"/>
      <c r="L16" s="111"/>
      <c r="M16" s="111"/>
      <c r="N16" s="111"/>
      <c r="O16" s="111"/>
      <c r="P16" s="111"/>
      <c r="Q16" s="111"/>
      <c r="R16" s="111"/>
      <c r="S16" s="111"/>
      <c r="T16" s="111"/>
      <c r="U16" s="111"/>
      <c r="V16" s="111"/>
      <c r="W16" s="111"/>
      <c r="X16" s="111"/>
      <c r="Y16" s="111"/>
      <c r="Z16" s="111"/>
      <c r="AA16" s="111"/>
    </row>
    <row r="17" spans="1:27">
      <c r="A17" s="117"/>
      <c r="B17" s="120"/>
      <c r="C17" s="535" t="s">
        <v>354</v>
      </c>
      <c r="D17" s="536"/>
      <c r="E17" s="536"/>
      <c r="F17" s="119"/>
      <c r="G17" s="119"/>
      <c r="H17" s="111"/>
      <c r="I17" s="111"/>
      <c r="J17" s="111"/>
      <c r="K17" s="111"/>
      <c r="L17" s="111"/>
      <c r="M17" s="111"/>
      <c r="N17" s="111"/>
      <c r="O17" s="111"/>
      <c r="P17" s="111"/>
      <c r="Q17" s="111"/>
      <c r="R17" s="111"/>
      <c r="S17" s="111"/>
      <c r="T17" s="111"/>
      <c r="U17" s="111"/>
      <c r="V17" s="111"/>
      <c r="W17" s="111"/>
      <c r="X17" s="111"/>
      <c r="Y17" s="111"/>
      <c r="Z17" s="111"/>
      <c r="AA17" s="111"/>
    </row>
    <row r="18" spans="1:27">
      <c r="A18" s="117"/>
      <c r="B18" s="537" t="s">
        <v>355</v>
      </c>
      <c r="C18" s="538"/>
      <c r="D18" s="538"/>
      <c r="E18" s="538"/>
      <c r="F18" s="116">
        <f t="shared" ref="F18:G18" si="1">SUM(F19:F34)</f>
        <v>0</v>
      </c>
      <c r="G18" s="116">
        <f t="shared" si="1"/>
        <v>0</v>
      </c>
      <c r="H18" s="111"/>
      <c r="I18" s="111"/>
      <c r="J18" s="111"/>
      <c r="K18" s="111"/>
      <c r="L18" s="111"/>
      <c r="M18" s="111"/>
      <c r="N18" s="111"/>
      <c r="O18" s="111"/>
      <c r="P18" s="111"/>
      <c r="Q18" s="111"/>
      <c r="R18" s="111"/>
      <c r="S18" s="111"/>
      <c r="T18" s="111"/>
      <c r="U18" s="111"/>
      <c r="V18" s="111"/>
      <c r="W18" s="111"/>
      <c r="X18" s="111"/>
      <c r="Y18" s="111"/>
      <c r="Z18" s="111"/>
      <c r="AA18" s="111"/>
    </row>
    <row r="19" spans="1:27">
      <c r="A19" s="117"/>
      <c r="B19" s="123"/>
      <c r="C19" s="564" t="s">
        <v>356</v>
      </c>
      <c r="D19" s="536"/>
      <c r="E19" s="536"/>
      <c r="F19" s="119"/>
      <c r="G19" s="119"/>
      <c r="H19" s="111"/>
      <c r="I19" s="111"/>
      <c r="J19" s="111"/>
      <c r="K19" s="111"/>
      <c r="L19" s="111"/>
      <c r="M19" s="111"/>
      <c r="N19" s="111"/>
      <c r="O19" s="111"/>
      <c r="P19" s="111"/>
      <c r="Q19" s="111"/>
      <c r="R19" s="111"/>
      <c r="S19" s="111"/>
      <c r="T19" s="111"/>
      <c r="U19" s="111"/>
      <c r="V19" s="111"/>
      <c r="W19" s="111"/>
      <c r="X19" s="111"/>
      <c r="Y19" s="111"/>
      <c r="Z19" s="111"/>
      <c r="AA19" s="111"/>
    </row>
    <row r="20" spans="1:27">
      <c r="A20" s="117"/>
      <c r="B20" s="120"/>
      <c r="C20" s="535" t="s">
        <v>357</v>
      </c>
      <c r="D20" s="536"/>
      <c r="E20" s="536"/>
      <c r="F20" s="119"/>
      <c r="G20" s="119"/>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7"/>
      <c r="B21" s="120"/>
      <c r="C21" s="535" t="s">
        <v>358</v>
      </c>
      <c r="D21" s="536"/>
      <c r="E21" s="536"/>
      <c r="F21" s="119"/>
      <c r="G21" s="119"/>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7"/>
      <c r="B22" s="120"/>
      <c r="C22" s="535" t="s">
        <v>359</v>
      </c>
      <c r="D22" s="536"/>
      <c r="E22" s="536"/>
      <c r="F22" s="119"/>
      <c r="G22" s="119"/>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7"/>
      <c r="B23" s="120"/>
      <c r="C23" s="535" t="s">
        <v>360</v>
      </c>
      <c r="D23" s="536"/>
      <c r="E23" s="536"/>
      <c r="F23" s="119"/>
      <c r="G23" s="119"/>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7"/>
      <c r="B24" s="120"/>
      <c r="C24" s="535" t="s">
        <v>361</v>
      </c>
      <c r="D24" s="536"/>
      <c r="E24" s="536"/>
      <c r="F24" s="119"/>
      <c r="G24" s="119"/>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7"/>
      <c r="B25" s="120"/>
      <c r="C25" s="535" t="s">
        <v>362</v>
      </c>
      <c r="D25" s="536"/>
      <c r="E25" s="536"/>
      <c r="F25" s="119"/>
      <c r="G25" s="119"/>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7"/>
      <c r="B26" s="120"/>
      <c r="C26" s="535" t="s">
        <v>363</v>
      </c>
      <c r="D26" s="536"/>
      <c r="E26" s="536"/>
      <c r="F26" s="119"/>
      <c r="G26" s="119"/>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7"/>
      <c r="B27" s="120"/>
      <c r="C27" s="535" t="s">
        <v>364</v>
      </c>
      <c r="D27" s="536"/>
      <c r="E27" s="536"/>
      <c r="F27" s="119"/>
      <c r="G27" s="119"/>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7"/>
      <c r="B28" s="120"/>
      <c r="C28" s="535" t="s">
        <v>589</v>
      </c>
      <c r="D28" s="536"/>
      <c r="E28" s="536"/>
      <c r="F28" s="119"/>
      <c r="G28" s="119"/>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7"/>
      <c r="B29" s="120"/>
      <c r="C29" s="535" t="s">
        <v>366</v>
      </c>
      <c r="D29" s="536"/>
      <c r="E29" s="536"/>
      <c r="F29" s="119"/>
      <c r="G29" s="119"/>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7"/>
      <c r="B30" s="120"/>
      <c r="C30" s="535" t="s">
        <v>367</v>
      </c>
      <c r="D30" s="536"/>
      <c r="E30" s="536"/>
      <c r="F30" s="119"/>
      <c r="G30" s="119"/>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7"/>
      <c r="B31" s="120"/>
      <c r="C31" s="535" t="s">
        <v>368</v>
      </c>
      <c r="D31" s="536"/>
      <c r="E31" s="536"/>
      <c r="F31" s="119"/>
      <c r="G31" s="119"/>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7"/>
      <c r="B32" s="120"/>
      <c r="C32" s="535" t="s">
        <v>369</v>
      </c>
      <c r="D32" s="536"/>
      <c r="E32" s="536"/>
      <c r="F32" s="119"/>
      <c r="G32" s="119"/>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7"/>
      <c r="B33" s="120"/>
      <c r="C33" s="535" t="s">
        <v>370</v>
      </c>
      <c r="D33" s="536"/>
      <c r="E33" s="536"/>
      <c r="F33" s="119"/>
      <c r="G33" s="119"/>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7"/>
      <c r="B34" s="120"/>
      <c r="C34" s="535" t="s">
        <v>371</v>
      </c>
      <c r="D34" s="536"/>
      <c r="E34" s="536"/>
      <c r="F34" s="119"/>
      <c r="G34" s="119"/>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544" t="s">
        <v>372</v>
      </c>
      <c r="B35" s="538"/>
      <c r="C35" s="538"/>
      <c r="D35" s="538"/>
      <c r="E35" s="538"/>
      <c r="F35" s="124">
        <f t="shared" ref="F35:G35" si="2">F7-F18</f>
        <v>0</v>
      </c>
      <c r="G35" s="124">
        <f t="shared" si="2"/>
        <v>0</v>
      </c>
      <c r="H35" s="125"/>
      <c r="I35" s="125"/>
      <c r="J35" s="125"/>
      <c r="K35" s="125"/>
      <c r="L35" s="125"/>
      <c r="M35" s="125"/>
      <c r="N35" s="125"/>
      <c r="O35" s="125"/>
      <c r="P35" s="125"/>
      <c r="Q35" s="125"/>
      <c r="R35" s="125"/>
      <c r="S35" s="125"/>
      <c r="T35" s="125"/>
      <c r="U35" s="125"/>
      <c r="V35" s="125"/>
      <c r="W35" s="125"/>
      <c r="X35" s="125"/>
      <c r="Y35" s="125"/>
      <c r="Z35" s="125"/>
      <c r="AA35" s="125"/>
    </row>
    <row r="36" spans="1:27" ht="15.75" customHeight="1">
      <c r="A36" s="565" t="s">
        <v>373</v>
      </c>
      <c r="B36" s="536"/>
      <c r="C36" s="536"/>
      <c r="D36" s="536"/>
      <c r="E36" s="536"/>
      <c r="F36" s="127"/>
      <c r="G36" s="127"/>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4"/>
      <c r="B37" s="563" t="s">
        <v>344</v>
      </c>
      <c r="C37" s="536"/>
      <c r="D37" s="536"/>
      <c r="E37" s="536"/>
      <c r="F37" s="116">
        <f t="shared" ref="F37:G37" si="3">SUM(F38:F40)</f>
        <v>0</v>
      </c>
      <c r="G37" s="116">
        <f t="shared" si="3"/>
        <v>0</v>
      </c>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7"/>
      <c r="B38" s="128"/>
      <c r="C38" s="535" t="s">
        <v>374</v>
      </c>
      <c r="D38" s="536"/>
      <c r="E38" s="536"/>
      <c r="F38" s="119"/>
      <c r="G38" s="119"/>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7"/>
      <c r="B39" s="129"/>
      <c r="C39" s="535" t="s">
        <v>375</v>
      </c>
      <c r="D39" s="536"/>
      <c r="E39" s="536"/>
      <c r="F39" s="119"/>
      <c r="G39" s="119"/>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7"/>
      <c r="B40" s="117"/>
      <c r="C40" s="535" t="s">
        <v>376</v>
      </c>
      <c r="D40" s="536"/>
      <c r="E40" s="536"/>
      <c r="F40" s="119"/>
      <c r="G40" s="119"/>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7"/>
      <c r="B41" s="537" t="s">
        <v>355</v>
      </c>
      <c r="C41" s="538"/>
      <c r="D41" s="538"/>
      <c r="E41" s="538"/>
      <c r="F41" s="116">
        <f t="shared" ref="F41:G41" si="4">SUM(F42:F44)</f>
        <v>0</v>
      </c>
      <c r="G41" s="116">
        <f t="shared" si="4"/>
        <v>0</v>
      </c>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7"/>
      <c r="B42" s="114"/>
      <c r="C42" s="535" t="s">
        <v>374</v>
      </c>
      <c r="D42" s="536"/>
      <c r="E42" s="536"/>
      <c r="F42" s="119"/>
      <c r="G42" s="119"/>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7"/>
      <c r="B43" s="120"/>
      <c r="C43" s="535" t="s">
        <v>375</v>
      </c>
      <c r="D43" s="536"/>
      <c r="E43" s="536"/>
      <c r="F43" s="119"/>
      <c r="G43" s="119"/>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7"/>
      <c r="B44" s="129"/>
      <c r="C44" s="535" t="s">
        <v>377</v>
      </c>
      <c r="D44" s="536"/>
      <c r="E44" s="536"/>
      <c r="F44" s="119"/>
      <c r="G44" s="119"/>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544" t="s">
        <v>378</v>
      </c>
      <c r="B45" s="538"/>
      <c r="C45" s="538"/>
      <c r="D45" s="538"/>
      <c r="E45" s="538"/>
      <c r="F45" s="130">
        <f t="shared" ref="F45:G45" si="5">F37-F41</f>
        <v>0</v>
      </c>
      <c r="G45" s="130">
        <f t="shared" si="5"/>
        <v>0</v>
      </c>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566" t="s">
        <v>379</v>
      </c>
      <c r="B46" s="536"/>
      <c r="C46" s="536"/>
      <c r="D46" s="536"/>
      <c r="E46" s="536"/>
      <c r="F46" s="127"/>
      <c r="G46" s="127"/>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28"/>
      <c r="B47" s="563" t="s">
        <v>344</v>
      </c>
      <c r="C47" s="536"/>
      <c r="D47" s="536"/>
      <c r="E47" s="536"/>
      <c r="F47" s="116">
        <f t="shared" ref="F47:G47" si="6">F48+F51</f>
        <v>0</v>
      </c>
      <c r="G47" s="116">
        <f t="shared" si="6"/>
        <v>0</v>
      </c>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7"/>
      <c r="B48" s="128"/>
      <c r="C48" s="535" t="s">
        <v>380</v>
      </c>
      <c r="D48" s="536"/>
      <c r="E48" s="536"/>
      <c r="F48" s="131">
        <f t="shared" ref="F48:G48" si="7">F49+F50</f>
        <v>0</v>
      </c>
      <c r="G48" s="131">
        <f t="shared" si="7"/>
        <v>0</v>
      </c>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7"/>
      <c r="B49" s="132"/>
      <c r="C49" s="535" t="s">
        <v>381</v>
      </c>
      <c r="D49" s="536"/>
      <c r="E49" s="536"/>
      <c r="F49" s="119"/>
      <c r="G49" s="119"/>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7"/>
      <c r="B50" s="132"/>
      <c r="C50" s="535" t="s">
        <v>382</v>
      </c>
      <c r="D50" s="536"/>
      <c r="E50" s="536"/>
      <c r="F50" s="133"/>
      <c r="G50" s="133"/>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7"/>
      <c r="B51" s="129"/>
      <c r="C51" s="535" t="s">
        <v>383</v>
      </c>
      <c r="D51" s="536"/>
      <c r="E51" s="536"/>
      <c r="F51" s="119"/>
      <c r="G51" s="119"/>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7"/>
      <c r="B52" s="537" t="s">
        <v>355</v>
      </c>
      <c r="C52" s="538"/>
      <c r="D52" s="538"/>
      <c r="E52" s="538"/>
      <c r="F52" s="116">
        <f t="shared" ref="F52:G52" si="8">F53+F56</f>
        <v>0</v>
      </c>
      <c r="G52" s="116">
        <f t="shared" si="8"/>
        <v>0</v>
      </c>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29"/>
      <c r="B53" s="128"/>
      <c r="C53" s="535" t="s">
        <v>384</v>
      </c>
      <c r="D53" s="536"/>
      <c r="E53" s="536"/>
      <c r="F53" s="131">
        <f t="shared" ref="F53:G53" si="9">F54+F55</f>
        <v>0</v>
      </c>
      <c r="G53" s="131">
        <f t="shared" si="9"/>
        <v>0</v>
      </c>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7"/>
      <c r="B54" s="129"/>
      <c r="C54" s="535" t="s">
        <v>381</v>
      </c>
      <c r="D54" s="536"/>
      <c r="E54" s="536"/>
      <c r="F54" s="119"/>
      <c r="G54" s="119"/>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7"/>
      <c r="B55" s="132"/>
      <c r="C55" s="535" t="s">
        <v>382</v>
      </c>
      <c r="D55" s="536"/>
      <c r="E55" s="536"/>
      <c r="F55" s="133"/>
      <c r="G55" s="133"/>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7"/>
      <c r="B56" s="129"/>
      <c r="C56" s="535" t="s">
        <v>385</v>
      </c>
      <c r="D56" s="536"/>
      <c r="E56" s="536"/>
      <c r="F56" s="119"/>
      <c r="G56" s="119"/>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544" t="s">
        <v>386</v>
      </c>
      <c r="B57" s="538"/>
      <c r="C57" s="538"/>
      <c r="D57" s="538"/>
      <c r="E57" s="538"/>
      <c r="F57" s="116">
        <f t="shared" ref="F57:G57" si="10">F47-F52</f>
        <v>0</v>
      </c>
      <c r="G57" s="116">
        <f t="shared" si="10"/>
        <v>0</v>
      </c>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545" t="s">
        <v>387</v>
      </c>
      <c r="B58" s="536"/>
      <c r="C58" s="536"/>
      <c r="D58" s="536"/>
      <c r="E58" s="536"/>
      <c r="F58" s="134">
        <f t="shared" ref="F58:G58" si="11">F35+F45+F57</f>
        <v>0</v>
      </c>
      <c r="G58" s="134">
        <f t="shared" si="11"/>
        <v>0</v>
      </c>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545" t="s">
        <v>388</v>
      </c>
      <c r="B59" s="536"/>
      <c r="C59" s="536"/>
      <c r="D59" s="536"/>
      <c r="E59" s="536"/>
      <c r="F59" s="135">
        <f>G60</f>
        <v>0</v>
      </c>
      <c r="G59" s="119"/>
      <c r="H59" s="119"/>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545" t="s">
        <v>389</v>
      </c>
      <c r="B60" s="536"/>
      <c r="C60" s="536"/>
      <c r="D60" s="536"/>
      <c r="E60" s="536"/>
      <c r="F60" s="136">
        <f>F58+F59</f>
        <v>0</v>
      </c>
      <c r="G60" s="136">
        <f>+G58+G59</f>
        <v>0</v>
      </c>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11"/>
      <c r="C61" s="111"/>
      <c r="D61" s="111"/>
      <c r="E61" s="111"/>
      <c r="F61" s="137"/>
      <c r="G61" s="137"/>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546" t="s">
        <v>4897</v>
      </c>
      <c r="B62" s="547"/>
      <c r="C62" s="547"/>
      <c r="D62" s="547"/>
      <c r="E62" s="547"/>
      <c r="F62" s="547"/>
      <c r="G62" s="543"/>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522"/>
      <c r="B63" s="505"/>
      <c r="C63" s="505"/>
      <c r="D63" s="505"/>
      <c r="E63" s="505"/>
      <c r="F63" s="505"/>
      <c r="G63" s="548"/>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525"/>
      <c r="B64" s="549"/>
      <c r="C64" s="549"/>
      <c r="D64" s="549"/>
      <c r="E64" s="549"/>
      <c r="F64" s="549"/>
      <c r="G64" s="54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11"/>
      <c r="C65" s="111"/>
      <c r="D65" s="111"/>
      <c r="E65" s="111"/>
      <c r="F65" s="137"/>
      <c r="G65" s="137"/>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11"/>
      <c r="C66" s="111"/>
      <c r="D66" s="111"/>
      <c r="E66" s="111"/>
      <c r="F66" s="137"/>
      <c r="G66" s="137"/>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11"/>
      <c r="C67" s="550" t="str">
        <f>Validacion!A7</f>
        <v>LIC. JOSÉ MIGUEL GOMEZ LOPEZ</v>
      </c>
      <c r="D67" s="111"/>
      <c r="E67" s="539" t="str">
        <f>Validacion!A9</f>
        <v>LIC. BERTHA MARCELA GONGORA JIMENEZ</v>
      </c>
      <c r="F67" s="540"/>
      <c r="G67" s="137"/>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11"/>
      <c r="C68" s="551"/>
      <c r="D68" s="111"/>
      <c r="E68" s="525"/>
      <c r="F68" s="541"/>
      <c r="G68" s="137"/>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11"/>
      <c r="C69" s="552" t="s">
        <v>4898</v>
      </c>
      <c r="D69" s="138"/>
      <c r="E69" s="542" t="s">
        <v>4899</v>
      </c>
      <c r="F69" s="543"/>
      <c r="G69" s="137"/>
      <c r="H69" s="111"/>
      <c r="I69" s="111"/>
      <c r="J69" s="111"/>
      <c r="K69" s="111"/>
      <c r="L69" s="111"/>
      <c r="M69" s="111"/>
      <c r="N69" s="111"/>
      <c r="O69" s="111"/>
      <c r="P69" s="111"/>
      <c r="Q69" s="111"/>
      <c r="R69" s="111"/>
      <c r="S69" s="111"/>
      <c r="T69" s="111"/>
      <c r="U69" s="111"/>
      <c r="V69" s="111"/>
      <c r="W69" s="111"/>
      <c r="X69" s="111"/>
      <c r="Y69" s="111"/>
      <c r="Z69" s="111"/>
      <c r="AA69" s="111"/>
    </row>
    <row r="70" spans="1:27" ht="15" customHeight="1">
      <c r="A70" s="111"/>
      <c r="B70" s="111"/>
      <c r="C70" s="551"/>
      <c r="D70" s="111"/>
      <c r="E70" s="525"/>
      <c r="F70" s="541"/>
      <c r="G70" s="137"/>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11"/>
      <c r="C71" s="111"/>
      <c r="D71" s="111"/>
      <c r="E71" s="111"/>
      <c r="F71" s="137"/>
      <c r="G71" s="137"/>
      <c r="H71" s="111"/>
      <c r="I71" s="111"/>
      <c r="J71" s="111"/>
      <c r="K71" s="111"/>
      <c r="L71" s="111"/>
      <c r="M71" s="111"/>
      <c r="N71" s="111"/>
      <c r="O71" s="111"/>
      <c r="P71" s="111"/>
      <c r="Q71" s="111"/>
      <c r="R71" s="111"/>
      <c r="S71" s="111"/>
      <c r="T71" s="111"/>
      <c r="U71" s="111"/>
      <c r="V71" s="111"/>
      <c r="W71" s="111"/>
      <c r="X71" s="111"/>
      <c r="Y71" s="111"/>
      <c r="Z71" s="111"/>
      <c r="AA71" s="111"/>
    </row>
    <row r="72" spans="1:27" ht="15.75" hidden="1" customHeight="1">
      <c r="A72" s="111"/>
      <c r="B72" s="111"/>
      <c r="C72" s="111"/>
      <c r="D72" s="111"/>
      <c r="E72" s="111"/>
      <c r="F72" s="137"/>
      <c r="G72" s="137"/>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11"/>
      <c r="C73" s="111"/>
      <c r="D73" s="111"/>
      <c r="E73" s="111"/>
      <c r="F73" s="137"/>
      <c r="G73" s="137"/>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11"/>
      <c r="C74" s="111"/>
      <c r="D74" s="111"/>
      <c r="E74" s="111"/>
      <c r="F74" s="137"/>
      <c r="G74" s="137"/>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11"/>
      <c r="C75" s="111"/>
      <c r="D75" s="111"/>
      <c r="E75" s="111"/>
      <c r="F75" s="137"/>
      <c r="G75" s="137"/>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11"/>
      <c r="C76" s="111"/>
      <c r="D76" s="111"/>
      <c r="E76" s="111"/>
      <c r="F76" s="137"/>
      <c r="G76" s="137"/>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11"/>
      <c r="C77" s="111"/>
      <c r="D77" s="111"/>
      <c r="E77" s="111"/>
      <c r="F77" s="137"/>
      <c r="G77" s="137"/>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11"/>
      <c r="C78" s="111"/>
      <c r="D78" s="111"/>
      <c r="E78" s="111"/>
      <c r="F78" s="137"/>
      <c r="G78" s="137"/>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11"/>
      <c r="C79" s="111"/>
      <c r="D79" s="111"/>
      <c r="E79" s="111"/>
      <c r="F79" s="137"/>
      <c r="G79" s="137"/>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11"/>
      <c r="C80" s="111"/>
      <c r="D80" s="111"/>
      <c r="E80" s="111"/>
      <c r="F80" s="137"/>
      <c r="G80" s="137"/>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11"/>
      <c r="C81" s="111"/>
      <c r="D81" s="111"/>
      <c r="E81" s="111"/>
      <c r="F81" s="137"/>
      <c r="G81" s="137"/>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11"/>
      <c r="C82" s="111"/>
      <c r="D82" s="111"/>
      <c r="E82" s="111"/>
      <c r="F82" s="137"/>
      <c r="G82" s="137"/>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11"/>
      <c r="C83" s="111"/>
      <c r="D83" s="111"/>
      <c r="E83" s="111"/>
      <c r="F83" s="137"/>
      <c r="G83" s="137"/>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11"/>
      <c r="C84" s="111"/>
      <c r="D84" s="111"/>
      <c r="E84" s="111"/>
      <c r="F84" s="137"/>
      <c r="G84" s="137"/>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11"/>
      <c r="C85" s="111"/>
      <c r="D85" s="111"/>
      <c r="E85" s="111"/>
      <c r="F85" s="137"/>
      <c r="G85" s="137"/>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11"/>
      <c r="C86" s="111"/>
      <c r="D86" s="111"/>
      <c r="E86" s="111"/>
      <c r="F86" s="137"/>
      <c r="G86" s="137"/>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11"/>
      <c r="C87" s="111"/>
      <c r="D87" s="111"/>
      <c r="E87" s="111"/>
      <c r="F87" s="137"/>
      <c r="G87" s="137"/>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11"/>
      <c r="C88" s="111"/>
      <c r="D88" s="111"/>
      <c r="E88" s="111"/>
      <c r="F88" s="137"/>
      <c r="G88" s="137"/>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11"/>
      <c r="C89" s="111"/>
      <c r="D89" s="111"/>
      <c r="E89" s="111"/>
      <c r="F89" s="137"/>
      <c r="G89" s="137"/>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11"/>
      <c r="C90" s="111"/>
      <c r="D90" s="111"/>
      <c r="E90" s="111"/>
      <c r="F90" s="137"/>
      <c r="G90" s="137"/>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11"/>
      <c r="C91" s="111"/>
      <c r="D91" s="111"/>
      <c r="E91" s="111"/>
      <c r="F91" s="137"/>
      <c r="G91" s="137"/>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11"/>
      <c r="C92" s="111"/>
      <c r="D92" s="111"/>
      <c r="E92" s="111"/>
      <c r="F92" s="137"/>
      <c r="G92" s="137"/>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11"/>
      <c r="C93" s="111"/>
      <c r="D93" s="111"/>
      <c r="E93" s="111"/>
      <c r="F93" s="137"/>
      <c r="G93" s="137"/>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11"/>
      <c r="C94" s="111"/>
      <c r="D94" s="111"/>
      <c r="E94" s="111"/>
      <c r="F94" s="137"/>
      <c r="G94" s="137"/>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11"/>
      <c r="C95" s="111"/>
      <c r="D95" s="111"/>
      <c r="E95" s="111"/>
      <c r="F95" s="137"/>
      <c r="G95" s="137"/>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11"/>
      <c r="C96" s="111"/>
      <c r="D96" s="111"/>
      <c r="E96" s="111"/>
      <c r="F96" s="137"/>
      <c r="G96" s="137"/>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11"/>
      <c r="C97" s="111"/>
      <c r="D97" s="111"/>
      <c r="E97" s="111"/>
      <c r="F97" s="137"/>
      <c r="G97" s="137"/>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11"/>
      <c r="C98" s="111"/>
      <c r="D98" s="111"/>
      <c r="E98" s="111"/>
      <c r="F98" s="137"/>
      <c r="G98" s="137"/>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11"/>
      <c r="C99" s="111"/>
      <c r="D99" s="111"/>
      <c r="E99" s="111"/>
      <c r="F99" s="137"/>
      <c r="G99" s="137"/>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11"/>
      <c r="C100" s="111"/>
      <c r="D100" s="111"/>
      <c r="E100" s="111"/>
      <c r="F100" s="137"/>
      <c r="G100" s="137"/>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11"/>
      <c r="C101" s="111"/>
      <c r="D101" s="111"/>
      <c r="E101" s="111"/>
      <c r="F101" s="137"/>
      <c r="G101" s="137"/>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11"/>
      <c r="C102" s="111"/>
      <c r="D102" s="111"/>
      <c r="E102" s="111"/>
      <c r="F102" s="137"/>
      <c r="G102" s="137"/>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11"/>
      <c r="C103" s="111"/>
      <c r="D103" s="111"/>
      <c r="E103" s="111"/>
      <c r="F103" s="137"/>
      <c r="G103" s="137"/>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11"/>
      <c r="C104" s="111"/>
      <c r="D104" s="111"/>
      <c r="E104" s="111"/>
      <c r="F104" s="137"/>
      <c r="G104" s="137"/>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11"/>
      <c r="C105" s="111"/>
      <c r="D105" s="111"/>
      <c r="E105" s="111"/>
      <c r="F105" s="137"/>
      <c r="G105" s="137"/>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11"/>
      <c r="C106" s="111"/>
      <c r="D106" s="111"/>
      <c r="E106" s="111"/>
      <c r="F106" s="137"/>
      <c r="G106" s="137"/>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11"/>
      <c r="C107" s="111"/>
      <c r="D107" s="111"/>
      <c r="E107" s="111"/>
      <c r="F107" s="137"/>
      <c r="G107" s="137"/>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11"/>
      <c r="C108" s="111"/>
      <c r="D108" s="111"/>
      <c r="E108" s="111"/>
      <c r="F108" s="137"/>
      <c r="G108" s="137"/>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11"/>
      <c r="C109" s="111"/>
      <c r="D109" s="111"/>
      <c r="E109" s="111"/>
      <c r="F109" s="137"/>
      <c r="G109" s="137"/>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11"/>
      <c r="C110" s="111"/>
      <c r="D110" s="111"/>
      <c r="E110" s="111"/>
      <c r="F110" s="137"/>
      <c r="G110" s="137"/>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11"/>
      <c r="C111" s="111"/>
      <c r="D111" s="111"/>
      <c r="E111" s="111"/>
      <c r="F111" s="137"/>
      <c r="G111" s="137"/>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11"/>
      <c r="C112" s="111"/>
      <c r="D112" s="111"/>
      <c r="E112" s="111"/>
      <c r="F112" s="137"/>
      <c r="G112" s="137"/>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11"/>
      <c r="C113" s="111"/>
      <c r="D113" s="111"/>
      <c r="E113" s="111"/>
      <c r="F113" s="137"/>
      <c r="G113" s="137"/>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11"/>
      <c r="C114" s="111"/>
      <c r="D114" s="111"/>
      <c r="E114" s="111"/>
      <c r="F114" s="137"/>
      <c r="G114" s="137"/>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11"/>
      <c r="C115" s="111"/>
      <c r="D115" s="111"/>
      <c r="E115" s="111"/>
      <c r="F115" s="137"/>
      <c r="G115" s="137"/>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11"/>
      <c r="C116" s="111"/>
      <c r="D116" s="111"/>
      <c r="E116" s="111"/>
      <c r="F116" s="137"/>
      <c r="G116" s="137"/>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11"/>
      <c r="C117" s="111"/>
      <c r="D117" s="111"/>
      <c r="E117" s="111"/>
      <c r="F117" s="137"/>
      <c r="G117" s="137"/>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11"/>
      <c r="C118" s="111"/>
      <c r="D118" s="111"/>
      <c r="E118" s="111"/>
      <c r="F118" s="137"/>
      <c r="G118" s="137"/>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11"/>
      <c r="C119" s="111"/>
      <c r="D119" s="111"/>
      <c r="E119" s="111"/>
      <c r="F119" s="137"/>
      <c r="G119" s="137"/>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11"/>
      <c r="C120" s="111"/>
      <c r="D120" s="111"/>
      <c r="E120" s="111"/>
      <c r="F120" s="137"/>
      <c r="G120" s="137"/>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11"/>
      <c r="C121" s="111"/>
      <c r="D121" s="111"/>
      <c r="E121" s="111"/>
      <c r="F121" s="137"/>
      <c r="G121" s="137"/>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11"/>
      <c r="C122" s="111"/>
      <c r="D122" s="111"/>
      <c r="E122" s="111"/>
      <c r="F122" s="137"/>
      <c r="G122" s="137"/>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11"/>
      <c r="C123" s="111"/>
      <c r="D123" s="111"/>
      <c r="E123" s="111"/>
      <c r="F123" s="137"/>
      <c r="G123" s="137"/>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11"/>
      <c r="C124" s="111"/>
      <c r="D124" s="111"/>
      <c r="E124" s="111"/>
      <c r="F124" s="137"/>
      <c r="G124" s="137"/>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11"/>
      <c r="C125" s="111"/>
      <c r="D125" s="111"/>
      <c r="E125" s="111"/>
      <c r="F125" s="137"/>
      <c r="G125" s="137"/>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11"/>
      <c r="C126" s="111"/>
      <c r="D126" s="111"/>
      <c r="E126" s="111"/>
      <c r="F126" s="137"/>
      <c r="G126" s="137"/>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11"/>
      <c r="C127" s="111"/>
      <c r="D127" s="111"/>
      <c r="E127" s="111"/>
      <c r="F127" s="137"/>
      <c r="G127" s="137"/>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11"/>
      <c r="C128" s="111"/>
      <c r="D128" s="111"/>
      <c r="E128" s="111"/>
      <c r="F128" s="137"/>
      <c r="G128" s="137"/>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11"/>
      <c r="C129" s="111"/>
      <c r="D129" s="111"/>
      <c r="E129" s="111"/>
      <c r="F129" s="137"/>
      <c r="G129" s="137"/>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11"/>
      <c r="C130" s="111"/>
      <c r="D130" s="111"/>
      <c r="E130" s="111"/>
      <c r="F130" s="137"/>
      <c r="G130" s="137"/>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11"/>
      <c r="C131" s="111"/>
      <c r="D131" s="111"/>
      <c r="E131" s="111"/>
      <c r="F131" s="137"/>
      <c r="G131" s="137"/>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11"/>
      <c r="C132" s="111"/>
      <c r="D132" s="111"/>
      <c r="E132" s="111"/>
      <c r="F132" s="137"/>
      <c r="G132" s="137"/>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11"/>
      <c r="C133" s="111"/>
      <c r="D133" s="111"/>
      <c r="E133" s="111"/>
      <c r="F133" s="137"/>
      <c r="G133" s="137"/>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11"/>
      <c r="C134" s="111"/>
      <c r="D134" s="111"/>
      <c r="E134" s="111"/>
      <c r="F134" s="137"/>
      <c r="G134" s="137"/>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11"/>
      <c r="C135" s="111"/>
      <c r="D135" s="111"/>
      <c r="E135" s="111"/>
      <c r="F135" s="137"/>
      <c r="G135" s="137"/>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11"/>
      <c r="C136" s="111"/>
      <c r="D136" s="111"/>
      <c r="E136" s="111"/>
      <c r="F136" s="137"/>
      <c r="G136" s="137"/>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11"/>
      <c r="C137" s="111"/>
      <c r="D137" s="111"/>
      <c r="E137" s="111"/>
      <c r="F137" s="137"/>
      <c r="G137" s="137"/>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11"/>
      <c r="C138" s="111"/>
      <c r="D138" s="111"/>
      <c r="E138" s="111"/>
      <c r="F138" s="137"/>
      <c r="G138" s="137"/>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11"/>
      <c r="C139" s="111"/>
      <c r="D139" s="111"/>
      <c r="E139" s="111"/>
      <c r="F139" s="137"/>
      <c r="G139" s="137"/>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11"/>
      <c r="C140" s="111"/>
      <c r="D140" s="111"/>
      <c r="E140" s="111"/>
      <c r="F140" s="137"/>
      <c r="G140" s="137"/>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11"/>
      <c r="C141" s="111"/>
      <c r="D141" s="111"/>
      <c r="E141" s="111"/>
      <c r="F141" s="137"/>
      <c r="G141" s="137"/>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11"/>
      <c r="C142" s="111"/>
      <c r="D142" s="111"/>
      <c r="E142" s="111"/>
      <c r="F142" s="137"/>
      <c r="G142" s="137"/>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11"/>
      <c r="C143" s="111"/>
      <c r="D143" s="111"/>
      <c r="E143" s="111"/>
      <c r="F143" s="137"/>
      <c r="G143" s="137"/>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11"/>
      <c r="C144" s="111"/>
      <c r="D144" s="111"/>
      <c r="E144" s="111"/>
      <c r="F144" s="137"/>
      <c r="G144" s="137"/>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11"/>
      <c r="C145" s="111"/>
      <c r="D145" s="111"/>
      <c r="E145" s="111"/>
      <c r="F145" s="137"/>
      <c r="G145" s="137"/>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11"/>
      <c r="C146" s="111"/>
      <c r="D146" s="111"/>
      <c r="E146" s="111"/>
      <c r="F146" s="137"/>
      <c r="G146" s="137"/>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11"/>
      <c r="C147" s="111"/>
      <c r="D147" s="111"/>
      <c r="E147" s="111"/>
      <c r="F147" s="137"/>
      <c r="G147" s="137"/>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11"/>
      <c r="C148" s="111"/>
      <c r="D148" s="111"/>
      <c r="E148" s="111"/>
      <c r="F148" s="137"/>
      <c r="G148" s="137"/>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11"/>
      <c r="C149" s="111"/>
      <c r="D149" s="111"/>
      <c r="E149" s="111"/>
      <c r="F149" s="137"/>
      <c r="G149" s="137"/>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11"/>
      <c r="C150" s="111"/>
      <c r="D150" s="111"/>
      <c r="E150" s="111"/>
      <c r="F150" s="137"/>
      <c r="G150" s="137"/>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11"/>
      <c r="C151" s="111"/>
      <c r="D151" s="111"/>
      <c r="E151" s="111"/>
      <c r="F151" s="137"/>
      <c r="G151" s="137"/>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11"/>
      <c r="C152" s="111"/>
      <c r="D152" s="111"/>
      <c r="E152" s="111"/>
      <c r="F152" s="137"/>
      <c r="G152" s="137"/>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11"/>
      <c r="C153" s="111"/>
      <c r="D153" s="111"/>
      <c r="E153" s="111"/>
      <c r="F153" s="137"/>
      <c r="G153" s="137"/>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11"/>
      <c r="C154" s="111"/>
      <c r="D154" s="111"/>
      <c r="E154" s="111"/>
      <c r="F154" s="137"/>
      <c r="G154" s="137"/>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11"/>
      <c r="C155" s="111"/>
      <c r="D155" s="111"/>
      <c r="E155" s="111"/>
      <c r="F155" s="137"/>
      <c r="G155" s="137"/>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11"/>
      <c r="C156" s="111"/>
      <c r="D156" s="111"/>
      <c r="E156" s="111"/>
      <c r="F156" s="137"/>
      <c r="G156" s="137"/>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11"/>
      <c r="C157" s="111"/>
      <c r="D157" s="111"/>
      <c r="E157" s="111"/>
      <c r="F157" s="137"/>
      <c r="G157" s="137"/>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11"/>
      <c r="C158" s="111"/>
      <c r="D158" s="111"/>
      <c r="E158" s="111"/>
      <c r="F158" s="137"/>
      <c r="G158" s="137"/>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11"/>
      <c r="C159" s="111"/>
      <c r="D159" s="111"/>
      <c r="E159" s="111"/>
      <c r="F159" s="137"/>
      <c r="G159" s="137"/>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11"/>
      <c r="C160" s="111"/>
      <c r="D160" s="111"/>
      <c r="E160" s="111"/>
      <c r="F160" s="137"/>
      <c r="G160" s="137"/>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11"/>
      <c r="C161" s="111"/>
      <c r="D161" s="111"/>
      <c r="E161" s="111"/>
      <c r="F161" s="137"/>
      <c r="G161" s="137"/>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11"/>
      <c r="C162" s="111"/>
      <c r="D162" s="111"/>
      <c r="E162" s="111"/>
      <c r="F162" s="137"/>
      <c r="G162" s="137"/>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11"/>
      <c r="C163" s="111"/>
      <c r="D163" s="111"/>
      <c r="E163" s="111"/>
      <c r="F163" s="137"/>
      <c r="G163" s="137"/>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11"/>
      <c r="C164" s="111"/>
      <c r="D164" s="111"/>
      <c r="E164" s="111"/>
      <c r="F164" s="137"/>
      <c r="G164" s="137"/>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11"/>
      <c r="C165" s="111"/>
      <c r="D165" s="111"/>
      <c r="E165" s="111"/>
      <c r="F165" s="137"/>
      <c r="G165" s="137"/>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11"/>
      <c r="C166" s="111"/>
      <c r="D166" s="111"/>
      <c r="E166" s="111"/>
      <c r="F166" s="137"/>
      <c r="G166" s="137"/>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11"/>
      <c r="C167" s="111"/>
      <c r="D167" s="111"/>
      <c r="E167" s="111"/>
      <c r="F167" s="137"/>
      <c r="G167" s="137"/>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11"/>
      <c r="C168" s="111"/>
      <c r="D168" s="111"/>
      <c r="E168" s="111"/>
      <c r="F168" s="137"/>
      <c r="G168" s="137"/>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11"/>
      <c r="C169" s="111"/>
      <c r="D169" s="111"/>
      <c r="E169" s="111"/>
      <c r="F169" s="137"/>
      <c r="G169" s="137"/>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11"/>
      <c r="C170" s="111"/>
      <c r="D170" s="111"/>
      <c r="E170" s="111"/>
      <c r="F170" s="137"/>
      <c r="G170" s="137"/>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11"/>
      <c r="C171" s="111"/>
      <c r="D171" s="111"/>
      <c r="E171" s="111"/>
      <c r="F171" s="137"/>
      <c r="G171" s="137"/>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11"/>
      <c r="C172" s="111"/>
      <c r="D172" s="111"/>
      <c r="E172" s="111"/>
      <c r="F172" s="137"/>
      <c r="G172" s="137"/>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11"/>
      <c r="C173" s="111"/>
      <c r="D173" s="111"/>
      <c r="E173" s="111"/>
      <c r="F173" s="137"/>
      <c r="G173" s="137"/>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11"/>
      <c r="C174" s="111"/>
      <c r="D174" s="111"/>
      <c r="E174" s="111"/>
      <c r="F174" s="137"/>
      <c r="G174" s="137"/>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11"/>
      <c r="C175" s="111"/>
      <c r="D175" s="111"/>
      <c r="E175" s="111"/>
      <c r="F175" s="137"/>
      <c r="G175" s="137"/>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11"/>
      <c r="C176" s="111"/>
      <c r="D176" s="111"/>
      <c r="E176" s="111"/>
      <c r="F176" s="137"/>
      <c r="G176" s="137"/>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11"/>
      <c r="C177" s="111"/>
      <c r="D177" s="111"/>
      <c r="E177" s="111"/>
      <c r="F177" s="137"/>
      <c r="G177" s="137"/>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11"/>
      <c r="C178" s="111"/>
      <c r="D178" s="111"/>
      <c r="E178" s="111"/>
      <c r="F178" s="137"/>
      <c r="G178" s="137"/>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11"/>
      <c r="C179" s="111"/>
      <c r="D179" s="111"/>
      <c r="E179" s="111"/>
      <c r="F179" s="137"/>
      <c r="G179" s="137"/>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11"/>
      <c r="C180" s="111"/>
      <c r="D180" s="111"/>
      <c r="E180" s="111"/>
      <c r="F180" s="137"/>
      <c r="G180" s="137"/>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11"/>
      <c r="C181" s="111"/>
      <c r="D181" s="111"/>
      <c r="E181" s="111"/>
      <c r="F181" s="137"/>
      <c r="G181" s="137"/>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11"/>
      <c r="C182" s="111"/>
      <c r="D182" s="111"/>
      <c r="E182" s="111"/>
      <c r="F182" s="137"/>
      <c r="G182" s="137"/>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11"/>
      <c r="C183" s="111"/>
      <c r="D183" s="111"/>
      <c r="E183" s="111"/>
      <c r="F183" s="137"/>
      <c r="G183" s="137"/>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11"/>
      <c r="C184" s="111"/>
      <c r="D184" s="111"/>
      <c r="E184" s="111"/>
      <c r="F184" s="137"/>
      <c r="G184" s="137"/>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11"/>
      <c r="C185" s="111"/>
      <c r="D185" s="111"/>
      <c r="E185" s="111"/>
      <c r="F185" s="137"/>
      <c r="G185" s="137"/>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11"/>
      <c r="C186" s="111"/>
      <c r="D186" s="111"/>
      <c r="E186" s="111"/>
      <c r="F186" s="137"/>
      <c r="G186" s="137"/>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11"/>
      <c r="C187" s="111"/>
      <c r="D187" s="111"/>
      <c r="E187" s="111"/>
      <c r="F187" s="137"/>
      <c r="G187" s="137"/>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11"/>
      <c r="C188" s="111"/>
      <c r="D188" s="111"/>
      <c r="E188" s="111"/>
      <c r="F188" s="137"/>
      <c r="G188" s="137"/>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11"/>
      <c r="C189" s="111"/>
      <c r="D189" s="111"/>
      <c r="E189" s="111"/>
      <c r="F189" s="137"/>
      <c r="G189" s="137"/>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11"/>
      <c r="C190" s="111"/>
      <c r="D190" s="111"/>
      <c r="E190" s="111"/>
      <c r="F190" s="137"/>
      <c r="G190" s="137"/>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11"/>
      <c r="C191" s="111"/>
      <c r="D191" s="111"/>
      <c r="E191" s="111"/>
      <c r="F191" s="137"/>
      <c r="G191" s="137"/>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11"/>
      <c r="C192" s="111"/>
      <c r="D192" s="111"/>
      <c r="E192" s="111"/>
      <c r="F192" s="137"/>
      <c r="G192" s="137"/>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11"/>
      <c r="C193" s="111"/>
      <c r="D193" s="111"/>
      <c r="E193" s="111"/>
      <c r="F193" s="137"/>
      <c r="G193" s="137"/>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11"/>
      <c r="C194" s="111"/>
      <c r="D194" s="111"/>
      <c r="E194" s="111"/>
      <c r="F194" s="137"/>
      <c r="G194" s="137"/>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11"/>
      <c r="C195" s="111"/>
      <c r="D195" s="111"/>
      <c r="E195" s="111"/>
      <c r="F195" s="137"/>
      <c r="G195" s="137"/>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11"/>
      <c r="C196" s="111"/>
      <c r="D196" s="111"/>
      <c r="E196" s="111"/>
      <c r="F196" s="137"/>
      <c r="G196" s="137"/>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11"/>
      <c r="C197" s="111"/>
      <c r="D197" s="111"/>
      <c r="E197" s="111"/>
      <c r="F197" s="137"/>
      <c r="G197" s="137"/>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11"/>
      <c r="C198" s="111"/>
      <c r="D198" s="111"/>
      <c r="E198" s="111"/>
      <c r="F198" s="137"/>
      <c r="G198" s="137"/>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11"/>
      <c r="C199" s="111"/>
      <c r="D199" s="111"/>
      <c r="E199" s="111"/>
      <c r="F199" s="137"/>
      <c r="G199" s="137"/>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11"/>
      <c r="C200" s="111"/>
      <c r="D200" s="111"/>
      <c r="E200" s="111"/>
      <c r="F200" s="137"/>
      <c r="G200" s="137"/>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11"/>
      <c r="C201" s="111"/>
      <c r="D201" s="111"/>
      <c r="E201" s="111"/>
      <c r="F201" s="137"/>
      <c r="G201" s="137"/>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11"/>
      <c r="C202" s="111"/>
      <c r="D202" s="111"/>
      <c r="E202" s="111"/>
      <c r="F202" s="137"/>
      <c r="G202" s="137"/>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11"/>
      <c r="C203" s="111"/>
      <c r="D203" s="111"/>
      <c r="E203" s="111"/>
      <c r="F203" s="137"/>
      <c r="G203" s="137"/>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11"/>
      <c r="C204" s="111"/>
      <c r="D204" s="111"/>
      <c r="E204" s="111"/>
      <c r="F204" s="137"/>
      <c r="G204" s="137"/>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11"/>
      <c r="C205" s="111"/>
      <c r="D205" s="111"/>
      <c r="E205" s="111"/>
      <c r="F205" s="137"/>
      <c r="G205" s="137"/>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11"/>
      <c r="C206" s="111"/>
      <c r="D206" s="111"/>
      <c r="E206" s="111"/>
      <c r="F206" s="137"/>
      <c r="G206" s="137"/>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11"/>
      <c r="C207" s="111"/>
      <c r="D207" s="111"/>
      <c r="E207" s="111"/>
      <c r="F207" s="137"/>
      <c r="G207" s="137"/>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11"/>
      <c r="C208" s="111"/>
      <c r="D208" s="111"/>
      <c r="E208" s="111"/>
      <c r="F208" s="137"/>
      <c r="G208" s="137"/>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11"/>
      <c r="C209" s="111"/>
      <c r="D209" s="111"/>
      <c r="E209" s="111"/>
      <c r="F209" s="137"/>
      <c r="G209" s="137"/>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11"/>
      <c r="C210" s="111"/>
      <c r="D210" s="111"/>
      <c r="E210" s="111"/>
      <c r="F210" s="137"/>
      <c r="G210" s="137"/>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11"/>
      <c r="C211" s="111"/>
      <c r="D211" s="111"/>
      <c r="E211" s="111"/>
      <c r="F211" s="137"/>
      <c r="G211" s="137"/>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11"/>
      <c r="C212" s="111"/>
      <c r="D212" s="111"/>
      <c r="E212" s="111"/>
      <c r="F212" s="137"/>
      <c r="G212" s="137"/>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11"/>
      <c r="C213" s="111"/>
      <c r="D213" s="111"/>
      <c r="E213" s="111"/>
      <c r="F213" s="137"/>
      <c r="G213" s="137"/>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11"/>
      <c r="C214" s="111"/>
      <c r="D214" s="111"/>
      <c r="E214" s="111"/>
      <c r="F214" s="137"/>
      <c r="G214" s="137"/>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11"/>
      <c r="C215" s="111"/>
      <c r="D215" s="111"/>
      <c r="E215" s="111"/>
      <c r="F215" s="137"/>
      <c r="G215" s="137"/>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11"/>
      <c r="C216" s="111"/>
      <c r="D216" s="111"/>
      <c r="E216" s="111"/>
      <c r="F216" s="137"/>
      <c r="G216" s="137"/>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11"/>
      <c r="C217" s="111"/>
      <c r="D217" s="111"/>
      <c r="E217" s="111"/>
      <c r="F217" s="137"/>
      <c r="G217" s="137"/>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11"/>
      <c r="C218" s="111"/>
      <c r="D218" s="111"/>
      <c r="E218" s="111"/>
      <c r="F218" s="137"/>
      <c r="G218" s="137"/>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11"/>
      <c r="C219" s="111"/>
      <c r="D219" s="111"/>
      <c r="E219" s="111"/>
      <c r="F219" s="137"/>
      <c r="G219" s="137"/>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11"/>
      <c r="C220" s="111"/>
      <c r="D220" s="111"/>
      <c r="E220" s="111"/>
      <c r="F220" s="137"/>
      <c r="G220" s="137"/>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11"/>
      <c r="C221" s="111"/>
      <c r="D221" s="111"/>
      <c r="E221" s="111"/>
      <c r="F221" s="137"/>
      <c r="G221" s="137"/>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11"/>
      <c r="C222" s="111"/>
      <c r="D222" s="111"/>
      <c r="E222" s="111"/>
      <c r="F222" s="137"/>
      <c r="G222" s="137"/>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11"/>
      <c r="C223" s="111"/>
      <c r="D223" s="111"/>
      <c r="E223" s="111"/>
      <c r="F223" s="137"/>
      <c r="G223" s="137"/>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11"/>
      <c r="C224" s="111"/>
      <c r="D224" s="111"/>
      <c r="E224" s="111"/>
      <c r="F224" s="137"/>
      <c r="G224" s="137"/>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11"/>
      <c r="C225" s="111"/>
      <c r="D225" s="111"/>
      <c r="E225" s="111"/>
      <c r="F225" s="137"/>
      <c r="G225" s="137"/>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11"/>
      <c r="C226" s="111"/>
      <c r="D226" s="111"/>
      <c r="E226" s="111"/>
      <c r="F226" s="137"/>
      <c r="G226" s="137"/>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11"/>
      <c r="C227" s="111"/>
      <c r="D227" s="111"/>
      <c r="E227" s="111"/>
      <c r="F227" s="137"/>
      <c r="G227" s="137"/>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11"/>
      <c r="C228" s="111"/>
      <c r="D228" s="111"/>
      <c r="E228" s="111"/>
      <c r="F228" s="137"/>
      <c r="G228" s="137"/>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11"/>
      <c r="C229" s="111"/>
      <c r="D229" s="111"/>
      <c r="E229" s="111"/>
      <c r="F229" s="137"/>
      <c r="G229" s="137"/>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11"/>
      <c r="C230" s="111"/>
      <c r="D230" s="111"/>
      <c r="E230" s="111"/>
      <c r="F230" s="137"/>
      <c r="G230" s="137"/>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11"/>
      <c r="C231" s="111"/>
      <c r="D231" s="111"/>
      <c r="E231" s="111"/>
      <c r="F231" s="137"/>
      <c r="G231" s="137"/>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11"/>
      <c r="C232" s="111"/>
      <c r="D232" s="111"/>
      <c r="E232" s="111"/>
      <c r="F232" s="137"/>
      <c r="G232" s="137"/>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11"/>
      <c r="C233" s="111"/>
      <c r="D233" s="111"/>
      <c r="E233" s="111"/>
      <c r="F233" s="137"/>
      <c r="G233" s="137"/>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11"/>
      <c r="C234" s="111"/>
      <c r="D234" s="111"/>
      <c r="E234" s="111"/>
      <c r="F234" s="137"/>
      <c r="G234" s="137"/>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11"/>
      <c r="C235" s="111"/>
      <c r="D235" s="111"/>
      <c r="E235" s="111"/>
      <c r="F235" s="137"/>
      <c r="G235" s="137"/>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11"/>
      <c r="C236" s="111"/>
      <c r="D236" s="111"/>
      <c r="E236" s="111"/>
      <c r="F236" s="137"/>
      <c r="G236" s="137"/>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11"/>
      <c r="C237" s="111"/>
      <c r="D237" s="111"/>
      <c r="E237" s="111"/>
      <c r="F237" s="137"/>
      <c r="G237" s="137"/>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11"/>
      <c r="C238" s="111"/>
      <c r="D238" s="111"/>
      <c r="E238" s="111"/>
      <c r="F238" s="137"/>
      <c r="G238" s="137"/>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11"/>
      <c r="C239" s="111"/>
      <c r="D239" s="111"/>
      <c r="E239" s="111"/>
      <c r="F239" s="137"/>
      <c r="G239" s="137"/>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11"/>
      <c r="C240" s="111"/>
      <c r="D240" s="111"/>
      <c r="E240" s="111"/>
      <c r="F240" s="137"/>
      <c r="G240" s="137"/>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11"/>
      <c r="C241" s="111"/>
      <c r="D241" s="111"/>
      <c r="E241" s="111"/>
      <c r="F241" s="137"/>
      <c r="G241" s="137"/>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11"/>
      <c r="C242" s="111"/>
      <c r="D242" s="111"/>
      <c r="E242" s="111"/>
      <c r="F242" s="137"/>
      <c r="G242" s="137"/>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11"/>
      <c r="C243" s="111"/>
      <c r="D243" s="111"/>
      <c r="E243" s="111"/>
      <c r="F243" s="137"/>
      <c r="G243" s="137"/>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11"/>
      <c r="C244" s="111"/>
      <c r="D244" s="111"/>
      <c r="E244" s="111"/>
      <c r="F244" s="137"/>
      <c r="G244" s="137"/>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11"/>
      <c r="C245" s="111"/>
      <c r="D245" s="111"/>
      <c r="E245" s="111"/>
      <c r="F245" s="137"/>
      <c r="G245" s="137"/>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11"/>
      <c r="C246" s="111"/>
      <c r="D246" s="111"/>
      <c r="E246" s="111"/>
      <c r="F246" s="137"/>
      <c r="G246" s="137"/>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11"/>
      <c r="C247" s="111"/>
      <c r="D247" s="111"/>
      <c r="E247" s="111"/>
      <c r="F247" s="137"/>
      <c r="G247" s="137"/>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11"/>
      <c r="C248" s="111"/>
      <c r="D248" s="111"/>
      <c r="E248" s="111"/>
      <c r="F248" s="137"/>
      <c r="G248" s="137"/>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11"/>
      <c r="C249" s="111"/>
      <c r="D249" s="111"/>
      <c r="E249" s="111"/>
      <c r="F249" s="137"/>
      <c r="G249" s="137"/>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11"/>
      <c r="C250" s="111"/>
      <c r="D250" s="111"/>
      <c r="E250" s="111"/>
      <c r="F250" s="137"/>
      <c r="G250" s="137"/>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11"/>
      <c r="C251" s="111"/>
      <c r="D251" s="111"/>
      <c r="E251" s="111"/>
      <c r="F251" s="137"/>
      <c r="G251" s="137"/>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11"/>
      <c r="C252" s="111"/>
      <c r="D252" s="111"/>
      <c r="E252" s="111"/>
      <c r="F252" s="137"/>
      <c r="G252" s="137"/>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11"/>
      <c r="C253" s="111"/>
      <c r="D253" s="111"/>
      <c r="E253" s="111"/>
      <c r="F253" s="137"/>
      <c r="G253" s="137"/>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11"/>
      <c r="C254" s="111"/>
      <c r="D254" s="111"/>
      <c r="E254" s="111"/>
      <c r="F254" s="137"/>
      <c r="G254" s="137"/>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11"/>
      <c r="C255" s="111"/>
      <c r="D255" s="111"/>
      <c r="E255" s="111"/>
      <c r="F255" s="137"/>
      <c r="G255" s="137"/>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11"/>
      <c r="C256" s="111"/>
      <c r="D256" s="111"/>
      <c r="E256" s="111"/>
      <c r="F256" s="137"/>
      <c r="G256" s="137"/>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11"/>
      <c r="C257" s="111"/>
      <c r="D257" s="111"/>
      <c r="E257" s="111"/>
      <c r="F257" s="137"/>
      <c r="G257" s="137"/>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11"/>
      <c r="C258" s="111"/>
      <c r="D258" s="111"/>
      <c r="E258" s="111"/>
      <c r="F258" s="137"/>
      <c r="G258" s="137"/>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11"/>
      <c r="C259" s="111"/>
      <c r="D259" s="111"/>
      <c r="E259" s="111"/>
      <c r="F259" s="137"/>
      <c r="G259" s="137"/>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11"/>
      <c r="C260" s="111"/>
      <c r="D260" s="111"/>
      <c r="E260" s="111"/>
      <c r="F260" s="137"/>
      <c r="G260" s="137"/>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11"/>
      <c r="C261" s="111"/>
      <c r="D261" s="111"/>
      <c r="E261" s="111"/>
      <c r="F261" s="137"/>
      <c r="G261" s="137"/>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11"/>
      <c r="C262" s="111"/>
      <c r="D262" s="111"/>
      <c r="E262" s="111"/>
      <c r="F262" s="137"/>
      <c r="G262" s="137"/>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11"/>
      <c r="C263" s="111"/>
      <c r="D263" s="111"/>
      <c r="E263" s="111"/>
      <c r="F263" s="137"/>
      <c r="G263" s="137"/>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11"/>
      <c r="C264" s="111"/>
      <c r="D264" s="111"/>
      <c r="E264" s="111"/>
      <c r="F264" s="137"/>
      <c r="G264" s="137"/>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11"/>
      <c r="C265" s="111"/>
      <c r="D265" s="111"/>
      <c r="E265" s="111"/>
      <c r="F265" s="137"/>
      <c r="G265" s="137"/>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11"/>
      <c r="C266" s="111"/>
      <c r="D266" s="111"/>
      <c r="E266" s="111"/>
      <c r="F266" s="137"/>
      <c r="G266" s="137"/>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11"/>
      <c r="C267" s="111"/>
      <c r="D267" s="111"/>
      <c r="E267" s="111"/>
      <c r="F267" s="137"/>
      <c r="G267" s="137"/>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11"/>
      <c r="C268" s="111"/>
      <c r="D268" s="111"/>
      <c r="E268" s="111"/>
      <c r="F268" s="137"/>
      <c r="G268" s="137"/>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11"/>
      <c r="C269" s="111"/>
      <c r="D269" s="111"/>
      <c r="E269" s="111"/>
      <c r="F269" s="137"/>
      <c r="G269" s="137"/>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11"/>
      <c r="C270" s="111"/>
      <c r="D270" s="111"/>
      <c r="E270" s="111"/>
      <c r="F270" s="137"/>
      <c r="G270" s="137"/>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11"/>
      <c r="C271" s="111"/>
      <c r="D271" s="111"/>
      <c r="E271" s="111"/>
      <c r="F271" s="137"/>
      <c r="G271" s="137"/>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11"/>
      <c r="C272" s="111"/>
      <c r="D272" s="111"/>
      <c r="E272" s="111"/>
      <c r="F272" s="137"/>
      <c r="G272" s="137"/>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11"/>
      <c r="C273" s="111"/>
      <c r="D273" s="111"/>
      <c r="E273" s="111"/>
      <c r="F273" s="137"/>
      <c r="G273" s="137"/>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11"/>
      <c r="C274" s="111"/>
      <c r="D274" s="111"/>
      <c r="E274" s="111"/>
      <c r="F274" s="137"/>
      <c r="G274" s="137"/>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11"/>
      <c r="C275" s="111"/>
      <c r="D275" s="111"/>
      <c r="E275" s="111"/>
      <c r="F275" s="137"/>
      <c r="G275" s="137"/>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11"/>
      <c r="C276" s="111"/>
      <c r="D276" s="111"/>
      <c r="E276" s="111"/>
      <c r="F276" s="137"/>
      <c r="G276" s="137"/>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11"/>
      <c r="C277" s="111"/>
      <c r="D277" s="111"/>
      <c r="E277" s="111"/>
      <c r="F277" s="137"/>
      <c r="G277" s="137"/>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11"/>
      <c r="C278" s="111"/>
      <c r="D278" s="111"/>
      <c r="E278" s="111"/>
      <c r="F278" s="137"/>
      <c r="G278" s="137"/>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11"/>
      <c r="C279" s="111"/>
      <c r="D279" s="111"/>
      <c r="E279" s="111"/>
      <c r="F279" s="137"/>
      <c r="G279" s="137"/>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11"/>
      <c r="C280" s="111"/>
      <c r="D280" s="111"/>
      <c r="E280" s="111"/>
      <c r="F280" s="137"/>
      <c r="G280" s="137"/>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11"/>
      <c r="C281" s="111"/>
      <c r="D281" s="111"/>
      <c r="E281" s="111"/>
      <c r="F281" s="137"/>
      <c r="G281" s="137"/>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11"/>
      <c r="C282" s="111"/>
      <c r="D282" s="111"/>
      <c r="E282" s="111"/>
      <c r="F282" s="137"/>
      <c r="G282" s="137"/>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11"/>
      <c r="C283" s="111"/>
      <c r="D283" s="111"/>
      <c r="E283" s="111"/>
      <c r="F283" s="137"/>
      <c r="G283" s="137"/>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11"/>
      <c r="C284" s="111"/>
      <c r="D284" s="111"/>
      <c r="E284" s="111"/>
      <c r="F284" s="137"/>
      <c r="G284" s="137"/>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11"/>
      <c r="C285" s="111"/>
      <c r="D285" s="111"/>
      <c r="E285" s="111"/>
      <c r="F285" s="137"/>
      <c r="G285" s="137"/>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11"/>
      <c r="C286" s="111"/>
      <c r="D286" s="111"/>
      <c r="E286" s="111"/>
      <c r="F286" s="137"/>
      <c r="G286" s="137"/>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11"/>
      <c r="C287" s="111"/>
      <c r="D287" s="111"/>
      <c r="E287" s="111"/>
      <c r="F287" s="137"/>
      <c r="G287" s="137"/>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11"/>
      <c r="C288" s="111"/>
      <c r="D288" s="111"/>
      <c r="E288" s="111"/>
      <c r="F288" s="137"/>
      <c r="G288" s="137"/>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11"/>
      <c r="C289" s="111"/>
      <c r="D289" s="111"/>
      <c r="E289" s="111"/>
      <c r="F289" s="137"/>
      <c r="G289" s="137"/>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11"/>
      <c r="C290" s="111"/>
      <c r="D290" s="111"/>
      <c r="E290" s="111"/>
      <c r="F290" s="137"/>
      <c r="G290" s="137"/>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11"/>
      <c r="C291" s="111"/>
      <c r="D291" s="111"/>
      <c r="E291" s="111"/>
      <c r="F291" s="137"/>
      <c r="G291" s="137"/>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11"/>
      <c r="C292" s="111"/>
      <c r="D292" s="111"/>
      <c r="E292" s="111"/>
      <c r="F292" s="137"/>
      <c r="G292" s="137"/>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11"/>
      <c r="C293" s="111"/>
      <c r="D293" s="111"/>
      <c r="E293" s="111"/>
      <c r="F293" s="137"/>
      <c r="G293" s="137"/>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11"/>
      <c r="C294" s="111"/>
      <c r="D294" s="111"/>
      <c r="E294" s="111"/>
      <c r="F294" s="137"/>
      <c r="G294" s="137"/>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11"/>
      <c r="C295" s="111"/>
      <c r="D295" s="111"/>
      <c r="E295" s="111"/>
      <c r="F295" s="137"/>
      <c r="G295" s="137"/>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11"/>
      <c r="C296" s="111"/>
      <c r="D296" s="111"/>
      <c r="E296" s="111"/>
      <c r="F296" s="137"/>
      <c r="G296" s="137"/>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11"/>
      <c r="C297" s="111"/>
      <c r="D297" s="111"/>
      <c r="E297" s="111"/>
      <c r="F297" s="137"/>
      <c r="G297" s="137"/>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11"/>
      <c r="C298" s="111"/>
      <c r="D298" s="111"/>
      <c r="E298" s="111"/>
      <c r="F298" s="137"/>
      <c r="G298" s="137"/>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11"/>
      <c r="C299" s="111"/>
      <c r="D299" s="111"/>
      <c r="E299" s="111"/>
      <c r="F299" s="137"/>
      <c r="G299" s="137"/>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11"/>
      <c r="C300" s="111"/>
      <c r="D300" s="111"/>
      <c r="E300" s="111"/>
      <c r="F300" s="137"/>
      <c r="G300" s="137"/>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11"/>
      <c r="C301" s="111"/>
      <c r="D301" s="111"/>
      <c r="E301" s="111"/>
      <c r="F301" s="137"/>
      <c r="G301" s="137"/>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11"/>
      <c r="C302" s="111"/>
      <c r="D302" s="111"/>
      <c r="E302" s="111"/>
      <c r="F302" s="137"/>
      <c r="G302" s="137"/>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11"/>
      <c r="C303" s="111"/>
      <c r="D303" s="111"/>
      <c r="E303" s="111"/>
      <c r="F303" s="137"/>
      <c r="G303" s="137"/>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11"/>
      <c r="C304" s="111"/>
      <c r="D304" s="111"/>
      <c r="E304" s="111"/>
      <c r="F304" s="137"/>
      <c r="G304" s="137"/>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11"/>
      <c r="C305" s="111"/>
      <c r="D305" s="111"/>
      <c r="E305" s="111"/>
      <c r="F305" s="137"/>
      <c r="G305" s="137"/>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11"/>
      <c r="C306" s="111"/>
      <c r="D306" s="111"/>
      <c r="E306" s="111"/>
      <c r="F306" s="137"/>
      <c r="G306" s="137"/>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11"/>
      <c r="C307" s="111"/>
      <c r="D307" s="111"/>
      <c r="E307" s="111"/>
      <c r="F307" s="137"/>
      <c r="G307" s="137"/>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11"/>
      <c r="C308" s="111"/>
      <c r="D308" s="111"/>
      <c r="E308" s="111"/>
      <c r="F308" s="137"/>
      <c r="G308" s="137"/>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11"/>
      <c r="C309" s="111"/>
      <c r="D309" s="111"/>
      <c r="E309" s="111"/>
      <c r="F309" s="137"/>
      <c r="G309" s="137"/>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11"/>
      <c r="C310" s="111"/>
      <c r="D310" s="111"/>
      <c r="E310" s="111"/>
      <c r="F310" s="137"/>
      <c r="G310" s="137"/>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11"/>
      <c r="C311" s="111"/>
      <c r="D311" s="111"/>
      <c r="E311" s="111"/>
      <c r="F311" s="137"/>
      <c r="G311" s="137"/>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11"/>
      <c r="C312" s="111"/>
      <c r="D312" s="111"/>
      <c r="E312" s="111"/>
      <c r="F312" s="137"/>
      <c r="G312" s="137"/>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11"/>
      <c r="C313" s="111"/>
      <c r="D313" s="111"/>
      <c r="E313" s="111"/>
      <c r="F313" s="137"/>
      <c r="G313" s="137"/>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11"/>
      <c r="C314" s="111"/>
      <c r="D314" s="111"/>
      <c r="E314" s="111"/>
      <c r="F314" s="137"/>
      <c r="G314" s="137"/>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11"/>
      <c r="C315" s="111"/>
      <c r="D315" s="111"/>
      <c r="E315" s="111"/>
      <c r="F315" s="137"/>
      <c r="G315" s="137"/>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11"/>
      <c r="C316" s="111"/>
      <c r="D316" s="111"/>
      <c r="E316" s="111"/>
      <c r="F316" s="137"/>
      <c r="G316" s="137"/>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11"/>
      <c r="C317" s="111"/>
      <c r="D317" s="111"/>
      <c r="E317" s="111"/>
      <c r="F317" s="137"/>
      <c r="G317" s="137"/>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11"/>
      <c r="C318" s="111"/>
      <c r="D318" s="111"/>
      <c r="E318" s="111"/>
      <c r="F318" s="137"/>
      <c r="G318" s="137"/>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11"/>
      <c r="C319" s="111"/>
      <c r="D319" s="111"/>
      <c r="E319" s="111"/>
      <c r="F319" s="137"/>
      <c r="G319" s="137"/>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11"/>
      <c r="C320" s="111"/>
      <c r="D320" s="111"/>
      <c r="E320" s="111"/>
      <c r="F320" s="137"/>
      <c r="G320" s="137"/>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11"/>
      <c r="C321" s="111"/>
      <c r="D321" s="111"/>
      <c r="E321" s="111"/>
      <c r="F321" s="137"/>
      <c r="G321" s="137"/>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11"/>
      <c r="C322" s="111"/>
      <c r="D322" s="111"/>
      <c r="E322" s="111"/>
      <c r="F322" s="137"/>
      <c r="G322" s="137"/>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11"/>
      <c r="C323" s="111"/>
      <c r="D323" s="111"/>
      <c r="E323" s="111"/>
      <c r="F323" s="137"/>
      <c r="G323" s="137"/>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11"/>
      <c r="C324" s="111"/>
      <c r="D324" s="111"/>
      <c r="E324" s="111"/>
      <c r="F324" s="137"/>
      <c r="G324" s="137"/>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11"/>
      <c r="C325" s="111"/>
      <c r="D325" s="111"/>
      <c r="E325" s="111"/>
      <c r="F325" s="137"/>
      <c r="G325" s="137"/>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11"/>
      <c r="C326" s="111"/>
      <c r="D326" s="111"/>
      <c r="E326" s="111"/>
      <c r="F326" s="137"/>
      <c r="G326" s="137"/>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11"/>
      <c r="C327" s="111"/>
      <c r="D327" s="111"/>
      <c r="E327" s="111"/>
      <c r="F327" s="137"/>
      <c r="G327" s="137"/>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11"/>
      <c r="C328" s="111"/>
      <c r="D328" s="111"/>
      <c r="E328" s="111"/>
      <c r="F328" s="137"/>
      <c r="G328" s="137"/>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11"/>
      <c r="C329" s="111"/>
      <c r="D329" s="111"/>
      <c r="E329" s="111"/>
      <c r="F329" s="137"/>
      <c r="G329" s="137"/>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11"/>
      <c r="C330" s="111"/>
      <c r="D330" s="111"/>
      <c r="E330" s="111"/>
      <c r="F330" s="137"/>
      <c r="G330" s="137"/>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11"/>
      <c r="C331" s="111"/>
      <c r="D331" s="111"/>
      <c r="E331" s="111"/>
      <c r="F331" s="137"/>
      <c r="G331" s="137"/>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11"/>
      <c r="C332" s="111"/>
      <c r="D332" s="111"/>
      <c r="E332" s="111"/>
      <c r="F332" s="137"/>
      <c r="G332" s="137"/>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11"/>
      <c r="C333" s="111"/>
      <c r="D333" s="111"/>
      <c r="E333" s="111"/>
      <c r="F333" s="137"/>
      <c r="G333" s="137"/>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11"/>
      <c r="C334" s="111"/>
      <c r="D334" s="111"/>
      <c r="E334" s="111"/>
      <c r="F334" s="137"/>
      <c r="G334" s="137"/>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11"/>
      <c r="C335" s="111"/>
      <c r="D335" s="111"/>
      <c r="E335" s="111"/>
      <c r="F335" s="137"/>
      <c r="G335" s="137"/>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11"/>
      <c r="C336" s="111"/>
      <c r="D336" s="111"/>
      <c r="E336" s="111"/>
      <c r="F336" s="137"/>
      <c r="G336" s="137"/>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11"/>
      <c r="C337" s="111"/>
      <c r="D337" s="111"/>
      <c r="E337" s="111"/>
      <c r="F337" s="137"/>
      <c r="G337" s="137"/>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11"/>
      <c r="C338" s="111"/>
      <c r="D338" s="111"/>
      <c r="E338" s="111"/>
      <c r="F338" s="137"/>
      <c r="G338" s="137"/>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11"/>
      <c r="C339" s="111"/>
      <c r="D339" s="111"/>
      <c r="E339" s="111"/>
      <c r="F339" s="137"/>
      <c r="G339" s="137"/>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11"/>
      <c r="C340" s="111"/>
      <c r="D340" s="111"/>
      <c r="E340" s="111"/>
      <c r="F340" s="137"/>
      <c r="G340" s="137"/>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11"/>
      <c r="C341" s="111"/>
      <c r="D341" s="111"/>
      <c r="E341" s="111"/>
      <c r="F341" s="137"/>
      <c r="G341" s="137"/>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11"/>
      <c r="C342" s="111"/>
      <c r="D342" s="111"/>
      <c r="E342" s="111"/>
      <c r="F342" s="137"/>
      <c r="G342" s="137"/>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11"/>
      <c r="C343" s="111"/>
      <c r="D343" s="111"/>
      <c r="E343" s="111"/>
      <c r="F343" s="137"/>
      <c r="G343" s="137"/>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11"/>
      <c r="C344" s="111"/>
      <c r="D344" s="111"/>
      <c r="E344" s="111"/>
      <c r="F344" s="137"/>
      <c r="G344" s="137"/>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11"/>
      <c r="C345" s="111"/>
      <c r="D345" s="111"/>
      <c r="E345" s="111"/>
      <c r="F345" s="137"/>
      <c r="G345" s="137"/>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11"/>
      <c r="C346" s="111"/>
      <c r="D346" s="111"/>
      <c r="E346" s="111"/>
      <c r="F346" s="137"/>
      <c r="G346" s="137"/>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11"/>
      <c r="C347" s="111"/>
      <c r="D347" s="111"/>
      <c r="E347" s="111"/>
      <c r="F347" s="137"/>
      <c r="G347" s="137"/>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11"/>
      <c r="C348" s="111"/>
      <c r="D348" s="111"/>
      <c r="E348" s="111"/>
      <c r="F348" s="137"/>
      <c r="G348" s="137"/>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11"/>
      <c r="C349" s="111"/>
      <c r="D349" s="111"/>
      <c r="E349" s="111"/>
      <c r="F349" s="137"/>
      <c r="G349" s="137"/>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11"/>
      <c r="C350" s="111"/>
      <c r="D350" s="111"/>
      <c r="E350" s="111"/>
      <c r="F350" s="137"/>
      <c r="G350" s="137"/>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11"/>
      <c r="C351" s="111"/>
      <c r="D351" s="111"/>
      <c r="E351" s="111"/>
      <c r="F351" s="137"/>
      <c r="G351" s="137"/>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11"/>
      <c r="C352" s="111"/>
      <c r="D352" s="111"/>
      <c r="E352" s="111"/>
      <c r="F352" s="137"/>
      <c r="G352" s="137"/>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11"/>
      <c r="C353" s="111"/>
      <c r="D353" s="111"/>
      <c r="E353" s="111"/>
      <c r="F353" s="137"/>
      <c r="G353" s="137"/>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11"/>
      <c r="C354" s="111"/>
      <c r="D354" s="111"/>
      <c r="E354" s="111"/>
      <c r="F354" s="137"/>
      <c r="G354" s="137"/>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11"/>
      <c r="C355" s="111"/>
      <c r="D355" s="111"/>
      <c r="E355" s="111"/>
      <c r="F355" s="137"/>
      <c r="G355" s="137"/>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11"/>
      <c r="C356" s="111"/>
      <c r="D356" s="111"/>
      <c r="E356" s="111"/>
      <c r="F356" s="137"/>
      <c r="G356" s="137"/>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11"/>
      <c r="C357" s="111"/>
      <c r="D357" s="111"/>
      <c r="E357" s="111"/>
      <c r="F357" s="137"/>
      <c r="G357" s="137"/>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11"/>
      <c r="C358" s="111"/>
      <c r="D358" s="111"/>
      <c r="E358" s="111"/>
      <c r="F358" s="137"/>
      <c r="G358" s="137"/>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11"/>
      <c r="C359" s="111"/>
      <c r="D359" s="111"/>
      <c r="E359" s="111"/>
      <c r="F359" s="137"/>
      <c r="G359" s="137"/>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11"/>
      <c r="C360" s="111"/>
      <c r="D360" s="111"/>
      <c r="E360" s="111"/>
      <c r="F360" s="137"/>
      <c r="G360" s="137"/>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11"/>
      <c r="C361" s="111"/>
      <c r="D361" s="111"/>
      <c r="E361" s="111"/>
      <c r="F361" s="137"/>
      <c r="G361" s="137"/>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11"/>
      <c r="C362" s="111"/>
      <c r="D362" s="111"/>
      <c r="E362" s="111"/>
      <c r="F362" s="137"/>
      <c r="G362" s="137"/>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11"/>
      <c r="C363" s="111"/>
      <c r="D363" s="111"/>
      <c r="E363" s="111"/>
      <c r="F363" s="137"/>
      <c r="G363" s="137"/>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11"/>
      <c r="C364" s="111"/>
      <c r="D364" s="111"/>
      <c r="E364" s="111"/>
      <c r="F364" s="137"/>
      <c r="G364" s="137"/>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11"/>
      <c r="C365" s="111"/>
      <c r="D365" s="111"/>
      <c r="E365" s="111"/>
      <c r="F365" s="137"/>
      <c r="G365" s="137"/>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11"/>
      <c r="C366" s="111"/>
      <c r="D366" s="111"/>
      <c r="E366" s="111"/>
      <c r="F366" s="137"/>
      <c r="G366" s="137"/>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11"/>
      <c r="C367" s="111"/>
      <c r="D367" s="111"/>
      <c r="E367" s="111"/>
      <c r="F367" s="137"/>
      <c r="G367" s="137"/>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11"/>
      <c r="C368" s="111"/>
      <c r="D368" s="111"/>
      <c r="E368" s="111"/>
      <c r="F368" s="137"/>
      <c r="G368" s="137"/>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11"/>
      <c r="C369" s="111"/>
      <c r="D369" s="111"/>
      <c r="E369" s="111"/>
      <c r="F369" s="137"/>
      <c r="G369" s="137"/>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11"/>
      <c r="C370" s="111"/>
      <c r="D370" s="111"/>
      <c r="E370" s="111"/>
      <c r="F370" s="137"/>
      <c r="G370" s="137"/>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11"/>
      <c r="C371" s="111"/>
      <c r="D371" s="111"/>
      <c r="E371" s="111"/>
      <c r="F371" s="137"/>
      <c r="G371" s="137"/>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11"/>
      <c r="C372" s="111"/>
      <c r="D372" s="111"/>
      <c r="E372" s="111"/>
      <c r="F372" s="137"/>
      <c r="G372" s="137"/>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11"/>
      <c r="C373" s="111"/>
      <c r="D373" s="111"/>
      <c r="E373" s="111"/>
      <c r="F373" s="137"/>
      <c r="G373" s="137"/>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11"/>
      <c r="C374" s="111"/>
      <c r="D374" s="111"/>
      <c r="E374" s="111"/>
      <c r="F374" s="137"/>
      <c r="G374" s="137"/>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11"/>
      <c r="C375" s="111"/>
      <c r="D375" s="111"/>
      <c r="E375" s="111"/>
      <c r="F375" s="137"/>
      <c r="G375" s="137"/>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11"/>
      <c r="C376" s="111"/>
      <c r="D376" s="111"/>
      <c r="E376" s="111"/>
      <c r="F376" s="137"/>
      <c r="G376" s="137"/>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11"/>
      <c r="C377" s="111"/>
      <c r="D377" s="111"/>
      <c r="E377" s="111"/>
      <c r="F377" s="137"/>
      <c r="G377" s="137"/>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11"/>
      <c r="C378" s="111"/>
      <c r="D378" s="111"/>
      <c r="E378" s="111"/>
      <c r="F378" s="137"/>
      <c r="G378" s="137"/>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11"/>
      <c r="C379" s="111"/>
      <c r="D379" s="111"/>
      <c r="E379" s="111"/>
      <c r="F379" s="137"/>
      <c r="G379" s="137"/>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11"/>
      <c r="C380" s="111"/>
      <c r="D380" s="111"/>
      <c r="E380" s="111"/>
      <c r="F380" s="137"/>
      <c r="G380" s="137"/>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11"/>
      <c r="C381" s="111"/>
      <c r="D381" s="111"/>
      <c r="E381" s="111"/>
      <c r="F381" s="137"/>
      <c r="G381" s="137"/>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11"/>
      <c r="C382" s="111"/>
      <c r="D382" s="111"/>
      <c r="E382" s="111"/>
      <c r="F382" s="137"/>
      <c r="G382" s="137"/>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11"/>
      <c r="C383" s="111"/>
      <c r="D383" s="111"/>
      <c r="E383" s="111"/>
      <c r="F383" s="137"/>
      <c r="G383" s="137"/>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11"/>
      <c r="C384" s="111"/>
      <c r="D384" s="111"/>
      <c r="E384" s="111"/>
      <c r="F384" s="137"/>
      <c r="G384" s="137"/>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11"/>
      <c r="C385" s="111"/>
      <c r="D385" s="111"/>
      <c r="E385" s="111"/>
      <c r="F385" s="137"/>
      <c r="G385" s="137"/>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11"/>
      <c r="C386" s="111"/>
      <c r="D386" s="111"/>
      <c r="E386" s="111"/>
      <c r="F386" s="137"/>
      <c r="G386" s="137"/>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11"/>
      <c r="C387" s="111"/>
      <c r="D387" s="111"/>
      <c r="E387" s="111"/>
      <c r="F387" s="137"/>
      <c r="G387" s="137"/>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11"/>
      <c r="C388" s="111"/>
      <c r="D388" s="111"/>
      <c r="E388" s="111"/>
      <c r="F388" s="137"/>
      <c r="G388" s="137"/>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11"/>
      <c r="C389" s="111"/>
      <c r="D389" s="111"/>
      <c r="E389" s="111"/>
      <c r="F389" s="137"/>
      <c r="G389" s="137"/>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11"/>
      <c r="C390" s="111"/>
      <c r="D390" s="111"/>
      <c r="E390" s="111"/>
      <c r="F390" s="137"/>
      <c r="G390" s="137"/>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11"/>
      <c r="C391" s="111"/>
      <c r="D391" s="111"/>
      <c r="E391" s="111"/>
      <c r="F391" s="137"/>
      <c r="G391" s="137"/>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11"/>
      <c r="C392" s="111"/>
      <c r="D392" s="111"/>
      <c r="E392" s="111"/>
      <c r="F392" s="137"/>
      <c r="G392" s="137"/>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11"/>
      <c r="C393" s="111"/>
      <c r="D393" s="111"/>
      <c r="E393" s="111"/>
      <c r="F393" s="137"/>
      <c r="G393" s="137"/>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11"/>
      <c r="C394" s="111"/>
      <c r="D394" s="111"/>
      <c r="E394" s="111"/>
      <c r="F394" s="137"/>
      <c r="G394" s="137"/>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11"/>
      <c r="C395" s="111"/>
      <c r="D395" s="111"/>
      <c r="E395" s="111"/>
      <c r="F395" s="137"/>
      <c r="G395" s="137"/>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11"/>
      <c r="C396" s="111"/>
      <c r="D396" s="111"/>
      <c r="E396" s="111"/>
      <c r="F396" s="137"/>
      <c r="G396" s="137"/>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11"/>
      <c r="C397" s="111"/>
      <c r="D397" s="111"/>
      <c r="E397" s="111"/>
      <c r="F397" s="137"/>
      <c r="G397" s="137"/>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11"/>
      <c r="C398" s="111"/>
      <c r="D398" s="111"/>
      <c r="E398" s="111"/>
      <c r="F398" s="137"/>
      <c r="G398" s="137"/>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11"/>
      <c r="C399" s="111"/>
      <c r="D399" s="111"/>
      <c r="E399" s="111"/>
      <c r="F399" s="137"/>
      <c r="G399" s="137"/>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11"/>
      <c r="C400" s="111"/>
      <c r="D400" s="111"/>
      <c r="E400" s="111"/>
      <c r="F400" s="137"/>
      <c r="G400" s="137"/>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11"/>
      <c r="C401" s="111"/>
      <c r="D401" s="111"/>
      <c r="E401" s="111"/>
      <c r="F401" s="137"/>
      <c r="G401" s="137"/>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11"/>
      <c r="C402" s="111"/>
      <c r="D402" s="111"/>
      <c r="E402" s="111"/>
      <c r="F402" s="137"/>
      <c r="G402" s="137"/>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11"/>
      <c r="C403" s="111"/>
      <c r="D403" s="111"/>
      <c r="E403" s="111"/>
      <c r="F403" s="137"/>
      <c r="G403" s="137"/>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11"/>
      <c r="C404" s="111"/>
      <c r="D404" s="111"/>
      <c r="E404" s="111"/>
      <c r="F404" s="137"/>
      <c r="G404" s="137"/>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11"/>
      <c r="C405" s="111"/>
      <c r="D405" s="111"/>
      <c r="E405" s="111"/>
      <c r="F405" s="137"/>
      <c r="G405" s="137"/>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11"/>
      <c r="C406" s="111"/>
      <c r="D406" s="111"/>
      <c r="E406" s="111"/>
      <c r="F406" s="137"/>
      <c r="G406" s="137"/>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11"/>
      <c r="C407" s="111"/>
      <c r="D407" s="111"/>
      <c r="E407" s="111"/>
      <c r="F407" s="137"/>
      <c r="G407" s="137"/>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11"/>
      <c r="C408" s="111"/>
      <c r="D408" s="111"/>
      <c r="E408" s="111"/>
      <c r="F408" s="137"/>
      <c r="G408" s="137"/>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11"/>
      <c r="C409" s="111"/>
      <c r="D409" s="111"/>
      <c r="E409" s="111"/>
      <c r="F409" s="137"/>
      <c r="G409" s="137"/>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11"/>
      <c r="C410" s="111"/>
      <c r="D410" s="111"/>
      <c r="E410" s="111"/>
      <c r="F410" s="137"/>
      <c r="G410" s="137"/>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11"/>
      <c r="C411" s="111"/>
      <c r="D411" s="111"/>
      <c r="E411" s="111"/>
      <c r="F411" s="137"/>
      <c r="G411" s="137"/>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11"/>
      <c r="C412" s="111"/>
      <c r="D412" s="111"/>
      <c r="E412" s="111"/>
      <c r="F412" s="137"/>
      <c r="G412" s="137"/>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11"/>
      <c r="C413" s="111"/>
      <c r="D413" s="111"/>
      <c r="E413" s="111"/>
      <c r="F413" s="137"/>
      <c r="G413" s="137"/>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11"/>
      <c r="C414" s="111"/>
      <c r="D414" s="111"/>
      <c r="E414" s="111"/>
      <c r="F414" s="137"/>
      <c r="G414" s="137"/>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11"/>
      <c r="C415" s="111"/>
      <c r="D415" s="111"/>
      <c r="E415" s="111"/>
      <c r="F415" s="137"/>
      <c r="G415" s="137"/>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11"/>
      <c r="C416" s="111"/>
      <c r="D416" s="111"/>
      <c r="E416" s="111"/>
      <c r="F416" s="137"/>
      <c r="G416" s="137"/>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11"/>
      <c r="C417" s="111"/>
      <c r="D417" s="111"/>
      <c r="E417" s="111"/>
      <c r="F417" s="137"/>
      <c r="G417" s="137"/>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11"/>
      <c r="C418" s="111"/>
      <c r="D418" s="111"/>
      <c r="E418" s="111"/>
      <c r="F418" s="137"/>
      <c r="G418" s="137"/>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11"/>
      <c r="C419" s="111"/>
      <c r="D419" s="111"/>
      <c r="E419" s="111"/>
      <c r="F419" s="137"/>
      <c r="G419" s="137"/>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11"/>
      <c r="C420" s="111"/>
      <c r="D420" s="111"/>
      <c r="E420" s="111"/>
      <c r="F420" s="137"/>
      <c r="G420" s="137"/>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11"/>
      <c r="C421" s="111"/>
      <c r="D421" s="111"/>
      <c r="E421" s="111"/>
      <c r="F421" s="137"/>
      <c r="G421" s="137"/>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11"/>
      <c r="C422" s="111"/>
      <c r="D422" s="111"/>
      <c r="E422" s="111"/>
      <c r="F422" s="137"/>
      <c r="G422" s="137"/>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11"/>
      <c r="C423" s="111"/>
      <c r="D423" s="111"/>
      <c r="E423" s="111"/>
      <c r="F423" s="137"/>
      <c r="G423" s="137"/>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11"/>
      <c r="C424" s="111"/>
      <c r="D424" s="111"/>
      <c r="E424" s="111"/>
      <c r="F424" s="137"/>
      <c r="G424" s="137"/>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11"/>
      <c r="C425" s="111"/>
      <c r="D425" s="111"/>
      <c r="E425" s="111"/>
      <c r="F425" s="137"/>
      <c r="G425" s="137"/>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11"/>
      <c r="C426" s="111"/>
      <c r="D426" s="111"/>
      <c r="E426" s="111"/>
      <c r="F426" s="137"/>
      <c r="G426" s="137"/>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11"/>
      <c r="C427" s="111"/>
      <c r="D427" s="111"/>
      <c r="E427" s="111"/>
      <c r="F427" s="137"/>
      <c r="G427" s="137"/>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11"/>
      <c r="C428" s="111"/>
      <c r="D428" s="111"/>
      <c r="E428" s="111"/>
      <c r="F428" s="137"/>
      <c r="G428" s="137"/>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11"/>
      <c r="C429" s="111"/>
      <c r="D429" s="111"/>
      <c r="E429" s="111"/>
      <c r="F429" s="137"/>
      <c r="G429" s="137"/>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11"/>
      <c r="C430" s="111"/>
      <c r="D430" s="111"/>
      <c r="E430" s="111"/>
      <c r="F430" s="137"/>
      <c r="G430" s="137"/>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11"/>
      <c r="C431" s="111"/>
      <c r="D431" s="111"/>
      <c r="E431" s="111"/>
      <c r="F431" s="137"/>
      <c r="G431" s="137"/>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11"/>
      <c r="C432" s="111"/>
      <c r="D432" s="111"/>
      <c r="E432" s="111"/>
      <c r="F432" s="137"/>
      <c r="G432" s="137"/>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11"/>
      <c r="C433" s="111"/>
      <c r="D433" s="111"/>
      <c r="E433" s="111"/>
      <c r="F433" s="137"/>
      <c r="G433" s="137"/>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11"/>
      <c r="C434" s="111"/>
      <c r="D434" s="111"/>
      <c r="E434" s="111"/>
      <c r="F434" s="137"/>
      <c r="G434" s="137"/>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11"/>
      <c r="C435" s="111"/>
      <c r="D435" s="111"/>
      <c r="E435" s="111"/>
      <c r="F435" s="137"/>
      <c r="G435" s="137"/>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11"/>
      <c r="C436" s="111"/>
      <c r="D436" s="111"/>
      <c r="E436" s="111"/>
      <c r="F436" s="137"/>
      <c r="G436" s="137"/>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11"/>
      <c r="C437" s="111"/>
      <c r="D437" s="111"/>
      <c r="E437" s="111"/>
      <c r="F437" s="137"/>
      <c r="G437" s="137"/>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11"/>
      <c r="C438" s="111"/>
      <c r="D438" s="111"/>
      <c r="E438" s="111"/>
      <c r="F438" s="137"/>
      <c r="G438" s="137"/>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11"/>
      <c r="C439" s="111"/>
      <c r="D439" s="111"/>
      <c r="E439" s="111"/>
      <c r="F439" s="137"/>
      <c r="G439" s="137"/>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11"/>
      <c r="C440" s="111"/>
      <c r="D440" s="111"/>
      <c r="E440" s="111"/>
      <c r="F440" s="137"/>
      <c r="G440" s="137"/>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11"/>
      <c r="C441" s="111"/>
      <c r="D441" s="111"/>
      <c r="E441" s="111"/>
      <c r="F441" s="137"/>
      <c r="G441" s="137"/>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11"/>
      <c r="C442" s="111"/>
      <c r="D442" s="111"/>
      <c r="E442" s="111"/>
      <c r="F442" s="137"/>
      <c r="G442" s="137"/>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11"/>
      <c r="C443" s="111"/>
      <c r="D443" s="111"/>
      <c r="E443" s="111"/>
      <c r="F443" s="137"/>
      <c r="G443" s="137"/>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11"/>
      <c r="C444" s="111"/>
      <c r="D444" s="111"/>
      <c r="E444" s="111"/>
      <c r="F444" s="137"/>
      <c r="G444" s="137"/>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11"/>
      <c r="C445" s="111"/>
      <c r="D445" s="111"/>
      <c r="E445" s="111"/>
      <c r="F445" s="137"/>
      <c r="G445" s="137"/>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11"/>
      <c r="C446" s="111"/>
      <c r="D446" s="111"/>
      <c r="E446" s="111"/>
      <c r="F446" s="137"/>
      <c r="G446" s="137"/>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11"/>
      <c r="C447" s="111"/>
      <c r="D447" s="111"/>
      <c r="E447" s="111"/>
      <c r="F447" s="137"/>
      <c r="G447" s="137"/>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11"/>
      <c r="C448" s="111"/>
      <c r="D448" s="111"/>
      <c r="E448" s="111"/>
      <c r="F448" s="137"/>
      <c r="G448" s="137"/>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11"/>
      <c r="C449" s="111"/>
      <c r="D449" s="111"/>
      <c r="E449" s="111"/>
      <c r="F449" s="137"/>
      <c r="G449" s="137"/>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11"/>
      <c r="C450" s="111"/>
      <c r="D450" s="111"/>
      <c r="E450" s="111"/>
      <c r="F450" s="137"/>
      <c r="G450" s="137"/>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11"/>
      <c r="C451" s="111"/>
      <c r="D451" s="111"/>
      <c r="E451" s="111"/>
      <c r="F451" s="137"/>
      <c r="G451" s="137"/>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11"/>
      <c r="C452" s="111"/>
      <c r="D452" s="111"/>
      <c r="E452" s="111"/>
      <c r="F452" s="137"/>
      <c r="G452" s="137"/>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11"/>
      <c r="C453" s="111"/>
      <c r="D453" s="111"/>
      <c r="E453" s="111"/>
      <c r="F453" s="137"/>
      <c r="G453" s="137"/>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11"/>
      <c r="C454" s="111"/>
      <c r="D454" s="111"/>
      <c r="E454" s="111"/>
      <c r="F454" s="137"/>
      <c r="G454" s="137"/>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11"/>
      <c r="C455" s="111"/>
      <c r="D455" s="111"/>
      <c r="E455" s="111"/>
      <c r="F455" s="137"/>
      <c r="G455" s="137"/>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11"/>
      <c r="C456" s="111"/>
      <c r="D456" s="111"/>
      <c r="E456" s="111"/>
      <c r="F456" s="137"/>
      <c r="G456" s="137"/>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11"/>
      <c r="C457" s="111"/>
      <c r="D457" s="111"/>
      <c r="E457" s="111"/>
      <c r="F457" s="137"/>
      <c r="G457" s="137"/>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11"/>
      <c r="C458" s="111"/>
      <c r="D458" s="111"/>
      <c r="E458" s="111"/>
      <c r="F458" s="137"/>
      <c r="G458" s="137"/>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11"/>
      <c r="C459" s="111"/>
      <c r="D459" s="111"/>
      <c r="E459" s="111"/>
      <c r="F459" s="137"/>
      <c r="G459" s="137"/>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11"/>
      <c r="C460" s="111"/>
      <c r="D460" s="111"/>
      <c r="E460" s="111"/>
      <c r="F460" s="137"/>
      <c r="G460" s="137"/>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11"/>
      <c r="C461" s="111"/>
      <c r="D461" s="111"/>
      <c r="E461" s="111"/>
      <c r="F461" s="137"/>
      <c r="G461" s="137"/>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11"/>
      <c r="C462" s="111"/>
      <c r="D462" s="111"/>
      <c r="E462" s="111"/>
      <c r="F462" s="137"/>
      <c r="G462" s="137"/>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11"/>
      <c r="C463" s="111"/>
      <c r="D463" s="111"/>
      <c r="E463" s="111"/>
      <c r="F463" s="137"/>
      <c r="G463" s="137"/>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11"/>
      <c r="C464" s="111"/>
      <c r="D464" s="111"/>
      <c r="E464" s="111"/>
      <c r="F464" s="137"/>
      <c r="G464" s="137"/>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11"/>
      <c r="C465" s="111"/>
      <c r="D465" s="111"/>
      <c r="E465" s="111"/>
      <c r="F465" s="137"/>
      <c r="G465" s="137"/>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11"/>
      <c r="C466" s="111"/>
      <c r="D466" s="111"/>
      <c r="E466" s="111"/>
      <c r="F466" s="137"/>
      <c r="G466" s="137"/>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11"/>
      <c r="C467" s="111"/>
      <c r="D467" s="111"/>
      <c r="E467" s="111"/>
      <c r="F467" s="137"/>
      <c r="G467" s="137"/>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11"/>
      <c r="C468" s="111"/>
      <c r="D468" s="111"/>
      <c r="E468" s="111"/>
      <c r="F468" s="137"/>
      <c r="G468" s="137"/>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11"/>
      <c r="C469" s="111"/>
      <c r="D469" s="111"/>
      <c r="E469" s="111"/>
      <c r="F469" s="137"/>
      <c r="G469" s="137"/>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11"/>
      <c r="C470" s="111"/>
      <c r="D470" s="111"/>
      <c r="E470" s="111"/>
      <c r="F470" s="137"/>
      <c r="G470" s="137"/>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11"/>
      <c r="C471" s="111"/>
      <c r="D471" s="111"/>
      <c r="E471" s="111"/>
      <c r="F471" s="137"/>
      <c r="G471" s="137"/>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11"/>
      <c r="C472" s="111"/>
      <c r="D472" s="111"/>
      <c r="E472" s="111"/>
      <c r="F472" s="137"/>
      <c r="G472" s="137"/>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11"/>
      <c r="C473" s="111"/>
      <c r="D473" s="111"/>
      <c r="E473" s="111"/>
      <c r="F473" s="137"/>
      <c r="G473" s="137"/>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11"/>
      <c r="C474" s="111"/>
      <c r="D474" s="111"/>
      <c r="E474" s="111"/>
      <c r="F474" s="137"/>
      <c r="G474" s="137"/>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11"/>
      <c r="C475" s="111"/>
      <c r="D475" s="111"/>
      <c r="E475" s="111"/>
      <c r="F475" s="137"/>
      <c r="G475" s="137"/>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11"/>
      <c r="C476" s="111"/>
      <c r="D476" s="111"/>
      <c r="E476" s="111"/>
      <c r="F476" s="137"/>
      <c r="G476" s="137"/>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11"/>
      <c r="C477" s="111"/>
      <c r="D477" s="111"/>
      <c r="E477" s="111"/>
      <c r="F477" s="137"/>
      <c r="G477" s="137"/>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11"/>
      <c r="C478" s="111"/>
      <c r="D478" s="111"/>
      <c r="E478" s="111"/>
      <c r="F478" s="137"/>
      <c r="G478" s="137"/>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11"/>
      <c r="C479" s="111"/>
      <c r="D479" s="111"/>
      <c r="E479" s="111"/>
      <c r="F479" s="137"/>
      <c r="G479" s="137"/>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11"/>
      <c r="C480" s="111"/>
      <c r="D480" s="111"/>
      <c r="E480" s="111"/>
      <c r="F480" s="137"/>
      <c r="G480" s="137"/>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11"/>
      <c r="C481" s="111"/>
      <c r="D481" s="111"/>
      <c r="E481" s="111"/>
      <c r="F481" s="137"/>
      <c r="G481" s="137"/>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11"/>
      <c r="C482" s="111"/>
      <c r="D482" s="111"/>
      <c r="E482" s="111"/>
      <c r="F482" s="137"/>
      <c r="G482" s="137"/>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11"/>
      <c r="C483" s="111"/>
      <c r="D483" s="111"/>
      <c r="E483" s="111"/>
      <c r="F483" s="137"/>
      <c r="G483" s="137"/>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11"/>
      <c r="C484" s="111"/>
      <c r="D484" s="111"/>
      <c r="E484" s="111"/>
      <c r="F484" s="137"/>
      <c r="G484" s="137"/>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11"/>
      <c r="C485" s="111"/>
      <c r="D485" s="111"/>
      <c r="E485" s="111"/>
      <c r="F485" s="137"/>
      <c r="G485" s="137"/>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11"/>
      <c r="C486" s="111"/>
      <c r="D486" s="111"/>
      <c r="E486" s="111"/>
      <c r="F486" s="137"/>
      <c r="G486" s="137"/>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11"/>
      <c r="C487" s="111"/>
      <c r="D487" s="111"/>
      <c r="E487" s="111"/>
      <c r="F487" s="137"/>
      <c r="G487" s="137"/>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11"/>
      <c r="C488" s="111"/>
      <c r="D488" s="111"/>
      <c r="E488" s="111"/>
      <c r="F488" s="137"/>
      <c r="G488" s="137"/>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11"/>
      <c r="C489" s="111"/>
      <c r="D489" s="111"/>
      <c r="E489" s="111"/>
      <c r="F489" s="137"/>
      <c r="G489" s="137"/>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11"/>
      <c r="C490" s="111"/>
      <c r="D490" s="111"/>
      <c r="E490" s="111"/>
      <c r="F490" s="137"/>
      <c r="G490" s="137"/>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11"/>
      <c r="C491" s="111"/>
      <c r="D491" s="111"/>
      <c r="E491" s="111"/>
      <c r="F491" s="137"/>
      <c r="G491" s="137"/>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11"/>
      <c r="C492" s="111"/>
      <c r="D492" s="111"/>
      <c r="E492" s="111"/>
      <c r="F492" s="137"/>
      <c r="G492" s="137"/>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11"/>
      <c r="C493" s="111"/>
      <c r="D493" s="111"/>
      <c r="E493" s="111"/>
      <c r="F493" s="137"/>
      <c r="G493" s="137"/>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11"/>
      <c r="C494" s="111"/>
      <c r="D494" s="111"/>
      <c r="E494" s="111"/>
      <c r="F494" s="137"/>
      <c r="G494" s="137"/>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11"/>
      <c r="C495" s="111"/>
      <c r="D495" s="111"/>
      <c r="E495" s="111"/>
      <c r="F495" s="137"/>
      <c r="G495" s="137"/>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11"/>
      <c r="C496" s="111"/>
      <c r="D496" s="111"/>
      <c r="E496" s="111"/>
      <c r="F496" s="137"/>
      <c r="G496" s="137"/>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11"/>
      <c r="C497" s="111"/>
      <c r="D497" s="111"/>
      <c r="E497" s="111"/>
      <c r="F497" s="137"/>
      <c r="G497" s="137"/>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11"/>
      <c r="C498" s="111"/>
      <c r="D498" s="111"/>
      <c r="E498" s="111"/>
      <c r="F498" s="137"/>
      <c r="G498" s="137"/>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11"/>
      <c r="C499" s="111"/>
      <c r="D499" s="111"/>
      <c r="E499" s="111"/>
      <c r="F499" s="137"/>
      <c r="G499" s="137"/>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11"/>
      <c r="C500" s="111"/>
      <c r="D500" s="111"/>
      <c r="E500" s="111"/>
      <c r="F500" s="137"/>
      <c r="G500" s="137"/>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11"/>
      <c r="C501" s="111"/>
      <c r="D501" s="111"/>
      <c r="E501" s="111"/>
      <c r="F501" s="137"/>
      <c r="G501" s="137"/>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11"/>
      <c r="C502" s="111"/>
      <c r="D502" s="111"/>
      <c r="E502" s="111"/>
      <c r="F502" s="137"/>
      <c r="G502" s="137"/>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11"/>
      <c r="C503" s="111"/>
      <c r="D503" s="111"/>
      <c r="E503" s="111"/>
      <c r="F503" s="137"/>
      <c r="G503" s="137"/>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11"/>
      <c r="C504" s="111"/>
      <c r="D504" s="111"/>
      <c r="E504" s="111"/>
      <c r="F504" s="137"/>
      <c r="G504" s="137"/>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11"/>
      <c r="C505" s="111"/>
      <c r="D505" s="111"/>
      <c r="E505" s="111"/>
      <c r="F505" s="137"/>
      <c r="G505" s="137"/>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11"/>
      <c r="C506" s="111"/>
      <c r="D506" s="111"/>
      <c r="E506" s="111"/>
      <c r="F506" s="137"/>
      <c r="G506" s="137"/>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11"/>
      <c r="C507" s="111"/>
      <c r="D507" s="111"/>
      <c r="E507" s="111"/>
      <c r="F507" s="137"/>
      <c r="G507" s="137"/>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11"/>
      <c r="C508" s="111"/>
      <c r="D508" s="111"/>
      <c r="E508" s="111"/>
      <c r="F508" s="137"/>
      <c r="G508" s="137"/>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11"/>
      <c r="C509" s="111"/>
      <c r="D509" s="111"/>
      <c r="E509" s="111"/>
      <c r="F509" s="137"/>
      <c r="G509" s="137"/>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11"/>
      <c r="C510" s="111"/>
      <c r="D510" s="111"/>
      <c r="E510" s="111"/>
      <c r="F510" s="137"/>
      <c r="G510" s="137"/>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11"/>
      <c r="C511" s="111"/>
      <c r="D511" s="111"/>
      <c r="E511" s="111"/>
      <c r="F511" s="137"/>
      <c r="G511" s="137"/>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11"/>
      <c r="C512" s="111"/>
      <c r="D512" s="111"/>
      <c r="E512" s="111"/>
      <c r="F512" s="137"/>
      <c r="G512" s="137"/>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11"/>
      <c r="C513" s="111"/>
      <c r="D513" s="111"/>
      <c r="E513" s="111"/>
      <c r="F513" s="137"/>
      <c r="G513" s="137"/>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11"/>
      <c r="C514" s="111"/>
      <c r="D514" s="111"/>
      <c r="E514" s="111"/>
      <c r="F514" s="137"/>
      <c r="G514" s="137"/>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11"/>
      <c r="C515" s="111"/>
      <c r="D515" s="111"/>
      <c r="E515" s="111"/>
      <c r="F515" s="137"/>
      <c r="G515" s="137"/>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11"/>
      <c r="C516" s="111"/>
      <c r="D516" s="111"/>
      <c r="E516" s="111"/>
      <c r="F516" s="137"/>
      <c r="G516" s="137"/>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11"/>
      <c r="C517" s="111"/>
      <c r="D517" s="111"/>
      <c r="E517" s="111"/>
      <c r="F517" s="137"/>
      <c r="G517" s="137"/>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11"/>
      <c r="C518" s="111"/>
      <c r="D518" s="111"/>
      <c r="E518" s="111"/>
      <c r="F518" s="137"/>
      <c r="G518" s="137"/>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11"/>
      <c r="C519" s="111"/>
      <c r="D519" s="111"/>
      <c r="E519" s="111"/>
      <c r="F519" s="137"/>
      <c r="G519" s="137"/>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11"/>
      <c r="C520" s="111"/>
      <c r="D520" s="111"/>
      <c r="E520" s="111"/>
      <c r="F520" s="137"/>
      <c r="G520" s="137"/>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11"/>
      <c r="C521" s="111"/>
      <c r="D521" s="111"/>
      <c r="E521" s="111"/>
      <c r="F521" s="137"/>
      <c r="G521" s="137"/>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11"/>
      <c r="C522" s="111"/>
      <c r="D522" s="111"/>
      <c r="E522" s="111"/>
      <c r="F522" s="137"/>
      <c r="G522" s="137"/>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11"/>
      <c r="C523" s="111"/>
      <c r="D523" s="111"/>
      <c r="E523" s="111"/>
      <c r="F523" s="137"/>
      <c r="G523" s="137"/>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11"/>
      <c r="C524" s="111"/>
      <c r="D524" s="111"/>
      <c r="E524" s="111"/>
      <c r="F524" s="137"/>
      <c r="G524" s="137"/>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11"/>
      <c r="C525" s="111"/>
      <c r="D525" s="111"/>
      <c r="E525" s="111"/>
      <c r="F525" s="137"/>
      <c r="G525" s="137"/>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11"/>
      <c r="C526" s="111"/>
      <c r="D526" s="111"/>
      <c r="E526" s="111"/>
      <c r="F526" s="137"/>
      <c r="G526" s="137"/>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11"/>
      <c r="C527" s="111"/>
      <c r="D527" s="111"/>
      <c r="E527" s="111"/>
      <c r="F527" s="137"/>
      <c r="G527" s="137"/>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11"/>
      <c r="C528" s="111"/>
      <c r="D528" s="111"/>
      <c r="E528" s="111"/>
      <c r="F528" s="137"/>
      <c r="G528" s="137"/>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11"/>
      <c r="C529" s="111"/>
      <c r="D529" s="111"/>
      <c r="E529" s="111"/>
      <c r="F529" s="137"/>
      <c r="G529" s="137"/>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11"/>
      <c r="C530" s="111"/>
      <c r="D530" s="111"/>
      <c r="E530" s="111"/>
      <c r="F530" s="137"/>
      <c r="G530" s="137"/>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11"/>
      <c r="C531" s="111"/>
      <c r="D531" s="111"/>
      <c r="E531" s="111"/>
      <c r="F531" s="137"/>
      <c r="G531" s="137"/>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11"/>
      <c r="C532" s="111"/>
      <c r="D532" s="111"/>
      <c r="E532" s="111"/>
      <c r="F532" s="137"/>
      <c r="G532" s="137"/>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11"/>
      <c r="C533" s="111"/>
      <c r="D533" s="111"/>
      <c r="E533" s="111"/>
      <c r="F533" s="137"/>
      <c r="G533" s="137"/>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11"/>
      <c r="C534" s="111"/>
      <c r="D534" s="111"/>
      <c r="E534" s="111"/>
      <c r="F534" s="137"/>
      <c r="G534" s="137"/>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11"/>
      <c r="C535" s="111"/>
      <c r="D535" s="111"/>
      <c r="E535" s="111"/>
      <c r="F535" s="137"/>
      <c r="G535" s="137"/>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11"/>
      <c r="C536" s="111"/>
      <c r="D536" s="111"/>
      <c r="E536" s="111"/>
      <c r="F536" s="137"/>
      <c r="G536" s="137"/>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11"/>
      <c r="C537" s="111"/>
      <c r="D537" s="111"/>
      <c r="E537" s="111"/>
      <c r="F537" s="137"/>
      <c r="G537" s="137"/>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11"/>
      <c r="C538" s="111"/>
      <c r="D538" s="111"/>
      <c r="E538" s="111"/>
      <c r="F538" s="137"/>
      <c r="G538" s="137"/>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11"/>
      <c r="C539" s="111"/>
      <c r="D539" s="111"/>
      <c r="E539" s="111"/>
      <c r="F539" s="137"/>
      <c r="G539" s="137"/>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11"/>
      <c r="C540" s="111"/>
      <c r="D540" s="111"/>
      <c r="E540" s="111"/>
      <c r="F540" s="137"/>
      <c r="G540" s="137"/>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11"/>
      <c r="C541" s="111"/>
      <c r="D541" s="111"/>
      <c r="E541" s="111"/>
      <c r="F541" s="137"/>
      <c r="G541" s="137"/>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11"/>
      <c r="C542" s="111"/>
      <c r="D542" s="111"/>
      <c r="E542" s="111"/>
      <c r="F542" s="137"/>
      <c r="G542" s="137"/>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11"/>
      <c r="C543" s="111"/>
      <c r="D543" s="111"/>
      <c r="E543" s="111"/>
      <c r="F543" s="137"/>
      <c r="G543" s="137"/>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11"/>
      <c r="C544" s="111"/>
      <c r="D544" s="111"/>
      <c r="E544" s="111"/>
      <c r="F544" s="137"/>
      <c r="G544" s="137"/>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11"/>
      <c r="C545" s="111"/>
      <c r="D545" s="111"/>
      <c r="E545" s="111"/>
      <c r="F545" s="137"/>
      <c r="G545" s="137"/>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11"/>
      <c r="C546" s="111"/>
      <c r="D546" s="111"/>
      <c r="E546" s="111"/>
      <c r="F546" s="137"/>
      <c r="G546" s="137"/>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11"/>
      <c r="C547" s="111"/>
      <c r="D547" s="111"/>
      <c r="E547" s="111"/>
      <c r="F547" s="137"/>
      <c r="G547" s="137"/>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11"/>
      <c r="C548" s="111"/>
      <c r="D548" s="111"/>
      <c r="E548" s="111"/>
      <c r="F548" s="137"/>
      <c r="G548" s="137"/>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11"/>
      <c r="C549" s="111"/>
      <c r="D549" s="111"/>
      <c r="E549" s="111"/>
      <c r="F549" s="137"/>
      <c r="G549" s="137"/>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11"/>
      <c r="C550" s="111"/>
      <c r="D550" s="111"/>
      <c r="E550" s="111"/>
      <c r="F550" s="137"/>
      <c r="G550" s="137"/>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11"/>
      <c r="C551" s="111"/>
      <c r="D551" s="111"/>
      <c r="E551" s="111"/>
      <c r="F551" s="137"/>
      <c r="G551" s="137"/>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11"/>
      <c r="C552" s="111"/>
      <c r="D552" s="111"/>
      <c r="E552" s="111"/>
      <c r="F552" s="137"/>
      <c r="G552" s="137"/>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11"/>
      <c r="C553" s="111"/>
      <c r="D553" s="111"/>
      <c r="E553" s="111"/>
      <c r="F553" s="137"/>
      <c r="G553" s="137"/>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11"/>
      <c r="C554" s="111"/>
      <c r="D554" s="111"/>
      <c r="E554" s="111"/>
      <c r="F554" s="137"/>
      <c r="G554" s="137"/>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11"/>
      <c r="C555" s="111"/>
      <c r="D555" s="111"/>
      <c r="E555" s="111"/>
      <c r="F555" s="137"/>
      <c r="G555" s="137"/>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11"/>
      <c r="C556" s="111"/>
      <c r="D556" s="111"/>
      <c r="E556" s="111"/>
      <c r="F556" s="137"/>
      <c r="G556" s="137"/>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11"/>
      <c r="C557" s="111"/>
      <c r="D557" s="111"/>
      <c r="E557" s="111"/>
      <c r="F557" s="137"/>
      <c r="G557" s="137"/>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11"/>
      <c r="C558" s="111"/>
      <c r="D558" s="111"/>
      <c r="E558" s="111"/>
      <c r="F558" s="137"/>
      <c r="G558" s="137"/>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11"/>
      <c r="C559" s="111"/>
      <c r="D559" s="111"/>
      <c r="E559" s="111"/>
      <c r="F559" s="137"/>
      <c r="G559" s="137"/>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11"/>
      <c r="C560" s="111"/>
      <c r="D560" s="111"/>
      <c r="E560" s="111"/>
      <c r="F560" s="137"/>
      <c r="G560" s="137"/>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11"/>
      <c r="C561" s="111"/>
      <c r="D561" s="111"/>
      <c r="E561" s="111"/>
      <c r="F561" s="137"/>
      <c r="G561" s="137"/>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11"/>
      <c r="C562" s="111"/>
      <c r="D562" s="111"/>
      <c r="E562" s="111"/>
      <c r="F562" s="137"/>
      <c r="G562" s="137"/>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11"/>
      <c r="C563" s="111"/>
      <c r="D563" s="111"/>
      <c r="E563" s="111"/>
      <c r="F563" s="137"/>
      <c r="G563" s="137"/>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11"/>
      <c r="C564" s="111"/>
      <c r="D564" s="111"/>
      <c r="E564" s="111"/>
      <c r="F564" s="137"/>
      <c r="G564" s="137"/>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11"/>
      <c r="C565" s="111"/>
      <c r="D565" s="111"/>
      <c r="E565" s="111"/>
      <c r="F565" s="137"/>
      <c r="G565" s="137"/>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11"/>
      <c r="C566" s="111"/>
      <c r="D566" s="111"/>
      <c r="E566" s="111"/>
      <c r="F566" s="137"/>
      <c r="G566" s="137"/>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11"/>
      <c r="C567" s="111"/>
      <c r="D567" s="111"/>
      <c r="E567" s="111"/>
      <c r="F567" s="137"/>
      <c r="G567" s="137"/>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11"/>
      <c r="C568" s="111"/>
      <c r="D568" s="111"/>
      <c r="E568" s="111"/>
      <c r="F568" s="137"/>
      <c r="G568" s="137"/>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11"/>
      <c r="C569" s="111"/>
      <c r="D569" s="111"/>
      <c r="E569" s="111"/>
      <c r="F569" s="137"/>
      <c r="G569" s="137"/>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11"/>
      <c r="C570" s="111"/>
      <c r="D570" s="111"/>
      <c r="E570" s="111"/>
      <c r="F570" s="137"/>
      <c r="G570" s="137"/>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11"/>
      <c r="C571" s="111"/>
      <c r="D571" s="111"/>
      <c r="E571" s="111"/>
      <c r="F571" s="137"/>
      <c r="G571" s="137"/>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11"/>
      <c r="C572" s="111"/>
      <c r="D572" s="111"/>
      <c r="E572" s="111"/>
      <c r="F572" s="137"/>
      <c r="G572" s="137"/>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11"/>
      <c r="C573" s="111"/>
      <c r="D573" s="111"/>
      <c r="E573" s="111"/>
      <c r="F573" s="137"/>
      <c r="G573" s="137"/>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11"/>
      <c r="C574" s="111"/>
      <c r="D574" s="111"/>
      <c r="E574" s="111"/>
      <c r="F574" s="137"/>
      <c r="G574" s="137"/>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11"/>
      <c r="C575" s="111"/>
      <c r="D575" s="111"/>
      <c r="E575" s="111"/>
      <c r="F575" s="137"/>
      <c r="G575" s="137"/>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11"/>
      <c r="C576" s="111"/>
      <c r="D576" s="111"/>
      <c r="E576" s="111"/>
      <c r="F576" s="137"/>
      <c r="G576" s="137"/>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11"/>
      <c r="C577" s="111"/>
      <c r="D577" s="111"/>
      <c r="E577" s="111"/>
      <c r="F577" s="137"/>
      <c r="G577" s="137"/>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11"/>
      <c r="C578" s="111"/>
      <c r="D578" s="111"/>
      <c r="E578" s="111"/>
      <c r="F578" s="137"/>
      <c r="G578" s="137"/>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11"/>
      <c r="C579" s="111"/>
      <c r="D579" s="111"/>
      <c r="E579" s="111"/>
      <c r="F579" s="137"/>
      <c r="G579" s="137"/>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11"/>
      <c r="C580" s="111"/>
      <c r="D580" s="111"/>
      <c r="E580" s="111"/>
      <c r="F580" s="137"/>
      <c r="G580" s="137"/>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11"/>
      <c r="C581" s="111"/>
      <c r="D581" s="111"/>
      <c r="E581" s="111"/>
      <c r="F581" s="137"/>
      <c r="G581" s="137"/>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11"/>
      <c r="C582" s="111"/>
      <c r="D582" s="111"/>
      <c r="E582" s="111"/>
      <c r="F582" s="137"/>
      <c r="G582" s="137"/>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11"/>
      <c r="C583" s="111"/>
      <c r="D583" s="111"/>
      <c r="E583" s="111"/>
      <c r="F583" s="137"/>
      <c r="G583" s="137"/>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11"/>
      <c r="C584" s="111"/>
      <c r="D584" s="111"/>
      <c r="E584" s="111"/>
      <c r="F584" s="137"/>
      <c r="G584" s="137"/>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11"/>
      <c r="C585" s="111"/>
      <c r="D585" s="111"/>
      <c r="E585" s="111"/>
      <c r="F585" s="137"/>
      <c r="G585" s="137"/>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11"/>
      <c r="C586" s="111"/>
      <c r="D586" s="111"/>
      <c r="E586" s="111"/>
      <c r="F586" s="137"/>
      <c r="G586" s="137"/>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11"/>
      <c r="C587" s="111"/>
      <c r="D587" s="111"/>
      <c r="E587" s="111"/>
      <c r="F587" s="137"/>
      <c r="G587" s="137"/>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11"/>
      <c r="C588" s="111"/>
      <c r="D588" s="111"/>
      <c r="E588" s="111"/>
      <c r="F588" s="137"/>
      <c r="G588" s="137"/>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11"/>
      <c r="C589" s="111"/>
      <c r="D589" s="111"/>
      <c r="E589" s="111"/>
      <c r="F589" s="137"/>
      <c r="G589" s="137"/>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11"/>
      <c r="C590" s="111"/>
      <c r="D590" s="111"/>
      <c r="E590" s="111"/>
      <c r="F590" s="137"/>
      <c r="G590" s="137"/>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11"/>
      <c r="C591" s="111"/>
      <c r="D591" s="111"/>
      <c r="E591" s="111"/>
      <c r="F591" s="137"/>
      <c r="G591" s="137"/>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11"/>
      <c r="C592" s="111"/>
      <c r="D592" s="111"/>
      <c r="E592" s="111"/>
      <c r="F592" s="137"/>
      <c r="G592" s="137"/>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11"/>
      <c r="C593" s="111"/>
      <c r="D593" s="111"/>
      <c r="E593" s="111"/>
      <c r="F593" s="137"/>
      <c r="G593" s="137"/>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11"/>
      <c r="C594" s="111"/>
      <c r="D594" s="111"/>
      <c r="E594" s="111"/>
      <c r="F594" s="137"/>
      <c r="G594" s="137"/>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11"/>
      <c r="C595" s="111"/>
      <c r="D595" s="111"/>
      <c r="E595" s="111"/>
      <c r="F595" s="137"/>
      <c r="G595" s="137"/>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11"/>
      <c r="C596" s="111"/>
      <c r="D596" s="111"/>
      <c r="E596" s="111"/>
      <c r="F596" s="137"/>
      <c r="G596" s="137"/>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11"/>
      <c r="C597" s="111"/>
      <c r="D597" s="111"/>
      <c r="E597" s="111"/>
      <c r="F597" s="137"/>
      <c r="G597" s="137"/>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11"/>
      <c r="C598" s="111"/>
      <c r="D598" s="111"/>
      <c r="E598" s="111"/>
      <c r="F598" s="137"/>
      <c r="G598" s="137"/>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11"/>
      <c r="C599" s="111"/>
      <c r="D599" s="111"/>
      <c r="E599" s="111"/>
      <c r="F599" s="137"/>
      <c r="G599" s="137"/>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11"/>
      <c r="C600" s="111"/>
      <c r="D600" s="111"/>
      <c r="E600" s="111"/>
      <c r="F600" s="137"/>
      <c r="G600" s="137"/>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11"/>
      <c r="C601" s="111"/>
      <c r="D601" s="111"/>
      <c r="E601" s="111"/>
      <c r="F601" s="137"/>
      <c r="G601" s="137"/>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11"/>
      <c r="C602" s="111"/>
      <c r="D602" s="111"/>
      <c r="E602" s="111"/>
      <c r="F602" s="137"/>
      <c r="G602" s="137"/>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11"/>
      <c r="C603" s="111"/>
      <c r="D603" s="111"/>
      <c r="E603" s="111"/>
      <c r="F603" s="137"/>
      <c r="G603" s="137"/>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11"/>
      <c r="C604" s="111"/>
      <c r="D604" s="111"/>
      <c r="E604" s="111"/>
      <c r="F604" s="137"/>
      <c r="G604" s="137"/>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11"/>
      <c r="C605" s="111"/>
      <c r="D605" s="111"/>
      <c r="E605" s="111"/>
      <c r="F605" s="137"/>
      <c r="G605" s="137"/>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11"/>
      <c r="C606" s="111"/>
      <c r="D606" s="111"/>
      <c r="E606" s="111"/>
      <c r="F606" s="137"/>
      <c r="G606" s="137"/>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11"/>
      <c r="C607" s="111"/>
      <c r="D607" s="111"/>
      <c r="E607" s="111"/>
      <c r="F607" s="137"/>
      <c r="G607" s="137"/>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11"/>
      <c r="C608" s="111"/>
      <c r="D608" s="111"/>
      <c r="E608" s="111"/>
      <c r="F608" s="137"/>
      <c r="G608" s="137"/>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11"/>
      <c r="C609" s="111"/>
      <c r="D609" s="111"/>
      <c r="E609" s="111"/>
      <c r="F609" s="137"/>
      <c r="G609" s="137"/>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11"/>
      <c r="C610" s="111"/>
      <c r="D610" s="111"/>
      <c r="E610" s="111"/>
      <c r="F610" s="137"/>
      <c r="G610" s="137"/>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11"/>
      <c r="C611" s="111"/>
      <c r="D611" s="111"/>
      <c r="E611" s="111"/>
      <c r="F611" s="137"/>
      <c r="G611" s="137"/>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11"/>
      <c r="C612" s="111"/>
      <c r="D612" s="111"/>
      <c r="E612" s="111"/>
      <c r="F612" s="137"/>
      <c r="G612" s="137"/>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11"/>
      <c r="C613" s="111"/>
      <c r="D613" s="111"/>
      <c r="E613" s="111"/>
      <c r="F613" s="137"/>
      <c r="G613" s="137"/>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11"/>
      <c r="C614" s="111"/>
      <c r="D614" s="111"/>
      <c r="E614" s="111"/>
      <c r="F614" s="137"/>
      <c r="G614" s="137"/>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11"/>
      <c r="C615" s="111"/>
      <c r="D615" s="111"/>
      <c r="E615" s="111"/>
      <c r="F615" s="137"/>
      <c r="G615" s="137"/>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11"/>
      <c r="C616" s="111"/>
      <c r="D616" s="111"/>
      <c r="E616" s="111"/>
      <c r="F616" s="137"/>
      <c r="G616" s="137"/>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11"/>
      <c r="C617" s="111"/>
      <c r="D617" s="111"/>
      <c r="E617" s="111"/>
      <c r="F617" s="137"/>
      <c r="G617" s="137"/>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11"/>
      <c r="C618" s="111"/>
      <c r="D618" s="111"/>
      <c r="E618" s="111"/>
      <c r="F618" s="137"/>
      <c r="G618" s="137"/>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11"/>
      <c r="C619" s="111"/>
      <c r="D619" s="111"/>
      <c r="E619" s="111"/>
      <c r="F619" s="137"/>
      <c r="G619" s="137"/>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11"/>
      <c r="C620" s="111"/>
      <c r="D620" s="111"/>
      <c r="E620" s="111"/>
      <c r="F620" s="137"/>
      <c r="G620" s="137"/>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11"/>
      <c r="C621" s="111"/>
      <c r="D621" s="111"/>
      <c r="E621" s="111"/>
      <c r="F621" s="137"/>
      <c r="G621" s="137"/>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11"/>
      <c r="C622" s="111"/>
      <c r="D622" s="111"/>
      <c r="E622" s="111"/>
      <c r="F622" s="137"/>
      <c r="G622" s="137"/>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11"/>
      <c r="C623" s="111"/>
      <c r="D623" s="111"/>
      <c r="E623" s="111"/>
      <c r="F623" s="137"/>
      <c r="G623" s="137"/>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11"/>
      <c r="C624" s="111"/>
      <c r="D624" s="111"/>
      <c r="E624" s="111"/>
      <c r="F624" s="137"/>
      <c r="G624" s="137"/>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11"/>
      <c r="C625" s="111"/>
      <c r="D625" s="111"/>
      <c r="E625" s="111"/>
      <c r="F625" s="137"/>
      <c r="G625" s="137"/>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11"/>
      <c r="C626" s="111"/>
      <c r="D626" s="111"/>
      <c r="E626" s="111"/>
      <c r="F626" s="137"/>
      <c r="G626" s="137"/>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11"/>
      <c r="C627" s="111"/>
      <c r="D627" s="111"/>
      <c r="E627" s="111"/>
      <c r="F627" s="137"/>
      <c r="G627" s="137"/>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11"/>
      <c r="C628" s="111"/>
      <c r="D628" s="111"/>
      <c r="E628" s="111"/>
      <c r="F628" s="137"/>
      <c r="G628" s="137"/>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11"/>
      <c r="C629" s="111"/>
      <c r="D629" s="111"/>
      <c r="E629" s="111"/>
      <c r="F629" s="137"/>
      <c r="G629" s="137"/>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11"/>
      <c r="C630" s="111"/>
      <c r="D630" s="111"/>
      <c r="E630" s="111"/>
      <c r="F630" s="137"/>
      <c r="G630" s="137"/>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11"/>
      <c r="C631" s="111"/>
      <c r="D631" s="111"/>
      <c r="E631" s="111"/>
      <c r="F631" s="137"/>
      <c r="G631" s="137"/>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11"/>
      <c r="C632" s="111"/>
      <c r="D632" s="111"/>
      <c r="E632" s="111"/>
      <c r="F632" s="137"/>
      <c r="G632" s="137"/>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11"/>
      <c r="C633" s="111"/>
      <c r="D633" s="111"/>
      <c r="E633" s="111"/>
      <c r="F633" s="137"/>
      <c r="G633" s="137"/>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11"/>
      <c r="C634" s="111"/>
      <c r="D634" s="111"/>
      <c r="E634" s="111"/>
      <c r="F634" s="137"/>
      <c r="G634" s="137"/>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11"/>
      <c r="C635" s="111"/>
      <c r="D635" s="111"/>
      <c r="E635" s="111"/>
      <c r="F635" s="137"/>
      <c r="G635" s="137"/>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11"/>
      <c r="C636" s="111"/>
      <c r="D636" s="111"/>
      <c r="E636" s="111"/>
      <c r="F636" s="137"/>
      <c r="G636" s="137"/>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11"/>
      <c r="C637" s="111"/>
      <c r="D637" s="111"/>
      <c r="E637" s="111"/>
      <c r="F637" s="137"/>
      <c r="G637" s="137"/>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11"/>
      <c r="C638" s="111"/>
      <c r="D638" s="111"/>
      <c r="E638" s="111"/>
      <c r="F638" s="137"/>
      <c r="G638" s="137"/>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11"/>
      <c r="C639" s="111"/>
      <c r="D639" s="111"/>
      <c r="E639" s="111"/>
      <c r="F639" s="137"/>
      <c r="G639" s="137"/>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11"/>
      <c r="C640" s="111"/>
      <c r="D640" s="111"/>
      <c r="E640" s="111"/>
      <c r="F640" s="137"/>
      <c r="G640" s="137"/>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11"/>
      <c r="C641" s="111"/>
      <c r="D641" s="111"/>
      <c r="E641" s="111"/>
      <c r="F641" s="137"/>
      <c r="G641" s="137"/>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11"/>
      <c r="C642" s="111"/>
      <c r="D642" s="111"/>
      <c r="E642" s="111"/>
      <c r="F642" s="137"/>
      <c r="G642" s="137"/>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11"/>
      <c r="C643" s="111"/>
      <c r="D643" s="111"/>
      <c r="E643" s="111"/>
      <c r="F643" s="137"/>
      <c r="G643" s="137"/>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11"/>
      <c r="C644" s="111"/>
      <c r="D644" s="111"/>
      <c r="E644" s="111"/>
      <c r="F644" s="137"/>
      <c r="G644" s="137"/>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11"/>
      <c r="C645" s="111"/>
      <c r="D645" s="111"/>
      <c r="E645" s="111"/>
      <c r="F645" s="137"/>
      <c r="G645" s="137"/>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11"/>
      <c r="C646" s="111"/>
      <c r="D646" s="111"/>
      <c r="E646" s="111"/>
      <c r="F646" s="137"/>
      <c r="G646" s="137"/>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11"/>
      <c r="C647" s="111"/>
      <c r="D647" s="111"/>
      <c r="E647" s="111"/>
      <c r="F647" s="137"/>
      <c r="G647" s="137"/>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11"/>
      <c r="C648" s="111"/>
      <c r="D648" s="111"/>
      <c r="E648" s="111"/>
      <c r="F648" s="137"/>
      <c r="G648" s="137"/>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11"/>
      <c r="C649" s="111"/>
      <c r="D649" s="111"/>
      <c r="E649" s="111"/>
      <c r="F649" s="137"/>
      <c r="G649" s="137"/>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11"/>
      <c r="C650" s="111"/>
      <c r="D650" s="111"/>
      <c r="E650" s="111"/>
      <c r="F650" s="137"/>
      <c r="G650" s="137"/>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11"/>
      <c r="C651" s="111"/>
      <c r="D651" s="111"/>
      <c r="E651" s="111"/>
      <c r="F651" s="137"/>
      <c r="G651" s="137"/>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11"/>
      <c r="C652" s="111"/>
      <c r="D652" s="111"/>
      <c r="E652" s="111"/>
      <c r="F652" s="137"/>
      <c r="G652" s="137"/>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11"/>
      <c r="C653" s="111"/>
      <c r="D653" s="111"/>
      <c r="E653" s="111"/>
      <c r="F653" s="137"/>
      <c r="G653" s="137"/>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11"/>
      <c r="C654" s="111"/>
      <c r="D654" s="111"/>
      <c r="E654" s="111"/>
      <c r="F654" s="137"/>
      <c r="G654" s="137"/>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11"/>
      <c r="C655" s="111"/>
      <c r="D655" s="111"/>
      <c r="E655" s="111"/>
      <c r="F655" s="137"/>
      <c r="G655" s="137"/>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11"/>
      <c r="C656" s="111"/>
      <c r="D656" s="111"/>
      <c r="E656" s="111"/>
      <c r="F656" s="137"/>
      <c r="G656" s="137"/>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11"/>
      <c r="C657" s="111"/>
      <c r="D657" s="111"/>
      <c r="E657" s="111"/>
      <c r="F657" s="137"/>
      <c r="G657" s="137"/>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11"/>
      <c r="C658" s="111"/>
      <c r="D658" s="111"/>
      <c r="E658" s="111"/>
      <c r="F658" s="137"/>
      <c r="G658" s="137"/>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11"/>
      <c r="C659" s="111"/>
      <c r="D659" s="111"/>
      <c r="E659" s="111"/>
      <c r="F659" s="137"/>
      <c r="G659" s="137"/>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11"/>
      <c r="C660" s="111"/>
      <c r="D660" s="111"/>
      <c r="E660" s="111"/>
      <c r="F660" s="137"/>
      <c r="G660" s="137"/>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11"/>
      <c r="C661" s="111"/>
      <c r="D661" s="111"/>
      <c r="E661" s="111"/>
      <c r="F661" s="137"/>
      <c r="G661" s="137"/>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11"/>
      <c r="C662" s="111"/>
      <c r="D662" s="111"/>
      <c r="E662" s="111"/>
      <c r="F662" s="137"/>
      <c r="G662" s="137"/>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11"/>
      <c r="C663" s="111"/>
      <c r="D663" s="111"/>
      <c r="E663" s="111"/>
      <c r="F663" s="137"/>
      <c r="G663" s="137"/>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11"/>
      <c r="C664" s="111"/>
      <c r="D664" s="111"/>
      <c r="E664" s="111"/>
      <c r="F664" s="137"/>
      <c r="G664" s="137"/>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11"/>
      <c r="C665" s="111"/>
      <c r="D665" s="111"/>
      <c r="E665" s="111"/>
      <c r="F665" s="137"/>
      <c r="G665" s="137"/>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11"/>
      <c r="C666" s="111"/>
      <c r="D666" s="111"/>
      <c r="E666" s="111"/>
      <c r="F666" s="137"/>
      <c r="G666" s="137"/>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11"/>
      <c r="C667" s="111"/>
      <c r="D667" s="111"/>
      <c r="E667" s="111"/>
      <c r="F667" s="137"/>
      <c r="G667" s="137"/>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11"/>
      <c r="C668" s="111"/>
      <c r="D668" s="111"/>
      <c r="E668" s="111"/>
      <c r="F668" s="137"/>
      <c r="G668" s="137"/>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11"/>
      <c r="C669" s="111"/>
      <c r="D669" s="111"/>
      <c r="E669" s="111"/>
      <c r="F669" s="137"/>
      <c r="G669" s="137"/>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11"/>
      <c r="C670" s="111"/>
      <c r="D670" s="111"/>
      <c r="E670" s="111"/>
      <c r="F670" s="137"/>
      <c r="G670" s="137"/>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11"/>
      <c r="C671" s="111"/>
      <c r="D671" s="111"/>
      <c r="E671" s="111"/>
      <c r="F671" s="137"/>
      <c r="G671" s="137"/>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11"/>
      <c r="C672" s="111"/>
      <c r="D672" s="111"/>
      <c r="E672" s="111"/>
      <c r="F672" s="137"/>
      <c r="G672" s="137"/>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11"/>
      <c r="C673" s="111"/>
      <c r="D673" s="111"/>
      <c r="E673" s="111"/>
      <c r="F673" s="137"/>
      <c r="G673" s="137"/>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11"/>
      <c r="C674" s="111"/>
      <c r="D674" s="111"/>
      <c r="E674" s="111"/>
      <c r="F674" s="137"/>
      <c r="G674" s="137"/>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11"/>
      <c r="C675" s="111"/>
      <c r="D675" s="111"/>
      <c r="E675" s="111"/>
      <c r="F675" s="137"/>
      <c r="G675" s="137"/>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11"/>
      <c r="C676" s="111"/>
      <c r="D676" s="111"/>
      <c r="E676" s="111"/>
      <c r="F676" s="137"/>
      <c r="G676" s="137"/>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11"/>
      <c r="C677" s="111"/>
      <c r="D677" s="111"/>
      <c r="E677" s="111"/>
      <c r="F677" s="137"/>
      <c r="G677" s="137"/>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11"/>
      <c r="C678" s="111"/>
      <c r="D678" s="111"/>
      <c r="E678" s="111"/>
      <c r="F678" s="137"/>
      <c r="G678" s="137"/>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11"/>
      <c r="C679" s="111"/>
      <c r="D679" s="111"/>
      <c r="E679" s="111"/>
      <c r="F679" s="137"/>
      <c r="G679" s="137"/>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11"/>
      <c r="C680" s="111"/>
      <c r="D680" s="111"/>
      <c r="E680" s="111"/>
      <c r="F680" s="137"/>
      <c r="G680" s="137"/>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11"/>
      <c r="C681" s="111"/>
      <c r="D681" s="111"/>
      <c r="E681" s="111"/>
      <c r="F681" s="137"/>
      <c r="G681" s="137"/>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11"/>
      <c r="C682" s="111"/>
      <c r="D682" s="111"/>
      <c r="E682" s="111"/>
      <c r="F682" s="137"/>
      <c r="G682" s="137"/>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11"/>
      <c r="C683" s="111"/>
      <c r="D683" s="111"/>
      <c r="E683" s="111"/>
      <c r="F683" s="137"/>
      <c r="G683" s="137"/>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11"/>
      <c r="C684" s="111"/>
      <c r="D684" s="111"/>
      <c r="E684" s="111"/>
      <c r="F684" s="137"/>
      <c r="G684" s="137"/>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11"/>
      <c r="C685" s="111"/>
      <c r="D685" s="111"/>
      <c r="E685" s="111"/>
      <c r="F685" s="137"/>
      <c r="G685" s="137"/>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11"/>
      <c r="C686" s="111"/>
      <c r="D686" s="111"/>
      <c r="E686" s="111"/>
      <c r="F686" s="137"/>
      <c r="G686" s="137"/>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11"/>
      <c r="C687" s="111"/>
      <c r="D687" s="111"/>
      <c r="E687" s="111"/>
      <c r="F687" s="137"/>
      <c r="G687" s="137"/>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11"/>
      <c r="C688" s="111"/>
      <c r="D688" s="111"/>
      <c r="E688" s="111"/>
      <c r="F688" s="137"/>
      <c r="G688" s="137"/>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11"/>
      <c r="C689" s="111"/>
      <c r="D689" s="111"/>
      <c r="E689" s="111"/>
      <c r="F689" s="137"/>
      <c r="G689" s="137"/>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11"/>
      <c r="C690" s="111"/>
      <c r="D690" s="111"/>
      <c r="E690" s="111"/>
      <c r="F690" s="137"/>
      <c r="G690" s="137"/>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11"/>
      <c r="C691" s="111"/>
      <c r="D691" s="111"/>
      <c r="E691" s="111"/>
      <c r="F691" s="137"/>
      <c r="G691" s="137"/>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11"/>
      <c r="C692" s="111"/>
      <c r="D692" s="111"/>
      <c r="E692" s="111"/>
      <c r="F692" s="137"/>
      <c r="G692" s="137"/>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11"/>
      <c r="C693" s="111"/>
      <c r="D693" s="111"/>
      <c r="E693" s="111"/>
      <c r="F693" s="137"/>
      <c r="G693" s="137"/>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11"/>
      <c r="C694" s="111"/>
      <c r="D694" s="111"/>
      <c r="E694" s="111"/>
      <c r="F694" s="137"/>
      <c r="G694" s="137"/>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11"/>
      <c r="C695" s="111"/>
      <c r="D695" s="111"/>
      <c r="E695" s="111"/>
      <c r="F695" s="137"/>
      <c r="G695" s="137"/>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11"/>
      <c r="C696" s="111"/>
      <c r="D696" s="111"/>
      <c r="E696" s="111"/>
      <c r="F696" s="137"/>
      <c r="G696" s="137"/>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11"/>
      <c r="C697" s="111"/>
      <c r="D697" s="111"/>
      <c r="E697" s="111"/>
      <c r="F697" s="137"/>
      <c r="G697" s="137"/>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11"/>
      <c r="C698" s="111"/>
      <c r="D698" s="111"/>
      <c r="E698" s="111"/>
      <c r="F698" s="137"/>
      <c r="G698" s="137"/>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11"/>
      <c r="C699" s="111"/>
      <c r="D699" s="111"/>
      <c r="E699" s="111"/>
      <c r="F699" s="137"/>
      <c r="G699" s="137"/>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11"/>
      <c r="C700" s="111"/>
      <c r="D700" s="111"/>
      <c r="E700" s="111"/>
      <c r="F700" s="137"/>
      <c r="G700" s="137"/>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11"/>
      <c r="C701" s="111"/>
      <c r="D701" s="111"/>
      <c r="E701" s="111"/>
      <c r="F701" s="137"/>
      <c r="G701" s="137"/>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11"/>
      <c r="C702" s="111"/>
      <c r="D702" s="111"/>
      <c r="E702" s="111"/>
      <c r="F702" s="137"/>
      <c r="G702" s="137"/>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11"/>
      <c r="C703" s="111"/>
      <c r="D703" s="111"/>
      <c r="E703" s="111"/>
      <c r="F703" s="137"/>
      <c r="G703" s="137"/>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11"/>
      <c r="C704" s="111"/>
      <c r="D704" s="111"/>
      <c r="E704" s="111"/>
      <c r="F704" s="137"/>
      <c r="G704" s="137"/>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11"/>
      <c r="C705" s="111"/>
      <c r="D705" s="111"/>
      <c r="E705" s="111"/>
      <c r="F705" s="137"/>
      <c r="G705" s="137"/>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11"/>
      <c r="C706" s="111"/>
      <c r="D706" s="111"/>
      <c r="E706" s="111"/>
      <c r="F706" s="137"/>
      <c r="G706" s="137"/>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11"/>
      <c r="C707" s="111"/>
      <c r="D707" s="111"/>
      <c r="E707" s="111"/>
      <c r="F707" s="137"/>
      <c r="G707" s="137"/>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11"/>
      <c r="C708" s="111"/>
      <c r="D708" s="111"/>
      <c r="E708" s="111"/>
      <c r="F708" s="137"/>
      <c r="G708" s="137"/>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11"/>
      <c r="C709" s="111"/>
      <c r="D709" s="111"/>
      <c r="E709" s="111"/>
      <c r="F709" s="137"/>
      <c r="G709" s="137"/>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11"/>
      <c r="C710" s="111"/>
      <c r="D710" s="111"/>
      <c r="E710" s="111"/>
      <c r="F710" s="137"/>
      <c r="G710" s="137"/>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11"/>
      <c r="C711" s="111"/>
      <c r="D711" s="111"/>
      <c r="E711" s="111"/>
      <c r="F711" s="137"/>
      <c r="G711" s="137"/>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11"/>
      <c r="C712" s="111"/>
      <c r="D712" s="111"/>
      <c r="E712" s="111"/>
      <c r="F712" s="137"/>
      <c r="G712" s="137"/>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11"/>
      <c r="C713" s="111"/>
      <c r="D713" s="111"/>
      <c r="E713" s="111"/>
      <c r="F713" s="137"/>
      <c r="G713" s="137"/>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11"/>
      <c r="C714" s="111"/>
      <c r="D714" s="111"/>
      <c r="E714" s="111"/>
      <c r="F714" s="137"/>
      <c r="G714" s="137"/>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11"/>
      <c r="C715" s="111"/>
      <c r="D715" s="111"/>
      <c r="E715" s="111"/>
      <c r="F715" s="137"/>
      <c r="G715" s="137"/>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11"/>
      <c r="C716" s="111"/>
      <c r="D716" s="111"/>
      <c r="E716" s="111"/>
      <c r="F716" s="137"/>
      <c r="G716" s="137"/>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11"/>
      <c r="C717" s="111"/>
      <c r="D717" s="111"/>
      <c r="E717" s="111"/>
      <c r="F717" s="137"/>
      <c r="G717" s="137"/>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11"/>
      <c r="C718" s="111"/>
      <c r="D718" s="111"/>
      <c r="E718" s="111"/>
      <c r="F718" s="137"/>
      <c r="G718" s="137"/>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11"/>
      <c r="C719" s="111"/>
      <c r="D719" s="111"/>
      <c r="E719" s="111"/>
      <c r="F719" s="137"/>
      <c r="G719" s="137"/>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11"/>
      <c r="C720" s="111"/>
      <c r="D720" s="111"/>
      <c r="E720" s="111"/>
      <c r="F720" s="137"/>
      <c r="G720" s="137"/>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11"/>
      <c r="C721" s="111"/>
      <c r="D721" s="111"/>
      <c r="E721" s="111"/>
      <c r="F721" s="137"/>
      <c r="G721" s="137"/>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11"/>
      <c r="C722" s="111"/>
      <c r="D722" s="111"/>
      <c r="E722" s="111"/>
      <c r="F722" s="137"/>
      <c r="G722" s="137"/>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11"/>
      <c r="C723" s="111"/>
      <c r="D723" s="111"/>
      <c r="E723" s="111"/>
      <c r="F723" s="137"/>
      <c r="G723" s="137"/>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11"/>
      <c r="C724" s="111"/>
      <c r="D724" s="111"/>
      <c r="E724" s="111"/>
      <c r="F724" s="137"/>
      <c r="G724" s="137"/>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11"/>
      <c r="C725" s="111"/>
      <c r="D725" s="111"/>
      <c r="E725" s="111"/>
      <c r="F725" s="137"/>
      <c r="G725" s="137"/>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11"/>
      <c r="C726" s="111"/>
      <c r="D726" s="111"/>
      <c r="E726" s="111"/>
      <c r="F726" s="137"/>
      <c r="G726" s="137"/>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11"/>
      <c r="C727" s="111"/>
      <c r="D727" s="111"/>
      <c r="E727" s="111"/>
      <c r="F727" s="137"/>
      <c r="G727" s="137"/>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11"/>
      <c r="C728" s="111"/>
      <c r="D728" s="111"/>
      <c r="E728" s="111"/>
      <c r="F728" s="137"/>
      <c r="G728" s="137"/>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11"/>
      <c r="C729" s="111"/>
      <c r="D729" s="111"/>
      <c r="E729" s="111"/>
      <c r="F729" s="137"/>
      <c r="G729" s="137"/>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11"/>
      <c r="C730" s="111"/>
      <c r="D730" s="111"/>
      <c r="E730" s="111"/>
      <c r="F730" s="137"/>
      <c r="G730" s="137"/>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11"/>
      <c r="C731" s="111"/>
      <c r="D731" s="111"/>
      <c r="E731" s="111"/>
      <c r="F731" s="137"/>
      <c r="G731" s="137"/>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11"/>
      <c r="C732" s="111"/>
      <c r="D732" s="111"/>
      <c r="E732" s="111"/>
      <c r="F732" s="137"/>
      <c r="G732" s="137"/>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11"/>
      <c r="C733" s="111"/>
      <c r="D733" s="111"/>
      <c r="E733" s="111"/>
      <c r="F733" s="137"/>
      <c r="G733" s="137"/>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11"/>
      <c r="C734" s="111"/>
      <c r="D734" s="111"/>
      <c r="E734" s="111"/>
      <c r="F734" s="137"/>
      <c r="G734" s="137"/>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11"/>
      <c r="C735" s="111"/>
      <c r="D735" s="111"/>
      <c r="E735" s="111"/>
      <c r="F735" s="137"/>
      <c r="G735" s="137"/>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11"/>
      <c r="C736" s="111"/>
      <c r="D736" s="111"/>
      <c r="E736" s="111"/>
      <c r="F736" s="137"/>
      <c r="G736" s="137"/>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11"/>
      <c r="C737" s="111"/>
      <c r="D737" s="111"/>
      <c r="E737" s="111"/>
      <c r="F737" s="137"/>
      <c r="G737" s="137"/>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11"/>
      <c r="C738" s="111"/>
      <c r="D738" s="111"/>
      <c r="E738" s="111"/>
      <c r="F738" s="137"/>
      <c r="G738" s="137"/>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11"/>
      <c r="C739" s="111"/>
      <c r="D739" s="111"/>
      <c r="E739" s="111"/>
      <c r="F739" s="137"/>
      <c r="G739" s="137"/>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11"/>
      <c r="C740" s="111"/>
      <c r="D740" s="111"/>
      <c r="E740" s="111"/>
      <c r="F740" s="137"/>
      <c r="G740" s="137"/>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11"/>
      <c r="C741" s="111"/>
      <c r="D741" s="111"/>
      <c r="E741" s="111"/>
      <c r="F741" s="137"/>
      <c r="G741" s="137"/>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11"/>
      <c r="C742" s="111"/>
      <c r="D742" s="111"/>
      <c r="E742" s="111"/>
      <c r="F742" s="137"/>
      <c r="G742" s="137"/>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11"/>
      <c r="C743" s="111"/>
      <c r="D743" s="111"/>
      <c r="E743" s="111"/>
      <c r="F743" s="137"/>
      <c r="G743" s="137"/>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11"/>
      <c r="C744" s="111"/>
      <c r="D744" s="111"/>
      <c r="E744" s="111"/>
      <c r="F744" s="137"/>
      <c r="G744" s="137"/>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11"/>
      <c r="C745" s="111"/>
      <c r="D745" s="111"/>
      <c r="E745" s="111"/>
      <c r="F745" s="137"/>
      <c r="G745" s="137"/>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11"/>
      <c r="C746" s="111"/>
      <c r="D746" s="111"/>
      <c r="E746" s="111"/>
      <c r="F746" s="137"/>
      <c r="G746" s="137"/>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11"/>
      <c r="C747" s="111"/>
      <c r="D747" s="111"/>
      <c r="E747" s="111"/>
      <c r="F747" s="137"/>
      <c r="G747" s="137"/>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11"/>
      <c r="C748" s="111"/>
      <c r="D748" s="111"/>
      <c r="E748" s="111"/>
      <c r="F748" s="137"/>
      <c r="G748" s="137"/>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11"/>
      <c r="C749" s="111"/>
      <c r="D749" s="111"/>
      <c r="E749" s="111"/>
      <c r="F749" s="137"/>
      <c r="G749" s="137"/>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11"/>
      <c r="C750" s="111"/>
      <c r="D750" s="111"/>
      <c r="E750" s="111"/>
      <c r="F750" s="137"/>
      <c r="G750" s="137"/>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11"/>
      <c r="C751" s="111"/>
      <c r="D751" s="111"/>
      <c r="E751" s="111"/>
      <c r="F751" s="137"/>
      <c r="G751" s="137"/>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11"/>
      <c r="C752" s="111"/>
      <c r="D752" s="111"/>
      <c r="E752" s="111"/>
      <c r="F752" s="137"/>
      <c r="G752" s="137"/>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11"/>
      <c r="C753" s="111"/>
      <c r="D753" s="111"/>
      <c r="E753" s="111"/>
      <c r="F753" s="137"/>
      <c r="G753" s="137"/>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11"/>
      <c r="C754" s="111"/>
      <c r="D754" s="111"/>
      <c r="E754" s="111"/>
      <c r="F754" s="137"/>
      <c r="G754" s="137"/>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11"/>
      <c r="C755" s="111"/>
      <c r="D755" s="111"/>
      <c r="E755" s="111"/>
      <c r="F755" s="137"/>
      <c r="G755" s="137"/>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11"/>
      <c r="C756" s="111"/>
      <c r="D756" s="111"/>
      <c r="E756" s="111"/>
      <c r="F756" s="137"/>
      <c r="G756" s="137"/>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11"/>
      <c r="C757" s="111"/>
      <c r="D757" s="111"/>
      <c r="E757" s="111"/>
      <c r="F757" s="137"/>
      <c r="G757" s="137"/>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11"/>
      <c r="C758" s="111"/>
      <c r="D758" s="111"/>
      <c r="E758" s="111"/>
      <c r="F758" s="137"/>
      <c r="G758" s="137"/>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11"/>
      <c r="C759" s="111"/>
      <c r="D759" s="111"/>
      <c r="E759" s="111"/>
      <c r="F759" s="137"/>
      <c r="G759" s="137"/>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11"/>
      <c r="C760" s="111"/>
      <c r="D760" s="111"/>
      <c r="E760" s="111"/>
      <c r="F760" s="137"/>
      <c r="G760" s="137"/>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11"/>
      <c r="C761" s="111"/>
      <c r="D761" s="111"/>
      <c r="E761" s="111"/>
      <c r="F761" s="137"/>
      <c r="G761" s="137"/>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11"/>
      <c r="C762" s="111"/>
      <c r="D762" s="111"/>
      <c r="E762" s="111"/>
      <c r="F762" s="137"/>
      <c r="G762" s="137"/>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11"/>
      <c r="C763" s="111"/>
      <c r="D763" s="111"/>
      <c r="E763" s="111"/>
      <c r="F763" s="137"/>
      <c r="G763" s="137"/>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11"/>
      <c r="C764" s="111"/>
      <c r="D764" s="111"/>
      <c r="E764" s="111"/>
      <c r="F764" s="137"/>
      <c r="G764" s="137"/>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11"/>
      <c r="C765" s="111"/>
      <c r="D765" s="111"/>
      <c r="E765" s="111"/>
      <c r="F765" s="137"/>
      <c r="G765" s="137"/>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11"/>
      <c r="C766" s="111"/>
      <c r="D766" s="111"/>
      <c r="E766" s="111"/>
      <c r="F766" s="137"/>
      <c r="G766" s="137"/>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11"/>
      <c r="C767" s="111"/>
      <c r="D767" s="111"/>
      <c r="E767" s="111"/>
      <c r="F767" s="137"/>
      <c r="G767" s="137"/>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11"/>
      <c r="C768" s="111"/>
      <c r="D768" s="111"/>
      <c r="E768" s="111"/>
      <c r="F768" s="137"/>
      <c r="G768" s="137"/>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11"/>
      <c r="C769" s="111"/>
      <c r="D769" s="111"/>
      <c r="E769" s="111"/>
      <c r="F769" s="137"/>
      <c r="G769" s="137"/>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11"/>
      <c r="C770" s="111"/>
      <c r="D770" s="111"/>
      <c r="E770" s="111"/>
      <c r="F770" s="137"/>
      <c r="G770" s="137"/>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11"/>
      <c r="C771" s="111"/>
      <c r="D771" s="111"/>
      <c r="E771" s="111"/>
      <c r="F771" s="137"/>
      <c r="G771" s="137"/>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11"/>
      <c r="C772" s="111"/>
      <c r="D772" s="111"/>
      <c r="E772" s="111"/>
      <c r="F772" s="137"/>
      <c r="G772" s="137"/>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11"/>
      <c r="C773" s="111"/>
      <c r="D773" s="111"/>
      <c r="E773" s="111"/>
      <c r="F773" s="137"/>
      <c r="G773" s="137"/>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11"/>
      <c r="C774" s="111"/>
      <c r="D774" s="111"/>
      <c r="E774" s="111"/>
      <c r="F774" s="137"/>
      <c r="G774" s="137"/>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11"/>
      <c r="C775" s="111"/>
      <c r="D775" s="111"/>
      <c r="E775" s="111"/>
      <c r="F775" s="137"/>
      <c r="G775" s="137"/>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11"/>
      <c r="C776" s="111"/>
      <c r="D776" s="111"/>
      <c r="E776" s="111"/>
      <c r="F776" s="137"/>
      <c r="G776" s="137"/>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11"/>
      <c r="C777" s="111"/>
      <c r="D777" s="111"/>
      <c r="E777" s="111"/>
      <c r="F777" s="137"/>
      <c r="G777" s="137"/>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11"/>
      <c r="C778" s="111"/>
      <c r="D778" s="111"/>
      <c r="E778" s="111"/>
      <c r="F778" s="137"/>
      <c r="G778" s="137"/>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11"/>
      <c r="C779" s="111"/>
      <c r="D779" s="111"/>
      <c r="E779" s="111"/>
      <c r="F779" s="137"/>
      <c r="G779" s="137"/>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11"/>
      <c r="C780" s="111"/>
      <c r="D780" s="111"/>
      <c r="E780" s="111"/>
      <c r="F780" s="137"/>
      <c r="G780" s="137"/>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11"/>
      <c r="C781" s="111"/>
      <c r="D781" s="111"/>
      <c r="E781" s="111"/>
      <c r="F781" s="137"/>
      <c r="G781" s="137"/>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11"/>
      <c r="C782" s="111"/>
      <c r="D782" s="111"/>
      <c r="E782" s="111"/>
      <c r="F782" s="137"/>
      <c r="G782" s="137"/>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11"/>
      <c r="C783" s="111"/>
      <c r="D783" s="111"/>
      <c r="E783" s="111"/>
      <c r="F783" s="137"/>
      <c r="G783" s="137"/>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11"/>
      <c r="C784" s="111"/>
      <c r="D784" s="111"/>
      <c r="E784" s="111"/>
      <c r="F784" s="137"/>
      <c r="G784" s="137"/>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11"/>
      <c r="C785" s="111"/>
      <c r="D785" s="111"/>
      <c r="E785" s="111"/>
      <c r="F785" s="137"/>
      <c r="G785" s="137"/>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11"/>
      <c r="C786" s="111"/>
      <c r="D786" s="111"/>
      <c r="E786" s="111"/>
      <c r="F786" s="137"/>
      <c r="G786" s="137"/>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11"/>
      <c r="C787" s="111"/>
      <c r="D787" s="111"/>
      <c r="E787" s="111"/>
      <c r="F787" s="137"/>
      <c r="G787" s="137"/>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11"/>
      <c r="C788" s="111"/>
      <c r="D788" s="111"/>
      <c r="E788" s="111"/>
      <c r="F788" s="137"/>
      <c r="G788" s="137"/>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11"/>
      <c r="C789" s="111"/>
      <c r="D789" s="111"/>
      <c r="E789" s="111"/>
      <c r="F789" s="137"/>
      <c r="G789" s="137"/>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11"/>
      <c r="C790" s="111"/>
      <c r="D790" s="111"/>
      <c r="E790" s="111"/>
      <c r="F790" s="137"/>
      <c r="G790" s="137"/>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11"/>
      <c r="C791" s="111"/>
      <c r="D791" s="111"/>
      <c r="E791" s="111"/>
      <c r="F791" s="137"/>
      <c r="G791" s="137"/>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11"/>
      <c r="C792" s="111"/>
      <c r="D792" s="111"/>
      <c r="E792" s="111"/>
      <c r="F792" s="137"/>
      <c r="G792" s="137"/>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11"/>
      <c r="C793" s="111"/>
      <c r="D793" s="111"/>
      <c r="E793" s="111"/>
      <c r="F793" s="137"/>
      <c r="G793" s="137"/>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11"/>
      <c r="C794" s="111"/>
      <c r="D794" s="111"/>
      <c r="E794" s="111"/>
      <c r="F794" s="137"/>
      <c r="G794" s="137"/>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11"/>
      <c r="C795" s="111"/>
      <c r="D795" s="111"/>
      <c r="E795" s="111"/>
      <c r="F795" s="137"/>
      <c r="G795" s="137"/>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11"/>
      <c r="C796" s="111"/>
      <c r="D796" s="111"/>
      <c r="E796" s="111"/>
      <c r="F796" s="137"/>
      <c r="G796" s="137"/>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11"/>
      <c r="C797" s="111"/>
      <c r="D797" s="111"/>
      <c r="E797" s="111"/>
      <c r="F797" s="137"/>
      <c r="G797" s="137"/>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11"/>
      <c r="C798" s="111"/>
      <c r="D798" s="111"/>
      <c r="E798" s="111"/>
      <c r="F798" s="137"/>
      <c r="G798" s="137"/>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11"/>
      <c r="C799" s="111"/>
      <c r="D799" s="111"/>
      <c r="E799" s="111"/>
      <c r="F799" s="137"/>
      <c r="G799" s="137"/>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11"/>
      <c r="C800" s="111"/>
      <c r="D800" s="111"/>
      <c r="E800" s="111"/>
      <c r="F800" s="137"/>
      <c r="G800" s="137"/>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11"/>
      <c r="C801" s="111"/>
      <c r="D801" s="111"/>
      <c r="E801" s="111"/>
      <c r="F801" s="137"/>
      <c r="G801" s="137"/>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11"/>
      <c r="C802" s="111"/>
      <c r="D802" s="111"/>
      <c r="E802" s="111"/>
      <c r="F802" s="137"/>
      <c r="G802" s="137"/>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11"/>
      <c r="C803" s="111"/>
      <c r="D803" s="111"/>
      <c r="E803" s="111"/>
      <c r="F803" s="137"/>
      <c r="G803" s="137"/>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11"/>
      <c r="C804" s="111"/>
      <c r="D804" s="111"/>
      <c r="E804" s="111"/>
      <c r="F804" s="137"/>
      <c r="G804" s="137"/>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11"/>
      <c r="C805" s="111"/>
      <c r="D805" s="111"/>
      <c r="E805" s="111"/>
      <c r="F805" s="137"/>
      <c r="G805" s="137"/>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11"/>
      <c r="C806" s="111"/>
      <c r="D806" s="111"/>
      <c r="E806" s="111"/>
      <c r="F806" s="137"/>
      <c r="G806" s="137"/>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11"/>
      <c r="C807" s="111"/>
      <c r="D807" s="111"/>
      <c r="E807" s="111"/>
      <c r="F807" s="137"/>
      <c r="G807" s="137"/>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11"/>
      <c r="C808" s="111"/>
      <c r="D808" s="111"/>
      <c r="E808" s="111"/>
      <c r="F808" s="137"/>
      <c r="G808" s="137"/>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11"/>
      <c r="C809" s="111"/>
      <c r="D809" s="111"/>
      <c r="E809" s="111"/>
      <c r="F809" s="137"/>
      <c r="G809" s="137"/>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11"/>
      <c r="C810" s="111"/>
      <c r="D810" s="111"/>
      <c r="E810" s="111"/>
      <c r="F810" s="137"/>
      <c r="G810" s="137"/>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11"/>
      <c r="C811" s="111"/>
      <c r="D811" s="111"/>
      <c r="E811" s="111"/>
      <c r="F811" s="137"/>
      <c r="G811" s="137"/>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11"/>
      <c r="C812" s="111"/>
      <c r="D812" s="111"/>
      <c r="E812" s="111"/>
      <c r="F812" s="137"/>
      <c r="G812" s="137"/>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11"/>
      <c r="C813" s="111"/>
      <c r="D813" s="111"/>
      <c r="E813" s="111"/>
      <c r="F813" s="137"/>
      <c r="G813" s="137"/>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11"/>
      <c r="C814" s="111"/>
      <c r="D814" s="111"/>
      <c r="E814" s="111"/>
      <c r="F814" s="137"/>
      <c r="G814" s="137"/>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11"/>
      <c r="C815" s="111"/>
      <c r="D815" s="111"/>
      <c r="E815" s="111"/>
      <c r="F815" s="137"/>
      <c r="G815" s="137"/>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11"/>
      <c r="C816" s="111"/>
      <c r="D816" s="111"/>
      <c r="E816" s="111"/>
      <c r="F816" s="137"/>
      <c r="G816" s="137"/>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11"/>
      <c r="C817" s="111"/>
      <c r="D817" s="111"/>
      <c r="E817" s="111"/>
      <c r="F817" s="137"/>
      <c r="G817" s="137"/>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11"/>
      <c r="C818" s="111"/>
      <c r="D818" s="111"/>
      <c r="E818" s="111"/>
      <c r="F818" s="137"/>
      <c r="G818" s="137"/>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11"/>
      <c r="C819" s="111"/>
      <c r="D819" s="111"/>
      <c r="E819" s="111"/>
      <c r="F819" s="137"/>
      <c r="G819" s="137"/>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11"/>
      <c r="C820" s="111"/>
      <c r="D820" s="111"/>
      <c r="E820" s="111"/>
      <c r="F820" s="137"/>
      <c r="G820" s="137"/>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11"/>
      <c r="C821" s="111"/>
      <c r="D821" s="111"/>
      <c r="E821" s="111"/>
      <c r="F821" s="137"/>
      <c r="G821" s="137"/>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11"/>
      <c r="C822" s="111"/>
      <c r="D822" s="111"/>
      <c r="E822" s="111"/>
      <c r="F822" s="137"/>
      <c r="G822" s="137"/>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11"/>
      <c r="C823" s="111"/>
      <c r="D823" s="111"/>
      <c r="E823" s="111"/>
      <c r="F823" s="137"/>
      <c r="G823" s="137"/>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11"/>
      <c r="C824" s="111"/>
      <c r="D824" s="111"/>
      <c r="E824" s="111"/>
      <c r="F824" s="137"/>
      <c r="G824" s="137"/>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11"/>
      <c r="C825" s="111"/>
      <c r="D825" s="111"/>
      <c r="E825" s="111"/>
      <c r="F825" s="137"/>
      <c r="G825" s="137"/>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11"/>
      <c r="C826" s="111"/>
      <c r="D826" s="111"/>
      <c r="E826" s="111"/>
      <c r="F826" s="137"/>
      <c r="G826" s="137"/>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11"/>
      <c r="C827" s="111"/>
      <c r="D827" s="111"/>
      <c r="E827" s="111"/>
      <c r="F827" s="137"/>
      <c r="G827" s="137"/>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11"/>
      <c r="C828" s="111"/>
      <c r="D828" s="111"/>
      <c r="E828" s="111"/>
      <c r="F828" s="137"/>
      <c r="G828" s="137"/>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11"/>
      <c r="C829" s="111"/>
      <c r="D829" s="111"/>
      <c r="E829" s="111"/>
      <c r="F829" s="137"/>
      <c r="G829" s="137"/>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11"/>
      <c r="C830" s="111"/>
      <c r="D830" s="111"/>
      <c r="E830" s="111"/>
      <c r="F830" s="137"/>
      <c r="G830" s="137"/>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11"/>
      <c r="C831" s="111"/>
      <c r="D831" s="111"/>
      <c r="E831" s="111"/>
      <c r="F831" s="137"/>
      <c r="G831" s="137"/>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11"/>
      <c r="C832" s="111"/>
      <c r="D832" s="111"/>
      <c r="E832" s="111"/>
      <c r="F832" s="137"/>
      <c r="G832" s="137"/>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11"/>
      <c r="C833" s="111"/>
      <c r="D833" s="111"/>
      <c r="E833" s="111"/>
      <c r="F833" s="137"/>
      <c r="G833" s="137"/>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11"/>
      <c r="C834" s="111"/>
      <c r="D834" s="111"/>
      <c r="E834" s="111"/>
      <c r="F834" s="137"/>
      <c r="G834" s="137"/>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11"/>
      <c r="C835" s="111"/>
      <c r="D835" s="111"/>
      <c r="E835" s="111"/>
      <c r="F835" s="137"/>
      <c r="G835" s="137"/>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11"/>
      <c r="C836" s="111"/>
      <c r="D836" s="111"/>
      <c r="E836" s="111"/>
      <c r="F836" s="137"/>
      <c r="G836" s="137"/>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11"/>
      <c r="C837" s="111"/>
      <c r="D837" s="111"/>
      <c r="E837" s="111"/>
      <c r="F837" s="137"/>
      <c r="G837" s="137"/>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11"/>
      <c r="C838" s="111"/>
      <c r="D838" s="111"/>
      <c r="E838" s="111"/>
      <c r="F838" s="137"/>
      <c r="G838" s="137"/>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11"/>
      <c r="C839" s="111"/>
      <c r="D839" s="111"/>
      <c r="E839" s="111"/>
      <c r="F839" s="137"/>
      <c r="G839" s="137"/>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11"/>
      <c r="C840" s="111"/>
      <c r="D840" s="111"/>
      <c r="E840" s="111"/>
      <c r="F840" s="137"/>
      <c r="G840" s="137"/>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11"/>
      <c r="C841" s="111"/>
      <c r="D841" s="111"/>
      <c r="E841" s="111"/>
      <c r="F841" s="137"/>
      <c r="G841" s="137"/>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11"/>
      <c r="C842" s="111"/>
      <c r="D842" s="111"/>
      <c r="E842" s="111"/>
      <c r="F842" s="137"/>
      <c r="G842" s="137"/>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11"/>
      <c r="C843" s="111"/>
      <c r="D843" s="111"/>
      <c r="E843" s="111"/>
      <c r="F843" s="137"/>
      <c r="G843" s="137"/>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11"/>
      <c r="C844" s="111"/>
      <c r="D844" s="111"/>
      <c r="E844" s="111"/>
      <c r="F844" s="137"/>
      <c r="G844" s="137"/>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11"/>
      <c r="C845" s="111"/>
      <c r="D845" s="111"/>
      <c r="E845" s="111"/>
      <c r="F845" s="137"/>
      <c r="G845" s="137"/>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11"/>
      <c r="C846" s="111"/>
      <c r="D846" s="111"/>
      <c r="E846" s="111"/>
      <c r="F846" s="137"/>
      <c r="G846" s="137"/>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11"/>
      <c r="C847" s="111"/>
      <c r="D847" s="111"/>
      <c r="E847" s="111"/>
      <c r="F847" s="137"/>
      <c r="G847" s="137"/>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11"/>
      <c r="C848" s="111"/>
      <c r="D848" s="111"/>
      <c r="E848" s="111"/>
      <c r="F848" s="137"/>
      <c r="G848" s="137"/>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11"/>
      <c r="C849" s="111"/>
      <c r="D849" s="111"/>
      <c r="E849" s="111"/>
      <c r="F849" s="137"/>
      <c r="G849" s="137"/>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11"/>
      <c r="C850" s="111"/>
      <c r="D850" s="111"/>
      <c r="E850" s="111"/>
      <c r="F850" s="137"/>
      <c r="G850" s="137"/>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11"/>
      <c r="C851" s="111"/>
      <c r="D851" s="111"/>
      <c r="E851" s="111"/>
      <c r="F851" s="137"/>
      <c r="G851" s="137"/>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11"/>
      <c r="C852" s="111"/>
      <c r="D852" s="111"/>
      <c r="E852" s="111"/>
      <c r="F852" s="137"/>
      <c r="G852" s="137"/>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11"/>
      <c r="C853" s="111"/>
      <c r="D853" s="111"/>
      <c r="E853" s="111"/>
      <c r="F853" s="137"/>
      <c r="G853" s="137"/>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11"/>
      <c r="C854" s="111"/>
      <c r="D854" s="111"/>
      <c r="E854" s="111"/>
      <c r="F854" s="137"/>
      <c r="G854" s="137"/>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11"/>
      <c r="C855" s="111"/>
      <c r="D855" s="111"/>
      <c r="E855" s="111"/>
      <c r="F855" s="137"/>
      <c r="G855" s="137"/>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11"/>
      <c r="C856" s="111"/>
      <c r="D856" s="111"/>
      <c r="E856" s="111"/>
      <c r="F856" s="137"/>
      <c r="G856" s="137"/>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11"/>
      <c r="C857" s="111"/>
      <c r="D857" s="111"/>
      <c r="E857" s="111"/>
      <c r="F857" s="137"/>
      <c r="G857" s="137"/>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11"/>
      <c r="C858" s="111"/>
      <c r="D858" s="111"/>
      <c r="E858" s="111"/>
      <c r="F858" s="137"/>
      <c r="G858" s="137"/>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11"/>
      <c r="C859" s="111"/>
      <c r="D859" s="111"/>
      <c r="E859" s="111"/>
      <c r="F859" s="137"/>
      <c r="G859" s="137"/>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11"/>
      <c r="C860" s="111"/>
      <c r="D860" s="111"/>
      <c r="E860" s="111"/>
      <c r="F860" s="137"/>
      <c r="G860" s="137"/>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11"/>
      <c r="C861" s="111"/>
      <c r="D861" s="111"/>
      <c r="E861" s="111"/>
      <c r="F861" s="137"/>
      <c r="G861" s="137"/>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11"/>
      <c r="C862" s="111"/>
      <c r="D862" s="111"/>
      <c r="E862" s="111"/>
      <c r="F862" s="137"/>
      <c r="G862" s="137"/>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11"/>
      <c r="C863" s="111"/>
      <c r="D863" s="111"/>
      <c r="E863" s="111"/>
      <c r="F863" s="137"/>
      <c r="G863" s="137"/>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11"/>
      <c r="C864" s="111"/>
      <c r="D864" s="111"/>
      <c r="E864" s="111"/>
      <c r="F864" s="137"/>
      <c r="G864" s="137"/>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11"/>
      <c r="C865" s="111"/>
      <c r="D865" s="111"/>
      <c r="E865" s="111"/>
      <c r="F865" s="137"/>
      <c r="G865" s="137"/>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11"/>
      <c r="C866" s="111"/>
      <c r="D866" s="111"/>
      <c r="E866" s="111"/>
      <c r="F866" s="137"/>
      <c r="G866" s="137"/>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11"/>
      <c r="C867" s="111"/>
      <c r="D867" s="111"/>
      <c r="E867" s="111"/>
      <c r="F867" s="137"/>
      <c r="G867" s="137"/>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11"/>
      <c r="C868" s="111"/>
      <c r="D868" s="111"/>
      <c r="E868" s="111"/>
      <c r="F868" s="137"/>
      <c r="G868" s="137"/>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11"/>
      <c r="C869" s="111"/>
      <c r="D869" s="111"/>
      <c r="E869" s="111"/>
      <c r="F869" s="137"/>
      <c r="G869" s="137"/>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11"/>
      <c r="C870" s="111"/>
      <c r="D870" s="111"/>
      <c r="E870" s="111"/>
      <c r="F870" s="137"/>
      <c r="G870" s="137"/>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11"/>
      <c r="C871" s="111"/>
      <c r="D871" s="111"/>
      <c r="E871" s="111"/>
      <c r="F871" s="137"/>
      <c r="G871" s="137"/>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11"/>
      <c r="C872" s="111"/>
      <c r="D872" s="111"/>
      <c r="E872" s="111"/>
      <c r="F872" s="137"/>
      <c r="G872" s="137"/>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11"/>
      <c r="C873" s="111"/>
      <c r="D873" s="111"/>
      <c r="E873" s="111"/>
      <c r="F873" s="137"/>
      <c r="G873" s="137"/>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11"/>
      <c r="C874" s="111"/>
      <c r="D874" s="111"/>
      <c r="E874" s="111"/>
      <c r="F874" s="137"/>
      <c r="G874" s="137"/>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11"/>
      <c r="C875" s="111"/>
      <c r="D875" s="111"/>
      <c r="E875" s="111"/>
      <c r="F875" s="137"/>
      <c r="G875" s="137"/>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11"/>
      <c r="C876" s="111"/>
      <c r="D876" s="111"/>
      <c r="E876" s="111"/>
      <c r="F876" s="137"/>
      <c r="G876" s="137"/>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11"/>
      <c r="C877" s="111"/>
      <c r="D877" s="111"/>
      <c r="E877" s="111"/>
      <c r="F877" s="137"/>
      <c r="G877" s="137"/>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11"/>
      <c r="C878" s="111"/>
      <c r="D878" s="111"/>
      <c r="E878" s="111"/>
      <c r="F878" s="137"/>
      <c r="G878" s="137"/>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11"/>
      <c r="C879" s="111"/>
      <c r="D879" s="111"/>
      <c r="E879" s="111"/>
      <c r="F879" s="137"/>
      <c r="G879" s="137"/>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11"/>
      <c r="C880" s="111"/>
      <c r="D880" s="111"/>
      <c r="E880" s="111"/>
      <c r="F880" s="137"/>
      <c r="G880" s="137"/>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11"/>
      <c r="C881" s="111"/>
      <c r="D881" s="111"/>
      <c r="E881" s="111"/>
      <c r="F881" s="137"/>
      <c r="G881" s="137"/>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11"/>
      <c r="C882" s="111"/>
      <c r="D882" s="111"/>
      <c r="E882" s="111"/>
      <c r="F882" s="137"/>
      <c r="G882" s="137"/>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11"/>
      <c r="C883" s="111"/>
      <c r="D883" s="111"/>
      <c r="E883" s="111"/>
      <c r="F883" s="137"/>
      <c r="G883" s="137"/>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11"/>
      <c r="C884" s="111"/>
      <c r="D884" s="111"/>
      <c r="E884" s="111"/>
      <c r="F884" s="137"/>
      <c r="G884" s="137"/>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11"/>
      <c r="C885" s="111"/>
      <c r="D885" s="111"/>
      <c r="E885" s="111"/>
      <c r="F885" s="137"/>
      <c r="G885" s="137"/>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11"/>
      <c r="C886" s="111"/>
      <c r="D886" s="111"/>
      <c r="E886" s="111"/>
      <c r="F886" s="137"/>
      <c r="G886" s="137"/>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11"/>
      <c r="C887" s="111"/>
      <c r="D887" s="111"/>
      <c r="E887" s="111"/>
      <c r="F887" s="137"/>
      <c r="G887" s="137"/>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11"/>
      <c r="C888" s="111"/>
      <c r="D888" s="111"/>
      <c r="E888" s="111"/>
      <c r="F888" s="137"/>
      <c r="G888" s="137"/>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11"/>
      <c r="C889" s="111"/>
      <c r="D889" s="111"/>
      <c r="E889" s="111"/>
      <c r="F889" s="137"/>
      <c r="G889" s="137"/>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11"/>
      <c r="C890" s="111"/>
      <c r="D890" s="111"/>
      <c r="E890" s="111"/>
      <c r="F890" s="137"/>
      <c r="G890" s="137"/>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11"/>
      <c r="C891" s="111"/>
      <c r="D891" s="111"/>
      <c r="E891" s="111"/>
      <c r="F891" s="137"/>
      <c r="G891" s="137"/>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11"/>
      <c r="C892" s="111"/>
      <c r="D892" s="111"/>
      <c r="E892" s="111"/>
      <c r="F892" s="137"/>
      <c r="G892" s="137"/>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11"/>
      <c r="C893" s="111"/>
      <c r="D893" s="111"/>
      <c r="E893" s="111"/>
      <c r="F893" s="137"/>
      <c r="G893" s="137"/>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11"/>
      <c r="C894" s="111"/>
      <c r="D894" s="111"/>
      <c r="E894" s="111"/>
      <c r="F894" s="137"/>
      <c r="G894" s="137"/>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11"/>
      <c r="C895" s="111"/>
      <c r="D895" s="111"/>
      <c r="E895" s="111"/>
      <c r="F895" s="137"/>
      <c r="G895" s="137"/>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11"/>
      <c r="C896" s="111"/>
      <c r="D896" s="111"/>
      <c r="E896" s="111"/>
      <c r="F896" s="137"/>
      <c r="G896" s="137"/>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11"/>
      <c r="C897" s="111"/>
      <c r="D897" s="111"/>
      <c r="E897" s="111"/>
      <c r="F897" s="137"/>
      <c r="G897" s="137"/>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11"/>
      <c r="C898" s="111"/>
      <c r="D898" s="111"/>
      <c r="E898" s="111"/>
      <c r="F898" s="137"/>
      <c r="G898" s="137"/>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11"/>
      <c r="C899" s="111"/>
      <c r="D899" s="111"/>
      <c r="E899" s="111"/>
      <c r="F899" s="137"/>
      <c r="G899" s="137"/>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11"/>
      <c r="C900" s="111"/>
      <c r="D900" s="111"/>
      <c r="E900" s="111"/>
      <c r="F900" s="137"/>
      <c r="G900" s="137"/>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11"/>
      <c r="C901" s="111"/>
      <c r="D901" s="111"/>
      <c r="E901" s="111"/>
      <c r="F901" s="137"/>
      <c r="G901" s="137"/>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11"/>
      <c r="C902" s="111"/>
      <c r="D902" s="111"/>
      <c r="E902" s="111"/>
      <c r="F902" s="137"/>
      <c r="G902" s="137"/>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11"/>
      <c r="C903" s="111"/>
      <c r="D903" s="111"/>
      <c r="E903" s="111"/>
      <c r="F903" s="137"/>
      <c r="G903" s="137"/>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11"/>
      <c r="C904" s="111"/>
      <c r="D904" s="111"/>
      <c r="E904" s="111"/>
      <c r="F904" s="137"/>
      <c r="G904" s="137"/>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11"/>
      <c r="C905" s="111"/>
      <c r="D905" s="111"/>
      <c r="E905" s="111"/>
      <c r="F905" s="137"/>
      <c r="G905" s="137"/>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11"/>
      <c r="C906" s="111"/>
      <c r="D906" s="111"/>
      <c r="E906" s="111"/>
      <c r="F906" s="137"/>
      <c r="G906" s="137"/>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11"/>
      <c r="C907" s="111"/>
      <c r="D907" s="111"/>
      <c r="E907" s="111"/>
      <c r="F907" s="137"/>
      <c r="G907" s="137"/>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11"/>
      <c r="C908" s="111"/>
      <c r="D908" s="111"/>
      <c r="E908" s="111"/>
      <c r="F908" s="137"/>
      <c r="G908" s="137"/>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11"/>
      <c r="C909" s="111"/>
      <c r="D909" s="111"/>
      <c r="E909" s="111"/>
      <c r="F909" s="137"/>
      <c r="G909" s="137"/>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11"/>
      <c r="C910" s="111"/>
      <c r="D910" s="111"/>
      <c r="E910" s="111"/>
      <c r="F910" s="137"/>
      <c r="G910" s="137"/>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11"/>
      <c r="C911" s="111"/>
      <c r="D911" s="111"/>
      <c r="E911" s="111"/>
      <c r="F911" s="137"/>
      <c r="G911" s="137"/>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11"/>
      <c r="C912" s="111"/>
      <c r="D912" s="111"/>
      <c r="E912" s="111"/>
      <c r="F912" s="137"/>
      <c r="G912" s="137"/>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11"/>
      <c r="C913" s="111"/>
      <c r="D913" s="111"/>
      <c r="E913" s="111"/>
      <c r="F913" s="137"/>
      <c r="G913" s="137"/>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11"/>
      <c r="C914" s="111"/>
      <c r="D914" s="111"/>
      <c r="E914" s="111"/>
      <c r="F914" s="137"/>
      <c r="G914" s="137"/>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11"/>
      <c r="C915" s="111"/>
      <c r="D915" s="111"/>
      <c r="E915" s="111"/>
      <c r="F915" s="137"/>
      <c r="G915" s="137"/>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11"/>
      <c r="C916" s="111"/>
      <c r="D916" s="111"/>
      <c r="E916" s="111"/>
      <c r="F916" s="137"/>
      <c r="G916" s="137"/>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11"/>
      <c r="C917" s="111"/>
      <c r="D917" s="111"/>
      <c r="E917" s="111"/>
      <c r="F917" s="137"/>
      <c r="G917" s="137"/>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11"/>
      <c r="C918" s="111"/>
      <c r="D918" s="111"/>
      <c r="E918" s="111"/>
      <c r="F918" s="137"/>
      <c r="G918" s="137"/>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11"/>
      <c r="C919" s="111"/>
      <c r="D919" s="111"/>
      <c r="E919" s="111"/>
      <c r="F919" s="137"/>
      <c r="G919" s="137"/>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11"/>
      <c r="C920" s="111"/>
      <c r="D920" s="111"/>
      <c r="E920" s="111"/>
      <c r="F920" s="137"/>
      <c r="G920" s="137"/>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11"/>
      <c r="C921" s="111"/>
      <c r="D921" s="111"/>
      <c r="E921" s="111"/>
      <c r="F921" s="137"/>
      <c r="G921" s="137"/>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11"/>
      <c r="C922" s="111"/>
      <c r="D922" s="111"/>
      <c r="E922" s="111"/>
      <c r="F922" s="137"/>
      <c r="G922" s="137"/>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11"/>
      <c r="C923" s="111"/>
      <c r="D923" s="111"/>
      <c r="E923" s="111"/>
      <c r="F923" s="137"/>
      <c r="G923" s="137"/>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11"/>
      <c r="C924" s="111"/>
      <c r="D924" s="111"/>
      <c r="E924" s="111"/>
      <c r="F924" s="137"/>
      <c r="G924" s="137"/>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11"/>
      <c r="C925" s="111"/>
      <c r="D925" s="111"/>
      <c r="E925" s="111"/>
      <c r="F925" s="137"/>
      <c r="G925" s="137"/>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11"/>
      <c r="C926" s="111"/>
      <c r="D926" s="111"/>
      <c r="E926" s="111"/>
      <c r="F926" s="137"/>
      <c r="G926" s="137"/>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11"/>
      <c r="C927" s="111"/>
      <c r="D927" s="111"/>
      <c r="E927" s="111"/>
      <c r="F927" s="137"/>
      <c r="G927" s="137"/>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11"/>
      <c r="C928" s="111"/>
      <c r="D928" s="111"/>
      <c r="E928" s="111"/>
      <c r="F928" s="137"/>
      <c r="G928" s="137"/>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11"/>
      <c r="C929" s="111"/>
      <c r="D929" s="111"/>
      <c r="E929" s="111"/>
      <c r="F929" s="137"/>
      <c r="G929" s="137"/>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11"/>
      <c r="C930" s="111"/>
      <c r="D930" s="111"/>
      <c r="E930" s="111"/>
      <c r="F930" s="137"/>
      <c r="G930" s="137"/>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11"/>
      <c r="C931" s="111"/>
      <c r="D931" s="111"/>
      <c r="E931" s="111"/>
      <c r="F931" s="137"/>
      <c r="G931" s="137"/>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11"/>
      <c r="C932" s="111"/>
      <c r="D932" s="111"/>
      <c r="E932" s="111"/>
      <c r="F932" s="137"/>
      <c r="G932" s="137"/>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11"/>
      <c r="C933" s="111"/>
      <c r="D933" s="111"/>
      <c r="E933" s="111"/>
      <c r="F933" s="137"/>
      <c r="G933" s="137"/>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11"/>
      <c r="C934" s="111"/>
      <c r="D934" s="111"/>
      <c r="E934" s="111"/>
      <c r="F934" s="137"/>
      <c r="G934" s="137"/>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11"/>
      <c r="C935" s="111"/>
      <c r="D935" s="111"/>
      <c r="E935" s="111"/>
      <c r="F935" s="137"/>
      <c r="G935" s="137"/>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11"/>
      <c r="C936" s="111"/>
      <c r="D936" s="111"/>
      <c r="E936" s="111"/>
      <c r="F936" s="137"/>
      <c r="G936" s="137"/>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11"/>
      <c r="C937" s="111"/>
      <c r="D937" s="111"/>
      <c r="E937" s="111"/>
      <c r="F937" s="137"/>
      <c r="G937" s="137"/>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11"/>
      <c r="C938" s="111"/>
      <c r="D938" s="111"/>
      <c r="E938" s="111"/>
      <c r="F938" s="137"/>
      <c r="G938" s="137"/>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11"/>
      <c r="C939" s="111"/>
      <c r="D939" s="111"/>
      <c r="E939" s="111"/>
      <c r="F939" s="137"/>
      <c r="G939" s="137"/>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11"/>
      <c r="C940" s="111"/>
      <c r="D940" s="111"/>
      <c r="E940" s="111"/>
      <c r="F940" s="137"/>
      <c r="G940" s="137"/>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11"/>
      <c r="C941" s="111"/>
      <c r="D941" s="111"/>
      <c r="E941" s="111"/>
      <c r="F941" s="137"/>
      <c r="G941" s="137"/>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11"/>
      <c r="C942" s="111"/>
      <c r="D942" s="111"/>
      <c r="E942" s="111"/>
      <c r="F942" s="137"/>
      <c r="G942" s="137"/>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11"/>
      <c r="C943" s="111"/>
      <c r="D943" s="111"/>
      <c r="E943" s="111"/>
      <c r="F943" s="137"/>
      <c r="G943" s="137"/>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11"/>
      <c r="C944" s="111"/>
      <c r="D944" s="111"/>
      <c r="E944" s="111"/>
      <c r="F944" s="137"/>
      <c r="G944" s="137"/>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11"/>
      <c r="C945" s="111"/>
      <c r="D945" s="111"/>
      <c r="E945" s="111"/>
      <c r="F945" s="137"/>
      <c r="G945" s="137"/>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11"/>
      <c r="C946" s="111"/>
      <c r="D946" s="111"/>
      <c r="E946" s="111"/>
      <c r="F946" s="137"/>
      <c r="G946" s="137"/>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11"/>
      <c r="C947" s="111"/>
      <c r="D947" s="111"/>
      <c r="E947" s="111"/>
      <c r="F947" s="137"/>
      <c r="G947" s="137"/>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11"/>
      <c r="C948" s="111"/>
      <c r="D948" s="111"/>
      <c r="E948" s="111"/>
      <c r="F948" s="137"/>
      <c r="G948" s="137"/>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11"/>
      <c r="C949" s="111"/>
      <c r="D949" s="111"/>
      <c r="E949" s="111"/>
      <c r="F949" s="137"/>
      <c r="G949" s="137"/>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11"/>
      <c r="C950" s="111"/>
      <c r="D950" s="111"/>
      <c r="E950" s="111"/>
      <c r="F950" s="137"/>
      <c r="G950" s="137"/>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11"/>
      <c r="C951" s="111"/>
      <c r="D951" s="111"/>
      <c r="E951" s="111"/>
      <c r="F951" s="137"/>
      <c r="G951" s="137"/>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11"/>
      <c r="C952" s="111"/>
      <c r="D952" s="111"/>
      <c r="E952" s="111"/>
      <c r="F952" s="137"/>
      <c r="G952" s="137"/>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11"/>
      <c r="C953" s="111"/>
      <c r="D953" s="111"/>
      <c r="E953" s="111"/>
      <c r="F953" s="137"/>
      <c r="G953" s="137"/>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11"/>
      <c r="C954" s="111"/>
      <c r="D954" s="111"/>
      <c r="E954" s="111"/>
      <c r="F954" s="137"/>
      <c r="G954" s="137"/>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11"/>
      <c r="C955" s="111"/>
      <c r="D955" s="111"/>
      <c r="E955" s="111"/>
      <c r="F955" s="137"/>
      <c r="G955" s="137"/>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11"/>
      <c r="C956" s="111"/>
      <c r="D956" s="111"/>
      <c r="E956" s="111"/>
      <c r="F956" s="137"/>
      <c r="G956" s="137"/>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11"/>
      <c r="C957" s="111"/>
      <c r="D957" s="111"/>
      <c r="E957" s="111"/>
      <c r="F957" s="137"/>
      <c r="G957" s="137"/>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11"/>
      <c r="C958" s="111"/>
      <c r="D958" s="111"/>
      <c r="E958" s="111"/>
      <c r="F958" s="137"/>
      <c r="G958" s="137"/>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11"/>
      <c r="C959" s="111"/>
      <c r="D959" s="111"/>
      <c r="E959" s="111"/>
      <c r="F959" s="137"/>
      <c r="G959" s="137"/>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11"/>
      <c r="C960" s="111"/>
      <c r="D960" s="111"/>
      <c r="E960" s="111"/>
      <c r="F960" s="137"/>
      <c r="G960" s="137"/>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11"/>
      <c r="C961" s="111"/>
      <c r="D961" s="111"/>
      <c r="E961" s="111"/>
      <c r="F961" s="137"/>
      <c r="G961" s="137"/>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11"/>
      <c r="C962" s="111"/>
      <c r="D962" s="111"/>
      <c r="E962" s="111"/>
      <c r="F962" s="137"/>
      <c r="G962" s="137"/>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11"/>
      <c r="C963" s="111"/>
      <c r="D963" s="111"/>
      <c r="E963" s="111"/>
      <c r="F963" s="137"/>
      <c r="G963" s="137"/>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11"/>
      <c r="C964" s="111"/>
      <c r="D964" s="111"/>
      <c r="E964" s="111"/>
      <c r="F964" s="137"/>
      <c r="G964" s="137"/>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11"/>
      <c r="C965" s="111"/>
      <c r="D965" s="111"/>
      <c r="E965" s="111"/>
      <c r="F965" s="137"/>
      <c r="G965" s="137"/>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11"/>
      <c r="C966" s="111"/>
      <c r="D966" s="111"/>
      <c r="E966" s="111"/>
      <c r="F966" s="137"/>
      <c r="G966" s="137"/>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11"/>
      <c r="C967" s="111"/>
      <c r="D967" s="111"/>
      <c r="E967" s="111"/>
      <c r="F967" s="137"/>
      <c r="G967" s="137"/>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11"/>
      <c r="C968" s="111"/>
      <c r="D968" s="111"/>
      <c r="E968" s="111"/>
      <c r="F968" s="137"/>
      <c r="G968" s="137"/>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11"/>
      <c r="C969" s="111"/>
      <c r="D969" s="111"/>
      <c r="E969" s="111"/>
      <c r="F969" s="137"/>
      <c r="G969" s="137"/>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11"/>
      <c r="C970" s="111"/>
      <c r="D970" s="111"/>
      <c r="E970" s="111"/>
      <c r="F970" s="137"/>
      <c r="G970" s="137"/>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11"/>
      <c r="C971" s="111"/>
      <c r="D971" s="111"/>
      <c r="E971" s="111"/>
      <c r="F971" s="137"/>
      <c r="G971" s="137"/>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11"/>
      <c r="C972" s="111"/>
      <c r="D972" s="111"/>
      <c r="E972" s="111"/>
      <c r="F972" s="137"/>
      <c r="G972" s="137"/>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11"/>
      <c r="C973" s="111"/>
      <c r="D973" s="111"/>
      <c r="E973" s="111"/>
      <c r="F973" s="137"/>
      <c r="G973" s="137"/>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11"/>
      <c r="C974" s="111"/>
      <c r="D974" s="111"/>
      <c r="E974" s="111"/>
      <c r="F974" s="137"/>
      <c r="G974" s="137"/>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11"/>
      <c r="C975" s="111"/>
      <c r="D975" s="111"/>
      <c r="E975" s="111"/>
      <c r="F975" s="137"/>
      <c r="G975" s="137"/>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11"/>
      <c r="C976" s="111"/>
      <c r="D976" s="111"/>
      <c r="E976" s="111"/>
      <c r="F976" s="137"/>
      <c r="G976" s="137"/>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11"/>
      <c r="C977" s="111"/>
      <c r="D977" s="111"/>
      <c r="E977" s="111"/>
      <c r="F977" s="137"/>
      <c r="G977" s="137"/>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11"/>
      <c r="C978" s="111"/>
      <c r="D978" s="111"/>
      <c r="E978" s="111"/>
      <c r="F978" s="137"/>
      <c r="G978" s="137"/>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11"/>
      <c r="C979" s="111"/>
      <c r="D979" s="111"/>
      <c r="E979" s="111"/>
      <c r="F979" s="137"/>
      <c r="G979" s="137"/>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11"/>
      <c r="C980" s="111"/>
      <c r="D980" s="111"/>
      <c r="E980" s="111"/>
      <c r="F980" s="137"/>
      <c r="G980" s="137"/>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11"/>
      <c r="C981" s="111"/>
      <c r="D981" s="111"/>
      <c r="E981" s="111"/>
      <c r="F981" s="137"/>
      <c r="G981" s="137"/>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11"/>
      <c r="C982" s="111"/>
      <c r="D982" s="111"/>
      <c r="E982" s="111"/>
      <c r="F982" s="137"/>
      <c r="G982" s="137"/>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11"/>
      <c r="C983" s="111"/>
      <c r="D983" s="111"/>
      <c r="E983" s="111"/>
      <c r="F983" s="137"/>
      <c r="G983" s="137"/>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11"/>
      <c r="C984" s="111"/>
      <c r="D984" s="111"/>
      <c r="E984" s="111"/>
      <c r="F984" s="137"/>
      <c r="G984" s="137"/>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11"/>
      <c r="C985" s="111"/>
      <c r="D985" s="111"/>
      <c r="E985" s="111"/>
      <c r="F985" s="137"/>
      <c r="G985" s="137"/>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11"/>
      <c r="C986" s="111"/>
      <c r="D986" s="111"/>
      <c r="E986" s="111"/>
      <c r="F986" s="137"/>
      <c r="G986" s="137"/>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11"/>
      <c r="C987" s="111"/>
      <c r="D987" s="111"/>
      <c r="E987" s="111"/>
      <c r="F987" s="137"/>
      <c r="G987" s="137"/>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11"/>
      <c r="C988" s="111"/>
      <c r="D988" s="111"/>
      <c r="E988" s="111"/>
      <c r="F988" s="137"/>
      <c r="G988" s="137"/>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11"/>
      <c r="C989" s="111"/>
      <c r="D989" s="111"/>
      <c r="E989" s="111"/>
      <c r="F989" s="137"/>
      <c r="G989" s="137"/>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11"/>
      <c r="C990" s="111"/>
      <c r="D990" s="111"/>
      <c r="E990" s="111"/>
      <c r="F990" s="137"/>
      <c r="G990" s="137"/>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11"/>
      <c r="C991" s="111"/>
      <c r="D991" s="111"/>
      <c r="E991" s="111"/>
      <c r="F991" s="137"/>
      <c r="G991" s="137"/>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11"/>
      <c r="C992" s="111"/>
      <c r="D992" s="111"/>
      <c r="E992" s="111"/>
      <c r="F992" s="137"/>
      <c r="G992" s="137"/>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11"/>
      <c r="C993" s="111"/>
      <c r="D993" s="111"/>
      <c r="E993" s="111"/>
      <c r="F993" s="137"/>
      <c r="G993" s="137"/>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11"/>
      <c r="C994" s="111"/>
      <c r="D994" s="111"/>
      <c r="E994" s="111"/>
      <c r="F994" s="137"/>
      <c r="G994" s="137"/>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11"/>
      <c r="C995" s="111"/>
      <c r="D995" s="111"/>
      <c r="E995" s="111"/>
      <c r="F995" s="137"/>
      <c r="G995" s="137"/>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11"/>
      <c r="C996" s="111"/>
      <c r="D996" s="111"/>
      <c r="E996" s="111"/>
      <c r="F996" s="137"/>
      <c r="G996" s="137"/>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11"/>
      <c r="C997" s="111"/>
      <c r="D997" s="111"/>
      <c r="E997" s="111"/>
      <c r="F997" s="137"/>
      <c r="G997" s="137"/>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11"/>
      <c r="C998" s="111"/>
      <c r="D998" s="111"/>
      <c r="E998" s="111"/>
      <c r="F998" s="137"/>
      <c r="G998" s="137"/>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11"/>
      <c r="C999" s="111"/>
      <c r="D999" s="111"/>
      <c r="E999" s="111"/>
      <c r="F999" s="137"/>
      <c r="G999" s="137"/>
      <c r="H999" s="111"/>
      <c r="I999" s="111"/>
      <c r="J999" s="111"/>
      <c r="K999" s="111"/>
      <c r="L999" s="111"/>
      <c r="M999" s="111"/>
      <c r="N999" s="111"/>
      <c r="O999" s="111"/>
      <c r="P999" s="111"/>
      <c r="Q999" s="111"/>
      <c r="R999" s="111"/>
      <c r="S999" s="111"/>
      <c r="T999" s="111"/>
      <c r="U999" s="111"/>
      <c r="V999" s="111"/>
      <c r="W999" s="111"/>
      <c r="X999" s="111"/>
      <c r="Y999" s="111"/>
      <c r="Z999" s="111"/>
      <c r="AA999" s="111"/>
    </row>
    <row r="1000" spans="1:27" ht="15.75" customHeight="1">
      <c r="A1000" s="111"/>
      <c r="B1000" s="111"/>
      <c r="C1000" s="111"/>
      <c r="D1000" s="111"/>
      <c r="E1000" s="111"/>
      <c r="F1000" s="137"/>
      <c r="G1000" s="137"/>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4979E-1244-46AF-AC86-00ACE0D83856}">
  <dimension ref="A1:F93"/>
  <sheetViews>
    <sheetView tabSelected="1" workbookViewId="0">
      <selection activeCell="D24" sqref="D24"/>
    </sheetView>
  </sheetViews>
  <sheetFormatPr baseColWidth="10" defaultRowHeight="15"/>
  <cols>
    <col min="2" max="2" width="60.28515625" bestFit="1" customWidth="1"/>
    <col min="4" max="4" width="51.28515625" bestFit="1" customWidth="1"/>
  </cols>
  <sheetData>
    <row r="1" spans="1:6">
      <c r="A1" t="s">
        <v>5775</v>
      </c>
      <c r="B1" t="s">
        <v>4901</v>
      </c>
      <c r="C1" t="s">
        <v>5776</v>
      </c>
      <c r="D1" t="s">
        <v>5777</v>
      </c>
      <c r="E1" t="s">
        <v>5778</v>
      </c>
      <c r="F1" t="s">
        <v>5779</v>
      </c>
    </row>
    <row r="2" spans="1:6">
      <c r="A2">
        <v>1</v>
      </c>
      <c r="B2" t="s">
        <v>4902</v>
      </c>
      <c r="C2" t="s">
        <v>5780</v>
      </c>
      <c r="D2" t="s">
        <v>5781</v>
      </c>
      <c r="E2" t="s">
        <v>5949</v>
      </c>
    </row>
    <row r="3" spans="1:6">
      <c r="A3">
        <v>2</v>
      </c>
      <c r="B3" t="s">
        <v>4903</v>
      </c>
      <c r="C3" t="s">
        <v>5782</v>
      </c>
      <c r="D3" t="s">
        <v>5783</v>
      </c>
      <c r="E3" t="s">
        <v>5949</v>
      </c>
      <c r="F3" t="s">
        <v>5966</v>
      </c>
    </row>
    <row r="4" spans="1:6">
      <c r="A4">
        <v>3</v>
      </c>
      <c r="B4" t="s">
        <v>4904</v>
      </c>
      <c r="C4" t="s">
        <v>5784</v>
      </c>
      <c r="D4" t="s">
        <v>5785</v>
      </c>
      <c r="E4" t="s">
        <v>5949</v>
      </c>
      <c r="F4" t="s">
        <v>5961</v>
      </c>
    </row>
    <row r="5" spans="1:6">
      <c r="A5">
        <v>4</v>
      </c>
      <c r="B5" t="s">
        <v>4905</v>
      </c>
      <c r="C5" t="s">
        <v>5786</v>
      </c>
      <c r="D5" t="s">
        <v>5787</v>
      </c>
      <c r="E5" t="s">
        <v>5949</v>
      </c>
    </row>
    <row r="6" spans="1:6">
      <c r="A6">
        <v>5</v>
      </c>
      <c r="B6" t="s">
        <v>4906</v>
      </c>
      <c r="C6" t="s">
        <v>5788</v>
      </c>
      <c r="D6" t="s">
        <v>5789</v>
      </c>
      <c r="E6" t="s">
        <v>5949</v>
      </c>
      <c r="F6" t="s">
        <v>5975</v>
      </c>
    </row>
    <row r="7" spans="1:6">
      <c r="A7">
        <v>6</v>
      </c>
      <c r="B7" t="s">
        <v>4907</v>
      </c>
      <c r="C7" t="s">
        <v>5790</v>
      </c>
      <c r="D7" t="s">
        <v>5791</v>
      </c>
      <c r="E7" t="s">
        <v>5949</v>
      </c>
      <c r="F7" t="s">
        <v>5962</v>
      </c>
    </row>
    <row r="8" spans="1:6">
      <c r="A8">
        <v>7</v>
      </c>
      <c r="B8" t="s">
        <v>4908</v>
      </c>
      <c r="C8" t="s">
        <v>5792</v>
      </c>
      <c r="D8" t="s">
        <v>5793</v>
      </c>
      <c r="E8" t="s">
        <v>5949</v>
      </c>
      <c r="F8" t="s">
        <v>5952</v>
      </c>
    </row>
    <row r="9" spans="1:6">
      <c r="A9">
        <v>8</v>
      </c>
      <c r="B9" t="s">
        <v>4909</v>
      </c>
      <c r="C9" t="s">
        <v>5794</v>
      </c>
      <c r="D9" t="s">
        <v>5795</v>
      </c>
      <c r="E9" t="s">
        <v>5949</v>
      </c>
      <c r="F9" t="s">
        <v>5952</v>
      </c>
    </row>
    <row r="10" spans="1:6">
      <c r="A10">
        <v>9</v>
      </c>
      <c r="B10" t="s">
        <v>4910</v>
      </c>
      <c r="C10" t="s">
        <v>5796</v>
      </c>
      <c r="D10" t="s">
        <v>5797</v>
      </c>
      <c r="E10" t="s">
        <v>5949</v>
      </c>
    </row>
    <row r="11" spans="1:6">
      <c r="A11">
        <v>10</v>
      </c>
      <c r="B11" t="s">
        <v>4911</v>
      </c>
      <c r="C11" t="s">
        <v>5798</v>
      </c>
      <c r="D11" t="s">
        <v>5799</v>
      </c>
      <c r="E11" t="s">
        <v>5949</v>
      </c>
    </row>
    <row r="12" spans="1:6">
      <c r="A12">
        <v>11</v>
      </c>
      <c r="B12" t="s">
        <v>4912</v>
      </c>
      <c r="C12" t="s">
        <v>5800</v>
      </c>
      <c r="D12" t="s">
        <v>5801</v>
      </c>
      <c r="E12" t="s">
        <v>5949</v>
      </c>
      <c r="F12" t="s">
        <v>5969</v>
      </c>
    </row>
    <row r="13" spans="1:6">
      <c r="A13">
        <v>12</v>
      </c>
      <c r="B13" t="s">
        <v>4913</v>
      </c>
      <c r="C13" t="s">
        <v>5802</v>
      </c>
      <c r="D13" t="s">
        <v>5803</v>
      </c>
      <c r="E13" t="s">
        <v>5949</v>
      </c>
    </row>
    <row r="14" spans="1:6">
      <c r="A14">
        <v>13</v>
      </c>
      <c r="B14" t="s">
        <v>4914</v>
      </c>
      <c r="C14" t="s">
        <v>5804</v>
      </c>
      <c r="D14" t="s">
        <v>5805</v>
      </c>
      <c r="E14" t="s">
        <v>5949</v>
      </c>
      <c r="F14" t="s">
        <v>5955</v>
      </c>
    </row>
    <row r="15" spans="1:6">
      <c r="A15">
        <v>14</v>
      </c>
      <c r="B15" t="s">
        <v>4915</v>
      </c>
      <c r="C15" t="s">
        <v>5806</v>
      </c>
      <c r="D15" t="s">
        <v>5807</v>
      </c>
      <c r="E15" t="s">
        <v>5949</v>
      </c>
      <c r="F15" t="s">
        <v>5963</v>
      </c>
    </row>
    <row r="16" spans="1:6">
      <c r="A16">
        <v>15</v>
      </c>
      <c r="B16" t="s">
        <v>4916</v>
      </c>
      <c r="C16" t="s">
        <v>5808</v>
      </c>
      <c r="D16" t="s">
        <v>5809</v>
      </c>
      <c r="E16" t="s">
        <v>5949</v>
      </c>
      <c r="F16" t="s">
        <v>5951</v>
      </c>
    </row>
    <row r="17" spans="1:6">
      <c r="A17">
        <v>16</v>
      </c>
      <c r="B17" t="s">
        <v>4917</v>
      </c>
      <c r="C17" t="s">
        <v>5810</v>
      </c>
      <c r="D17" t="s">
        <v>5787</v>
      </c>
      <c r="E17" t="s">
        <v>5949</v>
      </c>
      <c r="F17" t="s">
        <v>5972</v>
      </c>
    </row>
    <row r="18" spans="1:6">
      <c r="A18">
        <v>17</v>
      </c>
      <c r="B18" t="s">
        <v>4918</v>
      </c>
      <c r="C18" t="s">
        <v>5811</v>
      </c>
      <c r="D18" t="s">
        <v>5812</v>
      </c>
      <c r="E18" t="s">
        <v>5949</v>
      </c>
      <c r="F18" t="s">
        <v>5958</v>
      </c>
    </row>
    <row r="19" spans="1:6">
      <c r="A19">
        <v>18</v>
      </c>
      <c r="B19" t="s">
        <v>4919</v>
      </c>
      <c r="C19" t="s">
        <v>5813</v>
      </c>
      <c r="D19" t="s">
        <v>5787</v>
      </c>
      <c r="E19" t="s">
        <v>5949</v>
      </c>
      <c r="F19" t="s">
        <v>5965</v>
      </c>
    </row>
    <row r="20" spans="1:6">
      <c r="A20">
        <v>19</v>
      </c>
      <c r="B20" t="s">
        <v>4920</v>
      </c>
      <c r="C20" t="s">
        <v>5814</v>
      </c>
      <c r="D20" t="s">
        <v>5815</v>
      </c>
      <c r="E20" t="s">
        <v>5949</v>
      </c>
      <c r="F20" t="s">
        <v>5951</v>
      </c>
    </row>
    <row r="21" spans="1:6">
      <c r="A21">
        <v>20</v>
      </c>
      <c r="B21" t="s">
        <v>4921</v>
      </c>
      <c r="C21" t="s">
        <v>5816</v>
      </c>
      <c r="D21" t="s">
        <v>5817</v>
      </c>
      <c r="E21" t="s">
        <v>5949</v>
      </c>
      <c r="F21" t="s">
        <v>5965</v>
      </c>
    </row>
    <row r="22" spans="1:6">
      <c r="A22">
        <v>21</v>
      </c>
      <c r="B22" t="s">
        <v>4922</v>
      </c>
      <c r="C22" t="s">
        <v>5818</v>
      </c>
      <c r="D22" t="s">
        <v>5819</v>
      </c>
      <c r="E22" t="s">
        <v>5949</v>
      </c>
    </row>
    <row r="23" spans="1:6">
      <c r="A23">
        <v>22</v>
      </c>
      <c r="B23" t="s">
        <v>4923</v>
      </c>
      <c r="C23" t="s">
        <v>5820</v>
      </c>
      <c r="D23" t="s">
        <v>5821</v>
      </c>
      <c r="E23" t="s">
        <v>5949</v>
      </c>
      <c r="F23" t="s">
        <v>5957</v>
      </c>
    </row>
    <row r="24" spans="1:6">
      <c r="A24">
        <v>23</v>
      </c>
      <c r="B24" t="s">
        <v>4924</v>
      </c>
      <c r="C24" t="s">
        <v>5822</v>
      </c>
      <c r="D24" t="s">
        <v>5823</v>
      </c>
      <c r="E24" t="s">
        <v>5949</v>
      </c>
      <c r="F24" t="s">
        <v>5979</v>
      </c>
    </row>
    <row r="25" spans="1:6">
      <c r="A25">
        <v>24</v>
      </c>
      <c r="B25" t="s">
        <v>4925</v>
      </c>
      <c r="C25" t="s">
        <v>5824</v>
      </c>
      <c r="D25" t="s">
        <v>5825</v>
      </c>
      <c r="E25" t="s">
        <v>5949</v>
      </c>
    </row>
    <row r="26" spans="1:6">
      <c r="A26">
        <v>25</v>
      </c>
      <c r="B26" t="s">
        <v>4926</v>
      </c>
      <c r="C26" t="s">
        <v>5826</v>
      </c>
      <c r="D26" t="s">
        <v>5827</v>
      </c>
      <c r="E26" t="s">
        <v>5949</v>
      </c>
      <c r="F26" t="s">
        <v>5965</v>
      </c>
    </row>
    <row r="27" spans="1:6">
      <c r="A27">
        <v>26</v>
      </c>
      <c r="B27" t="s">
        <v>4927</v>
      </c>
      <c r="C27" t="s">
        <v>5828</v>
      </c>
      <c r="D27" t="s">
        <v>5829</v>
      </c>
      <c r="E27" t="s">
        <v>5949</v>
      </c>
      <c r="F27" t="s">
        <v>5973</v>
      </c>
    </row>
    <row r="28" spans="1:6">
      <c r="A28">
        <v>27</v>
      </c>
      <c r="B28" t="s">
        <v>4928</v>
      </c>
      <c r="C28" t="s">
        <v>5830</v>
      </c>
      <c r="D28" t="s">
        <v>5789</v>
      </c>
      <c r="E28" t="s">
        <v>5949</v>
      </c>
    </row>
    <row r="29" spans="1:6">
      <c r="A29">
        <v>28</v>
      </c>
      <c r="B29" t="s">
        <v>4929</v>
      </c>
      <c r="C29" t="s">
        <v>5831</v>
      </c>
      <c r="D29" t="s">
        <v>5787</v>
      </c>
      <c r="E29" t="s">
        <v>5949</v>
      </c>
      <c r="F29" t="s">
        <v>5957</v>
      </c>
    </row>
    <row r="30" spans="1:6">
      <c r="A30">
        <v>29</v>
      </c>
      <c r="B30" t="s">
        <v>4930</v>
      </c>
      <c r="C30" t="s">
        <v>5832</v>
      </c>
      <c r="D30" t="s">
        <v>5833</v>
      </c>
      <c r="E30" t="s">
        <v>5949</v>
      </c>
    </row>
    <row r="31" spans="1:6">
      <c r="A31">
        <v>30</v>
      </c>
      <c r="B31" t="s">
        <v>4931</v>
      </c>
      <c r="C31" t="s">
        <v>5834</v>
      </c>
      <c r="D31" t="s">
        <v>5835</v>
      </c>
      <c r="E31" t="s">
        <v>5949</v>
      </c>
    </row>
    <row r="32" spans="1:6">
      <c r="A32">
        <v>31</v>
      </c>
      <c r="B32" t="s">
        <v>4932</v>
      </c>
      <c r="C32" t="s">
        <v>5836</v>
      </c>
      <c r="D32" t="s">
        <v>5837</v>
      </c>
      <c r="E32" t="s">
        <v>5949</v>
      </c>
      <c r="F32" t="s">
        <v>5950</v>
      </c>
    </row>
    <row r="33" spans="1:6">
      <c r="A33">
        <v>32</v>
      </c>
      <c r="B33" t="s">
        <v>4933</v>
      </c>
      <c r="C33" t="s">
        <v>5838</v>
      </c>
      <c r="D33" t="s">
        <v>5787</v>
      </c>
      <c r="E33" t="s">
        <v>5949</v>
      </c>
    </row>
    <row r="34" spans="1:6">
      <c r="A34">
        <v>33</v>
      </c>
      <c r="B34" t="s">
        <v>4934</v>
      </c>
      <c r="C34" t="s">
        <v>5839</v>
      </c>
      <c r="D34" t="s">
        <v>5840</v>
      </c>
      <c r="E34" t="s">
        <v>5949</v>
      </c>
    </row>
    <row r="35" spans="1:6">
      <c r="A35">
        <v>34</v>
      </c>
      <c r="B35" t="s">
        <v>4935</v>
      </c>
      <c r="C35" t="s">
        <v>5841</v>
      </c>
      <c r="D35" t="s">
        <v>5842</v>
      </c>
      <c r="E35" t="s">
        <v>5949</v>
      </c>
      <c r="F35" t="s">
        <v>5952</v>
      </c>
    </row>
    <row r="36" spans="1:6">
      <c r="A36">
        <v>35</v>
      </c>
      <c r="B36" t="s">
        <v>4936</v>
      </c>
      <c r="C36" t="s">
        <v>5843</v>
      </c>
      <c r="D36" t="s">
        <v>5844</v>
      </c>
      <c r="E36" t="s">
        <v>5949</v>
      </c>
    </row>
    <row r="37" spans="1:6">
      <c r="A37">
        <v>36</v>
      </c>
      <c r="B37" t="s">
        <v>4937</v>
      </c>
      <c r="C37" t="s">
        <v>5845</v>
      </c>
      <c r="D37" t="s">
        <v>5846</v>
      </c>
      <c r="E37" t="s">
        <v>5949</v>
      </c>
    </row>
    <row r="38" spans="1:6">
      <c r="A38">
        <v>37</v>
      </c>
      <c r="B38" t="s">
        <v>4938</v>
      </c>
      <c r="C38" t="s">
        <v>5847</v>
      </c>
      <c r="D38" t="s">
        <v>5848</v>
      </c>
      <c r="E38" t="s">
        <v>5949</v>
      </c>
      <c r="F38" t="s">
        <v>5964</v>
      </c>
    </row>
    <row r="39" spans="1:6">
      <c r="A39">
        <v>38</v>
      </c>
      <c r="B39" t="s">
        <v>4939</v>
      </c>
      <c r="C39" t="s">
        <v>5849</v>
      </c>
      <c r="D39" t="s">
        <v>5850</v>
      </c>
      <c r="E39" t="s">
        <v>5949</v>
      </c>
    </row>
    <row r="40" spans="1:6">
      <c r="A40">
        <v>39</v>
      </c>
      <c r="B40" t="s">
        <v>4940</v>
      </c>
      <c r="C40" t="s">
        <v>5851</v>
      </c>
      <c r="D40" t="s">
        <v>5852</v>
      </c>
      <c r="E40" t="s">
        <v>5949</v>
      </c>
      <c r="F40" t="s">
        <v>5963</v>
      </c>
    </row>
    <row r="41" spans="1:6">
      <c r="A41">
        <v>40</v>
      </c>
      <c r="B41" t="s">
        <v>4941</v>
      </c>
      <c r="C41" t="s">
        <v>5853</v>
      </c>
      <c r="D41" t="s">
        <v>5854</v>
      </c>
      <c r="E41" t="s">
        <v>5949</v>
      </c>
      <c r="F41" t="s">
        <v>5963</v>
      </c>
    </row>
    <row r="42" spans="1:6">
      <c r="A42">
        <v>41</v>
      </c>
      <c r="B42" t="s">
        <v>4942</v>
      </c>
      <c r="C42" t="s">
        <v>5855</v>
      </c>
      <c r="D42" t="s">
        <v>5856</v>
      </c>
      <c r="E42" t="s">
        <v>5949</v>
      </c>
      <c r="F42" t="s">
        <v>5977</v>
      </c>
    </row>
    <row r="43" spans="1:6">
      <c r="A43">
        <v>42</v>
      </c>
      <c r="B43" t="s">
        <v>4943</v>
      </c>
      <c r="C43" t="s">
        <v>5857</v>
      </c>
      <c r="D43" t="s">
        <v>5787</v>
      </c>
      <c r="E43" t="s">
        <v>5949</v>
      </c>
    </row>
    <row r="44" spans="1:6">
      <c r="A44">
        <v>43</v>
      </c>
      <c r="B44" t="s">
        <v>4944</v>
      </c>
      <c r="C44" t="s">
        <v>5858</v>
      </c>
      <c r="D44" t="s">
        <v>5859</v>
      </c>
      <c r="E44" t="s">
        <v>5949</v>
      </c>
      <c r="F44" t="s">
        <v>5950</v>
      </c>
    </row>
    <row r="45" spans="1:6">
      <c r="A45">
        <v>44</v>
      </c>
      <c r="B45" t="s">
        <v>4945</v>
      </c>
      <c r="C45" t="s">
        <v>5860</v>
      </c>
      <c r="D45" t="s">
        <v>5861</v>
      </c>
      <c r="E45" t="s">
        <v>5949</v>
      </c>
      <c r="F45" t="s">
        <v>5950</v>
      </c>
    </row>
    <row r="46" spans="1:6">
      <c r="A46">
        <v>45</v>
      </c>
      <c r="B46" t="s">
        <v>4946</v>
      </c>
      <c r="C46" t="s">
        <v>5862</v>
      </c>
      <c r="D46" t="s">
        <v>5863</v>
      </c>
      <c r="E46" t="s">
        <v>5949</v>
      </c>
      <c r="F46" t="s">
        <v>5959</v>
      </c>
    </row>
    <row r="47" spans="1:6">
      <c r="A47">
        <v>46</v>
      </c>
      <c r="B47" t="s">
        <v>4947</v>
      </c>
      <c r="C47" t="s">
        <v>5864</v>
      </c>
      <c r="D47" t="s">
        <v>5865</v>
      </c>
      <c r="E47" t="s">
        <v>5949</v>
      </c>
    </row>
    <row r="48" spans="1:6">
      <c r="A48">
        <v>47</v>
      </c>
      <c r="B48" t="s">
        <v>4948</v>
      </c>
      <c r="C48" t="s">
        <v>5866</v>
      </c>
      <c r="D48" t="s">
        <v>5867</v>
      </c>
      <c r="E48" t="s">
        <v>5949</v>
      </c>
    </row>
    <row r="49" spans="1:6">
      <c r="A49">
        <v>48</v>
      </c>
      <c r="B49" t="s">
        <v>4949</v>
      </c>
      <c r="C49" t="s">
        <v>5868</v>
      </c>
      <c r="D49" t="s">
        <v>5869</v>
      </c>
      <c r="E49" t="s">
        <v>5949</v>
      </c>
    </row>
    <row r="50" spans="1:6">
      <c r="A50">
        <v>49</v>
      </c>
      <c r="B50" t="s">
        <v>4950</v>
      </c>
      <c r="C50" t="s">
        <v>5870</v>
      </c>
      <c r="D50" t="s">
        <v>5821</v>
      </c>
      <c r="E50" t="s">
        <v>5949</v>
      </c>
      <c r="F50" t="s">
        <v>5957</v>
      </c>
    </row>
    <row r="51" spans="1:6">
      <c r="A51">
        <v>50</v>
      </c>
      <c r="B51" t="s">
        <v>4951</v>
      </c>
      <c r="C51" t="s">
        <v>5871</v>
      </c>
      <c r="D51" t="s">
        <v>5872</v>
      </c>
      <c r="E51" t="s">
        <v>5949</v>
      </c>
      <c r="F51" t="s">
        <v>5980</v>
      </c>
    </row>
    <row r="52" spans="1:6">
      <c r="A52">
        <v>51</v>
      </c>
      <c r="B52" t="s">
        <v>4952</v>
      </c>
      <c r="C52" t="s">
        <v>5873</v>
      </c>
      <c r="D52" t="s">
        <v>5874</v>
      </c>
      <c r="E52" t="s">
        <v>5949</v>
      </c>
    </row>
    <row r="53" spans="1:6">
      <c r="A53">
        <v>52</v>
      </c>
      <c r="B53" t="s">
        <v>4953</v>
      </c>
      <c r="C53" t="s">
        <v>5875</v>
      </c>
      <c r="D53" t="s">
        <v>5876</v>
      </c>
      <c r="E53" t="s">
        <v>5949</v>
      </c>
      <c r="F53" t="s">
        <v>5976</v>
      </c>
    </row>
    <row r="54" spans="1:6">
      <c r="A54">
        <v>53</v>
      </c>
      <c r="B54" t="s">
        <v>4954</v>
      </c>
      <c r="C54" t="s">
        <v>5877</v>
      </c>
      <c r="D54" t="s">
        <v>5878</v>
      </c>
      <c r="E54" t="s">
        <v>5949</v>
      </c>
    </row>
    <row r="55" spans="1:6">
      <c r="A55">
        <v>54</v>
      </c>
      <c r="B55" t="s">
        <v>4955</v>
      </c>
      <c r="C55" t="s">
        <v>5879</v>
      </c>
      <c r="D55" t="s">
        <v>5874</v>
      </c>
      <c r="E55" t="s">
        <v>5949</v>
      </c>
    </row>
    <row r="56" spans="1:6">
      <c r="A56">
        <v>55</v>
      </c>
      <c r="B56" t="s">
        <v>4956</v>
      </c>
      <c r="C56" t="s">
        <v>5880</v>
      </c>
      <c r="D56" t="s">
        <v>5787</v>
      </c>
      <c r="E56" t="s">
        <v>5949</v>
      </c>
    </row>
    <row r="57" spans="1:6">
      <c r="A57">
        <v>56</v>
      </c>
      <c r="B57" t="s">
        <v>4957</v>
      </c>
      <c r="C57" t="s">
        <v>5881</v>
      </c>
      <c r="D57" t="s">
        <v>5882</v>
      </c>
      <c r="E57" t="s">
        <v>5949</v>
      </c>
      <c r="F57" t="s">
        <v>5951</v>
      </c>
    </row>
    <row r="58" spans="1:6">
      <c r="A58">
        <v>57</v>
      </c>
      <c r="B58" t="s">
        <v>4958</v>
      </c>
      <c r="C58" t="s">
        <v>5883</v>
      </c>
      <c r="D58" t="s">
        <v>5884</v>
      </c>
      <c r="E58" t="s">
        <v>5949</v>
      </c>
    </row>
    <row r="59" spans="1:6">
      <c r="A59">
        <v>58</v>
      </c>
      <c r="B59" t="s">
        <v>4959</v>
      </c>
      <c r="C59" t="s">
        <v>5885</v>
      </c>
      <c r="D59" t="s">
        <v>5886</v>
      </c>
      <c r="E59" t="s">
        <v>5949</v>
      </c>
    </row>
    <row r="60" spans="1:6">
      <c r="A60">
        <v>59</v>
      </c>
      <c r="B60" t="s">
        <v>4960</v>
      </c>
      <c r="C60" t="s">
        <v>5887</v>
      </c>
      <c r="D60" t="s">
        <v>5876</v>
      </c>
      <c r="E60" t="s">
        <v>5949</v>
      </c>
    </row>
    <row r="61" spans="1:6">
      <c r="A61">
        <v>60</v>
      </c>
      <c r="B61" t="s">
        <v>4961</v>
      </c>
      <c r="C61" t="s">
        <v>5888</v>
      </c>
      <c r="D61" t="s">
        <v>5889</v>
      </c>
      <c r="E61" t="s">
        <v>5949</v>
      </c>
    </row>
    <row r="62" spans="1:6">
      <c r="A62">
        <v>61</v>
      </c>
      <c r="B62" t="s">
        <v>4962</v>
      </c>
      <c r="C62" t="s">
        <v>5890</v>
      </c>
      <c r="D62" t="s">
        <v>5891</v>
      </c>
      <c r="E62" t="s">
        <v>5949</v>
      </c>
      <c r="F62" t="s">
        <v>5959</v>
      </c>
    </row>
    <row r="63" spans="1:6">
      <c r="A63">
        <v>62</v>
      </c>
      <c r="B63" t="s">
        <v>4963</v>
      </c>
      <c r="C63" t="s">
        <v>5892</v>
      </c>
      <c r="D63" t="s">
        <v>5893</v>
      </c>
      <c r="E63" t="s">
        <v>5949</v>
      </c>
      <c r="F63" t="s">
        <v>5974</v>
      </c>
    </row>
    <row r="64" spans="1:6">
      <c r="A64">
        <v>63</v>
      </c>
      <c r="B64" t="s">
        <v>4964</v>
      </c>
      <c r="C64" t="s">
        <v>5894</v>
      </c>
      <c r="D64" t="s">
        <v>5895</v>
      </c>
      <c r="E64" t="s">
        <v>5949</v>
      </c>
    </row>
    <row r="65" spans="1:6">
      <c r="A65">
        <v>64</v>
      </c>
      <c r="B65" t="s">
        <v>4965</v>
      </c>
      <c r="C65" t="s">
        <v>5896</v>
      </c>
      <c r="D65" t="s">
        <v>5897</v>
      </c>
      <c r="E65" t="s">
        <v>5949</v>
      </c>
    </row>
    <row r="66" spans="1:6">
      <c r="A66">
        <v>65</v>
      </c>
      <c r="B66" t="s">
        <v>4966</v>
      </c>
      <c r="C66" t="s">
        <v>5898</v>
      </c>
      <c r="D66" t="s">
        <v>5899</v>
      </c>
      <c r="E66" t="s">
        <v>5949</v>
      </c>
      <c r="F66" t="s">
        <v>5961</v>
      </c>
    </row>
    <row r="67" spans="1:6">
      <c r="A67">
        <v>66</v>
      </c>
      <c r="B67" t="s">
        <v>4967</v>
      </c>
      <c r="C67" t="s">
        <v>5900</v>
      </c>
      <c r="D67" t="s">
        <v>5787</v>
      </c>
      <c r="E67" t="s">
        <v>5949</v>
      </c>
      <c r="F67" t="s">
        <v>5968</v>
      </c>
    </row>
    <row r="68" spans="1:6">
      <c r="A68">
        <v>67</v>
      </c>
      <c r="B68" t="s">
        <v>4968</v>
      </c>
      <c r="C68" t="s">
        <v>5901</v>
      </c>
      <c r="D68" t="s">
        <v>5902</v>
      </c>
      <c r="E68" t="s">
        <v>5949</v>
      </c>
      <c r="F68" t="s">
        <v>5965</v>
      </c>
    </row>
    <row r="69" spans="1:6">
      <c r="A69">
        <v>68</v>
      </c>
      <c r="B69" t="s">
        <v>4969</v>
      </c>
      <c r="C69" t="s">
        <v>5903</v>
      </c>
      <c r="D69" t="s">
        <v>5895</v>
      </c>
      <c r="E69" t="s">
        <v>5949</v>
      </c>
    </row>
    <row r="70" spans="1:6">
      <c r="A70">
        <v>69</v>
      </c>
      <c r="B70" t="s">
        <v>4970</v>
      </c>
      <c r="C70" t="s">
        <v>5904</v>
      </c>
      <c r="D70" t="s">
        <v>5905</v>
      </c>
      <c r="E70" t="s">
        <v>5949</v>
      </c>
      <c r="F70" t="s">
        <v>5972</v>
      </c>
    </row>
    <row r="71" spans="1:6">
      <c r="A71">
        <v>70</v>
      </c>
      <c r="B71" t="s">
        <v>4971</v>
      </c>
      <c r="C71" t="s">
        <v>5906</v>
      </c>
      <c r="D71" t="s">
        <v>5907</v>
      </c>
      <c r="E71" t="s">
        <v>5949</v>
      </c>
      <c r="F71" t="s">
        <v>5967</v>
      </c>
    </row>
    <row r="72" spans="1:6">
      <c r="A72">
        <v>71</v>
      </c>
      <c r="B72" t="s">
        <v>4972</v>
      </c>
      <c r="C72" t="s">
        <v>5908</v>
      </c>
      <c r="D72" t="s">
        <v>5909</v>
      </c>
      <c r="E72" t="s">
        <v>5949</v>
      </c>
      <c r="F72" t="s">
        <v>5960</v>
      </c>
    </row>
    <row r="73" spans="1:6">
      <c r="A73">
        <v>72</v>
      </c>
      <c r="B73" t="s">
        <v>4973</v>
      </c>
      <c r="C73" t="s">
        <v>5910</v>
      </c>
      <c r="D73" t="s">
        <v>5911</v>
      </c>
      <c r="E73" t="s">
        <v>5949</v>
      </c>
      <c r="F73" t="s">
        <v>5971</v>
      </c>
    </row>
    <row r="74" spans="1:6">
      <c r="A74">
        <v>73</v>
      </c>
      <c r="B74" t="s">
        <v>4974</v>
      </c>
      <c r="C74" t="s">
        <v>5912</v>
      </c>
      <c r="D74" t="s">
        <v>5913</v>
      </c>
      <c r="E74" t="s">
        <v>5949</v>
      </c>
    </row>
    <row r="75" spans="1:6">
      <c r="A75">
        <v>74</v>
      </c>
      <c r="B75" t="s">
        <v>4975</v>
      </c>
      <c r="C75" t="s">
        <v>5914</v>
      </c>
      <c r="D75" t="s">
        <v>5915</v>
      </c>
      <c r="E75" t="s">
        <v>5949</v>
      </c>
      <c r="F75" t="s">
        <v>5970</v>
      </c>
    </row>
    <row r="76" spans="1:6">
      <c r="A76">
        <v>75</v>
      </c>
      <c r="B76" t="s">
        <v>4976</v>
      </c>
      <c r="C76" t="s">
        <v>5916</v>
      </c>
      <c r="D76" t="s">
        <v>5917</v>
      </c>
      <c r="E76" t="s">
        <v>5949</v>
      </c>
    </row>
    <row r="77" spans="1:6">
      <c r="A77">
        <v>76</v>
      </c>
      <c r="B77" t="s">
        <v>4977</v>
      </c>
      <c r="C77" t="s">
        <v>5918</v>
      </c>
      <c r="D77" t="s">
        <v>5919</v>
      </c>
      <c r="E77" t="s">
        <v>5949</v>
      </c>
      <c r="F77" t="s">
        <v>5956</v>
      </c>
    </row>
    <row r="78" spans="1:6">
      <c r="A78">
        <v>77</v>
      </c>
      <c r="B78" t="s">
        <v>4978</v>
      </c>
      <c r="C78" t="s">
        <v>5920</v>
      </c>
      <c r="D78" t="s">
        <v>5921</v>
      </c>
      <c r="E78" t="s">
        <v>5949</v>
      </c>
      <c r="F78" t="s">
        <v>5978</v>
      </c>
    </row>
    <row r="79" spans="1:6">
      <c r="A79">
        <v>78</v>
      </c>
      <c r="B79" t="s">
        <v>4979</v>
      </c>
      <c r="C79" t="s">
        <v>5922</v>
      </c>
      <c r="D79" t="s">
        <v>5923</v>
      </c>
      <c r="E79" t="s">
        <v>5949</v>
      </c>
    </row>
    <row r="80" spans="1:6">
      <c r="A80">
        <v>79</v>
      </c>
      <c r="B80" t="s">
        <v>4980</v>
      </c>
      <c r="C80" t="s">
        <v>5924</v>
      </c>
      <c r="D80" t="s">
        <v>5925</v>
      </c>
      <c r="E80" t="s">
        <v>5949</v>
      </c>
    </row>
    <row r="81" spans="1:6">
      <c r="A81">
        <v>80</v>
      </c>
      <c r="B81" t="s">
        <v>4981</v>
      </c>
      <c r="C81" t="s">
        <v>5926</v>
      </c>
      <c r="D81" t="s">
        <v>5927</v>
      </c>
      <c r="E81" t="s">
        <v>5949</v>
      </c>
      <c r="F81" t="s">
        <v>5950</v>
      </c>
    </row>
    <row r="82" spans="1:6">
      <c r="A82">
        <v>81</v>
      </c>
      <c r="B82" t="s">
        <v>4982</v>
      </c>
      <c r="C82" t="s">
        <v>5928</v>
      </c>
      <c r="D82" t="s">
        <v>5929</v>
      </c>
      <c r="E82" t="s">
        <v>5949</v>
      </c>
      <c r="F82" t="s">
        <v>5967</v>
      </c>
    </row>
    <row r="83" spans="1:6">
      <c r="A83">
        <v>82</v>
      </c>
      <c r="B83" t="s">
        <v>4983</v>
      </c>
      <c r="C83" t="s">
        <v>5930</v>
      </c>
      <c r="D83" t="s">
        <v>5787</v>
      </c>
      <c r="E83" t="s">
        <v>5949</v>
      </c>
    </row>
    <row r="84" spans="1:6">
      <c r="A84">
        <v>83</v>
      </c>
      <c r="B84" t="s">
        <v>4984</v>
      </c>
      <c r="C84" t="s">
        <v>5931</v>
      </c>
      <c r="D84" t="s">
        <v>5932</v>
      </c>
      <c r="E84" t="s">
        <v>5949</v>
      </c>
    </row>
    <row r="85" spans="1:6">
      <c r="A85">
        <v>84</v>
      </c>
      <c r="B85" t="s">
        <v>4985</v>
      </c>
      <c r="C85" t="s">
        <v>5933</v>
      </c>
      <c r="D85" t="s">
        <v>5934</v>
      </c>
      <c r="E85" t="s">
        <v>5949</v>
      </c>
      <c r="F85" t="s">
        <v>5953</v>
      </c>
    </row>
    <row r="86" spans="1:6">
      <c r="A86">
        <v>85</v>
      </c>
      <c r="B86" t="s">
        <v>4986</v>
      </c>
      <c r="C86" t="s">
        <v>5935</v>
      </c>
      <c r="D86" t="s">
        <v>5787</v>
      </c>
      <c r="E86" t="s">
        <v>5949</v>
      </c>
    </row>
    <row r="87" spans="1:6">
      <c r="A87">
        <v>86</v>
      </c>
      <c r="B87" t="s">
        <v>4987</v>
      </c>
      <c r="C87" t="s">
        <v>5936</v>
      </c>
      <c r="D87" t="s">
        <v>5937</v>
      </c>
      <c r="E87" t="s">
        <v>5949</v>
      </c>
    </row>
    <row r="88" spans="1:6">
      <c r="A88">
        <v>87</v>
      </c>
      <c r="B88" t="s">
        <v>4988</v>
      </c>
      <c r="C88" t="s">
        <v>5938</v>
      </c>
      <c r="D88" t="s">
        <v>5939</v>
      </c>
      <c r="E88" t="s">
        <v>5949</v>
      </c>
    </row>
    <row r="89" spans="1:6">
      <c r="A89">
        <v>88</v>
      </c>
      <c r="B89" t="s">
        <v>4989</v>
      </c>
      <c r="C89" t="s">
        <v>5940</v>
      </c>
      <c r="D89" t="s">
        <v>5941</v>
      </c>
      <c r="E89" t="s">
        <v>5949</v>
      </c>
    </row>
    <row r="90" spans="1:6">
      <c r="A90">
        <v>89</v>
      </c>
      <c r="B90" t="s">
        <v>4990</v>
      </c>
      <c r="C90" t="s">
        <v>5942</v>
      </c>
      <c r="D90" t="s">
        <v>5846</v>
      </c>
      <c r="E90" t="s">
        <v>5949</v>
      </c>
    </row>
    <row r="91" spans="1:6">
      <c r="A91">
        <v>90</v>
      </c>
      <c r="B91" t="s">
        <v>4991</v>
      </c>
      <c r="C91" t="s">
        <v>5943</v>
      </c>
      <c r="D91" t="s">
        <v>5944</v>
      </c>
      <c r="E91" t="s">
        <v>5949</v>
      </c>
      <c r="F91" t="s">
        <v>5954</v>
      </c>
    </row>
    <row r="92" spans="1:6">
      <c r="A92">
        <v>91</v>
      </c>
      <c r="B92" t="s">
        <v>4992</v>
      </c>
      <c r="C92" t="s">
        <v>5945</v>
      </c>
      <c r="D92" t="s">
        <v>5946</v>
      </c>
      <c r="E92" t="s">
        <v>5949</v>
      </c>
    </row>
    <row r="93" spans="1:6">
      <c r="A93">
        <v>92</v>
      </c>
      <c r="B93" t="s">
        <v>4993</v>
      </c>
      <c r="C93" t="s">
        <v>5947</v>
      </c>
      <c r="D93" t="s">
        <v>5948</v>
      </c>
      <c r="E93" t="s">
        <v>5949</v>
      </c>
    </row>
  </sheetData>
  <autoFilter ref="A1:F93" xr:uid="{3844979E-1244-46AF-AC86-00ACE0D8385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73" t="e">
        <f>#REF!</f>
        <v>#REF!</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row>
    <row r="2" spans="1:40" ht="15.75" customHeight="1">
      <c r="A2" s="175" t="s">
        <v>4995</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row>
    <row r="3" spans="1:40" ht="15.75" customHeight="1">
      <c r="A3" s="175"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row>
    <row r="4" spans="1:40" ht="15.75" customHeight="1">
      <c r="A4" s="175" t="s">
        <v>4896</v>
      </c>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row>
    <row r="5" spans="1:40" ht="15.75" customHeight="1">
      <c r="A5" s="575" t="s">
        <v>4996</v>
      </c>
      <c r="B5" s="575" t="s">
        <v>4997</v>
      </c>
      <c r="C5" s="575" t="s">
        <v>2</v>
      </c>
      <c r="D5" s="575" t="s">
        <v>4998</v>
      </c>
      <c r="E5" s="575" t="s">
        <v>0</v>
      </c>
      <c r="F5" s="575" t="s">
        <v>1</v>
      </c>
      <c r="G5" s="575" t="s">
        <v>4999</v>
      </c>
      <c r="H5" s="575" t="s">
        <v>5000</v>
      </c>
      <c r="I5" s="575" t="s">
        <v>5001</v>
      </c>
      <c r="J5" s="575" t="s">
        <v>5002</v>
      </c>
      <c r="K5" s="575" t="s">
        <v>5003</v>
      </c>
      <c r="L5" s="575" t="s">
        <v>5004</v>
      </c>
      <c r="M5" s="575" t="s">
        <v>5005</v>
      </c>
      <c r="N5" s="575" t="s">
        <v>5006</v>
      </c>
      <c r="O5" s="575" t="s">
        <v>3</v>
      </c>
      <c r="P5" s="176" t="s">
        <v>5007</v>
      </c>
      <c r="Q5" s="176" t="s">
        <v>5008</v>
      </c>
      <c r="R5" s="176" t="s">
        <v>5009</v>
      </c>
      <c r="S5" s="176" t="s">
        <v>5010</v>
      </c>
      <c r="T5" s="176" t="s">
        <v>5011</v>
      </c>
      <c r="U5" s="176" t="s">
        <v>5012</v>
      </c>
      <c r="V5" s="176" t="s">
        <v>5013</v>
      </c>
      <c r="W5" s="176" t="s">
        <v>5014</v>
      </c>
      <c r="X5" s="176" t="s">
        <v>5015</v>
      </c>
      <c r="Y5" s="177" t="s">
        <v>5016</v>
      </c>
      <c r="Z5" s="177" t="s">
        <v>5017</v>
      </c>
      <c r="AA5" s="177" t="s">
        <v>5018</v>
      </c>
      <c r="AB5" s="177" t="s">
        <v>5019</v>
      </c>
      <c r="AC5" s="177" t="s">
        <v>5020</v>
      </c>
      <c r="AD5" s="177" t="s">
        <v>5021</v>
      </c>
      <c r="AE5" s="177" t="s">
        <v>5022</v>
      </c>
      <c r="AF5" s="177" t="s">
        <v>5023</v>
      </c>
      <c r="AG5" s="177" t="s">
        <v>5024</v>
      </c>
      <c r="AH5" s="177" t="s">
        <v>5025</v>
      </c>
      <c r="AI5" s="177" t="s">
        <v>5026</v>
      </c>
      <c r="AJ5" s="178"/>
      <c r="AK5" s="178"/>
      <c r="AL5" s="178"/>
      <c r="AM5" s="178"/>
      <c r="AN5" s="178"/>
    </row>
    <row r="6" spans="1:40" ht="15.75" customHeight="1">
      <c r="A6" s="530"/>
      <c r="B6" s="530"/>
      <c r="C6" s="530"/>
      <c r="D6" s="530"/>
      <c r="E6" s="530"/>
      <c r="F6" s="530"/>
      <c r="G6" s="530"/>
      <c r="H6" s="530"/>
      <c r="I6" s="530"/>
      <c r="J6" s="530"/>
      <c r="K6" s="530"/>
      <c r="L6" s="530"/>
      <c r="M6" s="530"/>
      <c r="N6" s="530"/>
      <c r="O6" s="530"/>
      <c r="P6" s="179">
        <f t="shared" ref="P6:X6" si="0">SUM(P7:P1006)</f>
        <v>0</v>
      </c>
      <c r="Q6" s="179">
        <f t="shared" si="0"/>
        <v>0</v>
      </c>
      <c r="R6" s="179">
        <f t="shared" si="0"/>
        <v>0</v>
      </c>
      <c r="S6" s="179">
        <f t="shared" si="0"/>
        <v>0</v>
      </c>
      <c r="T6" s="179">
        <f t="shared" si="0"/>
        <v>0</v>
      </c>
      <c r="U6" s="179">
        <f t="shared" si="0"/>
        <v>0</v>
      </c>
      <c r="V6" s="179">
        <f t="shared" si="0"/>
        <v>0</v>
      </c>
      <c r="W6" s="179">
        <f t="shared" si="0"/>
        <v>0</v>
      </c>
      <c r="X6" s="179">
        <f t="shared" si="0"/>
        <v>0</v>
      </c>
      <c r="Y6" s="177"/>
      <c r="Z6" s="177"/>
      <c r="AA6" s="180">
        <f t="shared" ref="AA6:AI6" si="1">SUM(AA7:AA1006)</f>
        <v>0</v>
      </c>
      <c r="AB6" s="180">
        <f t="shared" si="1"/>
        <v>0</v>
      </c>
      <c r="AC6" s="180">
        <f t="shared" si="1"/>
        <v>0</v>
      </c>
      <c r="AD6" s="180">
        <f t="shared" si="1"/>
        <v>0</v>
      </c>
      <c r="AE6" s="180">
        <f t="shared" si="1"/>
        <v>0</v>
      </c>
      <c r="AF6" s="180">
        <f t="shared" si="1"/>
        <v>0</v>
      </c>
      <c r="AG6" s="180">
        <f t="shared" si="1"/>
        <v>0</v>
      </c>
      <c r="AH6" s="180">
        <f t="shared" si="1"/>
        <v>0</v>
      </c>
      <c r="AI6" s="180">
        <f t="shared" si="1"/>
        <v>0</v>
      </c>
      <c r="AJ6" s="178"/>
      <c r="AK6" s="178"/>
      <c r="AL6" s="178"/>
      <c r="AM6" s="178"/>
      <c r="AN6" s="178"/>
    </row>
    <row r="7" spans="1:40" ht="15.75" customHeight="1">
      <c r="A7" s="181" t="str">
        <f>IF(B7&gt;0,1,"")</f>
        <v/>
      </c>
      <c r="B7" s="182"/>
      <c r="C7" s="182"/>
      <c r="D7" s="182" t="str">
        <f t="array" ref="D7">IF(F7="","",INDEX(#REF!,MATCH(F7,#REF!,0)))</f>
        <v/>
      </c>
      <c r="E7" s="182" t="str">
        <f t="array" ref="E7">IF(F7="","",INDEX(#REF!,MATCH(F7,#REF!,0)))</f>
        <v/>
      </c>
      <c r="F7" s="182"/>
      <c r="G7" s="182"/>
      <c r="H7" s="183"/>
      <c r="I7" s="182"/>
      <c r="J7" s="182"/>
      <c r="K7" s="182"/>
      <c r="L7" s="182"/>
      <c r="M7" s="182"/>
      <c r="N7" s="182"/>
      <c r="O7" s="182"/>
      <c r="P7" s="184"/>
      <c r="Q7" s="184"/>
      <c r="R7" s="184"/>
      <c r="S7" s="184"/>
      <c r="T7" s="184"/>
      <c r="U7" s="184"/>
      <c r="V7" s="184"/>
      <c r="W7" s="184"/>
      <c r="X7" s="184"/>
      <c r="Y7" s="182"/>
      <c r="Z7" s="182"/>
      <c r="AA7" s="184"/>
      <c r="AB7" s="184"/>
      <c r="AC7" s="184"/>
      <c r="AD7" s="184"/>
      <c r="AE7" s="184"/>
      <c r="AF7" s="184"/>
      <c r="AG7" s="184"/>
      <c r="AH7" s="184"/>
      <c r="AI7" s="184"/>
      <c r="AJ7" s="174"/>
      <c r="AK7" s="174"/>
      <c r="AL7" s="174"/>
      <c r="AM7" s="174"/>
      <c r="AN7" s="174"/>
    </row>
    <row r="8" spans="1:40" ht="15.75" customHeight="1">
      <c r="A8" s="181" t="str">
        <f t="shared" ref="A8:A262" si="2">IF(B8&gt;0,A7+1,"")</f>
        <v/>
      </c>
      <c r="B8" s="182"/>
      <c r="C8" s="182"/>
      <c r="D8" s="182" t="str">
        <f t="array" ref="D8">IF(F8="","",INDEX(#REF!,MATCH(F8,#REF!,0)))</f>
        <v/>
      </c>
      <c r="E8" s="182" t="str">
        <f t="array" ref="E8">IF(F8="","",INDEX(#REF!,MATCH(F8,#REF!,0)))</f>
        <v/>
      </c>
      <c r="F8" s="182"/>
      <c r="G8" s="182"/>
      <c r="H8" s="183"/>
      <c r="I8" s="182"/>
      <c r="J8" s="182"/>
      <c r="K8" s="182"/>
      <c r="L8" s="182"/>
      <c r="M8" s="182"/>
      <c r="N8" s="182"/>
      <c r="O8" s="182"/>
      <c r="P8" s="184"/>
      <c r="Q8" s="184"/>
      <c r="R8" s="184"/>
      <c r="S8" s="184"/>
      <c r="T8" s="184"/>
      <c r="U8" s="184"/>
      <c r="V8" s="184"/>
      <c r="W8" s="184"/>
      <c r="X8" s="184"/>
      <c r="Y8" s="182"/>
      <c r="Z8" s="182"/>
      <c r="AA8" s="184"/>
      <c r="AB8" s="184"/>
      <c r="AC8" s="184"/>
      <c r="AD8" s="184"/>
      <c r="AE8" s="184"/>
      <c r="AF8" s="184"/>
      <c r="AG8" s="184"/>
      <c r="AH8" s="184"/>
      <c r="AI8" s="184"/>
      <c r="AJ8" s="174"/>
      <c r="AK8" s="174"/>
      <c r="AL8" s="174"/>
      <c r="AM8" s="174"/>
      <c r="AN8" s="174"/>
    </row>
    <row r="9" spans="1:40" ht="15.75" customHeight="1">
      <c r="A9" s="181" t="str">
        <f t="shared" si="2"/>
        <v/>
      </c>
      <c r="B9" s="182"/>
      <c r="C9" s="182"/>
      <c r="D9" s="182" t="str">
        <f t="array" ref="D9">IF(F9="","",INDEX(#REF!,MATCH(F9,#REF!,0)))</f>
        <v/>
      </c>
      <c r="E9" s="182" t="str">
        <f t="array" ref="E9">IF(F9="","",INDEX(#REF!,MATCH(F9,#REF!,0)))</f>
        <v/>
      </c>
      <c r="F9" s="182"/>
      <c r="G9" s="182"/>
      <c r="H9" s="183"/>
      <c r="I9" s="182"/>
      <c r="J9" s="182"/>
      <c r="K9" s="182"/>
      <c r="L9" s="182"/>
      <c r="M9" s="182"/>
      <c r="N9" s="182"/>
      <c r="O9" s="182"/>
      <c r="P9" s="184"/>
      <c r="Q9" s="184"/>
      <c r="R9" s="184"/>
      <c r="S9" s="184"/>
      <c r="T9" s="184"/>
      <c r="U9" s="184"/>
      <c r="V9" s="184"/>
      <c r="W9" s="184"/>
      <c r="X9" s="184"/>
      <c r="Y9" s="182"/>
      <c r="Z9" s="182"/>
      <c r="AA9" s="184"/>
      <c r="AB9" s="184"/>
      <c r="AC9" s="184"/>
      <c r="AD9" s="184"/>
      <c r="AE9" s="184"/>
      <c r="AF9" s="184"/>
      <c r="AG9" s="184"/>
      <c r="AH9" s="184"/>
      <c r="AI9" s="184"/>
      <c r="AJ9" s="174"/>
      <c r="AK9" s="174"/>
      <c r="AL9" s="174"/>
      <c r="AM9" s="174"/>
      <c r="AN9" s="174"/>
    </row>
    <row r="10" spans="1:40" ht="15.75" customHeight="1">
      <c r="A10" s="181" t="str">
        <f t="shared" si="2"/>
        <v/>
      </c>
      <c r="B10" s="182"/>
      <c r="C10" s="182"/>
      <c r="D10" s="182" t="str">
        <f t="array" ref="D10">IF(F10="","",INDEX(#REF!,MATCH(F10,#REF!,0)))</f>
        <v/>
      </c>
      <c r="E10" s="182" t="str">
        <f t="array" ref="E10">IF(F10="","",INDEX(#REF!,MATCH(F10,#REF!,0)))</f>
        <v/>
      </c>
      <c r="F10" s="182"/>
      <c r="G10" s="182"/>
      <c r="H10" s="183"/>
      <c r="I10" s="182"/>
      <c r="J10" s="182"/>
      <c r="K10" s="182"/>
      <c r="L10" s="182"/>
      <c r="M10" s="182"/>
      <c r="N10" s="182"/>
      <c r="O10" s="182"/>
      <c r="P10" s="184"/>
      <c r="Q10" s="184"/>
      <c r="R10" s="184"/>
      <c r="S10" s="184"/>
      <c r="T10" s="184"/>
      <c r="U10" s="184"/>
      <c r="V10" s="184"/>
      <c r="W10" s="184"/>
      <c r="X10" s="184"/>
      <c r="Y10" s="182"/>
      <c r="Z10" s="182"/>
      <c r="AA10" s="184"/>
      <c r="AB10" s="184"/>
      <c r="AC10" s="184"/>
      <c r="AD10" s="184"/>
      <c r="AE10" s="184"/>
      <c r="AF10" s="184"/>
      <c r="AG10" s="184"/>
      <c r="AH10" s="184"/>
      <c r="AI10" s="184"/>
      <c r="AJ10" s="174"/>
      <c r="AK10" s="174"/>
      <c r="AL10" s="174"/>
      <c r="AM10" s="174"/>
      <c r="AN10" s="174"/>
    </row>
    <row r="11" spans="1:40" ht="15.75" customHeight="1">
      <c r="A11" s="181" t="str">
        <f t="shared" si="2"/>
        <v/>
      </c>
      <c r="B11" s="182"/>
      <c r="C11" s="182"/>
      <c r="D11" s="182" t="str">
        <f t="array" ref="D11">IF(F11="","",INDEX(#REF!,MATCH(F11,#REF!,0)))</f>
        <v/>
      </c>
      <c r="E11" s="182" t="str">
        <f t="array" ref="E11">IF(F11="","",INDEX(#REF!,MATCH(F11,#REF!,0)))</f>
        <v/>
      </c>
      <c r="F11" s="182"/>
      <c r="G11" s="182"/>
      <c r="H11" s="183"/>
      <c r="I11" s="182"/>
      <c r="J11" s="182"/>
      <c r="K11" s="182"/>
      <c r="L11" s="182"/>
      <c r="M11" s="182"/>
      <c r="N11" s="182"/>
      <c r="O11" s="182"/>
      <c r="P11" s="184"/>
      <c r="Q11" s="184"/>
      <c r="R11" s="184"/>
      <c r="S11" s="184"/>
      <c r="T11" s="184"/>
      <c r="U11" s="184"/>
      <c r="V11" s="184"/>
      <c r="W11" s="184"/>
      <c r="X11" s="184"/>
      <c r="Y11" s="182"/>
      <c r="Z11" s="182"/>
      <c r="AA11" s="184"/>
      <c r="AB11" s="184"/>
      <c r="AC11" s="184"/>
      <c r="AD11" s="184"/>
      <c r="AE11" s="184"/>
      <c r="AF11" s="184"/>
      <c r="AG11" s="184"/>
      <c r="AH11" s="184"/>
      <c r="AI11" s="184"/>
      <c r="AJ11" s="174"/>
      <c r="AK11" s="174"/>
      <c r="AL11" s="174"/>
      <c r="AM11" s="174"/>
      <c r="AN11" s="174"/>
    </row>
    <row r="12" spans="1:40" ht="15.75" customHeight="1">
      <c r="A12" s="181" t="str">
        <f t="shared" si="2"/>
        <v/>
      </c>
      <c r="B12" s="182"/>
      <c r="C12" s="182"/>
      <c r="D12" s="182" t="str">
        <f t="array" ref="D12">IF(F12="","",INDEX(#REF!,MATCH(F12,#REF!,0)))</f>
        <v/>
      </c>
      <c r="E12" s="182" t="str">
        <f t="array" ref="E12">IF(F12="","",INDEX(#REF!,MATCH(F12,#REF!,0)))</f>
        <v/>
      </c>
      <c r="F12" s="182"/>
      <c r="G12" s="182"/>
      <c r="H12" s="183"/>
      <c r="I12" s="182"/>
      <c r="J12" s="182"/>
      <c r="K12" s="182"/>
      <c r="L12" s="182"/>
      <c r="M12" s="182"/>
      <c r="N12" s="182"/>
      <c r="O12" s="182"/>
      <c r="P12" s="184"/>
      <c r="Q12" s="184"/>
      <c r="R12" s="184"/>
      <c r="S12" s="184"/>
      <c r="T12" s="184"/>
      <c r="U12" s="184"/>
      <c r="V12" s="184"/>
      <c r="W12" s="184"/>
      <c r="X12" s="184"/>
      <c r="Y12" s="182"/>
      <c r="Z12" s="182"/>
      <c r="AA12" s="184"/>
      <c r="AB12" s="184"/>
      <c r="AC12" s="184"/>
      <c r="AD12" s="184"/>
      <c r="AE12" s="184"/>
      <c r="AF12" s="184"/>
      <c r="AG12" s="184"/>
      <c r="AH12" s="184"/>
      <c r="AI12" s="184"/>
      <c r="AJ12" s="174"/>
      <c r="AK12" s="174"/>
      <c r="AL12" s="174"/>
      <c r="AM12" s="174"/>
      <c r="AN12" s="174"/>
    </row>
    <row r="13" spans="1:40" ht="15.75" customHeight="1">
      <c r="A13" s="181" t="str">
        <f t="shared" si="2"/>
        <v/>
      </c>
      <c r="B13" s="182"/>
      <c r="C13" s="182"/>
      <c r="D13" s="182" t="str">
        <f t="array" ref="D13">IF(F13="","",INDEX(#REF!,MATCH(F13,#REF!,0)))</f>
        <v/>
      </c>
      <c r="E13" s="182" t="str">
        <f t="array" ref="E13">IF(F13="","",INDEX(#REF!,MATCH(F13,#REF!,0)))</f>
        <v/>
      </c>
      <c r="F13" s="182"/>
      <c r="G13" s="182"/>
      <c r="H13" s="183"/>
      <c r="I13" s="182"/>
      <c r="J13" s="182"/>
      <c r="K13" s="182"/>
      <c r="L13" s="182"/>
      <c r="M13" s="182"/>
      <c r="N13" s="182"/>
      <c r="O13" s="182"/>
      <c r="P13" s="184"/>
      <c r="Q13" s="184"/>
      <c r="R13" s="184"/>
      <c r="S13" s="184"/>
      <c r="T13" s="184"/>
      <c r="U13" s="184"/>
      <c r="V13" s="184"/>
      <c r="W13" s="184"/>
      <c r="X13" s="184"/>
      <c r="Y13" s="182"/>
      <c r="Z13" s="182"/>
      <c r="AA13" s="184"/>
      <c r="AB13" s="184"/>
      <c r="AC13" s="184"/>
      <c r="AD13" s="184"/>
      <c r="AE13" s="184"/>
      <c r="AF13" s="184"/>
      <c r="AG13" s="184"/>
      <c r="AH13" s="184"/>
      <c r="AI13" s="184"/>
      <c r="AJ13" s="174"/>
      <c r="AK13" s="174"/>
      <c r="AL13" s="174"/>
      <c r="AM13" s="174"/>
      <c r="AN13" s="174"/>
    </row>
    <row r="14" spans="1:40" ht="15.75" customHeight="1">
      <c r="A14" s="181" t="str">
        <f t="shared" si="2"/>
        <v/>
      </c>
      <c r="B14" s="182"/>
      <c r="C14" s="182"/>
      <c r="D14" s="182" t="str">
        <f t="array" ref="D14">IF(F14="","",INDEX(#REF!,MATCH(F14,#REF!,0)))</f>
        <v/>
      </c>
      <c r="E14" s="182" t="str">
        <f t="array" ref="E14">IF(F14="","",INDEX(#REF!,MATCH(F14,#REF!,0)))</f>
        <v/>
      </c>
      <c r="F14" s="182"/>
      <c r="G14" s="182"/>
      <c r="H14" s="183"/>
      <c r="I14" s="182"/>
      <c r="J14" s="182"/>
      <c r="K14" s="182"/>
      <c r="L14" s="182"/>
      <c r="M14" s="182"/>
      <c r="N14" s="182"/>
      <c r="O14" s="182"/>
      <c r="P14" s="184"/>
      <c r="Q14" s="184"/>
      <c r="R14" s="184"/>
      <c r="S14" s="184"/>
      <c r="T14" s="184"/>
      <c r="U14" s="184"/>
      <c r="V14" s="184"/>
      <c r="W14" s="184"/>
      <c r="X14" s="184"/>
      <c r="Y14" s="182"/>
      <c r="Z14" s="182"/>
      <c r="AA14" s="184"/>
      <c r="AB14" s="184"/>
      <c r="AC14" s="184"/>
      <c r="AD14" s="184"/>
      <c r="AE14" s="184"/>
      <c r="AF14" s="184"/>
      <c r="AG14" s="184"/>
      <c r="AH14" s="184"/>
      <c r="AI14" s="184"/>
      <c r="AJ14" s="174"/>
      <c r="AK14" s="174"/>
      <c r="AL14" s="174"/>
      <c r="AM14" s="174"/>
      <c r="AN14" s="174"/>
    </row>
    <row r="15" spans="1:40" ht="15.75" customHeight="1">
      <c r="A15" s="181" t="str">
        <f t="shared" si="2"/>
        <v/>
      </c>
      <c r="B15" s="182"/>
      <c r="C15" s="182"/>
      <c r="D15" s="182" t="str">
        <f t="array" ref="D15">IF(F15="","",INDEX(#REF!,MATCH(F15,#REF!,0)))</f>
        <v/>
      </c>
      <c r="E15" s="182" t="str">
        <f t="array" ref="E15">IF(F15="","",INDEX(#REF!,MATCH(F15,#REF!,0)))</f>
        <v/>
      </c>
      <c r="F15" s="182"/>
      <c r="G15" s="182"/>
      <c r="H15" s="183"/>
      <c r="I15" s="182"/>
      <c r="J15" s="182"/>
      <c r="K15" s="182"/>
      <c r="L15" s="182"/>
      <c r="M15" s="182"/>
      <c r="N15" s="182"/>
      <c r="O15" s="182"/>
      <c r="P15" s="184"/>
      <c r="Q15" s="184"/>
      <c r="R15" s="184"/>
      <c r="S15" s="184"/>
      <c r="T15" s="184"/>
      <c r="U15" s="184"/>
      <c r="V15" s="184"/>
      <c r="W15" s="184"/>
      <c r="X15" s="184"/>
      <c r="Y15" s="182"/>
      <c r="Z15" s="182"/>
      <c r="AA15" s="184"/>
      <c r="AB15" s="184"/>
      <c r="AC15" s="184"/>
      <c r="AD15" s="184"/>
      <c r="AE15" s="184"/>
      <c r="AF15" s="184"/>
      <c r="AG15" s="184"/>
      <c r="AH15" s="184"/>
      <c r="AI15" s="184"/>
      <c r="AJ15" s="174"/>
      <c r="AK15" s="174"/>
      <c r="AL15" s="174"/>
      <c r="AM15" s="174"/>
      <c r="AN15" s="174"/>
    </row>
    <row r="16" spans="1:40" ht="15.75" customHeight="1">
      <c r="A16" s="181" t="str">
        <f t="shared" si="2"/>
        <v/>
      </c>
      <c r="B16" s="182"/>
      <c r="C16" s="182"/>
      <c r="D16" s="182" t="str">
        <f t="array" ref="D16">IF(F16="","",INDEX(#REF!,MATCH(F16,#REF!,0)))</f>
        <v/>
      </c>
      <c r="E16" s="182" t="str">
        <f t="array" ref="E16">IF(F16="","",INDEX(#REF!,MATCH(F16,#REF!,0)))</f>
        <v/>
      </c>
      <c r="F16" s="182"/>
      <c r="G16" s="182"/>
      <c r="H16" s="183"/>
      <c r="I16" s="182"/>
      <c r="J16" s="182"/>
      <c r="K16" s="182"/>
      <c r="L16" s="182"/>
      <c r="M16" s="182"/>
      <c r="N16" s="182"/>
      <c r="O16" s="182"/>
      <c r="P16" s="184"/>
      <c r="Q16" s="184"/>
      <c r="R16" s="184"/>
      <c r="S16" s="184"/>
      <c r="T16" s="184"/>
      <c r="U16" s="184"/>
      <c r="V16" s="184"/>
      <c r="W16" s="184"/>
      <c r="X16" s="184"/>
      <c r="Y16" s="182"/>
      <c r="Z16" s="182"/>
      <c r="AA16" s="184"/>
      <c r="AB16" s="184"/>
      <c r="AC16" s="184"/>
      <c r="AD16" s="184"/>
      <c r="AE16" s="184"/>
      <c r="AF16" s="184"/>
      <c r="AG16" s="184"/>
      <c r="AH16" s="184"/>
      <c r="AI16" s="184"/>
      <c r="AJ16" s="174"/>
      <c r="AK16" s="174"/>
      <c r="AL16" s="174"/>
      <c r="AM16" s="174"/>
      <c r="AN16" s="174"/>
    </row>
    <row r="17" spans="1:40" ht="15.75" customHeight="1">
      <c r="A17" s="181" t="str">
        <f t="shared" si="2"/>
        <v/>
      </c>
      <c r="B17" s="182"/>
      <c r="C17" s="182"/>
      <c r="D17" s="182" t="str">
        <f t="array" ref="D17">IF(F17="","",INDEX(#REF!,MATCH(F17,#REF!,0)))</f>
        <v/>
      </c>
      <c r="E17" s="182" t="str">
        <f t="array" ref="E17">IF(F17="","",INDEX(#REF!,MATCH(F17,#REF!,0)))</f>
        <v/>
      </c>
      <c r="F17" s="182"/>
      <c r="G17" s="182"/>
      <c r="H17" s="183"/>
      <c r="I17" s="182"/>
      <c r="J17" s="182"/>
      <c r="K17" s="182"/>
      <c r="L17" s="182"/>
      <c r="M17" s="182"/>
      <c r="N17" s="182"/>
      <c r="O17" s="182"/>
      <c r="P17" s="184"/>
      <c r="Q17" s="184"/>
      <c r="R17" s="184"/>
      <c r="S17" s="184"/>
      <c r="T17" s="184"/>
      <c r="U17" s="184"/>
      <c r="V17" s="184"/>
      <c r="W17" s="184"/>
      <c r="X17" s="184"/>
      <c r="Y17" s="182"/>
      <c r="Z17" s="182"/>
      <c r="AA17" s="184"/>
      <c r="AB17" s="184"/>
      <c r="AC17" s="184"/>
      <c r="AD17" s="184"/>
      <c r="AE17" s="184"/>
      <c r="AF17" s="184"/>
      <c r="AG17" s="184"/>
      <c r="AH17" s="184"/>
      <c r="AI17" s="184"/>
      <c r="AJ17" s="174"/>
      <c r="AK17" s="174"/>
      <c r="AL17" s="174"/>
      <c r="AM17" s="174"/>
      <c r="AN17" s="174"/>
    </row>
    <row r="18" spans="1:40" ht="15.75" customHeight="1">
      <c r="A18" s="181" t="str">
        <f t="shared" si="2"/>
        <v/>
      </c>
      <c r="B18" s="182"/>
      <c r="C18" s="182"/>
      <c r="D18" s="182" t="str">
        <f t="array" ref="D18">IF(F18="","",INDEX(#REF!,MATCH(F18,#REF!,0)))</f>
        <v/>
      </c>
      <c r="E18" s="182" t="str">
        <f t="array" ref="E18">IF(F18="","",INDEX(#REF!,MATCH(F18,#REF!,0)))</f>
        <v/>
      </c>
      <c r="F18" s="182"/>
      <c r="G18" s="182"/>
      <c r="H18" s="183"/>
      <c r="I18" s="182"/>
      <c r="J18" s="182"/>
      <c r="K18" s="182"/>
      <c r="L18" s="182"/>
      <c r="M18" s="182"/>
      <c r="N18" s="182"/>
      <c r="O18" s="182"/>
      <c r="P18" s="184"/>
      <c r="Q18" s="184"/>
      <c r="R18" s="184"/>
      <c r="S18" s="184"/>
      <c r="T18" s="184"/>
      <c r="U18" s="184"/>
      <c r="V18" s="184"/>
      <c r="W18" s="184"/>
      <c r="X18" s="184"/>
      <c r="Y18" s="182"/>
      <c r="Z18" s="182"/>
      <c r="AA18" s="184"/>
      <c r="AB18" s="184"/>
      <c r="AC18" s="184"/>
      <c r="AD18" s="184"/>
      <c r="AE18" s="184"/>
      <c r="AF18" s="184"/>
      <c r="AG18" s="184"/>
      <c r="AH18" s="184"/>
      <c r="AI18" s="184"/>
      <c r="AJ18" s="174"/>
      <c r="AK18" s="174"/>
      <c r="AL18" s="174"/>
      <c r="AM18" s="174"/>
      <c r="AN18" s="174"/>
    </row>
    <row r="19" spans="1:40" ht="15.75" customHeight="1">
      <c r="A19" s="181" t="str">
        <f t="shared" si="2"/>
        <v/>
      </c>
      <c r="B19" s="182"/>
      <c r="C19" s="182"/>
      <c r="D19" s="182" t="str">
        <f t="array" ref="D19">IF(F19="","",INDEX(#REF!,MATCH(F19,#REF!,0)))</f>
        <v/>
      </c>
      <c r="E19" s="182" t="str">
        <f t="array" ref="E19">IF(F19="","",INDEX(#REF!,MATCH(F19,#REF!,0)))</f>
        <v/>
      </c>
      <c r="F19" s="182"/>
      <c r="G19" s="182"/>
      <c r="H19" s="183"/>
      <c r="I19" s="182"/>
      <c r="J19" s="182"/>
      <c r="K19" s="182"/>
      <c r="L19" s="182"/>
      <c r="M19" s="182"/>
      <c r="N19" s="182"/>
      <c r="O19" s="182"/>
      <c r="P19" s="184"/>
      <c r="Q19" s="184"/>
      <c r="R19" s="184"/>
      <c r="S19" s="184"/>
      <c r="T19" s="184"/>
      <c r="U19" s="184"/>
      <c r="V19" s="184"/>
      <c r="W19" s="184"/>
      <c r="X19" s="184"/>
      <c r="Y19" s="182"/>
      <c r="Z19" s="182"/>
      <c r="AA19" s="184"/>
      <c r="AB19" s="184"/>
      <c r="AC19" s="184"/>
      <c r="AD19" s="184"/>
      <c r="AE19" s="184"/>
      <c r="AF19" s="184"/>
      <c r="AG19" s="184"/>
      <c r="AH19" s="184"/>
      <c r="AI19" s="184"/>
      <c r="AJ19" s="174"/>
      <c r="AK19" s="174"/>
      <c r="AL19" s="174"/>
      <c r="AM19" s="174"/>
      <c r="AN19" s="174"/>
    </row>
    <row r="20" spans="1:40" ht="15.75" customHeight="1">
      <c r="A20" s="181" t="str">
        <f t="shared" si="2"/>
        <v/>
      </c>
      <c r="B20" s="182"/>
      <c r="C20" s="182"/>
      <c r="D20" s="182" t="str">
        <f t="array" ref="D20">IF(F20="","",INDEX(#REF!,MATCH(F20,#REF!,0)))</f>
        <v/>
      </c>
      <c r="E20" s="182" t="str">
        <f t="array" ref="E20">IF(F20="","",INDEX(#REF!,MATCH(F20,#REF!,0)))</f>
        <v/>
      </c>
      <c r="F20" s="182"/>
      <c r="G20" s="182"/>
      <c r="H20" s="183"/>
      <c r="I20" s="182"/>
      <c r="J20" s="182"/>
      <c r="K20" s="182"/>
      <c r="L20" s="182"/>
      <c r="M20" s="182"/>
      <c r="N20" s="182"/>
      <c r="O20" s="182"/>
      <c r="P20" s="184"/>
      <c r="Q20" s="184"/>
      <c r="R20" s="184"/>
      <c r="S20" s="184"/>
      <c r="T20" s="184"/>
      <c r="U20" s="184"/>
      <c r="V20" s="184"/>
      <c r="W20" s="184"/>
      <c r="X20" s="184"/>
      <c r="Y20" s="182"/>
      <c r="Z20" s="182"/>
      <c r="AA20" s="184"/>
      <c r="AB20" s="184"/>
      <c r="AC20" s="184"/>
      <c r="AD20" s="184"/>
      <c r="AE20" s="184"/>
      <c r="AF20" s="184"/>
      <c r="AG20" s="184"/>
      <c r="AH20" s="184"/>
      <c r="AI20" s="184"/>
      <c r="AJ20" s="174"/>
      <c r="AK20" s="174"/>
      <c r="AL20" s="174"/>
      <c r="AM20" s="174"/>
      <c r="AN20" s="174"/>
    </row>
    <row r="21" spans="1:40" ht="15.75" customHeight="1">
      <c r="A21" s="181" t="str">
        <f t="shared" si="2"/>
        <v/>
      </c>
      <c r="B21" s="182"/>
      <c r="C21" s="182"/>
      <c r="D21" s="182" t="str">
        <f t="array" ref="D21">IF(F21="","",INDEX(#REF!,MATCH(F21,#REF!,0)))</f>
        <v/>
      </c>
      <c r="E21" s="182" t="str">
        <f t="array" ref="E21">IF(F21="","",INDEX(#REF!,MATCH(F21,#REF!,0)))</f>
        <v/>
      </c>
      <c r="F21" s="182"/>
      <c r="G21" s="182"/>
      <c r="H21" s="183"/>
      <c r="I21" s="182"/>
      <c r="J21" s="182"/>
      <c r="K21" s="182"/>
      <c r="L21" s="182"/>
      <c r="M21" s="182"/>
      <c r="N21" s="182"/>
      <c r="O21" s="182"/>
      <c r="P21" s="184"/>
      <c r="Q21" s="184"/>
      <c r="R21" s="184"/>
      <c r="S21" s="184"/>
      <c r="T21" s="184"/>
      <c r="U21" s="184"/>
      <c r="V21" s="184"/>
      <c r="W21" s="184"/>
      <c r="X21" s="184"/>
      <c r="Y21" s="182"/>
      <c r="Z21" s="182"/>
      <c r="AA21" s="184"/>
      <c r="AB21" s="184"/>
      <c r="AC21" s="184"/>
      <c r="AD21" s="184"/>
      <c r="AE21" s="184"/>
      <c r="AF21" s="184"/>
      <c r="AG21" s="184"/>
      <c r="AH21" s="184"/>
      <c r="AI21" s="184"/>
      <c r="AJ21" s="174"/>
      <c r="AK21" s="174"/>
      <c r="AL21" s="174"/>
      <c r="AM21" s="174"/>
      <c r="AN21" s="174"/>
    </row>
    <row r="22" spans="1:40" ht="15.75" customHeight="1">
      <c r="A22" s="181" t="str">
        <f t="shared" si="2"/>
        <v/>
      </c>
      <c r="B22" s="182"/>
      <c r="C22" s="182"/>
      <c r="D22" s="182" t="str">
        <f t="array" ref="D22">IF(F22="","",INDEX(#REF!,MATCH(F22,#REF!,0)))</f>
        <v/>
      </c>
      <c r="E22" s="182" t="str">
        <f t="array" ref="E22">IF(F22="","",INDEX(#REF!,MATCH(F22,#REF!,0)))</f>
        <v/>
      </c>
      <c r="F22" s="182"/>
      <c r="G22" s="182"/>
      <c r="H22" s="183"/>
      <c r="I22" s="182"/>
      <c r="J22" s="182"/>
      <c r="K22" s="182"/>
      <c r="L22" s="182"/>
      <c r="M22" s="182"/>
      <c r="N22" s="182"/>
      <c r="O22" s="182"/>
      <c r="P22" s="184"/>
      <c r="Q22" s="184"/>
      <c r="R22" s="184"/>
      <c r="S22" s="184"/>
      <c r="T22" s="184"/>
      <c r="U22" s="184"/>
      <c r="V22" s="184"/>
      <c r="W22" s="184"/>
      <c r="X22" s="184"/>
      <c r="Y22" s="182"/>
      <c r="Z22" s="182"/>
      <c r="AA22" s="184"/>
      <c r="AB22" s="184"/>
      <c r="AC22" s="184"/>
      <c r="AD22" s="184"/>
      <c r="AE22" s="184"/>
      <c r="AF22" s="184"/>
      <c r="AG22" s="184"/>
      <c r="AH22" s="184"/>
      <c r="AI22" s="184"/>
      <c r="AJ22" s="174"/>
      <c r="AK22" s="174"/>
      <c r="AL22" s="174"/>
      <c r="AM22" s="174"/>
      <c r="AN22" s="174"/>
    </row>
    <row r="23" spans="1:40" ht="15.75" customHeight="1">
      <c r="A23" s="181" t="str">
        <f t="shared" si="2"/>
        <v/>
      </c>
      <c r="B23" s="182"/>
      <c r="C23" s="182"/>
      <c r="D23" s="182" t="str">
        <f t="array" ref="D23">IF(F23="","",INDEX(#REF!,MATCH(F23,#REF!,0)))</f>
        <v/>
      </c>
      <c r="E23" s="182" t="str">
        <f t="array" ref="E23">IF(F23="","",INDEX(#REF!,MATCH(F23,#REF!,0)))</f>
        <v/>
      </c>
      <c r="F23" s="182"/>
      <c r="G23" s="182"/>
      <c r="H23" s="183"/>
      <c r="I23" s="182"/>
      <c r="J23" s="182"/>
      <c r="K23" s="182"/>
      <c r="L23" s="182"/>
      <c r="M23" s="182"/>
      <c r="N23" s="182"/>
      <c r="O23" s="182"/>
      <c r="P23" s="184"/>
      <c r="Q23" s="184"/>
      <c r="R23" s="184"/>
      <c r="S23" s="184"/>
      <c r="T23" s="184"/>
      <c r="U23" s="184"/>
      <c r="V23" s="184"/>
      <c r="W23" s="184"/>
      <c r="X23" s="184"/>
      <c r="Y23" s="182"/>
      <c r="Z23" s="182"/>
      <c r="AA23" s="184"/>
      <c r="AB23" s="184"/>
      <c r="AC23" s="184"/>
      <c r="AD23" s="184"/>
      <c r="AE23" s="184"/>
      <c r="AF23" s="184"/>
      <c r="AG23" s="184"/>
      <c r="AH23" s="184"/>
      <c r="AI23" s="184"/>
      <c r="AJ23" s="174"/>
      <c r="AK23" s="174"/>
      <c r="AL23" s="174"/>
      <c r="AM23" s="174"/>
      <c r="AN23" s="174"/>
    </row>
    <row r="24" spans="1:40" ht="15.75" customHeight="1">
      <c r="A24" s="181" t="str">
        <f t="shared" si="2"/>
        <v/>
      </c>
      <c r="B24" s="182"/>
      <c r="C24" s="182"/>
      <c r="D24" s="182" t="str">
        <f t="array" ref="D24">IF(F24="","",INDEX(#REF!,MATCH(F24,#REF!,0)))</f>
        <v/>
      </c>
      <c r="E24" s="182" t="str">
        <f t="array" ref="E24">IF(F24="","",INDEX(#REF!,MATCH(F24,#REF!,0)))</f>
        <v/>
      </c>
      <c r="F24" s="182"/>
      <c r="G24" s="182"/>
      <c r="H24" s="183"/>
      <c r="I24" s="182"/>
      <c r="J24" s="182"/>
      <c r="K24" s="182"/>
      <c r="L24" s="182"/>
      <c r="M24" s="182"/>
      <c r="N24" s="182"/>
      <c r="O24" s="182"/>
      <c r="P24" s="184"/>
      <c r="Q24" s="184"/>
      <c r="R24" s="184"/>
      <c r="S24" s="184"/>
      <c r="T24" s="184"/>
      <c r="U24" s="184"/>
      <c r="V24" s="184"/>
      <c r="W24" s="184"/>
      <c r="X24" s="184"/>
      <c r="Y24" s="182"/>
      <c r="Z24" s="182"/>
      <c r="AA24" s="184"/>
      <c r="AB24" s="184"/>
      <c r="AC24" s="184"/>
      <c r="AD24" s="184"/>
      <c r="AE24" s="184"/>
      <c r="AF24" s="184"/>
      <c r="AG24" s="184"/>
      <c r="AH24" s="184"/>
      <c r="AI24" s="184"/>
      <c r="AJ24" s="174"/>
      <c r="AK24" s="174"/>
      <c r="AL24" s="174"/>
      <c r="AM24" s="174"/>
      <c r="AN24" s="174"/>
    </row>
    <row r="25" spans="1:40" ht="15.75" customHeight="1">
      <c r="A25" s="181" t="str">
        <f t="shared" si="2"/>
        <v/>
      </c>
      <c r="B25" s="182"/>
      <c r="C25" s="182"/>
      <c r="D25" s="182" t="str">
        <f t="array" ref="D25">IF(F25="","",INDEX(#REF!,MATCH(F25,#REF!,0)))</f>
        <v/>
      </c>
      <c r="E25" s="182" t="str">
        <f t="array" ref="E25">IF(F25="","",INDEX(#REF!,MATCH(F25,#REF!,0)))</f>
        <v/>
      </c>
      <c r="F25" s="182"/>
      <c r="G25" s="182"/>
      <c r="H25" s="183"/>
      <c r="I25" s="182"/>
      <c r="J25" s="182"/>
      <c r="K25" s="182"/>
      <c r="L25" s="182"/>
      <c r="M25" s="182"/>
      <c r="N25" s="182"/>
      <c r="O25" s="182"/>
      <c r="P25" s="184"/>
      <c r="Q25" s="184"/>
      <c r="R25" s="184"/>
      <c r="S25" s="184"/>
      <c r="T25" s="184"/>
      <c r="U25" s="184"/>
      <c r="V25" s="184"/>
      <c r="W25" s="184"/>
      <c r="X25" s="184"/>
      <c r="Y25" s="182"/>
      <c r="Z25" s="182"/>
      <c r="AA25" s="184"/>
      <c r="AB25" s="184"/>
      <c r="AC25" s="184"/>
      <c r="AD25" s="184"/>
      <c r="AE25" s="184"/>
      <c r="AF25" s="184"/>
      <c r="AG25" s="184"/>
      <c r="AH25" s="184"/>
      <c r="AI25" s="184"/>
      <c r="AJ25" s="174"/>
      <c r="AK25" s="174"/>
      <c r="AL25" s="174"/>
      <c r="AM25" s="174"/>
      <c r="AN25" s="174"/>
    </row>
    <row r="26" spans="1:40" ht="15.75" customHeight="1">
      <c r="A26" s="181" t="str">
        <f t="shared" si="2"/>
        <v/>
      </c>
      <c r="B26" s="182"/>
      <c r="C26" s="182"/>
      <c r="D26" s="182" t="str">
        <f t="array" ref="D26">IF(F26="","",INDEX(#REF!,MATCH(F26,#REF!,0)))</f>
        <v/>
      </c>
      <c r="E26" s="182" t="str">
        <f t="array" ref="E26">IF(F26="","",INDEX(#REF!,MATCH(F26,#REF!,0)))</f>
        <v/>
      </c>
      <c r="F26" s="182"/>
      <c r="G26" s="182"/>
      <c r="H26" s="183"/>
      <c r="I26" s="182"/>
      <c r="J26" s="182"/>
      <c r="K26" s="182"/>
      <c r="L26" s="182"/>
      <c r="M26" s="182"/>
      <c r="N26" s="182"/>
      <c r="O26" s="182"/>
      <c r="P26" s="184"/>
      <c r="Q26" s="184"/>
      <c r="R26" s="184"/>
      <c r="S26" s="184"/>
      <c r="T26" s="184"/>
      <c r="U26" s="184"/>
      <c r="V26" s="184"/>
      <c r="W26" s="184"/>
      <c r="X26" s="184"/>
      <c r="Y26" s="182"/>
      <c r="Z26" s="182"/>
      <c r="AA26" s="184"/>
      <c r="AB26" s="184"/>
      <c r="AC26" s="184"/>
      <c r="AD26" s="184"/>
      <c r="AE26" s="184"/>
      <c r="AF26" s="184"/>
      <c r="AG26" s="184"/>
      <c r="AH26" s="184"/>
      <c r="AI26" s="184"/>
      <c r="AJ26" s="174"/>
      <c r="AK26" s="174"/>
      <c r="AL26" s="174"/>
      <c r="AM26" s="174"/>
      <c r="AN26" s="174"/>
    </row>
    <row r="27" spans="1:40" ht="15.75" customHeight="1">
      <c r="A27" s="181" t="str">
        <f t="shared" si="2"/>
        <v/>
      </c>
      <c r="B27" s="182"/>
      <c r="C27" s="182"/>
      <c r="D27" s="182" t="str">
        <f t="array" ref="D27">IF(F27="","",INDEX(#REF!,MATCH(F27,#REF!,0)))</f>
        <v/>
      </c>
      <c r="E27" s="182" t="str">
        <f t="array" ref="E27">IF(F27="","",INDEX(#REF!,MATCH(F27,#REF!,0)))</f>
        <v/>
      </c>
      <c r="F27" s="182"/>
      <c r="G27" s="182"/>
      <c r="H27" s="183"/>
      <c r="I27" s="182"/>
      <c r="J27" s="182"/>
      <c r="K27" s="182"/>
      <c r="L27" s="182"/>
      <c r="M27" s="182"/>
      <c r="N27" s="182"/>
      <c r="O27" s="182"/>
      <c r="P27" s="184"/>
      <c r="Q27" s="184"/>
      <c r="R27" s="184"/>
      <c r="S27" s="184"/>
      <c r="T27" s="184"/>
      <c r="U27" s="184"/>
      <c r="V27" s="184"/>
      <c r="W27" s="184"/>
      <c r="X27" s="184"/>
      <c r="Y27" s="182"/>
      <c r="Z27" s="182"/>
      <c r="AA27" s="184"/>
      <c r="AB27" s="184"/>
      <c r="AC27" s="184"/>
      <c r="AD27" s="184"/>
      <c r="AE27" s="184"/>
      <c r="AF27" s="184"/>
      <c r="AG27" s="184"/>
      <c r="AH27" s="184"/>
      <c r="AI27" s="184"/>
      <c r="AJ27" s="174"/>
      <c r="AK27" s="174"/>
      <c r="AL27" s="174"/>
      <c r="AM27" s="174"/>
      <c r="AN27" s="174"/>
    </row>
    <row r="28" spans="1:40" ht="15.75" customHeight="1">
      <c r="A28" s="181" t="str">
        <f t="shared" si="2"/>
        <v/>
      </c>
      <c r="B28" s="182"/>
      <c r="C28" s="182"/>
      <c r="D28" s="182" t="str">
        <f t="array" ref="D28">IF(F28="","",INDEX(#REF!,MATCH(F28,#REF!,0)))</f>
        <v/>
      </c>
      <c r="E28" s="182" t="str">
        <f t="array" ref="E28">IF(F28="","",INDEX(#REF!,MATCH(F28,#REF!,0)))</f>
        <v/>
      </c>
      <c r="F28" s="182"/>
      <c r="G28" s="182"/>
      <c r="H28" s="183"/>
      <c r="I28" s="182"/>
      <c r="J28" s="182"/>
      <c r="K28" s="182"/>
      <c r="L28" s="182"/>
      <c r="M28" s="182"/>
      <c r="N28" s="182"/>
      <c r="O28" s="182"/>
      <c r="P28" s="184"/>
      <c r="Q28" s="184"/>
      <c r="R28" s="184"/>
      <c r="S28" s="184"/>
      <c r="T28" s="184"/>
      <c r="U28" s="184"/>
      <c r="V28" s="184"/>
      <c r="W28" s="184"/>
      <c r="X28" s="184"/>
      <c r="Y28" s="182"/>
      <c r="Z28" s="182"/>
      <c r="AA28" s="184"/>
      <c r="AB28" s="184"/>
      <c r="AC28" s="184"/>
      <c r="AD28" s="184"/>
      <c r="AE28" s="184"/>
      <c r="AF28" s="184"/>
      <c r="AG28" s="184"/>
      <c r="AH28" s="184"/>
      <c r="AI28" s="184"/>
      <c r="AJ28" s="174"/>
      <c r="AK28" s="174"/>
      <c r="AL28" s="174"/>
      <c r="AM28" s="174"/>
      <c r="AN28" s="174"/>
    </row>
    <row r="29" spans="1:40" ht="15.75" customHeight="1">
      <c r="A29" s="181" t="str">
        <f t="shared" si="2"/>
        <v/>
      </c>
      <c r="B29" s="182"/>
      <c r="C29" s="182"/>
      <c r="D29" s="182" t="str">
        <f t="array" ref="D29">IF(F29="","",INDEX(#REF!,MATCH(F29,#REF!,0)))</f>
        <v/>
      </c>
      <c r="E29" s="182" t="str">
        <f t="array" ref="E29">IF(F29="","",INDEX(#REF!,MATCH(F29,#REF!,0)))</f>
        <v/>
      </c>
      <c r="F29" s="182"/>
      <c r="G29" s="182"/>
      <c r="H29" s="183"/>
      <c r="I29" s="182"/>
      <c r="J29" s="182"/>
      <c r="K29" s="182"/>
      <c r="L29" s="182"/>
      <c r="M29" s="182"/>
      <c r="N29" s="182"/>
      <c r="O29" s="182"/>
      <c r="P29" s="184"/>
      <c r="Q29" s="184"/>
      <c r="R29" s="184"/>
      <c r="S29" s="184"/>
      <c r="T29" s="184"/>
      <c r="U29" s="184"/>
      <c r="V29" s="184"/>
      <c r="W29" s="184"/>
      <c r="X29" s="184"/>
      <c r="Y29" s="182"/>
      <c r="Z29" s="182"/>
      <c r="AA29" s="184"/>
      <c r="AB29" s="184"/>
      <c r="AC29" s="184"/>
      <c r="AD29" s="184"/>
      <c r="AE29" s="184"/>
      <c r="AF29" s="184"/>
      <c r="AG29" s="184"/>
      <c r="AH29" s="184"/>
      <c r="AI29" s="184"/>
      <c r="AJ29" s="174"/>
      <c r="AK29" s="174"/>
      <c r="AL29" s="174"/>
      <c r="AM29" s="174"/>
      <c r="AN29" s="174"/>
    </row>
    <row r="30" spans="1:40" ht="15.75" customHeight="1">
      <c r="A30" s="181" t="str">
        <f t="shared" si="2"/>
        <v/>
      </c>
      <c r="B30" s="182"/>
      <c r="C30" s="182"/>
      <c r="D30" s="182" t="str">
        <f t="array" ref="D30">IF(F30="","",INDEX(#REF!,MATCH(F30,#REF!,0)))</f>
        <v/>
      </c>
      <c r="E30" s="182" t="str">
        <f t="array" ref="E30">IF(F30="","",INDEX(#REF!,MATCH(F30,#REF!,0)))</f>
        <v/>
      </c>
      <c r="F30" s="182"/>
      <c r="G30" s="182"/>
      <c r="H30" s="183"/>
      <c r="I30" s="182"/>
      <c r="J30" s="182"/>
      <c r="K30" s="182"/>
      <c r="L30" s="182"/>
      <c r="M30" s="182"/>
      <c r="N30" s="182"/>
      <c r="O30" s="182"/>
      <c r="P30" s="184"/>
      <c r="Q30" s="184"/>
      <c r="R30" s="184"/>
      <c r="S30" s="184"/>
      <c r="T30" s="184"/>
      <c r="U30" s="184"/>
      <c r="V30" s="184"/>
      <c r="W30" s="184"/>
      <c r="X30" s="184"/>
      <c r="Y30" s="182"/>
      <c r="Z30" s="182"/>
      <c r="AA30" s="184"/>
      <c r="AB30" s="184"/>
      <c r="AC30" s="184"/>
      <c r="AD30" s="184"/>
      <c r="AE30" s="184"/>
      <c r="AF30" s="184"/>
      <c r="AG30" s="184"/>
      <c r="AH30" s="184"/>
      <c r="AI30" s="184"/>
      <c r="AJ30" s="174"/>
      <c r="AK30" s="174"/>
      <c r="AL30" s="174"/>
      <c r="AM30" s="174"/>
      <c r="AN30" s="174"/>
    </row>
    <row r="31" spans="1:40" ht="15.75" customHeight="1">
      <c r="A31" s="181" t="str">
        <f t="shared" si="2"/>
        <v/>
      </c>
      <c r="B31" s="182"/>
      <c r="C31" s="182"/>
      <c r="D31" s="182" t="str">
        <f t="array" ref="D31">IF(F31="","",INDEX(#REF!,MATCH(F31,#REF!,0)))</f>
        <v/>
      </c>
      <c r="E31" s="182" t="str">
        <f t="array" ref="E31">IF(F31="","",INDEX(#REF!,MATCH(F31,#REF!,0)))</f>
        <v/>
      </c>
      <c r="F31" s="182"/>
      <c r="G31" s="182"/>
      <c r="H31" s="183"/>
      <c r="I31" s="182"/>
      <c r="J31" s="182"/>
      <c r="K31" s="182"/>
      <c r="L31" s="182"/>
      <c r="M31" s="182"/>
      <c r="N31" s="182"/>
      <c r="O31" s="182"/>
      <c r="P31" s="184"/>
      <c r="Q31" s="184"/>
      <c r="R31" s="184"/>
      <c r="S31" s="184"/>
      <c r="T31" s="184"/>
      <c r="U31" s="184"/>
      <c r="V31" s="184"/>
      <c r="W31" s="184"/>
      <c r="X31" s="184"/>
      <c r="Y31" s="182"/>
      <c r="Z31" s="182"/>
      <c r="AA31" s="184"/>
      <c r="AB31" s="184"/>
      <c r="AC31" s="184"/>
      <c r="AD31" s="184"/>
      <c r="AE31" s="184"/>
      <c r="AF31" s="184"/>
      <c r="AG31" s="184"/>
      <c r="AH31" s="184"/>
      <c r="AI31" s="184"/>
      <c r="AJ31" s="174"/>
      <c r="AK31" s="174"/>
      <c r="AL31" s="174"/>
      <c r="AM31" s="174"/>
      <c r="AN31" s="174"/>
    </row>
    <row r="32" spans="1:40" ht="15.75" customHeight="1">
      <c r="A32" s="181" t="str">
        <f t="shared" si="2"/>
        <v/>
      </c>
      <c r="B32" s="182"/>
      <c r="C32" s="182"/>
      <c r="D32" s="182" t="str">
        <f t="array" ref="D32">IF(F32="","",INDEX(#REF!,MATCH(F32,#REF!,0)))</f>
        <v/>
      </c>
      <c r="E32" s="182" t="str">
        <f t="array" ref="E32">IF(F32="","",INDEX(#REF!,MATCH(F32,#REF!,0)))</f>
        <v/>
      </c>
      <c r="F32" s="182"/>
      <c r="G32" s="182"/>
      <c r="H32" s="183"/>
      <c r="I32" s="182"/>
      <c r="J32" s="182"/>
      <c r="K32" s="182"/>
      <c r="L32" s="182"/>
      <c r="M32" s="182"/>
      <c r="N32" s="182"/>
      <c r="O32" s="182"/>
      <c r="P32" s="184"/>
      <c r="Q32" s="184"/>
      <c r="R32" s="184"/>
      <c r="S32" s="184"/>
      <c r="T32" s="184"/>
      <c r="U32" s="184"/>
      <c r="V32" s="184"/>
      <c r="W32" s="184"/>
      <c r="X32" s="184"/>
      <c r="Y32" s="182"/>
      <c r="Z32" s="182"/>
      <c r="AA32" s="184"/>
      <c r="AB32" s="184"/>
      <c r="AC32" s="184"/>
      <c r="AD32" s="184"/>
      <c r="AE32" s="184"/>
      <c r="AF32" s="184"/>
      <c r="AG32" s="184"/>
      <c r="AH32" s="184"/>
      <c r="AI32" s="184"/>
      <c r="AJ32" s="174"/>
      <c r="AK32" s="174"/>
      <c r="AL32" s="174"/>
      <c r="AM32" s="174"/>
      <c r="AN32" s="174"/>
    </row>
    <row r="33" spans="1:40" ht="15.75" customHeight="1">
      <c r="A33" s="181" t="str">
        <f t="shared" si="2"/>
        <v/>
      </c>
      <c r="B33" s="182"/>
      <c r="C33" s="182"/>
      <c r="D33" s="182" t="str">
        <f t="array" ref="D33">IF(F33="","",INDEX(#REF!,MATCH(F33,#REF!,0)))</f>
        <v/>
      </c>
      <c r="E33" s="182" t="str">
        <f t="array" ref="E33">IF(F33="","",INDEX(#REF!,MATCH(F33,#REF!,0)))</f>
        <v/>
      </c>
      <c r="F33" s="182"/>
      <c r="G33" s="182"/>
      <c r="H33" s="183"/>
      <c r="I33" s="182"/>
      <c r="J33" s="182"/>
      <c r="K33" s="182"/>
      <c r="L33" s="182"/>
      <c r="M33" s="182"/>
      <c r="N33" s="182"/>
      <c r="O33" s="182"/>
      <c r="P33" s="184"/>
      <c r="Q33" s="184"/>
      <c r="R33" s="184"/>
      <c r="S33" s="184"/>
      <c r="T33" s="184"/>
      <c r="U33" s="184"/>
      <c r="V33" s="184"/>
      <c r="W33" s="184"/>
      <c r="X33" s="184"/>
      <c r="Y33" s="182"/>
      <c r="Z33" s="182"/>
      <c r="AA33" s="184"/>
      <c r="AB33" s="184"/>
      <c r="AC33" s="184"/>
      <c r="AD33" s="184"/>
      <c r="AE33" s="184"/>
      <c r="AF33" s="184"/>
      <c r="AG33" s="184"/>
      <c r="AH33" s="184"/>
      <c r="AI33" s="184"/>
      <c r="AJ33" s="174"/>
      <c r="AK33" s="174"/>
      <c r="AL33" s="174"/>
      <c r="AM33" s="174"/>
      <c r="AN33" s="174"/>
    </row>
    <row r="34" spans="1:40" ht="15.75" customHeight="1">
      <c r="A34" s="181" t="str">
        <f t="shared" si="2"/>
        <v/>
      </c>
      <c r="B34" s="182"/>
      <c r="C34" s="182"/>
      <c r="D34" s="182" t="str">
        <f t="array" ref="D34">IF(F34="","",INDEX(#REF!,MATCH(F34,#REF!,0)))</f>
        <v/>
      </c>
      <c r="E34" s="182" t="str">
        <f t="array" ref="E34">IF(F34="","",INDEX(#REF!,MATCH(F34,#REF!,0)))</f>
        <v/>
      </c>
      <c r="F34" s="182"/>
      <c r="G34" s="182"/>
      <c r="H34" s="183"/>
      <c r="I34" s="182"/>
      <c r="J34" s="182"/>
      <c r="K34" s="182"/>
      <c r="L34" s="182"/>
      <c r="M34" s="182"/>
      <c r="N34" s="182"/>
      <c r="O34" s="182"/>
      <c r="P34" s="184"/>
      <c r="Q34" s="184"/>
      <c r="R34" s="184"/>
      <c r="S34" s="184"/>
      <c r="T34" s="184"/>
      <c r="U34" s="184"/>
      <c r="V34" s="184"/>
      <c r="W34" s="184"/>
      <c r="X34" s="184"/>
      <c r="Y34" s="182"/>
      <c r="Z34" s="182"/>
      <c r="AA34" s="184"/>
      <c r="AB34" s="184"/>
      <c r="AC34" s="184"/>
      <c r="AD34" s="184"/>
      <c r="AE34" s="184"/>
      <c r="AF34" s="184"/>
      <c r="AG34" s="184"/>
      <c r="AH34" s="184"/>
      <c r="AI34" s="184"/>
      <c r="AJ34" s="174"/>
      <c r="AK34" s="174"/>
      <c r="AL34" s="174"/>
      <c r="AM34" s="174"/>
      <c r="AN34" s="174"/>
    </row>
    <row r="35" spans="1:40" ht="15.75" customHeight="1">
      <c r="A35" s="181" t="str">
        <f t="shared" si="2"/>
        <v/>
      </c>
      <c r="B35" s="182"/>
      <c r="C35" s="182"/>
      <c r="D35" s="182" t="str">
        <f t="array" ref="D35">IF(F35="","",INDEX(#REF!,MATCH(F35,#REF!,0)))</f>
        <v/>
      </c>
      <c r="E35" s="182" t="str">
        <f t="array" ref="E35">IF(F35="","",INDEX(#REF!,MATCH(F35,#REF!,0)))</f>
        <v/>
      </c>
      <c r="F35" s="182"/>
      <c r="G35" s="182"/>
      <c r="H35" s="183"/>
      <c r="I35" s="182"/>
      <c r="J35" s="182"/>
      <c r="K35" s="182"/>
      <c r="L35" s="182"/>
      <c r="M35" s="182"/>
      <c r="N35" s="182"/>
      <c r="O35" s="182"/>
      <c r="P35" s="184"/>
      <c r="Q35" s="184"/>
      <c r="R35" s="184"/>
      <c r="S35" s="184"/>
      <c r="T35" s="184"/>
      <c r="U35" s="184"/>
      <c r="V35" s="184"/>
      <c r="W35" s="184"/>
      <c r="X35" s="184"/>
      <c r="Y35" s="182"/>
      <c r="Z35" s="182"/>
      <c r="AA35" s="184"/>
      <c r="AB35" s="184"/>
      <c r="AC35" s="184"/>
      <c r="AD35" s="184"/>
      <c r="AE35" s="184"/>
      <c r="AF35" s="184"/>
      <c r="AG35" s="184"/>
      <c r="AH35" s="184"/>
      <c r="AI35" s="184"/>
      <c r="AJ35" s="174"/>
      <c r="AK35" s="174"/>
      <c r="AL35" s="174"/>
      <c r="AM35" s="174"/>
      <c r="AN35" s="174"/>
    </row>
    <row r="36" spans="1:40" ht="15.75" customHeight="1">
      <c r="A36" s="181" t="str">
        <f t="shared" si="2"/>
        <v/>
      </c>
      <c r="B36" s="182"/>
      <c r="C36" s="182"/>
      <c r="D36" s="182" t="str">
        <f t="array" ref="D36">IF(F36="","",INDEX(#REF!,MATCH(F36,#REF!,0)))</f>
        <v/>
      </c>
      <c r="E36" s="182" t="str">
        <f t="array" ref="E36">IF(F36="","",INDEX(#REF!,MATCH(F36,#REF!,0)))</f>
        <v/>
      </c>
      <c r="F36" s="182"/>
      <c r="G36" s="182"/>
      <c r="H36" s="183"/>
      <c r="I36" s="182"/>
      <c r="J36" s="182"/>
      <c r="K36" s="182"/>
      <c r="L36" s="182"/>
      <c r="M36" s="182"/>
      <c r="N36" s="182"/>
      <c r="O36" s="182"/>
      <c r="P36" s="184"/>
      <c r="Q36" s="184"/>
      <c r="R36" s="184"/>
      <c r="S36" s="184"/>
      <c r="T36" s="184"/>
      <c r="U36" s="184"/>
      <c r="V36" s="184"/>
      <c r="W36" s="184"/>
      <c r="X36" s="184"/>
      <c r="Y36" s="182"/>
      <c r="Z36" s="182"/>
      <c r="AA36" s="184"/>
      <c r="AB36" s="184"/>
      <c r="AC36" s="184"/>
      <c r="AD36" s="184"/>
      <c r="AE36" s="184"/>
      <c r="AF36" s="184"/>
      <c r="AG36" s="184"/>
      <c r="AH36" s="184"/>
      <c r="AI36" s="184"/>
      <c r="AJ36" s="174"/>
      <c r="AK36" s="174"/>
      <c r="AL36" s="174"/>
      <c r="AM36" s="174"/>
      <c r="AN36" s="174"/>
    </row>
    <row r="37" spans="1:40" ht="15.75" customHeight="1">
      <c r="A37" s="181" t="str">
        <f t="shared" si="2"/>
        <v/>
      </c>
      <c r="B37" s="182"/>
      <c r="C37" s="182"/>
      <c r="D37" s="182" t="str">
        <f t="array" ref="D37">IF(F37="","",INDEX(#REF!,MATCH(F37,#REF!,0)))</f>
        <v/>
      </c>
      <c r="E37" s="182" t="str">
        <f t="array" ref="E37">IF(F37="","",INDEX(#REF!,MATCH(F37,#REF!,0)))</f>
        <v/>
      </c>
      <c r="F37" s="182"/>
      <c r="G37" s="182"/>
      <c r="H37" s="183"/>
      <c r="I37" s="182"/>
      <c r="J37" s="182"/>
      <c r="K37" s="182"/>
      <c r="L37" s="182"/>
      <c r="M37" s="182"/>
      <c r="N37" s="182"/>
      <c r="O37" s="182"/>
      <c r="P37" s="184"/>
      <c r="Q37" s="184"/>
      <c r="R37" s="184"/>
      <c r="S37" s="184"/>
      <c r="T37" s="184"/>
      <c r="U37" s="184"/>
      <c r="V37" s="184"/>
      <c r="W37" s="184"/>
      <c r="X37" s="184"/>
      <c r="Y37" s="182"/>
      <c r="Z37" s="182"/>
      <c r="AA37" s="184"/>
      <c r="AB37" s="184"/>
      <c r="AC37" s="184"/>
      <c r="AD37" s="184"/>
      <c r="AE37" s="184"/>
      <c r="AF37" s="184"/>
      <c r="AG37" s="184"/>
      <c r="AH37" s="184"/>
      <c r="AI37" s="184"/>
      <c r="AJ37" s="174"/>
      <c r="AK37" s="174"/>
      <c r="AL37" s="174"/>
      <c r="AM37" s="174"/>
      <c r="AN37" s="174"/>
    </row>
    <row r="38" spans="1:40" ht="15.75" customHeight="1">
      <c r="A38" s="181" t="str">
        <f t="shared" si="2"/>
        <v/>
      </c>
      <c r="B38" s="182"/>
      <c r="C38" s="182"/>
      <c r="D38" s="182" t="str">
        <f t="array" ref="D38">IF(F38="","",INDEX(#REF!,MATCH(F38,#REF!,0)))</f>
        <v/>
      </c>
      <c r="E38" s="182" t="str">
        <f t="array" ref="E38">IF(F38="","",INDEX(#REF!,MATCH(F38,#REF!,0)))</f>
        <v/>
      </c>
      <c r="F38" s="182"/>
      <c r="G38" s="182"/>
      <c r="H38" s="183"/>
      <c r="I38" s="182"/>
      <c r="J38" s="182"/>
      <c r="K38" s="182"/>
      <c r="L38" s="182"/>
      <c r="M38" s="182"/>
      <c r="N38" s="182"/>
      <c r="O38" s="182"/>
      <c r="P38" s="184"/>
      <c r="Q38" s="184"/>
      <c r="R38" s="184"/>
      <c r="S38" s="184"/>
      <c r="T38" s="184"/>
      <c r="U38" s="184"/>
      <c r="V38" s="184"/>
      <c r="W38" s="184"/>
      <c r="X38" s="184"/>
      <c r="Y38" s="182"/>
      <c r="Z38" s="182"/>
      <c r="AA38" s="184"/>
      <c r="AB38" s="184"/>
      <c r="AC38" s="184"/>
      <c r="AD38" s="184"/>
      <c r="AE38" s="184"/>
      <c r="AF38" s="184"/>
      <c r="AG38" s="184"/>
      <c r="AH38" s="184"/>
      <c r="AI38" s="184"/>
      <c r="AJ38" s="174"/>
      <c r="AK38" s="174"/>
      <c r="AL38" s="174"/>
      <c r="AM38" s="174"/>
      <c r="AN38" s="174"/>
    </row>
    <row r="39" spans="1:40" ht="15.75" customHeight="1">
      <c r="A39" s="181" t="str">
        <f t="shared" si="2"/>
        <v/>
      </c>
      <c r="B39" s="182"/>
      <c r="C39" s="182"/>
      <c r="D39" s="182" t="str">
        <f t="array" ref="D39">IF(F39="","",INDEX(#REF!,MATCH(F39,#REF!,0)))</f>
        <v/>
      </c>
      <c r="E39" s="182" t="str">
        <f t="array" ref="E39">IF(F39="","",INDEX(#REF!,MATCH(F39,#REF!,0)))</f>
        <v/>
      </c>
      <c r="F39" s="182"/>
      <c r="G39" s="182"/>
      <c r="H39" s="183"/>
      <c r="I39" s="182"/>
      <c r="J39" s="182"/>
      <c r="K39" s="182"/>
      <c r="L39" s="182"/>
      <c r="M39" s="182"/>
      <c r="N39" s="182"/>
      <c r="O39" s="182"/>
      <c r="P39" s="184"/>
      <c r="Q39" s="184"/>
      <c r="R39" s="184"/>
      <c r="S39" s="184"/>
      <c r="T39" s="184"/>
      <c r="U39" s="184"/>
      <c r="V39" s="184"/>
      <c r="W39" s="184"/>
      <c r="X39" s="184"/>
      <c r="Y39" s="182"/>
      <c r="Z39" s="182"/>
      <c r="AA39" s="184"/>
      <c r="AB39" s="184"/>
      <c r="AC39" s="184"/>
      <c r="AD39" s="184"/>
      <c r="AE39" s="184"/>
      <c r="AF39" s="184"/>
      <c r="AG39" s="184"/>
      <c r="AH39" s="184"/>
      <c r="AI39" s="184"/>
      <c r="AJ39" s="174"/>
      <c r="AK39" s="174"/>
      <c r="AL39" s="174"/>
      <c r="AM39" s="174"/>
      <c r="AN39" s="174"/>
    </row>
    <row r="40" spans="1:40" ht="15.75" customHeight="1">
      <c r="A40" s="181" t="str">
        <f t="shared" si="2"/>
        <v/>
      </c>
      <c r="B40" s="182"/>
      <c r="C40" s="182"/>
      <c r="D40" s="182" t="str">
        <f t="array" ref="D40">IF(F40="","",INDEX(#REF!,MATCH(F40,#REF!,0)))</f>
        <v/>
      </c>
      <c r="E40" s="182" t="str">
        <f t="array" ref="E40">IF(F40="","",INDEX(#REF!,MATCH(F40,#REF!,0)))</f>
        <v/>
      </c>
      <c r="F40" s="182"/>
      <c r="G40" s="182"/>
      <c r="H40" s="183"/>
      <c r="I40" s="182"/>
      <c r="J40" s="182"/>
      <c r="K40" s="182"/>
      <c r="L40" s="182"/>
      <c r="M40" s="182"/>
      <c r="N40" s="182"/>
      <c r="O40" s="182"/>
      <c r="P40" s="184"/>
      <c r="Q40" s="184"/>
      <c r="R40" s="184"/>
      <c r="S40" s="184"/>
      <c r="T40" s="184"/>
      <c r="U40" s="184"/>
      <c r="V40" s="184"/>
      <c r="W40" s="184"/>
      <c r="X40" s="184"/>
      <c r="Y40" s="182"/>
      <c r="Z40" s="182"/>
      <c r="AA40" s="184"/>
      <c r="AB40" s="184"/>
      <c r="AC40" s="184"/>
      <c r="AD40" s="184"/>
      <c r="AE40" s="184"/>
      <c r="AF40" s="184"/>
      <c r="AG40" s="184"/>
      <c r="AH40" s="184"/>
      <c r="AI40" s="184"/>
      <c r="AJ40" s="174"/>
      <c r="AK40" s="174"/>
      <c r="AL40" s="174"/>
      <c r="AM40" s="174"/>
      <c r="AN40" s="174"/>
    </row>
    <row r="41" spans="1:40" ht="15.75" customHeight="1">
      <c r="A41" s="181" t="str">
        <f t="shared" si="2"/>
        <v/>
      </c>
      <c r="B41" s="182"/>
      <c r="C41" s="182"/>
      <c r="D41" s="182" t="str">
        <f t="array" ref="D41">IF(F41="","",INDEX(#REF!,MATCH(F41,#REF!,0)))</f>
        <v/>
      </c>
      <c r="E41" s="182" t="str">
        <f t="array" ref="E41">IF(F41="","",INDEX(#REF!,MATCH(F41,#REF!,0)))</f>
        <v/>
      </c>
      <c r="F41" s="182"/>
      <c r="G41" s="182"/>
      <c r="H41" s="183"/>
      <c r="I41" s="182"/>
      <c r="J41" s="182"/>
      <c r="K41" s="182"/>
      <c r="L41" s="182"/>
      <c r="M41" s="182"/>
      <c r="N41" s="182"/>
      <c r="O41" s="182"/>
      <c r="P41" s="184"/>
      <c r="Q41" s="184"/>
      <c r="R41" s="184"/>
      <c r="S41" s="184"/>
      <c r="T41" s="184"/>
      <c r="U41" s="184"/>
      <c r="V41" s="184"/>
      <c r="W41" s="184"/>
      <c r="X41" s="184"/>
      <c r="Y41" s="182"/>
      <c r="Z41" s="182"/>
      <c r="AA41" s="184"/>
      <c r="AB41" s="184"/>
      <c r="AC41" s="184"/>
      <c r="AD41" s="184"/>
      <c r="AE41" s="184"/>
      <c r="AF41" s="184"/>
      <c r="AG41" s="184"/>
      <c r="AH41" s="184"/>
      <c r="AI41" s="184"/>
      <c r="AJ41" s="174"/>
      <c r="AK41" s="174"/>
      <c r="AL41" s="174"/>
      <c r="AM41" s="174"/>
      <c r="AN41" s="174"/>
    </row>
    <row r="42" spans="1:40" ht="15.75" customHeight="1">
      <c r="A42" s="181" t="str">
        <f t="shared" si="2"/>
        <v/>
      </c>
      <c r="B42" s="182"/>
      <c r="C42" s="182"/>
      <c r="D42" s="182" t="str">
        <f t="array" ref="D42">IF(F42="","",INDEX(#REF!,MATCH(F42,#REF!,0)))</f>
        <v/>
      </c>
      <c r="E42" s="182" t="str">
        <f t="array" ref="E42">IF(F42="","",INDEX(#REF!,MATCH(F42,#REF!,0)))</f>
        <v/>
      </c>
      <c r="F42" s="182"/>
      <c r="G42" s="182"/>
      <c r="H42" s="183"/>
      <c r="I42" s="182"/>
      <c r="J42" s="182"/>
      <c r="K42" s="182"/>
      <c r="L42" s="182"/>
      <c r="M42" s="182"/>
      <c r="N42" s="182"/>
      <c r="O42" s="182"/>
      <c r="P42" s="184"/>
      <c r="Q42" s="184"/>
      <c r="R42" s="184"/>
      <c r="S42" s="184"/>
      <c r="T42" s="184"/>
      <c r="U42" s="184"/>
      <c r="V42" s="184"/>
      <c r="W42" s="184"/>
      <c r="X42" s="184"/>
      <c r="Y42" s="182"/>
      <c r="Z42" s="182"/>
      <c r="AA42" s="184"/>
      <c r="AB42" s="184"/>
      <c r="AC42" s="184"/>
      <c r="AD42" s="184"/>
      <c r="AE42" s="184"/>
      <c r="AF42" s="184"/>
      <c r="AG42" s="184"/>
      <c r="AH42" s="184"/>
      <c r="AI42" s="184"/>
      <c r="AJ42" s="174"/>
      <c r="AK42" s="174"/>
      <c r="AL42" s="174"/>
      <c r="AM42" s="174"/>
      <c r="AN42" s="174"/>
    </row>
    <row r="43" spans="1:40" ht="15.75" customHeight="1">
      <c r="A43" s="181" t="str">
        <f t="shared" si="2"/>
        <v/>
      </c>
      <c r="B43" s="182"/>
      <c r="C43" s="182"/>
      <c r="D43" s="182" t="str">
        <f t="array" ref="D43">IF(F43="","",INDEX(#REF!,MATCH(F43,#REF!,0)))</f>
        <v/>
      </c>
      <c r="E43" s="182" t="str">
        <f t="array" ref="E43">IF(F43="","",INDEX(#REF!,MATCH(F43,#REF!,0)))</f>
        <v/>
      </c>
      <c r="F43" s="182"/>
      <c r="G43" s="182"/>
      <c r="H43" s="183"/>
      <c r="I43" s="182"/>
      <c r="J43" s="182"/>
      <c r="K43" s="182"/>
      <c r="L43" s="182"/>
      <c r="M43" s="182"/>
      <c r="N43" s="182"/>
      <c r="O43" s="182"/>
      <c r="P43" s="184"/>
      <c r="Q43" s="184"/>
      <c r="R43" s="184"/>
      <c r="S43" s="184"/>
      <c r="T43" s="184"/>
      <c r="U43" s="184"/>
      <c r="V43" s="184"/>
      <c r="W43" s="184"/>
      <c r="X43" s="184"/>
      <c r="Y43" s="182"/>
      <c r="Z43" s="182"/>
      <c r="AA43" s="184"/>
      <c r="AB43" s="184"/>
      <c r="AC43" s="184"/>
      <c r="AD43" s="184"/>
      <c r="AE43" s="184"/>
      <c r="AF43" s="184"/>
      <c r="AG43" s="184"/>
      <c r="AH43" s="184"/>
      <c r="AI43" s="184"/>
      <c r="AJ43" s="174"/>
      <c r="AK43" s="174"/>
      <c r="AL43" s="174"/>
      <c r="AM43" s="174"/>
      <c r="AN43" s="174"/>
    </row>
    <row r="44" spans="1:40" ht="15.75" customHeight="1">
      <c r="A44" s="181" t="str">
        <f t="shared" si="2"/>
        <v/>
      </c>
      <c r="B44" s="182"/>
      <c r="C44" s="182"/>
      <c r="D44" s="182" t="str">
        <f t="array" ref="D44">IF(F44="","",INDEX(#REF!,MATCH(F44,#REF!,0)))</f>
        <v/>
      </c>
      <c r="E44" s="182" t="str">
        <f t="array" ref="E44">IF(F44="","",INDEX(#REF!,MATCH(F44,#REF!,0)))</f>
        <v/>
      </c>
      <c r="F44" s="182"/>
      <c r="G44" s="182"/>
      <c r="H44" s="183"/>
      <c r="I44" s="182"/>
      <c r="J44" s="182"/>
      <c r="K44" s="182"/>
      <c r="L44" s="182"/>
      <c r="M44" s="182"/>
      <c r="N44" s="182"/>
      <c r="O44" s="182"/>
      <c r="P44" s="184"/>
      <c r="Q44" s="184"/>
      <c r="R44" s="184"/>
      <c r="S44" s="184"/>
      <c r="T44" s="184"/>
      <c r="U44" s="184"/>
      <c r="V44" s="184"/>
      <c r="W44" s="184"/>
      <c r="X44" s="184"/>
      <c r="Y44" s="182"/>
      <c r="Z44" s="182"/>
      <c r="AA44" s="184"/>
      <c r="AB44" s="184"/>
      <c r="AC44" s="184"/>
      <c r="AD44" s="184"/>
      <c r="AE44" s="184"/>
      <c r="AF44" s="184"/>
      <c r="AG44" s="184"/>
      <c r="AH44" s="184"/>
      <c r="AI44" s="184"/>
      <c r="AJ44" s="174"/>
      <c r="AK44" s="174"/>
      <c r="AL44" s="174"/>
      <c r="AM44" s="174"/>
      <c r="AN44" s="174"/>
    </row>
    <row r="45" spans="1:40" ht="15.75" customHeight="1">
      <c r="A45" s="181" t="str">
        <f t="shared" si="2"/>
        <v/>
      </c>
      <c r="B45" s="182"/>
      <c r="C45" s="182"/>
      <c r="D45" s="182" t="str">
        <f t="array" ref="D45">IF(F45="","",INDEX(#REF!,MATCH(F45,#REF!,0)))</f>
        <v/>
      </c>
      <c r="E45" s="182" t="str">
        <f t="array" ref="E45">IF(F45="","",INDEX(#REF!,MATCH(F45,#REF!,0)))</f>
        <v/>
      </c>
      <c r="F45" s="182"/>
      <c r="G45" s="182"/>
      <c r="H45" s="183"/>
      <c r="I45" s="182"/>
      <c r="J45" s="182"/>
      <c r="K45" s="182"/>
      <c r="L45" s="182"/>
      <c r="M45" s="182"/>
      <c r="N45" s="182"/>
      <c r="O45" s="182"/>
      <c r="P45" s="184"/>
      <c r="Q45" s="184"/>
      <c r="R45" s="184"/>
      <c r="S45" s="184"/>
      <c r="T45" s="184"/>
      <c r="U45" s="184"/>
      <c r="V45" s="184"/>
      <c r="W45" s="184"/>
      <c r="X45" s="184"/>
      <c r="Y45" s="182"/>
      <c r="Z45" s="182"/>
      <c r="AA45" s="184"/>
      <c r="AB45" s="184"/>
      <c r="AC45" s="184"/>
      <c r="AD45" s="184"/>
      <c r="AE45" s="184"/>
      <c r="AF45" s="184"/>
      <c r="AG45" s="184"/>
      <c r="AH45" s="184"/>
      <c r="AI45" s="184"/>
      <c r="AJ45" s="174"/>
      <c r="AK45" s="174"/>
      <c r="AL45" s="174"/>
      <c r="AM45" s="174"/>
      <c r="AN45" s="174"/>
    </row>
    <row r="46" spans="1:40" ht="15.75" customHeight="1">
      <c r="A46" s="181" t="str">
        <f t="shared" si="2"/>
        <v/>
      </c>
      <c r="B46" s="182"/>
      <c r="C46" s="182"/>
      <c r="D46" s="182" t="str">
        <f t="array" ref="D46">IF(F46="","",INDEX(#REF!,MATCH(F46,#REF!,0)))</f>
        <v/>
      </c>
      <c r="E46" s="182" t="str">
        <f t="array" ref="E46">IF(F46="","",INDEX(#REF!,MATCH(F46,#REF!,0)))</f>
        <v/>
      </c>
      <c r="F46" s="182"/>
      <c r="G46" s="182"/>
      <c r="H46" s="183"/>
      <c r="I46" s="182"/>
      <c r="J46" s="182"/>
      <c r="K46" s="182"/>
      <c r="L46" s="182"/>
      <c r="M46" s="182"/>
      <c r="N46" s="182"/>
      <c r="O46" s="182"/>
      <c r="P46" s="184"/>
      <c r="Q46" s="184"/>
      <c r="R46" s="184"/>
      <c r="S46" s="184"/>
      <c r="T46" s="184"/>
      <c r="U46" s="184"/>
      <c r="V46" s="184"/>
      <c r="W46" s="184"/>
      <c r="X46" s="184"/>
      <c r="Y46" s="182"/>
      <c r="Z46" s="182"/>
      <c r="AA46" s="184"/>
      <c r="AB46" s="184"/>
      <c r="AC46" s="184"/>
      <c r="AD46" s="184"/>
      <c r="AE46" s="184"/>
      <c r="AF46" s="184"/>
      <c r="AG46" s="184"/>
      <c r="AH46" s="184"/>
      <c r="AI46" s="184"/>
      <c r="AJ46" s="174"/>
      <c r="AK46" s="174"/>
      <c r="AL46" s="174"/>
      <c r="AM46" s="174"/>
      <c r="AN46" s="174"/>
    </row>
    <row r="47" spans="1:40" ht="15.75" customHeight="1">
      <c r="A47" s="181" t="str">
        <f t="shared" si="2"/>
        <v/>
      </c>
      <c r="B47" s="182"/>
      <c r="C47" s="182"/>
      <c r="D47" s="182" t="str">
        <f t="array" ref="D47">IF(F47="","",INDEX(#REF!,MATCH(F47,#REF!,0)))</f>
        <v/>
      </c>
      <c r="E47" s="182" t="str">
        <f t="array" ref="E47">IF(F47="","",INDEX(#REF!,MATCH(F47,#REF!,0)))</f>
        <v/>
      </c>
      <c r="F47" s="182"/>
      <c r="G47" s="182"/>
      <c r="H47" s="183"/>
      <c r="I47" s="182"/>
      <c r="J47" s="182"/>
      <c r="K47" s="182"/>
      <c r="L47" s="182"/>
      <c r="M47" s="182"/>
      <c r="N47" s="182"/>
      <c r="O47" s="182"/>
      <c r="P47" s="184"/>
      <c r="Q47" s="184"/>
      <c r="R47" s="184"/>
      <c r="S47" s="184"/>
      <c r="T47" s="184"/>
      <c r="U47" s="184"/>
      <c r="V47" s="184"/>
      <c r="W47" s="184"/>
      <c r="X47" s="184"/>
      <c r="Y47" s="182"/>
      <c r="Z47" s="182"/>
      <c r="AA47" s="184"/>
      <c r="AB47" s="184"/>
      <c r="AC47" s="184"/>
      <c r="AD47" s="184"/>
      <c r="AE47" s="184"/>
      <c r="AF47" s="184"/>
      <c r="AG47" s="184"/>
      <c r="AH47" s="184"/>
      <c r="AI47" s="184"/>
      <c r="AJ47" s="174"/>
      <c r="AK47" s="174"/>
      <c r="AL47" s="174"/>
      <c r="AM47" s="174"/>
      <c r="AN47" s="174"/>
    </row>
    <row r="48" spans="1:40" ht="15.75" customHeight="1">
      <c r="A48" s="181" t="str">
        <f t="shared" si="2"/>
        <v/>
      </c>
      <c r="B48" s="182"/>
      <c r="C48" s="182"/>
      <c r="D48" s="182" t="str">
        <f t="array" ref="D48">IF(F48="","",INDEX(#REF!,MATCH(F48,#REF!,0)))</f>
        <v/>
      </c>
      <c r="E48" s="182" t="str">
        <f t="array" ref="E48">IF(F48="","",INDEX(#REF!,MATCH(F48,#REF!,0)))</f>
        <v/>
      </c>
      <c r="F48" s="182"/>
      <c r="G48" s="182"/>
      <c r="H48" s="183"/>
      <c r="I48" s="182"/>
      <c r="J48" s="182"/>
      <c r="K48" s="182"/>
      <c r="L48" s="182"/>
      <c r="M48" s="182"/>
      <c r="N48" s="182"/>
      <c r="O48" s="182"/>
      <c r="P48" s="184"/>
      <c r="Q48" s="184"/>
      <c r="R48" s="184"/>
      <c r="S48" s="184"/>
      <c r="T48" s="184"/>
      <c r="U48" s="184"/>
      <c r="V48" s="184"/>
      <c r="W48" s="184"/>
      <c r="X48" s="184"/>
      <c r="Y48" s="182"/>
      <c r="Z48" s="182"/>
      <c r="AA48" s="184"/>
      <c r="AB48" s="184"/>
      <c r="AC48" s="184"/>
      <c r="AD48" s="184"/>
      <c r="AE48" s="184"/>
      <c r="AF48" s="184"/>
      <c r="AG48" s="184"/>
      <c r="AH48" s="184"/>
      <c r="AI48" s="184"/>
      <c r="AJ48" s="174"/>
      <c r="AK48" s="174"/>
      <c r="AL48" s="174"/>
      <c r="AM48" s="174"/>
      <c r="AN48" s="174"/>
    </row>
    <row r="49" spans="1:40" ht="15.75" customHeight="1">
      <c r="A49" s="181" t="str">
        <f t="shared" si="2"/>
        <v/>
      </c>
      <c r="B49" s="182"/>
      <c r="C49" s="182"/>
      <c r="D49" s="182" t="str">
        <f t="array" ref="D49">IF(F49="","",INDEX(#REF!,MATCH(F49,#REF!,0)))</f>
        <v/>
      </c>
      <c r="E49" s="182" t="str">
        <f t="array" ref="E49">IF(F49="","",INDEX(#REF!,MATCH(F49,#REF!,0)))</f>
        <v/>
      </c>
      <c r="F49" s="182"/>
      <c r="G49" s="182"/>
      <c r="H49" s="183"/>
      <c r="I49" s="182"/>
      <c r="J49" s="182"/>
      <c r="K49" s="182"/>
      <c r="L49" s="182"/>
      <c r="M49" s="182"/>
      <c r="N49" s="182"/>
      <c r="O49" s="182"/>
      <c r="P49" s="184"/>
      <c r="Q49" s="184"/>
      <c r="R49" s="184"/>
      <c r="S49" s="184"/>
      <c r="T49" s="184"/>
      <c r="U49" s="184"/>
      <c r="V49" s="184"/>
      <c r="W49" s="184"/>
      <c r="X49" s="184"/>
      <c r="Y49" s="182"/>
      <c r="Z49" s="182"/>
      <c r="AA49" s="184"/>
      <c r="AB49" s="184"/>
      <c r="AC49" s="184"/>
      <c r="AD49" s="184"/>
      <c r="AE49" s="184"/>
      <c r="AF49" s="184"/>
      <c r="AG49" s="184"/>
      <c r="AH49" s="184"/>
      <c r="AI49" s="184"/>
      <c r="AJ49" s="174"/>
      <c r="AK49" s="174"/>
      <c r="AL49" s="174"/>
      <c r="AM49" s="174"/>
      <c r="AN49" s="174"/>
    </row>
    <row r="50" spans="1:40" ht="15.75" customHeight="1">
      <c r="A50" s="181" t="str">
        <f t="shared" si="2"/>
        <v/>
      </c>
      <c r="B50" s="182"/>
      <c r="C50" s="182"/>
      <c r="D50" s="182" t="str">
        <f t="array" ref="D50">IF(F50="","",INDEX(#REF!,MATCH(F50,#REF!,0)))</f>
        <v/>
      </c>
      <c r="E50" s="182" t="str">
        <f t="array" ref="E50">IF(F50="","",INDEX(#REF!,MATCH(F50,#REF!,0)))</f>
        <v/>
      </c>
      <c r="F50" s="182"/>
      <c r="G50" s="182"/>
      <c r="H50" s="183"/>
      <c r="I50" s="182"/>
      <c r="J50" s="182"/>
      <c r="K50" s="182"/>
      <c r="L50" s="182"/>
      <c r="M50" s="182"/>
      <c r="N50" s="182"/>
      <c r="O50" s="182"/>
      <c r="P50" s="184"/>
      <c r="Q50" s="184"/>
      <c r="R50" s="184"/>
      <c r="S50" s="184"/>
      <c r="T50" s="184"/>
      <c r="U50" s="184"/>
      <c r="V50" s="184"/>
      <c r="W50" s="184"/>
      <c r="X50" s="184"/>
      <c r="Y50" s="182"/>
      <c r="Z50" s="182"/>
      <c r="AA50" s="184"/>
      <c r="AB50" s="184"/>
      <c r="AC50" s="184"/>
      <c r="AD50" s="184"/>
      <c r="AE50" s="184"/>
      <c r="AF50" s="184"/>
      <c r="AG50" s="184"/>
      <c r="AH50" s="184"/>
      <c r="AI50" s="184"/>
      <c r="AJ50" s="174"/>
      <c r="AK50" s="174"/>
      <c r="AL50" s="174"/>
      <c r="AM50" s="174"/>
      <c r="AN50" s="174"/>
    </row>
    <row r="51" spans="1:40" ht="15.75" customHeight="1">
      <c r="A51" s="181" t="str">
        <f t="shared" si="2"/>
        <v/>
      </c>
      <c r="B51" s="182"/>
      <c r="C51" s="182"/>
      <c r="D51" s="182" t="str">
        <f t="array" ref="D51">IF(F51="","",INDEX(#REF!,MATCH(F51,#REF!,0)))</f>
        <v/>
      </c>
      <c r="E51" s="182" t="str">
        <f t="array" ref="E51">IF(F51="","",INDEX(#REF!,MATCH(F51,#REF!,0)))</f>
        <v/>
      </c>
      <c r="F51" s="182"/>
      <c r="G51" s="182"/>
      <c r="H51" s="183"/>
      <c r="I51" s="182"/>
      <c r="J51" s="182"/>
      <c r="K51" s="182"/>
      <c r="L51" s="182"/>
      <c r="M51" s="182"/>
      <c r="N51" s="182"/>
      <c r="O51" s="182"/>
      <c r="P51" s="184"/>
      <c r="Q51" s="184"/>
      <c r="R51" s="184"/>
      <c r="S51" s="184"/>
      <c r="T51" s="184"/>
      <c r="U51" s="184"/>
      <c r="V51" s="184"/>
      <c r="W51" s="184"/>
      <c r="X51" s="184"/>
      <c r="Y51" s="182"/>
      <c r="Z51" s="182"/>
      <c r="AA51" s="184"/>
      <c r="AB51" s="184"/>
      <c r="AC51" s="184"/>
      <c r="AD51" s="184"/>
      <c r="AE51" s="184"/>
      <c r="AF51" s="184"/>
      <c r="AG51" s="184"/>
      <c r="AH51" s="184"/>
      <c r="AI51" s="184"/>
      <c r="AJ51" s="174"/>
      <c r="AK51" s="174"/>
      <c r="AL51" s="174"/>
      <c r="AM51" s="174"/>
      <c r="AN51" s="174"/>
    </row>
    <row r="52" spans="1:40" ht="15.75" customHeight="1">
      <c r="A52" s="181" t="str">
        <f t="shared" si="2"/>
        <v/>
      </c>
      <c r="B52" s="182"/>
      <c r="C52" s="182"/>
      <c r="D52" s="182" t="str">
        <f t="array" ref="D52">IF(F52="","",INDEX(#REF!,MATCH(F52,#REF!,0)))</f>
        <v/>
      </c>
      <c r="E52" s="182" t="str">
        <f t="array" ref="E52">IF(F52="","",INDEX(#REF!,MATCH(F52,#REF!,0)))</f>
        <v/>
      </c>
      <c r="F52" s="182"/>
      <c r="G52" s="182"/>
      <c r="H52" s="183"/>
      <c r="I52" s="182"/>
      <c r="J52" s="182"/>
      <c r="K52" s="182"/>
      <c r="L52" s="182"/>
      <c r="M52" s="182"/>
      <c r="N52" s="182"/>
      <c r="O52" s="182"/>
      <c r="P52" s="184"/>
      <c r="Q52" s="184"/>
      <c r="R52" s="184"/>
      <c r="S52" s="184"/>
      <c r="T52" s="184"/>
      <c r="U52" s="184"/>
      <c r="V52" s="184"/>
      <c r="W52" s="184"/>
      <c r="X52" s="184"/>
      <c r="Y52" s="182"/>
      <c r="Z52" s="182"/>
      <c r="AA52" s="184"/>
      <c r="AB52" s="184"/>
      <c r="AC52" s="184"/>
      <c r="AD52" s="184"/>
      <c r="AE52" s="184"/>
      <c r="AF52" s="184"/>
      <c r="AG52" s="184"/>
      <c r="AH52" s="184"/>
      <c r="AI52" s="184"/>
      <c r="AJ52" s="174"/>
      <c r="AK52" s="174"/>
      <c r="AL52" s="174"/>
      <c r="AM52" s="174"/>
      <c r="AN52" s="174"/>
    </row>
    <row r="53" spans="1:40" ht="15.75" customHeight="1">
      <c r="A53" s="181" t="str">
        <f t="shared" si="2"/>
        <v/>
      </c>
      <c r="B53" s="182"/>
      <c r="C53" s="182"/>
      <c r="D53" s="182" t="str">
        <f t="array" ref="D53">IF(F53="","",INDEX(#REF!,MATCH(F53,#REF!,0)))</f>
        <v/>
      </c>
      <c r="E53" s="182" t="str">
        <f t="array" ref="E53">IF(F53="","",INDEX(#REF!,MATCH(F53,#REF!,0)))</f>
        <v/>
      </c>
      <c r="F53" s="182"/>
      <c r="G53" s="182"/>
      <c r="H53" s="183"/>
      <c r="I53" s="182"/>
      <c r="J53" s="182"/>
      <c r="K53" s="182"/>
      <c r="L53" s="182"/>
      <c r="M53" s="182"/>
      <c r="N53" s="182"/>
      <c r="O53" s="182"/>
      <c r="P53" s="184"/>
      <c r="Q53" s="184"/>
      <c r="R53" s="184"/>
      <c r="S53" s="184"/>
      <c r="T53" s="184"/>
      <c r="U53" s="184"/>
      <c r="V53" s="184"/>
      <c r="W53" s="184"/>
      <c r="X53" s="184"/>
      <c r="Y53" s="182"/>
      <c r="Z53" s="182"/>
      <c r="AA53" s="184"/>
      <c r="AB53" s="184"/>
      <c r="AC53" s="184"/>
      <c r="AD53" s="184"/>
      <c r="AE53" s="184"/>
      <c r="AF53" s="184"/>
      <c r="AG53" s="184"/>
      <c r="AH53" s="184"/>
      <c r="AI53" s="184"/>
      <c r="AJ53" s="174"/>
      <c r="AK53" s="174"/>
      <c r="AL53" s="174"/>
      <c r="AM53" s="174"/>
      <c r="AN53" s="174"/>
    </row>
    <row r="54" spans="1:40" ht="15.75" customHeight="1">
      <c r="A54" s="181" t="str">
        <f t="shared" si="2"/>
        <v/>
      </c>
      <c r="B54" s="182"/>
      <c r="C54" s="182"/>
      <c r="D54" s="182" t="str">
        <f t="array" ref="D54">IF(F54="","",INDEX(#REF!,MATCH(F54,#REF!,0)))</f>
        <v/>
      </c>
      <c r="E54" s="182" t="str">
        <f t="array" ref="E54">IF(F54="","",INDEX(#REF!,MATCH(F54,#REF!,0)))</f>
        <v/>
      </c>
      <c r="F54" s="182"/>
      <c r="G54" s="182"/>
      <c r="H54" s="183"/>
      <c r="I54" s="182"/>
      <c r="J54" s="182"/>
      <c r="K54" s="182"/>
      <c r="L54" s="182"/>
      <c r="M54" s="182"/>
      <c r="N54" s="182"/>
      <c r="O54" s="182"/>
      <c r="P54" s="184"/>
      <c r="Q54" s="184"/>
      <c r="R54" s="184"/>
      <c r="S54" s="184"/>
      <c r="T54" s="184"/>
      <c r="U54" s="184"/>
      <c r="V54" s="184"/>
      <c r="W54" s="184"/>
      <c r="X54" s="184"/>
      <c r="Y54" s="182"/>
      <c r="Z54" s="182"/>
      <c r="AA54" s="184"/>
      <c r="AB54" s="184"/>
      <c r="AC54" s="184"/>
      <c r="AD54" s="184"/>
      <c r="AE54" s="184"/>
      <c r="AF54" s="184"/>
      <c r="AG54" s="184"/>
      <c r="AH54" s="184"/>
      <c r="AI54" s="184"/>
      <c r="AJ54" s="174"/>
      <c r="AK54" s="174"/>
      <c r="AL54" s="174"/>
      <c r="AM54" s="174"/>
      <c r="AN54" s="174"/>
    </row>
    <row r="55" spans="1:40" ht="15.75" customHeight="1">
      <c r="A55" s="181" t="str">
        <f t="shared" si="2"/>
        <v/>
      </c>
      <c r="B55" s="182"/>
      <c r="C55" s="182"/>
      <c r="D55" s="182" t="str">
        <f t="array" ref="D55">IF(F55="","",INDEX(#REF!,MATCH(F55,#REF!,0)))</f>
        <v/>
      </c>
      <c r="E55" s="182" t="str">
        <f t="array" ref="E55">IF(F55="","",INDEX(#REF!,MATCH(F55,#REF!,0)))</f>
        <v/>
      </c>
      <c r="F55" s="182"/>
      <c r="G55" s="182"/>
      <c r="H55" s="183"/>
      <c r="I55" s="182"/>
      <c r="J55" s="182"/>
      <c r="K55" s="182"/>
      <c r="L55" s="182"/>
      <c r="M55" s="182"/>
      <c r="N55" s="182"/>
      <c r="O55" s="182"/>
      <c r="P55" s="184"/>
      <c r="Q55" s="184"/>
      <c r="R55" s="184"/>
      <c r="S55" s="184"/>
      <c r="T55" s="184"/>
      <c r="U55" s="184"/>
      <c r="V55" s="184"/>
      <c r="W55" s="184"/>
      <c r="X55" s="184"/>
      <c r="Y55" s="182"/>
      <c r="Z55" s="182"/>
      <c r="AA55" s="184"/>
      <c r="AB55" s="184"/>
      <c r="AC55" s="184"/>
      <c r="AD55" s="184"/>
      <c r="AE55" s="184"/>
      <c r="AF55" s="184"/>
      <c r="AG55" s="184"/>
      <c r="AH55" s="184"/>
      <c r="AI55" s="184"/>
      <c r="AJ55" s="174"/>
      <c r="AK55" s="174"/>
      <c r="AL55" s="174"/>
      <c r="AM55" s="174"/>
      <c r="AN55" s="174"/>
    </row>
    <row r="56" spans="1:40" ht="15.75" customHeight="1">
      <c r="A56" s="181" t="str">
        <f t="shared" si="2"/>
        <v/>
      </c>
      <c r="B56" s="182"/>
      <c r="C56" s="182"/>
      <c r="D56" s="182" t="str">
        <f t="array" ref="D56">IF(F56="","",INDEX(#REF!,MATCH(F56,#REF!,0)))</f>
        <v/>
      </c>
      <c r="E56" s="182" t="str">
        <f t="array" ref="E56">IF(F56="","",INDEX(#REF!,MATCH(F56,#REF!,0)))</f>
        <v/>
      </c>
      <c r="F56" s="182"/>
      <c r="G56" s="182"/>
      <c r="H56" s="183"/>
      <c r="I56" s="182"/>
      <c r="J56" s="182"/>
      <c r="K56" s="182"/>
      <c r="L56" s="182"/>
      <c r="M56" s="182"/>
      <c r="N56" s="182"/>
      <c r="O56" s="182"/>
      <c r="P56" s="184"/>
      <c r="Q56" s="184"/>
      <c r="R56" s="184"/>
      <c r="S56" s="184"/>
      <c r="T56" s="184"/>
      <c r="U56" s="184"/>
      <c r="V56" s="184"/>
      <c r="W56" s="184"/>
      <c r="X56" s="184"/>
      <c r="Y56" s="182"/>
      <c r="Z56" s="182"/>
      <c r="AA56" s="184"/>
      <c r="AB56" s="184"/>
      <c r="AC56" s="184"/>
      <c r="AD56" s="184"/>
      <c r="AE56" s="184"/>
      <c r="AF56" s="184"/>
      <c r="AG56" s="184"/>
      <c r="AH56" s="184"/>
      <c r="AI56" s="184"/>
      <c r="AJ56" s="174"/>
      <c r="AK56" s="174"/>
      <c r="AL56" s="174"/>
      <c r="AM56" s="174"/>
      <c r="AN56" s="174"/>
    </row>
    <row r="57" spans="1:40" ht="15.75" customHeight="1">
      <c r="A57" s="181" t="str">
        <f t="shared" si="2"/>
        <v/>
      </c>
      <c r="B57" s="182"/>
      <c r="C57" s="182"/>
      <c r="D57" s="182" t="str">
        <f t="array" ref="D57">IF(F57="","",INDEX(#REF!,MATCH(F57,#REF!,0)))</f>
        <v/>
      </c>
      <c r="E57" s="182" t="str">
        <f t="array" ref="E57">IF(F57="","",INDEX(#REF!,MATCH(F57,#REF!,0)))</f>
        <v/>
      </c>
      <c r="F57" s="182"/>
      <c r="G57" s="182"/>
      <c r="H57" s="183"/>
      <c r="I57" s="182"/>
      <c r="J57" s="182"/>
      <c r="K57" s="182"/>
      <c r="L57" s="182"/>
      <c r="M57" s="182"/>
      <c r="N57" s="182"/>
      <c r="O57" s="182"/>
      <c r="P57" s="184"/>
      <c r="Q57" s="184"/>
      <c r="R57" s="184"/>
      <c r="S57" s="184"/>
      <c r="T57" s="184"/>
      <c r="U57" s="184"/>
      <c r="V57" s="184"/>
      <c r="W57" s="184"/>
      <c r="X57" s="184"/>
      <c r="Y57" s="182"/>
      <c r="Z57" s="182"/>
      <c r="AA57" s="184"/>
      <c r="AB57" s="184"/>
      <c r="AC57" s="184"/>
      <c r="AD57" s="184"/>
      <c r="AE57" s="184"/>
      <c r="AF57" s="184"/>
      <c r="AG57" s="184"/>
      <c r="AH57" s="184"/>
      <c r="AI57" s="184"/>
      <c r="AJ57" s="174"/>
      <c r="AK57" s="174"/>
      <c r="AL57" s="174"/>
      <c r="AM57" s="174"/>
      <c r="AN57" s="174"/>
    </row>
    <row r="58" spans="1:40" ht="15.75" customHeight="1">
      <c r="A58" s="181" t="str">
        <f t="shared" si="2"/>
        <v/>
      </c>
      <c r="B58" s="182"/>
      <c r="C58" s="182"/>
      <c r="D58" s="182" t="str">
        <f t="array" ref="D58">IF(F58="","",INDEX(#REF!,MATCH(F58,#REF!,0)))</f>
        <v/>
      </c>
      <c r="E58" s="182" t="str">
        <f t="array" ref="E58">IF(F58="","",INDEX(#REF!,MATCH(F58,#REF!,0)))</f>
        <v/>
      </c>
      <c r="F58" s="182"/>
      <c r="G58" s="182"/>
      <c r="H58" s="183"/>
      <c r="I58" s="182"/>
      <c r="J58" s="182"/>
      <c r="K58" s="182"/>
      <c r="L58" s="182"/>
      <c r="M58" s="182"/>
      <c r="N58" s="182"/>
      <c r="O58" s="182"/>
      <c r="P58" s="184"/>
      <c r="Q58" s="184"/>
      <c r="R58" s="184"/>
      <c r="S58" s="184"/>
      <c r="T58" s="184"/>
      <c r="U58" s="184"/>
      <c r="V58" s="184"/>
      <c r="W58" s="184"/>
      <c r="X58" s="184"/>
      <c r="Y58" s="182"/>
      <c r="Z58" s="182"/>
      <c r="AA58" s="184"/>
      <c r="AB58" s="184"/>
      <c r="AC58" s="184"/>
      <c r="AD58" s="184"/>
      <c r="AE58" s="184"/>
      <c r="AF58" s="184"/>
      <c r="AG58" s="184"/>
      <c r="AH58" s="184"/>
      <c r="AI58" s="184"/>
      <c r="AJ58" s="174"/>
      <c r="AK58" s="174"/>
      <c r="AL58" s="174"/>
      <c r="AM58" s="174"/>
      <c r="AN58" s="174"/>
    </row>
    <row r="59" spans="1:40" ht="15.75" customHeight="1">
      <c r="A59" s="181" t="str">
        <f t="shared" si="2"/>
        <v/>
      </c>
      <c r="B59" s="182"/>
      <c r="C59" s="182"/>
      <c r="D59" s="182" t="str">
        <f t="array" ref="D59">IF(F59="","",INDEX(#REF!,MATCH(F59,#REF!,0)))</f>
        <v/>
      </c>
      <c r="E59" s="182" t="str">
        <f t="array" ref="E59">IF(F59="","",INDEX(#REF!,MATCH(F59,#REF!,0)))</f>
        <v/>
      </c>
      <c r="F59" s="182"/>
      <c r="G59" s="182"/>
      <c r="H59" s="183"/>
      <c r="I59" s="182"/>
      <c r="J59" s="182"/>
      <c r="K59" s="182"/>
      <c r="L59" s="182"/>
      <c r="M59" s="182"/>
      <c r="N59" s="182"/>
      <c r="O59" s="182"/>
      <c r="P59" s="184"/>
      <c r="Q59" s="184"/>
      <c r="R59" s="184"/>
      <c r="S59" s="184"/>
      <c r="T59" s="184"/>
      <c r="U59" s="184"/>
      <c r="V59" s="184"/>
      <c r="W59" s="184"/>
      <c r="X59" s="184"/>
      <c r="Y59" s="182"/>
      <c r="Z59" s="182"/>
      <c r="AA59" s="184"/>
      <c r="AB59" s="184"/>
      <c r="AC59" s="184"/>
      <c r="AD59" s="184"/>
      <c r="AE59" s="184"/>
      <c r="AF59" s="184"/>
      <c r="AG59" s="184"/>
      <c r="AH59" s="184"/>
      <c r="AI59" s="184"/>
      <c r="AJ59" s="174"/>
      <c r="AK59" s="174"/>
      <c r="AL59" s="174"/>
      <c r="AM59" s="174"/>
      <c r="AN59" s="174"/>
    </row>
    <row r="60" spans="1:40" ht="15.75" customHeight="1">
      <c r="A60" s="181" t="str">
        <f t="shared" si="2"/>
        <v/>
      </c>
      <c r="B60" s="182"/>
      <c r="C60" s="182"/>
      <c r="D60" s="182" t="str">
        <f t="array" ref="D60">IF(F60="","",INDEX(#REF!,MATCH(F60,#REF!,0)))</f>
        <v/>
      </c>
      <c r="E60" s="182" t="str">
        <f t="array" ref="E60">IF(F60="","",INDEX(#REF!,MATCH(F60,#REF!,0)))</f>
        <v/>
      </c>
      <c r="F60" s="182"/>
      <c r="G60" s="182"/>
      <c r="H60" s="183"/>
      <c r="I60" s="182"/>
      <c r="J60" s="182"/>
      <c r="K60" s="182"/>
      <c r="L60" s="182"/>
      <c r="M60" s="182"/>
      <c r="N60" s="182"/>
      <c r="O60" s="182"/>
      <c r="P60" s="184"/>
      <c r="Q60" s="184"/>
      <c r="R60" s="184"/>
      <c r="S60" s="184"/>
      <c r="T60" s="184"/>
      <c r="U60" s="184"/>
      <c r="V60" s="184"/>
      <c r="W60" s="184"/>
      <c r="X60" s="184"/>
      <c r="Y60" s="182"/>
      <c r="Z60" s="182"/>
      <c r="AA60" s="184"/>
      <c r="AB60" s="184"/>
      <c r="AC60" s="184"/>
      <c r="AD60" s="184"/>
      <c r="AE60" s="184"/>
      <c r="AF60" s="184"/>
      <c r="AG60" s="184"/>
      <c r="AH60" s="184"/>
      <c r="AI60" s="184"/>
      <c r="AJ60" s="174"/>
      <c r="AK60" s="174"/>
      <c r="AL60" s="174"/>
      <c r="AM60" s="174"/>
      <c r="AN60" s="174"/>
    </row>
    <row r="61" spans="1:40" ht="15.75" customHeight="1">
      <c r="A61" s="181" t="str">
        <f t="shared" si="2"/>
        <v/>
      </c>
      <c r="B61" s="182"/>
      <c r="C61" s="182"/>
      <c r="D61" s="182" t="str">
        <f t="array" ref="D61">IF(F61="","",INDEX(#REF!,MATCH(F61,#REF!,0)))</f>
        <v/>
      </c>
      <c r="E61" s="182" t="str">
        <f t="array" ref="E61">IF(F61="","",INDEX(#REF!,MATCH(F61,#REF!,0)))</f>
        <v/>
      </c>
      <c r="F61" s="182"/>
      <c r="G61" s="182"/>
      <c r="H61" s="183"/>
      <c r="I61" s="182"/>
      <c r="J61" s="182"/>
      <c r="K61" s="182"/>
      <c r="L61" s="182"/>
      <c r="M61" s="182"/>
      <c r="N61" s="182"/>
      <c r="O61" s="182"/>
      <c r="P61" s="184"/>
      <c r="Q61" s="184"/>
      <c r="R61" s="184"/>
      <c r="S61" s="184"/>
      <c r="T61" s="184"/>
      <c r="U61" s="184"/>
      <c r="V61" s="184"/>
      <c r="W61" s="184"/>
      <c r="X61" s="184"/>
      <c r="Y61" s="182"/>
      <c r="Z61" s="182"/>
      <c r="AA61" s="184"/>
      <c r="AB61" s="184"/>
      <c r="AC61" s="184"/>
      <c r="AD61" s="184"/>
      <c r="AE61" s="184"/>
      <c r="AF61" s="184"/>
      <c r="AG61" s="184"/>
      <c r="AH61" s="184"/>
      <c r="AI61" s="184"/>
      <c r="AJ61" s="174"/>
      <c r="AK61" s="174"/>
      <c r="AL61" s="174"/>
      <c r="AM61" s="174"/>
      <c r="AN61" s="174"/>
    </row>
    <row r="62" spans="1:40" ht="15.75" customHeight="1">
      <c r="A62" s="181" t="str">
        <f t="shared" si="2"/>
        <v/>
      </c>
      <c r="B62" s="182"/>
      <c r="C62" s="182"/>
      <c r="D62" s="182" t="str">
        <f t="array" ref="D62">IF(F62="","",INDEX(#REF!,MATCH(F62,#REF!,0)))</f>
        <v/>
      </c>
      <c r="E62" s="182" t="str">
        <f t="array" ref="E62">IF(F62="","",INDEX(#REF!,MATCH(F62,#REF!,0)))</f>
        <v/>
      </c>
      <c r="F62" s="182"/>
      <c r="G62" s="182"/>
      <c r="H62" s="183"/>
      <c r="I62" s="182"/>
      <c r="J62" s="182"/>
      <c r="K62" s="182"/>
      <c r="L62" s="182"/>
      <c r="M62" s="182"/>
      <c r="N62" s="182"/>
      <c r="O62" s="182"/>
      <c r="P62" s="184"/>
      <c r="Q62" s="184"/>
      <c r="R62" s="184"/>
      <c r="S62" s="184"/>
      <c r="T62" s="184"/>
      <c r="U62" s="184"/>
      <c r="V62" s="184"/>
      <c r="W62" s="184"/>
      <c r="X62" s="184"/>
      <c r="Y62" s="182"/>
      <c r="Z62" s="182"/>
      <c r="AA62" s="184"/>
      <c r="AB62" s="184"/>
      <c r="AC62" s="184"/>
      <c r="AD62" s="184"/>
      <c r="AE62" s="184"/>
      <c r="AF62" s="184"/>
      <c r="AG62" s="184"/>
      <c r="AH62" s="184"/>
      <c r="AI62" s="184"/>
      <c r="AJ62" s="174"/>
      <c r="AK62" s="174"/>
      <c r="AL62" s="174"/>
      <c r="AM62" s="174"/>
      <c r="AN62" s="174"/>
    </row>
    <row r="63" spans="1:40" ht="15.75" customHeight="1">
      <c r="A63" s="181" t="str">
        <f t="shared" si="2"/>
        <v/>
      </c>
      <c r="B63" s="182"/>
      <c r="C63" s="182"/>
      <c r="D63" s="182" t="str">
        <f t="array" ref="D63">IF(F63="","",INDEX(#REF!,MATCH(F63,#REF!,0)))</f>
        <v/>
      </c>
      <c r="E63" s="182" t="str">
        <f t="array" ref="E63">IF(F63="","",INDEX(#REF!,MATCH(F63,#REF!,0)))</f>
        <v/>
      </c>
      <c r="F63" s="182"/>
      <c r="G63" s="182"/>
      <c r="H63" s="183"/>
      <c r="I63" s="182"/>
      <c r="J63" s="182"/>
      <c r="K63" s="182"/>
      <c r="L63" s="182"/>
      <c r="M63" s="182"/>
      <c r="N63" s="182"/>
      <c r="O63" s="182"/>
      <c r="P63" s="184"/>
      <c r="Q63" s="184"/>
      <c r="R63" s="184"/>
      <c r="S63" s="184"/>
      <c r="T63" s="184"/>
      <c r="U63" s="184"/>
      <c r="V63" s="184"/>
      <c r="W63" s="184"/>
      <c r="X63" s="184"/>
      <c r="Y63" s="182"/>
      <c r="Z63" s="182"/>
      <c r="AA63" s="184"/>
      <c r="AB63" s="184"/>
      <c r="AC63" s="184"/>
      <c r="AD63" s="184"/>
      <c r="AE63" s="184"/>
      <c r="AF63" s="184"/>
      <c r="AG63" s="184"/>
      <c r="AH63" s="184"/>
      <c r="AI63" s="184"/>
      <c r="AJ63" s="174"/>
      <c r="AK63" s="174"/>
      <c r="AL63" s="174"/>
      <c r="AM63" s="174"/>
      <c r="AN63" s="174"/>
    </row>
    <row r="64" spans="1:40" ht="15.75" customHeight="1">
      <c r="A64" s="181" t="str">
        <f t="shared" si="2"/>
        <v/>
      </c>
      <c r="B64" s="182"/>
      <c r="C64" s="182"/>
      <c r="D64" s="182" t="str">
        <f t="array" ref="D64">IF(F64="","",INDEX(#REF!,MATCH(F64,#REF!,0)))</f>
        <v/>
      </c>
      <c r="E64" s="182" t="str">
        <f t="array" ref="E64">IF(F64="","",INDEX(#REF!,MATCH(F64,#REF!,0)))</f>
        <v/>
      </c>
      <c r="F64" s="182"/>
      <c r="G64" s="182"/>
      <c r="H64" s="183"/>
      <c r="I64" s="182"/>
      <c r="J64" s="182"/>
      <c r="K64" s="182"/>
      <c r="L64" s="182"/>
      <c r="M64" s="182"/>
      <c r="N64" s="182"/>
      <c r="O64" s="182"/>
      <c r="P64" s="184"/>
      <c r="Q64" s="184"/>
      <c r="R64" s="184"/>
      <c r="S64" s="184"/>
      <c r="T64" s="184"/>
      <c r="U64" s="184"/>
      <c r="V64" s="184"/>
      <c r="W64" s="184"/>
      <c r="X64" s="184"/>
      <c r="Y64" s="182"/>
      <c r="Z64" s="182"/>
      <c r="AA64" s="184"/>
      <c r="AB64" s="184"/>
      <c r="AC64" s="184"/>
      <c r="AD64" s="184"/>
      <c r="AE64" s="184"/>
      <c r="AF64" s="184"/>
      <c r="AG64" s="184"/>
      <c r="AH64" s="184"/>
      <c r="AI64" s="184"/>
      <c r="AJ64" s="174"/>
      <c r="AK64" s="174"/>
      <c r="AL64" s="174"/>
      <c r="AM64" s="174"/>
      <c r="AN64" s="174"/>
    </row>
    <row r="65" spans="1:40" ht="15.75" customHeight="1">
      <c r="A65" s="181" t="str">
        <f t="shared" si="2"/>
        <v/>
      </c>
      <c r="B65" s="182"/>
      <c r="C65" s="182"/>
      <c r="D65" s="182" t="str">
        <f t="array" ref="D65">IF(F65="","",INDEX(#REF!,MATCH(F65,#REF!,0)))</f>
        <v/>
      </c>
      <c r="E65" s="182" t="str">
        <f t="array" ref="E65">IF(F65="","",INDEX(#REF!,MATCH(F65,#REF!,0)))</f>
        <v/>
      </c>
      <c r="F65" s="182"/>
      <c r="G65" s="182"/>
      <c r="H65" s="183"/>
      <c r="I65" s="182"/>
      <c r="J65" s="182"/>
      <c r="K65" s="182"/>
      <c r="L65" s="182"/>
      <c r="M65" s="182"/>
      <c r="N65" s="182"/>
      <c r="O65" s="182"/>
      <c r="P65" s="184"/>
      <c r="Q65" s="184"/>
      <c r="R65" s="184"/>
      <c r="S65" s="184"/>
      <c r="T65" s="184"/>
      <c r="U65" s="184"/>
      <c r="V65" s="184"/>
      <c r="W65" s="184"/>
      <c r="X65" s="184"/>
      <c r="Y65" s="182"/>
      <c r="Z65" s="182"/>
      <c r="AA65" s="184"/>
      <c r="AB65" s="184"/>
      <c r="AC65" s="184"/>
      <c r="AD65" s="184"/>
      <c r="AE65" s="184"/>
      <c r="AF65" s="184"/>
      <c r="AG65" s="184"/>
      <c r="AH65" s="184"/>
      <c r="AI65" s="184"/>
      <c r="AJ65" s="174"/>
      <c r="AK65" s="174"/>
      <c r="AL65" s="174"/>
      <c r="AM65" s="174"/>
      <c r="AN65" s="174"/>
    </row>
    <row r="66" spans="1:40" ht="15.75" customHeight="1">
      <c r="A66" s="181" t="str">
        <f t="shared" si="2"/>
        <v/>
      </c>
      <c r="B66" s="182"/>
      <c r="C66" s="182"/>
      <c r="D66" s="182" t="str">
        <f t="array" ref="D66">IF(F66="","",INDEX(#REF!,MATCH(F66,#REF!,0)))</f>
        <v/>
      </c>
      <c r="E66" s="182" t="str">
        <f t="array" ref="E66">IF(F66="","",INDEX(#REF!,MATCH(F66,#REF!,0)))</f>
        <v/>
      </c>
      <c r="F66" s="182"/>
      <c r="G66" s="182"/>
      <c r="H66" s="183"/>
      <c r="I66" s="182"/>
      <c r="J66" s="182"/>
      <c r="K66" s="182"/>
      <c r="L66" s="182"/>
      <c r="M66" s="182"/>
      <c r="N66" s="182"/>
      <c r="O66" s="182"/>
      <c r="P66" s="184"/>
      <c r="Q66" s="184"/>
      <c r="R66" s="184"/>
      <c r="S66" s="184"/>
      <c r="T66" s="184"/>
      <c r="U66" s="184"/>
      <c r="V66" s="184"/>
      <c r="W66" s="184"/>
      <c r="X66" s="184"/>
      <c r="Y66" s="182"/>
      <c r="Z66" s="182"/>
      <c r="AA66" s="184"/>
      <c r="AB66" s="184"/>
      <c r="AC66" s="184"/>
      <c r="AD66" s="184"/>
      <c r="AE66" s="184"/>
      <c r="AF66" s="184"/>
      <c r="AG66" s="184"/>
      <c r="AH66" s="184"/>
      <c r="AI66" s="184"/>
      <c r="AJ66" s="174"/>
      <c r="AK66" s="174"/>
      <c r="AL66" s="174"/>
      <c r="AM66" s="174"/>
      <c r="AN66" s="174"/>
    </row>
    <row r="67" spans="1:40" ht="15.75" customHeight="1">
      <c r="A67" s="181" t="str">
        <f t="shared" si="2"/>
        <v/>
      </c>
      <c r="B67" s="182"/>
      <c r="C67" s="182"/>
      <c r="D67" s="182" t="str">
        <f t="array" ref="D67">IF(F67="","",INDEX(#REF!,MATCH(F67,#REF!,0)))</f>
        <v/>
      </c>
      <c r="E67" s="182" t="str">
        <f t="array" ref="E67">IF(F67="","",INDEX(#REF!,MATCH(F67,#REF!,0)))</f>
        <v/>
      </c>
      <c r="F67" s="182"/>
      <c r="G67" s="182"/>
      <c r="H67" s="183"/>
      <c r="I67" s="182"/>
      <c r="J67" s="182"/>
      <c r="K67" s="182"/>
      <c r="L67" s="182"/>
      <c r="M67" s="182"/>
      <c r="N67" s="182"/>
      <c r="O67" s="182"/>
      <c r="P67" s="184"/>
      <c r="Q67" s="184"/>
      <c r="R67" s="184"/>
      <c r="S67" s="184"/>
      <c r="T67" s="184"/>
      <c r="U67" s="184"/>
      <c r="V67" s="184"/>
      <c r="W67" s="184"/>
      <c r="X67" s="184"/>
      <c r="Y67" s="182"/>
      <c r="Z67" s="182"/>
      <c r="AA67" s="184"/>
      <c r="AB67" s="184"/>
      <c r="AC67" s="184"/>
      <c r="AD67" s="184"/>
      <c r="AE67" s="184"/>
      <c r="AF67" s="184"/>
      <c r="AG67" s="184"/>
      <c r="AH67" s="184"/>
      <c r="AI67" s="184"/>
      <c r="AJ67" s="174"/>
      <c r="AK67" s="174"/>
      <c r="AL67" s="174"/>
      <c r="AM67" s="174"/>
      <c r="AN67" s="174"/>
    </row>
    <row r="68" spans="1:40" ht="15.75" customHeight="1">
      <c r="A68" s="181" t="str">
        <f t="shared" si="2"/>
        <v/>
      </c>
      <c r="B68" s="182"/>
      <c r="C68" s="182"/>
      <c r="D68" s="182" t="str">
        <f t="array" ref="D68">IF(F68="","",INDEX(#REF!,MATCH(F68,#REF!,0)))</f>
        <v/>
      </c>
      <c r="E68" s="182" t="str">
        <f t="array" ref="E68">IF(F68="","",INDEX(#REF!,MATCH(F68,#REF!,0)))</f>
        <v/>
      </c>
      <c r="F68" s="182"/>
      <c r="G68" s="182"/>
      <c r="H68" s="183"/>
      <c r="I68" s="182"/>
      <c r="J68" s="182"/>
      <c r="K68" s="182"/>
      <c r="L68" s="182"/>
      <c r="M68" s="182"/>
      <c r="N68" s="182"/>
      <c r="O68" s="182"/>
      <c r="P68" s="184"/>
      <c r="Q68" s="184"/>
      <c r="R68" s="184"/>
      <c r="S68" s="184"/>
      <c r="T68" s="184"/>
      <c r="U68" s="184"/>
      <c r="V68" s="184"/>
      <c r="W68" s="184"/>
      <c r="X68" s="184"/>
      <c r="Y68" s="182"/>
      <c r="Z68" s="182"/>
      <c r="AA68" s="184"/>
      <c r="AB68" s="184"/>
      <c r="AC68" s="184"/>
      <c r="AD68" s="184"/>
      <c r="AE68" s="184"/>
      <c r="AF68" s="184"/>
      <c r="AG68" s="184"/>
      <c r="AH68" s="184"/>
      <c r="AI68" s="184"/>
      <c r="AJ68" s="174"/>
      <c r="AK68" s="174"/>
      <c r="AL68" s="174"/>
      <c r="AM68" s="174"/>
      <c r="AN68" s="174"/>
    </row>
    <row r="69" spans="1:40" ht="15.75" customHeight="1">
      <c r="A69" s="181" t="str">
        <f t="shared" si="2"/>
        <v/>
      </c>
      <c r="B69" s="182"/>
      <c r="C69" s="182"/>
      <c r="D69" s="182" t="str">
        <f t="array" ref="D69">IF(F69="","",INDEX(#REF!,MATCH(F69,#REF!,0)))</f>
        <v/>
      </c>
      <c r="E69" s="182" t="str">
        <f t="array" ref="E69">IF(F69="","",INDEX(#REF!,MATCH(F69,#REF!,0)))</f>
        <v/>
      </c>
      <c r="F69" s="182"/>
      <c r="G69" s="182"/>
      <c r="H69" s="183"/>
      <c r="I69" s="182"/>
      <c r="J69" s="182"/>
      <c r="K69" s="182"/>
      <c r="L69" s="182"/>
      <c r="M69" s="182"/>
      <c r="N69" s="182"/>
      <c r="O69" s="182"/>
      <c r="P69" s="184"/>
      <c r="Q69" s="184"/>
      <c r="R69" s="184"/>
      <c r="S69" s="184"/>
      <c r="T69" s="184"/>
      <c r="U69" s="184"/>
      <c r="V69" s="184"/>
      <c r="W69" s="184"/>
      <c r="X69" s="184"/>
      <c r="Y69" s="182"/>
      <c r="Z69" s="182"/>
      <c r="AA69" s="184"/>
      <c r="AB69" s="184"/>
      <c r="AC69" s="184"/>
      <c r="AD69" s="184"/>
      <c r="AE69" s="184"/>
      <c r="AF69" s="184"/>
      <c r="AG69" s="184"/>
      <c r="AH69" s="184"/>
      <c r="AI69" s="184"/>
      <c r="AJ69" s="174"/>
      <c r="AK69" s="174"/>
      <c r="AL69" s="174"/>
      <c r="AM69" s="174"/>
      <c r="AN69" s="174"/>
    </row>
    <row r="70" spans="1:40" ht="15.75" customHeight="1">
      <c r="A70" s="181" t="str">
        <f t="shared" si="2"/>
        <v/>
      </c>
      <c r="B70" s="182"/>
      <c r="C70" s="182"/>
      <c r="D70" s="182" t="str">
        <f t="array" ref="D70">IF(F70="","",INDEX(#REF!,MATCH(F70,#REF!,0)))</f>
        <v/>
      </c>
      <c r="E70" s="182" t="str">
        <f t="array" ref="E70">IF(F70="","",INDEX(#REF!,MATCH(F70,#REF!,0)))</f>
        <v/>
      </c>
      <c r="F70" s="182"/>
      <c r="G70" s="182"/>
      <c r="H70" s="183"/>
      <c r="I70" s="182"/>
      <c r="J70" s="182"/>
      <c r="K70" s="182"/>
      <c r="L70" s="182"/>
      <c r="M70" s="182"/>
      <c r="N70" s="182"/>
      <c r="O70" s="182"/>
      <c r="P70" s="184"/>
      <c r="Q70" s="184"/>
      <c r="R70" s="184"/>
      <c r="S70" s="184"/>
      <c r="T70" s="184"/>
      <c r="U70" s="184"/>
      <c r="V70" s="184"/>
      <c r="W70" s="184"/>
      <c r="X70" s="184"/>
      <c r="Y70" s="182"/>
      <c r="Z70" s="182"/>
      <c r="AA70" s="184"/>
      <c r="AB70" s="184"/>
      <c r="AC70" s="184"/>
      <c r="AD70" s="184"/>
      <c r="AE70" s="184"/>
      <c r="AF70" s="184"/>
      <c r="AG70" s="184"/>
      <c r="AH70" s="184"/>
      <c r="AI70" s="184"/>
      <c r="AJ70" s="174"/>
      <c r="AK70" s="174"/>
      <c r="AL70" s="174"/>
      <c r="AM70" s="174"/>
      <c r="AN70" s="174"/>
    </row>
    <row r="71" spans="1:40" ht="15.75" customHeight="1">
      <c r="A71" s="181" t="str">
        <f t="shared" si="2"/>
        <v/>
      </c>
      <c r="B71" s="182"/>
      <c r="C71" s="182"/>
      <c r="D71" s="182" t="str">
        <f t="array" ref="D71">IF(F71="","",INDEX(#REF!,MATCH(F71,#REF!,0)))</f>
        <v/>
      </c>
      <c r="E71" s="182" t="str">
        <f t="array" ref="E71">IF(F71="","",INDEX(#REF!,MATCH(F71,#REF!,0)))</f>
        <v/>
      </c>
      <c r="F71" s="182"/>
      <c r="G71" s="182"/>
      <c r="H71" s="183"/>
      <c r="I71" s="182"/>
      <c r="J71" s="182"/>
      <c r="K71" s="182"/>
      <c r="L71" s="182"/>
      <c r="M71" s="182"/>
      <c r="N71" s="182"/>
      <c r="O71" s="182"/>
      <c r="P71" s="184"/>
      <c r="Q71" s="184"/>
      <c r="R71" s="184"/>
      <c r="S71" s="184"/>
      <c r="T71" s="184"/>
      <c r="U71" s="184"/>
      <c r="V71" s="184"/>
      <c r="W71" s="184"/>
      <c r="X71" s="184"/>
      <c r="Y71" s="182"/>
      <c r="Z71" s="182"/>
      <c r="AA71" s="184"/>
      <c r="AB71" s="184"/>
      <c r="AC71" s="184"/>
      <c r="AD71" s="184"/>
      <c r="AE71" s="184"/>
      <c r="AF71" s="184"/>
      <c r="AG71" s="184"/>
      <c r="AH71" s="184"/>
      <c r="AI71" s="184"/>
      <c r="AJ71" s="174"/>
      <c r="AK71" s="174"/>
      <c r="AL71" s="174"/>
      <c r="AM71" s="174"/>
      <c r="AN71" s="174"/>
    </row>
    <row r="72" spans="1:40" ht="15.75" customHeight="1">
      <c r="A72" s="181" t="str">
        <f t="shared" si="2"/>
        <v/>
      </c>
      <c r="B72" s="182"/>
      <c r="C72" s="182"/>
      <c r="D72" s="182" t="str">
        <f t="array" ref="D72">IF(F72="","",INDEX(#REF!,MATCH(F72,#REF!,0)))</f>
        <v/>
      </c>
      <c r="E72" s="182" t="str">
        <f t="array" ref="E72">IF(F72="","",INDEX(#REF!,MATCH(F72,#REF!,0)))</f>
        <v/>
      </c>
      <c r="F72" s="182"/>
      <c r="G72" s="182"/>
      <c r="H72" s="183"/>
      <c r="I72" s="182"/>
      <c r="J72" s="182"/>
      <c r="K72" s="182"/>
      <c r="L72" s="182"/>
      <c r="M72" s="182"/>
      <c r="N72" s="182"/>
      <c r="O72" s="182"/>
      <c r="P72" s="184"/>
      <c r="Q72" s="184"/>
      <c r="R72" s="184"/>
      <c r="S72" s="184"/>
      <c r="T72" s="184"/>
      <c r="U72" s="184"/>
      <c r="V72" s="184"/>
      <c r="W72" s="184"/>
      <c r="X72" s="184"/>
      <c r="Y72" s="182"/>
      <c r="Z72" s="182"/>
      <c r="AA72" s="184"/>
      <c r="AB72" s="184"/>
      <c r="AC72" s="184"/>
      <c r="AD72" s="184"/>
      <c r="AE72" s="184"/>
      <c r="AF72" s="184"/>
      <c r="AG72" s="184"/>
      <c r="AH72" s="184"/>
      <c r="AI72" s="184"/>
      <c r="AJ72" s="174"/>
      <c r="AK72" s="174"/>
      <c r="AL72" s="174"/>
      <c r="AM72" s="174"/>
      <c r="AN72" s="174"/>
    </row>
    <row r="73" spans="1:40" ht="15.75" customHeight="1">
      <c r="A73" s="181" t="str">
        <f t="shared" si="2"/>
        <v/>
      </c>
      <c r="B73" s="182"/>
      <c r="C73" s="182"/>
      <c r="D73" s="182" t="str">
        <f t="array" ref="D73">IF(F73="","",INDEX(#REF!,MATCH(F73,#REF!,0)))</f>
        <v/>
      </c>
      <c r="E73" s="182" t="str">
        <f t="array" ref="E73">IF(F73="","",INDEX(#REF!,MATCH(F73,#REF!,0)))</f>
        <v/>
      </c>
      <c r="F73" s="182"/>
      <c r="G73" s="182"/>
      <c r="H73" s="183"/>
      <c r="I73" s="182"/>
      <c r="J73" s="182"/>
      <c r="K73" s="182"/>
      <c r="L73" s="182"/>
      <c r="M73" s="182"/>
      <c r="N73" s="182"/>
      <c r="O73" s="182"/>
      <c r="P73" s="184"/>
      <c r="Q73" s="184"/>
      <c r="R73" s="184"/>
      <c r="S73" s="184"/>
      <c r="T73" s="184"/>
      <c r="U73" s="184"/>
      <c r="V73" s="184"/>
      <c r="W73" s="184"/>
      <c r="X73" s="184"/>
      <c r="Y73" s="182"/>
      <c r="Z73" s="182"/>
      <c r="AA73" s="184"/>
      <c r="AB73" s="184"/>
      <c r="AC73" s="184"/>
      <c r="AD73" s="184"/>
      <c r="AE73" s="184"/>
      <c r="AF73" s="184"/>
      <c r="AG73" s="184"/>
      <c r="AH73" s="184"/>
      <c r="AI73" s="184"/>
      <c r="AJ73" s="174"/>
      <c r="AK73" s="174"/>
      <c r="AL73" s="174"/>
      <c r="AM73" s="174"/>
      <c r="AN73" s="174"/>
    </row>
    <row r="74" spans="1:40" ht="15.75" customHeight="1">
      <c r="A74" s="181" t="str">
        <f t="shared" si="2"/>
        <v/>
      </c>
      <c r="B74" s="182"/>
      <c r="C74" s="182"/>
      <c r="D74" s="182" t="str">
        <f t="array" ref="D74">IF(F74="","",INDEX(#REF!,MATCH(F74,#REF!,0)))</f>
        <v/>
      </c>
      <c r="E74" s="182" t="str">
        <f t="array" ref="E74">IF(F74="","",INDEX(#REF!,MATCH(F74,#REF!,0)))</f>
        <v/>
      </c>
      <c r="F74" s="182"/>
      <c r="G74" s="182"/>
      <c r="H74" s="183"/>
      <c r="I74" s="182"/>
      <c r="J74" s="182"/>
      <c r="K74" s="182"/>
      <c r="L74" s="182"/>
      <c r="M74" s="182"/>
      <c r="N74" s="182"/>
      <c r="O74" s="182"/>
      <c r="P74" s="184"/>
      <c r="Q74" s="184"/>
      <c r="R74" s="184"/>
      <c r="S74" s="184"/>
      <c r="T74" s="184"/>
      <c r="U74" s="184"/>
      <c r="V74" s="184"/>
      <c r="W74" s="184"/>
      <c r="X74" s="184"/>
      <c r="Y74" s="182"/>
      <c r="Z74" s="182"/>
      <c r="AA74" s="184"/>
      <c r="AB74" s="184"/>
      <c r="AC74" s="184"/>
      <c r="AD74" s="184"/>
      <c r="AE74" s="184"/>
      <c r="AF74" s="184"/>
      <c r="AG74" s="184"/>
      <c r="AH74" s="184"/>
      <c r="AI74" s="184"/>
      <c r="AJ74" s="174"/>
      <c r="AK74" s="174"/>
      <c r="AL74" s="174"/>
      <c r="AM74" s="174"/>
      <c r="AN74" s="174"/>
    </row>
    <row r="75" spans="1:40" ht="15.75" customHeight="1">
      <c r="A75" s="181" t="str">
        <f t="shared" si="2"/>
        <v/>
      </c>
      <c r="B75" s="182"/>
      <c r="C75" s="182"/>
      <c r="D75" s="182" t="str">
        <f t="array" ref="D75">IF(F75="","",INDEX(#REF!,MATCH(F75,#REF!,0)))</f>
        <v/>
      </c>
      <c r="E75" s="182" t="str">
        <f t="array" ref="E75">IF(F75="","",INDEX(#REF!,MATCH(F75,#REF!,0)))</f>
        <v/>
      </c>
      <c r="F75" s="182"/>
      <c r="G75" s="182"/>
      <c r="H75" s="183"/>
      <c r="I75" s="182"/>
      <c r="J75" s="182"/>
      <c r="K75" s="182"/>
      <c r="L75" s="182"/>
      <c r="M75" s="182"/>
      <c r="N75" s="182"/>
      <c r="O75" s="182"/>
      <c r="P75" s="184"/>
      <c r="Q75" s="184"/>
      <c r="R75" s="184"/>
      <c r="S75" s="184"/>
      <c r="T75" s="184"/>
      <c r="U75" s="184"/>
      <c r="V75" s="184"/>
      <c r="W75" s="184"/>
      <c r="X75" s="184"/>
      <c r="Y75" s="182"/>
      <c r="Z75" s="182"/>
      <c r="AA75" s="184"/>
      <c r="AB75" s="184"/>
      <c r="AC75" s="184"/>
      <c r="AD75" s="184"/>
      <c r="AE75" s="184"/>
      <c r="AF75" s="184"/>
      <c r="AG75" s="184"/>
      <c r="AH75" s="184"/>
      <c r="AI75" s="184"/>
      <c r="AJ75" s="174"/>
      <c r="AK75" s="174"/>
      <c r="AL75" s="174"/>
      <c r="AM75" s="174"/>
      <c r="AN75" s="174"/>
    </row>
    <row r="76" spans="1:40" ht="15.75" customHeight="1">
      <c r="A76" s="181" t="str">
        <f t="shared" si="2"/>
        <v/>
      </c>
      <c r="B76" s="182"/>
      <c r="C76" s="182"/>
      <c r="D76" s="182" t="str">
        <f t="array" ref="D76">IF(F76="","",INDEX(#REF!,MATCH(F76,#REF!,0)))</f>
        <v/>
      </c>
      <c r="E76" s="182" t="str">
        <f t="array" ref="E76">IF(F76="","",INDEX(#REF!,MATCH(F76,#REF!,0)))</f>
        <v/>
      </c>
      <c r="F76" s="182"/>
      <c r="G76" s="182"/>
      <c r="H76" s="183"/>
      <c r="I76" s="182"/>
      <c r="J76" s="182"/>
      <c r="K76" s="182"/>
      <c r="L76" s="182"/>
      <c r="M76" s="182"/>
      <c r="N76" s="182"/>
      <c r="O76" s="182"/>
      <c r="P76" s="184"/>
      <c r="Q76" s="184"/>
      <c r="R76" s="184"/>
      <c r="S76" s="184"/>
      <c r="T76" s="184"/>
      <c r="U76" s="184"/>
      <c r="V76" s="184"/>
      <c r="W76" s="184"/>
      <c r="X76" s="184"/>
      <c r="Y76" s="182"/>
      <c r="Z76" s="182"/>
      <c r="AA76" s="184"/>
      <c r="AB76" s="184"/>
      <c r="AC76" s="184"/>
      <c r="AD76" s="184"/>
      <c r="AE76" s="184"/>
      <c r="AF76" s="184"/>
      <c r="AG76" s="184"/>
      <c r="AH76" s="184"/>
      <c r="AI76" s="184"/>
      <c r="AJ76" s="174"/>
      <c r="AK76" s="174"/>
      <c r="AL76" s="174"/>
      <c r="AM76" s="174"/>
      <c r="AN76" s="174"/>
    </row>
    <row r="77" spans="1:40" ht="15.75" customHeight="1">
      <c r="A77" s="181" t="str">
        <f t="shared" si="2"/>
        <v/>
      </c>
      <c r="B77" s="182"/>
      <c r="C77" s="182"/>
      <c r="D77" s="182" t="str">
        <f t="array" ref="D77">IF(F77="","",INDEX(#REF!,MATCH(F77,#REF!,0)))</f>
        <v/>
      </c>
      <c r="E77" s="182" t="str">
        <f t="array" ref="E77">IF(F77="","",INDEX(#REF!,MATCH(F77,#REF!,0)))</f>
        <v/>
      </c>
      <c r="F77" s="182"/>
      <c r="G77" s="182"/>
      <c r="H77" s="183"/>
      <c r="I77" s="182"/>
      <c r="J77" s="182"/>
      <c r="K77" s="182"/>
      <c r="L77" s="182"/>
      <c r="M77" s="182"/>
      <c r="N77" s="182"/>
      <c r="O77" s="182"/>
      <c r="P77" s="184"/>
      <c r="Q77" s="184"/>
      <c r="R77" s="184"/>
      <c r="S77" s="184"/>
      <c r="T77" s="184"/>
      <c r="U77" s="184"/>
      <c r="V77" s="184"/>
      <c r="W77" s="184"/>
      <c r="X77" s="184"/>
      <c r="Y77" s="182"/>
      <c r="Z77" s="182"/>
      <c r="AA77" s="184"/>
      <c r="AB77" s="184"/>
      <c r="AC77" s="184"/>
      <c r="AD77" s="184"/>
      <c r="AE77" s="184"/>
      <c r="AF77" s="184"/>
      <c r="AG77" s="184"/>
      <c r="AH77" s="184"/>
      <c r="AI77" s="184"/>
      <c r="AJ77" s="174"/>
      <c r="AK77" s="174"/>
      <c r="AL77" s="174"/>
      <c r="AM77" s="174"/>
      <c r="AN77" s="174"/>
    </row>
    <row r="78" spans="1:40" ht="15.75" customHeight="1">
      <c r="A78" s="181" t="str">
        <f t="shared" si="2"/>
        <v/>
      </c>
      <c r="B78" s="182"/>
      <c r="C78" s="182"/>
      <c r="D78" s="182" t="str">
        <f t="array" ref="D78">IF(F78="","",INDEX(#REF!,MATCH(F78,#REF!,0)))</f>
        <v/>
      </c>
      <c r="E78" s="182" t="str">
        <f t="array" ref="E78">IF(F78="","",INDEX(#REF!,MATCH(F78,#REF!,0)))</f>
        <v/>
      </c>
      <c r="F78" s="182"/>
      <c r="G78" s="182"/>
      <c r="H78" s="183"/>
      <c r="I78" s="182"/>
      <c r="J78" s="182"/>
      <c r="K78" s="182"/>
      <c r="L78" s="182"/>
      <c r="M78" s="182"/>
      <c r="N78" s="182"/>
      <c r="O78" s="182"/>
      <c r="P78" s="184"/>
      <c r="Q78" s="184"/>
      <c r="R78" s="184"/>
      <c r="S78" s="184"/>
      <c r="T78" s="184"/>
      <c r="U78" s="184"/>
      <c r="V78" s="184"/>
      <c r="W78" s="184"/>
      <c r="X78" s="184"/>
      <c r="Y78" s="182"/>
      <c r="Z78" s="182"/>
      <c r="AA78" s="184"/>
      <c r="AB78" s="184"/>
      <c r="AC78" s="184"/>
      <c r="AD78" s="184"/>
      <c r="AE78" s="184"/>
      <c r="AF78" s="184"/>
      <c r="AG78" s="184"/>
      <c r="AH78" s="184"/>
      <c r="AI78" s="184"/>
      <c r="AJ78" s="174"/>
      <c r="AK78" s="174"/>
      <c r="AL78" s="174"/>
      <c r="AM78" s="174"/>
      <c r="AN78" s="174"/>
    </row>
    <row r="79" spans="1:40" ht="15.75" customHeight="1">
      <c r="A79" s="181" t="str">
        <f t="shared" si="2"/>
        <v/>
      </c>
      <c r="B79" s="182"/>
      <c r="C79" s="182"/>
      <c r="D79" s="182" t="str">
        <f t="array" ref="D79">IF(F79="","",INDEX(#REF!,MATCH(F79,#REF!,0)))</f>
        <v/>
      </c>
      <c r="E79" s="182" t="str">
        <f t="array" ref="E79">IF(F79="","",INDEX(#REF!,MATCH(F79,#REF!,0)))</f>
        <v/>
      </c>
      <c r="F79" s="182"/>
      <c r="G79" s="182"/>
      <c r="H79" s="183"/>
      <c r="I79" s="182"/>
      <c r="J79" s="182"/>
      <c r="K79" s="182"/>
      <c r="L79" s="182"/>
      <c r="M79" s="182"/>
      <c r="N79" s="182"/>
      <c r="O79" s="182"/>
      <c r="P79" s="184"/>
      <c r="Q79" s="184"/>
      <c r="R79" s="184"/>
      <c r="S79" s="184"/>
      <c r="T79" s="184"/>
      <c r="U79" s="184"/>
      <c r="V79" s="184"/>
      <c r="W79" s="184"/>
      <c r="X79" s="184"/>
      <c r="Y79" s="182"/>
      <c r="Z79" s="182"/>
      <c r="AA79" s="184"/>
      <c r="AB79" s="184"/>
      <c r="AC79" s="184"/>
      <c r="AD79" s="184"/>
      <c r="AE79" s="184"/>
      <c r="AF79" s="184"/>
      <c r="AG79" s="184"/>
      <c r="AH79" s="184"/>
      <c r="AI79" s="184"/>
      <c r="AJ79" s="174"/>
      <c r="AK79" s="174"/>
      <c r="AL79" s="174"/>
      <c r="AM79" s="174"/>
      <c r="AN79" s="174"/>
    </row>
    <row r="80" spans="1:40" ht="15.75" customHeight="1">
      <c r="A80" s="181" t="str">
        <f t="shared" si="2"/>
        <v/>
      </c>
      <c r="B80" s="182"/>
      <c r="C80" s="182"/>
      <c r="D80" s="182" t="str">
        <f t="array" ref="D80">IF(F80="","",INDEX(#REF!,MATCH(F80,#REF!,0)))</f>
        <v/>
      </c>
      <c r="E80" s="182" t="str">
        <f t="array" ref="E80">IF(F80="","",INDEX(#REF!,MATCH(F80,#REF!,0)))</f>
        <v/>
      </c>
      <c r="F80" s="182"/>
      <c r="G80" s="182"/>
      <c r="H80" s="183"/>
      <c r="I80" s="182"/>
      <c r="J80" s="182"/>
      <c r="K80" s="182"/>
      <c r="L80" s="182"/>
      <c r="M80" s="182"/>
      <c r="N80" s="182"/>
      <c r="O80" s="182"/>
      <c r="P80" s="184"/>
      <c r="Q80" s="184"/>
      <c r="R80" s="184"/>
      <c r="S80" s="184"/>
      <c r="T80" s="184"/>
      <c r="U80" s="184"/>
      <c r="V80" s="184"/>
      <c r="W80" s="184"/>
      <c r="X80" s="184"/>
      <c r="Y80" s="182"/>
      <c r="Z80" s="182"/>
      <c r="AA80" s="184"/>
      <c r="AB80" s="184"/>
      <c r="AC80" s="184"/>
      <c r="AD80" s="184"/>
      <c r="AE80" s="184"/>
      <c r="AF80" s="184"/>
      <c r="AG80" s="184"/>
      <c r="AH80" s="184"/>
      <c r="AI80" s="184"/>
      <c r="AJ80" s="174"/>
      <c r="AK80" s="174"/>
      <c r="AL80" s="174"/>
      <c r="AM80" s="174"/>
      <c r="AN80" s="174"/>
    </row>
    <row r="81" spans="1:40" ht="15.75" customHeight="1">
      <c r="A81" s="181" t="str">
        <f t="shared" si="2"/>
        <v/>
      </c>
      <c r="B81" s="182"/>
      <c r="C81" s="182"/>
      <c r="D81" s="182" t="str">
        <f t="array" ref="D81">IF(F81="","",INDEX(#REF!,MATCH(F81,#REF!,0)))</f>
        <v/>
      </c>
      <c r="E81" s="182" t="str">
        <f t="array" ref="E81">IF(F81="","",INDEX(#REF!,MATCH(F81,#REF!,0)))</f>
        <v/>
      </c>
      <c r="F81" s="182"/>
      <c r="G81" s="182"/>
      <c r="H81" s="183"/>
      <c r="I81" s="182"/>
      <c r="J81" s="182"/>
      <c r="K81" s="182"/>
      <c r="L81" s="182"/>
      <c r="M81" s="182"/>
      <c r="N81" s="182"/>
      <c r="O81" s="182"/>
      <c r="P81" s="184"/>
      <c r="Q81" s="184"/>
      <c r="R81" s="184"/>
      <c r="S81" s="184"/>
      <c r="T81" s="184"/>
      <c r="U81" s="184"/>
      <c r="V81" s="184"/>
      <c r="W81" s="184"/>
      <c r="X81" s="184"/>
      <c r="Y81" s="182"/>
      <c r="Z81" s="182"/>
      <c r="AA81" s="184"/>
      <c r="AB81" s="184"/>
      <c r="AC81" s="184"/>
      <c r="AD81" s="184"/>
      <c r="AE81" s="184"/>
      <c r="AF81" s="184"/>
      <c r="AG81" s="184"/>
      <c r="AH81" s="184"/>
      <c r="AI81" s="184"/>
      <c r="AJ81" s="174"/>
      <c r="AK81" s="174"/>
      <c r="AL81" s="174"/>
      <c r="AM81" s="174"/>
      <c r="AN81" s="174"/>
    </row>
    <row r="82" spans="1:40" ht="15.75" customHeight="1">
      <c r="A82" s="181" t="str">
        <f t="shared" si="2"/>
        <v/>
      </c>
      <c r="B82" s="182"/>
      <c r="C82" s="182"/>
      <c r="D82" s="182" t="str">
        <f t="array" ref="D82">IF(F82="","",INDEX(#REF!,MATCH(F82,#REF!,0)))</f>
        <v/>
      </c>
      <c r="E82" s="182" t="str">
        <f t="array" ref="E82">IF(F82="","",INDEX(#REF!,MATCH(F82,#REF!,0)))</f>
        <v/>
      </c>
      <c r="F82" s="182"/>
      <c r="G82" s="182"/>
      <c r="H82" s="183"/>
      <c r="I82" s="182"/>
      <c r="J82" s="182"/>
      <c r="K82" s="182"/>
      <c r="L82" s="182"/>
      <c r="M82" s="182"/>
      <c r="N82" s="182"/>
      <c r="O82" s="182"/>
      <c r="P82" s="184"/>
      <c r="Q82" s="184"/>
      <c r="R82" s="184"/>
      <c r="S82" s="184"/>
      <c r="T82" s="184"/>
      <c r="U82" s="184"/>
      <c r="V82" s="184"/>
      <c r="W82" s="184"/>
      <c r="X82" s="184"/>
      <c r="Y82" s="182"/>
      <c r="Z82" s="182"/>
      <c r="AA82" s="184"/>
      <c r="AB82" s="184"/>
      <c r="AC82" s="184"/>
      <c r="AD82" s="184"/>
      <c r="AE82" s="184"/>
      <c r="AF82" s="184"/>
      <c r="AG82" s="184"/>
      <c r="AH82" s="184"/>
      <c r="AI82" s="184"/>
      <c r="AJ82" s="174"/>
      <c r="AK82" s="174"/>
      <c r="AL82" s="174"/>
      <c r="AM82" s="174"/>
      <c r="AN82" s="174"/>
    </row>
    <row r="83" spans="1:40" ht="15.75" customHeight="1">
      <c r="A83" s="181" t="str">
        <f t="shared" si="2"/>
        <v/>
      </c>
      <c r="B83" s="182"/>
      <c r="C83" s="182"/>
      <c r="D83" s="182" t="str">
        <f t="array" ref="D83">IF(F83="","",INDEX(#REF!,MATCH(F83,#REF!,0)))</f>
        <v/>
      </c>
      <c r="E83" s="182" t="str">
        <f t="array" ref="E83">IF(F83="","",INDEX(#REF!,MATCH(F83,#REF!,0)))</f>
        <v/>
      </c>
      <c r="F83" s="182"/>
      <c r="G83" s="182"/>
      <c r="H83" s="183"/>
      <c r="I83" s="182"/>
      <c r="J83" s="182"/>
      <c r="K83" s="182"/>
      <c r="L83" s="182"/>
      <c r="M83" s="182"/>
      <c r="N83" s="182"/>
      <c r="O83" s="182"/>
      <c r="P83" s="184"/>
      <c r="Q83" s="184"/>
      <c r="R83" s="184"/>
      <c r="S83" s="184"/>
      <c r="T83" s="184"/>
      <c r="U83" s="184"/>
      <c r="V83" s="184"/>
      <c r="W83" s="184"/>
      <c r="X83" s="184"/>
      <c r="Y83" s="182"/>
      <c r="Z83" s="182"/>
      <c r="AA83" s="184"/>
      <c r="AB83" s="184"/>
      <c r="AC83" s="184"/>
      <c r="AD83" s="184"/>
      <c r="AE83" s="184"/>
      <c r="AF83" s="184"/>
      <c r="AG83" s="184"/>
      <c r="AH83" s="184"/>
      <c r="AI83" s="184"/>
      <c r="AJ83" s="174"/>
      <c r="AK83" s="174"/>
      <c r="AL83" s="174"/>
      <c r="AM83" s="174"/>
      <c r="AN83" s="174"/>
    </row>
    <row r="84" spans="1:40" ht="15.75" customHeight="1">
      <c r="A84" s="181" t="str">
        <f t="shared" si="2"/>
        <v/>
      </c>
      <c r="B84" s="182"/>
      <c r="C84" s="182"/>
      <c r="D84" s="182" t="str">
        <f t="array" ref="D84">IF(F84="","",INDEX(#REF!,MATCH(F84,#REF!,0)))</f>
        <v/>
      </c>
      <c r="E84" s="182" t="str">
        <f t="array" ref="E84">IF(F84="","",INDEX(#REF!,MATCH(F84,#REF!,0)))</f>
        <v/>
      </c>
      <c r="F84" s="182"/>
      <c r="G84" s="182"/>
      <c r="H84" s="183"/>
      <c r="I84" s="182"/>
      <c r="J84" s="182"/>
      <c r="K84" s="182"/>
      <c r="L84" s="182"/>
      <c r="M84" s="182"/>
      <c r="N84" s="182"/>
      <c r="O84" s="182"/>
      <c r="P84" s="184"/>
      <c r="Q84" s="184"/>
      <c r="R84" s="184"/>
      <c r="S84" s="184"/>
      <c r="T84" s="184"/>
      <c r="U84" s="184"/>
      <c r="V84" s="184"/>
      <c r="W84" s="184"/>
      <c r="X84" s="184"/>
      <c r="Y84" s="182"/>
      <c r="Z84" s="182"/>
      <c r="AA84" s="184"/>
      <c r="AB84" s="184"/>
      <c r="AC84" s="184"/>
      <c r="AD84" s="184"/>
      <c r="AE84" s="184"/>
      <c r="AF84" s="184"/>
      <c r="AG84" s="184"/>
      <c r="AH84" s="184"/>
      <c r="AI84" s="184"/>
      <c r="AJ84" s="174"/>
      <c r="AK84" s="174"/>
      <c r="AL84" s="174"/>
      <c r="AM84" s="174"/>
      <c r="AN84" s="174"/>
    </row>
    <row r="85" spans="1:40" ht="15.75" customHeight="1">
      <c r="A85" s="181" t="str">
        <f t="shared" si="2"/>
        <v/>
      </c>
      <c r="B85" s="182"/>
      <c r="C85" s="182"/>
      <c r="D85" s="182" t="str">
        <f t="array" ref="D85">IF(F85="","",INDEX(#REF!,MATCH(F85,#REF!,0)))</f>
        <v/>
      </c>
      <c r="E85" s="182" t="str">
        <f t="array" ref="E85">IF(F85="","",INDEX(#REF!,MATCH(F85,#REF!,0)))</f>
        <v/>
      </c>
      <c r="F85" s="182"/>
      <c r="G85" s="182"/>
      <c r="H85" s="183"/>
      <c r="I85" s="182"/>
      <c r="J85" s="182"/>
      <c r="K85" s="182"/>
      <c r="L85" s="182"/>
      <c r="M85" s="182"/>
      <c r="N85" s="182"/>
      <c r="O85" s="182"/>
      <c r="P85" s="184"/>
      <c r="Q85" s="184"/>
      <c r="R85" s="184"/>
      <c r="S85" s="184"/>
      <c r="T85" s="184"/>
      <c r="U85" s="184"/>
      <c r="V85" s="184"/>
      <c r="W85" s="184"/>
      <c r="X85" s="184"/>
      <c r="Y85" s="182"/>
      <c r="Z85" s="182"/>
      <c r="AA85" s="184"/>
      <c r="AB85" s="184"/>
      <c r="AC85" s="184"/>
      <c r="AD85" s="184"/>
      <c r="AE85" s="184"/>
      <c r="AF85" s="184"/>
      <c r="AG85" s="184"/>
      <c r="AH85" s="184"/>
      <c r="AI85" s="184"/>
      <c r="AJ85" s="174"/>
      <c r="AK85" s="174"/>
      <c r="AL85" s="174"/>
      <c r="AM85" s="174"/>
      <c r="AN85" s="174"/>
    </row>
    <row r="86" spans="1:40" ht="15.75" customHeight="1">
      <c r="A86" s="181" t="str">
        <f t="shared" si="2"/>
        <v/>
      </c>
      <c r="B86" s="182"/>
      <c r="C86" s="182"/>
      <c r="D86" s="182" t="str">
        <f t="array" ref="D86">IF(F86="","",INDEX(#REF!,MATCH(F86,#REF!,0)))</f>
        <v/>
      </c>
      <c r="E86" s="182" t="str">
        <f t="array" ref="E86">IF(F86="","",INDEX(#REF!,MATCH(F86,#REF!,0)))</f>
        <v/>
      </c>
      <c r="F86" s="182"/>
      <c r="G86" s="182"/>
      <c r="H86" s="183"/>
      <c r="I86" s="182"/>
      <c r="J86" s="182"/>
      <c r="K86" s="182"/>
      <c r="L86" s="182"/>
      <c r="M86" s="182"/>
      <c r="N86" s="182"/>
      <c r="O86" s="182"/>
      <c r="P86" s="184"/>
      <c r="Q86" s="184"/>
      <c r="R86" s="184"/>
      <c r="S86" s="184"/>
      <c r="T86" s="184"/>
      <c r="U86" s="184"/>
      <c r="V86" s="184"/>
      <c r="W86" s="184"/>
      <c r="X86" s="184"/>
      <c r="Y86" s="182"/>
      <c r="Z86" s="182"/>
      <c r="AA86" s="184"/>
      <c r="AB86" s="184"/>
      <c r="AC86" s="184"/>
      <c r="AD86" s="184"/>
      <c r="AE86" s="184"/>
      <c r="AF86" s="184"/>
      <c r="AG86" s="184"/>
      <c r="AH86" s="184"/>
      <c r="AI86" s="184"/>
      <c r="AJ86" s="174"/>
      <c r="AK86" s="174"/>
      <c r="AL86" s="174"/>
      <c r="AM86" s="174"/>
      <c r="AN86" s="174"/>
    </row>
    <row r="87" spans="1:40" ht="15.75" customHeight="1">
      <c r="A87" s="181" t="str">
        <f t="shared" si="2"/>
        <v/>
      </c>
      <c r="B87" s="182"/>
      <c r="C87" s="182"/>
      <c r="D87" s="182" t="str">
        <f t="array" ref="D87">IF(F87="","",INDEX(#REF!,MATCH(F87,#REF!,0)))</f>
        <v/>
      </c>
      <c r="E87" s="182" t="str">
        <f t="array" ref="E87">IF(F87="","",INDEX(#REF!,MATCH(F87,#REF!,0)))</f>
        <v/>
      </c>
      <c r="F87" s="182"/>
      <c r="G87" s="182"/>
      <c r="H87" s="183"/>
      <c r="I87" s="182"/>
      <c r="J87" s="182"/>
      <c r="K87" s="182"/>
      <c r="L87" s="182"/>
      <c r="M87" s="182"/>
      <c r="N87" s="182"/>
      <c r="O87" s="182"/>
      <c r="P87" s="184"/>
      <c r="Q87" s="184"/>
      <c r="R87" s="184"/>
      <c r="S87" s="184"/>
      <c r="T87" s="184"/>
      <c r="U87" s="184"/>
      <c r="V87" s="184"/>
      <c r="W87" s="184"/>
      <c r="X87" s="184"/>
      <c r="Y87" s="182"/>
      <c r="Z87" s="182"/>
      <c r="AA87" s="184"/>
      <c r="AB87" s="184"/>
      <c r="AC87" s="184"/>
      <c r="AD87" s="184"/>
      <c r="AE87" s="184"/>
      <c r="AF87" s="184"/>
      <c r="AG87" s="184"/>
      <c r="AH87" s="184"/>
      <c r="AI87" s="184"/>
      <c r="AJ87" s="174"/>
      <c r="AK87" s="174"/>
      <c r="AL87" s="174"/>
      <c r="AM87" s="174"/>
      <c r="AN87" s="174"/>
    </row>
    <row r="88" spans="1:40" ht="15.75" customHeight="1">
      <c r="A88" s="181" t="str">
        <f t="shared" si="2"/>
        <v/>
      </c>
      <c r="B88" s="182"/>
      <c r="C88" s="182"/>
      <c r="D88" s="182" t="str">
        <f t="array" ref="D88">IF(F88="","",INDEX(#REF!,MATCH(F88,#REF!,0)))</f>
        <v/>
      </c>
      <c r="E88" s="182" t="str">
        <f t="array" ref="E88">IF(F88="","",INDEX(#REF!,MATCH(F88,#REF!,0)))</f>
        <v/>
      </c>
      <c r="F88" s="182"/>
      <c r="G88" s="182"/>
      <c r="H88" s="183"/>
      <c r="I88" s="182"/>
      <c r="J88" s="182"/>
      <c r="K88" s="182"/>
      <c r="L88" s="182"/>
      <c r="M88" s="182"/>
      <c r="N88" s="182"/>
      <c r="O88" s="182"/>
      <c r="P88" s="184"/>
      <c r="Q88" s="184"/>
      <c r="R88" s="184"/>
      <c r="S88" s="184"/>
      <c r="T88" s="184"/>
      <c r="U88" s="184"/>
      <c r="V88" s="184"/>
      <c r="W88" s="184"/>
      <c r="X88" s="184"/>
      <c r="Y88" s="182"/>
      <c r="Z88" s="182"/>
      <c r="AA88" s="184"/>
      <c r="AB88" s="184"/>
      <c r="AC88" s="184"/>
      <c r="AD88" s="184"/>
      <c r="AE88" s="184"/>
      <c r="AF88" s="184"/>
      <c r="AG88" s="184"/>
      <c r="AH88" s="184"/>
      <c r="AI88" s="184"/>
      <c r="AJ88" s="174"/>
      <c r="AK88" s="174"/>
      <c r="AL88" s="174"/>
      <c r="AM88" s="174"/>
      <c r="AN88" s="174"/>
    </row>
    <row r="89" spans="1:40" ht="15.75" customHeight="1">
      <c r="A89" s="181" t="str">
        <f t="shared" si="2"/>
        <v/>
      </c>
      <c r="B89" s="182"/>
      <c r="C89" s="182"/>
      <c r="D89" s="182" t="str">
        <f t="array" ref="D89">IF(F89="","",INDEX(#REF!,MATCH(F89,#REF!,0)))</f>
        <v/>
      </c>
      <c r="E89" s="182" t="str">
        <f t="array" ref="E89">IF(F89="","",INDEX(#REF!,MATCH(F89,#REF!,0)))</f>
        <v/>
      </c>
      <c r="F89" s="182"/>
      <c r="G89" s="182"/>
      <c r="H89" s="183"/>
      <c r="I89" s="182"/>
      <c r="J89" s="182"/>
      <c r="K89" s="182"/>
      <c r="L89" s="182"/>
      <c r="M89" s="182"/>
      <c r="N89" s="182"/>
      <c r="O89" s="182"/>
      <c r="P89" s="184"/>
      <c r="Q89" s="184"/>
      <c r="R89" s="184"/>
      <c r="S89" s="184"/>
      <c r="T89" s="184"/>
      <c r="U89" s="184"/>
      <c r="V89" s="184"/>
      <c r="W89" s="184"/>
      <c r="X89" s="184"/>
      <c r="Y89" s="182"/>
      <c r="Z89" s="182"/>
      <c r="AA89" s="184"/>
      <c r="AB89" s="184"/>
      <c r="AC89" s="184"/>
      <c r="AD89" s="184"/>
      <c r="AE89" s="184"/>
      <c r="AF89" s="184"/>
      <c r="AG89" s="184"/>
      <c r="AH89" s="184"/>
      <c r="AI89" s="184"/>
      <c r="AJ89" s="174"/>
      <c r="AK89" s="174"/>
      <c r="AL89" s="174"/>
      <c r="AM89" s="174"/>
      <c r="AN89" s="174"/>
    </row>
    <row r="90" spans="1:40" ht="15.75" customHeight="1">
      <c r="A90" s="181" t="str">
        <f t="shared" si="2"/>
        <v/>
      </c>
      <c r="B90" s="182"/>
      <c r="C90" s="182"/>
      <c r="D90" s="182" t="str">
        <f t="array" ref="D90">IF(F90="","",INDEX(#REF!,MATCH(F90,#REF!,0)))</f>
        <v/>
      </c>
      <c r="E90" s="182" t="str">
        <f t="array" ref="E90">IF(F90="","",INDEX(#REF!,MATCH(F90,#REF!,0)))</f>
        <v/>
      </c>
      <c r="F90" s="182"/>
      <c r="G90" s="182"/>
      <c r="H90" s="183"/>
      <c r="I90" s="182"/>
      <c r="J90" s="182"/>
      <c r="K90" s="182"/>
      <c r="L90" s="182"/>
      <c r="M90" s="182"/>
      <c r="N90" s="182"/>
      <c r="O90" s="182"/>
      <c r="P90" s="184"/>
      <c r="Q90" s="184"/>
      <c r="R90" s="184"/>
      <c r="S90" s="184"/>
      <c r="T90" s="184"/>
      <c r="U90" s="184"/>
      <c r="V90" s="184"/>
      <c r="W90" s="184"/>
      <c r="X90" s="184"/>
      <c r="Y90" s="182"/>
      <c r="Z90" s="182"/>
      <c r="AA90" s="184"/>
      <c r="AB90" s="184"/>
      <c r="AC90" s="184"/>
      <c r="AD90" s="184"/>
      <c r="AE90" s="184"/>
      <c r="AF90" s="184"/>
      <c r="AG90" s="184"/>
      <c r="AH90" s="184"/>
      <c r="AI90" s="184"/>
      <c r="AJ90" s="174"/>
      <c r="AK90" s="174"/>
      <c r="AL90" s="174"/>
      <c r="AM90" s="174"/>
      <c r="AN90" s="174"/>
    </row>
    <row r="91" spans="1:40" ht="15.75" customHeight="1">
      <c r="A91" s="181" t="str">
        <f t="shared" si="2"/>
        <v/>
      </c>
      <c r="B91" s="182"/>
      <c r="C91" s="182"/>
      <c r="D91" s="182" t="str">
        <f t="array" ref="D91">IF(F91="","",INDEX(#REF!,MATCH(F91,#REF!,0)))</f>
        <v/>
      </c>
      <c r="E91" s="182" t="str">
        <f t="array" ref="E91">IF(F91="","",INDEX(#REF!,MATCH(F91,#REF!,0)))</f>
        <v/>
      </c>
      <c r="F91" s="182"/>
      <c r="G91" s="182"/>
      <c r="H91" s="183"/>
      <c r="I91" s="182"/>
      <c r="J91" s="182"/>
      <c r="K91" s="182"/>
      <c r="L91" s="182"/>
      <c r="M91" s="182"/>
      <c r="N91" s="182"/>
      <c r="O91" s="182"/>
      <c r="P91" s="184"/>
      <c r="Q91" s="184"/>
      <c r="R91" s="184"/>
      <c r="S91" s="184"/>
      <c r="T91" s="184"/>
      <c r="U91" s="184"/>
      <c r="V91" s="184"/>
      <c r="W91" s="184"/>
      <c r="X91" s="184"/>
      <c r="Y91" s="182"/>
      <c r="Z91" s="182"/>
      <c r="AA91" s="184"/>
      <c r="AB91" s="184"/>
      <c r="AC91" s="184"/>
      <c r="AD91" s="184"/>
      <c r="AE91" s="184"/>
      <c r="AF91" s="184"/>
      <c r="AG91" s="184"/>
      <c r="AH91" s="184"/>
      <c r="AI91" s="184"/>
      <c r="AJ91" s="174"/>
      <c r="AK91" s="174"/>
      <c r="AL91" s="174"/>
      <c r="AM91" s="174"/>
      <c r="AN91" s="174"/>
    </row>
    <row r="92" spans="1:40" ht="15.75" customHeight="1">
      <c r="A92" s="181" t="str">
        <f t="shared" si="2"/>
        <v/>
      </c>
      <c r="B92" s="182"/>
      <c r="C92" s="182"/>
      <c r="D92" s="182" t="str">
        <f t="array" ref="D92">IF(F92="","",INDEX(#REF!,MATCH(F92,#REF!,0)))</f>
        <v/>
      </c>
      <c r="E92" s="182" t="str">
        <f t="array" ref="E92">IF(F92="","",INDEX(#REF!,MATCH(F92,#REF!,0)))</f>
        <v/>
      </c>
      <c r="F92" s="182"/>
      <c r="G92" s="182"/>
      <c r="H92" s="183"/>
      <c r="I92" s="182"/>
      <c r="J92" s="182"/>
      <c r="K92" s="182"/>
      <c r="L92" s="182"/>
      <c r="M92" s="182"/>
      <c r="N92" s="182"/>
      <c r="O92" s="182"/>
      <c r="P92" s="184"/>
      <c r="Q92" s="184"/>
      <c r="R92" s="184"/>
      <c r="S92" s="184"/>
      <c r="T92" s="184"/>
      <c r="U92" s="184"/>
      <c r="V92" s="184"/>
      <c r="W92" s="184"/>
      <c r="X92" s="184"/>
      <c r="Y92" s="182"/>
      <c r="Z92" s="182"/>
      <c r="AA92" s="184"/>
      <c r="AB92" s="184"/>
      <c r="AC92" s="184"/>
      <c r="AD92" s="184"/>
      <c r="AE92" s="184"/>
      <c r="AF92" s="184"/>
      <c r="AG92" s="184"/>
      <c r="AH92" s="184"/>
      <c r="AI92" s="184"/>
      <c r="AJ92" s="174"/>
      <c r="AK92" s="174"/>
      <c r="AL92" s="174"/>
      <c r="AM92" s="174"/>
      <c r="AN92" s="174"/>
    </row>
    <row r="93" spans="1:40" ht="15.75" customHeight="1">
      <c r="A93" s="181" t="str">
        <f t="shared" si="2"/>
        <v/>
      </c>
      <c r="B93" s="182"/>
      <c r="C93" s="182"/>
      <c r="D93" s="182" t="str">
        <f t="array" ref="D93">IF(F93="","",INDEX(#REF!,MATCH(F93,#REF!,0)))</f>
        <v/>
      </c>
      <c r="E93" s="182" t="str">
        <f t="array" ref="E93">IF(F93="","",INDEX(#REF!,MATCH(F93,#REF!,0)))</f>
        <v/>
      </c>
      <c r="F93" s="182"/>
      <c r="G93" s="182"/>
      <c r="H93" s="183"/>
      <c r="I93" s="182"/>
      <c r="J93" s="182"/>
      <c r="K93" s="182"/>
      <c r="L93" s="182"/>
      <c r="M93" s="182"/>
      <c r="N93" s="182"/>
      <c r="O93" s="182"/>
      <c r="P93" s="184"/>
      <c r="Q93" s="184"/>
      <c r="R93" s="184"/>
      <c r="S93" s="184"/>
      <c r="T93" s="184"/>
      <c r="U93" s="184"/>
      <c r="V93" s="184"/>
      <c r="W93" s="184"/>
      <c r="X93" s="184"/>
      <c r="Y93" s="182"/>
      <c r="Z93" s="182"/>
      <c r="AA93" s="184"/>
      <c r="AB93" s="184"/>
      <c r="AC93" s="184"/>
      <c r="AD93" s="184"/>
      <c r="AE93" s="184"/>
      <c r="AF93" s="184"/>
      <c r="AG93" s="184"/>
      <c r="AH93" s="184"/>
      <c r="AI93" s="184"/>
      <c r="AJ93" s="174"/>
      <c r="AK93" s="174"/>
      <c r="AL93" s="174"/>
      <c r="AM93" s="174"/>
      <c r="AN93" s="174"/>
    </row>
    <row r="94" spans="1:40" ht="15.75" customHeight="1">
      <c r="A94" s="181" t="str">
        <f t="shared" si="2"/>
        <v/>
      </c>
      <c r="B94" s="182"/>
      <c r="C94" s="182"/>
      <c r="D94" s="182" t="str">
        <f t="array" ref="D94">IF(F94="","",INDEX(#REF!,MATCH(F94,#REF!,0)))</f>
        <v/>
      </c>
      <c r="E94" s="182" t="str">
        <f t="array" ref="E94">IF(F94="","",INDEX(#REF!,MATCH(F94,#REF!,0)))</f>
        <v/>
      </c>
      <c r="F94" s="182"/>
      <c r="G94" s="182"/>
      <c r="H94" s="183"/>
      <c r="I94" s="182"/>
      <c r="J94" s="182"/>
      <c r="K94" s="182"/>
      <c r="L94" s="182"/>
      <c r="M94" s="182"/>
      <c r="N94" s="182"/>
      <c r="O94" s="182"/>
      <c r="P94" s="184"/>
      <c r="Q94" s="184"/>
      <c r="R94" s="184"/>
      <c r="S94" s="184"/>
      <c r="T94" s="184"/>
      <c r="U94" s="184"/>
      <c r="V94" s="184"/>
      <c r="W94" s="184"/>
      <c r="X94" s="184"/>
      <c r="Y94" s="182"/>
      <c r="Z94" s="182"/>
      <c r="AA94" s="184"/>
      <c r="AB94" s="184"/>
      <c r="AC94" s="184"/>
      <c r="AD94" s="184"/>
      <c r="AE94" s="184"/>
      <c r="AF94" s="184"/>
      <c r="AG94" s="184"/>
      <c r="AH94" s="184"/>
      <c r="AI94" s="184"/>
      <c r="AJ94" s="174"/>
      <c r="AK94" s="174"/>
      <c r="AL94" s="174"/>
      <c r="AM94" s="174"/>
      <c r="AN94" s="174"/>
    </row>
    <row r="95" spans="1:40" ht="15.75" customHeight="1">
      <c r="A95" s="181" t="str">
        <f t="shared" si="2"/>
        <v/>
      </c>
      <c r="B95" s="182"/>
      <c r="C95" s="182"/>
      <c r="D95" s="182" t="str">
        <f t="array" ref="D95">IF(F95="","",INDEX(#REF!,MATCH(F95,#REF!,0)))</f>
        <v/>
      </c>
      <c r="E95" s="182" t="str">
        <f t="array" ref="E95">IF(F95="","",INDEX(#REF!,MATCH(F95,#REF!,0)))</f>
        <v/>
      </c>
      <c r="F95" s="182"/>
      <c r="G95" s="182"/>
      <c r="H95" s="183"/>
      <c r="I95" s="182"/>
      <c r="J95" s="182"/>
      <c r="K95" s="182"/>
      <c r="L95" s="182"/>
      <c r="M95" s="182"/>
      <c r="N95" s="182"/>
      <c r="O95" s="182"/>
      <c r="P95" s="184"/>
      <c r="Q95" s="184"/>
      <c r="R95" s="184"/>
      <c r="S95" s="184"/>
      <c r="T95" s="184"/>
      <c r="U95" s="184"/>
      <c r="V95" s="184"/>
      <c r="W95" s="184"/>
      <c r="X95" s="184"/>
      <c r="Y95" s="182"/>
      <c r="Z95" s="182"/>
      <c r="AA95" s="184"/>
      <c r="AB95" s="184"/>
      <c r="AC95" s="184"/>
      <c r="AD95" s="184"/>
      <c r="AE95" s="184"/>
      <c r="AF95" s="184"/>
      <c r="AG95" s="184"/>
      <c r="AH95" s="184"/>
      <c r="AI95" s="184"/>
      <c r="AJ95" s="174"/>
      <c r="AK95" s="174"/>
      <c r="AL95" s="174"/>
      <c r="AM95" s="174"/>
      <c r="AN95" s="174"/>
    </row>
    <row r="96" spans="1:40" ht="15.75" customHeight="1">
      <c r="A96" s="181" t="str">
        <f t="shared" si="2"/>
        <v/>
      </c>
      <c r="B96" s="182"/>
      <c r="C96" s="182"/>
      <c r="D96" s="182" t="str">
        <f t="array" ref="D96">IF(F96="","",INDEX(#REF!,MATCH(F96,#REF!,0)))</f>
        <v/>
      </c>
      <c r="E96" s="182" t="str">
        <f t="array" ref="E96">IF(F96="","",INDEX(#REF!,MATCH(F96,#REF!,0)))</f>
        <v/>
      </c>
      <c r="F96" s="182"/>
      <c r="G96" s="182"/>
      <c r="H96" s="183"/>
      <c r="I96" s="182"/>
      <c r="J96" s="182"/>
      <c r="K96" s="182"/>
      <c r="L96" s="182"/>
      <c r="M96" s="182"/>
      <c r="N96" s="182"/>
      <c r="O96" s="182"/>
      <c r="P96" s="184"/>
      <c r="Q96" s="184"/>
      <c r="R96" s="184"/>
      <c r="S96" s="184"/>
      <c r="T96" s="184"/>
      <c r="U96" s="184"/>
      <c r="V96" s="184"/>
      <c r="W96" s="184"/>
      <c r="X96" s="184"/>
      <c r="Y96" s="182"/>
      <c r="Z96" s="182"/>
      <c r="AA96" s="184"/>
      <c r="AB96" s="184"/>
      <c r="AC96" s="184"/>
      <c r="AD96" s="184"/>
      <c r="AE96" s="184"/>
      <c r="AF96" s="184"/>
      <c r="AG96" s="184"/>
      <c r="AH96" s="184"/>
      <c r="AI96" s="184"/>
      <c r="AJ96" s="174"/>
      <c r="AK96" s="174"/>
      <c r="AL96" s="174"/>
      <c r="AM96" s="174"/>
      <c r="AN96" s="174"/>
    </row>
    <row r="97" spans="1:40" ht="15.75" customHeight="1">
      <c r="A97" s="181" t="str">
        <f t="shared" si="2"/>
        <v/>
      </c>
      <c r="B97" s="182"/>
      <c r="C97" s="182"/>
      <c r="D97" s="182" t="str">
        <f t="array" ref="D97">IF(F97="","",INDEX(#REF!,MATCH(F97,#REF!,0)))</f>
        <v/>
      </c>
      <c r="E97" s="182" t="str">
        <f t="array" ref="E97">IF(F97="","",INDEX(#REF!,MATCH(F97,#REF!,0)))</f>
        <v/>
      </c>
      <c r="F97" s="182"/>
      <c r="G97" s="182"/>
      <c r="H97" s="183"/>
      <c r="I97" s="182"/>
      <c r="J97" s="182"/>
      <c r="K97" s="182"/>
      <c r="L97" s="182"/>
      <c r="M97" s="182"/>
      <c r="N97" s="182"/>
      <c r="O97" s="182"/>
      <c r="P97" s="184"/>
      <c r="Q97" s="184"/>
      <c r="R97" s="184"/>
      <c r="S97" s="184"/>
      <c r="T97" s="184"/>
      <c r="U97" s="184"/>
      <c r="V97" s="184"/>
      <c r="W97" s="184"/>
      <c r="X97" s="184"/>
      <c r="Y97" s="182"/>
      <c r="Z97" s="182"/>
      <c r="AA97" s="184"/>
      <c r="AB97" s="184"/>
      <c r="AC97" s="184"/>
      <c r="AD97" s="184"/>
      <c r="AE97" s="184"/>
      <c r="AF97" s="184"/>
      <c r="AG97" s="184"/>
      <c r="AH97" s="184"/>
      <c r="AI97" s="184"/>
      <c r="AJ97" s="174"/>
      <c r="AK97" s="174"/>
      <c r="AL97" s="174"/>
      <c r="AM97" s="174"/>
      <c r="AN97" s="174"/>
    </row>
    <row r="98" spans="1:40" ht="15.75" customHeight="1">
      <c r="A98" s="181" t="str">
        <f t="shared" si="2"/>
        <v/>
      </c>
      <c r="B98" s="182"/>
      <c r="C98" s="182"/>
      <c r="D98" s="182" t="str">
        <f t="array" ref="D98">IF(F98="","",INDEX(#REF!,MATCH(F98,#REF!,0)))</f>
        <v/>
      </c>
      <c r="E98" s="182" t="str">
        <f t="array" ref="E98">IF(F98="","",INDEX(#REF!,MATCH(F98,#REF!,0)))</f>
        <v/>
      </c>
      <c r="F98" s="182"/>
      <c r="G98" s="182"/>
      <c r="H98" s="183"/>
      <c r="I98" s="182"/>
      <c r="J98" s="182"/>
      <c r="K98" s="182"/>
      <c r="L98" s="182"/>
      <c r="M98" s="182"/>
      <c r="N98" s="182"/>
      <c r="O98" s="182"/>
      <c r="P98" s="184"/>
      <c r="Q98" s="184"/>
      <c r="R98" s="184"/>
      <c r="S98" s="184"/>
      <c r="T98" s="184"/>
      <c r="U98" s="184"/>
      <c r="V98" s="184"/>
      <c r="W98" s="184"/>
      <c r="X98" s="184"/>
      <c r="Y98" s="182"/>
      <c r="Z98" s="182"/>
      <c r="AA98" s="184"/>
      <c r="AB98" s="184"/>
      <c r="AC98" s="184"/>
      <c r="AD98" s="184"/>
      <c r="AE98" s="184"/>
      <c r="AF98" s="184"/>
      <c r="AG98" s="184"/>
      <c r="AH98" s="184"/>
      <c r="AI98" s="184"/>
      <c r="AJ98" s="174"/>
      <c r="AK98" s="174"/>
      <c r="AL98" s="174"/>
      <c r="AM98" s="174"/>
      <c r="AN98" s="174"/>
    </row>
    <row r="99" spans="1:40" ht="15.75" customHeight="1">
      <c r="A99" s="181" t="str">
        <f t="shared" si="2"/>
        <v/>
      </c>
      <c r="B99" s="182"/>
      <c r="C99" s="182"/>
      <c r="D99" s="182" t="str">
        <f t="array" ref="D99">IF(F99="","",INDEX(#REF!,MATCH(F99,#REF!,0)))</f>
        <v/>
      </c>
      <c r="E99" s="182" t="str">
        <f t="array" ref="E99">IF(F99="","",INDEX(#REF!,MATCH(F99,#REF!,0)))</f>
        <v/>
      </c>
      <c r="F99" s="182"/>
      <c r="G99" s="182"/>
      <c r="H99" s="183"/>
      <c r="I99" s="182"/>
      <c r="J99" s="182"/>
      <c r="K99" s="182"/>
      <c r="L99" s="182"/>
      <c r="M99" s="182"/>
      <c r="N99" s="182"/>
      <c r="O99" s="182"/>
      <c r="P99" s="184"/>
      <c r="Q99" s="184"/>
      <c r="R99" s="184"/>
      <c r="S99" s="184"/>
      <c r="T99" s="184"/>
      <c r="U99" s="184"/>
      <c r="V99" s="184"/>
      <c r="W99" s="184"/>
      <c r="X99" s="184"/>
      <c r="Y99" s="182"/>
      <c r="Z99" s="182"/>
      <c r="AA99" s="184"/>
      <c r="AB99" s="184"/>
      <c r="AC99" s="184"/>
      <c r="AD99" s="184"/>
      <c r="AE99" s="184"/>
      <c r="AF99" s="184"/>
      <c r="AG99" s="184"/>
      <c r="AH99" s="184"/>
      <c r="AI99" s="184"/>
      <c r="AJ99" s="174"/>
      <c r="AK99" s="174"/>
      <c r="AL99" s="174"/>
      <c r="AM99" s="174"/>
      <c r="AN99" s="174"/>
    </row>
    <row r="100" spans="1:40" ht="15.75" customHeight="1">
      <c r="A100" s="181" t="str">
        <f t="shared" si="2"/>
        <v/>
      </c>
      <c r="B100" s="182"/>
      <c r="C100" s="182"/>
      <c r="D100" s="182" t="str">
        <f t="array" ref="D100">IF(F100="","",INDEX(#REF!,MATCH(F100,#REF!,0)))</f>
        <v/>
      </c>
      <c r="E100" s="182" t="str">
        <f t="array" ref="E100">IF(F100="","",INDEX(#REF!,MATCH(F100,#REF!,0)))</f>
        <v/>
      </c>
      <c r="F100" s="182"/>
      <c r="G100" s="182"/>
      <c r="H100" s="183"/>
      <c r="I100" s="182"/>
      <c r="J100" s="182"/>
      <c r="K100" s="182"/>
      <c r="L100" s="182"/>
      <c r="M100" s="182"/>
      <c r="N100" s="182"/>
      <c r="O100" s="182"/>
      <c r="P100" s="184"/>
      <c r="Q100" s="184"/>
      <c r="R100" s="184"/>
      <c r="S100" s="184"/>
      <c r="T100" s="184"/>
      <c r="U100" s="184"/>
      <c r="V100" s="184"/>
      <c r="W100" s="184"/>
      <c r="X100" s="184"/>
      <c r="Y100" s="182"/>
      <c r="Z100" s="182"/>
      <c r="AA100" s="184"/>
      <c r="AB100" s="184"/>
      <c r="AC100" s="184"/>
      <c r="AD100" s="184"/>
      <c r="AE100" s="184"/>
      <c r="AF100" s="184"/>
      <c r="AG100" s="184"/>
      <c r="AH100" s="184"/>
      <c r="AI100" s="184"/>
      <c r="AJ100" s="174"/>
      <c r="AK100" s="174"/>
      <c r="AL100" s="174"/>
      <c r="AM100" s="174"/>
      <c r="AN100" s="174"/>
    </row>
    <row r="101" spans="1:40" ht="15.75" customHeight="1">
      <c r="A101" s="181" t="str">
        <f t="shared" si="2"/>
        <v/>
      </c>
      <c r="B101" s="182"/>
      <c r="C101" s="182"/>
      <c r="D101" s="182" t="str">
        <f t="array" ref="D101">IF(F101="","",INDEX(#REF!,MATCH(F101,#REF!,0)))</f>
        <v/>
      </c>
      <c r="E101" s="182" t="str">
        <f t="array" ref="E101">IF(F101="","",INDEX(#REF!,MATCH(F101,#REF!,0)))</f>
        <v/>
      </c>
      <c r="F101" s="182"/>
      <c r="G101" s="182"/>
      <c r="H101" s="183"/>
      <c r="I101" s="182"/>
      <c r="J101" s="182"/>
      <c r="K101" s="182"/>
      <c r="L101" s="182"/>
      <c r="M101" s="182"/>
      <c r="N101" s="182"/>
      <c r="O101" s="182"/>
      <c r="P101" s="184"/>
      <c r="Q101" s="184"/>
      <c r="R101" s="184"/>
      <c r="S101" s="184"/>
      <c r="T101" s="184"/>
      <c r="U101" s="184"/>
      <c r="V101" s="184"/>
      <c r="W101" s="184"/>
      <c r="X101" s="184"/>
      <c r="Y101" s="182"/>
      <c r="Z101" s="182"/>
      <c r="AA101" s="184"/>
      <c r="AB101" s="184"/>
      <c r="AC101" s="184"/>
      <c r="AD101" s="184"/>
      <c r="AE101" s="184"/>
      <c r="AF101" s="184"/>
      <c r="AG101" s="184"/>
      <c r="AH101" s="184"/>
      <c r="AI101" s="184"/>
      <c r="AJ101" s="174"/>
      <c r="AK101" s="174"/>
      <c r="AL101" s="174"/>
      <c r="AM101" s="174"/>
      <c r="AN101" s="174"/>
    </row>
    <row r="102" spans="1:40" ht="15.75" customHeight="1">
      <c r="A102" s="181" t="str">
        <f t="shared" si="2"/>
        <v/>
      </c>
      <c r="B102" s="182"/>
      <c r="C102" s="182"/>
      <c r="D102" s="182" t="str">
        <f t="array" ref="D102">IF(F102="","",INDEX(#REF!,MATCH(F102,#REF!,0)))</f>
        <v/>
      </c>
      <c r="E102" s="182" t="str">
        <f t="array" ref="E102">IF(F102="","",INDEX(#REF!,MATCH(F102,#REF!,0)))</f>
        <v/>
      </c>
      <c r="F102" s="182"/>
      <c r="G102" s="182"/>
      <c r="H102" s="183"/>
      <c r="I102" s="182"/>
      <c r="J102" s="182"/>
      <c r="K102" s="182"/>
      <c r="L102" s="182"/>
      <c r="M102" s="182"/>
      <c r="N102" s="182"/>
      <c r="O102" s="182"/>
      <c r="P102" s="184"/>
      <c r="Q102" s="184"/>
      <c r="R102" s="184"/>
      <c r="S102" s="184"/>
      <c r="T102" s="184"/>
      <c r="U102" s="184"/>
      <c r="V102" s="184"/>
      <c r="W102" s="184"/>
      <c r="X102" s="184"/>
      <c r="Y102" s="182"/>
      <c r="Z102" s="182"/>
      <c r="AA102" s="184"/>
      <c r="AB102" s="184"/>
      <c r="AC102" s="184"/>
      <c r="AD102" s="184"/>
      <c r="AE102" s="184"/>
      <c r="AF102" s="184"/>
      <c r="AG102" s="184"/>
      <c r="AH102" s="184"/>
      <c r="AI102" s="184"/>
      <c r="AJ102" s="174"/>
      <c r="AK102" s="174"/>
      <c r="AL102" s="174"/>
      <c r="AM102" s="174"/>
      <c r="AN102" s="174"/>
    </row>
    <row r="103" spans="1:40" ht="15.75" customHeight="1">
      <c r="A103" s="181" t="str">
        <f t="shared" si="2"/>
        <v/>
      </c>
      <c r="B103" s="182"/>
      <c r="C103" s="182"/>
      <c r="D103" s="182" t="str">
        <f t="array" ref="D103">IF(F103="","",INDEX(#REF!,MATCH(F103,#REF!,0)))</f>
        <v/>
      </c>
      <c r="E103" s="182" t="str">
        <f t="array" ref="E103">IF(F103="","",INDEX(#REF!,MATCH(F103,#REF!,0)))</f>
        <v/>
      </c>
      <c r="F103" s="182"/>
      <c r="G103" s="182"/>
      <c r="H103" s="183"/>
      <c r="I103" s="182"/>
      <c r="J103" s="182"/>
      <c r="K103" s="182"/>
      <c r="L103" s="182"/>
      <c r="M103" s="182"/>
      <c r="N103" s="182"/>
      <c r="O103" s="182"/>
      <c r="P103" s="184"/>
      <c r="Q103" s="184"/>
      <c r="R103" s="184"/>
      <c r="S103" s="184"/>
      <c r="T103" s="184"/>
      <c r="U103" s="184"/>
      <c r="V103" s="184"/>
      <c r="W103" s="184"/>
      <c r="X103" s="184"/>
      <c r="Y103" s="182"/>
      <c r="Z103" s="182"/>
      <c r="AA103" s="184"/>
      <c r="AB103" s="184"/>
      <c r="AC103" s="184"/>
      <c r="AD103" s="184"/>
      <c r="AE103" s="184"/>
      <c r="AF103" s="184"/>
      <c r="AG103" s="184"/>
      <c r="AH103" s="184"/>
      <c r="AI103" s="184"/>
      <c r="AJ103" s="174"/>
      <c r="AK103" s="174"/>
      <c r="AL103" s="174"/>
      <c r="AM103" s="174"/>
      <c r="AN103" s="174"/>
    </row>
    <row r="104" spans="1:40" ht="15.75" customHeight="1">
      <c r="A104" s="181" t="str">
        <f t="shared" si="2"/>
        <v/>
      </c>
      <c r="B104" s="182"/>
      <c r="C104" s="182"/>
      <c r="D104" s="182" t="str">
        <f t="array" ref="D104">IF(F104="","",INDEX(#REF!,MATCH(F104,#REF!,0)))</f>
        <v/>
      </c>
      <c r="E104" s="182" t="str">
        <f t="array" ref="E104">IF(F104="","",INDEX(#REF!,MATCH(F104,#REF!,0)))</f>
        <v/>
      </c>
      <c r="F104" s="182"/>
      <c r="G104" s="182"/>
      <c r="H104" s="183"/>
      <c r="I104" s="182"/>
      <c r="J104" s="182"/>
      <c r="K104" s="182"/>
      <c r="L104" s="182"/>
      <c r="M104" s="182"/>
      <c r="N104" s="182"/>
      <c r="O104" s="182"/>
      <c r="P104" s="184"/>
      <c r="Q104" s="184"/>
      <c r="R104" s="184"/>
      <c r="S104" s="184"/>
      <c r="T104" s="184"/>
      <c r="U104" s="184"/>
      <c r="V104" s="184"/>
      <c r="W104" s="184"/>
      <c r="X104" s="184"/>
      <c r="Y104" s="182"/>
      <c r="Z104" s="182"/>
      <c r="AA104" s="184"/>
      <c r="AB104" s="184"/>
      <c r="AC104" s="184"/>
      <c r="AD104" s="184"/>
      <c r="AE104" s="184"/>
      <c r="AF104" s="184"/>
      <c r="AG104" s="184"/>
      <c r="AH104" s="184"/>
      <c r="AI104" s="184"/>
      <c r="AJ104" s="174"/>
      <c r="AK104" s="174"/>
      <c r="AL104" s="174"/>
      <c r="AM104" s="174"/>
      <c r="AN104" s="174"/>
    </row>
    <row r="105" spans="1:40" ht="15.75" customHeight="1">
      <c r="A105" s="181" t="str">
        <f t="shared" si="2"/>
        <v/>
      </c>
      <c r="B105" s="182"/>
      <c r="C105" s="182"/>
      <c r="D105" s="182" t="str">
        <f t="array" ref="D105">IF(F105="","",INDEX(#REF!,MATCH(F105,#REF!,0)))</f>
        <v/>
      </c>
      <c r="E105" s="182" t="str">
        <f t="array" ref="E105">IF(F105="","",INDEX(#REF!,MATCH(F105,#REF!,0)))</f>
        <v/>
      </c>
      <c r="F105" s="182"/>
      <c r="G105" s="182"/>
      <c r="H105" s="183"/>
      <c r="I105" s="182"/>
      <c r="J105" s="182"/>
      <c r="K105" s="182"/>
      <c r="L105" s="182"/>
      <c r="M105" s="182"/>
      <c r="N105" s="182"/>
      <c r="O105" s="182"/>
      <c r="P105" s="184"/>
      <c r="Q105" s="184"/>
      <c r="R105" s="184"/>
      <c r="S105" s="184"/>
      <c r="T105" s="184"/>
      <c r="U105" s="184"/>
      <c r="V105" s="184"/>
      <c r="W105" s="184"/>
      <c r="X105" s="184"/>
      <c r="Y105" s="182"/>
      <c r="Z105" s="182"/>
      <c r="AA105" s="184"/>
      <c r="AB105" s="184"/>
      <c r="AC105" s="184"/>
      <c r="AD105" s="184"/>
      <c r="AE105" s="184"/>
      <c r="AF105" s="184"/>
      <c r="AG105" s="184"/>
      <c r="AH105" s="184"/>
      <c r="AI105" s="184"/>
      <c r="AJ105" s="174"/>
      <c r="AK105" s="174"/>
      <c r="AL105" s="174"/>
      <c r="AM105" s="174"/>
      <c r="AN105" s="174"/>
    </row>
    <row r="106" spans="1:40" ht="15.75" customHeight="1">
      <c r="A106" s="181" t="str">
        <f t="shared" si="2"/>
        <v/>
      </c>
      <c r="B106" s="182"/>
      <c r="C106" s="182"/>
      <c r="D106" s="182" t="str">
        <f t="array" ref="D106">IF(F106="","",INDEX(#REF!,MATCH(F106,#REF!,0)))</f>
        <v/>
      </c>
      <c r="E106" s="182" t="str">
        <f t="array" ref="E106">IF(F106="","",INDEX(#REF!,MATCH(F106,#REF!,0)))</f>
        <v/>
      </c>
      <c r="F106" s="182"/>
      <c r="G106" s="182"/>
      <c r="H106" s="183"/>
      <c r="I106" s="182"/>
      <c r="J106" s="182"/>
      <c r="K106" s="182"/>
      <c r="L106" s="182"/>
      <c r="M106" s="182"/>
      <c r="N106" s="182"/>
      <c r="O106" s="182"/>
      <c r="P106" s="184"/>
      <c r="Q106" s="184"/>
      <c r="R106" s="184"/>
      <c r="S106" s="184"/>
      <c r="T106" s="184"/>
      <c r="U106" s="184"/>
      <c r="V106" s="184"/>
      <c r="W106" s="184"/>
      <c r="X106" s="184"/>
      <c r="Y106" s="182"/>
      <c r="Z106" s="182"/>
      <c r="AA106" s="184"/>
      <c r="AB106" s="184"/>
      <c r="AC106" s="184"/>
      <c r="AD106" s="184"/>
      <c r="AE106" s="184"/>
      <c r="AF106" s="184"/>
      <c r="AG106" s="184"/>
      <c r="AH106" s="184"/>
      <c r="AI106" s="184"/>
      <c r="AJ106" s="174"/>
      <c r="AK106" s="174"/>
      <c r="AL106" s="174"/>
      <c r="AM106" s="174"/>
      <c r="AN106" s="174"/>
    </row>
    <row r="107" spans="1:40" ht="15.75" customHeight="1">
      <c r="A107" s="181" t="str">
        <f t="shared" si="2"/>
        <v/>
      </c>
      <c r="B107" s="182"/>
      <c r="C107" s="182"/>
      <c r="D107" s="182" t="str">
        <f t="array" ref="D107">IF(F107="","",INDEX(#REF!,MATCH(F107,#REF!,0)))</f>
        <v/>
      </c>
      <c r="E107" s="182" t="str">
        <f t="array" ref="E107">IF(F107="","",INDEX(#REF!,MATCH(F107,#REF!,0)))</f>
        <v/>
      </c>
      <c r="F107" s="182"/>
      <c r="G107" s="182"/>
      <c r="H107" s="183"/>
      <c r="I107" s="182"/>
      <c r="J107" s="182"/>
      <c r="K107" s="182"/>
      <c r="L107" s="182"/>
      <c r="M107" s="182"/>
      <c r="N107" s="182"/>
      <c r="O107" s="182"/>
      <c r="P107" s="184"/>
      <c r="Q107" s="184"/>
      <c r="R107" s="184"/>
      <c r="S107" s="184"/>
      <c r="T107" s="184"/>
      <c r="U107" s="184"/>
      <c r="V107" s="184"/>
      <c r="W107" s="184"/>
      <c r="X107" s="184"/>
      <c r="Y107" s="182"/>
      <c r="Z107" s="182"/>
      <c r="AA107" s="184"/>
      <c r="AB107" s="184"/>
      <c r="AC107" s="184"/>
      <c r="AD107" s="184"/>
      <c r="AE107" s="184"/>
      <c r="AF107" s="184"/>
      <c r="AG107" s="184"/>
      <c r="AH107" s="184"/>
      <c r="AI107" s="184"/>
      <c r="AJ107" s="174"/>
      <c r="AK107" s="174"/>
      <c r="AL107" s="174"/>
      <c r="AM107" s="174"/>
      <c r="AN107" s="174"/>
    </row>
    <row r="108" spans="1:40" ht="15.75" customHeight="1">
      <c r="A108" s="181" t="str">
        <f t="shared" si="2"/>
        <v/>
      </c>
      <c r="B108" s="182"/>
      <c r="C108" s="182"/>
      <c r="D108" s="182" t="str">
        <f t="array" ref="D108">IF(F108="","",INDEX(#REF!,MATCH(F108,#REF!,0)))</f>
        <v/>
      </c>
      <c r="E108" s="182" t="str">
        <f t="array" ref="E108">IF(F108="","",INDEX(#REF!,MATCH(F108,#REF!,0)))</f>
        <v/>
      </c>
      <c r="F108" s="182"/>
      <c r="G108" s="182"/>
      <c r="H108" s="183"/>
      <c r="I108" s="182"/>
      <c r="J108" s="182"/>
      <c r="K108" s="182"/>
      <c r="L108" s="182"/>
      <c r="M108" s="182"/>
      <c r="N108" s="182"/>
      <c r="O108" s="182"/>
      <c r="P108" s="184"/>
      <c r="Q108" s="184"/>
      <c r="R108" s="184"/>
      <c r="S108" s="184"/>
      <c r="T108" s="184"/>
      <c r="U108" s="184"/>
      <c r="V108" s="184"/>
      <c r="W108" s="184"/>
      <c r="X108" s="184"/>
      <c r="Y108" s="182"/>
      <c r="Z108" s="182"/>
      <c r="AA108" s="184"/>
      <c r="AB108" s="184"/>
      <c r="AC108" s="184"/>
      <c r="AD108" s="184"/>
      <c r="AE108" s="184"/>
      <c r="AF108" s="184"/>
      <c r="AG108" s="184"/>
      <c r="AH108" s="184"/>
      <c r="AI108" s="184"/>
      <c r="AJ108" s="174"/>
      <c r="AK108" s="174"/>
      <c r="AL108" s="174"/>
      <c r="AM108" s="174"/>
      <c r="AN108" s="174"/>
    </row>
    <row r="109" spans="1:40" ht="15.75" customHeight="1">
      <c r="A109" s="181" t="str">
        <f t="shared" si="2"/>
        <v/>
      </c>
      <c r="B109" s="182"/>
      <c r="C109" s="182"/>
      <c r="D109" s="182" t="str">
        <f t="array" ref="D109">IF(F109="","",INDEX(#REF!,MATCH(F109,#REF!,0)))</f>
        <v/>
      </c>
      <c r="E109" s="182" t="str">
        <f t="array" ref="E109">IF(F109="","",INDEX(#REF!,MATCH(F109,#REF!,0)))</f>
        <v/>
      </c>
      <c r="F109" s="182"/>
      <c r="G109" s="182"/>
      <c r="H109" s="183"/>
      <c r="I109" s="182"/>
      <c r="J109" s="182"/>
      <c r="K109" s="182"/>
      <c r="L109" s="182"/>
      <c r="M109" s="182"/>
      <c r="N109" s="182"/>
      <c r="O109" s="182"/>
      <c r="P109" s="184"/>
      <c r="Q109" s="184"/>
      <c r="R109" s="184"/>
      <c r="S109" s="184"/>
      <c r="T109" s="184"/>
      <c r="U109" s="184"/>
      <c r="V109" s="184"/>
      <c r="W109" s="184"/>
      <c r="X109" s="184"/>
      <c r="Y109" s="182"/>
      <c r="Z109" s="182"/>
      <c r="AA109" s="184"/>
      <c r="AB109" s="184"/>
      <c r="AC109" s="184"/>
      <c r="AD109" s="184"/>
      <c r="AE109" s="184"/>
      <c r="AF109" s="184"/>
      <c r="AG109" s="184"/>
      <c r="AH109" s="184"/>
      <c r="AI109" s="184"/>
      <c r="AJ109" s="174"/>
      <c r="AK109" s="174"/>
      <c r="AL109" s="174"/>
      <c r="AM109" s="174"/>
      <c r="AN109" s="174"/>
    </row>
    <row r="110" spans="1:40" ht="15.75" customHeight="1">
      <c r="A110" s="181" t="str">
        <f t="shared" si="2"/>
        <v/>
      </c>
      <c r="B110" s="182"/>
      <c r="C110" s="182"/>
      <c r="D110" s="182" t="str">
        <f t="array" ref="D110">IF(F110="","",INDEX(#REF!,MATCH(F110,#REF!,0)))</f>
        <v/>
      </c>
      <c r="E110" s="182" t="str">
        <f t="array" ref="E110">IF(F110="","",INDEX(#REF!,MATCH(F110,#REF!,0)))</f>
        <v/>
      </c>
      <c r="F110" s="182"/>
      <c r="G110" s="182"/>
      <c r="H110" s="183"/>
      <c r="I110" s="182"/>
      <c r="J110" s="182"/>
      <c r="K110" s="182"/>
      <c r="L110" s="182"/>
      <c r="M110" s="182"/>
      <c r="N110" s="182"/>
      <c r="O110" s="182"/>
      <c r="P110" s="184"/>
      <c r="Q110" s="184"/>
      <c r="R110" s="184"/>
      <c r="S110" s="184"/>
      <c r="T110" s="184"/>
      <c r="U110" s="184"/>
      <c r="V110" s="184"/>
      <c r="W110" s="184"/>
      <c r="X110" s="184"/>
      <c r="Y110" s="182"/>
      <c r="Z110" s="182"/>
      <c r="AA110" s="184"/>
      <c r="AB110" s="184"/>
      <c r="AC110" s="184"/>
      <c r="AD110" s="184"/>
      <c r="AE110" s="184"/>
      <c r="AF110" s="184"/>
      <c r="AG110" s="184"/>
      <c r="AH110" s="184"/>
      <c r="AI110" s="184"/>
      <c r="AJ110" s="174"/>
      <c r="AK110" s="174"/>
      <c r="AL110" s="174"/>
      <c r="AM110" s="174"/>
      <c r="AN110" s="174"/>
    </row>
    <row r="111" spans="1:40" ht="15.75" customHeight="1">
      <c r="A111" s="181" t="str">
        <f t="shared" si="2"/>
        <v/>
      </c>
      <c r="B111" s="182"/>
      <c r="C111" s="182"/>
      <c r="D111" s="182" t="str">
        <f t="array" ref="D111">IF(F111="","",INDEX(#REF!,MATCH(F111,#REF!,0)))</f>
        <v/>
      </c>
      <c r="E111" s="182" t="str">
        <f t="array" ref="E111">IF(F111="","",INDEX(#REF!,MATCH(F111,#REF!,0)))</f>
        <v/>
      </c>
      <c r="F111" s="182"/>
      <c r="G111" s="182"/>
      <c r="H111" s="183"/>
      <c r="I111" s="182"/>
      <c r="J111" s="182"/>
      <c r="K111" s="182"/>
      <c r="L111" s="182"/>
      <c r="M111" s="182"/>
      <c r="N111" s="182"/>
      <c r="O111" s="182"/>
      <c r="P111" s="184"/>
      <c r="Q111" s="184"/>
      <c r="R111" s="184"/>
      <c r="S111" s="184"/>
      <c r="T111" s="184"/>
      <c r="U111" s="184"/>
      <c r="V111" s="184"/>
      <c r="W111" s="184"/>
      <c r="X111" s="184"/>
      <c r="Y111" s="182"/>
      <c r="Z111" s="182"/>
      <c r="AA111" s="184"/>
      <c r="AB111" s="184"/>
      <c r="AC111" s="184"/>
      <c r="AD111" s="184"/>
      <c r="AE111" s="184"/>
      <c r="AF111" s="184"/>
      <c r="AG111" s="184"/>
      <c r="AH111" s="184"/>
      <c r="AI111" s="184"/>
      <c r="AJ111" s="174"/>
      <c r="AK111" s="174"/>
      <c r="AL111" s="174"/>
      <c r="AM111" s="174"/>
      <c r="AN111" s="174"/>
    </row>
    <row r="112" spans="1:40" ht="15.75" customHeight="1">
      <c r="A112" s="181" t="str">
        <f t="shared" si="2"/>
        <v/>
      </c>
      <c r="B112" s="182"/>
      <c r="C112" s="182"/>
      <c r="D112" s="182" t="str">
        <f t="array" ref="D112">IF(F112="","",INDEX(#REF!,MATCH(F112,#REF!,0)))</f>
        <v/>
      </c>
      <c r="E112" s="182" t="str">
        <f t="array" ref="E112">IF(F112="","",INDEX(#REF!,MATCH(F112,#REF!,0)))</f>
        <v/>
      </c>
      <c r="F112" s="182"/>
      <c r="G112" s="182"/>
      <c r="H112" s="183"/>
      <c r="I112" s="182"/>
      <c r="J112" s="182"/>
      <c r="K112" s="182"/>
      <c r="L112" s="182"/>
      <c r="M112" s="182"/>
      <c r="N112" s="182"/>
      <c r="O112" s="182"/>
      <c r="P112" s="184"/>
      <c r="Q112" s="184"/>
      <c r="R112" s="184"/>
      <c r="S112" s="184"/>
      <c r="T112" s="184"/>
      <c r="U112" s="184"/>
      <c r="V112" s="184"/>
      <c r="W112" s="184"/>
      <c r="X112" s="184"/>
      <c r="Y112" s="182"/>
      <c r="Z112" s="182"/>
      <c r="AA112" s="184"/>
      <c r="AB112" s="184"/>
      <c r="AC112" s="184"/>
      <c r="AD112" s="184"/>
      <c r="AE112" s="184"/>
      <c r="AF112" s="184"/>
      <c r="AG112" s="184"/>
      <c r="AH112" s="184"/>
      <c r="AI112" s="184"/>
      <c r="AJ112" s="174"/>
      <c r="AK112" s="174"/>
      <c r="AL112" s="174"/>
      <c r="AM112" s="174"/>
      <c r="AN112" s="174"/>
    </row>
    <row r="113" spans="1:40" ht="15.75" customHeight="1">
      <c r="A113" s="181" t="str">
        <f t="shared" si="2"/>
        <v/>
      </c>
      <c r="B113" s="182"/>
      <c r="C113" s="182"/>
      <c r="D113" s="182" t="str">
        <f t="array" ref="D113">IF(F113="","",INDEX(#REF!,MATCH(F113,#REF!,0)))</f>
        <v/>
      </c>
      <c r="E113" s="182" t="str">
        <f t="array" ref="E113">IF(F113="","",INDEX(#REF!,MATCH(F113,#REF!,0)))</f>
        <v/>
      </c>
      <c r="F113" s="182"/>
      <c r="G113" s="182"/>
      <c r="H113" s="183"/>
      <c r="I113" s="182"/>
      <c r="J113" s="182"/>
      <c r="K113" s="182"/>
      <c r="L113" s="182"/>
      <c r="M113" s="182"/>
      <c r="N113" s="182"/>
      <c r="O113" s="182"/>
      <c r="P113" s="184"/>
      <c r="Q113" s="184"/>
      <c r="R113" s="184"/>
      <c r="S113" s="184"/>
      <c r="T113" s="184"/>
      <c r="U113" s="184"/>
      <c r="V113" s="184"/>
      <c r="W113" s="184"/>
      <c r="X113" s="184"/>
      <c r="Y113" s="182"/>
      <c r="Z113" s="182"/>
      <c r="AA113" s="184"/>
      <c r="AB113" s="184"/>
      <c r="AC113" s="184"/>
      <c r="AD113" s="184"/>
      <c r="AE113" s="184"/>
      <c r="AF113" s="184"/>
      <c r="AG113" s="184"/>
      <c r="AH113" s="184"/>
      <c r="AI113" s="184"/>
      <c r="AJ113" s="174"/>
      <c r="AK113" s="174"/>
      <c r="AL113" s="174"/>
      <c r="AM113" s="174"/>
      <c r="AN113" s="174"/>
    </row>
    <row r="114" spans="1:40" ht="15.75" customHeight="1">
      <c r="A114" s="181" t="str">
        <f t="shared" si="2"/>
        <v/>
      </c>
      <c r="B114" s="182"/>
      <c r="C114" s="182"/>
      <c r="D114" s="182" t="str">
        <f t="array" ref="D114">IF(F114="","",INDEX(#REF!,MATCH(F114,#REF!,0)))</f>
        <v/>
      </c>
      <c r="E114" s="182" t="str">
        <f t="array" ref="E114">IF(F114="","",INDEX(#REF!,MATCH(F114,#REF!,0)))</f>
        <v/>
      </c>
      <c r="F114" s="182"/>
      <c r="G114" s="182"/>
      <c r="H114" s="183"/>
      <c r="I114" s="182"/>
      <c r="J114" s="182"/>
      <c r="K114" s="182"/>
      <c r="L114" s="182"/>
      <c r="M114" s="182"/>
      <c r="N114" s="182"/>
      <c r="O114" s="182"/>
      <c r="P114" s="184"/>
      <c r="Q114" s="184"/>
      <c r="R114" s="184"/>
      <c r="S114" s="184"/>
      <c r="T114" s="184"/>
      <c r="U114" s="184"/>
      <c r="V114" s="184"/>
      <c r="W114" s="184"/>
      <c r="X114" s="184"/>
      <c r="Y114" s="182"/>
      <c r="Z114" s="182"/>
      <c r="AA114" s="184"/>
      <c r="AB114" s="184"/>
      <c r="AC114" s="184"/>
      <c r="AD114" s="184"/>
      <c r="AE114" s="184"/>
      <c r="AF114" s="184"/>
      <c r="AG114" s="184"/>
      <c r="AH114" s="184"/>
      <c r="AI114" s="184"/>
      <c r="AJ114" s="174"/>
      <c r="AK114" s="174"/>
      <c r="AL114" s="174"/>
      <c r="AM114" s="174"/>
      <c r="AN114" s="174"/>
    </row>
    <row r="115" spans="1:40" ht="15.75" customHeight="1">
      <c r="A115" s="181" t="str">
        <f t="shared" si="2"/>
        <v/>
      </c>
      <c r="B115" s="182"/>
      <c r="C115" s="182"/>
      <c r="D115" s="182" t="str">
        <f t="array" ref="D115">IF(F115="","",INDEX(#REF!,MATCH(F115,#REF!,0)))</f>
        <v/>
      </c>
      <c r="E115" s="182" t="str">
        <f t="array" ref="E115">IF(F115="","",INDEX(#REF!,MATCH(F115,#REF!,0)))</f>
        <v/>
      </c>
      <c r="F115" s="182"/>
      <c r="G115" s="182"/>
      <c r="H115" s="183"/>
      <c r="I115" s="182"/>
      <c r="J115" s="182"/>
      <c r="K115" s="182"/>
      <c r="L115" s="182"/>
      <c r="M115" s="182"/>
      <c r="N115" s="182"/>
      <c r="O115" s="182"/>
      <c r="P115" s="184"/>
      <c r="Q115" s="184"/>
      <c r="R115" s="184"/>
      <c r="S115" s="184"/>
      <c r="T115" s="184"/>
      <c r="U115" s="184"/>
      <c r="V115" s="184"/>
      <c r="W115" s="184"/>
      <c r="X115" s="184"/>
      <c r="Y115" s="182"/>
      <c r="Z115" s="182"/>
      <c r="AA115" s="184"/>
      <c r="AB115" s="184"/>
      <c r="AC115" s="184"/>
      <c r="AD115" s="184"/>
      <c r="AE115" s="184"/>
      <c r="AF115" s="184"/>
      <c r="AG115" s="184"/>
      <c r="AH115" s="184"/>
      <c r="AI115" s="184"/>
      <c r="AJ115" s="174"/>
      <c r="AK115" s="174"/>
      <c r="AL115" s="174"/>
      <c r="AM115" s="174"/>
      <c r="AN115" s="174"/>
    </row>
    <row r="116" spans="1:40" ht="15.75" customHeight="1">
      <c r="A116" s="181" t="str">
        <f t="shared" si="2"/>
        <v/>
      </c>
      <c r="B116" s="182"/>
      <c r="C116" s="182"/>
      <c r="D116" s="182" t="str">
        <f t="array" ref="D116">IF(F116="","",INDEX(#REF!,MATCH(F116,#REF!,0)))</f>
        <v/>
      </c>
      <c r="E116" s="182" t="str">
        <f t="array" ref="E116">IF(F116="","",INDEX(#REF!,MATCH(F116,#REF!,0)))</f>
        <v/>
      </c>
      <c r="F116" s="182"/>
      <c r="G116" s="182"/>
      <c r="H116" s="183"/>
      <c r="I116" s="182"/>
      <c r="J116" s="182"/>
      <c r="K116" s="182"/>
      <c r="L116" s="182"/>
      <c r="M116" s="182"/>
      <c r="N116" s="182"/>
      <c r="O116" s="182"/>
      <c r="P116" s="184"/>
      <c r="Q116" s="184"/>
      <c r="R116" s="184"/>
      <c r="S116" s="184"/>
      <c r="T116" s="184"/>
      <c r="U116" s="184"/>
      <c r="V116" s="184"/>
      <c r="W116" s="184"/>
      <c r="X116" s="184"/>
      <c r="Y116" s="182"/>
      <c r="Z116" s="182"/>
      <c r="AA116" s="184"/>
      <c r="AB116" s="184"/>
      <c r="AC116" s="184"/>
      <c r="AD116" s="184"/>
      <c r="AE116" s="184"/>
      <c r="AF116" s="184"/>
      <c r="AG116" s="184"/>
      <c r="AH116" s="184"/>
      <c r="AI116" s="184"/>
      <c r="AJ116" s="174"/>
      <c r="AK116" s="174"/>
      <c r="AL116" s="174"/>
      <c r="AM116" s="174"/>
      <c r="AN116" s="174"/>
    </row>
    <row r="117" spans="1:40" ht="15.75" customHeight="1">
      <c r="A117" s="181" t="str">
        <f t="shared" si="2"/>
        <v/>
      </c>
      <c r="B117" s="182"/>
      <c r="C117" s="182"/>
      <c r="D117" s="182" t="str">
        <f t="array" ref="D117">IF(F117="","",INDEX(#REF!,MATCH(F117,#REF!,0)))</f>
        <v/>
      </c>
      <c r="E117" s="182" t="str">
        <f t="array" ref="E117">IF(F117="","",INDEX(#REF!,MATCH(F117,#REF!,0)))</f>
        <v/>
      </c>
      <c r="F117" s="182"/>
      <c r="G117" s="182"/>
      <c r="H117" s="183"/>
      <c r="I117" s="182"/>
      <c r="J117" s="182"/>
      <c r="K117" s="182"/>
      <c r="L117" s="182"/>
      <c r="M117" s="182"/>
      <c r="N117" s="182"/>
      <c r="O117" s="182"/>
      <c r="P117" s="184"/>
      <c r="Q117" s="184"/>
      <c r="R117" s="184"/>
      <c r="S117" s="184"/>
      <c r="T117" s="184"/>
      <c r="U117" s="184"/>
      <c r="V117" s="184"/>
      <c r="W117" s="184"/>
      <c r="X117" s="184"/>
      <c r="Y117" s="182"/>
      <c r="Z117" s="182"/>
      <c r="AA117" s="184"/>
      <c r="AB117" s="184"/>
      <c r="AC117" s="184"/>
      <c r="AD117" s="184"/>
      <c r="AE117" s="184"/>
      <c r="AF117" s="184"/>
      <c r="AG117" s="184"/>
      <c r="AH117" s="184"/>
      <c r="AI117" s="184"/>
      <c r="AJ117" s="174"/>
      <c r="AK117" s="174"/>
      <c r="AL117" s="174"/>
      <c r="AM117" s="174"/>
      <c r="AN117" s="174"/>
    </row>
    <row r="118" spans="1:40" ht="15.75" customHeight="1">
      <c r="A118" s="181" t="str">
        <f t="shared" si="2"/>
        <v/>
      </c>
      <c r="B118" s="182"/>
      <c r="C118" s="182"/>
      <c r="D118" s="182" t="str">
        <f t="array" ref="D118">IF(F118="","",INDEX(#REF!,MATCH(F118,#REF!,0)))</f>
        <v/>
      </c>
      <c r="E118" s="182" t="str">
        <f t="array" ref="E118">IF(F118="","",INDEX(#REF!,MATCH(F118,#REF!,0)))</f>
        <v/>
      </c>
      <c r="F118" s="182"/>
      <c r="G118" s="182"/>
      <c r="H118" s="183"/>
      <c r="I118" s="182"/>
      <c r="J118" s="182"/>
      <c r="K118" s="182"/>
      <c r="L118" s="182"/>
      <c r="M118" s="182"/>
      <c r="N118" s="182"/>
      <c r="O118" s="182"/>
      <c r="P118" s="184"/>
      <c r="Q118" s="184"/>
      <c r="R118" s="184"/>
      <c r="S118" s="184"/>
      <c r="T118" s="184"/>
      <c r="U118" s="184"/>
      <c r="V118" s="184"/>
      <c r="W118" s="184"/>
      <c r="X118" s="184"/>
      <c r="Y118" s="182"/>
      <c r="Z118" s="182"/>
      <c r="AA118" s="184"/>
      <c r="AB118" s="184"/>
      <c r="AC118" s="184"/>
      <c r="AD118" s="184"/>
      <c r="AE118" s="184"/>
      <c r="AF118" s="184"/>
      <c r="AG118" s="184"/>
      <c r="AH118" s="184"/>
      <c r="AI118" s="184"/>
      <c r="AJ118" s="174"/>
      <c r="AK118" s="174"/>
      <c r="AL118" s="174"/>
      <c r="AM118" s="174"/>
      <c r="AN118" s="174"/>
    </row>
    <row r="119" spans="1:40" ht="15.75" customHeight="1">
      <c r="A119" s="181" t="str">
        <f t="shared" si="2"/>
        <v/>
      </c>
      <c r="B119" s="182"/>
      <c r="C119" s="182"/>
      <c r="D119" s="182" t="str">
        <f t="array" ref="D119">IF(F119="","",INDEX(#REF!,MATCH(F119,#REF!,0)))</f>
        <v/>
      </c>
      <c r="E119" s="182" t="str">
        <f t="array" ref="E119">IF(F119="","",INDEX(#REF!,MATCH(F119,#REF!,0)))</f>
        <v/>
      </c>
      <c r="F119" s="182"/>
      <c r="G119" s="182"/>
      <c r="H119" s="183"/>
      <c r="I119" s="182"/>
      <c r="J119" s="182"/>
      <c r="K119" s="182"/>
      <c r="L119" s="182"/>
      <c r="M119" s="182"/>
      <c r="N119" s="182"/>
      <c r="O119" s="182"/>
      <c r="P119" s="184"/>
      <c r="Q119" s="184"/>
      <c r="R119" s="184"/>
      <c r="S119" s="184"/>
      <c r="T119" s="184"/>
      <c r="U119" s="184"/>
      <c r="V119" s="184"/>
      <c r="W119" s="184"/>
      <c r="X119" s="184"/>
      <c r="Y119" s="182"/>
      <c r="Z119" s="182"/>
      <c r="AA119" s="184"/>
      <c r="AB119" s="184"/>
      <c r="AC119" s="184"/>
      <c r="AD119" s="184"/>
      <c r="AE119" s="184"/>
      <c r="AF119" s="184"/>
      <c r="AG119" s="184"/>
      <c r="AH119" s="184"/>
      <c r="AI119" s="184"/>
      <c r="AJ119" s="174"/>
      <c r="AK119" s="174"/>
      <c r="AL119" s="174"/>
      <c r="AM119" s="174"/>
      <c r="AN119" s="174"/>
    </row>
    <row r="120" spans="1:40" ht="15.75" customHeight="1">
      <c r="A120" s="181" t="str">
        <f t="shared" si="2"/>
        <v/>
      </c>
      <c r="B120" s="182"/>
      <c r="C120" s="182"/>
      <c r="D120" s="182" t="str">
        <f t="array" ref="D120">IF(F120="","",INDEX(#REF!,MATCH(F120,#REF!,0)))</f>
        <v/>
      </c>
      <c r="E120" s="182" t="str">
        <f t="array" ref="E120">IF(F120="","",INDEX(#REF!,MATCH(F120,#REF!,0)))</f>
        <v/>
      </c>
      <c r="F120" s="182"/>
      <c r="G120" s="182"/>
      <c r="H120" s="183"/>
      <c r="I120" s="182"/>
      <c r="J120" s="182"/>
      <c r="K120" s="182"/>
      <c r="L120" s="182"/>
      <c r="M120" s="182"/>
      <c r="N120" s="182"/>
      <c r="O120" s="182"/>
      <c r="P120" s="184"/>
      <c r="Q120" s="184"/>
      <c r="R120" s="184"/>
      <c r="S120" s="184"/>
      <c r="T120" s="184"/>
      <c r="U120" s="184"/>
      <c r="V120" s="184"/>
      <c r="W120" s="184"/>
      <c r="X120" s="184"/>
      <c r="Y120" s="182"/>
      <c r="Z120" s="182"/>
      <c r="AA120" s="184"/>
      <c r="AB120" s="184"/>
      <c r="AC120" s="184"/>
      <c r="AD120" s="184"/>
      <c r="AE120" s="184"/>
      <c r="AF120" s="184"/>
      <c r="AG120" s="184"/>
      <c r="AH120" s="184"/>
      <c r="AI120" s="184"/>
      <c r="AJ120" s="174"/>
      <c r="AK120" s="174"/>
      <c r="AL120" s="174"/>
      <c r="AM120" s="174"/>
      <c r="AN120" s="174"/>
    </row>
    <row r="121" spans="1:40" ht="15.75" customHeight="1">
      <c r="A121" s="181" t="str">
        <f t="shared" si="2"/>
        <v/>
      </c>
      <c r="B121" s="182"/>
      <c r="C121" s="182"/>
      <c r="D121" s="182" t="str">
        <f t="array" ref="D121">IF(F121="","",INDEX(#REF!,MATCH(F121,#REF!,0)))</f>
        <v/>
      </c>
      <c r="E121" s="182" t="str">
        <f t="array" ref="E121">IF(F121="","",INDEX(#REF!,MATCH(F121,#REF!,0)))</f>
        <v/>
      </c>
      <c r="F121" s="182"/>
      <c r="G121" s="182"/>
      <c r="H121" s="183"/>
      <c r="I121" s="182"/>
      <c r="J121" s="182"/>
      <c r="K121" s="182"/>
      <c r="L121" s="182"/>
      <c r="M121" s="182"/>
      <c r="N121" s="182"/>
      <c r="O121" s="182"/>
      <c r="P121" s="184"/>
      <c r="Q121" s="184"/>
      <c r="R121" s="184"/>
      <c r="S121" s="184"/>
      <c r="T121" s="184"/>
      <c r="U121" s="184"/>
      <c r="V121" s="184"/>
      <c r="W121" s="184"/>
      <c r="X121" s="184"/>
      <c r="Y121" s="182"/>
      <c r="Z121" s="182"/>
      <c r="AA121" s="184"/>
      <c r="AB121" s="184"/>
      <c r="AC121" s="184"/>
      <c r="AD121" s="184"/>
      <c r="AE121" s="184"/>
      <c r="AF121" s="184"/>
      <c r="AG121" s="184"/>
      <c r="AH121" s="184"/>
      <c r="AI121" s="184"/>
      <c r="AJ121" s="174"/>
      <c r="AK121" s="174"/>
      <c r="AL121" s="174"/>
      <c r="AM121" s="174"/>
      <c r="AN121" s="174"/>
    </row>
    <row r="122" spans="1:40" ht="15.75" customHeight="1">
      <c r="A122" s="181" t="str">
        <f t="shared" si="2"/>
        <v/>
      </c>
      <c r="B122" s="182"/>
      <c r="C122" s="182"/>
      <c r="D122" s="182" t="str">
        <f t="array" ref="D122">IF(F122="","",INDEX(#REF!,MATCH(F122,#REF!,0)))</f>
        <v/>
      </c>
      <c r="E122" s="182" t="str">
        <f t="array" ref="E122">IF(F122="","",INDEX(#REF!,MATCH(F122,#REF!,0)))</f>
        <v/>
      </c>
      <c r="F122" s="182"/>
      <c r="G122" s="182"/>
      <c r="H122" s="183"/>
      <c r="I122" s="182"/>
      <c r="J122" s="182"/>
      <c r="K122" s="182"/>
      <c r="L122" s="182"/>
      <c r="M122" s="182"/>
      <c r="N122" s="182"/>
      <c r="O122" s="182"/>
      <c r="P122" s="184"/>
      <c r="Q122" s="184"/>
      <c r="R122" s="184"/>
      <c r="S122" s="184"/>
      <c r="T122" s="184"/>
      <c r="U122" s="184"/>
      <c r="V122" s="184"/>
      <c r="W122" s="184"/>
      <c r="X122" s="184"/>
      <c r="Y122" s="182"/>
      <c r="Z122" s="182"/>
      <c r="AA122" s="184"/>
      <c r="AB122" s="184"/>
      <c r="AC122" s="184"/>
      <c r="AD122" s="184"/>
      <c r="AE122" s="184"/>
      <c r="AF122" s="184"/>
      <c r="AG122" s="184"/>
      <c r="AH122" s="184"/>
      <c r="AI122" s="184"/>
      <c r="AJ122" s="174"/>
      <c r="AK122" s="174"/>
      <c r="AL122" s="174"/>
      <c r="AM122" s="174"/>
      <c r="AN122" s="174"/>
    </row>
    <row r="123" spans="1:40" ht="15.75" customHeight="1">
      <c r="A123" s="181" t="str">
        <f t="shared" si="2"/>
        <v/>
      </c>
      <c r="B123" s="182"/>
      <c r="C123" s="182"/>
      <c r="D123" s="182" t="str">
        <f t="array" ref="D123">IF(F123="","",INDEX(#REF!,MATCH(F123,#REF!,0)))</f>
        <v/>
      </c>
      <c r="E123" s="182" t="str">
        <f t="array" ref="E123">IF(F123="","",INDEX(#REF!,MATCH(F123,#REF!,0)))</f>
        <v/>
      </c>
      <c r="F123" s="182"/>
      <c r="G123" s="182"/>
      <c r="H123" s="183"/>
      <c r="I123" s="182"/>
      <c r="J123" s="182"/>
      <c r="K123" s="182"/>
      <c r="L123" s="182"/>
      <c r="M123" s="182"/>
      <c r="N123" s="182"/>
      <c r="O123" s="182"/>
      <c r="P123" s="184"/>
      <c r="Q123" s="184"/>
      <c r="R123" s="184"/>
      <c r="S123" s="184"/>
      <c r="T123" s="184"/>
      <c r="U123" s="184"/>
      <c r="V123" s="184"/>
      <c r="W123" s="184"/>
      <c r="X123" s="184"/>
      <c r="Y123" s="182"/>
      <c r="Z123" s="182"/>
      <c r="AA123" s="184"/>
      <c r="AB123" s="184"/>
      <c r="AC123" s="184"/>
      <c r="AD123" s="184"/>
      <c r="AE123" s="184"/>
      <c r="AF123" s="184"/>
      <c r="AG123" s="184"/>
      <c r="AH123" s="184"/>
      <c r="AI123" s="184"/>
      <c r="AJ123" s="174"/>
      <c r="AK123" s="174"/>
      <c r="AL123" s="174"/>
      <c r="AM123" s="174"/>
      <c r="AN123" s="174"/>
    </row>
    <row r="124" spans="1:40" ht="15.75" customHeight="1">
      <c r="A124" s="181" t="str">
        <f t="shared" si="2"/>
        <v/>
      </c>
      <c r="B124" s="182"/>
      <c r="C124" s="182"/>
      <c r="D124" s="182" t="str">
        <f t="array" ref="D124">IF(F124="","",INDEX(#REF!,MATCH(F124,#REF!,0)))</f>
        <v/>
      </c>
      <c r="E124" s="182" t="str">
        <f t="array" ref="E124">IF(F124="","",INDEX(#REF!,MATCH(F124,#REF!,0)))</f>
        <v/>
      </c>
      <c r="F124" s="182"/>
      <c r="G124" s="182"/>
      <c r="H124" s="183"/>
      <c r="I124" s="182"/>
      <c r="J124" s="182"/>
      <c r="K124" s="182"/>
      <c r="L124" s="182"/>
      <c r="M124" s="182"/>
      <c r="N124" s="182"/>
      <c r="O124" s="182"/>
      <c r="P124" s="184"/>
      <c r="Q124" s="184"/>
      <c r="R124" s="184"/>
      <c r="S124" s="184"/>
      <c r="T124" s="184"/>
      <c r="U124" s="184"/>
      <c r="V124" s="184"/>
      <c r="W124" s="184"/>
      <c r="X124" s="184"/>
      <c r="Y124" s="182"/>
      <c r="Z124" s="182"/>
      <c r="AA124" s="184"/>
      <c r="AB124" s="184"/>
      <c r="AC124" s="184"/>
      <c r="AD124" s="184"/>
      <c r="AE124" s="184"/>
      <c r="AF124" s="184"/>
      <c r="AG124" s="184"/>
      <c r="AH124" s="184"/>
      <c r="AI124" s="184"/>
      <c r="AJ124" s="174"/>
      <c r="AK124" s="174"/>
      <c r="AL124" s="174"/>
      <c r="AM124" s="174"/>
      <c r="AN124" s="174"/>
    </row>
    <row r="125" spans="1:40" ht="15.75" customHeight="1">
      <c r="A125" s="181" t="str">
        <f t="shared" si="2"/>
        <v/>
      </c>
      <c r="B125" s="182"/>
      <c r="C125" s="182"/>
      <c r="D125" s="182" t="str">
        <f t="array" ref="D125">IF(F125="","",INDEX(#REF!,MATCH(F125,#REF!,0)))</f>
        <v/>
      </c>
      <c r="E125" s="182" t="str">
        <f t="array" ref="E125">IF(F125="","",INDEX(#REF!,MATCH(F125,#REF!,0)))</f>
        <v/>
      </c>
      <c r="F125" s="182"/>
      <c r="G125" s="182"/>
      <c r="H125" s="183"/>
      <c r="I125" s="182"/>
      <c r="J125" s="182"/>
      <c r="K125" s="182"/>
      <c r="L125" s="182"/>
      <c r="M125" s="182"/>
      <c r="N125" s="182"/>
      <c r="O125" s="182"/>
      <c r="P125" s="184"/>
      <c r="Q125" s="184"/>
      <c r="R125" s="184"/>
      <c r="S125" s="184"/>
      <c r="T125" s="184"/>
      <c r="U125" s="184"/>
      <c r="V125" s="184"/>
      <c r="W125" s="184"/>
      <c r="X125" s="184"/>
      <c r="Y125" s="182"/>
      <c r="Z125" s="182"/>
      <c r="AA125" s="184"/>
      <c r="AB125" s="184"/>
      <c r="AC125" s="184"/>
      <c r="AD125" s="184"/>
      <c r="AE125" s="184"/>
      <c r="AF125" s="184"/>
      <c r="AG125" s="184"/>
      <c r="AH125" s="184"/>
      <c r="AI125" s="184"/>
      <c r="AJ125" s="174"/>
      <c r="AK125" s="174"/>
      <c r="AL125" s="174"/>
      <c r="AM125" s="174"/>
      <c r="AN125" s="174"/>
    </row>
    <row r="126" spans="1:40" ht="15.75" customHeight="1">
      <c r="A126" s="181" t="str">
        <f t="shared" si="2"/>
        <v/>
      </c>
      <c r="B126" s="182"/>
      <c r="C126" s="182"/>
      <c r="D126" s="182" t="str">
        <f t="array" ref="D126">IF(F126="","",INDEX(#REF!,MATCH(F126,#REF!,0)))</f>
        <v/>
      </c>
      <c r="E126" s="182" t="str">
        <f t="array" ref="E126">IF(F126="","",INDEX(#REF!,MATCH(F126,#REF!,0)))</f>
        <v/>
      </c>
      <c r="F126" s="182"/>
      <c r="G126" s="182"/>
      <c r="H126" s="183"/>
      <c r="I126" s="182"/>
      <c r="J126" s="182"/>
      <c r="K126" s="182"/>
      <c r="L126" s="182"/>
      <c r="M126" s="182"/>
      <c r="N126" s="182"/>
      <c r="O126" s="182"/>
      <c r="P126" s="184"/>
      <c r="Q126" s="184"/>
      <c r="R126" s="184"/>
      <c r="S126" s="184"/>
      <c r="T126" s="184"/>
      <c r="U126" s="184"/>
      <c r="V126" s="184"/>
      <c r="W126" s="184"/>
      <c r="X126" s="184"/>
      <c r="Y126" s="182"/>
      <c r="Z126" s="182"/>
      <c r="AA126" s="184"/>
      <c r="AB126" s="184"/>
      <c r="AC126" s="184"/>
      <c r="AD126" s="184"/>
      <c r="AE126" s="184"/>
      <c r="AF126" s="184"/>
      <c r="AG126" s="184"/>
      <c r="AH126" s="184"/>
      <c r="AI126" s="184"/>
      <c r="AJ126" s="174"/>
      <c r="AK126" s="174"/>
      <c r="AL126" s="174"/>
      <c r="AM126" s="174"/>
      <c r="AN126" s="174"/>
    </row>
    <row r="127" spans="1:40" ht="15.75" customHeight="1">
      <c r="A127" s="181" t="str">
        <f t="shared" si="2"/>
        <v/>
      </c>
      <c r="B127" s="182"/>
      <c r="C127" s="182"/>
      <c r="D127" s="182" t="str">
        <f t="array" ref="D127">IF(F127="","",INDEX(#REF!,MATCH(F127,#REF!,0)))</f>
        <v/>
      </c>
      <c r="E127" s="182" t="str">
        <f t="array" ref="E127">IF(F127="","",INDEX(#REF!,MATCH(F127,#REF!,0)))</f>
        <v/>
      </c>
      <c r="F127" s="182"/>
      <c r="G127" s="182"/>
      <c r="H127" s="183"/>
      <c r="I127" s="182"/>
      <c r="J127" s="182"/>
      <c r="K127" s="182"/>
      <c r="L127" s="182"/>
      <c r="M127" s="182"/>
      <c r="N127" s="182"/>
      <c r="O127" s="182"/>
      <c r="P127" s="184"/>
      <c r="Q127" s="184"/>
      <c r="R127" s="184"/>
      <c r="S127" s="184"/>
      <c r="T127" s="184"/>
      <c r="U127" s="184"/>
      <c r="V127" s="184"/>
      <c r="W127" s="184"/>
      <c r="X127" s="184"/>
      <c r="Y127" s="182"/>
      <c r="Z127" s="182"/>
      <c r="AA127" s="184"/>
      <c r="AB127" s="184"/>
      <c r="AC127" s="184"/>
      <c r="AD127" s="184"/>
      <c r="AE127" s="184"/>
      <c r="AF127" s="184"/>
      <c r="AG127" s="184"/>
      <c r="AH127" s="184"/>
      <c r="AI127" s="184"/>
      <c r="AJ127" s="174"/>
      <c r="AK127" s="174"/>
      <c r="AL127" s="174"/>
      <c r="AM127" s="174"/>
      <c r="AN127" s="174"/>
    </row>
    <row r="128" spans="1:40" ht="15.75" customHeight="1">
      <c r="A128" s="181" t="str">
        <f t="shared" si="2"/>
        <v/>
      </c>
      <c r="B128" s="182"/>
      <c r="C128" s="182"/>
      <c r="D128" s="182" t="str">
        <f t="array" ref="D128">IF(F128="","",INDEX(#REF!,MATCH(F128,#REF!,0)))</f>
        <v/>
      </c>
      <c r="E128" s="182" t="str">
        <f t="array" ref="E128">IF(F128="","",INDEX(#REF!,MATCH(F128,#REF!,0)))</f>
        <v/>
      </c>
      <c r="F128" s="182"/>
      <c r="G128" s="182"/>
      <c r="H128" s="183"/>
      <c r="I128" s="182"/>
      <c r="J128" s="182"/>
      <c r="K128" s="182"/>
      <c r="L128" s="182"/>
      <c r="M128" s="182"/>
      <c r="N128" s="182"/>
      <c r="O128" s="182"/>
      <c r="P128" s="184"/>
      <c r="Q128" s="184"/>
      <c r="R128" s="184"/>
      <c r="S128" s="184"/>
      <c r="T128" s="184"/>
      <c r="U128" s="184"/>
      <c r="V128" s="184"/>
      <c r="W128" s="184"/>
      <c r="X128" s="184"/>
      <c r="Y128" s="182"/>
      <c r="Z128" s="182"/>
      <c r="AA128" s="184"/>
      <c r="AB128" s="184"/>
      <c r="AC128" s="184"/>
      <c r="AD128" s="184"/>
      <c r="AE128" s="184"/>
      <c r="AF128" s="184"/>
      <c r="AG128" s="184"/>
      <c r="AH128" s="184"/>
      <c r="AI128" s="184"/>
      <c r="AJ128" s="174"/>
      <c r="AK128" s="174"/>
      <c r="AL128" s="174"/>
      <c r="AM128" s="174"/>
      <c r="AN128" s="174"/>
    </row>
    <row r="129" spans="1:40" ht="15.75" customHeight="1">
      <c r="A129" s="181" t="str">
        <f t="shared" si="2"/>
        <v/>
      </c>
      <c r="B129" s="182"/>
      <c r="C129" s="182"/>
      <c r="D129" s="182" t="str">
        <f t="array" ref="D129">IF(F129="","",INDEX(#REF!,MATCH(F129,#REF!,0)))</f>
        <v/>
      </c>
      <c r="E129" s="182" t="str">
        <f t="array" ref="E129">IF(F129="","",INDEX(#REF!,MATCH(F129,#REF!,0)))</f>
        <v/>
      </c>
      <c r="F129" s="182"/>
      <c r="G129" s="182"/>
      <c r="H129" s="183"/>
      <c r="I129" s="182"/>
      <c r="J129" s="182"/>
      <c r="K129" s="182"/>
      <c r="L129" s="182"/>
      <c r="M129" s="182"/>
      <c r="N129" s="182"/>
      <c r="O129" s="182"/>
      <c r="P129" s="184"/>
      <c r="Q129" s="184"/>
      <c r="R129" s="184"/>
      <c r="S129" s="184"/>
      <c r="T129" s="184"/>
      <c r="U129" s="184"/>
      <c r="V129" s="184"/>
      <c r="W129" s="184"/>
      <c r="X129" s="184"/>
      <c r="Y129" s="182"/>
      <c r="Z129" s="182"/>
      <c r="AA129" s="184"/>
      <c r="AB129" s="184"/>
      <c r="AC129" s="184"/>
      <c r="AD129" s="184"/>
      <c r="AE129" s="184"/>
      <c r="AF129" s="184"/>
      <c r="AG129" s="184"/>
      <c r="AH129" s="184"/>
      <c r="AI129" s="184"/>
      <c r="AJ129" s="174"/>
      <c r="AK129" s="174"/>
      <c r="AL129" s="174"/>
      <c r="AM129" s="174"/>
      <c r="AN129" s="174"/>
    </row>
    <row r="130" spans="1:40" ht="15.75" customHeight="1">
      <c r="A130" s="181" t="str">
        <f t="shared" si="2"/>
        <v/>
      </c>
      <c r="B130" s="182"/>
      <c r="C130" s="182"/>
      <c r="D130" s="182" t="str">
        <f t="array" ref="D130">IF(F130="","",INDEX(#REF!,MATCH(F130,#REF!,0)))</f>
        <v/>
      </c>
      <c r="E130" s="182" t="str">
        <f t="array" ref="E130">IF(F130="","",INDEX(#REF!,MATCH(F130,#REF!,0)))</f>
        <v/>
      </c>
      <c r="F130" s="182"/>
      <c r="G130" s="182"/>
      <c r="H130" s="183"/>
      <c r="I130" s="182"/>
      <c r="J130" s="182"/>
      <c r="K130" s="182"/>
      <c r="L130" s="182"/>
      <c r="M130" s="182"/>
      <c r="N130" s="182"/>
      <c r="O130" s="182"/>
      <c r="P130" s="184"/>
      <c r="Q130" s="184"/>
      <c r="R130" s="184"/>
      <c r="S130" s="184"/>
      <c r="T130" s="184"/>
      <c r="U130" s="184"/>
      <c r="V130" s="184"/>
      <c r="W130" s="184"/>
      <c r="X130" s="184"/>
      <c r="Y130" s="182"/>
      <c r="Z130" s="182"/>
      <c r="AA130" s="184"/>
      <c r="AB130" s="184"/>
      <c r="AC130" s="184"/>
      <c r="AD130" s="184"/>
      <c r="AE130" s="184"/>
      <c r="AF130" s="184"/>
      <c r="AG130" s="184"/>
      <c r="AH130" s="184"/>
      <c r="AI130" s="184"/>
      <c r="AJ130" s="174"/>
      <c r="AK130" s="174"/>
      <c r="AL130" s="174"/>
      <c r="AM130" s="174"/>
      <c r="AN130" s="174"/>
    </row>
    <row r="131" spans="1:40" ht="15.75" customHeight="1">
      <c r="A131" s="181" t="str">
        <f t="shared" si="2"/>
        <v/>
      </c>
      <c r="B131" s="182"/>
      <c r="C131" s="182"/>
      <c r="D131" s="182" t="str">
        <f t="array" ref="D131">IF(F131="","",INDEX(#REF!,MATCH(F131,#REF!,0)))</f>
        <v/>
      </c>
      <c r="E131" s="182" t="str">
        <f t="array" ref="E131">IF(F131="","",INDEX(#REF!,MATCH(F131,#REF!,0)))</f>
        <v/>
      </c>
      <c r="F131" s="182"/>
      <c r="G131" s="182"/>
      <c r="H131" s="183"/>
      <c r="I131" s="182"/>
      <c r="J131" s="182"/>
      <c r="K131" s="182"/>
      <c r="L131" s="182"/>
      <c r="M131" s="182"/>
      <c r="N131" s="182"/>
      <c r="O131" s="182"/>
      <c r="P131" s="184"/>
      <c r="Q131" s="184"/>
      <c r="R131" s="184"/>
      <c r="S131" s="184"/>
      <c r="T131" s="184"/>
      <c r="U131" s="184"/>
      <c r="V131" s="184"/>
      <c r="W131" s="184"/>
      <c r="X131" s="184"/>
      <c r="Y131" s="182"/>
      <c r="Z131" s="182"/>
      <c r="AA131" s="184"/>
      <c r="AB131" s="184"/>
      <c r="AC131" s="184"/>
      <c r="AD131" s="184"/>
      <c r="AE131" s="184"/>
      <c r="AF131" s="184"/>
      <c r="AG131" s="184"/>
      <c r="AH131" s="184"/>
      <c r="AI131" s="184"/>
      <c r="AJ131" s="174"/>
      <c r="AK131" s="174"/>
      <c r="AL131" s="174"/>
      <c r="AM131" s="174"/>
      <c r="AN131" s="174"/>
    </row>
    <row r="132" spans="1:40" ht="15.75" customHeight="1">
      <c r="A132" s="181" t="str">
        <f t="shared" si="2"/>
        <v/>
      </c>
      <c r="B132" s="182"/>
      <c r="C132" s="182"/>
      <c r="D132" s="182" t="str">
        <f t="array" ref="D132">IF(F132="","",INDEX(#REF!,MATCH(F132,#REF!,0)))</f>
        <v/>
      </c>
      <c r="E132" s="182" t="str">
        <f t="array" ref="E132">IF(F132="","",INDEX(#REF!,MATCH(F132,#REF!,0)))</f>
        <v/>
      </c>
      <c r="F132" s="182"/>
      <c r="G132" s="182"/>
      <c r="H132" s="183"/>
      <c r="I132" s="182"/>
      <c r="J132" s="182"/>
      <c r="K132" s="182"/>
      <c r="L132" s="182"/>
      <c r="M132" s="182"/>
      <c r="N132" s="182"/>
      <c r="O132" s="182"/>
      <c r="P132" s="184"/>
      <c r="Q132" s="184"/>
      <c r="R132" s="184"/>
      <c r="S132" s="184"/>
      <c r="T132" s="184"/>
      <c r="U132" s="184"/>
      <c r="V132" s="184"/>
      <c r="W132" s="184"/>
      <c r="X132" s="184"/>
      <c r="Y132" s="182"/>
      <c r="Z132" s="182"/>
      <c r="AA132" s="184"/>
      <c r="AB132" s="184"/>
      <c r="AC132" s="184"/>
      <c r="AD132" s="184"/>
      <c r="AE132" s="184"/>
      <c r="AF132" s="184"/>
      <c r="AG132" s="184"/>
      <c r="AH132" s="184"/>
      <c r="AI132" s="184"/>
      <c r="AJ132" s="174"/>
      <c r="AK132" s="174"/>
      <c r="AL132" s="174"/>
      <c r="AM132" s="174"/>
      <c r="AN132" s="174"/>
    </row>
    <row r="133" spans="1:40" ht="15.75" customHeight="1">
      <c r="A133" s="181" t="str">
        <f t="shared" si="2"/>
        <v/>
      </c>
      <c r="B133" s="182"/>
      <c r="C133" s="182"/>
      <c r="D133" s="182" t="str">
        <f t="array" ref="D133">IF(F133="","",INDEX(#REF!,MATCH(F133,#REF!,0)))</f>
        <v/>
      </c>
      <c r="E133" s="182" t="str">
        <f t="array" ref="E133">IF(F133="","",INDEX(#REF!,MATCH(F133,#REF!,0)))</f>
        <v/>
      </c>
      <c r="F133" s="182"/>
      <c r="G133" s="182"/>
      <c r="H133" s="183"/>
      <c r="I133" s="182"/>
      <c r="J133" s="182"/>
      <c r="K133" s="182"/>
      <c r="L133" s="182"/>
      <c r="M133" s="182"/>
      <c r="N133" s="182"/>
      <c r="O133" s="182"/>
      <c r="P133" s="184"/>
      <c r="Q133" s="184"/>
      <c r="R133" s="184"/>
      <c r="S133" s="184"/>
      <c r="T133" s="184"/>
      <c r="U133" s="184"/>
      <c r="V133" s="184"/>
      <c r="W133" s="184"/>
      <c r="X133" s="184"/>
      <c r="Y133" s="182"/>
      <c r="Z133" s="182"/>
      <c r="AA133" s="184"/>
      <c r="AB133" s="184"/>
      <c r="AC133" s="184"/>
      <c r="AD133" s="184"/>
      <c r="AE133" s="184"/>
      <c r="AF133" s="184"/>
      <c r="AG133" s="184"/>
      <c r="AH133" s="184"/>
      <c r="AI133" s="184"/>
      <c r="AJ133" s="174"/>
      <c r="AK133" s="174"/>
      <c r="AL133" s="174"/>
      <c r="AM133" s="174"/>
      <c r="AN133" s="174"/>
    </row>
    <row r="134" spans="1:40" ht="15.75" customHeight="1">
      <c r="A134" s="181" t="str">
        <f t="shared" si="2"/>
        <v/>
      </c>
      <c r="B134" s="182"/>
      <c r="C134" s="182"/>
      <c r="D134" s="182" t="str">
        <f t="array" ref="D134">IF(F134="","",INDEX(#REF!,MATCH(F134,#REF!,0)))</f>
        <v/>
      </c>
      <c r="E134" s="182" t="str">
        <f t="array" ref="E134">IF(F134="","",INDEX(#REF!,MATCH(F134,#REF!,0)))</f>
        <v/>
      </c>
      <c r="F134" s="182"/>
      <c r="G134" s="182"/>
      <c r="H134" s="183"/>
      <c r="I134" s="182"/>
      <c r="J134" s="182"/>
      <c r="K134" s="182"/>
      <c r="L134" s="182"/>
      <c r="M134" s="182"/>
      <c r="N134" s="182"/>
      <c r="O134" s="182"/>
      <c r="P134" s="184"/>
      <c r="Q134" s="184"/>
      <c r="R134" s="184"/>
      <c r="S134" s="184"/>
      <c r="T134" s="184"/>
      <c r="U134" s="184"/>
      <c r="V134" s="184"/>
      <c r="W134" s="184"/>
      <c r="X134" s="184"/>
      <c r="Y134" s="182"/>
      <c r="Z134" s="182"/>
      <c r="AA134" s="184"/>
      <c r="AB134" s="184"/>
      <c r="AC134" s="184"/>
      <c r="AD134" s="184"/>
      <c r="AE134" s="184"/>
      <c r="AF134" s="184"/>
      <c r="AG134" s="184"/>
      <c r="AH134" s="184"/>
      <c r="AI134" s="184"/>
      <c r="AJ134" s="174"/>
      <c r="AK134" s="174"/>
      <c r="AL134" s="174"/>
      <c r="AM134" s="174"/>
      <c r="AN134" s="174"/>
    </row>
    <row r="135" spans="1:40" ht="15.75" customHeight="1">
      <c r="A135" s="181" t="str">
        <f t="shared" si="2"/>
        <v/>
      </c>
      <c r="B135" s="182"/>
      <c r="C135" s="182"/>
      <c r="D135" s="182" t="str">
        <f t="array" ref="D135">IF(F135="","",INDEX(#REF!,MATCH(F135,#REF!,0)))</f>
        <v/>
      </c>
      <c r="E135" s="182" t="str">
        <f t="array" ref="E135">IF(F135="","",INDEX(#REF!,MATCH(F135,#REF!,0)))</f>
        <v/>
      </c>
      <c r="F135" s="182"/>
      <c r="G135" s="182"/>
      <c r="H135" s="183"/>
      <c r="I135" s="182"/>
      <c r="J135" s="182"/>
      <c r="K135" s="182"/>
      <c r="L135" s="182"/>
      <c r="M135" s="182"/>
      <c r="N135" s="182"/>
      <c r="O135" s="182"/>
      <c r="P135" s="184"/>
      <c r="Q135" s="184"/>
      <c r="R135" s="184"/>
      <c r="S135" s="184"/>
      <c r="T135" s="184"/>
      <c r="U135" s="184"/>
      <c r="V135" s="184"/>
      <c r="W135" s="184"/>
      <c r="X135" s="184"/>
      <c r="Y135" s="182"/>
      <c r="Z135" s="182"/>
      <c r="AA135" s="184"/>
      <c r="AB135" s="184"/>
      <c r="AC135" s="184"/>
      <c r="AD135" s="184"/>
      <c r="AE135" s="184"/>
      <c r="AF135" s="184"/>
      <c r="AG135" s="184"/>
      <c r="AH135" s="184"/>
      <c r="AI135" s="184"/>
      <c r="AJ135" s="174"/>
      <c r="AK135" s="174"/>
      <c r="AL135" s="174"/>
      <c r="AM135" s="174"/>
      <c r="AN135" s="174"/>
    </row>
    <row r="136" spans="1:40" ht="15.75" customHeight="1">
      <c r="A136" s="181" t="str">
        <f t="shared" si="2"/>
        <v/>
      </c>
      <c r="B136" s="182"/>
      <c r="C136" s="182"/>
      <c r="D136" s="182" t="str">
        <f t="array" ref="D136">IF(F136="","",INDEX(#REF!,MATCH(F136,#REF!,0)))</f>
        <v/>
      </c>
      <c r="E136" s="182" t="str">
        <f t="array" ref="E136">IF(F136="","",INDEX(#REF!,MATCH(F136,#REF!,0)))</f>
        <v/>
      </c>
      <c r="F136" s="182"/>
      <c r="G136" s="182"/>
      <c r="H136" s="183"/>
      <c r="I136" s="182"/>
      <c r="J136" s="182"/>
      <c r="K136" s="182"/>
      <c r="L136" s="182"/>
      <c r="M136" s="182"/>
      <c r="N136" s="182"/>
      <c r="O136" s="182"/>
      <c r="P136" s="184"/>
      <c r="Q136" s="184"/>
      <c r="R136" s="184"/>
      <c r="S136" s="184"/>
      <c r="T136" s="184"/>
      <c r="U136" s="184"/>
      <c r="V136" s="184"/>
      <c r="W136" s="184"/>
      <c r="X136" s="184"/>
      <c r="Y136" s="182"/>
      <c r="Z136" s="182"/>
      <c r="AA136" s="184"/>
      <c r="AB136" s="184"/>
      <c r="AC136" s="184"/>
      <c r="AD136" s="184"/>
      <c r="AE136" s="184"/>
      <c r="AF136" s="184"/>
      <c r="AG136" s="184"/>
      <c r="AH136" s="184"/>
      <c r="AI136" s="184"/>
      <c r="AJ136" s="174"/>
      <c r="AK136" s="174"/>
      <c r="AL136" s="174"/>
      <c r="AM136" s="174"/>
      <c r="AN136" s="174"/>
    </row>
    <row r="137" spans="1:40" ht="15.75" customHeight="1">
      <c r="A137" s="181" t="str">
        <f t="shared" si="2"/>
        <v/>
      </c>
      <c r="B137" s="182"/>
      <c r="C137" s="182"/>
      <c r="D137" s="182" t="str">
        <f t="array" ref="D137">IF(F137="","",INDEX(#REF!,MATCH(F137,#REF!,0)))</f>
        <v/>
      </c>
      <c r="E137" s="182" t="str">
        <f t="array" ref="E137">IF(F137="","",INDEX(#REF!,MATCH(F137,#REF!,0)))</f>
        <v/>
      </c>
      <c r="F137" s="182"/>
      <c r="G137" s="182"/>
      <c r="H137" s="183"/>
      <c r="I137" s="182"/>
      <c r="J137" s="182"/>
      <c r="K137" s="182"/>
      <c r="L137" s="182"/>
      <c r="M137" s="182"/>
      <c r="N137" s="182"/>
      <c r="O137" s="182"/>
      <c r="P137" s="184"/>
      <c r="Q137" s="184"/>
      <c r="R137" s="184"/>
      <c r="S137" s="184"/>
      <c r="T137" s="184"/>
      <c r="U137" s="184"/>
      <c r="V137" s="184"/>
      <c r="W137" s="184"/>
      <c r="X137" s="184"/>
      <c r="Y137" s="182"/>
      <c r="Z137" s="182"/>
      <c r="AA137" s="184"/>
      <c r="AB137" s="184"/>
      <c r="AC137" s="184"/>
      <c r="AD137" s="184"/>
      <c r="AE137" s="184"/>
      <c r="AF137" s="184"/>
      <c r="AG137" s="184"/>
      <c r="AH137" s="184"/>
      <c r="AI137" s="184"/>
      <c r="AJ137" s="174"/>
      <c r="AK137" s="174"/>
      <c r="AL137" s="174"/>
      <c r="AM137" s="174"/>
      <c r="AN137" s="174"/>
    </row>
    <row r="138" spans="1:40" ht="15.75" customHeight="1">
      <c r="A138" s="181" t="str">
        <f t="shared" si="2"/>
        <v/>
      </c>
      <c r="B138" s="182"/>
      <c r="C138" s="182"/>
      <c r="D138" s="182" t="str">
        <f t="array" ref="D138">IF(F138="","",INDEX(#REF!,MATCH(F138,#REF!,0)))</f>
        <v/>
      </c>
      <c r="E138" s="182" t="str">
        <f t="array" ref="E138">IF(F138="","",INDEX(#REF!,MATCH(F138,#REF!,0)))</f>
        <v/>
      </c>
      <c r="F138" s="182"/>
      <c r="G138" s="182"/>
      <c r="H138" s="183"/>
      <c r="I138" s="182"/>
      <c r="J138" s="182"/>
      <c r="K138" s="182"/>
      <c r="L138" s="182"/>
      <c r="M138" s="182"/>
      <c r="N138" s="182"/>
      <c r="O138" s="182"/>
      <c r="P138" s="184"/>
      <c r="Q138" s="184"/>
      <c r="R138" s="184"/>
      <c r="S138" s="184"/>
      <c r="T138" s="184"/>
      <c r="U138" s="184"/>
      <c r="V138" s="184"/>
      <c r="W138" s="184"/>
      <c r="X138" s="184"/>
      <c r="Y138" s="182"/>
      <c r="Z138" s="182"/>
      <c r="AA138" s="184"/>
      <c r="AB138" s="184"/>
      <c r="AC138" s="184"/>
      <c r="AD138" s="184"/>
      <c r="AE138" s="184"/>
      <c r="AF138" s="184"/>
      <c r="AG138" s="184"/>
      <c r="AH138" s="184"/>
      <c r="AI138" s="184"/>
      <c r="AJ138" s="174"/>
      <c r="AK138" s="174"/>
      <c r="AL138" s="174"/>
      <c r="AM138" s="174"/>
      <c r="AN138" s="174"/>
    </row>
    <row r="139" spans="1:40" ht="15.75" customHeight="1">
      <c r="A139" s="181" t="str">
        <f t="shared" si="2"/>
        <v/>
      </c>
      <c r="B139" s="182"/>
      <c r="C139" s="182"/>
      <c r="D139" s="182" t="str">
        <f t="array" ref="D139">IF(F139="","",INDEX(#REF!,MATCH(F139,#REF!,0)))</f>
        <v/>
      </c>
      <c r="E139" s="182" t="str">
        <f t="array" ref="E139">IF(F139="","",INDEX(#REF!,MATCH(F139,#REF!,0)))</f>
        <v/>
      </c>
      <c r="F139" s="182"/>
      <c r="G139" s="182"/>
      <c r="H139" s="183"/>
      <c r="I139" s="182"/>
      <c r="J139" s="182"/>
      <c r="K139" s="182"/>
      <c r="L139" s="182"/>
      <c r="M139" s="182"/>
      <c r="N139" s="182"/>
      <c r="O139" s="182"/>
      <c r="P139" s="184"/>
      <c r="Q139" s="184"/>
      <c r="R139" s="184"/>
      <c r="S139" s="184"/>
      <c r="T139" s="184"/>
      <c r="U139" s="184"/>
      <c r="V139" s="184"/>
      <c r="W139" s="184"/>
      <c r="X139" s="184"/>
      <c r="Y139" s="182"/>
      <c r="Z139" s="182"/>
      <c r="AA139" s="184"/>
      <c r="AB139" s="184"/>
      <c r="AC139" s="184"/>
      <c r="AD139" s="184"/>
      <c r="AE139" s="184"/>
      <c r="AF139" s="184"/>
      <c r="AG139" s="184"/>
      <c r="AH139" s="184"/>
      <c r="AI139" s="184"/>
      <c r="AJ139" s="174"/>
      <c r="AK139" s="174"/>
      <c r="AL139" s="174"/>
      <c r="AM139" s="174"/>
      <c r="AN139" s="174"/>
    </row>
    <row r="140" spans="1:40" ht="15.75" customHeight="1">
      <c r="A140" s="181" t="str">
        <f t="shared" si="2"/>
        <v/>
      </c>
      <c r="B140" s="182"/>
      <c r="C140" s="182"/>
      <c r="D140" s="182" t="str">
        <f t="array" ref="D140">IF(F140="","",INDEX(#REF!,MATCH(F140,#REF!,0)))</f>
        <v/>
      </c>
      <c r="E140" s="182" t="str">
        <f t="array" ref="E140">IF(F140="","",INDEX(#REF!,MATCH(F140,#REF!,0)))</f>
        <v/>
      </c>
      <c r="F140" s="182"/>
      <c r="G140" s="182"/>
      <c r="H140" s="183"/>
      <c r="I140" s="182"/>
      <c r="J140" s="182"/>
      <c r="K140" s="182"/>
      <c r="L140" s="182"/>
      <c r="M140" s="182"/>
      <c r="N140" s="182"/>
      <c r="O140" s="182"/>
      <c r="P140" s="184"/>
      <c r="Q140" s="184"/>
      <c r="R140" s="184"/>
      <c r="S140" s="184"/>
      <c r="T140" s="184"/>
      <c r="U140" s="184"/>
      <c r="V140" s="184"/>
      <c r="W140" s="184"/>
      <c r="X140" s="184"/>
      <c r="Y140" s="182"/>
      <c r="Z140" s="182"/>
      <c r="AA140" s="184"/>
      <c r="AB140" s="184"/>
      <c r="AC140" s="184"/>
      <c r="AD140" s="184"/>
      <c r="AE140" s="184"/>
      <c r="AF140" s="184"/>
      <c r="AG140" s="184"/>
      <c r="AH140" s="184"/>
      <c r="AI140" s="184"/>
      <c r="AJ140" s="174"/>
      <c r="AK140" s="174"/>
      <c r="AL140" s="174"/>
      <c r="AM140" s="174"/>
      <c r="AN140" s="174"/>
    </row>
    <row r="141" spans="1:40" ht="15.75" customHeight="1">
      <c r="A141" s="181" t="str">
        <f t="shared" si="2"/>
        <v/>
      </c>
      <c r="B141" s="182"/>
      <c r="C141" s="182"/>
      <c r="D141" s="182" t="str">
        <f t="array" ref="D141">IF(F141="","",INDEX(#REF!,MATCH(F141,#REF!,0)))</f>
        <v/>
      </c>
      <c r="E141" s="182" t="str">
        <f t="array" ref="E141">IF(F141="","",INDEX(#REF!,MATCH(F141,#REF!,0)))</f>
        <v/>
      </c>
      <c r="F141" s="182"/>
      <c r="G141" s="182"/>
      <c r="H141" s="183"/>
      <c r="I141" s="182"/>
      <c r="J141" s="182"/>
      <c r="K141" s="182"/>
      <c r="L141" s="182"/>
      <c r="M141" s="182"/>
      <c r="N141" s="182"/>
      <c r="O141" s="182"/>
      <c r="P141" s="184"/>
      <c r="Q141" s="184"/>
      <c r="R141" s="184"/>
      <c r="S141" s="184"/>
      <c r="T141" s="184"/>
      <c r="U141" s="184"/>
      <c r="V141" s="184"/>
      <c r="W141" s="184"/>
      <c r="X141" s="184"/>
      <c r="Y141" s="182"/>
      <c r="Z141" s="182"/>
      <c r="AA141" s="184"/>
      <c r="AB141" s="184"/>
      <c r="AC141" s="184"/>
      <c r="AD141" s="184"/>
      <c r="AE141" s="184"/>
      <c r="AF141" s="184"/>
      <c r="AG141" s="184"/>
      <c r="AH141" s="184"/>
      <c r="AI141" s="184"/>
      <c r="AJ141" s="174"/>
      <c r="AK141" s="174"/>
      <c r="AL141" s="174"/>
      <c r="AM141" s="174"/>
      <c r="AN141" s="174"/>
    </row>
    <row r="142" spans="1:40" ht="15.75" customHeight="1">
      <c r="A142" s="181" t="str">
        <f t="shared" si="2"/>
        <v/>
      </c>
      <c r="B142" s="182"/>
      <c r="C142" s="182"/>
      <c r="D142" s="182" t="str">
        <f t="array" ref="D142">IF(F142="","",INDEX(#REF!,MATCH(F142,#REF!,0)))</f>
        <v/>
      </c>
      <c r="E142" s="182" t="str">
        <f t="array" ref="E142">IF(F142="","",INDEX(#REF!,MATCH(F142,#REF!,0)))</f>
        <v/>
      </c>
      <c r="F142" s="182"/>
      <c r="G142" s="182"/>
      <c r="H142" s="183"/>
      <c r="I142" s="182"/>
      <c r="J142" s="182"/>
      <c r="K142" s="182"/>
      <c r="L142" s="182"/>
      <c r="M142" s="182"/>
      <c r="N142" s="182"/>
      <c r="O142" s="182"/>
      <c r="P142" s="184"/>
      <c r="Q142" s="184"/>
      <c r="R142" s="184"/>
      <c r="S142" s="184"/>
      <c r="T142" s="184"/>
      <c r="U142" s="184"/>
      <c r="V142" s="184"/>
      <c r="W142" s="184"/>
      <c r="X142" s="184"/>
      <c r="Y142" s="182"/>
      <c r="Z142" s="182"/>
      <c r="AA142" s="184"/>
      <c r="AB142" s="184"/>
      <c r="AC142" s="184"/>
      <c r="AD142" s="184"/>
      <c r="AE142" s="184"/>
      <c r="AF142" s="184"/>
      <c r="AG142" s="184"/>
      <c r="AH142" s="184"/>
      <c r="AI142" s="184"/>
      <c r="AJ142" s="174"/>
      <c r="AK142" s="174"/>
      <c r="AL142" s="174"/>
      <c r="AM142" s="174"/>
      <c r="AN142" s="174"/>
    </row>
    <row r="143" spans="1:40" ht="15.75" customHeight="1">
      <c r="A143" s="181" t="str">
        <f t="shared" si="2"/>
        <v/>
      </c>
      <c r="B143" s="182"/>
      <c r="C143" s="182"/>
      <c r="D143" s="182" t="str">
        <f t="array" ref="D143">IF(F143="","",INDEX(#REF!,MATCH(F143,#REF!,0)))</f>
        <v/>
      </c>
      <c r="E143" s="182" t="str">
        <f t="array" ref="E143">IF(F143="","",INDEX(#REF!,MATCH(F143,#REF!,0)))</f>
        <v/>
      </c>
      <c r="F143" s="182"/>
      <c r="G143" s="182"/>
      <c r="H143" s="183"/>
      <c r="I143" s="182"/>
      <c r="J143" s="182"/>
      <c r="K143" s="182"/>
      <c r="L143" s="182"/>
      <c r="M143" s="182"/>
      <c r="N143" s="182"/>
      <c r="O143" s="182"/>
      <c r="P143" s="184"/>
      <c r="Q143" s="184"/>
      <c r="R143" s="184"/>
      <c r="S143" s="184"/>
      <c r="T143" s="184"/>
      <c r="U143" s="184"/>
      <c r="V143" s="184"/>
      <c r="W143" s="184"/>
      <c r="X143" s="184"/>
      <c r="Y143" s="182"/>
      <c r="Z143" s="182"/>
      <c r="AA143" s="184"/>
      <c r="AB143" s="184"/>
      <c r="AC143" s="184"/>
      <c r="AD143" s="184"/>
      <c r="AE143" s="184"/>
      <c r="AF143" s="184"/>
      <c r="AG143" s="184"/>
      <c r="AH143" s="184"/>
      <c r="AI143" s="184"/>
      <c r="AJ143" s="174"/>
      <c r="AK143" s="174"/>
      <c r="AL143" s="174"/>
      <c r="AM143" s="174"/>
      <c r="AN143" s="174"/>
    </row>
    <row r="144" spans="1:40" ht="15.75" customHeight="1">
      <c r="A144" s="181" t="str">
        <f t="shared" si="2"/>
        <v/>
      </c>
      <c r="B144" s="182"/>
      <c r="C144" s="182"/>
      <c r="D144" s="182" t="str">
        <f t="array" ref="D144">IF(F144="","",INDEX(#REF!,MATCH(F144,#REF!,0)))</f>
        <v/>
      </c>
      <c r="E144" s="182" t="str">
        <f t="array" ref="E144">IF(F144="","",INDEX(#REF!,MATCH(F144,#REF!,0)))</f>
        <v/>
      </c>
      <c r="F144" s="182"/>
      <c r="G144" s="182"/>
      <c r="H144" s="183"/>
      <c r="I144" s="182"/>
      <c r="J144" s="182"/>
      <c r="K144" s="182"/>
      <c r="L144" s="182"/>
      <c r="M144" s="182"/>
      <c r="N144" s="182"/>
      <c r="O144" s="182"/>
      <c r="P144" s="184"/>
      <c r="Q144" s="184"/>
      <c r="R144" s="184"/>
      <c r="S144" s="184"/>
      <c r="T144" s="184"/>
      <c r="U144" s="184"/>
      <c r="V144" s="184"/>
      <c r="W144" s="184"/>
      <c r="X144" s="184"/>
      <c r="Y144" s="182"/>
      <c r="Z144" s="182"/>
      <c r="AA144" s="184"/>
      <c r="AB144" s="184"/>
      <c r="AC144" s="184"/>
      <c r="AD144" s="184"/>
      <c r="AE144" s="184"/>
      <c r="AF144" s="184"/>
      <c r="AG144" s="184"/>
      <c r="AH144" s="184"/>
      <c r="AI144" s="184"/>
      <c r="AJ144" s="174"/>
      <c r="AK144" s="174"/>
      <c r="AL144" s="174"/>
      <c r="AM144" s="174"/>
      <c r="AN144" s="174"/>
    </row>
    <row r="145" spans="1:40" ht="15.75" customHeight="1">
      <c r="A145" s="181" t="str">
        <f t="shared" si="2"/>
        <v/>
      </c>
      <c r="B145" s="182"/>
      <c r="C145" s="182"/>
      <c r="D145" s="182" t="str">
        <f t="array" ref="D145">IF(F145="","",INDEX(#REF!,MATCH(F145,#REF!,0)))</f>
        <v/>
      </c>
      <c r="E145" s="182" t="str">
        <f t="array" ref="E145">IF(F145="","",INDEX(#REF!,MATCH(F145,#REF!,0)))</f>
        <v/>
      </c>
      <c r="F145" s="182"/>
      <c r="G145" s="182"/>
      <c r="H145" s="183"/>
      <c r="I145" s="182"/>
      <c r="J145" s="182"/>
      <c r="K145" s="182"/>
      <c r="L145" s="182"/>
      <c r="M145" s="182"/>
      <c r="N145" s="182"/>
      <c r="O145" s="182"/>
      <c r="P145" s="184"/>
      <c r="Q145" s="184"/>
      <c r="R145" s="184"/>
      <c r="S145" s="184"/>
      <c r="T145" s="184"/>
      <c r="U145" s="184"/>
      <c r="V145" s="184"/>
      <c r="W145" s="184"/>
      <c r="X145" s="184"/>
      <c r="Y145" s="182"/>
      <c r="Z145" s="182"/>
      <c r="AA145" s="184"/>
      <c r="AB145" s="184"/>
      <c r="AC145" s="184"/>
      <c r="AD145" s="184"/>
      <c r="AE145" s="184"/>
      <c r="AF145" s="184"/>
      <c r="AG145" s="184"/>
      <c r="AH145" s="184"/>
      <c r="AI145" s="184"/>
      <c r="AJ145" s="174"/>
      <c r="AK145" s="174"/>
      <c r="AL145" s="174"/>
      <c r="AM145" s="174"/>
      <c r="AN145" s="174"/>
    </row>
    <row r="146" spans="1:40" ht="15.75" customHeight="1">
      <c r="A146" s="181" t="str">
        <f t="shared" si="2"/>
        <v/>
      </c>
      <c r="B146" s="182"/>
      <c r="C146" s="182"/>
      <c r="D146" s="182" t="str">
        <f t="array" ref="D146">IF(F146="","",INDEX(#REF!,MATCH(F146,#REF!,0)))</f>
        <v/>
      </c>
      <c r="E146" s="182" t="str">
        <f t="array" ref="E146">IF(F146="","",INDEX(#REF!,MATCH(F146,#REF!,0)))</f>
        <v/>
      </c>
      <c r="F146" s="182"/>
      <c r="G146" s="182"/>
      <c r="H146" s="183"/>
      <c r="I146" s="182"/>
      <c r="J146" s="182"/>
      <c r="K146" s="182"/>
      <c r="L146" s="182"/>
      <c r="M146" s="182"/>
      <c r="N146" s="182"/>
      <c r="O146" s="182"/>
      <c r="P146" s="184"/>
      <c r="Q146" s="184"/>
      <c r="R146" s="184"/>
      <c r="S146" s="184"/>
      <c r="T146" s="184"/>
      <c r="U146" s="184"/>
      <c r="V146" s="184"/>
      <c r="W146" s="184"/>
      <c r="X146" s="184"/>
      <c r="Y146" s="182"/>
      <c r="Z146" s="182"/>
      <c r="AA146" s="184"/>
      <c r="AB146" s="184"/>
      <c r="AC146" s="184"/>
      <c r="AD146" s="184"/>
      <c r="AE146" s="184"/>
      <c r="AF146" s="184"/>
      <c r="AG146" s="184"/>
      <c r="AH146" s="184"/>
      <c r="AI146" s="184"/>
      <c r="AJ146" s="174"/>
      <c r="AK146" s="174"/>
      <c r="AL146" s="174"/>
      <c r="AM146" s="174"/>
      <c r="AN146" s="174"/>
    </row>
    <row r="147" spans="1:40" ht="15.75" customHeight="1">
      <c r="A147" s="181" t="str">
        <f t="shared" si="2"/>
        <v/>
      </c>
      <c r="B147" s="182"/>
      <c r="C147" s="182"/>
      <c r="D147" s="182" t="str">
        <f t="array" ref="D147">IF(F147="","",INDEX(#REF!,MATCH(F147,#REF!,0)))</f>
        <v/>
      </c>
      <c r="E147" s="182" t="str">
        <f t="array" ref="E147">IF(F147="","",INDEX(#REF!,MATCH(F147,#REF!,0)))</f>
        <v/>
      </c>
      <c r="F147" s="182"/>
      <c r="G147" s="182"/>
      <c r="H147" s="183"/>
      <c r="I147" s="182"/>
      <c r="J147" s="182"/>
      <c r="K147" s="182"/>
      <c r="L147" s="182"/>
      <c r="M147" s="182"/>
      <c r="N147" s="182"/>
      <c r="O147" s="182"/>
      <c r="P147" s="184"/>
      <c r="Q147" s="184"/>
      <c r="R147" s="184"/>
      <c r="S147" s="184"/>
      <c r="T147" s="184"/>
      <c r="U147" s="184"/>
      <c r="V147" s="184"/>
      <c r="W147" s="184"/>
      <c r="X147" s="184"/>
      <c r="Y147" s="182"/>
      <c r="Z147" s="182"/>
      <c r="AA147" s="184"/>
      <c r="AB147" s="184"/>
      <c r="AC147" s="184"/>
      <c r="AD147" s="184"/>
      <c r="AE147" s="184"/>
      <c r="AF147" s="184"/>
      <c r="AG147" s="184"/>
      <c r="AH147" s="184"/>
      <c r="AI147" s="184"/>
      <c r="AJ147" s="174"/>
      <c r="AK147" s="174"/>
      <c r="AL147" s="174"/>
      <c r="AM147" s="174"/>
      <c r="AN147" s="174"/>
    </row>
    <row r="148" spans="1:40" ht="15.75" customHeight="1">
      <c r="A148" s="181" t="str">
        <f t="shared" si="2"/>
        <v/>
      </c>
      <c r="B148" s="182"/>
      <c r="C148" s="182"/>
      <c r="D148" s="182" t="str">
        <f t="array" ref="D148">IF(F148="","",INDEX(#REF!,MATCH(F148,#REF!,0)))</f>
        <v/>
      </c>
      <c r="E148" s="182" t="str">
        <f t="array" ref="E148">IF(F148="","",INDEX(#REF!,MATCH(F148,#REF!,0)))</f>
        <v/>
      </c>
      <c r="F148" s="182"/>
      <c r="G148" s="182"/>
      <c r="H148" s="183"/>
      <c r="I148" s="182"/>
      <c r="J148" s="182"/>
      <c r="K148" s="182"/>
      <c r="L148" s="182"/>
      <c r="M148" s="182"/>
      <c r="N148" s="182"/>
      <c r="O148" s="182"/>
      <c r="P148" s="184"/>
      <c r="Q148" s="184"/>
      <c r="R148" s="184"/>
      <c r="S148" s="184"/>
      <c r="T148" s="184"/>
      <c r="U148" s="184"/>
      <c r="V148" s="184"/>
      <c r="W148" s="184"/>
      <c r="X148" s="184"/>
      <c r="Y148" s="182"/>
      <c r="Z148" s="182"/>
      <c r="AA148" s="184"/>
      <c r="AB148" s="184"/>
      <c r="AC148" s="184"/>
      <c r="AD148" s="184"/>
      <c r="AE148" s="184"/>
      <c r="AF148" s="184"/>
      <c r="AG148" s="184"/>
      <c r="AH148" s="184"/>
      <c r="AI148" s="184"/>
      <c r="AJ148" s="174"/>
      <c r="AK148" s="174"/>
      <c r="AL148" s="174"/>
      <c r="AM148" s="174"/>
      <c r="AN148" s="174"/>
    </row>
    <row r="149" spans="1:40" ht="15.75" customHeight="1">
      <c r="A149" s="181" t="str">
        <f t="shared" si="2"/>
        <v/>
      </c>
      <c r="B149" s="182"/>
      <c r="C149" s="182"/>
      <c r="D149" s="182" t="str">
        <f t="array" ref="D149">IF(F149="","",INDEX(#REF!,MATCH(F149,#REF!,0)))</f>
        <v/>
      </c>
      <c r="E149" s="182" t="str">
        <f t="array" ref="E149">IF(F149="","",INDEX(#REF!,MATCH(F149,#REF!,0)))</f>
        <v/>
      </c>
      <c r="F149" s="182"/>
      <c r="G149" s="182"/>
      <c r="H149" s="183"/>
      <c r="I149" s="182"/>
      <c r="J149" s="182"/>
      <c r="K149" s="182"/>
      <c r="L149" s="182"/>
      <c r="M149" s="182"/>
      <c r="N149" s="182"/>
      <c r="O149" s="182"/>
      <c r="P149" s="184"/>
      <c r="Q149" s="184"/>
      <c r="R149" s="184"/>
      <c r="S149" s="184"/>
      <c r="T149" s="184"/>
      <c r="U149" s="184"/>
      <c r="V149" s="184"/>
      <c r="W149" s="184"/>
      <c r="X149" s="184"/>
      <c r="Y149" s="182"/>
      <c r="Z149" s="182"/>
      <c r="AA149" s="184"/>
      <c r="AB149" s="184"/>
      <c r="AC149" s="184"/>
      <c r="AD149" s="184"/>
      <c r="AE149" s="184"/>
      <c r="AF149" s="184"/>
      <c r="AG149" s="184"/>
      <c r="AH149" s="184"/>
      <c r="AI149" s="184"/>
      <c r="AJ149" s="174"/>
      <c r="AK149" s="174"/>
      <c r="AL149" s="174"/>
      <c r="AM149" s="174"/>
      <c r="AN149" s="174"/>
    </row>
    <row r="150" spans="1:40" ht="15.75" customHeight="1">
      <c r="A150" s="181" t="str">
        <f t="shared" si="2"/>
        <v/>
      </c>
      <c r="B150" s="182"/>
      <c r="C150" s="182"/>
      <c r="D150" s="182" t="str">
        <f t="array" ref="D150">IF(F150="","",INDEX(#REF!,MATCH(F150,#REF!,0)))</f>
        <v/>
      </c>
      <c r="E150" s="182" t="str">
        <f t="array" ref="E150">IF(F150="","",INDEX(#REF!,MATCH(F150,#REF!,0)))</f>
        <v/>
      </c>
      <c r="F150" s="182"/>
      <c r="G150" s="182"/>
      <c r="H150" s="183"/>
      <c r="I150" s="182"/>
      <c r="J150" s="182"/>
      <c r="K150" s="182"/>
      <c r="L150" s="182"/>
      <c r="M150" s="182"/>
      <c r="N150" s="182"/>
      <c r="O150" s="182"/>
      <c r="P150" s="184"/>
      <c r="Q150" s="184"/>
      <c r="R150" s="184"/>
      <c r="S150" s="184"/>
      <c r="T150" s="184"/>
      <c r="U150" s="184"/>
      <c r="V150" s="184"/>
      <c r="W150" s="184"/>
      <c r="X150" s="184"/>
      <c r="Y150" s="182"/>
      <c r="Z150" s="182"/>
      <c r="AA150" s="184"/>
      <c r="AB150" s="184"/>
      <c r="AC150" s="184"/>
      <c r="AD150" s="184"/>
      <c r="AE150" s="184"/>
      <c r="AF150" s="184"/>
      <c r="AG150" s="184"/>
      <c r="AH150" s="184"/>
      <c r="AI150" s="184"/>
      <c r="AJ150" s="174"/>
      <c r="AK150" s="174"/>
      <c r="AL150" s="174"/>
      <c r="AM150" s="174"/>
      <c r="AN150" s="174"/>
    </row>
    <row r="151" spans="1:40" ht="15.75" customHeight="1">
      <c r="A151" s="181" t="str">
        <f t="shared" si="2"/>
        <v/>
      </c>
      <c r="B151" s="182"/>
      <c r="C151" s="182"/>
      <c r="D151" s="182" t="str">
        <f t="array" ref="D151">IF(F151="","",INDEX(#REF!,MATCH(F151,#REF!,0)))</f>
        <v/>
      </c>
      <c r="E151" s="182" t="str">
        <f t="array" ref="E151">IF(F151="","",INDEX(#REF!,MATCH(F151,#REF!,0)))</f>
        <v/>
      </c>
      <c r="F151" s="182"/>
      <c r="G151" s="182"/>
      <c r="H151" s="183"/>
      <c r="I151" s="182"/>
      <c r="J151" s="182"/>
      <c r="K151" s="182"/>
      <c r="L151" s="182"/>
      <c r="M151" s="182"/>
      <c r="N151" s="182"/>
      <c r="O151" s="182"/>
      <c r="P151" s="184"/>
      <c r="Q151" s="184"/>
      <c r="R151" s="184"/>
      <c r="S151" s="184"/>
      <c r="T151" s="184"/>
      <c r="U151" s="184"/>
      <c r="V151" s="184"/>
      <c r="W151" s="184"/>
      <c r="X151" s="184"/>
      <c r="Y151" s="182"/>
      <c r="Z151" s="182"/>
      <c r="AA151" s="184"/>
      <c r="AB151" s="184"/>
      <c r="AC151" s="184"/>
      <c r="AD151" s="184"/>
      <c r="AE151" s="184"/>
      <c r="AF151" s="184"/>
      <c r="AG151" s="184"/>
      <c r="AH151" s="184"/>
      <c r="AI151" s="184"/>
      <c r="AJ151" s="174"/>
      <c r="AK151" s="174"/>
      <c r="AL151" s="174"/>
      <c r="AM151" s="174"/>
      <c r="AN151" s="174"/>
    </row>
    <row r="152" spans="1:40" ht="15.75" customHeight="1">
      <c r="A152" s="181" t="str">
        <f t="shared" si="2"/>
        <v/>
      </c>
      <c r="B152" s="182"/>
      <c r="C152" s="182"/>
      <c r="D152" s="182" t="str">
        <f t="array" ref="D152">IF(F152="","",INDEX(#REF!,MATCH(F152,#REF!,0)))</f>
        <v/>
      </c>
      <c r="E152" s="182" t="str">
        <f t="array" ref="E152">IF(F152="","",INDEX(#REF!,MATCH(F152,#REF!,0)))</f>
        <v/>
      </c>
      <c r="F152" s="182"/>
      <c r="G152" s="182"/>
      <c r="H152" s="183"/>
      <c r="I152" s="182"/>
      <c r="J152" s="182"/>
      <c r="K152" s="182"/>
      <c r="L152" s="182"/>
      <c r="M152" s="182"/>
      <c r="N152" s="182"/>
      <c r="O152" s="182"/>
      <c r="P152" s="184"/>
      <c r="Q152" s="184"/>
      <c r="R152" s="184"/>
      <c r="S152" s="184"/>
      <c r="T152" s="184"/>
      <c r="U152" s="184"/>
      <c r="V152" s="184"/>
      <c r="W152" s="184"/>
      <c r="X152" s="184"/>
      <c r="Y152" s="182"/>
      <c r="Z152" s="182"/>
      <c r="AA152" s="184"/>
      <c r="AB152" s="184"/>
      <c r="AC152" s="184"/>
      <c r="AD152" s="184"/>
      <c r="AE152" s="184"/>
      <c r="AF152" s="184"/>
      <c r="AG152" s="184"/>
      <c r="AH152" s="184"/>
      <c r="AI152" s="184"/>
      <c r="AJ152" s="174"/>
      <c r="AK152" s="174"/>
      <c r="AL152" s="174"/>
      <c r="AM152" s="174"/>
      <c r="AN152" s="174"/>
    </row>
    <row r="153" spans="1:40" ht="15.75" customHeight="1">
      <c r="A153" s="181" t="str">
        <f t="shared" si="2"/>
        <v/>
      </c>
      <c r="B153" s="182"/>
      <c r="C153" s="182"/>
      <c r="D153" s="182" t="str">
        <f t="array" ref="D153">IF(F153="","",INDEX(#REF!,MATCH(F153,#REF!,0)))</f>
        <v/>
      </c>
      <c r="E153" s="182" t="str">
        <f t="array" ref="E153">IF(F153="","",INDEX(#REF!,MATCH(F153,#REF!,0)))</f>
        <v/>
      </c>
      <c r="F153" s="182"/>
      <c r="G153" s="182"/>
      <c r="H153" s="183"/>
      <c r="I153" s="182"/>
      <c r="J153" s="182"/>
      <c r="K153" s="182"/>
      <c r="L153" s="182"/>
      <c r="M153" s="182"/>
      <c r="N153" s="182"/>
      <c r="O153" s="182"/>
      <c r="P153" s="184"/>
      <c r="Q153" s="184"/>
      <c r="R153" s="184"/>
      <c r="S153" s="184"/>
      <c r="T153" s="184"/>
      <c r="U153" s="184"/>
      <c r="V153" s="184"/>
      <c r="W153" s="184"/>
      <c r="X153" s="184"/>
      <c r="Y153" s="182"/>
      <c r="Z153" s="182"/>
      <c r="AA153" s="184"/>
      <c r="AB153" s="184"/>
      <c r="AC153" s="184"/>
      <c r="AD153" s="184"/>
      <c r="AE153" s="184"/>
      <c r="AF153" s="184"/>
      <c r="AG153" s="184"/>
      <c r="AH153" s="184"/>
      <c r="AI153" s="184"/>
      <c r="AJ153" s="174"/>
      <c r="AK153" s="174"/>
      <c r="AL153" s="174"/>
      <c r="AM153" s="174"/>
      <c r="AN153" s="174"/>
    </row>
    <row r="154" spans="1:40" ht="15.75" customHeight="1">
      <c r="A154" s="181" t="str">
        <f t="shared" si="2"/>
        <v/>
      </c>
      <c r="B154" s="182"/>
      <c r="C154" s="182"/>
      <c r="D154" s="182" t="str">
        <f t="array" ref="D154">IF(F154="","",INDEX(#REF!,MATCH(F154,#REF!,0)))</f>
        <v/>
      </c>
      <c r="E154" s="182" t="str">
        <f t="array" ref="E154">IF(F154="","",INDEX(#REF!,MATCH(F154,#REF!,0)))</f>
        <v/>
      </c>
      <c r="F154" s="182"/>
      <c r="G154" s="182"/>
      <c r="H154" s="183"/>
      <c r="I154" s="182"/>
      <c r="J154" s="182"/>
      <c r="K154" s="182"/>
      <c r="L154" s="182"/>
      <c r="M154" s="182"/>
      <c r="N154" s="182"/>
      <c r="O154" s="182"/>
      <c r="P154" s="184"/>
      <c r="Q154" s="184"/>
      <c r="R154" s="184"/>
      <c r="S154" s="184"/>
      <c r="T154" s="184"/>
      <c r="U154" s="184"/>
      <c r="V154" s="184"/>
      <c r="W154" s="184"/>
      <c r="X154" s="184"/>
      <c r="Y154" s="182"/>
      <c r="Z154" s="182"/>
      <c r="AA154" s="184"/>
      <c r="AB154" s="184"/>
      <c r="AC154" s="184"/>
      <c r="AD154" s="184"/>
      <c r="AE154" s="184"/>
      <c r="AF154" s="184"/>
      <c r="AG154" s="184"/>
      <c r="AH154" s="184"/>
      <c r="AI154" s="184"/>
      <c r="AJ154" s="174"/>
      <c r="AK154" s="174"/>
      <c r="AL154" s="174"/>
      <c r="AM154" s="174"/>
      <c r="AN154" s="174"/>
    </row>
    <row r="155" spans="1:40" ht="15.75" customHeight="1">
      <c r="A155" s="181" t="str">
        <f t="shared" si="2"/>
        <v/>
      </c>
      <c r="B155" s="182"/>
      <c r="C155" s="182"/>
      <c r="D155" s="182" t="str">
        <f t="array" ref="D155">IF(F155="","",INDEX(#REF!,MATCH(F155,#REF!,0)))</f>
        <v/>
      </c>
      <c r="E155" s="182" t="str">
        <f t="array" ref="E155">IF(F155="","",INDEX(#REF!,MATCH(F155,#REF!,0)))</f>
        <v/>
      </c>
      <c r="F155" s="182"/>
      <c r="G155" s="182"/>
      <c r="H155" s="183"/>
      <c r="I155" s="182"/>
      <c r="J155" s="182"/>
      <c r="K155" s="182"/>
      <c r="L155" s="182"/>
      <c r="M155" s="182"/>
      <c r="N155" s="182"/>
      <c r="O155" s="182"/>
      <c r="P155" s="184"/>
      <c r="Q155" s="184"/>
      <c r="R155" s="184"/>
      <c r="S155" s="184"/>
      <c r="T155" s="184"/>
      <c r="U155" s="184"/>
      <c r="V155" s="184"/>
      <c r="W155" s="184"/>
      <c r="X155" s="184"/>
      <c r="Y155" s="182"/>
      <c r="Z155" s="182"/>
      <c r="AA155" s="184"/>
      <c r="AB155" s="184"/>
      <c r="AC155" s="184"/>
      <c r="AD155" s="184"/>
      <c r="AE155" s="184"/>
      <c r="AF155" s="184"/>
      <c r="AG155" s="184"/>
      <c r="AH155" s="184"/>
      <c r="AI155" s="184"/>
      <c r="AJ155" s="174"/>
      <c r="AK155" s="174"/>
      <c r="AL155" s="174"/>
      <c r="AM155" s="174"/>
      <c r="AN155" s="174"/>
    </row>
    <row r="156" spans="1:40" ht="15.75" customHeight="1">
      <c r="A156" s="181" t="str">
        <f t="shared" si="2"/>
        <v/>
      </c>
      <c r="B156" s="182"/>
      <c r="C156" s="182"/>
      <c r="D156" s="182" t="str">
        <f t="array" ref="D156">IF(F156="","",INDEX(#REF!,MATCH(F156,#REF!,0)))</f>
        <v/>
      </c>
      <c r="E156" s="182" t="str">
        <f t="array" ref="E156">IF(F156="","",INDEX(#REF!,MATCH(F156,#REF!,0)))</f>
        <v/>
      </c>
      <c r="F156" s="182"/>
      <c r="G156" s="182"/>
      <c r="H156" s="183"/>
      <c r="I156" s="182"/>
      <c r="J156" s="182"/>
      <c r="K156" s="182"/>
      <c r="L156" s="182"/>
      <c r="M156" s="182"/>
      <c r="N156" s="182"/>
      <c r="O156" s="182"/>
      <c r="P156" s="184"/>
      <c r="Q156" s="184"/>
      <c r="R156" s="184"/>
      <c r="S156" s="184"/>
      <c r="T156" s="184"/>
      <c r="U156" s="184"/>
      <c r="V156" s="184"/>
      <c r="W156" s="184"/>
      <c r="X156" s="184"/>
      <c r="Y156" s="182"/>
      <c r="Z156" s="182"/>
      <c r="AA156" s="184"/>
      <c r="AB156" s="184"/>
      <c r="AC156" s="184"/>
      <c r="AD156" s="184"/>
      <c r="AE156" s="184"/>
      <c r="AF156" s="184"/>
      <c r="AG156" s="184"/>
      <c r="AH156" s="184"/>
      <c r="AI156" s="184"/>
      <c r="AJ156" s="174"/>
      <c r="AK156" s="174"/>
      <c r="AL156" s="174"/>
      <c r="AM156" s="174"/>
      <c r="AN156" s="174"/>
    </row>
    <row r="157" spans="1:40" ht="15.75" customHeight="1">
      <c r="A157" s="181" t="str">
        <f t="shared" si="2"/>
        <v/>
      </c>
      <c r="B157" s="182"/>
      <c r="C157" s="182"/>
      <c r="D157" s="182" t="str">
        <f t="array" ref="D157">IF(F157="","",INDEX(#REF!,MATCH(F157,#REF!,0)))</f>
        <v/>
      </c>
      <c r="E157" s="182" t="str">
        <f t="array" ref="E157">IF(F157="","",INDEX(#REF!,MATCH(F157,#REF!,0)))</f>
        <v/>
      </c>
      <c r="F157" s="182"/>
      <c r="G157" s="182"/>
      <c r="H157" s="183"/>
      <c r="I157" s="182"/>
      <c r="J157" s="182"/>
      <c r="K157" s="182"/>
      <c r="L157" s="182"/>
      <c r="M157" s="182"/>
      <c r="N157" s="182"/>
      <c r="O157" s="182"/>
      <c r="P157" s="184"/>
      <c r="Q157" s="184"/>
      <c r="R157" s="184"/>
      <c r="S157" s="184"/>
      <c r="T157" s="184"/>
      <c r="U157" s="184"/>
      <c r="V157" s="184"/>
      <c r="W157" s="184"/>
      <c r="X157" s="184"/>
      <c r="Y157" s="182"/>
      <c r="Z157" s="182"/>
      <c r="AA157" s="184"/>
      <c r="AB157" s="184"/>
      <c r="AC157" s="184"/>
      <c r="AD157" s="184"/>
      <c r="AE157" s="184"/>
      <c r="AF157" s="184"/>
      <c r="AG157" s="184"/>
      <c r="AH157" s="184"/>
      <c r="AI157" s="184"/>
      <c r="AJ157" s="174"/>
      <c r="AK157" s="174"/>
      <c r="AL157" s="174"/>
      <c r="AM157" s="174"/>
      <c r="AN157" s="174"/>
    </row>
    <row r="158" spans="1:40" ht="15.75" customHeight="1">
      <c r="A158" s="181" t="str">
        <f t="shared" si="2"/>
        <v/>
      </c>
      <c r="B158" s="182"/>
      <c r="C158" s="182"/>
      <c r="D158" s="182" t="str">
        <f t="array" ref="D158">IF(F158="","",INDEX(#REF!,MATCH(F158,#REF!,0)))</f>
        <v/>
      </c>
      <c r="E158" s="182" t="str">
        <f t="array" ref="E158">IF(F158="","",INDEX(#REF!,MATCH(F158,#REF!,0)))</f>
        <v/>
      </c>
      <c r="F158" s="182"/>
      <c r="G158" s="182"/>
      <c r="H158" s="183"/>
      <c r="I158" s="182"/>
      <c r="J158" s="182"/>
      <c r="K158" s="182"/>
      <c r="L158" s="182"/>
      <c r="M158" s="182"/>
      <c r="N158" s="182"/>
      <c r="O158" s="182"/>
      <c r="P158" s="184"/>
      <c r="Q158" s="184"/>
      <c r="R158" s="184"/>
      <c r="S158" s="184"/>
      <c r="T158" s="184"/>
      <c r="U158" s="184"/>
      <c r="V158" s="184"/>
      <c r="W158" s="184"/>
      <c r="X158" s="184"/>
      <c r="Y158" s="182"/>
      <c r="Z158" s="182"/>
      <c r="AA158" s="184"/>
      <c r="AB158" s="184"/>
      <c r="AC158" s="184"/>
      <c r="AD158" s="184"/>
      <c r="AE158" s="184"/>
      <c r="AF158" s="184"/>
      <c r="AG158" s="184"/>
      <c r="AH158" s="184"/>
      <c r="AI158" s="184"/>
      <c r="AJ158" s="174"/>
      <c r="AK158" s="174"/>
      <c r="AL158" s="174"/>
      <c r="AM158" s="174"/>
      <c r="AN158" s="174"/>
    </row>
    <row r="159" spans="1:40" ht="15.75" customHeight="1">
      <c r="A159" s="181" t="str">
        <f t="shared" si="2"/>
        <v/>
      </c>
      <c r="B159" s="182"/>
      <c r="C159" s="182"/>
      <c r="D159" s="182" t="str">
        <f t="array" ref="D159">IF(F159="","",INDEX(#REF!,MATCH(F159,#REF!,0)))</f>
        <v/>
      </c>
      <c r="E159" s="182" t="str">
        <f t="array" ref="E159">IF(F159="","",INDEX(#REF!,MATCH(F159,#REF!,0)))</f>
        <v/>
      </c>
      <c r="F159" s="182"/>
      <c r="G159" s="182"/>
      <c r="H159" s="183"/>
      <c r="I159" s="182"/>
      <c r="J159" s="182"/>
      <c r="K159" s="182"/>
      <c r="L159" s="182"/>
      <c r="M159" s="182"/>
      <c r="N159" s="182"/>
      <c r="O159" s="182"/>
      <c r="P159" s="184"/>
      <c r="Q159" s="184"/>
      <c r="R159" s="184"/>
      <c r="S159" s="184"/>
      <c r="T159" s="184"/>
      <c r="U159" s="184"/>
      <c r="V159" s="184"/>
      <c r="W159" s="184"/>
      <c r="X159" s="184"/>
      <c r="Y159" s="182"/>
      <c r="Z159" s="182"/>
      <c r="AA159" s="184"/>
      <c r="AB159" s="184"/>
      <c r="AC159" s="184"/>
      <c r="AD159" s="184"/>
      <c r="AE159" s="184"/>
      <c r="AF159" s="184"/>
      <c r="AG159" s="184"/>
      <c r="AH159" s="184"/>
      <c r="AI159" s="184"/>
      <c r="AJ159" s="174"/>
      <c r="AK159" s="174"/>
      <c r="AL159" s="174"/>
      <c r="AM159" s="174"/>
      <c r="AN159" s="174"/>
    </row>
    <row r="160" spans="1:40" ht="15.75" customHeight="1">
      <c r="A160" s="181" t="str">
        <f t="shared" si="2"/>
        <v/>
      </c>
      <c r="B160" s="182"/>
      <c r="C160" s="182"/>
      <c r="D160" s="182" t="str">
        <f t="array" ref="D160">IF(F160="","",INDEX(#REF!,MATCH(F160,#REF!,0)))</f>
        <v/>
      </c>
      <c r="E160" s="182" t="str">
        <f t="array" ref="E160">IF(F160="","",INDEX(#REF!,MATCH(F160,#REF!,0)))</f>
        <v/>
      </c>
      <c r="F160" s="182"/>
      <c r="G160" s="182"/>
      <c r="H160" s="183"/>
      <c r="I160" s="182"/>
      <c r="J160" s="182"/>
      <c r="K160" s="182"/>
      <c r="L160" s="182"/>
      <c r="M160" s="182"/>
      <c r="N160" s="182"/>
      <c r="O160" s="182"/>
      <c r="P160" s="184"/>
      <c r="Q160" s="184"/>
      <c r="R160" s="184"/>
      <c r="S160" s="184"/>
      <c r="T160" s="184"/>
      <c r="U160" s="184"/>
      <c r="V160" s="184"/>
      <c r="W160" s="184"/>
      <c r="X160" s="184"/>
      <c r="Y160" s="182"/>
      <c r="Z160" s="182"/>
      <c r="AA160" s="184"/>
      <c r="AB160" s="184"/>
      <c r="AC160" s="184"/>
      <c r="AD160" s="184"/>
      <c r="AE160" s="184"/>
      <c r="AF160" s="184"/>
      <c r="AG160" s="184"/>
      <c r="AH160" s="184"/>
      <c r="AI160" s="184"/>
      <c r="AJ160" s="174"/>
      <c r="AK160" s="174"/>
      <c r="AL160" s="174"/>
      <c r="AM160" s="174"/>
      <c r="AN160" s="174"/>
    </row>
    <row r="161" spans="1:40" ht="15.75" customHeight="1">
      <c r="A161" s="181" t="str">
        <f t="shared" si="2"/>
        <v/>
      </c>
      <c r="B161" s="182"/>
      <c r="C161" s="182"/>
      <c r="D161" s="182" t="str">
        <f t="array" ref="D161">IF(F161="","",INDEX(#REF!,MATCH(F161,#REF!,0)))</f>
        <v/>
      </c>
      <c r="E161" s="182" t="str">
        <f t="array" ref="E161">IF(F161="","",INDEX(#REF!,MATCH(F161,#REF!,0)))</f>
        <v/>
      </c>
      <c r="F161" s="182"/>
      <c r="G161" s="182"/>
      <c r="H161" s="183"/>
      <c r="I161" s="182"/>
      <c r="J161" s="182"/>
      <c r="K161" s="182"/>
      <c r="L161" s="182"/>
      <c r="M161" s="182"/>
      <c r="N161" s="182"/>
      <c r="O161" s="182"/>
      <c r="P161" s="184"/>
      <c r="Q161" s="184"/>
      <c r="R161" s="184"/>
      <c r="S161" s="184"/>
      <c r="T161" s="184"/>
      <c r="U161" s="184"/>
      <c r="V161" s="184"/>
      <c r="W161" s="184"/>
      <c r="X161" s="184"/>
      <c r="Y161" s="182"/>
      <c r="Z161" s="182"/>
      <c r="AA161" s="184"/>
      <c r="AB161" s="184"/>
      <c r="AC161" s="184"/>
      <c r="AD161" s="184"/>
      <c r="AE161" s="184"/>
      <c r="AF161" s="184"/>
      <c r="AG161" s="184"/>
      <c r="AH161" s="184"/>
      <c r="AI161" s="184"/>
      <c r="AJ161" s="174"/>
      <c r="AK161" s="174"/>
      <c r="AL161" s="174"/>
      <c r="AM161" s="174"/>
      <c r="AN161" s="174"/>
    </row>
    <row r="162" spans="1:40" ht="15.75" customHeight="1">
      <c r="A162" s="181" t="str">
        <f t="shared" si="2"/>
        <v/>
      </c>
      <c r="B162" s="182"/>
      <c r="C162" s="182"/>
      <c r="D162" s="182" t="str">
        <f t="array" ref="D162">IF(F162="","",INDEX(#REF!,MATCH(F162,#REF!,0)))</f>
        <v/>
      </c>
      <c r="E162" s="182" t="str">
        <f t="array" ref="E162">IF(F162="","",INDEX(#REF!,MATCH(F162,#REF!,0)))</f>
        <v/>
      </c>
      <c r="F162" s="182"/>
      <c r="G162" s="182"/>
      <c r="H162" s="183"/>
      <c r="I162" s="182"/>
      <c r="J162" s="182"/>
      <c r="K162" s="182"/>
      <c r="L162" s="182"/>
      <c r="M162" s="182"/>
      <c r="N162" s="182"/>
      <c r="O162" s="182"/>
      <c r="P162" s="184"/>
      <c r="Q162" s="184"/>
      <c r="R162" s="184"/>
      <c r="S162" s="184"/>
      <c r="T162" s="184"/>
      <c r="U162" s="184"/>
      <c r="V162" s="184"/>
      <c r="W162" s="184"/>
      <c r="X162" s="184"/>
      <c r="Y162" s="182"/>
      <c r="Z162" s="182"/>
      <c r="AA162" s="184"/>
      <c r="AB162" s="184"/>
      <c r="AC162" s="184"/>
      <c r="AD162" s="184"/>
      <c r="AE162" s="184"/>
      <c r="AF162" s="184"/>
      <c r="AG162" s="184"/>
      <c r="AH162" s="184"/>
      <c r="AI162" s="184"/>
      <c r="AJ162" s="174"/>
      <c r="AK162" s="174"/>
      <c r="AL162" s="174"/>
      <c r="AM162" s="174"/>
      <c r="AN162" s="174"/>
    </row>
    <row r="163" spans="1:40" ht="15.75" customHeight="1">
      <c r="A163" s="181" t="str">
        <f t="shared" si="2"/>
        <v/>
      </c>
      <c r="B163" s="182"/>
      <c r="C163" s="182"/>
      <c r="D163" s="182" t="str">
        <f t="array" ref="D163">IF(F163="","",INDEX(#REF!,MATCH(F163,#REF!,0)))</f>
        <v/>
      </c>
      <c r="E163" s="182" t="str">
        <f t="array" ref="E163">IF(F163="","",INDEX(#REF!,MATCH(F163,#REF!,0)))</f>
        <v/>
      </c>
      <c r="F163" s="182"/>
      <c r="G163" s="182"/>
      <c r="H163" s="183"/>
      <c r="I163" s="182"/>
      <c r="J163" s="182"/>
      <c r="K163" s="182"/>
      <c r="L163" s="182"/>
      <c r="M163" s="182"/>
      <c r="N163" s="182"/>
      <c r="O163" s="182"/>
      <c r="P163" s="184"/>
      <c r="Q163" s="184"/>
      <c r="R163" s="184"/>
      <c r="S163" s="184"/>
      <c r="T163" s="184"/>
      <c r="U163" s="184"/>
      <c r="V163" s="184"/>
      <c r="W163" s="184"/>
      <c r="X163" s="184"/>
      <c r="Y163" s="182"/>
      <c r="Z163" s="182"/>
      <c r="AA163" s="184"/>
      <c r="AB163" s="184"/>
      <c r="AC163" s="184"/>
      <c r="AD163" s="184"/>
      <c r="AE163" s="184"/>
      <c r="AF163" s="184"/>
      <c r="AG163" s="184"/>
      <c r="AH163" s="184"/>
      <c r="AI163" s="184"/>
      <c r="AJ163" s="174"/>
      <c r="AK163" s="174"/>
      <c r="AL163" s="174"/>
      <c r="AM163" s="174"/>
      <c r="AN163" s="174"/>
    </row>
    <row r="164" spans="1:40" ht="15.75" customHeight="1">
      <c r="A164" s="181" t="str">
        <f t="shared" si="2"/>
        <v/>
      </c>
      <c r="B164" s="182"/>
      <c r="C164" s="182"/>
      <c r="D164" s="182" t="str">
        <f t="array" ref="D164">IF(F164="","",INDEX(#REF!,MATCH(F164,#REF!,0)))</f>
        <v/>
      </c>
      <c r="E164" s="182" t="str">
        <f t="array" ref="E164">IF(F164="","",INDEX(#REF!,MATCH(F164,#REF!,0)))</f>
        <v/>
      </c>
      <c r="F164" s="182"/>
      <c r="G164" s="182"/>
      <c r="H164" s="183"/>
      <c r="I164" s="182"/>
      <c r="J164" s="182"/>
      <c r="K164" s="182"/>
      <c r="L164" s="182"/>
      <c r="M164" s="182"/>
      <c r="N164" s="182"/>
      <c r="O164" s="182"/>
      <c r="P164" s="184"/>
      <c r="Q164" s="184"/>
      <c r="R164" s="184"/>
      <c r="S164" s="184"/>
      <c r="T164" s="184"/>
      <c r="U164" s="184"/>
      <c r="V164" s="184"/>
      <c r="W164" s="184"/>
      <c r="X164" s="184"/>
      <c r="Y164" s="182"/>
      <c r="Z164" s="182"/>
      <c r="AA164" s="184"/>
      <c r="AB164" s="184"/>
      <c r="AC164" s="184"/>
      <c r="AD164" s="184"/>
      <c r="AE164" s="184"/>
      <c r="AF164" s="184"/>
      <c r="AG164" s="184"/>
      <c r="AH164" s="184"/>
      <c r="AI164" s="184"/>
      <c r="AJ164" s="174"/>
      <c r="AK164" s="174"/>
      <c r="AL164" s="174"/>
      <c r="AM164" s="174"/>
      <c r="AN164" s="174"/>
    </row>
    <row r="165" spans="1:40" ht="15.75" customHeight="1">
      <c r="A165" s="181" t="str">
        <f t="shared" si="2"/>
        <v/>
      </c>
      <c r="B165" s="182"/>
      <c r="C165" s="182"/>
      <c r="D165" s="182" t="str">
        <f t="array" ref="D165">IF(F165="","",INDEX(#REF!,MATCH(F165,#REF!,0)))</f>
        <v/>
      </c>
      <c r="E165" s="182" t="str">
        <f t="array" ref="E165">IF(F165="","",INDEX(#REF!,MATCH(F165,#REF!,0)))</f>
        <v/>
      </c>
      <c r="F165" s="182"/>
      <c r="G165" s="182"/>
      <c r="H165" s="183"/>
      <c r="I165" s="182"/>
      <c r="J165" s="182"/>
      <c r="K165" s="182"/>
      <c r="L165" s="182"/>
      <c r="M165" s="182"/>
      <c r="N165" s="182"/>
      <c r="O165" s="182"/>
      <c r="P165" s="184"/>
      <c r="Q165" s="184"/>
      <c r="R165" s="184"/>
      <c r="S165" s="184"/>
      <c r="T165" s="184"/>
      <c r="U165" s="184"/>
      <c r="V165" s="184"/>
      <c r="W165" s="184"/>
      <c r="X165" s="184"/>
      <c r="Y165" s="182"/>
      <c r="Z165" s="182"/>
      <c r="AA165" s="184"/>
      <c r="AB165" s="184"/>
      <c r="AC165" s="184"/>
      <c r="AD165" s="184"/>
      <c r="AE165" s="184"/>
      <c r="AF165" s="184"/>
      <c r="AG165" s="184"/>
      <c r="AH165" s="184"/>
      <c r="AI165" s="184"/>
      <c r="AJ165" s="174"/>
      <c r="AK165" s="174"/>
      <c r="AL165" s="174"/>
      <c r="AM165" s="174"/>
      <c r="AN165" s="174"/>
    </row>
    <row r="166" spans="1:40" ht="15.75" customHeight="1">
      <c r="A166" s="181" t="str">
        <f t="shared" si="2"/>
        <v/>
      </c>
      <c r="B166" s="182"/>
      <c r="C166" s="182"/>
      <c r="D166" s="182" t="str">
        <f t="array" ref="D166">IF(F166="","",INDEX(#REF!,MATCH(F166,#REF!,0)))</f>
        <v/>
      </c>
      <c r="E166" s="182" t="str">
        <f t="array" ref="E166">IF(F166="","",INDEX(#REF!,MATCH(F166,#REF!,0)))</f>
        <v/>
      </c>
      <c r="F166" s="182"/>
      <c r="G166" s="182"/>
      <c r="H166" s="183"/>
      <c r="I166" s="182"/>
      <c r="J166" s="182"/>
      <c r="K166" s="182"/>
      <c r="L166" s="182"/>
      <c r="M166" s="182"/>
      <c r="N166" s="182"/>
      <c r="O166" s="182"/>
      <c r="P166" s="184"/>
      <c r="Q166" s="184"/>
      <c r="R166" s="184"/>
      <c r="S166" s="184"/>
      <c r="T166" s="184"/>
      <c r="U166" s="184"/>
      <c r="V166" s="184"/>
      <c r="W166" s="184"/>
      <c r="X166" s="184"/>
      <c r="Y166" s="182"/>
      <c r="Z166" s="182"/>
      <c r="AA166" s="184"/>
      <c r="AB166" s="184"/>
      <c r="AC166" s="184"/>
      <c r="AD166" s="184"/>
      <c r="AE166" s="184"/>
      <c r="AF166" s="184"/>
      <c r="AG166" s="184"/>
      <c r="AH166" s="184"/>
      <c r="AI166" s="184"/>
      <c r="AJ166" s="174"/>
      <c r="AK166" s="174"/>
      <c r="AL166" s="174"/>
      <c r="AM166" s="174"/>
      <c r="AN166" s="174"/>
    </row>
    <row r="167" spans="1:40" ht="15.75" customHeight="1">
      <c r="A167" s="181" t="str">
        <f t="shared" si="2"/>
        <v/>
      </c>
      <c r="B167" s="182"/>
      <c r="C167" s="182"/>
      <c r="D167" s="182" t="str">
        <f t="array" ref="D167">IF(F167="","",INDEX(#REF!,MATCH(F167,#REF!,0)))</f>
        <v/>
      </c>
      <c r="E167" s="182" t="str">
        <f t="array" ref="E167">IF(F167="","",INDEX(#REF!,MATCH(F167,#REF!,0)))</f>
        <v/>
      </c>
      <c r="F167" s="182"/>
      <c r="G167" s="182"/>
      <c r="H167" s="183"/>
      <c r="I167" s="182"/>
      <c r="J167" s="182"/>
      <c r="K167" s="182"/>
      <c r="L167" s="182"/>
      <c r="M167" s="182"/>
      <c r="N167" s="182"/>
      <c r="O167" s="182"/>
      <c r="P167" s="184"/>
      <c r="Q167" s="184"/>
      <c r="R167" s="184"/>
      <c r="S167" s="184"/>
      <c r="T167" s="184"/>
      <c r="U167" s="184"/>
      <c r="V167" s="184"/>
      <c r="W167" s="184"/>
      <c r="X167" s="184"/>
      <c r="Y167" s="182"/>
      <c r="Z167" s="182"/>
      <c r="AA167" s="184"/>
      <c r="AB167" s="184"/>
      <c r="AC167" s="184"/>
      <c r="AD167" s="184"/>
      <c r="AE167" s="184"/>
      <c r="AF167" s="184"/>
      <c r="AG167" s="184"/>
      <c r="AH167" s="184"/>
      <c r="AI167" s="184"/>
      <c r="AJ167" s="174"/>
      <c r="AK167" s="174"/>
      <c r="AL167" s="174"/>
      <c r="AM167" s="174"/>
      <c r="AN167" s="174"/>
    </row>
    <row r="168" spans="1:40" ht="15.75" customHeight="1">
      <c r="A168" s="181" t="str">
        <f t="shared" si="2"/>
        <v/>
      </c>
      <c r="B168" s="182"/>
      <c r="C168" s="182"/>
      <c r="D168" s="182" t="str">
        <f t="array" ref="D168">IF(F168="","",INDEX(#REF!,MATCH(F168,#REF!,0)))</f>
        <v/>
      </c>
      <c r="E168" s="182" t="str">
        <f t="array" ref="E168">IF(F168="","",INDEX(#REF!,MATCH(F168,#REF!,0)))</f>
        <v/>
      </c>
      <c r="F168" s="182"/>
      <c r="G168" s="182"/>
      <c r="H168" s="183"/>
      <c r="I168" s="182"/>
      <c r="J168" s="182"/>
      <c r="K168" s="182"/>
      <c r="L168" s="182"/>
      <c r="M168" s="182"/>
      <c r="N168" s="182"/>
      <c r="O168" s="182"/>
      <c r="P168" s="184"/>
      <c r="Q168" s="184"/>
      <c r="R168" s="184"/>
      <c r="S168" s="184"/>
      <c r="T168" s="184"/>
      <c r="U168" s="184"/>
      <c r="V168" s="184"/>
      <c r="W168" s="184"/>
      <c r="X168" s="184"/>
      <c r="Y168" s="182"/>
      <c r="Z168" s="182"/>
      <c r="AA168" s="184"/>
      <c r="AB168" s="184"/>
      <c r="AC168" s="184"/>
      <c r="AD168" s="184"/>
      <c r="AE168" s="184"/>
      <c r="AF168" s="184"/>
      <c r="AG168" s="184"/>
      <c r="AH168" s="184"/>
      <c r="AI168" s="184"/>
      <c r="AJ168" s="174"/>
      <c r="AK168" s="174"/>
      <c r="AL168" s="174"/>
      <c r="AM168" s="174"/>
      <c r="AN168" s="174"/>
    </row>
    <row r="169" spans="1:40" ht="15.75" customHeight="1">
      <c r="A169" s="181" t="str">
        <f t="shared" si="2"/>
        <v/>
      </c>
      <c r="B169" s="182"/>
      <c r="C169" s="182"/>
      <c r="D169" s="182" t="str">
        <f t="array" ref="D169">IF(F169="","",INDEX(#REF!,MATCH(F169,#REF!,0)))</f>
        <v/>
      </c>
      <c r="E169" s="182" t="str">
        <f t="array" ref="E169">IF(F169="","",INDEX(#REF!,MATCH(F169,#REF!,0)))</f>
        <v/>
      </c>
      <c r="F169" s="182"/>
      <c r="G169" s="182"/>
      <c r="H169" s="183"/>
      <c r="I169" s="182"/>
      <c r="J169" s="182"/>
      <c r="K169" s="182"/>
      <c r="L169" s="182"/>
      <c r="M169" s="182"/>
      <c r="N169" s="182"/>
      <c r="O169" s="182"/>
      <c r="P169" s="184"/>
      <c r="Q169" s="184"/>
      <c r="R169" s="184"/>
      <c r="S169" s="184"/>
      <c r="T169" s="184"/>
      <c r="U169" s="184"/>
      <c r="V169" s="184"/>
      <c r="W169" s="184"/>
      <c r="X169" s="184"/>
      <c r="Y169" s="182"/>
      <c r="Z169" s="182"/>
      <c r="AA169" s="184"/>
      <c r="AB169" s="184"/>
      <c r="AC169" s="184"/>
      <c r="AD169" s="184"/>
      <c r="AE169" s="184"/>
      <c r="AF169" s="184"/>
      <c r="AG169" s="184"/>
      <c r="AH169" s="184"/>
      <c r="AI169" s="184"/>
      <c r="AJ169" s="174"/>
      <c r="AK169" s="174"/>
      <c r="AL169" s="174"/>
      <c r="AM169" s="174"/>
      <c r="AN169" s="174"/>
    </row>
    <row r="170" spans="1:40" ht="15.75" customHeight="1">
      <c r="A170" s="181" t="str">
        <f t="shared" si="2"/>
        <v/>
      </c>
      <c r="B170" s="182"/>
      <c r="C170" s="182"/>
      <c r="D170" s="182" t="str">
        <f t="array" ref="D170">IF(F170="","",INDEX(#REF!,MATCH(F170,#REF!,0)))</f>
        <v/>
      </c>
      <c r="E170" s="182" t="str">
        <f t="array" ref="E170">IF(F170="","",INDEX(#REF!,MATCH(F170,#REF!,0)))</f>
        <v/>
      </c>
      <c r="F170" s="182"/>
      <c r="G170" s="182"/>
      <c r="H170" s="183"/>
      <c r="I170" s="182"/>
      <c r="J170" s="182"/>
      <c r="K170" s="182"/>
      <c r="L170" s="182"/>
      <c r="M170" s="182"/>
      <c r="N170" s="182"/>
      <c r="O170" s="182"/>
      <c r="P170" s="184"/>
      <c r="Q170" s="184"/>
      <c r="R170" s="184"/>
      <c r="S170" s="184"/>
      <c r="T170" s="184"/>
      <c r="U170" s="184"/>
      <c r="V170" s="184"/>
      <c r="W170" s="184"/>
      <c r="X170" s="184"/>
      <c r="Y170" s="182"/>
      <c r="Z170" s="182"/>
      <c r="AA170" s="184"/>
      <c r="AB170" s="184"/>
      <c r="AC170" s="184"/>
      <c r="AD170" s="184"/>
      <c r="AE170" s="184"/>
      <c r="AF170" s="184"/>
      <c r="AG170" s="184"/>
      <c r="AH170" s="184"/>
      <c r="AI170" s="184"/>
      <c r="AJ170" s="174"/>
      <c r="AK170" s="174"/>
      <c r="AL170" s="174"/>
      <c r="AM170" s="174"/>
      <c r="AN170" s="174"/>
    </row>
    <row r="171" spans="1:40" ht="15.75" customHeight="1">
      <c r="A171" s="181" t="str">
        <f t="shared" si="2"/>
        <v/>
      </c>
      <c r="B171" s="182"/>
      <c r="C171" s="182"/>
      <c r="D171" s="182" t="str">
        <f t="array" ref="D171">IF(F171="","",INDEX(#REF!,MATCH(F171,#REF!,0)))</f>
        <v/>
      </c>
      <c r="E171" s="182" t="str">
        <f t="array" ref="E171">IF(F171="","",INDEX(#REF!,MATCH(F171,#REF!,0)))</f>
        <v/>
      </c>
      <c r="F171" s="182"/>
      <c r="G171" s="182"/>
      <c r="H171" s="183"/>
      <c r="I171" s="182"/>
      <c r="J171" s="182"/>
      <c r="K171" s="182"/>
      <c r="L171" s="182"/>
      <c r="M171" s="182"/>
      <c r="N171" s="182"/>
      <c r="O171" s="182"/>
      <c r="P171" s="184"/>
      <c r="Q171" s="184"/>
      <c r="R171" s="184"/>
      <c r="S171" s="184"/>
      <c r="T171" s="184"/>
      <c r="U171" s="184"/>
      <c r="V171" s="184"/>
      <c r="W171" s="184"/>
      <c r="X171" s="184"/>
      <c r="Y171" s="182"/>
      <c r="Z171" s="182"/>
      <c r="AA171" s="184"/>
      <c r="AB171" s="184"/>
      <c r="AC171" s="184"/>
      <c r="AD171" s="184"/>
      <c r="AE171" s="184"/>
      <c r="AF171" s="184"/>
      <c r="AG171" s="184"/>
      <c r="AH171" s="184"/>
      <c r="AI171" s="184"/>
      <c r="AJ171" s="174"/>
      <c r="AK171" s="174"/>
      <c r="AL171" s="174"/>
      <c r="AM171" s="174"/>
      <c r="AN171" s="174"/>
    </row>
    <row r="172" spans="1:40" ht="15.75" customHeight="1">
      <c r="A172" s="181" t="str">
        <f t="shared" si="2"/>
        <v/>
      </c>
      <c r="B172" s="182"/>
      <c r="C172" s="182"/>
      <c r="D172" s="182" t="str">
        <f t="array" ref="D172">IF(F172="","",INDEX(#REF!,MATCH(F172,#REF!,0)))</f>
        <v/>
      </c>
      <c r="E172" s="182" t="str">
        <f t="array" ref="E172">IF(F172="","",INDEX(#REF!,MATCH(F172,#REF!,0)))</f>
        <v/>
      </c>
      <c r="F172" s="182"/>
      <c r="G172" s="182"/>
      <c r="H172" s="183"/>
      <c r="I172" s="182"/>
      <c r="J172" s="182"/>
      <c r="K172" s="182"/>
      <c r="L172" s="182"/>
      <c r="M172" s="182"/>
      <c r="N172" s="182"/>
      <c r="O172" s="182"/>
      <c r="P172" s="184"/>
      <c r="Q172" s="184"/>
      <c r="R172" s="184"/>
      <c r="S172" s="184"/>
      <c r="T172" s="184"/>
      <c r="U172" s="184"/>
      <c r="V172" s="184"/>
      <c r="W172" s="184"/>
      <c r="X172" s="184"/>
      <c r="Y172" s="182"/>
      <c r="Z172" s="182"/>
      <c r="AA172" s="184"/>
      <c r="AB172" s="184"/>
      <c r="AC172" s="184"/>
      <c r="AD172" s="184"/>
      <c r="AE172" s="184"/>
      <c r="AF172" s="184"/>
      <c r="AG172" s="184"/>
      <c r="AH172" s="184"/>
      <c r="AI172" s="184"/>
      <c r="AJ172" s="174"/>
      <c r="AK172" s="174"/>
      <c r="AL172" s="174"/>
      <c r="AM172" s="174"/>
      <c r="AN172" s="174"/>
    </row>
    <row r="173" spans="1:40" ht="15.75" customHeight="1">
      <c r="A173" s="181" t="str">
        <f t="shared" si="2"/>
        <v/>
      </c>
      <c r="B173" s="182"/>
      <c r="C173" s="182"/>
      <c r="D173" s="182" t="str">
        <f t="array" ref="D173">IF(F173="","",INDEX(#REF!,MATCH(F173,#REF!,0)))</f>
        <v/>
      </c>
      <c r="E173" s="182" t="str">
        <f t="array" ref="E173">IF(F173="","",INDEX(#REF!,MATCH(F173,#REF!,0)))</f>
        <v/>
      </c>
      <c r="F173" s="182"/>
      <c r="G173" s="182"/>
      <c r="H173" s="183"/>
      <c r="I173" s="182"/>
      <c r="J173" s="182"/>
      <c r="K173" s="182"/>
      <c r="L173" s="182"/>
      <c r="M173" s="182"/>
      <c r="N173" s="182"/>
      <c r="O173" s="182"/>
      <c r="P173" s="184"/>
      <c r="Q173" s="184"/>
      <c r="R173" s="184"/>
      <c r="S173" s="184"/>
      <c r="T173" s="184"/>
      <c r="U173" s="184"/>
      <c r="V173" s="184"/>
      <c r="W173" s="184"/>
      <c r="X173" s="184"/>
      <c r="Y173" s="182"/>
      <c r="Z173" s="182"/>
      <c r="AA173" s="184"/>
      <c r="AB173" s="184"/>
      <c r="AC173" s="184"/>
      <c r="AD173" s="184"/>
      <c r="AE173" s="184"/>
      <c r="AF173" s="184"/>
      <c r="AG173" s="184"/>
      <c r="AH173" s="184"/>
      <c r="AI173" s="184"/>
      <c r="AJ173" s="174"/>
      <c r="AK173" s="174"/>
      <c r="AL173" s="174"/>
      <c r="AM173" s="174"/>
      <c r="AN173" s="174"/>
    </row>
    <row r="174" spans="1:40" ht="15.75" customHeight="1">
      <c r="A174" s="181" t="str">
        <f t="shared" si="2"/>
        <v/>
      </c>
      <c r="B174" s="182"/>
      <c r="C174" s="182"/>
      <c r="D174" s="182" t="str">
        <f t="array" ref="D174">IF(F174="","",INDEX(#REF!,MATCH(F174,#REF!,0)))</f>
        <v/>
      </c>
      <c r="E174" s="182" t="str">
        <f t="array" ref="E174">IF(F174="","",INDEX(#REF!,MATCH(F174,#REF!,0)))</f>
        <v/>
      </c>
      <c r="F174" s="182"/>
      <c r="G174" s="182"/>
      <c r="H174" s="183"/>
      <c r="I174" s="182"/>
      <c r="J174" s="182"/>
      <c r="K174" s="182"/>
      <c r="L174" s="182"/>
      <c r="M174" s="182"/>
      <c r="N174" s="182"/>
      <c r="O174" s="182"/>
      <c r="P174" s="184"/>
      <c r="Q174" s="184"/>
      <c r="R174" s="184"/>
      <c r="S174" s="184"/>
      <c r="T174" s="184"/>
      <c r="U174" s="184"/>
      <c r="V174" s="184"/>
      <c r="W174" s="184"/>
      <c r="X174" s="184"/>
      <c r="Y174" s="182"/>
      <c r="Z174" s="182"/>
      <c r="AA174" s="184"/>
      <c r="AB174" s="184"/>
      <c r="AC174" s="184"/>
      <c r="AD174" s="184"/>
      <c r="AE174" s="184"/>
      <c r="AF174" s="184"/>
      <c r="AG174" s="184"/>
      <c r="AH174" s="184"/>
      <c r="AI174" s="184"/>
      <c r="AJ174" s="174"/>
      <c r="AK174" s="174"/>
      <c r="AL174" s="174"/>
      <c r="AM174" s="174"/>
      <c r="AN174" s="174"/>
    </row>
    <row r="175" spans="1:40" ht="15.75" customHeight="1">
      <c r="A175" s="181" t="str">
        <f t="shared" si="2"/>
        <v/>
      </c>
      <c r="B175" s="182"/>
      <c r="C175" s="182"/>
      <c r="D175" s="182" t="str">
        <f t="array" ref="D175">IF(F175="","",INDEX(#REF!,MATCH(F175,#REF!,0)))</f>
        <v/>
      </c>
      <c r="E175" s="182" t="str">
        <f t="array" ref="E175">IF(F175="","",INDEX(#REF!,MATCH(F175,#REF!,0)))</f>
        <v/>
      </c>
      <c r="F175" s="182"/>
      <c r="G175" s="182"/>
      <c r="H175" s="183"/>
      <c r="I175" s="182"/>
      <c r="J175" s="182"/>
      <c r="K175" s="182"/>
      <c r="L175" s="182"/>
      <c r="M175" s="182"/>
      <c r="N175" s="182"/>
      <c r="O175" s="182"/>
      <c r="P175" s="184"/>
      <c r="Q175" s="184"/>
      <c r="R175" s="184"/>
      <c r="S175" s="184"/>
      <c r="T175" s="184"/>
      <c r="U175" s="184"/>
      <c r="V175" s="184"/>
      <c r="W175" s="184"/>
      <c r="X175" s="184"/>
      <c r="Y175" s="182"/>
      <c r="Z175" s="182"/>
      <c r="AA175" s="184"/>
      <c r="AB175" s="184"/>
      <c r="AC175" s="184"/>
      <c r="AD175" s="184"/>
      <c r="AE175" s="184"/>
      <c r="AF175" s="184"/>
      <c r="AG175" s="184"/>
      <c r="AH175" s="184"/>
      <c r="AI175" s="184"/>
      <c r="AJ175" s="174"/>
      <c r="AK175" s="174"/>
      <c r="AL175" s="174"/>
      <c r="AM175" s="174"/>
      <c r="AN175" s="174"/>
    </row>
    <row r="176" spans="1:40" ht="15.75" customHeight="1">
      <c r="A176" s="181" t="str">
        <f t="shared" si="2"/>
        <v/>
      </c>
      <c r="B176" s="182"/>
      <c r="C176" s="182"/>
      <c r="D176" s="182" t="str">
        <f t="array" ref="D176">IF(F176="","",INDEX(#REF!,MATCH(F176,#REF!,0)))</f>
        <v/>
      </c>
      <c r="E176" s="182" t="str">
        <f t="array" ref="E176">IF(F176="","",INDEX(#REF!,MATCH(F176,#REF!,0)))</f>
        <v/>
      </c>
      <c r="F176" s="182"/>
      <c r="G176" s="182"/>
      <c r="H176" s="183"/>
      <c r="I176" s="182"/>
      <c r="J176" s="182"/>
      <c r="K176" s="182"/>
      <c r="L176" s="182"/>
      <c r="M176" s="182"/>
      <c r="N176" s="182"/>
      <c r="O176" s="182"/>
      <c r="P176" s="184"/>
      <c r="Q176" s="184"/>
      <c r="R176" s="184"/>
      <c r="S176" s="184"/>
      <c r="T176" s="184"/>
      <c r="U176" s="184"/>
      <c r="V176" s="184"/>
      <c r="W176" s="184"/>
      <c r="X176" s="184"/>
      <c r="Y176" s="182"/>
      <c r="Z176" s="182"/>
      <c r="AA176" s="184"/>
      <c r="AB176" s="184"/>
      <c r="AC176" s="184"/>
      <c r="AD176" s="184"/>
      <c r="AE176" s="184"/>
      <c r="AF176" s="184"/>
      <c r="AG176" s="184"/>
      <c r="AH176" s="184"/>
      <c r="AI176" s="184"/>
      <c r="AJ176" s="174"/>
      <c r="AK176" s="174"/>
      <c r="AL176" s="174"/>
      <c r="AM176" s="174"/>
      <c r="AN176" s="174"/>
    </row>
    <row r="177" spans="1:40" ht="15.75" customHeight="1">
      <c r="A177" s="181" t="str">
        <f t="shared" si="2"/>
        <v/>
      </c>
      <c r="B177" s="182"/>
      <c r="C177" s="182"/>
      <c r="D177" s="182" t="str">
        <f t="array" ref="D177">IF(F177="","",INDEX(#REF!,MATCH(F177,#REF!,0)))</f>
        <v/>
      </c>
      <c r="E177" s="182" t="str">
        <f t="array" ref="E177">IF(F177="","",INDEX(#REF!,MATCH(F177,#REF!,0)))</f>
        <v/>
      </c>
      <c r="F177" s="182"/>
      <c r="G177" s="182"/>
      <c r="H177" s="183"/>
      <c r="I177" s="182"/>
      <c r="J177" s="182"/>
      <c r="K177" s="182"/>
      <c r="L177" s="182"/>
      <c r="M177" s="182"/>
      <c r="N177" s="182"/>
      <c r="O177" s="182"/>
      <c r="P177" s="184"/>
      <c r="Q177" s="184"/>
      <c r="R177" s="184"/>
      <c r="S177" s="184"/>
      <c r="T177" s="184"/>
      <c r="U177" s="184"/>
      <c r="V177" s="184"/>
      <c r="W177" s="184"/>
      <c r="X177" s="184"/>
      <c r="Y177" s="182"/>
      <c r="Z177" s="182"/>
      <c r="AA177" s="184"/>
      <c r="AB177" s="184"/>
      <c r="AC177" s="184"/>
      <c r="AD177" s="184"/>
      <c r="AE177" s="184"/>
      <c r="AF177" s="184"/>
      <c r="AG177" s="184"/>
      <c r="AH177" s="184"/>
      <c r="AI177" s="184"/>
      <c r="AJ177" s="174"/>
      <c r="AK177" s="174"/>
      <c r="AL177" s="174"/>
      <c r="AM177" s="174"/>
      <c r="AN177" s="174"/>
    </row>
    <row r="178" spans="1:40" ht="15.75" customHeight="1">
      <c r="A178" s="181" t="str">
        <f t="shared" si="2"/>
        <v/>
      </c>
      <c r="B178" s="182"/>
      <c r="C178" s="182"/>
      <c r="D178" s="182" t="str">
        <f t="array" ref="D178">IF(F178="","",INDEX(#REF!,MATCH(F178,#REF!,0)))</f>
        <v/>
      </c>
      <c r="E178" s="182" t="str">
        <f t="array" ref="E178">IF(F178="","",INDEX(#REF!,MATCH(F178,#REF!,0)))</f>
        <v/>
      </c>
      <c r="F178" s="182"/>
      <c r="G178" s="182"/>
      <c r="H178" s="183"/>
      <c r="I178" s="182"/>
      <c r="J178" s="182"/>
      <c r="K178" s="182"/>
      <c r="L178" s="182"/>
      <c r="M178" s="182"/>
      <c r="N178" s="182"/>
      <c r="O178" s="182"/>
      <c r="P178" s="184"/>
      <c r="Q178" s="184"/>
      <c r="R178" s="184"/>
      <c r="S178" s="184"/>
      <c r="T178" s="184"/>
      <c r="U178" s="184"/>
      <c r="V178" s="184"/>
      <c r="W178" s="184"/>
      <c r="X178" s="184"/>
      <c r="Y178" s="182"/>
      <c r="Z178" s="182"/>
      <c r="AA178" s="184"/>
      <c r="AB178" s="184"/>
      <c r="AC178" s="184"/>
      <c r="AD178" s="184"/>
      <c r="AE178" s="184"/>
      <c r="AF178" s="184"/>
      <c r="AG178" s="184"/>
      <c r="AH178" s="184"/>
      <c r="AI178" s="184"/>
      <c r="AJ178" s="174"/>
      <c r="AK178" s="174"/>
      <c r="AL178" s="174"/>
      <c r="AM178" s="174"/>
      <c r="AN178" s="174"/>
    </row>
    <row r="179" spans="1:40" ht="15.75" customHeight="1">
      <c r="A179" s="181" t="str">
        <f t="shared" si="2"/>
        <v/>
      </c>
      <c r="B179" s="182"/>
      <c r="C179" s="182"/>
      <c r="D179" s="182" t="str">
        <f t="array" ref="D179">IF(F179="","",INDEX(#REF!,MATCH(F179,#REF!,0)))</f>
        <v/>
      </c>
      <c r="E179" s="182" t="str">
        <f t="array" ref="E179">IF(F179="","",INDEX(#REF!,MATCH(F179,#REF!,0)))</f>
        <v/>
      </c>
      <c r="F179" s="182"/>
      <c r="G179" s="182"/>
      <c r="H179" s="183"/>
      <c r="I179" s="182"/>
      <c r="J179" s="182"/>
      <c r="K179" s="182"/>
      <c r="L179" s="182"/>
      <c r="M179" s="182"/>
      <c r="N179" s="182"/>
      <c r="O179" s="182"/>
      <c r="P179" s="184"/>
      <c r="Q179" s="184"/>
      <c r="R179" s="184"/>
      <c r="S179" s="184"/>
      <c r="T179" s="184"/>
      <c r="U179" s="184"/>
      <c r="V179" s="184"/>
      <c r="W179" s="184"/>
      <c r="X179" s="184"/>
      <c r="Y179" s="182"/>
      <c r="Z179" s="182"/>
      <c r="AA179" s="184"/>
      <c r="AB179" s="184"/>
      <c r="AC179" s="184"/>
      <c r="AD179" s="184"/>
      <c r="AE179" s="184"/>
      <c r="AF179" s="184"/>
      <c r="AG179" s="184"/>
      <c r="AH179" s="184"/>
      <c r="AI179" s="184"/>
      <c r="AJ179" s="174"/>
      <c r="AK179" s="174"/>
      <c r="AL179" s="174"/>
      <c r="AM179" s="174"/>
      <c r="AN179" s="174"/>
    </row>
    <row r="180" spans="1:40" ht="15.75" customHeight="1">
      <c r="A180" s="181" t="str">
        <f t="shared" si="2"/>
        <v/>
      </c>
      <c r="B180" s="182"/>
      <c r="C180" s="182"/>
      <c r="D180" s="182" t="str">
        <f t="array" ref="D180">IF(F180="","",INDEX(#REF!,MATCH(F180,#REF!,0)))</f>
        <v/>
      </c>
      <c r="E180" s="182" t="str">
        <f t="array" ref="E180">IF(F180="","",INDEX(#REF!,MATCH(F180,#REF!,0)))</f>
        <v/>
      </c>
      <c r="F180" s="182"/>
      <c r="G180" s="182"/>
      <c r="H180" s="183"/>
      <c r="I180" s="182"/>
      <c r="J180" s="182"/>
      <c r="K180" s="182"/>
      <c r="L180" s="182"/>
      <c r="M180" s="182"/>
      <c r="N180" s="182"/>
      <c r="O180" s="182"/>
      <c r="P180" s="184"/>
      <c r="Q180" s="184"/>
      <c r="R180" s="184"/>
      <c r="S180" s="184"/>
      <c r="T180" s="184"/>
      <c r="U180" s="184"/>
      <c r="V180" s="184"/>
      <c r="W180" s="184"/>
      <c r="X180" s="184"/>
      <c r="Y180" s="182"/>
      <c r="Z180" s="182"/>
      <c r="AA180" s="184"/>
      <c r="AB180" s="184"/>
      <c r="AC180" s="184"/>
      <c r="AD180" s="184"/>
      <c r="AE180" s="184"/>
      <c r="AF180" s="184"/>
      <c r="AG180" s="184"/>
      <c r="AH180" s="184"/>
      <c r="AI180" s="184"/>
      <c r="AJ180" s="174"/>
      <c r="AK180" s="174"/>
      <c r="AL180" s="174"/>
      <c r="AM180" s="174"/>
      <c r="AN180" s="174"/>
    </row>
    <row r="181" spans="1:40" ht="15.75" customHeight="1">
      <c r="A181" s="181" t="str">
        <f t="shared" si="2"/>
        <v/>
      </c>
      <c r="B181" s="182"/>
      <c r="C181" s="182"/>
      <c r="D181" s="182" t="str">
        <f t="array" ref="D181">IF(F181="","",INDEX(#REF!,MATCH(F181,#REF!,0)))</f>
        <v/>
      </c>
      <c r="E181" s="182" t="str">
        <f t="array" ref="E181">IF(F181="","",INDEX(#REF!,MATCH(F181,#REF!,0)))</f>
        <v/>
      </c>
      <c r="F181" s="182"/>
      <c r="G181" s="182"/>
      <c r="H181" s="183"/>
      <c r="I181" s="182"/>
      <c r="J181" s="182"/>
      <c r="K181" s="182"/>
      <c r="L181" s="182"/>
      <c r="M181" s="182"/>
      <c r="N181" s="182"/>
      <c r="O181" s="182"/>
      <c r="P181" s="184"/>
      <c r="Q181" s="184"/>
      <c r="R181" s="184"/>
      <c r="S181" s="184"/>
      <c r="T181" s="184"/>
      <c r="U181" s="184"/>
      <c r="V181" s="184"/>
      <c r="W181" s="184"/>
      <c r="X181" s="184"/>
      <c r="Y181" s="182"/>
      <c r="Z181" s="182"/>
      <c r="AA181" s="184"/>
      <c r="AB181" s="184"/>
      <c r="AC181" s="184"/>
      <c r="AD181" s="184"/>
      <c r="AE181" s="184"/>
      <c r="AF181" s="184"/>
      <c r="AG181" s="184"/>
      <c r="AH181" s="184"/>
      <c r="AI181" s="184"/>
      <c r="AJ181" s="174"/>
      <c r="AK181" s="174"/>
      <c r="AL181" s="174"/>
      <c r="AM181" s="174"/>
      <c r="AN181" s="174"/>
    </row>
    <row r="182" spans="1:40" ht="15.75" customHeight="1">
      <c r="A182" s="181" t="str">
        <f t="shared" si="2"/>
        <v/>
      </c>
      <c r="B182" s="182"/>
      <c r="C182" s="182"/>
      <c r="D182" s="182" t="str">
        <f t="array" ref="D182">IF(F182="","",INDEX(#REF!,MATCH(F182,#REF!,0)))</f>
        <v/>
      </c>
      <c r="E182" s="182" t="str">
        <f t="array" ref="E182">IF(F182="","",INDEX(#REF!,MATCH(F182,#REF!,0)))</f>
        <v/>
      </c>
      <c r="F182" s="182"/>
      <c r="G182" s="182"/>
      <c r="H182" s="183"/>
      <c r="I182" s="182"/>
      <c r="J182" s="182"/>
      <c r="K182" s="182"/>
      <c r="L182" s="182"/>
      <c r="M182" s="182"/>
      <c r="N182" s="182"/>
      <c r="O182" s="182"/>
      <c r="P182" s="184"/>
      <c r="Q182" s="184"/>
      <c r="R182" s="184"/>
      <c r="S182" s="184"/>
      <c r="T182" s="184"/>
      <c r="U182" s="184"/>
      <c r="V182" s="184"/>
      <c r="W182" s="184"/>
      <c r="X182" s="184"/>
      <c r="Y182" s="182"/>
      <c r="Z182" s="182"/>
      <c r="AA182" s="184"/>
      <c r="AB182" s="184"/>
      <c r="AC182" s="184"/>
      <c r="AD182" s="184"/>
      <c r="AE182" s="184"/>
      <c r="AF182" s="184"/>
      <c r="AG182" s="184"/>
      <c r="AH182" s="184"/>
      <c r="AI182" s="184"/>
      <c r="AJ182" s="174"/>
      <c r="AK182" s="174"/>
      <c r="AL182" s="174"/>
      <c r="AM182" s="174"/>
      <c r="AN182" s="174"/>
    </row>
    <row r="183" spans="1:40" ht="15.75" customHeight="1">
      <c r="A183" s="181" t="str">
        <f t="shared" si="2"/>
        <v/>
      </c>
      <c r="B183" s="182"/>
      <c r="C183" s="182"/>
      <c r="D183" s="182" t="str">
        <f t="array" ref="D183">IF(F183="","",INDEX(#REF!,MATCH(F183,#REF!,0)))</f>
        <v/>
      </c>
      <c r="E183" s="182" t="str">
        <f t="array" ref="E183">IF(F183="","",INDEX(#REF!,MATCH(F183,#REF!,0)))</f>
        <v/>
      </c>
      <c r="F183" s="182"/>
      <c r="G183" s="182"/>
      <c r="H183" s="183"/>
      <c r="I183" s="182"/>
      <c r="J183" s="182"/>
      <c r="K183" s="182"/>
      <c r="L183" s="182"/>
      <c r="M183" s="182"/>
      <c r="N183" s="182"/>
      <c r="O183" s="182"/>
      <c r="P183" s="184"/>
      <c r="Q183" s="184"/>
      <c r="R183" s="184"/>
      <c r="S183" s="184"/>
      <c r="T183" s="184"/>
      <c r="U183" s="184"/>
      <c r="V183" s="184"/>
      <c r="W183" s="184"/>
      <c r="X183" s="184"/>
      <c r="Y183" s="182"/>
      <c r="Z183" s="182"/>
      <c r="AA183" s="184"/>
      <c r="AB183" s="184"/>
      <c r="AC183" s="184"/>
      <c r="AD183" s="184"/>
      <c r="AE183" s="184"/>
      <c r="AF183" s="184"/>
      <c r="AG183" s="184"/>
      <c r="AH183" s="184"/>
      <c r="AI183" s="184"/>
      <c r="AJ183" s="174"/>
      <c r="AK183" s="174"/>
      <c r="AL183" s="174"/>
      <c r="AM183" s="174"/>
      <c r="AN183" s="174"/>
    </row>
    <row r="184" spans="1:40" ht="15.75" customHeight="1">
      <c r="A184" s="181" t="str">
        <f t="shared" si="2"/>
        <v/>
      </c>
      <c r="B184" s="182"/>
      <c r="C184" s="182"/>
      <c r="D184" s="182" t="str">
        <f t="array" ref="D184">IF(F184="","",INDEX(#REF!,MATCH(F184,#REF!,0)))</f>
        <v/>
      </c>
      <c r="E184" s="182" t="str">
        <f t="array" ref="E184">IF(F184="","",INDEX(#REF!,MATCH(F184,#REF!,0)))</f>
        <v/>
      </c>
      <c r="F184" s="182"/>
      <c r="G184" s="182"/>
      <c r="H184" s="183"/>
      <c r="I184" s="182"/>
      <c r="J184" s="182"/>
      <c r="K184" s="182"/>
      <c r="L184" s="182"/>
      <c r="M184" s="182"/>
      <c r="N184" s="182"/>
      <c r="O184" s="182"/>
      <c r="P184" s="184"/>
      <c r="Q184" s="184"/>
      <c r="R184" s="184"/>
      <c r="S184" s="184"/>
      <c r="T184" s="184"/>
      <c r="U184" s="184"/>
      <c r="V184" s="184"/>
      <c r="W184" s="184"/>
      <c r="X184" s="184"/>
      <c r="Y184" s="182"/>
      <c r="Z184" s="182"/>
      <c r="AA184" s="184"/>
      <c r="AB184" s="184"/>
      <c r="AC184" s="184"/>
      <c r="AD184" s="184"/>
      <c r="AE184" s="184"/>
      <c r="AF184" s="184"/>
      <c r="AG184" s="184"/>
      <c r="AH184" s="184"/>
      <c r="AI184" s="184"/>
      <c r="AJ184" s="174"/>
      <c r="AK184" s="174"/>
      <c r="AL184" s="174"/>
      <c r="AM184" s="174"/>
      <c r="AN184" s="174"/>
    </row>
    <row r="185" spans="1:40" ht="15.75" customHeight="1">
      <c r="A185" s="181" t="str">
        <f t="shared" si="2"/>
        <v/>
      </c>
      <c r="B185" s="182"/>
      <c r="C185" s="182"/>
      <c r="D185" s="182" t="str">
        <f t="array" ref="D185">IF(F185="","",INDEX(#REF!,MATCH(F185,#REF!,0)))</f>
        <v/>
      </c>
      <c r="E185" s="182" t="str">
        <f t="array" ref="E185">IF(F185="","",INDEX(#REF!,MATCH(F185,#REF!,0)))</f>
        <v/>
      </c>
      <c r="F185" s="182"/>
      <c r="G185" s="182"/>
      <c r="H185" s="183"/>
      <c r="I185" s="182"/>
      <c r="J185" s="182"/>
      <c r="K185" s="182"/>
      <c r="L185" s="182"/>
      <c r="M185" s="182"/>
      <c r="N185" s="182"/>
      <c r="O185" s="182"/>
      <c r="P185" s="184"/>
      <c r="Q185" s="184"/>
      <c r="R185" s="184"/>
      <c r="S185" s="184"/>
      <c r="T185" s="184"/>
      <c r="U185" s="184"/>
      <c r="V185" s="184"/>
      <c r="W185" s="184"/>
      <c r="X185" s="184"/>
      <c r="Y185" s="182"/>
      <c r="Z185" s="182"/>
      <c r="AA185" s="184"/>
      <c r="AB185" s="184"/>
      <c r="AC185" s="184"/>
      <c r="AD185" s="184"/>
      <c r="AE185" s="184"/>
      <c r="AF185" s="184"/>
      <c r="AG185" s="184"/>
      <c r="AH185" s="184"/>
      <c r="AI185" s="184"/>
      <c r="AJ185" s="174"/>
      <c r="AK185" s="174"/>
      <c r="AL185" s="174"/>
      <c r="AM185" s="174"/>
      <c r="AN185" s="174"/>
    </row>
    <row r="186" spans="1:40" ht="15.75" customHeight="1">
      <c r="A186" s="181" t="str">
        <f t="shared" si="2"/>
        <v/>
      </c>
      <c r="B186" s="182"/>
      <c r="C186" s="182"/>
      <c r="D186" s="182" t="str">
        <f t="array" ref="D186">IF(F186="","",INDEX(#REF!,MATCH(F186,#REF!,0)))</f>
        <v/>
      </c>
      <c r="E186" s="182" t="str">
        <f t="array" ref="E186">IF(F186="","",INDEX(#REF!,MATCH(F186,#REF!,0)))</f>
        <v/>
      </c>
      <c r="F186" s="182"/>
      <c r="G186" s="182"/>
      <c r="H186" s="183"/>
      <c r="I186" s="182"/>
      <c r="J186" s="182"/>
      <c r="K186" s="182"/>
      <c r="L186" s="182"/>
      <c r="M186" s="182"/>
      <c r="N186" s="182"/>
      <c r="O186" s="182"/>
      <c r="P186" s="184"/>
      <c r="Q186" s="184"/>
      <c r="R186" s="184"/>
      <c r="S186" s="184"/>
      <c r="T186" s="184"/>
      <c r="U186" s="184"/>
      <c r="V186" s="184"/>
      <c r="W186" s="184"/>
      <c r="X186" s="184"/>
      <c r="Y186" s="182"/>
      <c r="Z186" s="182"/>
      <c r="AA186" s="184"/>
      <c r="AB186" s="184"/>
      <c r="AC186" s="184"/>
      <c r="AD186" s="184"/>
      <c r="AE186" s="184"/>
      <c r="AF186" s="184"/>
      <c r="AG186" s="184"/>
      <c r="AH186" s="184"/>
      <c r="AI186" s="184"/>
      <c r="AJ186" s="174"/>
      <c r="AK186" s="174"/>
      <c r="AL186" s="174"/>
      <c r="AM186" s="174"/>
      <c r="AN186" s="174"/>
    </row>
    <row r="187" spans="1:40" ht="15.75" customHeight="1">
      <c r="A187" s="181" t="str">
        <f t="shared" si="2"/>
        <v/>
      </c>
      <c r="B187" s="182"/>
      <c r="C187" s="182"/>
      <c r="D187" s="182" t="str">
        <f t="array" ref="D187">IF(F187="","",INDEX(#REF!,MATCH(F187,#REF!,0)))</f>
        <v/>
      </c>
      <c r="E187" s="182" t="str">
        <f t="array" ref="E187">IF(F187="","",INDEX(#REF!,MATCH(F187,#REF!,0)))</f>
        <v/>
      </c>
      <c r="F187" s="182"/>
      <c r="G187" s="182"/>
      <c r="H187" s="183"/>
      <c r="I187" s="182"/>
      <c r="J187" s="182"/>
      <c r="K187" s="182"/>
      <c r="L187" s="182"/>
      <c r="M187" s="182"/>
      <c r="N187" s="182"/>
      <c r="O187" s="182"/>
      <c r="P187" s="184"/>
      <c r="Q187" s="184"/>
      <c r="R187" s="184"/>
      <c r="S187" s="184"/>
      <c r="T187" s="184"/>
      <c r="U187" s="184"/>
      <c r="V187" s="184"/>
      <c r="W187" s="184"/>
      <c r="X187" s="184"/>
      <c r="Y187" s="182"/>
      <c r="Z187" s="182"/>
      <c r="AA187" s="184"/>
      <c r="AB187" s="184"/>
      <c r="AC187" s="184"/>
      <c r="AD187" s="184"/>
      <c r="AE187" s="184"/>
      <c r="AF187" s="184"/>
      <c r="AG187" s="184"/>
      <c r="AH187" s="184"/>
      <c r="AI187" s="184"/>
      <c r="AJ187" s="174"/>
      <c r="AK187" s="174"/>
      <c r="AL187" s="174"/>
      <c r="AM187" s="174"/>
      <c r="AN187" s="174"/>
    </row>
    <row r="188" spans="1:40" ht="15.75" customHeight="1">
      <c r="A188" s="181" t="str">
        <f t="shared" si="2"/>
        <v/>
      </c>
      <c r="B188" s="182"/>
      <c r="C188" s="182"/>
      <c r="D188" s="182" t="str">
        <f t="array" ref="D188">IF(F188="","",INDEX(#REF!,MATCH(F188,#REF!,0)))</f>
        <v/>
      </c>
      <c r="E188" s="182" t="str">
        <f t="array" ref="E188">IF(F188="","",INDEX(#REF!,MATCH(F188,#REF!,0)))</f>
        <v/>
      </c>
      <c r="F188" s="182"/>
      <c r="G188" s="182"/>
      <c r="H188" s="183"/>
      <c r="I188" s="182"/>
      <c r="J188" s="182"/>
      <c r="K188" s="182"/>
      <c r="L188" s="182"/>
      <c r="M188" s="182"/>
      <c r="N188" s="182"/>
      <c r="O188" s="182"/>
      <c r="P188" s="184"/>
      <c r="Q188" s="184"/>
      <c r="R188" s="184"/>
      <c r="S188" s="184"/>
      <c r="T188" s="184"/>
      <c r="U188" s="184"/>
      <c r="V188" s="184"/>
      <c r="W188" s="184"/>
      <c r="X188" s="184"/>
      <c r="Y188" s="182"/>
      <c r="Z188" s="182"/>
      <c r="AA188" s="184"/>
      <c r="AB188" s="184"/>
      <c r="AC188" s="184"/>
      <c r="AD188" s="184"/>
      <c r="AE188" s="184"/>
      <c r="AF188" s="184"/>
      <c r="AG188" s="184"/>
      <c r="AH188" s="184"/>
      <c r="AI188" s="184"/>
      <c r="AJ188" s="174"/>
      <c r="AK188" s="174"/>
      <c r="AL188" s="174"/>
      <c r="AM188" s="174"/>
      <c r="AN188" s="174"/>
    </row>
    <row r="189" spans="1:40" ht="15.75" customHeight="1">
      <c r="A189" s="181" t="str">
        <f t="shared" si="2"/>
        <v/>
      </c>
      <c r="B189" s="182"/>
      <c r="C189" s="182"/>
      <c r="D189" s="182" t="str">
        <f t="array" ref="D189">IF(F189="","",INDEX(#REF!,MATCH(F189,#REF!,0)))</f>
        <v/>
      </c>
      <c r="E189" s="182" t="str">
        <f t="array" ref="E189">IF(F189="","",INDEX(#REF!,MATCH(F189,#REF!,0)))</f>
        <v/>
      </c>
      <c r="F189" s="182"/>
      <c r="G189" s="182"/>
      <c r="H189" s="183"/>
      <c r="I189" s="182"/>
      <c r="J189" s="182"/>
      <c r="K189" s="182"/>
      <c r="L189" s="182"/>
      <c r="M189" s="182"/>
      <c r="N189" s="182"/>
      <c r="O189" s="182"/>
      <c r="P189" s="184"/>
      <c r="Q189" s="184"/>
      <c r="R189" s="184"/>
      <c r="S189" s="184"/>
      <c r="T189" s="184"/>
      <c r="U189" s="184"/>
      <c r="V189" s="184"/>
      <c r="W189" s="184"/>
      <c r="X189" s="184"/>
      <c r="Y189" s="182"/>
      <c r="Z189" s="182"/>
      <c r="AA189" s="184"/>
      <c r="AB189" s="184"/>
      <c r="AC189" s="184"/>
      <c r="AD189" s="184"/>
      <c r="AE189" s="184"/>
      <c r="AF189" s="184"/>
      <c r="AG189" s="184"/>
      <c r="AH189" s="184"/>
      <c r="AI189" s="184"/>
      <c r="AJ189" s="174"/>
      <c r="AK189" s="174"/>
      <c r="AL189" s="174"/>
      <c r="AM189" s="174"/>
      <c r="AN189" s="174"/>
    </row>
    <row r="190" spans="1:40" ht="15.75" customHeight="1">
      <c r="A190" s="181" t="str">
        <f t="shared" si="2"/>
        <v/>
      </c>
      <c r="B190" s="182"/>
      <c r="C190" s="182"/>
      <c r="D190" s="182" t="str">
        <f t="array" ref="D190">IF(F190="","",INDEX(#REF!,MATCH(F190,#REF!,0)))</f>
        <v/>
      </c>
      <c r="E190" s="182" t="str">
        <f t="array" ref="E190">IF(F190="","",INDEX(#REF!,MATCH(F190,#REF!,0)))</f>
        <v/>
      </c>
      <c r="F190" s="182"/>
      <c r="G190" s="182"/>
      <c r="H190" s="183"/>
      <c r="I190" s="182"/>
      <c r="J190" s="182"/>
      <c r="K190" s="182"/>
      <c r="L190" s="182"/>
      <c r="M190" s="182"/>
      <c r="N190" s="182"/>
      <c r="O190" s="182"/>
      <c r="P190" s="184"/>
      <c r="Q190" s="184"/>
      <c r="R190" s="184"/>
      <c r="S190" s="184"/>
      <c r="T190" s="184"/>
      <c r="U190" s="184"/>
      <c r="V190" s="184"/>
      <c r="W190" s="184"/>
      <c r="X190" s="184"/>
      <c r="Y190" s="182"/>
      <c r="Z190" s="182"/>
      <c r="AA190" s="184"/>
      <c r="AB190" s="184"/>
      <c r="AC190" s="184"/>
      <c r="AD190" s="184"/>
      <c r="AE190" s="184"/>
      <c r="AF190" s="184"/>
      <c r="AG190" s="184"/>
      <c r="AH190" s="184"/>
      <c r="AI190" s="184"/>
      <c r="AJ190" s="174"/>
      <c r="AK190" s="174"/>
      <c r="AL190" s="174"/>
      <c r="AM190" s="174"/>
      <c r="AN190" s="174"/>
    </row>
    <row r="191" spans="1:40" ht="15.75" customHeight="1">
      <c r="A191" s="181" t="str">
        <f t="shared" si="2"/>
        <v/>
      </c>
      <c r="B191" s="182"/>
      <c r="C191" s="182"/>
      <c r="D191" s="182" t="str">
        <f t="array" ref="D191">IF(F191="","",INDEX(#REF!,MATCH(F191,#REF!,0)))</f>
        <v/>
      </c>
      <c r="E191" s="182" t="str">
        <f t="array" ref="E191">IF(F191="","",INDEX(#REF!,MATCH(F191,#REF!,0)))</f>
        <v/>
      </c>
      <c r="F191" s="182"/>
      <c r="G191" s="182"/>
      <c r="H191" s="183"/>
      <c r="I191" s="182"/>
      <c r="J191" s="182"/>
      <c r="K191" s="182"/>
      <c r="L191" s="182"/>
      <c r="M191" s="182"/>
      <c r="N191" s="182"/>
      <c r="O191" s="182"/>
      <c r="P191" s="184"/>
      <c r="Q191" s="184"/>
      <c r="R191" s="184"/>
      <c r="S191" s="184"/>
      <c r="T191" s="184"/>
      <c r="U191" s="184"/>
      <c r="V191" s="184"/>
      <c r="W191" s="184"/>
      <c r="X191" s="184"/>
      <c r="Y191" s="182"/>
      <c r="Z191" s="182"/>
      <c r="AA191" s="184"/>
      <c r="AB191" s="184"/>
      <c r="AC191" s="184"/>
      <c r="AD191" s="184"/>
      <c r="AE191" s="184"/>
      <c r="AF191" s="184"/>
      <c r="AG191" s="184"/>
      <c r="AH191" s="184"/>
      <c r="AI191" s="184"/>
      <c r="AJ191" s="174"/>
      <c r="AK191" s="174"/>
      <c r="AL191" s="174"/>
      <c r="AM191" s="174"/>
      <c r="AN191" s="174"/>
    </row>
    <row r="192" spans="1:40" ht="15.75" customHeight="1">
      <c r="A192" s="181" t="str">
        <f t="shared" si="2"/>
        <v/>
      </c>
      <c r="B192" s="182"/>
      <c r="C192" s="182"/>
      <c r="D192" s="182" t="str">
        <f t="array" ref="D192">IF(F192="","",INDEX(#REF!,MATCH(F192,#REF!,0)))</f>
        <v/>
      </c>
      <c r="E192" s="182" t="str">
        <f t="array" ref="E192">IF(F192="","",INDEX(#REF!,MATCH(F192,#REF!,0)))</f>
        <v/>
      </c>
      <c r="F192" s="182"/>
      <c r="G192" s="182"/>
      <c r="H192" s="183"/>
      <c r="I192" s="182"/>
      <c r="J192" s="182"/>
      <c r="K192" s="182"/>
      <c r="L192" s="182"/>
      <c r="M192" s="182"/>
      <c r="N192" s="182"/>
      <c r="O192" s="182"/>
      <c r="P192" s="184"/>
      <c r="Q192" s="184"/>
      <c r="R192" s="184"/>
      <c r="S192" s="184"/>
      <c r="T192" s="184"/>
      <c r="U192" s="184"/>
      <c r="V192" s="184"/>
      <c r="W192" s="184"/>
      <c r="X192" s="184"/>
      <c r="Y192" s="182"/>
      <c r="Z192" s="182"/>
      <c r="AA192" s="184"/>
      <c r="AB192" s="184"/>
      <c r="AC192" s="184"/>
      <c r="AD192" s="184"/>
      <c r="AE192" s="184"/>
      <c r="AF192" s="184"/>
      <c r="AG192" s="184"/>
      <c r="AH192" s="184"/>
      <c r="AI192" s="184"/>
      <c r="AJ192" s="174"/>
      <c r="AK192" s="174"/>
      <c r="AL192" s="174"/>
      <c r="AM192" s="174"/>
      <c r="AN192" s="174"/>
    </row>
    <row r="193" spans="1:40" ht="15.75" customHeight="1">
      <c r="A193" s="181" t="str">
        <f t="shared" si="2"/>
        <v/>
      </c>
      <c r="B193" s="182"/>
      <c r="C193" s="182"/>
      <c r="D193" s="182" t="str">
        <f t="array" ref="D193">IF(F193="","",INDEX(#REF!,MATCH(F193,#REF!,0)))</f>
        <v/>
      </c>
      <c r="E193" s="182" t="str">
        <f t="array" ref="E193">IF(F193="","",INDEX(#REF!,MATCH(F193,#REF!,0)))</f>
        <v/>
      </c>
      <c r="F193" s="182"/>
      <c r="G193" s="182"/>
      <c r="H193" s="183"/>
      <c r="I193" s="182"/>
      <c r="J193" s="182"/>
      <c r="K193" s="182"/>
      <c r="L193" s="182"/>
      <c r="M193" s="182"/>
      <c r="N193" s="182"/>
      <c r="O193" s="182"/>
      <c r="P193" s="184"/>
      <c r="Q193" s="184"/>
      <c r="R193" s="184"/>
      <c r="S193" s="184"/>
      <c r="T193" s="184"/>
      <c r="U193" s="184"/>
      <c r="V193" s="184"/>
      <c r="W193" s="184"/>
      <c r="X193" s="184"/>
      <c r="Y193" s="182"/>
      <c r="Z193" s="182"/>
      <c r="AA193" s="184"/>
      <c r="AB193" s="184"/>
      <c r="AC193" s="184"/>
      <c r="AD193" s="184"/>
      <c r="AE193" s="184"/>
      <c r="AF193" s="184"/>
      <c r="AG193" s="184"/>
      <c r="AH193" s="184"/>
      <c r="AI193" s="184"/>
      <c r="AJ193" s="174"/>
      <c r="AK193" s="174"/>
      <c r="AL193" s="174"/>
      <c r="AM193" s="174"/>
      <c r="AN193" s="174"/>
    </row>
    <row r="194" spans="1:40" ht="15.75" customHeight="1">
      <c r="A194" s="181" t="str">
        <f t="shared" si="2"/>
        <v/>
      </c>
      <c r="B194" s="182"/>
      <c r="C194" s="182"/>
      <c r="D194" s="182" t="str">
        <f t="array" ref="D194">IF(F194="","",INDEX(#REF!,MATCH(F194,#REF!,0)))</f>
        <v/>
      </c>
      <c r="E194" s="182" t="str">
        <f t="array" ref="E194">IF(F194="","",INDEX(#REF!,MATCH(F194,#REF!,0)))</f>
        <v/>
      </c>
      <c r="F194" s="182"/>
      <c r="G194" s="182"/>
      <c r="H194" s="183"/>
      <c r="I194" s="182"/>
      <c r="J194" s="182"/>
      <c r="K194" s="182"/>
      <c r="L194" s="182"/>
      <c r="M194" s="182"/>
      <c r="N194" s="182"/>
      <c r="O194" s="182"/>
      <c r="P194" s="184"/>
      <c r="Q194" s="184"/>
      <c r="R194" s="184"/>
      <c r="S194" s="184"/>
      <c r="T194" s="184"/>
      <c r="U194" s="184"/>
      <c r="V194" s="184"/>
      <c r="W194" s="184"/>
      <c r="X194" s="184"/>
      <c r="Y194" s="182"/>
      <c r="Z194" s="182"/>
      <c r="AA194" s="184"/>
      <c r="AB194" s="184"/>
      <c r="AC194" s="184"/>
      <c r="AD194" s="184"/>
      <c r="AE194" s="184"/>
      <c r="AF194" s="184"/>
      <c r="AG194" s="184"/>
      <c r="AH194" s="184"/>
      <c r="AI194" s="184"/>
      <c r="AJ194" s="174"/>
      <c r="AK194" s="174"/>
      <c r="AL194" s="174"/>
      <c r="AM194" s="174"/>
      <c r="AN194" s="174"/>
    </row>
    <row r="195" spans="1:40" ht="15.75" customHeight="1">
      <c r="A195" s="181" t="str">
        <f t="shared" si="2"/>
        <v/>
      </c>
      <c r="B195" s="182"/>
      <c r="C195" s="182"/>
      <c r="D195" s="182" t="str">
        <f t="array" ref="D195">IF(F195="","",INDEX(#REF!,MATCH(F195,#REF!,0)))</f>
        <v/>
      </c>
      <c r="E195" s="182" t="str">
        <f t="array" ref="E195">IF(F195="","",INDEX(#REF!,MATCH(F195,#REF!,0)))</f>
        <v/>
      </c>
      <c r="F195" s="182"/>
      <c r="G195" s="182"/>
      <c r="H195" s="183"/>
      <c r="I195" s="182"/>
      <c r="J195" s="182"/>
      <c r="K195" s="182"/>
      <c r="L195" s="182"/>
      <c r="M195" s="182"/>
      <c r="N195" s="182"/>
      <c r="O195" s="182"/>
      <c r="P195" s="184"/>
      <c r="Q195" s="184"/>
      <c r="R195" s="184"/>
      <c r="S195" s="184"/>
      <c r="T195" s="184"/>
      <c r="U195" s="184"/>
      <c r="V195" s="184"/>
      <c r="W195" s="184"/>
      <c r="X195" s="184"/>
      <c r="Y195" s="182"/>
      <c r="Z195" s="182"/>
      <c r="AA195" s="184"/>
      <c r="AB195" s="184"/>
      <c r="AC195" s="184"/>
      <c r="AD195" s="184"/>
      <c r="AE195" s="184"/>
      <c r="AF195" s="184"/>
      <c r="AG195" s="184"/>
      <c r="AH195" s="184"/>
      <c r="AI195" s="184"/>
      <c r="AJ195" s="174"/>
      <c r="AK195" s="174"/>
      <c r="AL195" s="174"/>
      <c r="AM195" s="174"/>
      <c r="AN195" s="174"/>
    </row>
    <row r="196" spans="1:40" ht="15.75" customHeight="1">
      <c r="A196" s="181" t="str">
        <f t="shared" si="2"/>
        <v/>
      </c>
      <c r="B196" s="182"/>
      <c r="C196" s="182"/>
      <c r="D196" s="182" t="str">
        <f t="array" ref="D196">IF(F196="","",INDEX(#REF!,MATCH(F196,#REF!,0)))</f>
        <v/>
      </c>
      <c r="E196" s="182" t="str">
        <f t="array" ref="E196">IF(F196="","",INDEX(#REF!,MATCH(F196,#REF!,0)))</f>
        <v/>
      </c>
      <c r="F196" s="182"/>
      <c r="G196" s="182"/>
      <c r="H196" s="183"/>
      <c r="I196" s="182"/>
      <c r="J196" s="182"/>
      <c r="K196" s="182"/>
      <c r="L196" s="182"/>
      <c r="M196" s="182"/>
      <c r="N196" s="182"/>
      <c r="O196" s="182"/>
      <c r="P196" s="184"/>
      <c r="Q196" s="184"/>
      <c r="R196" s="184"/>
      <c r="S196" s="184"/>
      <c r="T196" s="184"/>
      <c r="U196" s="184"/>
      <c r="V196" s="184"/>
      <c r="W196" s="184"/>
      <c r="X196" s="184"/>
      <c r="Y196" s="182"/>
      <c r="Z196" s="182"/>
      <c r="AA196" s="184"/>
      <c r="AB196" s="184"/>
      <c r="AC196" s="184"/>
      <c r="AD196" s="184"/>
      <c r="AE196" s="184"/>
      <c r="AF196" s="184"/>
      <c r="AG196" s="184"/>
      <c r="AH196" s="184"/>
      <c r="AI196" s="184"/>
      <c r="AJ196" s="174"/>
      <c r="AK196" s="174"/>
      <c r="AL196" s="174"/>
      <c r="AM196" s="174"/>
      <c r="AN196" s="174"/>
    </row>
    <row r="197" spans="1:40" ht="15.75" customHeight="1">
      <c r="A197" s="181" t="str">
        <f t="shared" si="2"/>
        <v/>
      </c>
      <c r="B197" s="182"/>
      <c r="C197" s="182"/>
      <c r="D197" s="182" t="str">
        <f t="array" ref="D197">IF(F197="","",INDEX(#REF!,MATCH(F197,#REF!,0)))</f>
        <v/>
      </c>
      <c r="E197" s="182" t="str">
        <f t="array" ref="E197">IF(F197="","",INDEX(#REF!,MATCH(F197,#REF!,0)))</f>
        <v/>
      </c>
      <c r="F197" s="182"/>
      <c r="G197" s="182"/>
      <c r="H197" s="183"/>
      <c r="I197" s="182"/>
      <c r="J197" s="182"/>
      <c r="K197" s="182"/>
      <c r="L197" s="182"/>
      <c r="M197" s="182"/>
      <c r="N197" s="182"/>
      <c r="O197" s="182"/>
      <c r="P197" s="184"/>
      <c r="Q197" s="184"/>
      <c r="R197" s="184"/>
      <c r="S197" s="184"/>
      <c r="T197" s="184"/>
      <c r="U197" s="184"/>
      <c r="V197" s="184"/>
      <c r="W197" s="184"/>
      <c r="X197" s="184"/>
      <c r="Y197" s="182"/>
      <c r="Z197" s="182"/>
      <c r="AA197" s="184"/>
      <c r="AB197" s="184"/>
      <c r="AC197" s="184"/>
      <c r="AD197" s="184"/>
      <c r="AE197" s="184"/>
      <c r="AF197" s="184"/>
      <c r="AG197" s="184"/>
      <c r="AH197" s="184"/>
      <c r="AI197" s="184"/>
      <c r="AJ197" s="174"/>
      <c r="AK197" s="174"/>
      <c r="AL197" s="174"/>
      <c r="AM197" s="174"/>
      <c r="AN197" s="174"/>
    </row>
    <row r="198" spans="1:40" ht="15.75" customHeight="1">
      <c r="A198" s="181" t="str">
        <f t="shared" si="2"/>
        <v/>
      </c>
      <c r="B198" s="182"/>
      <c r="C198" s="182"/>
      <c r="D198" s="182" t="str">
        <f t="array" ref="D198">IF(F198="","",INDEX(#REF!,MATCH(F198,#REF!,0)))</f>
        <v/>
      </c>
      <c r="E198" s="182" t="str">
        <f t="array" ref="E198">IF(F198="","",INDEX(#REF!,MATCH(F198,#REF!,0)))</f>
        <v/>
      </c>
      <c r="F198" s="182"/>
      <c r="G198" s="182"/>
      <c r="H198" s="183"/>
      <c r="I198" s="182"/>
      <c r="J198" s="182"/>
      <c r="K198" s="182"/>
      <c r="L198" s="182"/>
      <c r="M198" s="182"/>
      <c r="N198" s="182"/>
      <c r="O198" s="182"/>
      <c r="P198" s="184"/>
      <c r="Q198" s="184"/>
      <c r="R198" s="184"/>
      <c r="S198" s="184"/>
      <c r="T198" s="184"/>
      <c r="U198" s="184"/>
      <c r="V198" s="184"/>
      <c r="W198" s="184"/>
      <c r="X198" s="184"/>
      <c r="Y198" s="182"/>
      <c r="Z198" s="182"/>
      <c r="AA198" s="184"/>
      <c r="AB198" s="184"/>
      <c r="AC198" s="184"/>
      <c r="AD198" s="184"/>
      <c r="AE198" s="184"/>
      <c r="AF198" s="184"/>
      <c r="AG198" s="184"/>
      <c r="AH198" s="184"/>
      <c r="AI198" s="184"/>
      <c r="AJ198" s="174"/>
      <c r="AK198" s="174"/>
      <c r="AL198" s="174"/>
      <c r="AM198" s="174"/>
      <c r="AN198" s="174"/>
    </row>
    <row r="199" spans="1:40" ht="15.75" customHeight="1">
      <c r="A199" s="181" t="str">
        <f t="shared" si="2"/>
        <v/>
      </c>
      <c r="B199" s="182"/>
      <c r="C199" s="182"/>
      <c r="D199" s="182" t="str">
        <f t="array" ref="D199">IF(F199="","",INDEX(#REF!,MATCH(F199,#REF!,0)))</f>
        <v/>
      </c>
      <c r="E199" s="182" t="str">
        <f t="array" ref="E199">IF(F199="","",INDEX(#REF!,MATCH(F199,#REF!,0)))</f>
        <v/>
      </c>
      <c r="F199" s="182"/>
      <c r="G199" s="182"/>
      <c r="H199" s="183"/>
      <c r="I199" s="182"/>
      <c r="J199" s="182"/>
      <c r="K199" s="182"/>
      <c r="L199" s="182"/>
      <c r="M199" s="182"/>
      <c r="N199" s="182"/>
      <c r="O199" s="182"/>
      <c r="P199" s="184"/>
      <c r="Q199" s="184"/>
      <c r="R199" s="184"/>
      <c r="S199" s="184"/>
      <c r="T199" s="184"/>
      <c r="U199" s="184"/>
      <c r="V199" s="184"/>
      <c r="W199" s="184"/>
      <c r="X199" s="184"/>
      <c r="Y199" s="182"/>
      <c r="Z199" s="182"/>
      <c r="AA199" s="184"/>
      <c r="AB199" s="184"/>
      <c r="AC199" s="184"/>
      <c r="AD199" s="184"/>
      <c r="AE199" s="184"/>
      <c r="AF199" s="184"/>
      <c r="AG199" s="184"/>
      <c r="AH199" s="184"/>
      <c r="AI199" s="184"/>
      <c r="AJ199" s="174"/>
      <c r="AK199" s="174"/>
      <c r="AL199" s="174"/>
      <c r="AM199" s="174"/>
      <c r="AN199" s="174"/>
    </row>
    <row r="200" spans="1:40" ht="15.75" customHeight="1">
      <c r="A200" s="181" t="str">
        <f t="shared" si="2"/>
        <v/>
      </c>
      <c r="B200" s="182"/>
      <c r="C200" s="182"/>
      <c r="D200" s="182" t="str">
        <f t="array" ref="D200">IF(F200="","",INDEX(#REF!,MATCH(F200,#REF!,0)))</f>
        <v/>
      </c>
      <c r="E200" s="182" t="str">
        <f t="array" ref="E200">IF(F200="","",INDEX(#REF!,MATCH(F200,#REF!,0)))</f>
        <v/>
      </c>
      <c r="F200" s="182"/>
      <c r="G200" s="182"/>
      <c r="H200" s="183"/>
      <c r="I200" s="182"/>
      <c r="J200" s="182"/>
      <c r="K200" s="182"/>
      <c r="L200" s="182"/>
      <c r="M200" s="182"/>
      <c r="N200" s="182"/>
      <c r="O200" s="182"/>
      <c r="P200" s="184"/>
      <c r="Q200" s="184"/>
      <c r="R200" s="184"/>
      <c r="S200" s="184"/>
      <c r="T200" s="184"/>
      <c r="U200" s="184"/>
      <c r="V200" s="184"/>
      <c r="W200" s="184"/>
      <c r="X200" s="184"/>
      <c r="Y200" s="182"/>
      <c r="Z200" s="182"/>
      <c r="AA200" s="184"/>
      <c r="AB200" s="184"/>
      <c r="AC200" s="184"/>
      <c r="AD200" s="184"/>
      <c r="AE200" s="184"/>
      <c r="AF200" s="184"/>
      <c r="AG200" s="184"/>
      <c r="AH200" s="184"/>
      <c r="AI200" s="184"/>
      <c r="AJ200" s="174"/>
      <c r="AK200" s="174"/>
      <c r="AL200" s="174"/>
      <c r="AM200" s="174"/>
      <c r="AN200" s="174"/>
    </row>
    <row r="201" spans="1:40" ht="15.75" customHeight="1">
      <c r="A201" s="181" t="str">
        <f t="shared" si="2"/>
        <v/>
      </c>
      <c r="B201" s="182"/>
      <c r="C201" s="182"/>
      <c r="D201" s="182" t="str">
        <f t="array" ref="D201">IF(F201="","",INDEX(#REF!,MATCH(F201,#REF!,0)))</f>
        <v/>
      </c>
      <c r="E201" s="182" t="str">
        <f t="array" ref="E201">IF(F201="","",INDEX(#REF!,MATCH(F201,#REF!,0)))</f>
        <v/>
      </c>
      <c r="F201" s="182"/>
      <c r="G201" s="182"/>
      <c r="H201" s="183"/>
      <c r="I201" s="182"/>
      <c r="J201" s="182"/>
      <c r="K201" s="182"/>
      <c r="L201" s="182"/>
      <c r="M201" s="182"/>
      <c r="N201" s="182"/>
      <c r="O201" s="182"/>
      <c r="P201" s="184"/>
      <c r="Q201" s="184"/>
      <c r="R201" s="184"/>
      <c r="S201" s="184"/>
      <c r="T201" s="184"/>
      <c r="U201" s="184"/>
      <c r="V201" s="184"/>
      <c r="W201" s="184"/>
      <c r="X201" s="184"/>
      <c r="Y201" s="182"/>
      <c r="Z201" s="182"/>
      <c r="AA201" s="184"/>
      <c r="AB201" s="184"/>
      <c r="AC201" s="184"/>
      <c r="AD201" s="184"/>
      <c r="AE201" s="184"/>
      <c r="AF201" s="184"/>
      <c r="AG201" s="184"/>
      <c r="AH201" s="184"/>
      <c r="AI201" s="184"/>
      <c r="AJ201" s="174"/>
      <c r="AK201" s="174"/>
      <c r="AL201" s="174"/>
      <c r="AM201" s="174"/>
      <c r="AN201" s="174"/>
    </row>
    <row r="202" spans="1:40" ht="15.75" customHeight="1">
      <c r="A202" s="181" t="str">
        <f t="shared" si="2"/>
        <v/>
      </c>
      <c r="B202" s="182"/>
      <c r="C202" s="182"/>
      <c r="D202" s="182" t="str">
        <f t="array" ref="D202">IF(F202="","",INDEX(#REF!,MATCH(F202,#REF!,0)))</f>
        <v/>
      </c>
      <c r="E202" s="182" t="str">
        <f t="array" ref="E202">IF(F202="","",INDEX(#REF!,MATCH(F202,#REF!,0)))</f>
        <v/>
      </c>
      <c r="F202" s="182"/>
      <c r="G202" s="182"/>
      <c r="H202" s="183"/>
      <c r="I202" s="182"/>
      <c r="J202" s="182"/>
      <c r="K202" s="182"/>
      <c r="L202" s="182"/>
      <c r="M202" s="182"/>
      <c r="N202" s="182"/>
      <c r="O202" s="182"/>
      <c r="P202" s="184"/>
      <c r="Q202" s="184"/>
      <c r="R202" s="184"/>
      <c r="S202" s="184"/>
      <c r="T202" s="184"/>
      <c r="U202" s="184"/>
      <c r="V202" s="184"/>
      <c r="W202" s="184"/>
      <c r="X202" s="184"/>
      <c r="Y202" s="182"/>
      <c r="Z202" s="182"/>
      <c r="AA202" s="184"/>
      <c r="AB202" s="184"/>
      <c r="AC202" s="184"/>
      <c r="AD202" s="184"/>
      <c r="AE202" s="184"/>
      <c r="AF202" s="184"/>
      <c r="AG202" s="184"/>
      <c r="AH202" s="184"/>
      <c r="AI202" s="184"/>
      <c r="AJ202" s="174"/>
      <c r="AK202" s="174"/>
      <c r="AL202" s="174"/>
      <c r="AM202" s="174"/>
      <c r="AN202" s="174"/>
    </row>
    <row r="203" spans="1:40" ht="15.75" customHeight="1">
      <c r="A203" s="181" t="str">
        <f t="shared" si="2"/>
        <v/>
      </c>
      <c r="B203" s="182"/>
      <c r="C203" s="182"/>
      <c r="D203" s="182" t="str">
        <f t="array" ref="D203">IF(F203="","",INDEX(#REF!,MATCH(F203,#REF!,0)))</f>
        <v/>
      </c>
      <c r="E203" s="182" t="str">
        <f t="array" ref="E203">IF(F203="","",INDEX(#REF!,MATCH(F203,#REF!,0)))</f>
        <v/>
      </c>
      <c r="F203" s="182"/>
      <c r="G203" s="182"/>
      <c r="H203" s="183"/>
      <c r="I203" s="182"/>
      <c r="J203" s="182"/>
      <c r="K203" s="182"/>
      <c r="L203" s="182"/>
      <c r="M203" s="182"/>
      <c r="N203" s="182"/>
      <c r="O203" s="182"/>
      <c r="P203" s="184"/>
      <c r="Q203" s="184"/>
      <c r="R203" s="184"/>
      <c r="S203" s="184"/>
      <c r="T203" s="184"/>
      <c r="U203" s="184"/>
      <c r="V203" s="184"/>
      <c r="W203" s="184"/>
      <c r="X203" s="184"/>
      <c r="Y203" s="182"/>
      <c r="Z203" s="182"/>
      <c r="AA203" s="184"/>
      <c r="AB203" s="184"/>
      <c r="AC203" s="184"/>
      <c r="AD203" s="184"/>
      <c r="AE203" s="184"/>
      <c r="AF203" s="184"/>
      <c r="AG203" s="184"/>
      <c r="AH203" s="184"/>
      <c r="AI203" s="184"/>
      <c r="AJ203" s="174"/>
      <c r="AK203" s="174"/>
      <c r="AL203" s="174"/>
      <c r="AM203" s="174"/>
      <c r="AN203" s="174"/>
    </row>
    <row r="204" spans="1:40" ht="15.75" customHeight="1">
      <c r="A204" s="181" t="str">
        <f t="shared" si="2"/>
        <v/>
      </c>
      <c r="B204" s="182"/>
      <c r="C204" s="182"/>
      <c r="D204" s="182" t="str">
        <f t="array" ref="D204">IF(F204="","",INDEX(#REF!,MATCH(F204,#REF!,0)))</f>
        <v/>
      </c>
      <c r="E204" s="182" t="str">
        <f t="array" ref="E204">IF(F204="","",INDEX(#REF!,MATCH(F204,#REF!,0)))</f>
        <v/>
      </c>
      <c r="F204" s="182"/>
      <c r="G204" s="182"/>
      <c r="H204" s="183"/>
      <c r="I204" s="182"/>
      <c r="J204" s="182"/>
      <c r="K204" s="182"/>
      <c r="L204" s="182"/>
      <c r="M204" s="182"/>
      <c r="N204" s="182"/>
      <c r="O204" s="182"/>
      <c r="P204" s="184"/>
      <c r="Q204" s="184"/>
      <c r="R204" s="184"/>
      <c r="S204" s="184"/>
      <c r="T204" s="184"/>
      <c r="U204" s="184"/>
      <c r="V204" s="184"/>
      <c r="W204" s="184"/>
      <c r="X204" s="184"/>
      <c r="Y204" s="182"/>
      <c r="Z204" s="182"/>
      <c r="AA204" s="184"/>
      <c r="AB204" s="184"/>
      <c r="AC204" s="184"/>
      <c r="AD204" s="184"/>
      <c r="AE204" s="184"/>
      <c r="AF204" s="184"/>
      <c r="AG204" s="184"/>
      <c r="AH204" s="184"/>
      <c r="AI204" s="184"/>
      <c r="AJ204" s="174"/>
      <c r="AK204" s="174"/>
      <c r="AL204" s="174"/>
      <c r="AM204" s="174"/>
      <c r="AN204" s="174"/>
    </row>
    <row r="205" spans="1:40" ht="15.75" customHeight="1">
      <c r="A205" s="181" t="str">
        <f t="shared" si="2"/>
        <v/>
      </c>
      <c r="B205" s="182"/>
      <c r="C205" s="182"/>
      <c r="D205" s="182" t="str">
        <f t="array" ref="D205">IF(F205="","",INDEX(#REF!,MATCH(F205,#REF!,0)))</f>
        <v/>
      </c>
      <c r="E205" s="182" t="str">
        <f t="array" ref="E205">IF(F205="","",INDEX(#REF!,MATCH(F205,#REF!,0)))</f>
        <v/>
      </c>
      <c r="F205" s="182"/>
      <c r="G205" s="182"/>
      <c r="H205" s="183"/>
      <c r="I205" s="182"/>
      <c r="J205" s="182"/>
      <c r="K205" s="182"/>
      <c r="L205" s="182"/>
      <c r="M205" s="182"/>
      <c r="N205" s="182"/>
      <c r="O205" s="182"/>
      <c r="P205" s="184"/>
      <c r="Q205" s="184"/>
      <c r="R205" s="184"/>
      <c r="S205" s="184"/>
      <c r="T205" s="184"/>
      <c r="U205" s="184"/>
      <c r="V205" s="184"/>
      <c r="W205" s="184"/>
      <c r="X205" s="184"/>
      <c r="Y205" s="182"/>
      <c r="Z205" s="182"/>
      <c r="AA205" s="184"/>
      <c r="AB205" s="184"/>
      <c r="AC205" s="184"/>
      <c r="AD205" s="184"/>
      <c r="AE205" s="184"/>
      <c r="AF205" s="184"/>
      <c r="AG205" s="184"/>
      <c r="AH205" s="184"/>
      <c r="AI205" s="184"/>
      <c r="AJ205" s="174"/>
      <c r="AK205" s="174"/>
      <c r="AL205" s="174"/>
      <c r="AM205" s="174"/>
      <c r="AN205" s="174"/>
    </row>
    <row r="206" spans="1:40" ht="15.75" customHeight="1">
      <c r="A206" s="181" t="str">
        <f t="shared" si="2"/>
        <v/>
      </c>
      <c r="B206" s="182"/>
      <c r="C206" s="182"/>
      <c r="D206" s="182" t="str">
        <f t="array" ref="D206">IF(F206="","",INDEX(#REF!,MATCH(F206,#REF!,0)))</f>
        <v/>
      </c>
      <c r="E206" s="182" t="str">
        <f t="array" ref="E206">IF(F206="","",INDEX(#REF!,MATCH(F206,#REF!,0)))</f>
        <v/>
      </c>
      <c r="F206" s="182"/>
      <c r="G206" s="182"/>
      <c r="H206" s="183"/>
      <c r="I206" s="182"/>
      <c r="J206" s="182"/>
      <c r="K206" s="182"/>
      <c r="L206" s="182"/>
      <c r="M206" s="182"/>
      <c r="N206" s="182"/>
      <c r="O206" s="182"/>
      <c r="P206" s="184"/>
      <c r="Q206" s="184"/>
      <c r="R206" s="184"/>
      <c r="S206" s="184"/>
      <c r="T206" s="184"/>
      <c r="U206" s="184"/>
      <c r="V206" s="184"/>
      <c r="W206" s="184"/>
      <c r="X206" s="184"/>
      <c r="Y206" s="182"/>
      <c r="Z206" s="182"/>
      <c r="AA206" s="184"/>
      <c r="AB206" s="184"/>
      <c r="AC206" s="184"/>
      <c r="AD206" s="184"/>
      <c r="AE206" s="184"/>
      <c r="AF206" s="184"/>
      <c r="AG206" s="184"/>
      <c r="AH206" s="184"/>
      <c r="AI206" s="184"/>
      <c r="AJ206" s="174"/>
      <c r="AK206" s="174"/>
      <c r="AL206" s="174"/>
      <c r="AM206" s="174"/>
      <c r="AN206" s="174"/>
    </row>
    <row r="207" spans="1:40" ht="15.75" customHeight="1">
      <c r="A207" s="181" t="str">
        <f t="shared" si="2"/>
        <v/>
      </c>
      <c r="B207" s="182"/>
      <c r="C207" s="182"/>
      <c r="D207" s="182" t="str">
        <f t="array" ref="D207">IF(F207="","",INDEX(#REF!,MATCH(F207,#REF!,0)))</f>
        <v/>
      </c>
      <c r="E207" s="182" t="str">
        <f t="array" ref="E207">IF(F207="","",INDEX(#REF!,MATCH(F207,#REF!,0)))</f>
        <v/>
      </c>
      <c r="F207" s="182"/>
      <c r="G207" s="182"/>
      <c r="H207" s="183"/>
      <c r="I207" s="182"/>
      <c r="J207" s="182"/>
      <c r="K207" s="182"/>
      <c r="L207" s="182"/>
      <c r="M207" s="182"/>
      <c r="N207" s="182"/>
      <c r="O207" s="182"/>
      <c r="P207" s="184"/>
      <c r="Q207" s="184"/>
      <c r="R207" s="184"/>
      <c r="S207" s="184"/>
      <c r="T207" s="184"/>
      <c r="U207" s="184"/>
      <c r="V207" s="184"/>
      <c r="W207" s="184"/>
      <c r="X207" s="184"/>
      <c r="Y207" s="182"/>
      <c r="Z207" s="182"/>
      <c r="AA207" s="184"/>
      <c r="AB207" s="184"/>
      <c r="AC207" s="184"/>
      <c r="AD207" s="184"/>
      <c r="AE207" s="184"/>
      <c r="AF207" s="184"/>
      <c r="AG207" s="184"/>
      <c r="AH207" s="184"/>
      <c r="AI207" s="184"/>
      <c r="AJ207" s="174"/>
      <c r="AK207" s="174"/>
      <c r="AL207" s="174"/>
      <c r="AM207" s="174"/>
      <c r="AN207" s="174"/>
    </row>
    <row r="208" spans="1:40" ht="15.75" customHeight="1">
      <c r="A208" s="181" t="str">
        <f t="shared" si="2"/>
        <v/>
      </c>
      <c r="B208" s="182"/>
      <c r="C208" s="182"/>
      <c r="D208" s="182" t="str">
        <f t="array" ref="D208">IF(F208="","",INDEX(#REF!,MATCH(F208,#REF!,0)))</f>
        <v/>
      </c>
      <c r="E208" s="182" t="str">
        <f t="array" ref="E208">IF(F208="","",INDEX(#REF!,MATCH(F208,#REF!,0)))</f>
        <v/>
      </c>
      <c r="F208" s="182"/>
      <c r="G208" s="182"/>
      <c r="H208" s="183"/>
      <c r="I208" s="182"/>
      <c r="J208" s="182"/>
      <c r="K208" s="182"/>
      <c r="L208" s="182"/>
      <c r="M208" s="182"/>
      <c r="N208" s="182"/>
      <c r="O208" s="182"/>
      <c r="P208" s="184"/>
      <c r="Q208" s="184"/>
      <c r="R208" s="184"/>
      <c r="S208" s="184"/>
      <c r="T208" s="184"/>
      <c r="U208" s="184"/>
      <c r="V208" s="184"/>
      <c r="W208" s="184"/>
      <c r="X208" s="184"/>
      <c r="Y208" s="182"/>
      <c r="Z208" s="182"/>
      <c r="AA208" s="184"/>
      <c r="AB208" s="184"/>
      <c r="AC208" s="184"/>
      <c r="AD208" s="184"/>
      <c r="AE208" s="184"/>
      <c r="AF208" s="184"/>
      <c r="AG208" s="184"/>
      <c r="AH208" s="184"/>
      <c r="AI208" s="184"/>
      <c r="AJ208" s="174"/>
      <c r="AK208" s="174"/>
      <c r="AL208" s="174"/>
      <c r="AM208" s="174"/>
      <c r="AN208" s="174"/>
    </row>
    <row r="209" spans="1:40" ht="15.75" customHeight="1">
      <c r="A209" s="181" t="str">
        <f t="shared" si="2"/>
        <v/>
      </c>
      <c r="B209" s="182"/>
      <c r="C209" s="182"/>
      <c r="D209" s="182" t="str">
        <f t="array" ref="D209">IF(F209="","",INDEX(#REF!,MATCH(F209,#REF!,0)))</f>
        <v/>
      </c>
      <c r="E209" s="182" t="str">
        <f t="array" ref="E209">IF(F209="","",INDEX(#REF!,MATCH(F209,#REF!,0)))</f>
        <v/>
      </c>
      <c r="F209" s="182"/>
      <c r="G209" s="182"/>
      <c r="H209" s="183"/>
      <c r="I209" s="182"/>
      <c r="J209" s="182"/>
      <c r="K209" s="182"/>
      <c r="L209" s="182"/>
      <c r="M209" s="182"/>
      <c r="N209" s="182"/>
      <c r="O209" s="182"/>
      <c r="P209" s="184"/>
      <c r="Q209" s="184"/>
      <c r="R209" s="184"/>
      <c r="S209" s="184"/>
      <c r="T209" s="184"/>
      <c r="U209" s="184"/>
      <c r="V209" s="184"/>
      <c r="W209" s="184"/>
      <c r="X209" s="184"/>
      <c r="Y209" s="182"/>
      <c r="Z209" s="182"/>
      <c r="AA209" s="184"/>
      <c r="AB209" s="184"/>
      <c r="AC209" s="184"/>
      <c r="AD209" s="184"/>
      <c r="AE209" s="184"/>
      <c r="AF209" s="184"/>
      <c r="AG209" s="184"/>
      <c r="AH209" s="184"/>
      <c r="AI209" s="184"/>
      <c r="AJ209" s="174"/>
      <c r="AK209" s="174"/>
      <c r="AL209" s="174"/>
      <c r="AM209" s="174"/>
      <c r="AN209" s="174"/>
    </row>
    <row r="210" spans="1:40" ht="15.75" customHeight="1">
      <c r="A210" s="181" t="str">
        <f t="shared" si="2"/>
        <v/>
      </c>
      <c r="B210" s="182"/>
      <c r="C210" s="182"/>
      <c r="D210" s="182" t="str">
        <f t="array" ref="D210">IF(F210="","",INDEX(#REF!,MATCH(F210,#REF!,0)))</f>
        <v/>
      </c>
      <c r="E210" s="182" t="str">
        <f t="array" ref="E210">IF(F210="","",INDEX(#REF!,MATCH(F210,#REF!,0)))</f>
        <v/>
      </c>
      <c r="F210" s="182"/>
      <c r="G210" s="182"/>
      <c r="H210" s="183"/>
      <c r="I210" s="182"/>
      <c r="J210" s="182"/>
      <c r="K210" s="182"/>
      <c r="L210" s="182"/>
      <c r="M210" s="182"/>
      <c r="N210" s="182"/>
      <c r="O210" s="182"/>
      <c r="P210" s="184"/>
      <c r="Q210" s="184"/>
      <c r="R210" s="184"/>
      <c r="S210" s="184"/>
      <c r="T210" s="184"/>
      <c r="U210" s="184"/>
      <c r="V210" s="184"/>
      <c r="W210" s="184"/>
      <c r="X210" s="184"/>
      <c r="Y210" s="182"/>
      <c r="Z210" s="182"/>
      <c r="AA210" s="184"/>
      <c r="AB210" s="184"/>
      <c r="AC210" s="184"/>
      <c r="AD210" s="184"/>
      <c r="AE210" s="184"/>
      <c r="AF210" s="184"/>
      <c r="AG210" s="184"/>
      <c r="AH210" s="184"/>
      <c r="AI210" s="184"/>
      <c r="AJ210" s="174"/>
      <c r="AK210" s="174"/>
      <c r="AL210" s="174"/>
      <c r="AM210" s="174"/>
      <c r="AN210" s="174"/>
    </row>
    <row r="211" spans="1:40" ht="15.75" customHeight="1">
      <c r="A211" s="181" t="str">
        <f t="shared" si="2"/>
        <v/>
      </c>
      <c r="B211" s="182"/>
      <c r="C211" s="182"/>
      <c r="D211" s="182" t="str">
        <f t="array" ref="D211">IF(F211="","",INDEX(#REF!,MATCH(F211,#REF!,0)))</f>
        <v/>
      </c>
      <c r="E211" s="182" t="str">
        <f t="array" ref="E211">IF(F211="","",INDEX(#REF!,MATCH(F211,#REF!,0)))</f>
        <v/>
      </c>
      <c r="F211" s="182"/>
      <c r="G211" s="182"/>
      <c r="H211" s="183"/>
      <c r="I211" s="182"/>
      <c r="J211" s="182"/>
      <c r="K211" s="182"/>
      <c r="L211" s="182"/>
      <c r="M211" s="182"/>
      <c r="N211" s="182"/>
      <c r="O211" s="182"/>
      <c r="P211" s="184"/>
      <c r="Q211" s="184"/>
      <c r="R211" s="184"/>
      <c r="S211" s="184"/>
      <c r="T211" s="184"/>
      <c r="U211" s="184"/>
      <c r="V211" s="184"/>
      <c r="W211" s="184"/>
      <c r="X211" s="184"/>
      <c r="Y211" s="182"/>
      <c r="Z211" s="182"/>
      <c r="AA211" s="184"/>
      <c r="AB211" s="184"/>
      <c r="AC211" s="184"/>
      <c r="AD211" s="184"/>
      <c r="AE211" s="184"/>
      <c r="AF211" s="184"/>
      <c r="AG211" s="184"/>
      <c r="AH211" s="184"/>
      <c r="AI211" s="184"/>
      <c r="AJ211" s="174"/>
      <c r="AK211" s="174"/>
      <c r="AL211" s="174"/>
      <c r="AM211" s="174"/>
      <c r="AN211" s="174"/>
    </row>
    <row r="212" spans="1:40" ht="15.75" customHeight="1">
      <c r="A212" s="181" t="str">
        <f t="shared" si="2"/>
        <v/>
      </c>
      <c r="B212" s="182"/>
      <c r="C212" s="182"/>
      <c r="D212" s="182" t="str">
        <f t="array" ref="D212">IF(F212="","",INDEX(#REF!,MATCH(F212,#REF!,0)))</f>
        <v/>
      </c>
      <c r="E212" s="182" t="str">
        <f t="array" ref="E212">IF(F212="","",INDEX(#REF!,MATCH(F212,#REF!,0)))</f>
        <v/>
      </c>
      <c r="F212" s="182"/>
      <c r="G212" s="182"/>
      <c r="H212" s="183"/>
      <c r="I212" s="182"/>
      <c r="J212" s="182"/>
      <c r="K212" s="182"/>
      <c r="L212" s="182"/>
      <c r="M212" s="182"/>
      <c r="N212" s="182"/>
      <c r="O212" s="182"/>
      <c r="P212" s="184"/>
      <c r="Q212" s="184"/>
      <c r="R212" s="184"/>
      <c r="S212" s="184"/>
      <c r="T212" s="184"/>
      <c r="U212" s="184"/>
      <c r="V212" s="184"/>
      <c r="W212" s="184"/>
      <c r="X212" s="184"/>
      <c r="Y212" s="182"/>
      <c r="Z212" s="182"/>
      <c r="AA212" s="184"/>
      <c r="AB212" s="184"/>
      <c r="AC212" s="184"/>
      <c r="AD212" s="184"/>
      <c r="AE212" s="184"/>
      <c r="AF212" s="184"/>
      <c r="AG212" s="184"/>
      <c r="AH212" s="184"/>
      <c r="AI212" s="184"/>
      <c r="AJ212" s="174"/>
      <c r="AK212" s="174"/>
      <c r="AL212" s="174"/>
      <c r="AM212" s="174"/>
      <c r="AN212" s="174"/>
    </row>
    <row r="213" spans="1:40" ht="15.75" customHeight="1">
      <c r="A213" s="181" t="str">
        <f t="shared" si="2"/>
        <v/>
      </c>
      <c r="B213" s="182"/>
      <c r="C213" s="182"/>
      <c r="D213" s="182" t="str">
        <f t="array" ref="D213">IF(F213="","",INDEX(#REF!,MATCH(F213,#REF!,0)))</f>
        <v/>
      </c>
      <c r="E213" s="182" t="str">
        <f t="array" ref="E213">IF(F213="","",INDEX(#REF!,MATCH(F213,#REF!,0)))</f>
        <v/>
      </c>
      <c r="F213" s="182"/>
      <c r="G213" s="182"/>
      <c r="H213" s="183"/>
      <c r="I213" s="182"/>
      <c r="J213" s="182"/>
      <c r="K213" s="182"/>
      <c r="L213" s="182"/>
      <c r="M213" s="182"/>
      <c r="N213" s="182"/>
      <c r="O213" s="182"/>
      <c r="P213" s="184"/>
      <c r="Q213" s="184"/>
      <c r="R213" s="184"/>
      <c r="S213" s="184"/>
      <c r="T213" s="184"/>
      <c r="U213" s="184"/>
      <c r="V213" s="184"/>
      <c r="W213" s="184"/>
      <c r="X213" s="184"/>
      <c r="Y213" s="182"/>
      <c r="Z213" s="182"/>
      <c r="AA213" s="184"/>
      <c r="AB213" s="184"/>
      <c r="AC213" s="184"/>
      <c r="AD213" s="184"/>
      <c r="AE213" s="184"/>
      <c r="AF213" s="184"/>
      <c r="AG213" s="184"/>
      <c r="AH213" s="184"/>
      <c r="AI213" s="184"/>
      <c r="AJ213" s="174"/>
      <c r="AK213" s="174"/>
      <c r="AL213" s="174"/>
      <c r="AM213" s="174"/>
      <c r="AN213" s="174"/>
    </row>
    <row r="214" spans="1:40" ht="15.75" customHeight="1">
      <c r="A214" s="181" t="str">
        <f t="shared" si="2"/>
        <v/>
      </c>
      <c r="B214" s="182"/>
      <c r="C214" s="182"/>
      <c r="D214" s="182" t="str">
        <f t="array" ref="D214">IF(F214="","",INDEX(#REF!,MATCH(F214,#REF!,0)))</f>
        <v/>
      </c>
      <c r="E214" s="182" t="str">
        <f t="array" ref="E214">IF(F214="","",INDEX(#REF!,MATCH(F214,#REF!,0)))</f>
        <v/>
      </c>
      <c r="F214" s="182"/>
      <c r="G214" s="182"/>
      <c r="H214" s="183"/>
      <c r="I214" s="182"/>
      <c r="J214" s="182"/>
      <c r="K214" s="182"/>
      <c r="L214" s="182"/>
      <c r="M214" s="182"/>
      <c r="N214" s="182"/>
      <c r="O214" s="182"/>
      <c r="P214" s="184"/>
      <c r="Q214" s="184"/>
      <c r="R214" s="184"/>
      <c r="S214" s="184"/>
      <c r="T214" s="184"/>
      <c r="U214" s="184"/>
      <c r="V214" s="184"/>
      <c r="W214" s="184"/>
      <c r="X214" s="184"/>
      <c r="Y214" s="182"/>
      <c r="Z214" s="182"/>
      <c r="AA214" s="184"/>
      <c r="AB214" s="184"/>
      <c r="AC214" s="184"/>
      <c r="AD214" s="184"/>
      <c r="AE214" s="184"/>
      <c r="AF214" s="184"/>
      <c r="AG214" s="184"/>
      <c r="AH214" s="184"/>
      <c r="AI214" s="184"/>
      <c r="AJ214" s="174"/>
      <c r="AK214" s="174"/>
      <c r="AL214" s="174"/>
      <c r="AM214" s="174"/>
      <c r="AN214" s="174"/>
    </row>
    <row r="215" spans="1:40" ht="15.75" customHeight="1">
      <c r="A215" s="181" t="str">
        <f t="shared" si="2"/>
        <v/>
      </c>
      <c r="B215" s="182"/>
      <c r="C215" s="182"/>
      <c r="D215" s="182" t="str">
        <f t="array" ref="D215">IF(F215="","",INDEX(#REF!,MATCH(F215,#REF!,0)))</f>
        <v/>
      </c>
      <c r="E215" s="182" t="str">
        <f t="array" ref="E215">IF(F215="","",INDEX(#REF!,MATCH(F215,#REF!,0)))</f>
        <v/>
      </c>
      <c r="F215" s="182"/>
      <c r="G215" s="182"/>
      <c r="H215" s="183"/>
      <c r="I215" s="182"/>
      <c r="J215" s="182"/>
      <c r="K215" s="182"/>
      <c r="L215" s="182"/>
      <c r="M215" s="182"/>
      <c r="N215" s="182"/>
      <c r="O215" s="182"/>
      <c r="P215" s="184"/>
      <c r="Q215" s="184"/>
      <c r="R215" s="184"/>
      <c r="S215" s="184"/>
      <c r="T215" s="184"/>
      <c r="U215" s="184"/>
      <c r="V215" s="184"/>
      <c r="W215" s="184"/>
      <c r="X215" s="184"/>
      <c r="Y215" s="182"/>
      <c r="Z215" s="182"/>
      <c r="AA215" s="184"/>
      <c r="AB215" s="184"/>
      <c r="AC215" s="184"/>
      <c r="AD215" s="184"/>
      <c r="AE215" s="184"/>
      <c r="AF215" s="184"/>
      <c r="AG215" s="184"/>
      <c r="AH215" s="184"/>
      <c r="AI215" s="184"/>
      <c r="AJ215" s="174"/>
      <c r="AK215" s="174"/>
      <c r="AL215" s="174"/>
      <c r="AM215" s="174"/>
      <c r="AN215" s="174"/>
    </row>
    <row r="216" spans="1:40" ht="15.75" customHeight="1">
      <c r="A216" s="181" t="str">
        <f t="shared" si="2"/>
        <v/>
      </c>
      <c r="B216" s="182"/>
      <c r="C216" s="182"/>
      <c r="D216" s="182" t="str">
        <f t="array" ref="D216">IF(F216="","",INDEX(#REF!,MATCH(F216,#REF!,0)))</f>
        <v/>
      </c>
      <c r="E216" s="182" t="str">
        <f t="array" ref="E216">IF(F216="","",INDEX(#REF!,MATCH(F216,#REF!,0)))</f>
        <v/>
      </c>
      <c r="F216" s="182"/>
      <c r="G216" s="182"/>
      <c r="H216" s="183"/>
      <c r="I216" s="182"/>
      <c r="J216" s="182"/>
      <c r="K216" s="182"/>
      <c r="L216" s="182"/>
      <c r="M216" s="182"/>
      <c r="N216" s="182"/>
      <c r="O216" s="182"/>
      <c r="P216" s="184"/>
      <c r="Q216" s="184"/>
      <c r="R216" s="184"/>
      <c r="S216" s="184"/>
      <c r="T216" s="184"/>
      <c r="U216" s="184"/>
      <c r="V216" s="184"/>
      <c r="W216" s="184"/>
      <c r="X216" s="184"/>
      <c r="Y216" s="182"/>
      <c r="Z216" s="182"/>
      <c r="AA216" s="184"/>
      <c r="AB216" s="184"/>
      <c r="AC216" s="184"/>
      <c r="AD216" s="184"/>
      <c r="AE216" s="184"/>
      <c r="AF216" s="184"/>
      <c r="AG216" s="184"/>
      <c r="AH216" s="184"/>
      <c r="AI216" s="184"/>
      <c r="AJ216" s="174"/>
      <c r="AK216" s="174"/>
      <c r="AL216" s="174"/>
      <c r="AM216" s="174"/>
      <c r="AN216" s="174"/>
    </row>
    <row r="217" spans="1:40" ht="15.75" customHeight="1">
      <c r="A217" s="181" t="str">
        <f t="shared" si="2"/>
        <v/>
      </c>
      <c r="B217" s="182"/>
      <c r="C217" s="182"/>
      <c r="D217" s="182" t="str">
        <f t="array" ref="D217">IF(F217="","",INDEX(#REF!,MATCH(F217,#REF!,0)))</f>
        <v/>
      </c>
      <c r="E217" s="182" t="str">
        <f t="array" ref="E217">IF(F217="","",INDEX(#REF!,MATCH(F217,#REF!,0)))</f>
        <v/>
      </c>
      <c r="F217" s="182"/>
      <c r="G217" s="182"/>
      <c r="H217" s="183"/>
      <c r="I217" s="182"/>
      <c r="J217" s="182"/>
      <c r="K217" s="182"/>
      <c r="L217" s="182"/>
      <c r="M217" s="182"/>
      <c r="N217" s="182"/>
      <c r="O217" s="182"/>
      <c r="P217" s="184"/>
      <c r="Q217" s="184"/>
      <c r="R217" s="184"/>
      <c r="S217" s="184"/>
      <c r="T217" s="184"/>
      <c r="U217" s="184"/>
      <c r="V217" s="184"/>
      <c r="W217" s="184"/>
      <c r="X217" s="184"/>
      <c r="Y217" s="182"/>
      <c r="Z217" s="182"/>
      <c r="AA217" s="184"/>
      <c r="AB217" s="184"/>
      <c r="AC217" s="184"/>
      <c r="AD217" s="184"/>
      <c r="AE217" s="184"/>
      <c r="AF217" s="184"/>
      <c r="AG217" s="184"/>
      <c r="AH217" s="184"/>
      <c r="AI217" s="184"/>
      <c r="AJ217" s="174"/>
      <c r="AK217" s="174"/>
      <c r="AL217" s="174"/>
      <c r="AM217" s="174"/>
      <c r="AN217" s="174"/>
    </row>
    <row r="218" spans="1:40" ht="15.75" customHeight="1">
      <c r="A218" s="181" t="str">
        <f t="shared" si="2"/>
        <v/>
      </c>
      <c r="B218" s="182"/>
      <c r="C218" s="182"/>
      <c r="D218" s="182" t="str">
        <f t="array" ref="D218">IF(F218="","",INDEX(#REF!,MATCH(F218,#REF!,0)))</f>
        <v/>
      </c>
      <c r="E218" s="182" t="str">
        <f t="array" ref="E218">IF(F218="","",INDEX(#REF!,MATCH(F218,#REF!,0)))</f>
        <v/>
      </c>
      <c r="F218" s="182"/>
      <c r="G218" s="182"/>
      <c r="H218" s="183"/>
      <c r="I218" s="182"/>
      <c r="J218" s="182"/>
      <c r="K218" s="182"/>
      <c r="L218" s="182"/>
      <c r="M218" s="182"/>
      <c r="N218" s="182"/>
      <c r="O218" s="182"/>
      <c r="P218" s="184"/>
      <c r="Q218" s="184"/>
      <c r="R218" s="184"/>
      <c r="S218" s="184"/>
      <c r="T218" s="184"/>
      <c r="U218" s="184"/>
      <c r="V218" s="184"/>
      <c r="W218" s="184"/>
      <c r="X218" s="184"/>
      <c r="Y218" s="182"/>
      <c r="Z218" s="182"/>
      <c r="AA218" s="184"/>
      <c r="AB218" s="184"/>
      <c r="AC218" s="184"/>
      <c r="AD218" s="184"/>
      <c r="AE218" s="184"/>
      <c r="AF218" s="184"/>
      <c r="AG218" s="184"/>
      <c r="AH218" s="184"/>
      <c r="AI218" s="184"/>
      <c r="AJ218" s="174"/>
      <c r="AK218" s="174"/>
      <c r="AL218" s="174"/>
      <c r="AM218" s="174"/>
      <c r="AN218" s="174"/>
    </row>
    <row r="219" spans="1:40" ht="15.75" customHeight="1">
      <c r="A219" s="181" t="str">
        <f t="shared" si="2"/>
        <v/>
      </c>
      <c r="B219" s="182"/>
      <c r="C219" s="182"/>
      <c r="D219" s="182" t="str">
        <f t="array" ref="D219">IF(F219="","",INDEX(#REF!,MATCH(F219,#REF!,0)))</f>
        <v/>
      </c>
      <c r="E219" s="182" t="str">
        <f t="array" ref="E219">IF(F219="","",INDEX(#REF!,MATCH(F219,#REF!,0)))</f>
        <v/>
      </c>
      <c r="F219" s="182"/>
      <c r="G219" s="182"/>
      <c r="H219" s="183"/>
      <c r="I219" s="182"/>
      <c r="J219" s="182"/>
      <c r="K219" s="182"/>
      <c r="L219" s="182"/>
      <c r="M219" s="182"/>
      <c r="N219" s="182"/>
      <c r="O219" s="182"/>
      <c r="P219" s="184"/>
      <c r="Q219" s="184"/>
      <c r="R219" s="184"/>
      <c r="S219" s="184"/>
      <c r="T219" s="184"/>
      <c r="U219" s="184"/>
      <c r="V219" s="184"/>
      <c r="W219" s="184"/>
      <c r="X219" s="184"/>
      <c r="Y219" s="182"/>
      <c r="Z219" s="182"/>
      <c r="AA219" s="184"/>
      <c r="AB219" s="184"/>
      <c r="AC219" s="184"/>
      <c r="AD219" s="184"/>
      <c r="AE219" s="184"/>
      <c r="AF219" s="184"/>
      <c r="AG219" s="184"/>
      <c r="AH219" s="184"/>
      <c r="AI219" s="184"/>
      <c r="AJ219" s="174"/>
      <c r="AK219" s="174"/>
      <c r="AL219" s="174"/>
      <c r="AM219" s="174"/>
      <c r="AN219" s="174"/>
    </row>
    <row r="220" spans="1:40" ht="15.75" customHeight="1">
      <c r="A220" s="181" t="str">
        <f t="shared" si="2"/>
        <v/>
      </c>
      <c r="B220" s="182"/>
      <c r="C220" s="182"/>
      <c r="D220" s="182" t="str">
        <f t="array" ref="D220">IF(F220="","",INDEX(#REF!,MATCH(F220,#REF!,0)))</f>
        <v/>
      </c>
      <c r="E220" s="182" t="str">
        <f t="array" ref="E220">IF(F220="","",INDEX(#REF!,MATCH(F220,#REF!,0)))</f>
        <v/>
      </c>
      <c r="F220" s="182"/>
      <c r="G220" s="182"/>
      <c r="H220" s="183"/>
      <c r="I220" s="182"/>
      <c r="J220" s="182"/>
      <c r="K220" s="182"/>
      <c r="L220" s="182"/>
      <c r="M220" s="182"/>
      <c r="N220" s="182"/>
      <c r="O220" s="182"/>
      <c r="P220" s="184"/>
      <c r="Q220" s="184"/>
      <c r="R220" s="184"/>
      <c r="S220" s="184"/>
      <c r="T220" s="184"/>
      <c r="U220" s="184"/>
      <c r="V220" s="184"/>
      <c r="W220" s="184"/>
      <c r="X220" s="184"/>
      <c r="Y220" s="182"/>
      <c r="Z220" s="182"/>
      <c r="AA220" s="184"/>
      <c r="AB220" s="184"/>
      <c r="AC220" s="184"/>
      <c r="AD220" s="184"/>
      <c r="AE220" s="184"/>
      <c r="AF220" s="184"/>
      <c r="AG220" s="184"/>
      <c r="AH220" s="184"/>
      <c r="AI220" s="184"/>
      <c r="AJ220" s="174"/>
      <c r="AK220" s="174"/>
      <c r="AL220" s="174"/>
      <c r="AM220" s="174"/>
      <c r="AN220" s="174"/>
    </row>
    <row r="221" spans="1:40" ht="15.75" customHeight="1">
      <c r="A221" s="181" t="str">
        <f t="shared" si="2"/>
        <v/>
      </c>
      <c r="B221" s="182"/>
      <c r="C221" s="182"/>
      <c r="D221" s="182" t="str">
        <f t="array" ref="D221">IF(F221="","",INDEX(#REF!,MATCH(F221,#REF!,0)))</f>
        <v/>
      </c>
      <c r="E221" s="182" t="str">
        <f t="array" ref="E221">IF(F221="","",INDEX(#REF!,MATCH(F221,#REF!,0)))</f>
        <v/>
      </c>
      <c r="F221" s="182"/>
      <c r="G221" s="182"/>
      <c r="H221" s="183"/>
      <c r="I221" s="182"/>
      <c r="J221" s="182"/>
      <c r="K221" s="182"/>
      <c r="L221" s="182"/>
      <c r="M221" s="182"/>
      <c r="N221" s="182"/>
      <c r="O221" s="182"/>
      <c r="P221" s="184"/>
      <c r="Q221" s="184"/>
      <c r="R221" s="184"/>
      <c r="S221" s="184"/>
      <c r="T221" s="184"/>
      <c r="U221" s="184"/>
      <c r="V221" s="184"/>
      <c r="W221" s="184"/>
      <c r="X221" s="184"/>
      <c r="Y221" s="182"/>
      <c r="Z221" s="182"/>
      <c r="AA221" s="184"/>
      <c r="AB221" s="184"/>
      <c r="AC221" s="184"/>
      <c r="AD221" s="184"/>
      <c r="AE221" s="184"/>
      <c r="AF221" s="184"/>
      <c r="AG221" s="184"/>
      <c r="AH221" s="184"/>
      <c r="AI221" s="184"/>
      <c r="AJ221" s="174"/>
      <c r="AK221" s="174"/>
      <c r="AL221" s="174"/>
      <c r="AM221" s="174"/>
      <c r="AN221" s="174"/>
    </row>
    <row r="222" spans="1:40" ht="15.75" customHeight="1">
      <c r="A222" s="181" t="str">
        <f t="shared" si="2"/>
        <v/>
      </c>
      <c r="B222" s="182"/>
      <c r="C222" s="182"/>
      <c r="D222" s="182" t="str">
        <f t="array" ref="D222">IF(F222="","",INDEX(#REF!,MATCH(F222,#REF!,0)))</f>
        <v/>
      </c>
      <c r="E222" s="182" t="str">
        <f t="array" ref="E222">IF(F222="","",INDEX(#REF!,MATCH(F222,#REF!,0)))</f>
        <v/>
      </c>
      <c r="F222" s="182"/>
      <c r="G222" s="182"/>
      <c r="H222" s="183"/>
      <c r="I222" s="182"/>
      <c r="J222" s="182"/>
      <c r="K222" s="182"/>
      <c r="L222" s="182"/>
      <c r="M222" s="182"/>
      <c r="N222" s="182"/>
      <c r="O222" s="182"/>
      <c r="P222" s="184"/>
      <c r="Q222" s="184"/>
      <c r="R222" s="184"/>
      <c r="S222" s="184"/>
      <c r="T222" s="184"/>
      <c r="U222" s="184"/>
      <c r="V222" s="184"/>
      <c r="W222" s="184"/>
      <c r="X222" s="184"/>
      <c r="Y222" s="182"/>
      <c r="Z222" s="182"/>
      <c r="AA222" s="184"/>
      <c r="AB222" s="184"/>
      <c r="AC222" s="184"/>
      <c r="AD222" s="184"/>
      <c r="AE222" s="184"/>
      <c r="AF222" s="184"/>
      <c r="AG222" s="184"/>
      <c r="AH222" s="184"/>
      <c r="AI222" s="184"/>
      <c r="AJ222" s="174"/>
      <c r="AK222" s="174"/>
      <c r="AL222" s="174"/>
      <c r="AM222" s="174"/>
      <c r="AN222" s="174"/>
    </row>
    <row r="223" spans="1:40" ht="15.75" customHeight="1">
      <c r="A223" s="181" t="str">
        <f t="shared" si="2"/>
        <v/>
      </c>
      <c r="B223" s="182"/>
      <c r="C223" s="182"/>
      <c r="D223" s="182" t="str">
        <f t="array" ref="D223">IF(F223="","",INDEX(#REF!,MATCH(F223,#REF!,0)))</f>
        <v/>
      </c>
      <c r="E223" s="182" t="str">
        <f t="array" ref="E223">IF(F223="","",INDEX(#REF!,MATCH(F223,#REF!,0)))</f>
        <v/>
      </c>
      <c r="F223" s="182"/>
      <c r="G223" s="182"/>
      <c r="H223" s="183"/>
      <c r="I223" s="182"/>
      <c r="J223" s="182"/>
      <c r="K223" s="182"/>
      <c r="L223" s="182"/>
      <c r="M223" s="182"/>
      <c r="N223" s="182"/>
      <c r="O223" s="182"/>
      <c r="P223" s="184"/>
      <c r="Q223" s="184"/>
      <c r="R223" s="184"/>
      <c r="S223" s="184"/>
      <c r="T223" s="184"/>
      <c r="U223" s="184"/>
      <c r="V223" s="184"/>
      <c r="W223" s="184"/>
      <c r="X223" s="184"/>
      <c r="Y223" s="182"/>
      <c r="Z223" s="182"/>
      <c r="AA223" s="184"/>
      <c r="AB223" s="184"/>
      <c r="AC223" s="184"/>
      <c r="AD223" s="184"/>
      <c r="AE223" s="184"/>
      <c r="AF223" s="184"/>
      <c r="AG223" s="184"/>
      <c r="AH223" s="184"/>
      <c r="AI223" s="184"/>
      <c r="AJ223" s="174"/>
      <c r="AK223" s="174"/>
      <c r="AL223" s="174"/>
      <c r="AM223" s="174"/>
      <c r="AN223" s="174"/>
    </row>
    <row r="224" spans="1:40" ht="15.75" customHeight="1">
      <c r="A224" s="181" t="str">
        <f t="shared" si="2"/>
        <v/>
      </c>
      <c r="B224" s="182"/>
      <c r="C224" s="182"/>
      <c r="D224" s="182" t="str">
        <f t="array" ref="D224">IF(F224="","",INDEX(#REF!,MATCH(F224,#REF!,0)))</f>
        <v/>
      </c>
      <c r="E224" s="182" t="str">
        <f t="array" ref="E224">IF(F224="","",INDEX(#REF!,MATCH(F224,#REF!,0)))</f>
        <v/>
      </c>
      <c r="F224" s="182"/>
      <c r="G224" s="182"/>
      <c r="H224" s="183"/>
      <c r="I224" s="182"/>
      <c r="J224" s="182"/>
      <c r="K224" s="182"/>
      <c r="L224" s="182"/>
      <c r="M224" s="182"/>
      <c r="N224" s="182"/>
      <c r="O224" s="182"/>
      <c r="P224" s="184"/>
      <c r="Q224" s="184"/>
      <c r="R224" s="184"/>
      <c r="S224" s="184"/>
      <c r="T224" s="184"/>
      <c r="U224" s="184"/>
      <c r="V224" s="184"/>
      <c r="W224" s="184"/>
      <c r="X224" s="184"/>
      <c r="Y224" s="182"/>
      <c r="Z224" s="182"/>
      <c r="AA224" s="184"/>
      <c r="AB224" s="184"/>
      <c r="AC224" s="184"/>
      <c r="AD224" s="184"/>
      <c r="AE224" s="184"/>
      <c r="AF224" s="184"/>
      <c r="AG224" s="184"/>
      <c r="AH224" s="184"/>
      <c r="AI224" s="184"/>
      <c r="AJ224" s="174"/>
      <c r="AK224" s="174"/>
      <c r="AL224" s="174"/>
      <c r="AM224" s="174"/>
      <c r="AN224" s="174"/>
    </row>
    <row r="225" spans="1:40" ht="15.75" customHeight="1">
      <c r="A225" s="181" t="str">
        <f t="shared" si="2"/>
        <v/>
      </c>
      <c r="B225" s="182"/>
      <c r="C225" s="182"/>
      <c r="D225" s="182" t="str">
        <f t="array" ref="D225">IF(F225="","",INDEX(#REF!,MATCH(F225,#REF!,0)))</f>
        <v/>
      </c>
      <c r="E225" s="182" t="str">
        <f t="array" ref="E225">IF(F225="","",INDEX(#REF!,MATCH(F225,#REF!,0)))</f>
        <v/>
      </c>
      <c r="F225" s="182"/>
      <c r="G225" s="182"/>
      <c r="H225" s="183"/>
      <c r="I225" s="182"/>
      <c r="J225" s="182"/>
      <c r="K225" s="182"/>
      <c r="L225" s="182"/>
      <c r="M225" s="182"/>
      <c r="N225" s="182"/>
      <c r="O225" s="182"/>
      <c r="P225" s="184"/>
      <c r="Q225" s="184"/>
      <c r="R225" s="184"/>
      <c r="S225" s="184"/>
      <c r="T225" s="184"/>
      <c r="U225" s="184"/>
      <c r="V225" s="184"/>
      <c r="W225" s="184"/>
      <c r="X225" s="184"/>
      <c r="Y225" s="182"/>
      <c r="Z225" s="182"/>
      <c r="AA225" s="184"/>
      <c r="AB225" s="184"/>
      <c r="AC225" s="184"/>
      <c r="AD225" s="184"/>
      <c r="AE225" s="184"/>
      <c r="AF225" s="184"/>
      <c r="AG225" s="184"/>
      <c r="AH225" s="184"/>
      <c r="AI225" s="184"/>
      <c r="AJ225" s="174"/>
      <c r="AK225" s="174"/>
      <c r="AL225" s="174"/>
      <c r="AM225" s="174"/>
      <c r="AN225" s="174"/>
    </row>
    <row r="226" spans="1:40" ht="15.75" customHeight="1">
      <c r="A226" s="181" t="str">
        <f t="shared" si="2"/>
        <v/>
      </c>
      <c r="B226" s="182"/>
      <c r="C226" s="182"/>
      <c r="D226" s="182" t="str">
        <f t="array" ref="D226">IF(F226="","",INDEX(#REF!,MATCH(F226,#REF!,0)))</f>
        <v/>
      </c>
      <c r="E226" s="182" t="str">
        <f t="array" ref="E226">IF(F226="","",INDEX(#REF!,MATCH(F226,#REF!,0)))</f>
        <v/>
      </c>
      <c r="F226" s="182"/>
      <c r="G226" s="182"/>
      <c r="H226" s="183"/>
      <c r="I226" s="182"/>
      <c r="J226" s="182"/>
      <c r="K226" s="182"/>
      <c r="L226" s="182"/>
      <c r="M226" s="182"/>
      <c r="N226" s="182"/>
      <c r="O226" s="182"/>
      <c r="P226" s="184"/>
      <c r="Q226" s="184"/>
      <c r="R226" s="184"/>
      <c r="S226" s="184"/>
      <c r="T226" s="184"/>
      <c r="U226" s="184"/>
      <c r="V226" s="184"/>
      <c r="W226" s="184"/>
      <c r="X226" s="184"/>
      <c r="Y226" s="182"/>
      <c r="Z226" s="182"/>
      <c r="AA226" s="184"/>
      <c r="AB226" s="184"/>
      <c r="AC226" s="184"/>
      <c r="AD226" s="184"/>
      <c r="AE226" s="184"/>
      <c r="AF226" s="184"/>
      <c r="AG226" s="184"/>
      <c r="AH226" s="184"/>
      <c r="AI226" s="184"/>
      <c r="AJ226" s="174"/>
      <c r="AK226" s="174"/>
      <c r="AL226" s="174"/>
      <c r="AM226" s="174"/>
      <c r="AN226" s="174"/>
    </row>
    <row r="227" spans="1:40" ht="15.75" customHeight="1">
      <c r="A227" s="181" t="str">
        <f t="shared" si="2"/>
        <v/>
      </c>
      <c r="B227" s="182"/>
      <c r="C227" s="182"/>
      <c r="D227" s="182" t="str">
        <f t="array" ref="D227">IF(F227="","",INDEX(#REF!,MATCH(F227,#REF!,0)))</f>
        <v/>
      </c>
      <c r="E227" s="182" t="str">
        <f t="array" ref="E227">IF(F227="","",INDEX(#REF!,MATCH(F227,#REF!,0)))</f>
        <v/>
      </c>
      <c r="F227" s="182"/>
      <c r="G227" s="182"/>
      <c r="H227" s="183"/>
      <c r="I227" s="182"/>
      <c r="J227" s="182"/>
      <c r="K227" s="182"/>
      <c r="L227" s="182"/>
      <c r="M227" s="182"/>
      <c r="N227" s="182"/>
      <c r="O227" s="182"/>
      <c r="P227" s="184"/>
      <c r="Q227" s="184"/>
      <c r="R227" s="184"/>
      <c r="S227" s="184"/>
      <c r="T227" s="184"/>
      <c r="U227" s="184"/>
      <c r="V227" s="184"/>
      <c r="W227" s="184"/>
      <c r="X227" s="184"/>
      <c r="Y227" s="182"/>
      <c r="Z227" s="182"/>
      <c r="AA227" s="184"/>
      <c r="AB227" s="184"/>
      <c r="AC227" s="184"/>
      <c r="AD227" s="184"/>
      <c r="AE227" s="184"/>
      <c r="AF227" s="184"/>
      <c r="AG227" s="184"/>
      <c r="AH227" s="184"/>
      <c r="AI227" s="184"/>
      <c r="AJ227" s="174"/>
      <c r="AK227" s="174"/>
      <c r="AL227" s="174"/>
      <c r="AM227" s="174"/>
      <c r="AN227" s="174"/>
    </row>
    <row r="228" spans="1:40" ht="15.75" customHeight="1">
      <c r="A228" s="181" t="str">
        <f t="shared" si="2"/>
        <v/>
      </c>
      <c r="B228" s="182"/>
      <c r="C228" s="182"/>
      <c r="D228" s="182" t="str">
        <f t="array" ref="D228">IF(F228="","",INDEX(#REF!,MATCH(F228,#REF!,0)))</f>
        <v/>
      </c>
      <c r="E228" s="182" t="str">
        <f t="array" ref="E228">IF(F228="","",INDEX(#REF!,MATCH(F228,#REF!,0)))</f>
        <v/>
      </c>
      <c r="F228" s="182"/>
      <c r="G228" s="182"/>
      <c r="H228" s="183"/>
      <c r="I228" s="182"/>
      <c r="J228" s="182"/>
      <c r="K228" s="182"/>
      <c r="L228" s="182"/>
      <c r="M228" s="182"/>
      <c r="N228" s="182"/>
      <c r="O228" s="182"/>
      <c r="P228" s="184"/>
      <c r="Q228" s="184"/>
      <c r="R228" s="184"/>
      <c r="S228" s="184"/>
      <c r="T228" s="184"/>
      <c r="U228" s="184"/>
      <c r="V228" s="184"/>
      <c r="W228" s="184"/>
      <c r="X228" s="184"/>
      <c r="Y228" s="182"/>
      <c r="Z228" s="182"/>
      <c r="AA228" s="184"/>
      <c r="AB228" s="184"/>
      <c r="AC228" s="184"/>
      <c r="AD228" s="184"/>
      <c r="AE228" s="184"/>
      <c r="AF228" s="184"/>
      <c r="AG228" s="184"/>
      <c r="AH228" s="184"/>
      <c r="AI228" s="184"/>
      <c r="AJ228" s="174"/>
      <c r="AK228" s="174"/>
      <c r="AL228" s="174"/>
      <c r="AM228" s="174"/>
      <c r="AN228" s="174"/>
    </row>
    <row r="229" spans="1:40" ht="15.75" customHeight="1">
      <c r="A229" s="181" t="str">
        <f t="shared" si="2"/>
        <v/>
      </c>
      <c r="B229" s="182"/>
      <c r="C229" s="182"/>
      <c r="D229" s="182" t="str">
        <f t="array" ref="D229">IF(F229="","",INDEX(#REF!,MATCH(F229,#REF!,0)))</f>
        <v/>
      </c>
      <c r="E229" s="182" t="str">
        <f t="array" ref="E229">IF(F229="","",INDEX(#REF!,MATCH(F229,#REF!,0)))</f>
        <v/>
      </c>
      <c r="F229" s="182"/>
      <c r="G229" s="182"/>
      <c r="H229" s="183"/>
      <c r="I229" s="182"/>
      <c r="J229" s="182"/>
      <c r="K229" s="182"/>
      <c r="L229" s="182"/>
      <c r="M229" s="182"/>
      <c r="N229" s="182"/>
      <c r="O229" s="182"/>
      <c r="P229" s="184"/>
      <c r="Q229" s="184"/>
      <c r="R229" s="184"/>
      <c r="S229" s="184"/>
      <c r="T229" s="184"/>
      <c r="U229" s="184"/>
      <c r="V229" s="184"/>
      <c r="W229" s="184"/>
      <c r="X229" s="184"/>
      <c r="Y229" s="182"/>
      <c r="Z229" s="182"/>
      <c r="AA229" s="184"/>
      <c r="AB229" s="184"/>
      <c r="AC229" s="184"/>
      <c r="AD229" s="184"/>
      <c r="AE229" s="184"/>
      <c r="AF229" s="184"/>
      <c r="AG229" s="184"/>
      <c r="AH229" s="184"/>
      <c r="AI229" s="184"/>
      <c r="AJ229" s="174"/>
      <c r="AK229" s="174"/>
      <c r="AL229" s="174"/>
      <c r="AM229" s="174"/>
      <c r="AN229" s="174"/>
    </row>
    <row r="230" spans="1:40" ht="15.75" customHeight="1">
      <c r="A230" s="181" t="str">
        <f t="shared" si="2"/>
        <v/>
      </c>
      <c r="B230" s="182"/>
      <c r="C230" s="182"/>
      <c r="D230" s="182" t="str">
        <f t="array" ref="D230">IF(F230="","",INDEX(#REF!,MATCH(F230,#REF!,0)))</f>
        <v/>
      </c>
      <c r="E230" s="182" t="str">
        <f t="array" ref="E230">IF(F230="","",INDEX(#REF!,MATCH(F230,#REF!,0)))</f>
        <v/>
      </c>
      <c r="F230" s="182"/>
      <c r="G230" s="182"/>
      <c r="H230" s="183"/>
      <c r="I230" s="182"/>
      <c r="J230" s="182"/>
      <c r="K230" s="182"/>
      <c r="L230" s="182"/>
      <c r="M230" s="182"/>
      <c r="N230" s="182"/>
      <c r="O230" s="182"/>
      <c r="P230" s="184"/>
      <c r="Q230" s="184"/>
      <c r="R230" s="184"/>
      <c r="S230" s="184"/>
      <c r="T230" s="184"/>
      <c r="U230" s="184"/>
      <c r="V230" s="184"/>
      <c r="W230" s="184"/>
      <c r="X230" s="184"/>
      <c r="Y230" s="182"/>
      <c r="Z230" s="182"/>
      <c r="AA230" s="184"/>
      <c r="AB230" s="184"/>
      <c r="AC230" s="184"/>
      <c r="AD230" s="184"/>
      <c r="AE230" s="184"/>
      <c r="AF230" s="184"/>
      <c r="AG230" s="184"/>
      <c r="AH230" s="184"/>
      <c r="AI230" s="184"/>
      <c r="AJ230" s="174"/>
      <c r="AK230" s="174"/>
      <c r="AL230" s="174"/>
      <c r="AM230" s="174"/>
      <c r="AN230" s="174"/>
    </row>
    <row r="231" spans="1:40" ht="15.75" customHeight="1">
      <c r="A231" s="181" t="str">
        <f t="shared" si="2"/>
        <v/>
      </c>
      <c r="B231" s="182"/>
      <c r="C231" s="182"/>
      <c r="D231" s="182" t="str">
        <f t="array" ref="D231">IF(F231="","",INDEX(#REF!,MATCH(F231,#REF!,0)))</f>
        <v/>
      </c>
      <c r="E231" s="182" t="str">
        <f t="array" ref="E231">IF(F231="","",INDEX(#REF!,MATCH(F231,#REF!,0)))</f>
        <v/>
      </c>
      <c r="F231" s="182"/>
      <c r="G231" s="182"/>
      <c r="H231" s="183"/>
      <c r="I231" s="182"/>
      <c r="J231" s="182"/>
      <c r="K231" s="182"/>
      <c r="L231" s="182"/>
      <c r="M231" s="182"/>
      <c r="N231" s="182"/>
      <c r="O231" s="182"/>
      <c r="P231" s="184"/>
      <c r="Q231" s="184"/>
      <c r="R231" s="184"/>
      <c r="S231" s="184"/>
      <c r="T231" s="184"/>
      <c r="U231" s="184"/>
      <c r="V231" s="184"/>
      <c r="W231" s="184"/>
      <c r="X231" s="184"/>
      <c r="Y231" s="182"/>
      <c r="Z231" s="182"/>
      <c r="AA231" s="184"/>
      <c r="AB231" s="184"/>
      <c r="AC231" s="184"/>
      <c r="AD231" s="184"/>
      <c r="AE231" s="184"/>
      <c r="AF231" s="184"/>
      <c r="AG231" s="184"/>
      <c r="AH231" s="184"/>
      <c r="AI231" s="184"/>
      <c r="AJ231" s="174"/>
      <c r="AK231" s="174"/>
      <c r="AL231" s="174"/>
      <c r="AM231" s="174"/>
      <c r="AN231" s="174"/>
    </row>
    <row r="232" spans="1:40" ht="15.75" customHeight="1">
      <c r="A232" s="181" t="str">
        <f t="shared" si="2"/>
        <v/>
      </c>
      <c r="B232" s="182"/>
      <c r="C232" s="182"/>
      <c r="D232" s="182" t="str">
        <f t="array" ref="D232">IF(F232="","",INDEX(#REF!,MATCH(F232,#REF!,0)))</f>
        <v/>
      </c>
      <c r="E232" s="182" t="str">
        <f t="array" ref="E232">IF(F232="","",INDEX(#REF!,MATCH(F232,#REF!,0)))</f>
        <v/>
      </c>
      <c r="F232" s="182"/>
      <c r="G232" s="182"/>
      <c r="H232" s="183"/>
      <c r="I232" s="182"/>
      <c r="J232" s="182"/>
      <c r="K232" s="182"/>
      <c r="L232" s="182"/>
      <c r="M232" s="182"/>
      <c r="N232" s="182"/>
      <c r="O232" s="182"/>
      <c r="P232" s="184"/>
      <c r="Q232" s="184"/>
      <c r="R232" s="184"/>
      <c r="S232" s="184"/>
      <c r="T232" s="184"/>
      <c r="U232" s="184"/>
      <c r="V232" s="184"/>
      <c r="W232" s="184"/>
      <c r="X232" s="184"/>
      <c r="Y232" s="182"/>
      <c r="Z232" s="182"/>
      <c r="AA232" s="184"/>
      <c r="AB232" s="184"/>
      <c r="AC232" s="184"/>
      <c r="AD232" s="184"/>
      <c r="AE232" s="184"/>
      <c r="AF232" s="184"/>
      <c r="AG232" s="184"/>
      <c r="AH232" s="184"/>
      <c r="AI232" s="184"/>
      <c r="AJ232" s="174"/>
      <c r="AK232" s="174"/>
      <c r="AL232" s="174"/>
      <c r="AM232" s="174"/>
      <c r="AN232" s="174"/>
    </row>
    <row r="233" spans="1:40" ht="15.75" customHeight="1">
      <c r="A233" s="181" t="str">
        <f t="shared" si="2"/>
        <v/>
      </c>
      <c r="B233" s="182"/>
      <c r="C233" s="182"/>
      <c r="D233" s="182" t="str">
        <f t="array" ref="D233">IF(F233="","",INDEX(#REF!,MATCH(F233,#REF!,0)))</f>
        <v/>
      </c>
      <c r="E233" s="182" t="str">
        <f t="array" ref="E233">IF(F233="","",INDEX(#REF!,MATCH(F233,#REF!,0)))</f>
        <v/>
      </c>
      <c r="F233" s="182"/>
      <c r="G233" s="182"/>
      <c r="H233" s="183"/>
      <c r="I233" s="182"/>
      <c r="J233" s="182"/>
      <c r="K233" s="182"/>
      <c r="L233" s="182"/>
      <c r="M233" s="182"/>
      <c r="N233" s="182"/>
      <c r="O233" s="182"/>
      <c r="P233" s="184"/>
      <c r="Q233" s="184"/>
      <c r="R233" s="184"/>
      <c r="S233" s="184"/>
      <c r="T233" s="184"/>
      <c r="U233" s="184"/>
      <c r="V233" s="184"/>
      <c r="W233" s="184"/>
      <c r="X233" s="184"/>
      <c r="Y233" s="182"/>
      <c r="Z233" s="182"/>
      <c r="AA233" s="184"/>
      <c r="AB233" s="184"/>
      <c r="AC233" s="184"/>
      <c r="AD233" s="184"/>
      <c r="AE233" s="184"/>
      <c r="AF233" s="184"/>
      <c r="AG233" s="184"/>
      <c r="AH233" s="184"/>
      <c r="AI233" s="184"/>
      <c r="AJ233" s="174"/>
      <c r="AK233" s="174"/>
      <c r="AL233" s="174"/>
      <c r="AM233" s="174"/>
      <c r="AN233" s="174"/>
    </row>
    <row r="234" spans="1:40" ht="15.75" customHeight="1">
      <c r="A234" s="181" t="str">
        <f t="shared" si="2"/>
        <v/>
      </c>
      <c r="B234" s="182"/>
      <c r="C234" s="182"/>
      <c r="D234" s="182" t="str">
        <f t="array" ref="D234">IF(F234="","",INDEX(#REF!,MATCH(F234,#REF!,0)))</f>
        <v/>
      </c>
      <c r="E234" s="182" t="str">
        <f t="array" ref="E234">IF(F234="","",INDEX(#REF!,MATCH(F234,#REF!,0)))</f>
        <v/>
      </c>
      <c r="F234" s="182"/>
      <c r="G234" s="182"/>
      <c r="H234" s="183"/>
      <c r="I234" s="182"/>
      <c r="J234" s="182"/>
      <c r="K234" s="182"/>
      <c r="L234" s="182"/>
      <c r="M234" s="182"/>
      <c r="N234" s="182"/>
      <c r="O234" s="182"/>
      <c r="P234" s="184"/>
      <c r="Q234" s="184"/>
      <c r="R234" s="184"/>
      <c r="S234" s="184"/>
      <c r="T234" s="184"/>
      <c r="U234" s="184"/>
      <c r="V234" s="184"/>
      <c r="W234" s="184"/>
      <c r="X234" s="184"/>
      <c r="Y234" s="182"/>
      <c r="Z234" s="182"/>
      <c r="AA234" s="184"/>
      <c r="AB234" s="184"/>
      <c r="AC234" s="184"/>
      <c r="AD234" s="184"/>
      <c r="AE234" s="184"/>
      <c r="AF234" s="184"/>
      <c r="AG234" s="184"/>
      <c r="AH234" s="184"/>
      <c r="AI234" s="184"/>
      <c r="AJ234" s="174"/>
      <c r="AK234" s="174"/>
      <c r="AL234" s="174"/>
      <c r="AM234" s="174"/>
      <c r="AN234" s="174"/>
    </row>
    <row r="235" spans="1:40" ht="15.75" customHeight="1">
      <c r="A235" s="181" t="str">
        <f t="shared" si="2"/>
        <v/>
      </c>
      <c r="B235" s="182"/>
      <c r="C235" s="182"/>
      <c r="D235" s="182" t="str">
        <f t="array" ref="D235">IF(F235="","",INDEX(#REF!,MATCH(F235,#REF!,0)))</f>
        <v/>
      </c>
      <c r="E235" s="182" t="str">
        <f t="array" ref="E235">IF(F235="","",INDEX(#REF!,MATCH(F235,#REF!,0)))</f>
        <v/>
      </c>
      <c r="F235" s="182"/>
      <c r="G235" s="182"/>
      <c r="H235" s="183"/>
      <c r="I235" s="182"/>
      <c r="J235" s="182"/>
      <c r="K235" s="182"/>
      <c r="L235" s="182"/>
      <c r="M235" s="182"/>
      <c r="N235" s="182"/>
      <c r="O235" s="182"/>
      <c r="P235" s="184"/>
      <c r="Q235" s="184"/>
      <c r="R235" s="184"/>
      <c r="S235" s="184"/>
      <c r="T235" s="184"/>
      <c r="U235" s="184"/>
      <c r="V235" s="184"/>
      <c r="W235" s="184"/>
      <c r="X235" s="184"/>
      <c r="Y235" s="182"/>
      <c r="Z235" s="182"/>
      <c r="AA235" s="184"/>
      <c r="AB235" s="184"/>
      <c r="AC235" s="184"/>
      <c r="AD235" s="184"/>
      <c r="AE235" s="184"/>
      <c r="AF235" s="184"/>
      <c r="AG235" s="184"/>
      <c r="AH235" s="184"/>
      <c r="AI235" s="184"/>
      <c r="AJ235" s="174"/>
      <c r="AK235" s="174"/>
      <c r="AL235" s="174"/>
      <c r="AM235" s="174"/>
      <c r="AN235" s="174"/>
    </row>
    <row r="236" spans="1:40" ht="15.75" customHeight="1">
      <c r="A236" s="181" t="str">
        <f t="shared" si="2"/>
        <v/>
      </c>
      <c r="B236" s="182"/>
      <c r="C236" s="182"/>
      <c r="D236" s="182" t="str">
        <f t="array" ref="D236">IF(F236="","",INDEX(#REF!,MATCH(F236,#REF!,0)))</f>
        <v/>
      </c>
      <c r="E236" s="182" t="str">
        <f t="array" ref="E236">IF(F236="","",INDEX(#REF!,MATCH(F236,#REF!,0)))</f>
        <v/>
      </c>
      <c r="F236" s="182"/>
      <c r="G236" s="182"/>
      <c r="H236" s="183"/>
      <c r="I236" s="182"/>
      <c r="J236" s="182"/>
      <c r="K236" s="182"/>
      <c r="L236" s="182"/>
      <c r="M236" s="182"/>
      <c r="N236" s="182"/>
      <c r="O236" s="182"/>
      <c r="P236" s="184"/>
      <c r="Q236" s="184"/>
      <c r="R236" s="184"/>
      <c r="S236" s="184"/>
      <c r="T236" s="184"/>
      <c r="U236" s="184"/>
      <c r="V236" s="184"/>
      <c r="W236" s="184"/>
      <c r="X236" s="184"/>
      <c r="Y236" s="182"/>
      <c r="Z236" s="182"/>
      <c r="AA236" s="184"/>
      <c r="AB236" s="184"/>
      <c r="AC236" s="184"/>
      <c r="AD236" s="184"/>
      <c r="AE236" s="184"/>
      <c r="AF236" s="184"/>
      <c r="AG236" s="184"/>
      <c r="AH236" s="184"/>
      <c r="AI236" s="184"/>
      <c r="AJ236" s="174"/>
      <c r="AK236" s="174"/>
      <c r="AL236" s="174"/>
      <c r="AM236" s="174"/>
      <c r="AN236" s="174"/>
    </row>
    <row r="237" spans="1:40" ht="15.75" customHeight="1">
      <c r="A237" s="181" t="str">
        <f t="shared" si="2"/>
        <v/>
      </c>
      <c r="B237" s="182"/>
      <c r="C237" s="182"/>
      <c r="D237" s="182" t="str">
        <f t="array" ref="D237">IF(F237="","",INDEX(#REF!,MATCH(F237,#REF!,0)))</f>
        <v/>
      </c>
      <c r="E237" s="182" t="str">
        <f t="array" ref="E237">IF(F237="","",INDEX(#REF!,MATCH(F237,#REF!,0)))</f>
        <v/>
      </c>
      <c r="F237" s="182"/>
      <c r="G237" s="182"/>
      <c r="H237" s="183"/>
      <c r="I237" s="182"/>
      <c r="J237" s="182"/>
      <c r="K237" s="182"/>
      <c r="L237" s="182"/>
      <c r="M237" s="182"/>
      <c r="N237" s="182"/>
      <c r="O237" s="182"/>
      <c r="P237" s="184"/>
      <c r="Q237" s="184"/>
      <c r="R237" s="184"/>
      <c r="S237" s="184"/>
      <c r="T237" s="184"/>
      <c r="U237" s="184"/>
      <c r="V237" s="184"/>
      <c r="W237" s="184"/>
      <c r="X237" s="184"/>
      <c r="Y237" s="182"/>
      <c r="Z237" s="182"/>
      <c r="AA237" s="184"/>
      <c r="AB237" s="184"/>
      <c r="AC237" s="184"/>
      <c r="AD237" s="184"/>
      <c r="AE237" s="184"/>
      <c r="AF237" s="184"/>
      <c r="AG237" s="184"/>
      <c r="AH237" s="184"/>
      <c r="AI237" s="184"/>
      <c r="AJ237" s="174"/>
      <c r="AK237" s="174"/>
      <c r="AL237" s="174"/>
      <c r="AM237" s="174"/>
      <c r="AN237" s="174"/>
    </row>
    <row r="238" spans="1:40" ht="15.75" customHeight="1">
      <c r="A238" s="181" t="str">
        <f t="shared" si="2"/>
        <v/>
      </c>
      <c r="B238" s="182"/>
      <c r="C238" s="182"/>
      <c r="D238" s="182" t="str">
        <f t="array" ref="D238">IF(F238="","",INDEX(#REF!,MATCH(F238,#REF!,0)))</f>
        <v/>
      </c>
      <c r="E238" s="182" t="str">
        <f t="array" ref="E238">IF(F238="","",INDEX(#REF!,MATCH(F238,#REF!,0)))</f>
        <v/>
      </c>
      <c r="F238" s="182"/>
      <c r="G238" s="182"/>
      <c r="H238" s="183"/>
      <c r="I238" s="182"/>
      <c r="J238" s="182"/>
      <c r="K238" s="182"/>
      <c r="L238" s="182"/>
      <c r="M238" s="182"/>
      <c r="N238" s="182"/>
      <c r="O238" s="182"/>
      <c r="P238" s="184"/>
      <c r="Q238" s="184"/>
      <c r="R238" s="184"/>
      <c r="S238" s="184"/>
      <c r="T238" s="184"/>
      <c r="U238" s="184"/>
      <c r="V238" s="184"/>
      <c r="W238" s="184"/>
      <c r="X238" s="184"/>
      <c r="Y238" s="182"/>
      <c r="Z238" s="182"/>
      <c r="AA238" s="184"/>
      <c r="AB238" s="184"/>
      <c r="AC238" s="184"/>
      <c r="AD238" s="184"/>
      <c r="AE238" s="184"/>
      <c r="AF238" s="184"/>
      <c r="AG238" s="184"/>
      <c r="AH238" s="184"/>
      <c r="AI238" s="184"/>
      <c r="AJ238" s="174"/>
      <c r="AK238" s="174"/>
      <c r="AL238" s="174"/>
      <c r="AM238" s="174"/>
      <c r="AN238" s="174"/>
    </row>
    <row r="239" spans="1:40" ht="15.75" customHeight="1">
      <c r="A239" s="181" t="str">
        <f t="shared" si="2"/>
        <v/>
      </c>
      <c r="B239" s="182"/>
      <c r="C239" s="182"/>
      <c r="D239" s="182" t="str">
        <f t="array" ref="D239">IF(F239="","",INDEX(#REF!,MATCH(F239,#REF!,0)))</f>
        <v/>
      </c>
      <c r="E239" s="182" t="str">
        <f t="array" ref="E239">IF(F239="","",INDEX(#REF!,MATCH(F239,#REF!,0)))</f>
        <v/>
      </c>
      <c r="F239" s="182"/>
      <c r="G239" s="182"/>
      <c r="H239" s="183"/>
      <c r="I239" s="182"/>
      <c r="J239" s="182"/>
      <c r="K239" s="182"/>
      <c r="L239" s="182"/>
      <c r="M239" s="182"/>
      <c r="N239" s="182"/>
      <c r="O239" s="182"/>
      <c r="P239" s="184"/>
      <c r="Q239" s="184"/>
      <c r="R239" s="184"/>
      <c r="S239" s="184"/>
      <c r="T239" s="184"/>
      <c r="U239" s="184"/>
      <c r="V239" s="184"/>
      <c r="W239" s="184"/>
      <c r="X239" s="184"/>
      <c r="Y239" s="182"/>
      <c r="Z239" s="182"/>
      <c r="AA239" s="184"/>
      <c r="AB239" s="184"/>
      <c r="AC239" s="184"/>
      <c r="AD239" s="184"/>
      <c r="AE239" s="184"/>
      <c r="AF239" s="184"/>
      <c r="AG239" s="184"/>
      <c r="AH239" s="184"/>
      <c r="AI239" s="184"/>
      <c r="AJ239" s="174"/>
      <c r="AK239" s="174"/>
      <c r="AL239" s="174"/>
      <c r="AM239" s="174"/>
      <c r="AN239" s="174"/>
    </row>
    <row r="240" spans="1:40" ht="15.75" customHeight="1">
      <c r="A240" s="181" t="str">
        <f t="shared" si="2"/>
        <v/>
      </c>
      <c r="B240" s="182"/>
      <c r="C240" s="182"/>
      <c r="D240" s="182" t="str">
        <f t="array" ref="D240">IF(F240="","",INDEX(#REF!,MATCH(F240,#REF!,0)))</f>
        <v/>
      </c>
      <c r="E240" s="182" t="str">
        <f t="array" ref="E240">IF(F240="","",INDEX(#REF!,MATCH(F240,#REF!,0)))</f>
        <v/>
      </c>
      <c r="F240" s="182"/>
      <c r="G240" s="182"/>
      <c r="H240" s="183"/>
      <c r="I240" s="182"/>
      <c r="J240" s="182"/>
      <c r="K240" s="182"/>
      <c r="L240" s="182"/>
      <c r="M240" s="182"/>
      <c r="N240" s="182"/>
      <c r="O240" s="182"/>
      <c r="P240" s="184"/>
      <c r="Q240" s="184"/>
      <c r="R240" s="184"/>
      <c r="S240" s="184"/>
      <c r="T240" s="184"/>
      <c r="U240" s="184"/>
      <c r="V240" s="184"/>
      <c r="W240" s="184"/>
      <c r="X240" s="184"/>
      <c r="Y240" s="182"/>
      <c r="Z240" s="182"/>
      <c r="AA240" s="184"/>
      <c r="AB240" s="184"/>
      <c r="AC240" s="184"/>
      <c r="AD240" s="184"/>
      <c r="AE240" s="184"/>
      <c r="AF240" s="184"/>
      <c r="AG240" s="184"/>
      <c r="AH240" s="184"/>
      <c r="AI240" s="184"/>
      <c r="AJ240" s="174"/>
      <c r="AK240" s="174"/>
      <c r="AL240" s="174"/>
      <c r="AM240" s="174"/>
      <c r="AN240" s="174"/>
    </row>
    <row r="241" spans="1:40" ht="15.75" customHeight="1">
      <c r="A241" s="181" t="str">
        <f t="shared" si="2"/>
        <v/>
      </c>
      <c r="B241" s="182"/>
      <c r="C241" s="182"/>
      <c r="D241" s="182" t="str">
        <f t="array" ref="D241">IF(F241="","",INDEX(#REF!,MATCH(F241,#REF!,0)))</f>
        <v/>
      </c>
      <c r="E241" s="182" t="str">
        <f t="array" ref="E241">IF(F241="","",INDEX(#REF!,MATCH(F241,#REF!,0)))</f>
        <v/>
      </c>
      <c r="F241" s="182"/>
      <c r="G241" s="182"/>
      <c r="H241" s="183"/>
      <c r="I241" s="182"/>
      <c r="J241" s="182"/>
      <c r="K241" s="182"/>
      <c r="L241" s="182"/>
      <c r="M241" s="182"/>
      <c r="N241" s="182"/>
      <c r="O241" s="182"/>
      <c r="P241" s="184"/>
      <c r="Q241" s="184"/>
      <c r="R241" s="184"/>
      <c r="S241" s="184"/>
      <c r="T241" s="184"/>
      <c r="U241" s="184"/>
      <c r="V241" s="184"/>
      <c r="W241" s="184"/>
      <c r="X241" s="184"/>
      <c r="Y241" s="182"/>
      <c r="Z241" s="182"/>
      <c r="AA241" s="184"/>
      <c r="AB241" s="184"/>
      <c r="AC241" s="184"/>
      <c r="AD241" s="184"/>
      <c r="AE241" s="184"/>
      <c r="AF241" s="184"/>
      <c r="AG241" s="184"/>
      <c r="AH241" s="184"/>
      <c r="AI241" s="184"/>
      <c r="AJ241" s="174"/>
      <c r="AK241" s="174"/>
      <c r="AL241" s="174"/>
      <c r="AM241" s="174"/>
      <c r="AN241" s="174"/>
    </row>
    <row r="242" spans="1:40" ht="15.75" customHeight="1">
      <c r="A242" s="181" t="str">
        <f t="shared" si="2"/>
        <v/>
      </c>
      <c r="B242" s="182"/>
      <c r="C242" s="182"/>
      <c r="D242" s="182" t="str">
        <f t="array" ref="D242">IF(F242="","",INDEX(#REF!,MATCH(F242,#REF!,0)))</f>
        <v/>
      </c>
      <c r="E242" s="182" t="str">
        <f t="array" ref="E242">IF(F242="","",INDEX(#REF!,MATCH(F242,#REF!,0)))</f>
        <v/>
      </c>
      <c r="F242" s="182"/>
      <c r="G242" s="182"/>
      <c r="H242" s="183"/>
      <c r="I242" s="182"/>
      <c r="J242" s="182"/>
      <c r="K242" s="182"/>
      <c r="L242" s="182"/>
      <c r="M242" s="182"/>
      <c r="N242" s="182"/>
      <c r="O242" s="182"/>
      <c r="P242" s="184"/>
      <c r="Q242" s="184"/>
      <c r="R242" s="184"/>
      <c r="S242" s="184"/>
      <c r="T242" s="184"/>
      <c r="U242" s="184"/>
      <c r="V242" s="184"/>
      <c r="W242" s="184"/>
      <c r="X242" s="184"/>
      <c r="Y242" s="182"/>
      <c r="Z242" s="182"/>
      <c r="AA242" s="184"/>
      <c r="AB242" s="184"/>
      <c r="AC242" s="184"/>
      <c r="AD242" s="184"/>
      <c r="AE242" s="184"/>
      <c r="AF242" s="184"/>
      <c r="AG242" s="184"/>
      <c r="AH242" s="184"/>
      <c r="AI242" s="184"/>
      <c r="AJ242" s="174"/>
      <c r="AK242" s="174"/>
      <c r="AL242" s="174"/>
      <c r="AM242" s="174"/>
      <c r="AN242" s="174"/>
    </row>
    <row r="243" spans="1:40" ht="15.75" customHeight="1">
      <c r="A243" s="181" t="str">
        <f t="shared" si="2"/>
        <v/>
      </c>
      <c r="B243" s="182"/>
      <c r="C243" s="182"/>
      <c r="D243" s="182" t="str">
        <f t="array" ref="D243">IF(F243="","",INDEX(#REF!,MATCH(F243,#REF!,0)))</f>
        <v/>
      </c>
      <c r="E243" s="182" t="str">
        <f t="array" ref="E243">IF(F243="","",INDEX(#REF!,MATCH(F243,#REF!,0)))</f>
        <v/>
      </c>
      <c r="F243" s="182"/>
      <c r="G243" s="182"/>
      <c r="H243" s="183"/>
      <c r="I243" s="182"/>
      <c r="J243" s="182"/>
      <c r="K243" s="182"/>
      <c r="L243" s="182"/>
      <c r="M243" s="182"/>
      <c r="N243" s="182"/>
      <c r="O243" s="182"/>
      <c r="P243" s="184"/>
      <c r="Q243" s="184"/>
      <c r="R243" s="184"/>
      <c r="S243" s="184"/>
      <c r="T243" s="184"/>
      <c r="U243" s="184"/>
      <c r="V243" s="184"/>
      <c r="W243" s="184"/>
      <c r="X243" s="184"/>
      <c r="Y243" s="182"/>
      <c r="Z243" s="182"/>
      <c r="AA243" s="184"/>
      <c r="AB243" s="184"/>
      <c r="AC243" s="184"/>
      <c r="AD243" s="184"/>
      <c r="AE243" s="184"/>
      <c r="AF243" s="184"/>
      <c r="AG243" s="184"/>
      <c r="AH243" s="184"/>
      <c r="AI243" s="184"/>
      <c r="AJ243" s="174"/>
      <c r="AK243" s="174"/>
      <c r="AL243" s="174"/>
      <c r="AM243" s="174"/>
      <c r="AN243" s="174"/>
    </row>
    <row r="244" spans="1:40" ht="15.75" customHeight="1">
      <c r="A244" s="181" t="str">
        <f t="shared" si="2"/>
        <v/>
      </c>
      <c r="B244" s="182"/>
      <c r="C244" s="182"/>
      <c r="D244" s="182" t="str">
        <f t="array" ref="D244">IF(F244="","",INDEX(#REF!,MATCH(F244,#REF!,0)))</f>
        <v/>
      </c>
      <c r="E244" s="182" t="str">
        <f t="array" ref="E244">IF(F244="","",INDEX(#REF!,MATCH(F244,#REF!,0)))</f>
        <v/>
      </c>
      <c r="F244" s="182"/>
      <c r="G244" s="182"/>
      <c r="H244" s="183"/>
      <c r="I244" s="182"/>
      <c r="J244" s="182"/>
      <c r="K244" s="182"/>
      <c r="L244" s="182"/>
      <c r="M244" s="182"/>
      <c r="N244" s="182"/>
      <c r="O244" s="182"/>
      <c r="P244" s="184"/>
      <c r="Q244" s="184"/>
      <c r="R244" s="184"/>
      <c r="S244" s="184"/>
      <c r="T244" s="184"/>
      <c r="U244" s="184"/>
      <c r="V244" s="184"/>
      <c r="W244" s="184"/>
      <c r="X244" s="184"/>
      <c r="Y244" s="182"/>
      <c r="Z244" s="182"/>
      <c r="AA244" s="184"/>
      <c r="AB244" s="184"/>
      <c r="AC244" s="184"/>
      <c r="AD244" s="184"/>
      <c r="AE244" s="184"/>
      <c r="AF244" s="184"/>
      <c r="AG244" s="184"/>
      <c r="AH244" s="184"/>
      <c r="AI244" s="184"/>
      <c r="AJ244" s="174"/>
      <c r="AK244" s="174"/>
      <c r="AL244" s="174"/>
      <c r="AM244" s="174"/>
      <c r="AN244" s="174"/>
    </row>
    <row r="245" spans="1:40" ht="15.75" customHeight="1">
      <c r="A245" s="181" t="str">
        <f t="shared" si="2"/>
        <v/>
      </c>
      <c r="B245" s="182"/>
      <c r="C245" s="182"/>
      <c r="D245" s="182" t="str">
        <f t="array" ref="D245">IF(F245="","",INDEX(#REF!,MATCH(F245,#REF!,0)))</f>
        <v/>
      </c>
      <c r="E245" s="182" t="str">
        <f t="array" ref="E245">IF(F245="","",INDEX(#REF!,MATCH(F245,#REF!,0)))</f>
        <v/>
      </c>
      <c r="F245" s="182"/>
      <c r="G245" s="182"/>
      <c r="H245" s="183"/>
      <c r="I245" s="182"/>
      <c r="J245" s="182"/>
      <c r="K245" s="182"/>
      <c r="L245" s="182"/>
      <c r="M245" s="182"/>
      <c r="N245" s="182"/>
      <c r="O245" s="182"/>
      <c r="P245" s="184"/>
      <c r="Q245" s="184"/>
      <c r="R245" s="184"/>
      <c r="S245" s="184"/>
      <c r="T245" s="184"/>
      <c r="U245" s="184"/>
      <c r="V245" s="184"/>
      <c r="W245" s="184"/>
      <c r="X245" s="184"/>
      <c r="Y245" s="182"/>
      <c r="Z245" s="182"/>
      <c r="AA245" s="184"/>
      <c r="AB245" s="184"/>
      <c r="AC245" s="184"/>
      <c r="AD245" s="184"/>
      <c r="AE245" s="184"/>
      <c r="AF245" s="184"/>
      <c r="AG245" s="184"/>
      <c r="AH245" s="184"/>
      <c r="AI245" s="184"/>
      <c r="AJ245" s="174"/>
      <c r="AK245" s="174"/>
      <c r="AL245" s="174"/>
      <c r="AM245" s="174"/>
      <c r="AN245" s="174"/>
    </row>
    <row r="246" spans="1:40" ht="15.75" customHeight="1">
      <c r="A246" s="181" t="str">
        <f t="shared" si="2"/>
        <v/>
      </c>
      <c r="B246" s="182"/>
      <c r="C246" s="182"/>
      <c r="D246" s="182" t="str">
        <f t="array" ref="D246">IF(F246="","",INDEX(#REF!,MATCH(F246,#REF!,0)))</f>
        <v/>
      </c>
      <c r="E246" s="182" t="str">
        <f t="array" ref="E246">IF(F246="","",INDEX(#REF!,MATCH(F246,#REF!,0)))</f>
        <v/>
      </c>
      <c r="F246" s="182"/>
      <c r="G246" s="182"/>
      <c r="H246" s="183"/>
      <c r="I246" s="182"/>
      <c r="J246" s="182"/>
      <c r="K246" s="182"/>
      <c r="L246" s="182"/>
      <c r="M246" s="182"/>
      <c r="N246" s="182"/>
      <c r="O246" s="182"/>
      <c r="P246" s="184"/>
      <c r="Q246" s="184"/>
      <c r="R246" s="184"/>
      <c r="S246" s="184"/>
      <c r="T246" s="184"/>
      <c r="U246" s="184"/>
      <c r="V246" s="184"/>
      <c r="W246" s="184"/>
      <c r="X246" s="184"/>
      <c r="Y246" s="182"/>
      <c r="Z246" s="182"/>
      <c r="AA246" s="184"/>
      <c r="AB246" s="184"/>
      <c r="AC246" s="184"/>
      <c r="AD246" s="184"/>
      <c r="AE246" s="184"/>
      <c r="AF246" s="184"/>
      <c r="AG246" s="184"/>
      <c r="AH246" s="184"/>
      <c r="AI246" s="184"/>
      <c r="AJ246" s="174"/>
      <c r="AK246" s="174"/>
      <c r="AL246" s="174"/>
      <c r="AM246" s="174"/>
      <c r="AN246" s="174"/>
    </row>
    <row r="247" spans="1:40" ht="15.75" customHeight="1">
      <c r="A247" s="181" t="str">
        <f t="shared" si="2"/>
        <v/>
      </c>
      <c r="B247" s="182"/>
      <c r="C247" s="182"/>
      <c r="D247" s="182" t="str">
        <f t="array" ref="D247">IF(F247="","",INDEX(#REF!,MATCH(F247,#REF!,0)))</f>
        <v/>
      </c>
      <c r="E247" s="182" t="str">
        <f t="array" ref="E247">IF(F247="","",INDEX(#REF!,MATCH(F247,#REF!,0)))</f>
        <v/>
      </c>
      <c r="F247" s="182"/>
      <c r="G247" s="182"/>
      <c r="H247" s="183"/>
      <c r="I247" s="182"/>
      <c r="J247" s="182"/>
      <c r="K247" s="182"/>
      <c r="L247" s="182"/>
      <c r="M247" s="182"/>
      <c r="N247" s="182"/>
      <c r="O247" s="182"/>
      <c r="P247" s="184"/>
      <c r="Q247" s="184"/>
      <c r="R247" s="184"/>
      <c r="S247" s="184"/>
      <c r="T247" s="184"/>
      <c r="U247" s="184"/>
      <c r="V247" s="184"/>
      <c r="W247" s="184"/>
      <c r="X247" s="184"/>
      <c r="Y247" s="182"/>
      <c r="Z247" s="182"/>
      <c r="AA247" s="184"/>
      <c r="AB247" s="184"/>
      <c r="AC247" s="184"/>
      <c r="AD247" s="184"/>
      <c r="AE247" s="184"/>
      <c r="AF247" s="184"/>
      <c r="AG247" s="184"/>
      <c r="AH247" s="184"/>
      <c r="AI247" s="184"/>
      <c r="AJ247" s="174"/>
      <c r="AK247" s="174"/>
      <c r="AL247" s="174"/>
      <c r="AM247" s="174"/>
      <c r="AN247" s="174"/>
    </row>
    <row r="248" spans="1:40" ht="15.75" customHeight="1">
      <c r="A248" s="181" t="str">
        <f t="shared" si="2"/>
        <v/>
      </c>
      <c r="B248" s="182"/>
      <c r="C248" s="182"/>
      <c r="D248" s="182" t="str">
        <f t="array" ref="D248">IF(F248="","",INDEX(#REF!,MATCH(F248,#REF!,0)))</f>
        <v/>
      </c>
      <c r="E248" s="182" t="str">
        <f t="array" ref="E248">IF(F248="","",INDEX(#REF!,MATCH(F248,#REF!,0)))</f>
        <v/>
      </c>
      <c r="F248" s="182"/>
      <c r="G248" s="182"/>
      <c r="H248" s="183"/>
      <c r="I248" s="182"/>
      <c r="J248" s="182"/>
      <c r="K248" s="182"/>
      <c r="L248" s="182"/>
      <c r="M248" s="182"/>
      <c r="N248" s="182"/>
      <c r="O248" s="182"/>
      <c r="P248" s="184"/>
      <c r="Q248" s="184"/>
      <c r="R248" s="184"/>
      <c r="S248" s="184"/>
      <c r="T248" s="184"/>
      <c r="U248" s="184"/>
      <c r="V248" s="184"/>
      <c r="W248" s="184"/>
      <c r="X248" s="184"/>
      <c r="Y248" s="182"/>
      <c r="Z248" s="182"/>
      <c r="AA248" s="184"/>
      <c r="AB248" s="184"/>
      <c r="AC248" s="184"/>
      <c r="AD248" s="184"/>
      <c r="AE248" s="184"/>
      <c r="AF248" s="184"/>
      <c r="AG248" s="184"/>
      <c r="AH248" s="184"/>
      <c r="AI248" s="184"/>
      <c r="AJ248" s="174"/>
      <c r="AK248" s="174"/>
      <c r="AL248" s="174"/>
      <c r="AM248" s="174"/>
      <c r="AN248" s="174"/>
    </row>
    <row r="249" spans="1:40" ht="15.75" customHeight="1">
      <c r="A249" s="181" t="str">
        <f t="shared" si="2"/>
        <v/>
      </c>
      <c r="B249" s="182"/>
      <c r="C249" s="182"/>
      <c r="D249" s="182" t="str">
        <f t="array" ref="D249">IF(F249="","",INDEX(#REF!,MATCH(F249,#REF!,0)))</f>
        <v/>
      </c>
      <c r="E249" s="182" t="str">
        <f t="array" ref="E249">IF(F249="","",INDEX(#REF!,MATCH(F249,#REF!,0)))</f>
        <v/>
      </c>
      <c r="F249" s="182"/>
      <c r="G249" s="182"/>
      <c r="H249" s="183"/>
      <c r="I249" s="182"/>
      <c r="J249" s="182"/>
      <c r="K249" s="182"/>
      <c r="L249" s="182"/>
      <c r="M249" s="182"/>
      <c r="N249" s="182"/>
      <c r="O249" s="182"/>
      <c r="P249" s="184"/>
      <c r="Q249" s="184"/>
      <c r="R249" s="184"/>
      <c r="S249" s="184"/>
      <c r="T249" s="184"/>
      <c r="U249" s="184"/>
      <c r="V249" s="184"/>
      <c r="W249" s="184"/>
      <c r="X249" s="184"/>
      <c r="Y249" s="182"/>
      <c r="Z249" s="182"/>
      <c r="AA249" s="184"/>
      <c r="AB249" s="184"/>
      <c r="AC249" s="184"/>
      <c r="AD249" s="184"/>
      <c r="AE249" s="184"/>
      <c r="AF249" s="184"/>
      <c r="AG249" s="184"/>
      <c r="AH249" s="184"/>
      <c r="AI249" s="184"/>
      <c r="AJ249" s="174"/>
      <c r="AK249" s="174"/>
      <c r="AL249" s="174"/>
      <c r="AM249" s="174"/>
      <c r="AN249" s="174"/>
    </row>
    <row r="250" spans="1:40" ht="15.75" customHeight="1">
      <c r="A250" s="181" t="str">
        <f t="shared" si="2"/>
        <v/>
      </c>
      <c r="B250" s="182"/>
      <c r="C250" s="182"/>
      <c r="D250" s="182" t="str">
        <f t="array" ref="D250">IF(F250="","",INDEX(#REF!,MATCH(F250,#REF!,0)))</f>
        <v/>
      </c>
      <c r="E250" s="182" t="str">
        <f t="array" ref="E250">IF(F250="","",INDEX(#REF!,MATCH(F250,#REF!,0)))</f>
        <v/>
      </c>
      <c r="F250" s="182"/>
      <c r="G250" s="182"/>
      <c r="H250" s="183"/>
      <c r="I250" s="182"/>
      <c r="J250" s="182"/>
      <c r="K250" s="182"/>
      <c r="L250" s="182"/>
      <c r="M250" s="182"/>
      <c r="N250" s="182"/>
      <c r="O250" s="182"/>
      <c r="P250" s="184"/>
      <c r="Q250" s="184"/>
      <c r="R250" s="184"/>
      <c r="S250" s="184"/>
      <c r="T250" s="184"/>
      <c r="U250" s="184"/>
      <c r="V250" s="184"/>
      <c r="W250" s="184"/>
      <c r="X250" s="184"/>
      <c r="Y250" s="182"/>
      <c r="Z250" s="182"/>
      <c r="AA250" s="184"/>
      <c r="AB250" s="184"/>
      <c r="AC250" s="184"/>
      <c r="AD250" s="184"/>
      <c r="AE250" s="184"/>
      <c r="AF250" s="184"/>
      <c r="AG250" s="184"/>
      <c r="AH250" s="184"/>
      <c r="AI250" s="184"/>
      <c r="AJ250" s="174"/>
      <c r="AK250" s="174"/>
      <c r="AL250" s="174"/>
      <c r="AM250" s="174"/>
      <c r="AN250" s="174"/>
    </row>
    <row r="251" spans="1:40" ht="15.75" customHeight="1">
      <c r="A251" s="181" t="str">
        <f t="shared" si="2"/>
        <v/>
      </c>
      <c r="B251" s="182"/>
      <c r="C251" s="182"/>
      <c r="D251" s="182" t="str">
        <f t="array" ref="D251">IF(F251="","",INDEX(#REF!,MATCH(F251,#REF!,0)))</f>
        <v/>
      </c>
      <c r="E251" s="182" t="str">
        <f t="array" ref="E251">IF(F251="","",INDEX(#REF!,MATCH(F251,#REF!,0)))</f>
        <v/>
      </c>
      <c r="F251" s="182"/>
      <c r="G251" s="182"/>
      <c r="H251" s="183"/>
      <c r="I251" s="182"/>
      <c r="J251" s="182"/>
      <c r="K251" s="182"/>
      <c r="L251" s="182"/>
      <c r="M251" s="182"/>
      <c r="N251" s="182"/>
      <c r="O251" s="182"/>
      <c r="P251" s="184"/>
      <c r="Q251" s="184"/>
      <c r="R251" s="184"/>
      <c r="S251" s="184"/>
      <c r="T251" s="184"/>
      <c r="U251" s="184"/>
      <c r="V251" s="184"/>
      <c r="W251" s="184"/>
      <c r="X251" s="184"/>
      <c r="Y251" s="182"/>
      <c r="Z251" s="182"/>
      <c r="AA251" s="184"/>
      <c r="AB251" s="184"/>
      <c r="AC251" s="184"/>
      <c r="AD251" s="184"/>
      <c r="AE251" s="184"/>
      <c r="AF251" s="184"/>
      <c r="AG251" s="184"/>
      <c r="AH251" s="184"/>
      <c r="AI251" s="184"/>
      <c r="AJ251" s="174"/>
      <c r="AK251" s="174"/>
      <c r="AL251" s="174"/>
      <c r="AM251" s="174"/>
      <c r="AN251" s="174"/>
    </row>
    <row r="252" spans="1:40" ht="15.75" customHeight="1">
      <c r="A252" s="181" t="str">
        <f t="shared" si="2"/>
        <v/>
      </c>
      <c r="B252" s="182"/>
      <c r="C252" s="182"/>
      <c r="D252" s="182" t="str">
        <f t="array" ref="D252">IF(F252="","",INDEX(#REF!,MATCH(F252,#REF!,0)))</f>
        <v/>
      </c>
      <c r="E252" s="182" t="str">
        <f t="array" ref="E252">IF(F252="","",INDEX(#REF!,MATCH(F252,#REF!,0)))</f>
        <v/>
      </c>
      <c r="F252" s="182"/>
      <c r="G252" s="182"/>
      <c r="H252" s="183"/>
      <c r="I252" s="182"/>
      <c r="J252" s="182"/>
      <c r="K252" s="182"/>
      <c r="L252" s="182"/>
      <c r="M252" s="182"/>
      <c r="N252" s="182"/>
      <c r="O252" s="182"/>
      <c r="P252" s="184"/>
      <c r="Q252" s="184"/>
      <c r="R252" s="184"/>
      <c r="S252" s="184"/>
      <c r="T252" s="184"/>
      <c r="U252" s="184"/>
      <c r="V252" s="184"/>
      <c r="W252" s="184"/>
      <c r="X252" s="184"/>
      <c r="Y252" s="182"/>
      <c r="Z252" s="182"/>
      <c r="AA252" s="184"/>
      <c r="AB252" s="184"/>
      <c r="AC252" s="184"/>
      <c r="AD252" s="184"/>
      <c r="AE252" s="184"/>
      <c r="AF252" s="184"/>
      <c r="AG252" s="184"/>
      <c r="AH252" s="184"/>
      <c r="AI252" s="184"/>
      <c r="AJ252" s="174"/>
      <c r="AK252" s="174"/>
      <c r="AL252" s="174"/>
      <c r="AM252" s="174"/>
      <c r="AN252" s="174"/>
    </row>
    <row r="253" spans="1:40" ht="15.75" customHeight="1">
      <c r="A253" s="181" t="str">
        <f t="shared" si="2"/>
        <v/>
      </c>
      <c r="B253" s="182"/>
      <c r="C253" s="182"/>
      <c r="D253" s="182" t="str">
        <f t="array" ref="D253">IF(F253="","",INDEX(#REF!,MATCH(F253,#REF!,0)))</f>
        <v/>
      </c>
      <c r="E253" s="182" t="str">
        <f t="array" ref="E253">IF(F253="","",INDEX(#REF!,MATCH(F253,#REF!,0)))</f>
        <v/>
      </c>
      <c r="F253" s="182"/>
      <c r="G253" s="182"/>
      <c r="H253" s="183"/>
      <c r="I253" s="182"/>
      <c r="J253" s="182"/>
      <c r="K253" s="182"/>
      <c r="L253" s="182"/>
      <c r="M253" s="182"/>
      <c r="N253" s="182"/>
      <c r="O253" s="182"/>
      <c r="P253" s="184"/>
      <c r="Q253" s="184"/>
      <c r="R253" s="184"/>
      <c r="S253" s="184"/>
      <c r="T253" s="184"/>
      <c r="U253" s="184"/>
      <c r="V253" s="184"/>
      <c r="W253" s="184"/>
      <c r="X253" s="184"/>
      <c r="Y253" s="182"/>
      <c r="Z253" s="182"/>
      <c r="AA253" s="184"/>
      <c r="AB253" s="184"/>
      <c r="AC253" s="184"/>
      <c r="AD253" s="184"/>
      <c r="AE253" s="184"/>
      <c r="AF253" s="184"/>
      <c r="AG253" s="184"/>
      <c r="AH253" s="184"/>
      <c r="AI253" s="184"/>
      <c r="AJ253" s="174"/>
      <c r="AK253" s="174"/>
      <c r="AL253" s="174"/>
      <c r="AM253" s="174"/>
      <c r="AN253" s="174"/>
    </row>
    <row r="254" spans="1:40" ht="15.75" customHeight="1">
      <c r="A254" s="181" t="str">
        <f t="shared" si="2"/>
        <v/>
      </c>
      <c r="B254" s="182"/>
      <c r="C254" s="182"/>
      <c r="D254" s="182" t="str">
        <f t="array" ref="D254">IF(F254="","",INDEX(#REF!,MATCH(F254,#REF!,0)))</f>
        <v/>
      </c>
      <c r="E254" s="182" t="str">
        <f t="array" ref="E254">IF(F254="","",INDEX(#REF!,MATCH(F254,#REF!,0)))</f>
        <v/>
      </c>
      <c r="F254" s="182"/>
      <c r="G254" s="182"/>
      <c r="H254" s="183"/>
      <c r="I254" s="182"/>
      <c r="J254" s="182"/>
      <c r="K254" s="182"/>
      <c r="L254" s="182"/>
      <c r="M254" s="182"/>
      <c r="N254" s="182"/>
      <c r="O254" s="182"/>
      <c r="P254" s="184"/>
      <c r="Q254" s="184"/>
      <c r="R254" s="184"/>
      <c r="S254" s="184"/>
      <c r="T254" s="184"/>
      <c r="U254" s="184"/>
      <c r="V254" s="184"/>
      <c r="W254" s="184"/>
      <c r="X254" s="184"/>
      <c r="Y254" s="182"/>
      <c r="Z254" s="182"/>
      <c r="AA254" s="184"/>
      <c r="AB254" s="184"/>
      <c r="AC254" s="184"/>
      <c r="AD254" s="184"/>
      <c r="AE254" s="184"/>
      <c r="AF254" s="184"/>
      <c r="AG254" s="184"/>
      <c r="AH254" s="184"/>
      <c r="AI254" s="184"/>
      <c r="AJ254" s="174"/>
      <c r="AK254" s="174"/>
      <c r="AL254" s="174"/>
      <c r="AM254" s="174"/>
      <c r="AN254" s="174"/>
    </row>
    <row r="255" spans="1:40" ht="15.75" customHeight="1">
      <c r="A255" s="181" t="str">
        <f t="shared" si="2"/>
        <v/>
      </c>
      <c r="B255" s="182"/>
      <c r="C255" s="182"/>
      <c r="D255" s="182" t="str">
        <f t="array" ref="D255">IF(F255="","",INDEX(#REF!,MATCH(F255,#REF!,0)))</f>
        <v/>
      </c>
      <c r="E255" s="182" t="str">
        <f t="array" ref="E255">IF(F255="","",INDEX(#REF!,MATCH(F255,#REF!,0)))</f>
        <v/>
      </c>
      <c r="F255" s="182"/>
      <c r="G255" s="182"/>
      <c r="H255" s="183"/>
      <c r="I255" s="182"/>
      <c r="J255" s="182"/>
      <c r="K255" s="182"/>
      <c r="L255" s="182"/>
      <c r="M255" s="182"/>
      <c r="N255" s="182"/>
      <c r="O255" s="182"/>
      <c r="P255" s="184"/>
      <c r="Q255" s="184"/>
      <c r="R255" s="184"/>
      <c r="S255" s="184"/>
      <c r="T255" s="184"/>
      <c r="U255" s="184"/>
      <c r="V255" s="184"/>
      <c r="W255" s="184"/>
      <c r="X255" s="184"/>
      <c r="Y255" s="182"/>
      <c r="Z255" s="182"/>
      <c r="AA255" s="184"/>
      <c r="AB255" s="184"/>
      <c r="AC255" s="184"/>
      <c r="AD255" s="184"/>
      <c r="AE255" s="184"/>
      <c r="AF255" s="184"/>
      <c r="AG255" s="184"/>
      <c r="AH255" s="184"/>
      <c r="AI255" s="184"/>
      <c r="AJ255" s="174"/>
      <c r="AK255" s="174"/>
      <c r="AL255" s="174"/>
      <c r="AM255" s="174"/>
      <c r="AN255" s="174"/>
    </row>
    <row r="256" spans="1:40" ht="15.75" customHeight="1">
      <c r="A256" s="181" t="str">
        <f t="shared" si="2"/>
        <v/>
      </c>
      <c r="B256" s="182"/>
      <c r="C256" s="182"/>
      <c r="D256" s="182" t="str">
        <f t="array" ref="D256">IF(F256="","",INDEX(#REF!,MATCH(F256,#REF!,0)))</f>
        <v/>
      </c>
      <c r="E256" s="182" t="str">
        <f t="array" ref="E256">IF(F256="","",INDEX(#REF!,MATCH(F256,#REF!,0)))</f>
        <v/>
      </c>
      <c r="F256" s="182"/>
      <c r="G256" s="182"/>
      <c r="H256" s="183"/>
      <c r="I256" s="182"/>
      <c r="J256" s="182"/>
      <c r="K256" s="182"/>
      <c r="L256" s="182"/>
      <c r="M256" s="182"/>
      <c r="N256" s="182"/>
      <c r="O256" s="182"/>
      <c r="P256" s="184"/>
      <c r="Q256" s="184"/>
      <c r="R256" s="184"/>
      <c r="S256" s="184"/>
      <c r="T256" s="184"/>
      <c r="U256" s="184"/>
      <c r="V256" s="184"/>
      <c r="W256" s="184"/>
      <c r="X256" s="184"/>
      <c r="Y256" s="182"/>
      <c r="Z256" s="182"/>
      <c r="AA256" s="184"/>
      <c r="AB256" s="184"/>
      <c r="AC256" s="184"/>
      <c r="AD256" s="184"/>
      <c r="AE256" s="184"/>
      <c r="AF256" s="184"/>
      <c r="AG256" s="184"/>
      <c r="AH256" s="184"/>
      <c r="AI256" s="184"/>
      <c r="AJ256" s="174"/>
      <c r="AK256" s="174"/>
      <c r="AL256" s="174"/>
      <c r="AM256" s="174"/>
      <c r="AN256" s="174"/>
    </row>
    <row r="257" spans="1:40" ht="15.75" customHeight="1">
      <c r="A257" s="181" t="str">
        <f t="shared" si="2"/>
        <v/>
      </c>
      <c r="B257" s="182"/>
      <c r="C257" s="182"/>
      <c r="D257" s="182" t="str">
        <f t="array" ref="D257">IF(F257="","",INDEX(#REF!,MATCH(F257,#REF!,0)))</f>
        <v/>
      </c>
      <c r="E257" s="182" t="str">
        <f t="array" ref="E257">IF(F257="","",INDEX(#REF!,MATCH(F257,#REF!,0)))</f>
        <v/>
      </c>
      <c r="F257" s="182"/>
      <c r="G257" s="182"/>
      <c r="H257" s="183"/>
      <c r="I257" s="182"/>
      <c r="J257" s="182"/>
      <c r="K257" s="182"/>
      <c r="L257" s="182"/>
      <c r="M257" s="182"/>
      <c r="N257" s="182"/>
      <c r="O257" s="182"/>
      <c r="P257" s="184"/>
      <c r="Q257" s="184"/>
      <c r="R257" s="184"/>
      <c r="S257" s="184"/>
      <c r="T257" s="184"/>
      <c r="U257" s="184"/>
      <c r="V257" s="184"/>
      <c r="W257" s="184"/>
      <c r="X257" s="184"/>
      <c r="Y257" s="182"/>
      <c r="Z257" s="182"/>
      <c r="AA257" s="184"/>
      <c r="AB257" s="184"/>
      <c r="AC257" s="184"/>
      <c r="AD257" s="184"/>
      <c r="AE257" s="184"/>
      <c r="AF257" s="184"/>
      <c r="AG257" s="184"/>
      <c r="AH257" s="184"/>
      <c r="AI257" s="184"/>
      <c r="AJ257" s="174"/>
      <c r="AK257" s="174"/>
      <c r="AL257" s="174"/>
      <c r="AM257" s="174"/>
      <c r="AN257" s="174"/>
    </row>
    <row r="258" spans="1:40" ht="15.75" customHeight="1">
      <c r="A258" s="181" t="str">
        <f t="shared" si="2"/>
        <v/>
      </c>
      <c r="B258" s="182"/>
      <c r="C258" s="182"/>
      <c r="D258" s="182" t="str">
        <f t="array" ref="D258">IF(F258="","",INDEX(#REF!,MATCH(F258,#REF!,0)))</f>
        <v/>
      </c>
      <c r="E258" s="182" t="str">
        <f t="array" ref="E258">IF(F258="","",INDEX(#REF!,MATCH(F258,#REF!,0)))</f>
        <v/>
      </c>
      <c r="F258" s="182"/>
      <c r="G258" s="182"/>
      <c r="H258" s="183"/>
      <c r="I258" s="182"/>
      <c r="J258" s="182"/>
      <c r="K258" s="182"/>
      <c r="L258" s="182"/>
      <c r="M258" s="182"/>
      <c r="N258" s="182"/>
      <c r="O258" s="182"/>
      <c r="P258" s="184"/>
      <c r="Q258" s="184"/>
      <c r="R258" s="184"/>
      <c r="S258" s="184"/>
      <c r="T258" s="184"/>
      <c r="U258" s="184"/>
      <c r="V258" s="184"/>
      <c r="W258" s="184"/>
      <c r="X258" s="184"/>
      <c r="Y258" s="182"/>
      <c r="Z258" s="182"/>
      <c r="AA258" s="184"/>
      <c r="AB258" s="184"/>
      <c r="AC258" s="184"/>
      <c r="AD258" s="184"/>
      <c r="AE258" s="184"/>
      <c r="AF258" s="184"/>
      <c r="AG258" s="184"/>
      <c r="AH258" s="184"/>
      <c r="AI258" s="184"/>
      <c r="AJ258" s="174"/>
      <c r="AK258" s="174"/>
      <c r="AL258" s="174"/>
      <c r="AM258" s="174"/>
      <c r="AN258" s="174"/>
    </row>
    <row r="259" spans="1:40" ht="15.75" customHeight="1">
      <c r="A259" s="181" t="str">
        <f t="shared" si="2"/>
        <v/>
      </c>
      <c r="B259" s="182"/>
      <c r="C259" s="182"/>
      <c r="D259" s="182" t="str">
        <f t="array" ref="D259">IF(F259="","",INDEX(#REF!,MATCH(F259,#REF!,0)))</f>
        <v/>
      </c>
      <c r="E259" s="182" t="str">
        <f t="array" ref="E259">IF(F259="","",INDEX(#REF!,MATCH(F259,#REF!,0)))</f>
        <v/>
      </c>
      <c r="F259" s="182"/>
      <c r="G259" s="182"/>
      <c r="H259" s="183"/>
      <c r="I259" s="182"/>
      <c r="J259" s="182"/>
      <c r="K259" s="182"/>
      <c r="L259" s="182"/>
      <c r="M259" s="182"/>
      <c r="N259" s="182"/>
      <c r="O259" s="182"/>
      <c r="P259" s="184"/>
      <c r="Q259" s="184"/>
      <c r="R259" s="184"/>
      <c r="S259" s="184"/>
      <c r="T259" s="184"/>
      <c r="U259" s="184"/>
      <c r="V259" s="184"/>
      <c r="W259" s="184"/>
      <c r="X259" s="184"/>
      <c r="Y259" s="182"/>
      <c r="Z259" s="182"/>
      <c r="AA259" s="184"/>
      <c r="AB259" s="184"/>
      <c r="AC259" s="184"/>
      <c r="AD259" s="184"/>
      <c r="AE259" s="184"/>
      <c r="AF259" s="184"/>
      <c r="AG259" s="184"/>
      <c r="AH259" s="184"/>
      <c r="AI259" s="184"/>
      <c r="AJ259" s="174"/>
      <c r="AK259" s="174"/>
      <c r="AL259" s="174"/>
      <c r="AM259" s="174"/>
      <c r="AN259" s="174"/>
    </row>
    <row r="260" spans="1:40" ht="15.75" customHeight="1">
      <c r="A260" s="181" t="str">
        <f t="shared" si="2"/>
        <v/>
      </c>
      <c r="B260" s="182"/>
      <c r="C260" s="182"/>
      <c r="D260" s="182" t="str">
        <f t="array" ref="D260">IF(F260="","",INDEX(#REF!,MATCH(F260,#REF!,0)))</f>
        <v/>
      </c>
      <c r="E260" s="182" t="str">
        <f t="array" ref="E260">IF(F260="","",INDEX(#REF!,MATCH(F260,#REF!,0)))</f>
        <v/>
      </c>
      <c r="F260" s="182"/>
      <c r="G260" s="182"/>
      <c r="H260" s="183"/>
      <c r="I260" s="182"/>
      <c r="J260" s="182"/>
      <c r="K260" s="182"/>
      <c r="L260" s="182"/>
      <c r="M260" s="182"/>
      <c r="N260" s="182"/>
      <c r="O260" s="182"/>
      <c r="P260" s="184"/>
      <c r="Q260" s="184"/>
      <c r="R260" s="184"/>
      <c r="S260" s="184"/>
      <c r="T260" s="184"/>
      <c r="U260" s="184"/>
      <c r="V260" s="184"/>
      <c r="W260" s="184"/>
      <c r="X260" s="184"/>
      <c r="Y260" s="182"/>
      <c r="Z260" s="182"/>
      <c r="AA260" s="184"/>
      <c r="AB260" s="184"/>
      <c r="AC260" s="184"/>
      <c r="AD260" s="184"/>
      <c r="AE260" s="184"/>
      <c r="AF260" s="184"/>
      <c r="AG260" s="184"/>
      <c r="AH260" s="184"/>
      <c r="AI260" s="184"/>
      <c r="AJ260" s="174"/>
      <c r="AK260" s="174"/>
      <c r="AL260" s="174"/>
      <c r="AM260" s="174"/>
      <c r="AN260" s="174"/>
    </row>
    <row r="261" spans="1:40" ht="15.75" customHeight="1">
      <c r="A261" s="181" t="str">
        <f t="shared" si="2"/>
        <v/>
      </c>
      <c r="B261" s="182"/>
      <c r="C261" s="182"/>
      <c r="D261" s="182" t="str">
        <f t="array" ref="D261">IF(F261="","",INDEX(#REF!,MATCH(F261,#REF!,0)))</f>
        <v/>
      </c>
      <c r="E261" s="182" t="str">
        <f t="array" ref="E261">IF(F261="","",INDEX(#REF!,MATCH(F261,#REF!,0)))</f>
        <v/>
      </c>
      <c r="F261" s="182"/>
      <c r="G261" s="182"/>
      <c r="H261" s="183"/>
      <c r="I261" s="182"/>
      <c r="J261" s="182"/>
      <c r="K261" s="182"/>
      <c r="L261" s="182"/>
      <c r="M261" s="182"/>
      <c r="N261" s="182"/>
      <c r="O261" s="182"/>
      <c r="P261" s="184"/>
      <c r="Q261" s="184"/>
      <c r="R261" s="184"/>
      <c r="S261" s="184"/>
      <c r="T261" s="184"/>
      <c r="U261" s="184"/>
      <c r="V261" s="184"/>
      <c r="W261" s="184"/>
      <c r="X261" s="184"/>
      <c r="Y261" s="182"/>
      <c r="Z261" s="182"/>
      <c r="AA261" s="184"/>
      <c r="AB261" s="184"/>
      <c r="AC261" s="184"/>
      <c r="AD261" s="184"/>
      <c r="AE261" s="184"/>
      <c r="AF261" s="184"/>
      <c r="AG261" s="184"/>
      <c r="AH261" s="184"/>
      <c r="AI261" s="184"/>
      <c r="AJ261" s="174"/>
      <c r="AK261" s="174"/>
      <c r="AL261" s="174"/>
      <c r="AM261" s="174"/>
      <c r="AN261" s="174"/>
    </row>
    <row r="262" spans="1:40" ht="15.75" customHeight="1">
      <c r="A262" s="181" t="str">
        <f t="shared" si="2"/>
        <v/>
      </c>
      <c r="B262" s="182"/>
      <c r="C262" s="182"/>
      <c r="D262" s="182" t="str">
        <f t="array" ref="D262">IF(F262="","",INDEX(#REF!,MATCH(F262,#REF!,0)))</f>
        <v/>
      </c>
      <c r="E262" s="182" t="str">
        <f t="array" ref="E262">IF(F262="","",INDEX(#REF!,MATCH(F262,#REF!,0)))</f>
        <v/>
      </c>
      <c r="F262" s="182"/>
      <c r="G262" s="182"/>
      <c r="H262" s="183"/>
      <c r="I262" s="182"/>
      <c r="J262" s="182"/>
      <c r="K262" s="182"/>
      <c r="L262" s="182"/>
      <c r="M262" s="182"/>
      <c r="N262" s="182"/>
      <c r="O262" s="182"/>
      <c r="P262" s="184"/>
      <c r="Q262" s="184"/>
      <c r="R262" s="184"/>
      <c r="S262" s="184"/>
      <c r="T262" s="184"/>
      <c r="U262" s="184"/>
      <c r="V262" s="184"/>
      <c r="W262" s="184"/>
      <c r="X262" s="184"/>
      <c r="Y262" s="182"/>
      <c r="Z262" s="182"/>
      <c r="AA262" s="184"/>
      <c r="AB262" s="184"/>
      <c r="AC262" s="184"/>
      <c r="AD262" s="184"/>
      <c r="AE262" s="184"/>
      <c r="AF262" s="184"/>
      <c r="AG262" s="184"/>
      <c r="AH262" s="184"/>
      <c r="AI262" s="184"/>
      <c r="AJ262" s="174"/>
      <c r="AK262" s="174"/>
      <c r="AL262" s="174"/>
      <c r="AM262" s="174"/>
      <c r="AN262" s="174"/>
    </row>
    <row r="263" spans="1:40" ht="15.75" customHeight="1">
      <c r="A263" s="181" t="str">
        <f t="shared" ref="A263:A517" si="3">IF(B263&gt;0,A262+1,"")</f>
        <v/>
      </c>
      <c r="B263" s="182"/>
      <c r="C263" s="182"/>
      <c r="D263" s="182" t="str">
        <f t="array" ref="D263">IF(F263="","",INDEX(#REF!,MATCH(F263,#REF!,0)))</f>
        <v/>
      </c>
      <c r="E263" s="182" t="str">
        <f t="array" ref="E263">IF(F263="","",INDEX(#REF!,MATCH(F263,#REF!,0)))</f>
        <v/>
      </c>
      <c r="F263" s="182"/>
      <c r="G263" s="182"/>
      <c r="H263" s="183"/>
      <c r="I263" s="182"/>
      <c r="J263" s="182"/>
      <c r="K263" s="182"/>
      <c r="L263" s="182"/>
      <c r="M263" s="182"/>
      <c r="N263" s="182"/>
      <c r="O263" s="182"/>
      <c r="P263" s="184"/>
      <c r="Q263" s="184"/>
      <c r="R263" s="184"/>
      <c r="S263" s="184"/>
      <c r="T263" s="184"/>
      <c r="U263" s="184"/>
      <c r="V263" s="184"/>
      <c r="W263" s="184"/>
      <c r="X263" s="184"/>
      <c r="Y263" s="182"/>
      <c r="Z263" s="182"/>
      <c r="AA263" s="184"/>
      <c r="AB263" s="184"/>
      <c r="AC263" s="184"/>
      <c r="AD263" s="184"/>
      <c r="AE263" s="184"/>
      <c r="AF263" s="184"/>
      <c r="AG263" s="184"/>
      <c r="AH263" s="184"/>
      <c r="AI263" s="184"/>
      <c r="AJ263" s="174"/>
      <c r="AK263" s="174"/>
      <c r="AL263" s="174"/>
      <c r="AM263" s="174"/>
      <c r="AN263" s="174"/>
    </row>
    <row r="264" spans="1:40" ht="15.75" customHeight="1">
      <c r="A264" s="181" t="str">
        <f t="shared" si="3"/>
        <v/>
      </c>
      <c r="B264" s="182"/>
      <c r="C264" s="182"/>
      <c r="D264" s="182" t="str">
        <f t="array" ref="D264">IF(F264="","",INDEX(#REF!,MATCH(F264,#REF!,0)))</f>
        <v/>
      </c>
      <c r="E264" s="182" t="str">
        <f t="array" ref="E264">IF(F264="","",INDEX(#REF!,MATCH(F264,#REF!,0)))</f>
        <v/>
      </c>
      <c r="F264" s="182"/>
      <c r="G264" s="182"/>
      <c r="H264" s="183"/>
      <c r="I264" s="182"/>
      <c r="J264" s="182"/>
      <c r="K264" s="182"/>
      <c r="L264" s="182"/>
      <c r="M264" s="182"/>
      <c r="N264" s="182"/>
      <c r="O264" s="182"/>
      <c r="P264" s="184"/>
      <c r="Q264" s="184"/>
      <c r="R264" s="184"/>
      <c r="S264" s="184"/>
      <c r="T264" s="184"/>
      <c r="U264" s="184"/>
      <c r="V264" s="184"/>
      <c r="W264" s="184"/>
      <c r="X264" s="184"/>
      <c r="Y264" s="182"/>
      <c r="Z264" s="182"/>
      <c r="AA264" s="184"/>
      <c r="AB264" s="184"/>
      <c r="AC264" s="184"/>
      <c r="AD264" s="184"/>
      <c r="AE264" s="184"/>
      <c r="AF264" s="184"/>
      <c r="AG264" s="184"/>
      <c r="AH264" s="184"/>
      <c r="AI264" s="184"/>
      <c r="AJ264" s="174"/>
      <c r="AK264" s="174"/>
      <c r="AL264" s="174"/>
      <c r="AM264" s="174"/>
      <c r="AN264" s="174"/>
    </row>
    <row r="265" spans="1:40" ht="15.75" customHeight="1">
      <c r="A265" s="181" t="str">
        <f t="shared" si="3"/>
        <v/>
      </c>
      <c r="B265" s="182"/>
      <c r="C265" s="182"/>
      <c r="D265" s="182" t="str">
        <f t="array" ref="D265">IF(F265="","",INDEX(#REF!,MATCH(F265,#REF!,0)))</f>
        <v/>
      </c>
      <c r="E265" s="182" t="str">
        <f t="array" ref="E265">IF(F265="","",INDEX(#REF!,MATCH(F265,#REF!,0)))</f>
        <v/>
      </c>
      <c r="F265" s="182"/>
      <c r="G265" s="182"/>
      <c r="H265" s="183"/>
      <c r="I265" s="182"/>
      <c r="J265" s="182"/>
      <c r="K265" s="182"/>
      <c r="L265" s="182"/>
      <c r="M265" s="182"/>
      <c r="N265" s="182"/>
      <c r="O265" s="182"/>
      <c r="P265" s="184"/>
      <c r="Q265" s="184"/>
      <c r="R265" s="184"/>
      <c r="S265" s="184"/>
      <c r="T265" s="184"/>
      <c r="U265" s="184"/>
      <c r="V265" s="184"/>
      <c r="W265" s="184"/>
      <c r="X265" s="184"/>
      <c r="Y265" s="182"/>
      <c r="Z265" s="182"/>
      <c r="AA265" s="184"/>
      <c r="AB265" s="184"/>
      <c r="AC265" s="184"/>
      <c r="AD265" s="184"/>
      <c r="AE265" s="184"/>
      <c r="AF265" s="184"/>
      <c r="AG265" s="184"/>
      <c r="AH265" s="184"/>
      <c r="AI265" s="184"/>
      <c r="AJ265" s="174"/>
      <c r="AK265" s="174"/>
      <c r="AL265" s="174"/>
      <c r="AM265" s="174"/>
      <c r="AN265" s="174"/>
    </row>
    <row r="266" spans="1:40" ht="15.75" customHeight="1">
      <c r="A266" s="181" t="str">
        <f t="shared" si="3"/>
        <v/>
      </c>
      <c r="B266" s="182"/>
      <c r="C266" s="182"/>
      <c r="D266" s="182" t="str">
        <f t="array" ref="D266">IF(F266="","",INDEX(#REF!,MATCH(F266,#REF!,0)))</f>
        <v/>
      </c>
      <c r="E266" s="182" t="str">
        <f t="array" ref="E266">IF(F266="","",INDEX(#REF!,MATCH(F266,#REF!,0)))</f>
        <v/>
      </c>
      <c r="F266" s="182"/>
      <c r="G266" s="182"/>
      <c r="H266" s="183"/>
      <c r="I266" s="182"/>
      <c r="J266" s="182"/>
      <c r="K266" s="182"/>
      <c r="L266" s="182"/>
      <c r="M266" s="182"/>
      <c r="N266" s="182"/>
      <c r="O266" s="182"/>
      <c r="P266" s="184"/>
      <c r="Q266" s="184"/>
      <c r="R266" s="184"/>
      <c r="S266" s="184"/>
      <c r="T266" s="184"/>
      <c r="U266" s="184"/>
      <c r="V266" s="184"/>
      <c r="W266" s="184"/>
      <c r="X266" s="184"/>
      <c r="Y266" s="182"/>
      <c r="Z266" s="182"/>
      <c r="AA266" s="184"/>
      <c r="AB266" s="184"/>
      <c r="AC266" s="184"/>
      <c r="AD266" s="184"/>
      <c r="AE266" s="184"/>
      <c r="AF266" s="184"/>
      <c r="AG266" s="184"/>
      <c r="AH266" s="184"/>
      <c r="AI266" s="184"/>
      <c r="AJ266" s="174"/>
      <c r="AK266" s="174"/>
      <c r="AL266" s="174"/>
      <c r="AM266" s="174"/>
      <c r="AN266" s="174"/>
    </row>
    <row r="267" spans="1:40" ht="15.75" customHeight="1">
      <c r="A267" s="181" t="str">
        <f t="shared" si="3"/>
        <v/>
      </c>
      <c r="B267" s="182"/>
      <c r="C267" s="182"/>
      <c r="D267" s="182" t="str">
        <f t="array" ref="D267">IF(F267="","",INDEX(#REF!,MATCH(F267,#REF!,0)))</f>
        <v/>
      </c>
      <c r="E267" s="182" t="str">
        <f t="array" ref="E267">IF(F267="","",INDEX(#REF!,MATCH(F267,#REF!,0)))</f>
        <v/>
      </c>
      <c r="F267" s="182"/>
      <c r="G267" s="182"/>
      <c r="H267" s="183"/>
      <c r="I267" s="182"/>
      <c r="J267" s="182"/>
      <c r="K267" s="182"/>
      <c r="L267" s="182"/>
      <c r="M267" s="182"/>
      <c r="N267" s="182"/>
      <c r="O267" s="182"/>
      <c r="P267" s="184"/>
      <c r="Q267" s="184"/>
      <c r="R267" s="184"/>
      <c r="S267" s="184"/>
      <c r="T267" s="184"/>
      <c r="U267" s="184"/>
      <c r="V267" s="184"/>
      <c r="W267" s="184"/>
      <c r="X267" s="184"/>
      <c r="Y267" s="182"/>
      <c r="Z267" s="182"/>
      <c r="AA267" s="184"/>
      <c r="AB267" s="184"/>
      <c r="AC267" s="184"/>
      <c r="AD267" s="184"/>
      <c r="AE267" s="184"/>
      <c r="AF267" s="184"/>
      <c r="AG267" s="184"/>
      <c r="AH267" s="184"/>
      <c r="AI267" s="184"/>
      <c r="AJ267" s="174"/>
      <c r="AK267" s="174"/>
      <c r="AL267" s="174"/>
      <c r="AM267" s="174"/>
      <c r="AN267" s="174"/>
    </row>
    <row r="268" spans="1:40" ht="15.75" customHeight="1">
      <c r="A268" s="181" t="str">
        <f t="shared" si="3"/>
        <v/>
      </c>
      <c r="B268" s="182"/>
      <c r="C268" s="182"/>
      <c r="D268" s="182" t="str">
        <f t="array" ref="D268">IF(F268="","",INDEX(#REF!,MATCH(F268,#REF!,0)))</f>
        <v/>
      </c>
      <c r="E268" s="182" t="str">
        <f t="array" ref="E268">IF(F268="","",INDEX(#REF!,MATCH(F268,#REF!,0)))</f>
        <v/>
      </c>
      <c r="F268" s="182"/>
      <c r="G268" s="182"/>
      <c r="H268" s="183"/>
      <c r="I268" s="182"/>
      <c r="J268" s="182"/>
      <c r="K268" s="182"/>
      <c r="L268" s="182"/>
      <c r="M268" s="182"/>
      <c r="N268" s="182"/>
      <c r="O268" s="182"/>
      <c r="P268" s="184"/>
      <c r="Q268" s="184"/>
      <c r="R268" s="184"/>
      <c r="S268" s="184"/>
      <c r="T268" s="184"/>
      <c r="U268" s="184"/>
      <c r="V268" s="184"/>
      <c r="W268" s="184"/>
      <c r="X268" s="184"/>
      <c r="Y268" s="182"/>
      <c r="Z268" s="182"/>
      <c r="AA268" s="184"/>
      <c r="AB268" s="184"/>
      <c r="AC268" s="184"/>
      <c r="AD268" s="184"/>
      <c r="AE268" s="184"/>
      <c r="AF268" s="184"/>
      <c r="AG268" s="184"/>
      <c r="AH268" s="184"/>
      <c r="AI268" s="184"/>
      <c r="AJ268" s="174"/>
      <c r="AK268" s="174"/>
      <c r="AL268" s="174"/>
      <c r="AM268" s="174"/>
      <c r="AN268" s="174"/>
    </row>
    <row r="269" spans="1:40" ht="15.75" customHeight="1">
      <c r="A269" s="181" t="str">
        <f t="shared" si="3"/>
        <v/>
      </c>
      <c r="B269" s="182"/>
      <c r="C269" s="182"/>
      <c r="D269" s="182" t="str">
        <f t="array" ref="D269">IF(F269="","",INDEX(#REF!,MATCH(F269,#REF!,0)))</f>
        <v/>
      </c>
      <c r="E269" s="182" t="str">
        <f t="array" ref="E269">IF(F269="","",INDEX(#REF!,MATCH(F269,#REF!,0)))</f>
        <v/>
      </c>
      <c r="F269" s="182"/>
      <c r="G269" s="182"/>
      <c r="H269" s="183"/>
      <c r="I269" s="182"/>
      <c r="J269" s="182"/>
      <c r="K269" s="182"/>
      <c r="L269" s="182"/>
      <c r="M269" s="182"/>
      <c r="N269" s="182"/>
      <c r="O269" s="182"/>
      <c r="P269" s="184"/>
      <c r="Q269" s="184"/>
      <c r="R269" s="184"/>
      <c r="S269" s="184"/>
      <c r="T269" s="184"/>
      <c r="U269" s="184"/>
      <c r="V269" s="184"/>
      <c r="W269" s="184"/>
      <c r="X269" s="184"/>
      <c r="Y269" s="182"/>
      <c r="Z269" s="182"/>
      <c r="AA269" s="184"/>
      <c r="AB269" s="184"/>
      <c r="AC269" s="184"/>
      <c r="AD269" s="184"/>
      <c r="AE269" s="184"/>
      <c r="AF269" s="184"/>
      <c r="AG269" s="184"/>
      <c r="AH269" s="184"/>
      <c r="AI269" s="184"/>
      <c r="AJ269" s="174"/>
      <c r="AK269" s="174"/>
      <c r="AL269" s="174"/>
      <c r="AM269" s="174"/>
      <c r="AN269" s="174"/>
    </row>
    <row r="270" spans="1:40" ht="15.75" customHeight="1">
      <c r="A270" s="181" t="str">
        <f t="shared" si="3"/>
        <v/>
      </c>
      <c r="B270" s="182"/>
      <c r="C270" s="182"/>
      <c r="D270" s="182" t="str">
        <f t="array" ref="D270">IF(F270="","",INDEX(#REF!,MATCH(F270,#REF!,0)))</f>
        <v/>
      </c>
      <c r="E270" s="182" t="str">
        <f t="array" ref="E270">IF(F270="","",INDEX(#REF!,MATCH(F270,#REF!,0)))</f>
        <v/>
      </c>
      <c r="F270" s="182"/>
      <c r="G270" s="182"/>
      <c r="H270" s="183"/>
      <c r="I270" s="182"/>
      <c r="J270" s="182"/>
      <c r="K270" s="182"/>
      <c r="L270" s="182"/>
      <c r="M270" s="182"/>
      <c r="N270" s="182"/>
      <c r="O270" s="182"/>
      <c r="P270" s="184"/>
      <c r="Q270" s="184"/>
      <c r="R270" s="184"/>
      <c r="S270" s="184"/>
      <c r="T270" s="184"/>
      <c r="U270" s="184"/>
      <c r="V270" s="184"/>
      <c r="W270" s="184"/>
      <c r="X270" s="184"/>
      <c r="Y270" s="182"/>
      <c r="Z270" s="182"/>
      <c r="AA270" s="184"/>
      <c r="AB270" s="184"/>
      <c r="AC270" s="184"/>
      <c r="AD270" s="184"/>
      <c r="AE270" s="184"/>
      <c r="AF270" s="184"/>
      <c r="AG270" s="184"/>
      <c r="AH270" s="184"/>
      <c r="AI270" s="184"/>
      <c r="AJ270" s="174"/>
      <c r="AK270" s="174"/>
      <c r="AL270" s="174"/>
      <c r="AM270" s="174"/>
      <c r="AN270" s="174"/>
    </row>
    <row r="271" spans="1:40" ht="15.75" customHeight="1">
      <c r="A271" s="181" t="str">
        <f t="shared" si="3"/>
        <v/>
      </c>
      <c r="B271" s="182"/>
      <c r="C271" s="182"/>
      <c r="D271" s="182" t="str">
        <f t="array" ref="D271">IF(F271="","",INDEX(#REF!,MATCH(F271,#REF!,0)))</f>
        <v/>
      </c>
      <c r="E271" s="182" t="str">
        <f t="array" ref="E271">IF(F271="","",INDEX(#REF!,MATCH(F271,#REF!,0)))</f>
        <v/>
      </c>
      <c r="F271" s="182"/>
      <c r="G271" s="182"/>
      <c r="H271" s="183"/>
      <c r="I271" s="182"/>
      <c r="J271" s="182"/>
      <c r="K271" s="182"/>
      <c r="L271" s="182"/>
      <c r="M271" s="182"/>
      <c r="N271" s="182"/>
      <c r="O271" s="182"/>
      <c r="P271" s="184"/>
      <c r="Q271" s="184"/>
      <c r="R271" s="184"/>
      <c r="S271" s="184"/>
      <c r="T271" s="184"/>
      <c r="U271" s="184"/>
      <c r="V271" s="184"/>
      <c r="W271" s="184"/>
      <c r="X271" s="184"/>
      <c r="Y271" s="182"/>
      <c r="Z271" s="182"/>
      <c r="AA271" s="184"/>
      <c r="AB271" s="184"/>
      <c r="AC271" s="184"/>
      <c r="AD271" s="184"/>
      <c r="AE271" s="184"/>
      <c r="AF271" s="184"/>
      <c r="AG271" s="184"/>
      <c r="AH271" s="184"/>
      <c r="AI271" s="184"/>
      <c r="AJ271" s="174"/>
      <c r="AK271" s="174"/>
      <c r="AL271" s="174"/>
      <c r="AM271" s="174"/>
      <c r="AN271" s="174"/>
    </row>
    <row r="272" spans="1:40" ht="15.75" customHeight="1">
      <c r="A272" s="181" t="str">
        <f t="shared" si="3"/>
        <v/>
      </c>
      <c r="B272" s="182"/>
      <c r="C272" s="182"/>
      <c r="D272" s="182" t="str">
        <f t="array" ref="D272">IF(F272="","",INDEX(#REF!,MATCH(F272,#REF!,0)))</f>
        <v/>
      </c>
      <c r="E272" s="182" t="str">
        <f t="array" ref="E272">IF(F272="","",INDEX(#REF!,MATCH(F272,#REF!,0)))</f>
        <v/>
      </c>
      <c r="F272" s="182"/>
      <c r="G272" s="182"/>
      <c r="H272" s="183"/>
      <c r="I272" s="182"/>
      <c r="J272" s="182"/>
      <c r="K272" s="182"/>
      <c r="L272" s="182"/>
      <c r="M272" s="182"/>
      <c r="N272" s="182"/>
      <c r="O272" s="182"/>
      <c r="P272" s="184"/>
      <c r="Q272" s="184"/>
      <c r="R272" s="184"/>
      <c r="S272" s="184"/>
      <c r="T272" s="184"/>
      <c r="U272" s="184"/>
      <c r="V272" s="184"/>
      <c r="W272" s="184"/>
      <c r="X272" s="184"/>
      <c r="Y272" s="182"/>
      <c r="Z272" s="182"/>
      <c r="AA272" s="184"/>
      <c r="AB272" s="184"/>
      <c r="AC272" s="184"/>
      <c r="AD272" s="184"/>
      <c r="AE272" s="184"/>
      <c r="AF272" s="184"/>
      <c r="AG272" s="184"/>
      <c r="AH272" s="184"/>
      <c r="AI272" s="184"/>
      <c r="AJ272" s="174"/>
      <c r="AK272" s="174"/>
      <c r="AL272" s="174"/>
      <c r="AM272" s="174"/>
      <c r="AN272" s="174"/>
    </row>
    <row r="273" spans="1:40" ht="15.75" customHeight="1">
      <c r="A273" s="181" t="str">
        <f t="shared" si="3"/>
        <v/>
      </c>
      <c r="B273" s="182"/>
      <c r="C273" s="182"/>
      <c r="D273" s="182" t="str">
        <f t="array" ref="D273">IF(F273="","",INDEX(#REF!,MATCH(F273,#REF!,0)))</f>
        <v/>
      </c>
      <c r="E273" s="182" t="str">
        <f t="array" ref="E273">IF(F273="","",INDEX(#REF!,MATCH(F273,#REF!,0)))</f>
        <v/>
      </c>
      <c r="F273" s="182"/>
      <c r="G273" s="182"/>
      <c r="H273" s="183"/>
      <c r="I273" s="182"/>
      <c r="J273" s="182"/>
      <c r="K273" s="182"/>
      <c r="L273" s="182"/>
      <c r="M273" s="182"/>
      <c r="N273" s="182"/>
      <c r="O273" s="182"/>
      <c r="P273" s="184"/>
      <c r="Q273" s="184"/>
      <c r="R273" s="184"/>
      <c r="S273" s="184"/>
      <c r="T273" s="184"/>
      <c r="U273" s="184"/>
      <c r="V273" s="184"/>
      <c r="W273" s="184"/>
      <c r="X273" s="184"/>
      <c r="Y273" s="182"/>
      <c r="Z273" s="182"/>
      <c r="AA273" s="184"/>
      <c r="AB273" s="184"/>
      <c r="AC273" s="184"/>
      <c r="AD273" s="184"/>
      <c r="AE273" s="184"/>
      <c r="AF273" s="184"/>
      <c r="AG273" s="184"/>
      <c r="AH273" s="184"/>
      <c r="AI273" s="184"/>
      <c r="AJ273" s="174"/>
      <c r="AK273" s="174"/>
      <c r="AL273" s="174"/>
      <c r="AM273" s="174"/>
      <c r="AN273" s="174"/>
    </row>
    <row r="274" spans="1:40" ht="15.75" customHeight="1">
      <c r="A274" s="181" t="str">
        <f t="shared" si="3"/>
        <v/>
      </c>
      <c r="B274" s="182"/>
      <c r="C274" s="182"/>
      <c r="D274" s="182" t="str">
        <f t="array" ref="D274">IF(F274="","",INDEX(#REF!,MATCH(F274,#REF!,0)))</f>
        <v/>
      </c>
      <c r="E274" s="182" t="str">
        <f t="array" ref="E274">IF(F274="","",INDEX(#REF!,MATCH(F274,#REF!,0)))</f>
        <v/>
      </c>
      <c r="F274" s="182"/>
      <c r="G274" s="182"/>
      <c r="H274" s="183"/>
      <c r="I274" s="182"/>
      <c r="J274" s="182"/>
      <c r="K274" s="182"/>
      <c r="L274" s="182"/>
      <c r="M274" s="182"/>
      <c r="N274" s="182"/>
      <c r="O274" s="182"/>
      <c r="P274" s="184"/>
      <c r="Q274" s="184"/>
      <c r="R274" s="184"/>
      <c r="S274" s="184"/>
      <c r="T274" s="184"/>
      <c r="U274" s="184"/>
      <c r="V274" s="184"/>
      <c r="W274" s="184"/>
      <c r="X274" s="184"/>
      <c r="Y274" s="182"/>
      <c r="Z274" s="182"/>
      <c r="AA274" s="184"/>
      <c r="AB274" s="184"/>
      <c r="AC274" s="184"/>
      <c r="AD274" s="184"/>
      <c r="AE274" s="184"/>
      <c r="AF274" s="184"/>
      <c r="AG274" s="184"/>
      <c r="AH274" s="184"/>
      <c r="AI274" s="184"/>
      <c r="AJ274" s="174"/>
      <c r="AK274" s="174"/>
      <c r="AL274" s="174"/>
      <c r="AM274" s="174"/>
      <c r="AN274" s="174"/>
    </row>
    <row r="275" spans="1:40" ht="15.75" customHeight="1">
      <c r="A275" s="181" t="str">
        <f t="shared" si="3"/>
        <v/>
      </c>
      <c r="B275" s="182"/>
      <c r="C275" s="182"/>
      <c r="D275" s="182" t="str">
        <f t="array" ref="D275">IF(F275="","",INDEX(#REF!,MATCH(F275,#REF!,0)))</f>
        <v/>
      </c>
      <c r="E275" s="182" t="str">
        <f t="array" ref="E275">IF(F275="","",INDEX(#REF!,MATCH(F275,#REF!,0)))</f>
        <v/>
      </c>
      <c r="F275" s="182"/>
      <c r="G275" s="182"/>
      <c r="H275" s="183"/>
      <c r="I275" s="182"/>
      <c r="J275" s="182"/>
      <c r="K275" s="182"/>
      <c r="L275" s="182"/>
      <c r="M275" s="182"/>
      <c r="N275" s="182"/>
      <c r="O275" s="182"/>
      <c r="P275" s="184"/>
      <c r="Q275" s="184"/>
      <c r="R275" s="184"/>
      <c r="S275" s="184"/>
      <c r="T275" s="184"/>
      <c r="U275" s="184"/>
      <c r="V275" s="184"/>
      <c r="W275" s="184"/>
      <c r="X275" s="184"/>
      <c r="Y275" s="182"/>
      <c r="Z275" s="182"/>
      <c r="AA275" s="184"/>
      <c r="AB275" s="184"/>
      <c r="AC275" s="184"/>
      <c r="AD275" s="184"/>
      <c r="AE275" s="184"/>
      <c r="AF275" s="184"/>
      <c r="AG275" s="184"/>
      <c r="AH275" s="184"/>
      <c r="AI275" s="184"/>
      <c r="AJ275" s="174"/>
      <c r="AK275" s="174"/>
      <c r="AL275" s="174"/>
      <c r="AM275" s="174"/>
      <c r="AN275" s="174"/>
    </row>
    <row r="276" spans="1:40" ht="15.75" customHeight="1">
      <c r="A276" s="181" t="str">
        <f t="shared" si="3"/>
        <v/>
      </c>
      <c r="B276" s="182"/>
      <c r="C276" s="182"/>
      <c r="D276" s="182" t="str">
        <f t="array" ref="D276">IF(F276="","",INDEX(#REF!,MATCH(F276,#REF!,0)))</f>
        <v/>
      </c>
      <c r="E276" s="182" t="str">
        <f t="array" ref="E276">IF(F276="","",INDEX(#REF!,MATCH(F276,#REF!,0)))</f>
        <v/>
      </c>
      <c r="F276" s="182"/>
      <c r="G276" s="182"/>
      <c r="H276" s="183"/>
      <c r="I276" s="182"/>
      <c r="J276" s="182"/>
      <c r="K276" s="182"/>
      <c r="L276" s="182"/>
      <c r="M276" s="182"/>
      <c r="N276" s="182"/>
      <c r="O276" s="182"/>
      <c r="P276" s="184"/>
      <c r="Q276" s="184"/>
      <c r="R276" s="184"/>
      <c r="S276" s="184"/>
      <c r="T276" s="184"/>
      <c r="U276" s="184"/>
      <c r="V276" s="184"/>
      <c r="W276" s="184"/>
      <c r="X276" s="184"/>
      <c r="Y276" s="182"/>
      <c r="Z276" s="182"/>
      <c r="AA276" s="184"/>
      <c r="AB276" s="184"/>
      <c r="AC276" s="184"/>
      <c r="AD276" s="184"/>
      <c r="AE276" s="184"/>
      <c r="AF276" s="184"/>
      <c r="AG276" s="184"/>
      <c r="AH276" s="184"/>
      <c r="AI276" s="184"/>
      <c r="AJ276" s="174"/>
      <c r="AK276" s="174"/>
      <c r="AL276" s="174"/>
      <c r="AM276" s="174"/>
      <c r="AN276" s="174"/>
    </row>
    <row r="277" spans="1:40" ht="15.75" customHeight="1">
      <c r="A277" s="181" t="str">
        <f t="shared" si="3"/>
        <v/>
      </c>
      <c r="B277" s="182"/>
      <c r="C277" s="182"/>
      <c r="D277" s="182" t="str">
        <f t="array" ref="D277">IF(F277="","",INDEX(#REF!,MATCH(F277,#REF!,0)))</f>
        <v/>
      </c>
      <c r="E277" s="182" t="str">
        <f t="array" ref="E277">IF(F277="","",INDEX(#REF!,MATCH(F277,#REF!,0)))</f>
        <v/>
      </c>
      <c r="F277" s="182"/>
      <c r="G277" s="182"/>
      <c r="H277" s="183"/>
      <c r="I277" s="182"/>
      <c r="J277" s="182"/>
      <c r="K277" s="182"/>
      <c r="L277" s="182"/>
      <c r="M277" s="182"/>
      <c r="N277" s="182"/>
      <c r="O277" s="182"/>
      <c r="P277" s="184"/>
      <c r="Q277" s="184"/>
      <c r="R277" s="184"/>
      <c r="S277" s="184"/>
      <c r="T277" s="184"/>
      <c r="U277" s="184"/>
      <c r="V277" s="184"/>
      <c r="W277" s="184"/>
      <c r="X277" s="184"/>
      <c r="Y277" s="182"/>
      <c r="Z277" s="182"/>
      <c r="AA277" s="184"/>
      <c r="AB277" s="184"/>
      <c r="AC277" s="184"/>
      <c r="AD277" s="184"/>
      <c r="AE277" s="184"/>
      <c r="AF277" s="184"/>
      <c r="AG277" s="184"/>
      <c r="AH277" s="184"/>
      <c r="AI277" s="184"/>
      <c r="AJ277" s="174"/>
      <c r="AK277" s="174"/>
      <c r="AL277" s="174"/>
      <c r="AM277" s="174"/>
      <c r="AN277" s="174"/>
    </row>
    <row r="278" spans="1:40" ht="15.75" customHeight="1">
      <c r="A278" s="181" t="str">
        <f t="shared" si="3"/>
        <v/>
      </c>
      <c r="B278" s="182"/>
      <c r="C278" s="182"/>
      <c r="D278" s="182" t="str">
        <f t="array" ref="D278">IF(F278="","",INDEX(#REF!,MATCH(F278,#REF!,0)))</f>
        <v/>
      </c>
      <c r="E278" s="182" t="str">
        <f t="array" ref="E278">IF(F278="","",INDEX(#REF!,MATCH(F278,#REF!,0)))</f>
        <v/>
      </c>
      <c r="F278" s="182"/>
      <c r="G278" s="182"/>
      <c r="H278" s="183"/>
      <c r="I278" s="182"/>
      <c r="J278" s="182"/>
      <c r="K278" s="182"/>
      <c r="L278" s="182"/>
      <c r="M278" s="182"/>
      <c r="N278" s="182"/>
      <c r="O278" s="182"/>
      <c r="P278" s="184"/>
      <c r="Q278" s="184"/>
      <c r="R278" s="184"/>
      <c r="S278" s="184"/>
      <c r="T278" s="184"/>
      <c r="U278" s="184"/>
      <c r="V278" s="184"/>
      <c r="W278" s="184"/>
      <c r="X278" s="184"/>
      <c r="Y278" s="182"/>
      <c r="Z278" s="182"/>
      <c r="AA278" s="184"/>
      <c r="AB278" s="184"/>
      <c r="AC278" s="184"/>
      <c r="AD278" s="184"/>
      <c r="AE278" s="184"/>
      <c r="AF278" s="184"/>
      <c r="AG278" s="184"/>
      <c r="AH278" s="184"/>
      <c r="AI278" s="184"/>
      <c r="AJ278" s="174"/>
      <c r="AK278" s="174"/>
      <c r="AL278" s="174"/>
      <c r="AM278" s="174"/>
      <c r="AN278" s="174"/>
    </row>
    <row r="279" spans="1:40" ht="15.75" customHeight="1">
      <c r="A279" s="181" t="str">
        <f t="shared" si="3"/>
        <v/>
      </c>
      <c r="B279" s="182"/>
      <c r="C279" s="182"/>
      <c r="D279" s="182" t="str">
        <f t="array" ref="D279">IF(F279="","",INDEX(#REF!,MATCH(F279,#REF!,0)))</f>
        <v/>
      </c>
      <c r="E279" s="182" t="str">
        <f t="array" ref="E279">IF(F279="","",INDEX(#REF!,MATCH(F279,#REF!,0)))</f>
        <v/>
      </c>
      <c r="F279" s="182"/>
      <c r="G279" s="182"/>
      <c r="H279" s="183"/>
      <c r="I279" s="182"/>
      <c r="J279" s="182"/>
      <c r="K279" s="182"/>
      <c r="L279" s="182"/>
      <c r="M279" s="182"/>
      <c r="N279" s="182"/>
      <c r="O279" s="182"/>
      <c r="P279" s="184"/>
      <c r="Q279" s="184"/>
      <c r="R279" s="184"/>
      <c r="S279" s="184"/>
      <c r="T279" s="184"/>
      <c r="U279" s="184"/>
      <c r="V279" s="184"/>
      <c r="W279" s="184"/>
      <c r="X279" s="184"/>
      <c r="Y279" s="182"/>
      <c r="Z279" s="182"/>
      <c r="AA279" s="184"/>
      <c r="AB279" s="184"/>
      <c r="AC279" s="184"/>
      <c r="AD279" s="184"/>
      <c r="AE279" s="184"/>
      <c r="AF279" s="184"/>
      <c r="AG279" s="184"/>
      <c r="AH279" s="184"/>
      <c r="AI279" s="184"/>
      <c r="AJ279" s="174"/>
      <c r="AK279" s="174"/>
      <c r="AL279" s="174"/>
      <c r="AM279" s="174"/>
      <c r="AN279" s="174"/>
    </row>
    <row r="280" spans="1:40" ht="15.75" customHeight="1">
      <c r="A280" s="181" t="str">
        <f t="shared" si="3"/>
        <v/>
      </c>
      <c r="B280" s="182"/>
      <c r="C280" s="182"/>
      <c r="D280" s="182" t="str">
        <f t="array" ref="D280">IF(F280="","",INDEX(#REF!,MATCH(F280,#REF!,0)))</f>
        <v/>
      </c>
      <c r="E280" s="182" t="str">
        <f t="array" ref="E280">IF(F280="","",INDEX(#REF!,MATCH(F280,#REF!,0)))</f>
        <v/>
      </c>
      <c r="F280" s="182"/>
      <c r="G280" s="182"/>
      <c r="H280" s="183"/>
      <c r="I280" s="182"/>
      <c r="J280" s="182"/>
      <c r="K280" s="182"/>
      <c r="L280" s="182"/>
      <c r="M280" s="182"/>
      <c r="N280" s="182"/>
      <c r="O280" s="182"/>
      <c r="P280" s="184"/>
      <c r="Q280" s="184"/>
      <c r="R280" s="184"/>
      <c r="S280" s="184"/>
      <c r="T280" s="184"/>
      <c r="U280" s="184"/>
      <c r="V280" s="184"/>
      <c r="W280" s="184"/>
      <c r="X280" s="184"/>
      <c r="Y280" s="182"/>
      <c r="Z280" s="182"/>
      <c r="AA280" s="184"/>
      <c r="AB280" s="184"/>
      <c r="AC280" s="184"/>
      <c r="AD280" s="184"/>
      <c r="AE280" s="184"/>
      <c r="AF280" s="184"/>
      <c r="AG280" s="184"/>
      <c r="AH280" s="184"/>
      <c r="AI280" s="184"/>
      <c r="AJ280" s="174"/>
      <c r="AK280" s="174"/>
      <c r="AL280" s="174"/>
      <c r="AM280" s="174"/>
      <c r="AN280" s="174"/>
    </row>
    <row r="281" spans="1:40" ht="15.75" customHeight="1">
      <c r="A281" s="181" t="str">
        <f t="shared" si="3"/>
        <v/>
      </c>
      <c r="B281" s="182"/>
      <c r="C281" s="182"/>
      <c r="D281" s="182" t="str">
        <f t="array" ref="D281">IF(F281="","",INDEX(#REF!,MATCH(F281,#REF!,0)))</f>
        <v/>
      </c>
      <c r="E281" s="182" t="str">
        <f t="array" ref="E281">IF(F281="","",INDEX(#REF!,MATCH(F281,#REF!,0)))</f>
        <v/>
      </c>
      <c r="F281" s="182"/>
      <c r="G281" s="182"/>
      <c r="H281" s="183"/>
      <c r="I281" s="182"/>
      <c r="J281" s="182"/>
      <c r="K281" s="182"/>
      <c r="L281" s="182"/>
      <c r="M281" s="182"/>
      <c r="N281" s="182"/>
      <c r="O281" s="182"/>
      <c r="P281" s="184"/>
      <c r="Q281" s="184"/>
      <c r="R281" s="184"/>
      <c r="S281" s="184"/>
      <c r="T281" s="184"/>
      <c r="U281" s="184"/>
      <c r="V281" s="184"/>
      <c r="W281" s="184"/>
      <c r="X281" s="184"/>
      <c r="Y281" s="182"/>
      <c r="Z281" s="182"/>
      <c r="AA281" s="184"/>
      <c r="AB281" s="184"/>
      <c r="AC281" s="184"/>
      <c r="AD281" s="184"/>
      <c r="AE281" s="184"/>
      <c r="AF281" s="184"/>
      <c r="AG281" s="184"/>
      <c r="AH281" s="184"/>
      <c r="AI281" s="184"/>
      <c r="AJ281" s="174"/>
      <c r="AK281" s="174"/>
      <c r="AL281" s="174"/>
      <c r="AM281" s="174"/>
      <c r="AN281" s="174"/>
    </row>
    <row r="282" spans="1:40" ht="15.75" customHeight="1">
      <c r="A282" s="181" t="str">
        <f t="shared" si="3"/>
        <v/>
      </c>
      <c r="B282" s="182"/>
      <c r="C282" s="182"/>
      <c r="D282" s="182" t="str">
        <f t="array" ref="D282">IF(F282="","",INDEX(#REF!,MATCH(F282,#REF!,0)))</f>
        <v/>
      </c>
      <c r="E282" s="182" t="str">
        <f t="array" ref="E282">IF(F282="","",INDEX(#REF!,MATCH(F282,#REF!,0)))</f>
        <v/>
      </c>
      <c r="F282" s="182"/>
      <c r="G282" s="182"/>
      <c r="H282" s="183"/>
      <c r="I282" s="182"/>
      <c r="J282" s="182"/>
      <c r="K282" s="182"/>
      <c r="L282" s="182"/>
      <c r="M282" s="182"/>
      <c r="N282" s="182"/>
      <c r="O282" s="182"/>
      <c r="P282" s="184"/>
      <c r="Q282" s="184"/>
      <c r="R282" s="184"/>
      <c r="S282" s="184"/>
      <c r="T282" s="184"/>
      <c r="U282" s="184"/>
      <c r="V282" s="184"/>
      <c r="W282" s="184"/>
      <c r="X282" s="184"/>
      <c r="Y282" s="182"/>
      <c r="Z282" s="182"/>
      <c r="AA282" s="184"/>
      <c r="AB282" s="184"/>
      <c r="AC282" s="184"/>
      <c r="AD282" s="184"/>
      <c r="AE282" s="184"/>
      <c r="AF282" s="184"/>
      <c r="AG282" s="184"/>
      <c r="AH282" s="184"/>
      <c r="AI282" s="184"/>
      <c r="AJ282" s="174"/>
      <c r="AK282" s="174"/>
      <c r="AL282" s="174"/>
      <c r="AM282" s="174"/>
      <c r="AN282" s="174"/>
    </row>
    <row r="283" spans="1:40" ht="15.75" customHeight="1">
      <c r="A283" s="181" t="str">
        <f t="shared" si="3"/>
        <v/>
      </c>
      <c r="B283" s="182"/>
      <c r="C283" s="182"/>
      <c r="D283" s="182" t="str">
        <f t="array" ref="D283">IF(F283="","",INDEX(#REF!,MATCH(F283,#REF!,0)))</f>
        <v/>
      </c>
      <c r="E283" s="182" t="str">
        <f t="array" ref="E283">IF(F283="","",INDEX(#REF!,MATCH(F283,#REF!,0)))</f>
        <v/>
      </c>
      <c r="F283" s="182"/>
      <c r="G283" s="182"/>
      <c r="H283" s="183"/>
      <c r="I283" s="182"/>
      <c r="J283" s="182"/>
      <c r="K283" s="182"/>
      <c r="L283" s="182"/>
      <c r="M283" s="182"/>
      <c r="N283" s="182"/>
      <c r="O283" s="182"/>
      <c r="P283" s="184"/>
      <c r="Q283" s="184"/>
      <c r="R283" s="184"/>
      <c r="S283" s="184"/>
      <c r="T283" s="184"/>
      <c r="U283" s="184"/>
      <c r="V283" s="184"/>
      <c r="W283" s="184"/>
      <c r="X283" s="184"/>
      <c r="Y283" s="182"/>
      <c r="Z283" s="182"/>
      <c r="AA283" s="184"/>
      <c r="AB283" s="184"/>
      <c r="AC283" s="184"/>
      <c r="AD283" s="184"/>
      <c r="AE283" s="184"/>
      <c r="AF283" s="184"/>
      <c r="AG283" s="184"/>
      <c r="AH283" s="184"/>
      <c r="AI283" s="184"/>
      <c r="AJ283" s="174"/>
      <c r="AK283" s="174"/>
      <c r="AL283" s="174"/>
      <c r="AM283" s="174"/>
      <c r="AN283" s="174"/>
    </row>
    <row r="284" spans="1:40" ht="15.75" customHeight="1">
      <c r="A284" s="181" t="str">
        <f t="shared" si="3"/>
        <v/>
      </c>
      <c r="B284" s="182"/>
      <c r="C284" s="182"/>
      <c r="D284" s="182" t="str">
        <f t="array" ref="D284">IF(F284="","",INDEX(#REF!,MATCH(F284,#REF!,0)))</f>
        <v/>
      </c>
      <c r="E284" s="182" t="str">
        <f t="array" ref="E284">IF(F284="","",INDEX(#REF!,MATCH(F284,#REF!,0)))</f>
        <v/>
      </c>
      <c r="F284" s="182"/>
      <c r="G284" s="182"/>
      <c r="H284" s="183"/>
      <c r="I284" s="182"/>
      <c r="J284" s="182"/>
      <c r="K284" s="182"/>
      <c r="L284" s="182"/>
      <c r="M284" s="182"/>
      <c r="N284" s="182"/>
      <c r="O284" s="182"/>
      <c r="P284" s="184"/>
      <c r="Q284" s="184"/>
      <c r="R284" s="184"/>
      <c r="S284" s="184"/>
      <c r="T284" s="184"/>
      <c r="U284" s="184"/>
      <c r="V284" s="184"/>
      <c r="W284" s="184"/>
      <c r="X284" s="184"/>
      <c r="Y284" s="182"/>
      <c r="Z284" s="182"/>
      <c r="AA284" s="184"/>
      <c r="AB284" s="184"/>
      <c r="AC284" s="184"/>
      <c r="AD284" s="184"/>
      <c r="AE284" s="184"/>
      <c r="AF284" s="184"/>
      <c r="AG284" s="184"/>
      <c r="AH284" s="184"/>
      <c r="AI284" s="184"/>
      <c r="AJ284" s="174"/>
      <c r="AK284" s="174"/>
      <c r="AL284" s="174"/>
      <c r="AM284" s="174"/>
      <c r="AN284" s="174"/>
    </row>
    <row r="285" spans="1:40" ht="15.75" customHeight="1">
      <c r="A285" s="181" t="str">
        <f t="shared" si="3"/>
        <v/>
      </c>
      <c r="B285" s="182"/>
      <c r="C285" s="182"/>
      <c r="D285" s="182" t="str">
        <f t="array" ref="D285">IF(F285="","",INDEX(#REF!,MATCH(F285,#REF!,0)))</f>
        <v/>
      </c>
      <c r="E285" s="182" t="str">
        <f t="array" ref="E285">IF(F285="","",INDEX(#REF!,MATCH(F285,#REF!,0)))</f>
        <v/>
      </c>
      <c r="F285" s="182"/>
      <c r="G285" s="182"/>
      <c r="H285" s="183"/>
      <c r="I285" s="182"/>
      <c r="J285" s="182"/>
      <c r="K285" s="182"/>
      <c r="L285" s="182"/>
      <c r="M285" s="182"/>
      <c r="N285" s="182"/>
      <c r="O285" s="182"/>
      <c r="P285" s="184"/>
      <c r="Q285" s="184"/>
      <c r="R285" s="184"/>
      <c r="S285" s="184"/>
      <c r="T285" s="184"/>
      <c r="U285" s="184"/>
      <c r="V285" s="184"/>
      <c r="W285" s="184"/>
      <c r="X285" s="184"/>
      <c r="Y285" s="182"/>
      <c r="Z285" s="182"/>
      <c r="AA285" s="184"/>
      <c r="AB285" s="184"/>
      <c r="AC285" s="184"/>
      <c r="AD285" s="184"/>
      <c r="AE285" s="184"/>
      <c r="AF285" s="184"/>
      <c r="AG285" s="184"/>
      <c r="AH285" s="184"/>
      <c r="AI285" s="184"/>
      <c r="AJ285" s="174"/>
      <c r="AK285" s="174"/>
      <c r="AL285" s="174"/>
      <c r="AM285" s="174"/>
      <c r="AN285" s="174"/>
    </row>
    <row r="286" spans="1:40" ht="15.75" customHeight="1">
      <c r="A286" s="181" t="str">
        <f t="shared" si="3"/>
        <v/>
      </c>
      <c r="B286" s="182"/>
      <c r="C286" s="182"/>
      <c r="D286" s="182" t="str">
        <f t="array" ref="D286">IF(F286="","",INDEX(#REF!,MATCH(F286,#REF!,0)))</f>
        <v/>
      </c>
      <c r="E286" s="182" t="str">
        <f t="array" ref="E286">IF(F286="","",INDEX(#REF!,MATCH(F286,#REF!,0)))</f>
        <v/>
      </c>
      <c r="F286" s="182"/>
      <c r="G286" s="182"/>
      <c r="H286" s="183"/>
      <c r="I286" s="182"/>
      <c r="J286" s="182"/>
      <c r="K286" s="182"/>
      <c r="L286" s="182"/>
      <c r="M286" s="182"/>
      <c r="N286" s="182"/>
      <c r="O286" s="182"/>
      <c r="P286" s="184"/>
      <c r="Q286" s="184"/>
      <c r="R286" s="184"/>
      <c r="S286" s="184"/>
      <c r="T286" s="184"/>
      <c r="U286" s="184"/>
      <c r="V286" s="184"/>
      <c r="W286" s="184"/>
      <c r="X286" s="184"/>
      <c r="Y286" s="182"/>
      <c r="Z286" s="182"/>
      <c r="AA286" s="184"/>
      <c r="AB286" s="184"/>
      <c r="AC286" s="184"/>
      <c r="AD286" s="184"/>
      <c r="AE286" s="184"/>
      <c r="AF286" s="184"/>
      <c r="AG286" s="184"/>
      <c r="AH286" s="184"/>
      <c r="AI286" s="184"/>
      <c r="AJ286" s="174"/>
      <c r="AK286" s="174"/>
      <c r="AL286" s="174"/>
      <c r="AM286" s="174"/>
      <c r="AN286" s="174"/>
    </row>
    <row r="287" spans="1:40" ht="15.75" customHeight="1">
      <c r="A287" s="181" t="str">
        <f t="shared" si="3"/>
        <v/>
      </c>
      <c r="B287" s="182"/>
      <c r="C287" s="182"/>
      <c r="D287" s="182" t="str">
        <f t="array" ref="D287">IF(F287="","",INDEX(#REF!,MATCH(F287,#REF!,0)))</f>
        <v/>
      </c>
      <c r="E287" s="182" t="str">
        <f t="array" ref="E287">IF(F287="","",INDEX(#REF!,MATCH(F287,#REF!,0)))</f>
        <v/>
      </c>
      <c r="F287" s="182"/>
      <c r="G287" s="182"/>
      <c r="H287" s="183"/>
      <c r="I287" s="182"/>
      <c r="J287" s="182"/>
      <c r="K287" s="182"/>
      <c r="L287" s="182"/>
      <c r="M287" s="182"/>
      <c r="N287" s="182"/>
      <c r="O287" s="182"/>
      <c r="P287" s="184"/>
      <c r="Q287" s="184"/>
      <c r="R287" s="184"/>
      <c r="S287" s="184"/>
      <c r="T287" s="184"/>
      <c r="U287" s="184"/>
      <c r="V287" s="184"/>
      <c r="W287" s="184"/>
      <c r="X287" s="184"/>
      <c r="Y287" s="182"/>
      <c r="Z287" s="182"/>
      <c r="AA287" s="184"/>
      <c r="AB287" s="184"/>
      <c r="AC287" s="184"/>
      <c r="AD287" s="184"/>
      <c r="AE287" s="184"/>
      <c r="AF287" s="184"/>
      <c r="AG287" s="184"/>
      <c r="AH287" s="184"/>
      <c r="AI287" s="184"/>
      <c r="AJ287" s="174"/>
      <c r="AK287" s="174"/>
      <c r="AL287" s="174"/>
      <c r="AM287" s="174"/>
      <c r="AN287" s="174"/>
    </row>
    <row r="288" spans="1:40" ht="15.75" customHeight="1">
      <c r="A288" s="181" t="str">
        <f t="shared" si="3"/>
        <v/>
      </c>
      <c r="B288" s="182"/>
      <c r="C288" s="182"/>
      <c r="D288" s="182" t="str">
        <f t="array" ref="D288">IF(F288="","",INDEX(#REF!,MATCH(F288,#REF!,0)))</f>
        <v/>
      </c>
      <c r="E288" s="182" t="str">
        <f t="array" ref="E288">IF(F288="","",INDEX(#REF!,MATCH(F288,#REF!,0)))</f>
        <v/>
      </c>
      <c r="F288" s="182"/>
      <c r="G288" s="182"/>
      <c r="H288" s="183"/>
      <c r="I288" s="182"/>
      <c r="J288" s="182"/>
      <c r="K288" s="182"/>
      <c r="L288" s="182"/>
      <c r="M288" s="182"/>
      <c r="N288" s="182"/>
      <c r="O288" s="182"/>
      <c r="P288" s="184"/>
      <c r="Q288" s="184"/>
      <c r="R288" s="184"/>
      <c r="S288" s="184"/>
      <c r="T288" s="184"/>
      <c r="U288" s="184"/>
      <c r="V288" s="184"/>
      <c r="W288" s="184"/>
      <c r="X288" s="184"/>
      <c r="Y288" s="182"/>
      <c r="Z288" s="182"/>
      <c r="AA288" s="184"/>
      <c r="AB288" s="184"/>
      <c r="AC288" s="184"/>
      <c r="AD288" s="184"/>
      <c r="AE288" s="184"/>
      <c r="AF288" s="184"/>
      <c r="AG288" s="184"/>
      <c r="AH288" s="184"/>
      <c r="AI288" s="184"/>
      <c r="AJ288" s="174"/>
      <c r="AK288" s="174"/>
      <c r="AL288" s="174"/>
      <c r="AM288" s="174"/>
      <c r="AN288" s="174"/>
    </row>
    <row r="289" spans="1:40" ht="15.75" customHeight="1">
      <c r="A289" s="181" t="str">
        <f t="shared" si="3"/>
        <v/>
      </c>
      <c r="B289" s="182"/>
      <c r="C289" s="182"/>
      <c r="D289" s="182" t="str">
        <f t="array" ref="D289">IF(F289="","",INDEX(#REF!,MATCH(F289,#REF!,0)))</f>
        <v/>
      </c>
      <c r="E289" s="182" t="str">
        <f t="array" ref="E289">IF(F289="","",INDEX(#REF!,MATCH(F289,#REF!,0)))</f>
        <v/>
      </c>
      <c r="F289" s="182"/>
      <c r="G289" s="182"/>
      <c r="H289" s="183"/>
      <c r="I289" s="182"/>
      <c r="J289" s="182"/>
      <c r="K289" s="182"/>
      <c r="L289" s="182"/>
      <c r="M289" s="182"/>
      <c r="N289" s="182"/>
      <c r="O289" s="182"/>
      <c r="P289" s="184"/>
      <c r="Q289" s="184"/>
      <c r="R289" s="184"/>
      <c r="S289" s="184"/>
      <c r="T289" s="184"/>
      <c r="U289" s="184"/>
      <c r="V289" s="184"/>
      <c r="W289" s="184"/>
      <c r="X289" s="184"/>
      <c r="Y289" s="182"/>
      <c r="Z289" s="182"/>
      <c r="AA289" s="184"/>
      <c r="AB289" s="184"/>
      <c r="AC289" s="184"/>
      <c r="AD289" s="184"/>
      <c r="AE289" s="184"/>
      <c r="AF289" s="184"/>
      <c r="AG289" s="184"/>
      <c r="AH289" s="184"/>
      <c r="AI289" s="184"/>
      <c r="AJ289" s="174"/>
      <c r="AK289" s="174"/>
      <c r="AL289" s="174"/>
      <c r="AM289" s="174"/>
      <c r="AN289" s="174"/>
    </row>
    <row r="290" spans="1:40" ht="15.75" customHeight="1">
      <c r="A290" s="181" t="str">
        <f t="shared" si="3"/>
        <v/>
      </c>
      <c r="B290" s="182"/>
      <c r="C290" s="182"/>
      <c r="D290" s="182" t="str">
        <f t="array" ref="D290">IF(F290="","",INDEX(#REF!,MATCH(F290,#REF!,0)))</f>
        <v/>
      </c>
      <c r="E290" s="182" t="str">
        <f t="array" ref="E290">IF(F290="","",INDEX(#REF!,MATCH(F290,#REF!,0)))</f>
        <v/>
      </c>
      <c r="F290" s="182"/>
      <c r="G290" s="182"/>
      <c r="H290" s="183"/>
      <c r="I290" s="182"/>
      <c r="J290" s="182"/>
      <c r="K290" s="182"/>
      <c r="L290" s="182"/>
      <c r="M290" s="182"/>
      <c r="N290" s="182"/>
      <c r="O290" s="182"/>
      <c r="P290" s="184"/>
      <c r="Q290" s="184"/>
      <c r="R290" s="184"/>
      <c r="S290" s="184"/>
      <c r="T290" s="184"/>
      <c r="U290" s="184"/>
      <c r="V290" s="184"/>
      <c r="W290" s="184"/>
      <c r="X290" s="184"/>
      <c r="Y290" s="182"/>
      <c r="Z290" s="182"/>
      <c r="AA290" s="184"/>
      <c r="AB290" s="184"/>
      <c r="AC290" s="184"/>
      <c r="AD290" s="184"/>
      <c r="AE290" s="184"/>
      <c r="AF290" s="184"/>
      <c r="AG290" s="184"/>
      <c r="AH290" s="184"/>
      <c r="AI290" s="184"/>
      <c r="AJ290" s="174"/>
      <c r="AK290" s="174"/>
      <c r="AL290" s="174"/>
      <c r="AM290" s="174"/>
      <c r="AN290" s="174"/>
    </row>
    <row r="291" spans="1:40" ht="15.75" customHeight="1">
      <c r="A291" s="181" t="str">
        <f t="shared" si="3"/>
        <v/>
      </c>
      <c r="B291" s="182"/>
      <c r="C291" s="182"/>
      <c r="D291" s="182" t="str">
        <f t="array" ref="D291">IF(F291="","",INDEX(#REF!,MATCH(F291,#REF!,0)))</f>
        <v/>
      </c>
      <c r="E291" s="182" t="str">
        <f t="array" ref="E291">IF(F291="","",INDEX(#REF!,MATCH(F291,#REF!,0)))</f>
        <v/>
      </c>
      <c r="F291" s="182"/>
      <c r="G291" s="182"/>
      <c r="H291" s="183"/>
      <c r="I291" s="182"/>
      <c r="J291" s="182"/>
      <c r="K291" s="182"/>
      <c r="L291" s="182"/>
      <c r="M291" s="182"/>
      <c r="N291" s="182"/>
      <c r="O291" s="182"/>
      <c r="P291" s="184"/>
      <c r="Q291" s="184"/>
      <c r="R291" s="184"/>
      <c r="S291" s="184"/>
      <c r="T291" s="184"/>
      <c r="U291" s="184"/>
      <c r="V291" s="184"/>
      <c r="W291" s="184"/>
      <c r="X291" s="184"/>
      <c r="Y291" s="182"/>
      <c r="Z291" s="182"/>
      <c r="AA291" s="184"/>
      <c r="AB291" s="184"/>
      <c r="AC291" s="184"/>
      <c r="AD291" s="184"/>
      <c r="AE291" s="184"/>
      <c r="AF291" s="184"/>
      <c r="AG291" s="184"/>
      <c r="AH291" s="184"/>
      <c r="AI291" s="184"/>
      <c r="AJ291" s="174"/>
      <c r="AK291" s="174"/>
      <c r="AL291" s="174"/>
      <c r="AM291" s="174"/>
      <c r="AN291" s="174"/>
    </row>
    <row r="292" spans="1:40" ht="15.75" customHeight="1">
      <c r="A292" s="181" t="str">
        <f t="shared" si="3"/>
        <v/>
      </c>
      <c r="B292" s="182"/>
      <c r="C292" s="182"/>
      <c r="D292" s="182" t="str">
        <f t="array" ref="D292">IF(F292="","",INDEX(#REF!,MATCH(F292,#REF!,0)))</f>
        <v/>
      </c>
      <c r="E292" s="182" t="str">
        <f t="array" ref="E292">IF(F292="","",INDEX(#REF!,MATCH(F292,#REF!,0)))</f>
        <v/>
      </c>
      <c r="F292" s="182"/>
      <c r="G292" s="182"/>
      <c r="H292" s="183"/>
      <c r="I292" s="182"/>
      <c r="J292" s="182"/>
      <c r="K292" s="182"/>
      <c r="L292" s="182"/>
      <c r="M292" s="182"/>
      <c r="N292" s="182"/>
      <c r="O292" s="182"/>
      <c r="P292" s="184"/>
      <c r="Q292" s="184"/>
      <c r="R292" s="184"/>
      <c r="S292" s="184"/>
      <c r="T292" s="184"/>
      <c r="U292" s="184"/>
      <c r="V292" s="184"/>
      <c r="W292" s="184"/>
      <c r="X292" s="184"/>
      <c r="Y292" s="182"/>
      <c r="Z292" s="182"/>
      <c r="AA292" s="184"/>
      <c r="AB292" s="184"/>
      <c r="AC292" s="184"/>
      <c r="AD292" s="184"/>
      <c r="AE292" s="184"/>
      <c r="AF292" s="184"/>
      <c r="AG292" s="184"/>
      <c r="AH292" s="184"/>
      <c r="AI292" s="184"/>
      <c r="AJ292" s="174"/>
      <c r="AK292" s="174"/>
      <c r="AL292" s="174"/>
      <c r="AM292" s="174"/>
      <c r="AN292" s="174"/>
    </row>
    <row r="293" spans="1:40" ht="15.75" customHeight="1">
      <c r="A293" s="181" t="str">
        <f t="shared" si="3"/>
        <v/>
      </c>
      <c r="B293" s="182"/>
      <c r="C293" s="182"/>
      <c r="D293" s="182" t="str">
        <f t="array" ref="D293">IF(F293="","",INDEX(#REF!,MATCH(F293,#REF!,0)))</f>
        <v/>
      </c>
      <c r="E293" s="182" t="str">
        <f t="array" ref="E293">IF(F293="","",INDEX(#REF!,MATCH(F293,#REF!,0)))</f>
        <v/>
      </c>
      <c r="F293" s="182"/>
      <c r="G293" s="182"/>
      <c r="H293" s="183"/>
      <c r="I293" s="182"/>
      <c r="J293" s="182"/>
      <c r="K293" s="182"/>
      <c r="L293" s="182"/>
      <c r="M293" s="182"/>
      <c r="N293" s="182"/>
      <c r="O293" s="182"/>
      <c r="P293" s="184"/>
      <c r="Q293" s="184"/>
      <c r="R293" s="184"/>
      <c r="S293" s="184"/>
      <c r="T293" s="184"/>
      <c r="U293" s="184"/>
      <c r="V293" s="184"/>
      <c r="W293" s="184"/>
      <c r="X293" s="184"/>
      <c r="Y293" s="182"/>
      <c r="Z293" s="182"/>
      <c r="AA293" s="184"/>
      <c r="AB293" s="184"/>
      <c r="AC293" s="184"/>
      <c r="AD293" s="184"/>
      <c r="AE293" s="184"/>
      <c r="AF293" s="184"/>
      <c r="AG293" s="184"/>
      <c r="AH293" s="184"/>
      <c r="AI293" s="184"/>
      <c r="AJ293" s="174"/>
      <c r="AK293" s="174"/>
      <c r="AL293" s="174"/>
      <c r="AM293" s="174"/>
      <c r="AN293" s="174"/>
    </row>
    <row r="294" spans="1:40" ht="15.75" customHeight="1">
      <c r="A294" s="181" t="str">
        <f t="shared" si="3"/>
        <v/>
      </c>
      <c r="B294" s="182"/>
      <c r="C294" s="182"/>
      <c r="D294" s="182" t="str">
        <f t="array" ref="D294">IF(F294="","",INDEX(#REF!,MATCH(F294,#REF!,0)))</f>
        <v/>
      </c>
      <c r="E294" s="182" t="str">
        <f t="array" ref="E294">IF(F294="","",INDEX(#REF!,MATCH(F294,#REF!,0)))</f>
        <v/>
      </c>
      <c r="F294" s="182"/>
      <c r="G294" s="182"/>
      <c r="H294" s="183"/>
      <c r="I294" s="182"/>
      <c r="J294" s="182"/>
      <c r="K294" s="182"/>
      <c r="L294" s="182"/>
      <c r="M294" s="182"/>
      <c r="N294" s="182"/>
      <c r="O294" s="182"/>
      <c r="P294" s="184"/>
      <c r="Q294" s="184"/>
      <c r="R294" s="184"/>
      <c r="S294" s="184"/>
      <c r="T294" s="184"/>
      <c r="U294" s="184"/>
      <c r="V294" s="184"/>
      <c r="W294" s="184"/>
      <c r="X294" s="184"/>
      <c r="Y294" s="182"/>
      <c r="Z294" s="182"/>
      <c r="AA294" s="184"/>
      <c r="AB294" s="184"/>
      <c r="AC294" s="184"/>
      <c r="AD294" s="184"/>
      <c r="AE294" s="184"/>
      <c r="AF294" s="184"/>
      <c r="AG294" s="184"/>
      <c r="AH294" s="184"/>
      <c r="AI294" s="184"/>
      <c r="AJ294" s="174"/>
      <c r="AK294" s="174"/>
      <c r="AL294" s="174"/>
      <c r="AM294" s="174"/>
      <c r="AN294" s="174"/>
    </row>
    <row r="295" spans="1:40" ht="15.75" customHeight="1">
      <c r="A295" s="181" t="str">
        <f t="shared" si="3"/>
        <v/>
      </c>
      <c r="B295" s="182"/>
      <c r="C295" s="182"/>
      <c r="D295" s="182" t="str">
        <f t="array" ref="D295">IF(F295="","",INDEX(#REF!,MATCH(F295,#REF!,0)))</f>
        <v/>
      </c>
      <c r="E295" s="182" t="str">
        <f t="array" ref="E295">IF(F295="","",INDEX(#REF!,MATCH(F295,#REF!,0)))</f>
        <v/>
      </c>
      <c r="F295" s="182"/>
      <c r="G295" s="182"/>
      <c r="H295" s="183"/>
      <c r="I295" s="182"/>
      <c r="J295" s="182"/>
      <c r="K295" s="182"/>
      <c r="L295" s="182"/>
      <c r="M295" s="182"/>
      <c r="N295" s="182"/>
      <c r="O295" s="182"/>
      <c r="P295" s="184"/>
      <c r="Q295" s="184"/>
      <c r="R295" s="184"/>
      <c r="S295" s="184"/>
      <c r="T295" s="184"/>
      <c r="U295" s="184"/>
      <c r="V295" s="184"/>
      <c r="W295" s="184"/>
      <c r="X295" s="184"/>
      <c r="Y295" s="182"/>
      <c r="Z295" s="182"/>
      <c r="AA295" s="184"/>
      <c r="AB295" s="184"/>
      <c r="AC295" s="184"/>
      <c r="AD295" s="184"/>
      <c r="AE295" s="184"/>
      <c r="AF295" s="184"/>
      <c r="AG295" s="184"/>
      <c r="AH295" s="184"/>
      <c r="AI295" s="184"/>
      <c r="AJ295" s="174"/>
      <c r="AK295" s="174"/>
      <c r="AL295" s="174"/>
      <c r="AM295" s="174"/>
      <c r="AN295" s="174"/>
    </row>
    <row r="296" spans="1:40" ht="15.75" customHeight="1">
      <c r="A296" s="181" t="str">
        <f t="shared" si="3"/>
        <v/>
      </c>
      <c r="B296" s="182"/>
      <c r="C296" s="182"/>
      <c r="D296" s="182" t="str">
        <f t="array" ref="D296">IF(F296="","",INDEX(#REF!,MATCH(F296,#REF!,0)))</f>
        <v/>
      </c>
      <c r="E296" s="182" t="str">
        <f t="array" ref="E296">IF(F296="","",INDEX(#REF!,MATCH(F296,#REF!,0)))</f>
        <v/>
      </c>
      <c r="F296" s="182"/>
      <c r="G296" s="182"/>
      <c r="H296" s="183"/>
      <c r="I296" s="182"/>
      <c r="J296" s="182"/>
      <c r="K296" s="182"/>
      <c r="L296" s="182"/>
      <c r="M296" s="182"/>
      <c r="N296" s="182"/>
      <c r="O296" s="182"/>
      <c r="P296" s="184"/>
      <c r="Q296" s="184"/>
      <c r="R296" s="184"/>
      <c r="S296" s="184"/>
      <c r="T296" s="184"/>
      <c r="U296" s="184"/>
      <c r="V296" s="184"/>
      <c r="W296" s="184"/>
      <c r="X296" s="184"/>
      <c r="Y296" s="182"/>
      <c r="Z296" s="182"/>
      <c r="AA296" s="184"/>
      <c r="AB296" s="184"/>
      <c r="AC296" s="184"/>
      <c r="AD296" s="184"/>
      <c r="AE296" s="184"/>
      <c r="AF296" s="184"/>
      <c r="AG296" s="184"/>
      <c r="AH296" s="184"/>
      <c r="AI296" s="184"/>
      <c r="AJ296" s="174"/>
      <c r="AK296" s="174"/>
      <c r="AL296" s="174"/>
      <c r="AM296" s="174"/>
      <c r="AN296" s="174"/>
    </row>
    <row r="297" spans="1:40" ht="15.75" customHeight="1">
      <c r="A297" s="181" t="str">
        <f t="shared" si="3"/>
        <v/>
      </c>
      <c r="B297" s="182"/>
      <c r="C297" s="182"/>
      <c r="D297" s="182" t="str">
        <f t="array" ref="D297">IF(F297="","",INDEX(#REF!,MATCH(F297,#REF!,0)))</f>
        <v/>
      </c>
      <c r="E297" s="182" t="str">
        <f t="array" ref="E297">IF(F297="","",INDEX(#REF!,MATCH(F297,#REF!,0)))</f>
        <v/>
      </c>
      <c r="F297" s="182"/>
      <c r="G297" s="182"/>
      <c r="H297" s="183"/>
      <c r="I297" s="182"/>
      <c r="J297" s="182"/>
      <c r="K297" s="182"/>
      <c r="L297" s="182"/>
      <c r="M297" s="182"/>
      <c r="N297" s="182"/>
      <c r="O297" s="182"/>
      <c r="P297" s="184"/>
      <c r="Q297" s="184"/>
      <c r="R297" s="184"/>
      <c r="S297" s="184"/>
      <c r="T297" s="184"/>
      <c r="U297" s="184"/>
      <c r="V297" s="184"/>
      <c r="W297" s="184"/>
      <c r="X297" s="184"/>
      <c r="Y297" s="182"/>
      <c r="Z297" s="182"/>
      <c r="AA297" s="184"/>
      <c r="AB297" s="184"/>
      <c r="AC297" s="184"/>
      <c r="AD297" s="184"/>
      <c r="AE297" s="184"/>
      <c r="AF297" s="184"/>
      <c r="AG297" s="184"/>
      <c r="AH297" s="184"/>
      <c r="AI297" s="184"/>
      <c r="AJ297" s="174"/>
      <c r="AK297" s="174"/>
      <c r="AL297" s="174"/>
      <c r="AM297" s="174"/>
      <c r="AN297" s="174"/>
    </row>
    <row r="298" spans="1:40" ht="15.75" customHeight="1">
      <c r="A298" s="181" t="str">
        <f t="shared" si="3"/>
        <v/>
      </c>
      <c r="B298" s="182"/>
      <c r="C298" s="182"/>
      <c r="D298" s="182" t="str">
        <f t="array" ref="D298">IF(F298="","",INDEX(#REF!,MATCH(F298,#REF!,0)))</f>
        <v/>
      </c>
      <c r="E298" s="182" t="str">
        <f t="array" ref="E298">IF(F298="","",INDEX(#REF!,MATCH(F298,#REF!,0)))</f>
        <v/>
      </c>
      <c r="F298" s="182"/>
      <c r="G298" s="182"/>
      <c r="H298" s="183"/>
      <c r="I298" s="182"/>
      <c r="J298" s="182"/>
      <c r="K298" s="182"/>
      <c r="L298" s="182"/>
      <c r="M298" s="182"/>
      <c r="N298" s="182"/>
      <c r="O298" s="182"/>
      <c r="P298" s="184"/>
      <c r="Q298" s="184"/>
      <c r="R298" s="184"/>
      <c r="S298" s="184"/>
      <c r="T298" s="184"/>
      <c r="U298" s="184"/>
      <c r="V298" s="184"/>
      <c r="W298" s="184"/>
      <c r="X298" s="184"/>
      <c r="Y298" s="182"/>
      <c r="Z298" s="182"/>
      <c r="AA298" s="184"/>
      <c r="AB298" s="184"/>
      <c r="AC298" s="184"/>
      <c r="AD298" s="184"/>
      <c r="AE298" s="184"/>
      <c r="AF298" s="184"/>
      <c r="AG298" s="184"/>
      <c r="AH298" s="184"/>
      <c r="AI298" s="184"/>
      <c r="AJ298" s="174"/>
      <c r="AK298" s="174"/>
      <c r="AL298" s="174"/>
      <c r="AM298" s="174"/>
      <c r="AN298" s="174"/>
    </row>
    <row r="299" spans="1:40" ht="15.75" customHeight="1">
      <c r="A299" s="181" t="str">
        <f t="shared" si="3"/>
        <v/>
      </c>
      <c r="B299" s="182"/>
      <c r="C299" s="182"/>
      <c r="D299" s="182" t="str">
        <f t="array" ref="D299">IF(F299="","",INDEX(#REF!,MATCH(F299,#REF!,0)))</f>
        <v/>
      </c>
      <c r="E299" s="182" t="str">
        <f t="array" ref="E299">IF(F299="","",INDEX(#REF!,MATCH(F299,#REF!,0)))</f>
        <v/>
      </c>
      <c r="F299" s="182"/>
      <c r="G299" s="182"/>
      <c r="H299" s="183"/>
      <c r="I299" s="182"/>
      <c r="J299" s="182"/>
      <c r="K299" s="182"/>
      <c r="L299" s="182"/>
      <c r="M299" s="182"/>
      <c r="N299" s="182"/>
      <c r="O299" s="182"/>
      <c r="P299" s="184"/>
      <c r="Q299" s="184"/>
      <c r="R299" s="184"/>
      <c r="S299" s="184"/>
      <c r="T299" s="184"/>
      <c r="U299" s="184"/>
      <c r="V299" s="184"/>
      <c r="W299" s="184"/>
      <c r="X299" s="184"/>
      <c r="Y299" s="182"/>
      <c r="Z299" s="182"/>
      <c r="AA299" s="184"/>
      <c r="AB299" s="184"/>
      <c r="AC299" s="184"/>
      <c r="AD299" s="184"/>
      <c r="AE299" s="184"/>
      <c r="AF299" s="184"/>
      <c r="AG299" s="184"/>
      <c r="AH299" s="184"/>
      <c r="AI299" s="184"/>
      <c r="AJ299" s="174"/>
      <c r="AK299" s="174"/>
      <c r="AL299" s="174"/>
      <c r="AM299" s="174"/>
      <c r="AN299" s="174"/>
    </row>
    <row r="300" spans="1:40" ht="15.75" customHeight="1">
      <c r="A300" s="181" t="str">
        <f t="shared" si="3"/>
        <v/>
      </c>
      <c r="B300" s="182"/>
      <c r="C300" s="182"/>
      <c r="D300" s="182" t="str">
        <f t="array" ref="D300">IF(F300="","",INDEX(#REF!,MATCH(F300,#REF!,0)))</f>
        <v/>
      </c>
      <c r="E300" s="182" t="str">
        <f t="array" ref="E300">IF(F300="","",INDEX(#REF!,MATCH(F300,#REF!,0)))</f>
        <v/>
      </c>
      <c r="F300" s="182"/>
      <c r="G300" s="182"/>
      <c r="H300" s="183"/>
      <c r="I300" s="182"/>
      <c r="J300" s="182"/>
      <c r="K300" s="182"/>
      <c r="L300" s="182"/>
      <c r="M300" s="182"/>
      <c r="N300" s="182"/>
      <c r="O300" s="182"/>
      <c r="P300" s="184"/>
      <c r="Q300" s="184"/>
      <c r="R300" s="184"/>
      <c r="S300" s="184"/>
      <c r="T300" s="184"/>
      <c r="U300" s="184"/>
      <c r="V300" s="184"/>
      <c r="W300" s="184"/>
      <c r="X300" s="184"/>
      <c r="Y300" s="182"/>
      <c r="Z300" s="182"/>
      <c r="AA300" s="184"/>
      <c r="AB300" s="184"/>
      <c r="AC300" s="184"/>
      <c r="AD300" s="184"/>
      <c r="AE300" s="184"/>
      <c r="AF300" s="184"/>
      <c r="AG300" s="184"/>
      <c r="AH300" s="184"/>
      <c r="AI300" s="184"/>
      <c r="AJ300" s="174"/>
      <c r="AK300" s="174"/>
      <c r="AL300" s="174"/>
      <c r="AM300" s="174"/>
      <c r="AN300" s="174"/>
    </row>
    <row r="301" spans="1:40" ht="15.75" customHeight="1">
      <c r="A301" s="181" t="str">
        <f t="shared" si="3"/>
        <v/>
      </c>
      <c r="B301" s="182"/>
      <c r="C301" s="182"/>
      <c r="D301" s="182" t="str">
        <f t="array" ref="D301">IF(F301="","",INDEX(#REF!,MATCH(F301,#REF!,0)))</f>
        <v/>
      </c>
      <c r="E301" s="182" t="str">
        <f t="array" ref="E301">IF(F301="","",INDEX(#REF!,MATCH(F301,#REF!,0)))</f>
        <v/>
      </c>
      <c r="F301" s="182"/>
      <c r="G301" s="182"/>
      <c r="H301" s="183"/>
      <c r="I301" s="182"/>
      <c r="J301" s="182"/>
      <c r="K301" s="182"/>
      <c r="L301" s="182"/>
      <c r="M301" s="182"/>
      <c r="N301" s="182"/>
      <c r="O301" s="182"/>
      <c r="P301" s="184"/>
      <c r="Q301" s="184"/>
      <c r="R301" s="184"/>
      <c r="S301" s="184"/>
      <c r="T301" s="184"/>
      <c r="U301" s="184"/>
      <c r="V301" s="184"/>
      <c r="W301" s="184"/>
      <c r="X301" s="184"/>
      <c r="Y301" s="182"/>
      <c r="Z301" s="182"/>
      <c r="AA301" s="184"/>
      <c r="AB301" s="184"/>
      <c r="AC301" s="184"/>
      <c r="AD301" s="184"/>
      <c r="AE301" s="184"/>
      <c r="AF301" s="184"/>
      <c r="AG301" s="184"/>
      <c r="AH301" s="184"/>
      <c r="AI301" s="184"/>
      <c r="AJ301" s="174"/>
      <c r="AK301" s="174"/>
      <c r="AL301" s="174"/>
      <c r="AM301" s="174"/>
      <c r="AN301" s="174"/>
    </row>
    <row r="302" spans="1:40" ht="15.75" customHeight="1">
      <c r="A302" s="181" t="str">
        <f t="shared" si="3"/>
        <v/>
      </c>
      <c r="B302" s="182"/>
      <c r="C302" s="182"/>
      <c r="D302" s="182" t="str">
        <f t="array" ref="D302">IF(F302="","",INDEX(#REF!,MATCH(F302,#REF!,0)))</f>
        <v/>
      </c>
      <c r="E302" s="182" t="str">
        <f t="array" ref="E302">IF(F302="","",INDEX(#REF!,MATCH(F302,#REF!,0)))</f>
        <v/>
      </c>
      <c r="F302" s="182"/>
      <c r="G302" s="182"/>
      <c r="H302" s="183"/>
      <c r="I302" s="182"/>
      <c r="J302" s="182"/>
      <c r="K302" s="182"/>
      <c r="L302" s="182"/>
      <c r="M302" s="182"/>
      <c r="N302" s="182"/>
      <c r="O302" s="182"/>
      <c r="P302" s="184"/>
      <c r="Q302" s="184"/>
      <c r="R302" s="184"/>
      <c r="S302" s="184"/>
      <c r="T302" s="184"/>
      <c r="U302" s="184"/>
      <c r="V302" s="184"/>
      <c r="W302" s="184"/>
      <c r="X302" s="184"/>
      <c r="Y302" s="182"/>
      <c r="Z302" s="182"/>
      <c r="AA302" s="184"/>
      <c r="AB302" s="184"/>
      <c r="AC302" s="184"/>
      <c r="AD302" s="184"/>
      <c r="AE302" s="184"/>
      <c r="AF302" s="184"/>
      <c r="AG302" s="184"/>
      <c r="AH302" s="184"/>
      <c r="AI302" s="184"/>
      <c r="AJ302" s="174"/>
      <c r="AK302" s="174"/>
      <c r="AL302" s="174"/>
      <c r="AM302" s="174"/>
      <c r="AN302" s="174"/>
    </row>
    <row r="303" spans="1:40" ht="15.75" customHeight="1">
      <c r="A303" s="181" t="str">
        <f t="shared" si="3"/>
        <v/>
      </c>
      <c r="B303" s="182"/>
      <c r="C303" s="182"/>
      <c r="D303" s="182" t="str">
        <f t="array" ref="D303">IF(F303="","",INDEX(#REF!,MATCH(F303,#REF!,0)))</f>
        <v/>
      </c>
      <c r="E303" s="182" t="str">
        <f t="array" ref="E303">IF(F303="","",INDEX(#REF!,MATCH(F303,#REF!,0)))</f>
        <v/>
      </c>
      <c r="F303" s="182"/>
      <c r="G303" s="182"/>
      <c r="H303" s="183"/>
      <c r="I303" s="182"/>
      <c r="J303" s="182"/>
      <c r="K303" s="182"/>
      <c r="L303" s="182"/>
      <c r="M303" s="182"/>
      <c r="N303" s="182"/>
      <c r="O303" s="182"/>
      <c r="P303" s="184"/>
      <c r="Q303" s="184"/>
      <c r="R303" s="184"/>
      <c r="S303" s="184"/>
      <c r="T303" s="184"/>
      <c r="U303" s="184"/>
      <c r="V303" s="184"/>
      <c r="W303" s="184"/>
      <c r="X303" s="184"/>
      <c r="Y303" s="182"/>
      <c r="Z303" s="182"/>
      <c r="AA303" s="184"/>
      <c r="AB303" s="184"/>
      <c r="AC303" s="184"/>
      <c r="AD303" s="184"/>
      <c r="AE303" s="184"/>
      <c r="AF303" s="184"/>
      <c r="AG303" s="184"/>
      <c r="AH303" s="184"/>
      <c r="AI303" s="184"/>
      <c r="AJ303" s="174"/>
      <c r="AK303" s="174"/>
      <c r="AL303" s="174"/>
      <c r="AM303" s="174"/>
      <c r="AN303" s="174"/>
    </row>
    <row r="304" spans="1:40" ht="15.75" customHeight="1">
      <c r="A304" s="181" t="str">
        <f t="shared" si="3"/>
        <v/>
      </c>
      <c r="B304" s="182"/>
      <c r="C304" s="182"/>
      <c r="D304" s="182" t="str">
        <f t="array" ref="D304">IF(F304="","",INDEX(#REF!,MATCH(F304,#REF!,0)))</f>
        <v/>
      </c>
      <c r="E304" s="182" t="str">
        <f t="array" ref="E304">IF(F304="","",INDEX(#REF!,MATCH(F304,#REF!,0)))</f>
        <v/>
      </c>
      <c r="F304" s="182"/>
      <c r="G304" s="182"/>
      <c r="H304" s="183"/>
      <c r="I304" s="182"/>
      <c r="J304" s="182"/>
      <c r="K304" s="182"/>
      <c r="L304" s="182"/>
      <c r="M304" s="182"/>
      <c r="N304" s="182"/>
      <c r="O304" s="182"/>
      <c r="P304" s="184"/>
      <c r="Q304" s="184"/>
      <c r="R304" s="184"/>
      <c r="S304" s="184"/>
      <c r="T304" s="184"/>
      <c r="U304" s="184"/>
      <c r="V304" s="184"/>
      <c r="W304" s="184"/>
      <c r="X304" s="184"/>
      <c r="Y304" s="182"/>
      <c r="Z304" s="182"/>
      <c r="AA304" s="184"/>
      <c r="AB304" s="184"/>
      <c r="AC304" s="184"/>
      <c r="AD304" s="184"/>
      <c r="AE304" s="184"/>
      <c r="AF304" s="184"/>
      <c r="AG304" s="184"/>
      <c r="AH304" s="184"/>
      <c r="AI304" s="184"/>
      <c r="AJ304" s="174"/>
      <c r="AK304" s="174"/>
      <c r="AL304" s="174"/>
      <c r="AM304" s="174"/>
      <c r="AN304" s="174"/>
    </row>
    <row r="305" spans="1:40" ht="15.75" customHeight="1">
      <c r="A305" s="181" t="str">
        <f t="shared" si="3"/>
        <v/>
      </c>
      <c r="B305" s="182"/>
      <c r="C305" s="182"/>
      <c r="D305" s="182" t="str">
        <f t="array" ref="D305">IF(F305="","",INDEX(#REF!,MATCH(F305,#REF!,0)))</f>
        <v/>
      </c>
      <c r="E305" s="182" t="str">
        <f t="array" ref="E305">IF(F305="","",INDEX(#REF!,MATCH(F305,#REF!,0)))</f>
        <v/>
      </c>
      <c r="F305" s="182"/>
      <c r="G305" s="182"/>
      <c r="H305" s="183"/>
      <c r="I305" s="182"/>
      <c r="J305" s="182"/>
      <c r="K305" s="182"/>
      <c r="L305" s="182"/>
      <c r="M305" s="182"/>
      <c r="N305" s="182"/>
      <c r="O305" s="182"/>
      <c r="P305" s="184"/>
      <c r="Q305" s="184"/>
      <c r="R305" s="184"/>
      <c r="S305" s="184"/>
      <c r="T305" s="184"/>
      <c r="U305" s="184"/>
      <c r="V305" s="184"/>
      <c r="W305" s="184"/>
      <c r="X305" s="184"/>
      <c r="Y305" s="182"/>
      <c r="Z305" s="182"/>
      <c r="AA305" s="184"/>
      <c r="AB305" s="184"/>
      <c r="AC305" s="184"/>
      <c r="AD305" s="184"/>
      <c r="AE305" s="184"/>
      <c r="AF305" s="184"/>
      <c r="AG305" s="184"/>
      <c r="AH305" s="184"/>
      <c r="AI305" s="184"/>
      <c r="AJ305" s="174"/>
      <c r="AK305" s="174"/>
      <c r="AL305" s="174"/>
      <c r="AM305" s="174"/>
      <c r="AN305" s="174"/>
    </row>
    <row r="306" spans="1:40" ht="15.75" customHeight="1">
      <c r="A306" s="181" t="str">
        <f t="shared" si="3"/>
        <v/>
      </c>
      <c r="B306" s="182"/>
      <c r="C306" s="182"/>
      <c r="D306" s="182" t="str">
        <f t="array" ref="D306">IF(F306="","",INDEX(#REF!,MATCH(F306,#REF!,0)))</f>
        <v/>
      </c>
      <c r="E306" s="182" t="str">
        <f t="array" ref="E306">IF(F306="","",INDEX(#REF!,MATCH(F306,#REF!,0)))</f>
        <v/>
      </c>
      <c r="F306" s="182"/>
      <c r="G306" s="182"/>
      <c r="H306" s="183"/>
      <c r="I306" s="182"/>
      <c r="J306" s="182"/>
      <c r="K306" s="182"/>
      <c r="L306" s="182"/>
      <c r="M306" s="182"/>
      <c r="N306" s="182"/>
      <c r="O306" s="182"/>
      <c r="P306" s="184"/>
      <c r="Q306" s="184"/>
      <c r="R306" s="184"/>
      <c r="S306" s="184"/>
      <c r="T306" s="184"/>
      <c r="U306" s="184"/>
      <c r="V306" s="184"/>
      <c r="W306" s="184"/>
      <c r="X306" s="184"/>
      <c r="Y306" s="182"/>
      <c r="Z306" s="182"/>
      <c r="AA306" s="184"/>
      <c r="AB306" s="184"/>
      <c r="AC306" s="184"/>
      <c r="AD306" s="184"/>
      <c r="AE306" s="184"/>
      <c r="AF306" s="184"/>
      <c r="AG306" s="184"/>
      <c r="AH306" s="184"/>
      <c r="AI306" s="184"/>
      <c r="AJ306" s="174"/>
      <c r="AK306" s="174"/>
      <c r="AL306" s="174"/>
      <c r="AM306" s="174"/>
      <c r="AN306" s="174"/>
    </row>
    <row r="307" spans="1:40" ht="15.75" customHeight="1">
      <c r="A307" s="181" t="str">
        <f t="shared" si="3"/>
        <v/>
      </c>
      <c r="B307" s="182"/>
      <c r="C307" s="182"/>
      <c r="D307" s="182" t="str">
        <f t="array" ref="D307">IF(F307="","",INDEX(#REF!,MATCH(F307,#REF!,0)))</f>
        <v/>
      </c>
      <c r="E307" s="182" t="str">
        <f t="array" ref="E307">IF(F307="","",INDEX(#REF!,MATCH(F307,#REF!,0)))</f>
        <v/>
      </c>
      <c r="F307" s="182"/>
      <c r="G307" s="182"/>
      <c r="H307" s="183"/>
      <c r="I307" s="182"/>
      <c r="J307" s="182"/>
      <c r="K307" s="182"/>
      <c r="L307" s="182"/>
      <c r="M307" s="182"/>
      <c r="N307" s="182"/>
      <c r="O307" s="182"/>
      <c r="P307" s="184"/>
      <c r="Q307" s="184"/>
      <c r="R307" s="184"/>
      <c r="S307" s="184"/>
      <c r="T307" s="184"/>
      <c r="U307" s="184"/>
      <c r="V307" s="184"/>
      <c r="W307" s="184"/>
      <c r="X307" s="184"/>
      <c r="Y307" s="182"/>
      <c r="Z307" s="182"/>
      <c r="AA307" s="184"/>
      <c r="AB307" s="184"/>
      <c r="AC307" s="184"/>
      <c r="AD307" s="184"/>
      <c r="AE307" s="184"/>
      <c r="AF307" s="184"/>
      <c r="AG307" s="184"/>
      <c r="AH307" s="184"/>
      <c r="AI307" s="184"/>
      <c r="AJ307" s="174"/>
      <c r="AK307" s="174"/>
      <c r="AL307" s="174"/>
      <c r="AM307" s="174"/>
      <c r="AN307" s="174"/>
    </row>
    <row r="308" spans="1:40" ht="15.75" customHeight="1">
      <c r="A308" s="181" t="str">
        <f t="shared" si="3"/>
        <v/>
      </c>
      <c r="B308" s="182"/>
      <c r="C308" s="182"/>
      <c r="D308" s="182" t="str">
        <f t="array" ref="D308">IF(F308="","",INDEX(#REF!,MATCH(F308,#REF!,0)))</f>
        <v/>
      </c>
      <c r="E308" s="182" t="str">
        <f t="array" ref="E308">IF(F308="","",INDEX(#REF!,MATCH(F308,#REF!,0)))</f>
        <v/>
      </c>
      <c r="F308" s="182"/>
      <c r="G308" s="182"/>
      <c r="H308" s="183"/>
      <c r="I308" s="182"/>
      <c r="J308" s="182"/>
      <c r="K308" s="182"/>
      <c r="L308" s="182"/>
      <c r="M308" s="182"/>
      <c r="N308" s="182"/>
      <c r="O308" s="182"/>
      <c r="P308" s="184"/>
      <c r="Q308" s="184"/>
      <c r="R308" s="184"/>
      <c r="S308" s="184"/>
      <c r="T308" s="184"/>
      <c r="U308" s="184"/>
      <c r="V308" s="184"/>
      <c r="W308" s="184"/>
      <c r="X308" s="184"/>
      <c r="Y308" s="182"/>
      <c r="Z308" s="182"/>
      <c r="AA308" s="184"/>
      <c r="AB308" s="184"/>
      <c r="AC308" s="184"/>
      <c r="AD308" s="184"/>
      <c r="AE308" s="184"/>
      <c r="AF308" s="184"/>
      <c r="AG308" s="184"/>
      <c r="AH308" s="184"/>
      <c r="AI308" s="184"/>
      <c r="AJ308" s="174"/>
      <c r="AK308" s="174"/>
      <c r="AL308" s="174"/>
      <c r="AM308" s="174"/>
      <c r="AN308" s="174"/>
    </row>
    <row r="309" spans="1:40" ht="15.75" customHeight="1">
      <c r="A309" s="181" t="str">
        <f t="shared" si="3"/>
        <v/>
      </c>
      <c r="B309" s="182"/>
      <c r="C309" s="182"/>
      <c r="D309" s="182" t="str">
        <f t="array" ref="D309">IF(F309="","",INDEX(#REF!,MATCH(F309,#REF!,0)))</f>
        <v/>
      </c>
      <c r="E309" s="182" t="str">
        <f t="array" ref="E309">IF(F309="","",INDEX(#REF!,MATCH(F309,#REF!,0)))</f>
        <v/>
      </c>
      <c r="F309" s="182"/>
      <c r="G309" s="182"/>
      <c r="H309" s="183"/>
      <c r="I309" s="182"/>
      <c r="J309" s="182"/>
      <c r="K309" s="182"/>
      <c r="L309" s="182"/>
      <c r="M309" s="182"/>
      <c r="N309" s="182"/>
      <c r="O309" s="182"/>
      <c r="P309" s="184"/>
      <c r="Q309" s="184"/>
      <c r="R309" s="184"/>
      <c r="S309" s="184"/>
      <c r="T309" s="184"/>
      <c r="U309" s="184"/>
      <c r="V309" s="184"/>
      <c r="W309" s="184"/>
      <c r="X309" s="184"/>
      <c r="Y309" s="182"/>
      <c r="Z309" s="182"/>
      <c r="AA309" s="184"/>
      <c r="AB309" s="184"/>
      <c r="AC309" s="184"/>
      <c r="AD309" s="184"/>
      <c r="AE309" s="184"/>
      <c r="AF309" s="184"/>
      <c r="AG309" s="184"/>
      <c r="AH309" s="184"/>
      <c r="AI309" s="184"/>
      <c r="AJ309" s="174"/>
      <c r="AK309" s="174"/>
      <c r="AL309" s="174"/>
      <c r="AM309" s="174"/>
      <c r="AN309" s="174"/>
    </row>
    <row r="310" spans="1:40" ht="15.75" customHeight="1">
      <c r="A310" s="181" t="str">
        <f t="shared" si="3"/>
        <v/>
      </c>
      <c r="B310" s="182"/>
      <c r="C310" s="182"/>
      <c r="D310" s="182" t="str">
        <f t="array" ref="D310">IF(F310="","",INDEX(#REF!,MATCH(F310,#REF!,0)))</f>
        <v/>
      </c>
      <c r="E310" s="182" t="str">
        <f t="array" ref="E310">IF(F310="","",INDEX(#REF!,MATCH(F310,#REF!,0)))</f>
        <v/>
      </c>
      <c r="F310" s="182"/>
      <c r="G310" s="182"/>
      <c r="H310" s="183"/>
      <c r="I310" s="182"/>
      <c r="J310" s="182"/>
      <c r="K310" s="182"/>
      <c r="L310" s="182"/>
      <c r="M310" s="182"/>
      <c r="N310" s="182"/>
      <c r="O310" s="182"/>
      <c r="P310" s="184"/>
      <c r="Q310" s="184"/>
      <c r="R310" s="184"/>
      <c r="S310" s="184"/>
      <c r="T310" s="184"/>
      <c r="U310" s="184"/>
      <c r="V310" s="184"/>
      <c r="W310" s="184"/>
      <c r="X310" s="184"/>
      <c r="Y310" s="182"/>
      <c r="Z310" s="182"/>
      <c r="AA310" s="184"/>
      <c r="AB310" s="184"/>
      <c r="AC310" s="184"/>
      <c r="AD310" s="184"/>
      <c r="AE310" s="184"/>
      <c r="AF310" s="184"/>
      <c r="AG310" s="184"/>
      <c r="AH310" s="184"/>
      <c r="AI310" s="184"/>
      <c r="AJ310" s="174"/>
      <c r="AK310" s="174"/>
      <c r="AL310" s="174"/>
      <c r="AM310" s="174"/>
      <c r="AN310" s="174"/>
    </row>
    <row r="311" spans="1:40" ht="15.75" customHeight="1">
      <c r="A311" s="181" t="str">
        <f t="shared" si="3"/>
        <v/>
      </c>
      <c r="B311" s="182"/>
      <c r="C311" s="182"/>
      <c r="D311" s="182" t="str">
        <f t="array" ref="D311">IF(F311="","",INDEX(#REF!,MATCH(F311,#REF!,0)))</f>
        <v/>
      </c>
      <c r="E311" s="182" t="str">
        <f t="array" ref="E311">IF(F311="","",INDEX(#REF!,MATCH(F311,#REF!,0)))</f>
        <v/>
      </c>
      <c r="F311" s="182"/>
      <c r="G311" s="182"/>
      <c r="H311" s="183"/>
      <c r="I311" s="182"/>
      <c r="J311" s="182"/>
      <c r="K311" s="182"/>
      <c r="L311" s="182"/>
      <c r="M311" s="182"/>
      <c r="N311" s="182"/>
      <c r="O311" s="182"/>
      <c r="P311" s="184"/>
      <c r="Q311" s="184"/>
      <c r="R311" s="184"/>
      <c r="S311" s="184"/>
      <c r="T311" s="184"/>
      <c r="U311" s="184"/>
      <c r="V311" s="184"/>
      <c r="W311" s="184"/>
      <c r="X311" s="184"/>
      <c r="Y311" s="182"/>
      <c r="Z311" s="182"/>
      <c r="AA311" s="184"/>
      <c r="AB311" s="184"/>
      <c r="AC311" s="184"/>
      <c r="AD311" s="184"/>
      <c r="AE311" s="184"/>
      <c r="AF311" s="184"/>
      <c r="AG311" s="184"/>
      <c r="AH311" s="184"/>
      <c r="AI311" s="184"/>
      <c r="AJ311" s="174"/>
      <c r="AK311" s="174"/>
      <c r="AL311" s="174"/>
      <c r="AM311" s="174"/>
      <c r="AN311" s="174"/>
    </row>
    <row r="312" spans="1:40" ht="15.75" customHeight="1">
      <c r="A312" s="181" t="str">
        <f t="shared" si="3"/>
        <v/>
      </c>
      <c r="B312" s="182"/>
      <c r="C312" s="182"/>
      <c r="D312" s="182" t="str">
        <f t="array" ref="D312">IF(F312="","",INDEX(#REF!,MATCH(F312,#REF!,0)))</f>
        <v/>
      </c>
      <c r="E312" s="182" t="str">
        <f t="array" ref="E312">IF(F312="","",INDEX(#REF!,MATCH(F312,#REF!,0)))</f>
        <v/>
      </c>
      <c r="F312" s="182"/>
      <c r="G312" s="182"/>
      <c r="H312" s="183"/>
      <c r="I312" s="182"/>
      <c r="J312" s="182"/>
      <c r="K312" s="182"/>
      <c r="L312" s="182"/>
      <c r="M312" s="182"/>
      <c r="N312" s="182"/>
      <c r="O312" s="182"/>
      <c r="P312" s="184"/>
      <c r="Q312" s="184"/>
      <c r="R312" s="184"/>
      <c r="S312" s="184"/>
      <c r="T312" s="184"/>
      <c r="U312" s="184"/>
      <c r="V312" s="184"/>
      <c r="W312" s="184"/>
      <c r="X312" s="184"/>
      <c r="Y312" s="182"/>
      <c r="Z312" s="182"/>
      <c r="AA312" s="184"/>
      <c r="AB312" s="184"/>
      <c r="AC312" s="184"/>
      <c r="AD312" s="184"/>
      <c r="AE312" s="184"/>
      <c r="AF312" s="184"/>
      <c r="AG312" s="184"/>
      <c r="AH312" s="184"/>
      <c r="AI312" s="184"/>
      <c r="AJ312" s="174"/>
      <c r="AK312" s="174"/>
      <c r="AL312" s="174"/>
      <c r="AM312" s="174"/>
      <c r="AN312" s="174"/>
    </row>
    <row r="313" spans="1:40" ht="15.75" customHeight="1">
      <c r="A313" s="181" t="str">
        <f t="shared" si="3"/>
        <v/>
      </c>
      <c r="B313" s="182"/>
      <c r="C313" s="182"/>
      <c r="D313" s="182" t="str">
        <f t="array" ref="D313">IF(F313="","",INDEX(#REF!,MATCH(F313,#REF!,0)))</f>
        <v/>
      </c>
      <c r="E313" s="182" t="str">
        <f t="array" ref="E313">IF(F313="","",INDEX(#REF!,MATCH(F313,#REF!,0)))</f>
        <v/>
      </c>
      <c r="F313" s="182"/>
      <c r="G313" s="182"/>
      <c r="H313" s="183"/>
      <c r="I313" s="182"/>
      <c r="J313" s="182"/>
      <c r="K313" s="182"/>
      <c r="L313" s="182"/>
      <c r="M313" s="182"/>
      <c r="N313" s="182"/>
      <c r="O313" s="182"/>
      <c r="P313" s="184"/>
      <c r="Q313" s="184"/>
      <c r="R313" s="184"/>
      <c r="S313" s="184"/>
      <c r="T313" s="184"/>
      <c r="U313" s="184"/>
      <c r="V313" s="184"/>
      <c r="W313" s="184"/>
      <c r="X313" s="184"/>
      <c r="Y313" s="182"/>
      <c r="Z313" s="182"/>
      <c r="AA313" s="184"/>
      <c r="AB313" s="184"/>
      <c r="AC313" s="184"/>
      <c r="AD313" s="184"/>
      <c r="AE313" s="184"/>
      <c r="AF313" s="184"/>
      <c r="AG313" s="184"/>
      <c r="AH313" s="184"/>
      <c r="AI313" s="184"/>
      <c r="AJ313" s="174"/>
      <c r="AK313" s="174"/>
      <c r="AL313" s="174"/>
      <c r="AM313" s="174"/>
      <c r="AN313" s="174"/>
    </row>
    <row r="314" spans="1:40" ht="15.75" customHeight="1">
      <c r="A314" s="181" t="str">
        <f t="shared" si="3"/>
        <v/>
      </c>
      <c r="B314" s="182"/>
      <c r="C314" s="182"/>
      <c r="D314" s="182" t="str">
        <f t="array" ref="D314">IF(F314="","",INDEX(#REF!,MATCH(F314,#REF!,0)))</f>
        <v/>
      </c>
      <c r="E314" s="182" t="str">
        <f t="array" ref="E314">IF(F314="","",INDEX(#REF!,MATCH(F314,#REF!,0)))</f>
        <v/>
      </c>
      <c r="F314" s="182"/>
      <c r="G314" s="182"/>
      <c r="H314" s="183"/>
      <c r="I314" s="182"/>
      <c r="J314" s="182"/>
      <c r="K314" s="182"/>
      <c r="L314" s="182"/>
      <c r="M314" s="182"/>
      <c r="N314" s="182"/>
      <c r="O314" s="182"/>
      <c r="P314" s="184"/>
      <c r="Q314" s="184"/>
      <c r="R314" s="184"/>
      <c r="S314" s="184"/>
      <c r="T314" s="184"/>
      <c r="U314" s="184"/>
      <c r="V314" s="184"/>
      <c r="W314" s="184"/>
      <c r="X314" s="184"/>
      <c r="Y314" s="182"/>
      <c r="Z314" s="182"/>
      <c r="AA314" s="184"/>
      <c r="AB314" s="184"/>
      <c r="AC314" s="184"/>
      <c r="AD314" s="184"/>
      <c r="AE314" s="184"/>
      <c r="AF314" s="184"/>
      <c r="AG314" s="184"/>
      <c r="AH314" s="184"/>
      <c r="AI314" s="184"/>
      <c r="AJ314" s="174"/>
      <c r="AK314" s="174"/>
      <c r="AL314" s="174"/>
      <c r="AM314" s="174"/>
      <c r="AN314" s="174"/>
    </row>
    <row r="315" spans="1:40" ht="15.75" customHeight="1">
      <c r="A315" s="181" t="str">
        <f t="shared" si="3"/>
        <v/>
      </c>
      <c r="B315" s="182"/>
      <c r="C315" s="182"/>
      <c r="D315" s="182" t="str">
        <f t="array" ref="D315">IF(F315="","",INDEX(#REF!,MATCH(F315,#REF!,0)))</f>
        <v/>
      </c>
      <c r="E315" s="182" t="str">
        <f t="array" ref="E315">IF(F315="","",INDEX(#REF!,MATCH(F315,#REF!,0)))</f>
        <v/>
      </c>
      <c r="F315" s="182"/>
      <c r="G315" s="182"/>
      <c r="H315" s="183"/>
      <c r="I315" s="182"/>
      <c r="J315" s="182"/>
      <c r="K315" s="182"/>
      <c r="L315" s="182"/>
      <c r="M315" s="182"/>
      <c r="N315" s="182"/>
      <c r="O315" s="182"/>
      <c r="P315" s="184"/>
      <c r="Q315" s="184"/>
      <c r="R315" s="184"/>
      <c r="S315" s="184"/>
      <c r="T315" s="184"/>
      <c r="U315" s="184"/>
      <c r="V315" s="184"/>
      <c r="W315" s="184"/>
      <c r="X315" s="184"/>
      <c r="Y315" s="182"/>
      <c r="Z315" s="182"/>
      <c r="AA315" s="184"/>
      <c r="AB315" s="184"/>
      <c r="AC315" s="184"/>
      <c r="AD315" s="184"/>
      <c r="AE315" s="184"/>
      <c r="AF315" s="184"/>
      <c r="AG315" s="184"/>
      <c r="AH315" s="184"/>
      <c r="AI315" s="184"/>
      <c r="AJ315" s="174"/>
      <c r="AK315" s="174"/>
      <c r="AL315" s="174"/>
      <c r="AM315" s="174"/>
      <c r="AN315" s="174"/>
    </row>
    <row r="316" spans="1:40" ht="15.75" customHeight="1">
      <c r="A316" s="181" t="str">
        <f t="shared" si="3"/>
        <v/>
      </c>
      <c r="B316" s="182"/>
      <c r="C316" s="182"/>
      <c r="D316" s="182" t="str">
        <f t="array" ref="D316">IF(F316="","",INDEX(#REF!,MATCH(F316,#REF!,0)))</f>
        <v/>
      </c>
      <c r="E316" s="182" t="str">
        <f t="array" ref="E316">IF(F316="","",INDEX(#REF!,MATCH(F316,#REF!,0)))</f>
        <v/>
      </c>
      <c r="F316" s="182"/>
      <c r="G316" s="182"/>
      <c r="H316" s="183"/>
      <c r="I316" s="182"/>
      <c r="J316" s="182"/>
      <c r="K316" s="182"/>
      <c r="L316" s="182"/>
      <c r="M316" s="182"/>
      <c r="N316" s="182"/>
      <c r="O316" s="182"/>
      <c r="P316" s="184"/>
      <c r="Q316" s="184"/>
      <c r="R316" s="184"/>
      <c r="S316" s="184"/>
      <c r="T316" s="184"/>
      <c r="U316" s="184"/>
      <c r="V316" s="184"/>
      <c r="W316" s="184"/>
      <c r="X316" s="184"/>
      <c r="Y316" s="182"/>
      <c r="Z316" s="182"/>
      <c r="AA316" s="184"/>
      <c r="AB316" s="184"/>
      <c r="AC316" s="184"/>
      <c r="AD316" s="184"/>
      <c r="AE316" s="184"/>
      <c r="AF316" s="184"/>
      <c r="AG316" s="184"/>
      <c r="AH316" s="184"/>
      <c r="AI316" s="184"/>
      <c r="AJ316" s="174"/>
      <c r="AK316" s="174"/>
      <c r="AL316" s="174"/>
      <c r="AM316" s="174"/>
      <c r="AN316" s="174"/>
    </row>
    <row r="317" spans="1:40" ht="15.75" customHeight="1">
      <c r="A317" s="181" t="str">
        <f t="shared" si="3"/>
        <v/>
      </c>
      <c r="B317" s="182"/>
      <c r="C317" s="182"/>
      <c r="D317" s="182" t="str">
        <f t="array" ref="D317">IF(F317="","",INDEX(#REF!,MATCH(F317,#REF!,0)))</f>
        <v/>
      </c>
      <c r="E317" s="182" t="str">
        <f t="array" ref="E317">IF(F317="","",INDEX(#REF!,MATCH(F317,#REF!,0)))</f>
        <v/>
      </c>
      <c r="F317" s="182"/>
      <c r="G317" s="182"/>
      <c r="H317" s="183"/>
      <c r="I317" s="182"/>
      <c r="J317" s="182"/>
      <c r="K317" s="182"/>
      <c r="L317" s="182"/>
      <c r="M317" s="182"/>
      <c r="N317" s="182"/>
      <c r="O317" s="182"/>
      <c r="P317" s="184"/>
      <c r="Q317" s="184"/>
      <c r="R317" s="184"/>
      <c r="S317" s="184"/>
      <c r="T317" s="184"/>
      <c r="U317" s="184"/>
      <c r="V317" s="184"/>
      <c r="W317" s="184"/>
      <c r="X317" s="184"/>
      <c r="Y317" s="182"/>
      <c r="Z317" s="182"/>
      <c r="AA317" s="184"/>
      <c r="AB317" s="184"/>
      <c r="AC317" s="184"/>
      <c r="AD317" s="184"/>
      <c r="AE317" s="184"/>
      <c r="AF317" s="184"/>
      <c r="AG317" s="184"/>
      <c r="AH317" s="184"/>
      <c r="AI317" s="184"/>
      <c r="AJ317" s="174"/>
      <c r="AK317" s="174"/>
      <c r="AL317" s="174"/>
      <c r="AM317" s="174"/>
      <c r="AN317" s="174"/>
    </row>
    <row r="318" spans="1:40" ht="15.75" customHeight="1">
      <c r="A318" s="181" t="str">
        <f t="shared" si="3"/>
        <v/>
      </c>
      <c r="B318" s="182"/>
      <c r="C318" s="182"/>
      <c r="D318" s="182" t="str">
        <f t="array" ref="D318">IF(F318="","",INDEX(#REF!,MATCH(F318,#REF!,0)))</f>
        <v/>
      </c>
      <c r="E318" s="182" t="str">
        <f t="array" ref="E318">IF(F318="","",INDEX(#REF!,MATCH(F318,#REF!,0)))</f>
        <v/>
      </c>
      <c r="F318" s="182"/>
      <c r="G318" s="182"/>
      <c r="H318" s="183"/>
      <c r="I318" s="182"/>
      <c r="J318" s="182"/>
      <c r="K318" s="182"/>
      <c r="L318" s="182"/>
      <c r="M318" s="182"/>
      <c r="N318" s="182"/>
      <c r="O318" s="182"/>
      <c r="P318" s="184"/>
      <c r="Q318" s="184"/>
      <c r="R318" s="184"/>
      <c r="S318" s="184"/>
      <c r="T318" s="184"/>
      <c r="U318" s="184"/>
      <c r="V318" s="184"/>
      <c r="W318" s="184"/>
      <c r="X318" s="184"/>
      <c r="Y318" s="182"/>
      <c r="Z318" s="182"/>
      <c r="AA318" s="184"/>
      <c r="AB318" s="184"/>
      <c r="AC318" s="184"/>
      <c r="AD318" s="184"/>
      <c r="AE318" s="184"/>
      <c r="AF318" s="184"/>
      <c r="AG318" s="184"/>
      <c r="AH318" s="184"/>
      <c r="AI318" s="184"/>
      <c r="AJ318" s="174"/>
      <c r="AK318" s="174"/>
      <c r="AL318" s="174"/>
      <c r="AM318" s="174"/>
      <c r="AN318" s="174"/>
    </row>
    <row r="319" spans="1:40" ht="15.75" customHeight="1">
      <c r="A319" s="181" t="str">
        <f t="shared" si="3"/>
        <v/>
      </c>
      <c r="B319" s="182"/>
      <c r="C319" s="182"/>
      <c r="D319" s="182" t="str">
        <f t="array" ref="D319">IF(F319="","",INDEX(#REF!,MATCH(F319,#REF!,0)))</f>
        <v/>
      </c>
      <c r="E319" s="182" t="str">
        <f t="array" ref="E319">IF(F319="","",INDEX(#REF!,MATCH(F319,#REF!,0)))</f>
        <v/>
      </c>
      <c r="F319" s="182"/>
      <c r="G319" s="182"/>
      <c r="H319" s="183"/>
      <c r="I319" s="182"/>
      <c r="J319" s="182"/>
      <c r="K319" s="182"/>
      <c r="L319" s="182"/>
      <c r="M319" s="182"/>
      <c r="N319" s="182"/>
      <c r="O319" s="182"/>
      <c r="P319" s="184"/>
      <c r="Q319" s="184"/>
      <c r="R319" s="184"/>
      <c r="S319" s="184"/>
      <c r="T319" s="184"/>
      <c r="U319" s="184"/>
      <c r="V319" s="184"/>
      <c r="W319" s="184"/>
      <c r="X319" s="184"/>
      <c r="Y319" s="182"/>
      <c r="Z319" s="182"/>
      <c r="AA319" s="184"/>
      <c r="AB319" s="184"/>
      <c r="AC319" s="184"/>
      <c r="AD319" s="184"/>
      <c r="AE319" s="184"/>
      <c r="AF319" s="184"/>
      <c r="AG319" s="184"/>
      <c r="AH319" s="184"/>
      <c r="AI319" s="184"/>
      <c r="AJ319" s="174"/>
      <c r="AK319" s="174"/>
      <c r="AL319" s="174"/>
      <c r="AM319" s="174"/>
      <c r="AN319" s="174"/>
    </row>
    <row r="320" spans="1:40" ht="15.75" customHeight="1">
      <c r="A320" s="181" t="str">
        <f t="shared" si="3"/>
        <v/>
      </c>
      <c r="B320" s="182"/>
      <c r="C320" s="182"/>
      <c r="D320" s="182" t="str">
        <f t="array" ref="D320">IF(F320="","",INDEX(#REF!,MATCH(F320,#REF!,0)))</f>
        <v/>
      </c>
      <c r="E320" s="182" t="str">
        <f t="array" ref="E320">IF(F320="","",INDEX(#REF!,MATCH(F320,#REF!,0)))</f>
        <v/>
      </c>
      <c r="F320" s="182"/>
      <c r="G320" s="182"/>
      <c r="H320" s="183"/>
      <c r="I320" s="182"/>
      <c r="J320" s="182"/>
      <c r="K320" s="182"/>
      <c r="L320" s="182"/>
      <c r="M320" s="182"/>
      <c r="N320" s="182"/>
      <c r="O320" s="182"/>
      <c r="P320" s="184"/>
      <c r="Q320" s="184"/>
      <c r="R320" s="184"/>
      <c r="S320" s="184"/>
      <c r="T320" s="184"/>
      <c r="U320" s="184"/>
      <c r="V320" s="184"/>
      <c r="W320" s="184"/>
      <c r="X320" s="184"/>
      <c r="Y320" s="182"/>
      <c r="Z320" s="182"/>
      <c r="AA320" s="184"/>
      <c r="AB320" s="184"/>
      <c r="AC320" s="184"/>
      <c r="AD320" s="184"/>
      <c r="AE320" s="184"/>
      <c r="AF320" s="184"/>
      <c r="AG320" s="184"/>
      <c r="AH320" s="184"/>
      <c r="AI320" s="184"/>
      <c r="AJ320" s="174"/>
      <c r="AK320" s="174"/>
      <c r="AL320" s="174"/>
      <c r="AM320" s="174"/>
      <c r="AN320" s="174"/>
    </row>
    <row r="321" spans="1:40" ht="15.75" customHeight="1">
      <c r="A321" s="181" t="str">
        <f t="shared" si="3"/>
        <v/>
      </c>
      <c r="B321" s="182"/>
      <c r="C321" s="182"/>
      <c r="D321" s="182" t="str">
        <f t="array" ref="D321">IF(F321="","",INDEX(#REF!,MATCH(F321,#REF!,0)))</f>
        <v/>
      </c>
      <c r="E321" s="182" t="str">
        <f t="array" ref="E321">IF(F321="","",INDEX(#REF!,MATCH(F321,#REF!,0)))</f>
        <v/>
      </c>
      <c r="F321" s="182"/>
      <c r="G321" s="182"/>
      <c r="H321" s="183"/>
      <c r="I321" s="182"/>
      <c r="J321" s="182"/>
      <c r="K321" s="182"/>
      <c r="L321" s="182"/>
      <c r="M321" s="182"/>
      <c r="N321" s="182"/>
      <c r="O321" s="182"/>
      <c r="P321" s="184"/>
      <c r="Q321" s="184"/>
      <c r="R321" s="184"/>
      <c r="S321" s="184"/>
      <c r="T321" s="184"/>
      <c r="U321" s="184"/>
      <c r="V321" s="184"/>
      <c r="W321" s="184"/>
      <c r="X321" s="184"/>
      <c r="Y321" s="182"/>
      <c r="Z321" s="182"/>
      <c r="AA321" s="184"/>
      <c r="AB321" s="184"/>
      <c r="AC321" s="184"/>
      <c r="AD321" s="184"/>
      <c r="AE321" s="184"/>
      <c r="AF321" s="184"/>
      <c r="AG321" s="184"/>
      <c r="AH321" s="184"/>
      <c r="AI321" s="184"/>
      <c r="AJ321" s="174"/>
      <c r="AK321" s="174"/>
      <c r="AL321" s="174"/>
      <c r="AM321" s="174"/>
      <c r="AN321" s="174"/>
    </row>
    <row r="322" spans="1:40" ht="15.75" customHeight="1">
      <c r="A322" s="181" t="str">
        <f t="shared" si="3"/>
        <v/>
      </c>
      <c r="B322" s="182"/>
      <c r="C322" s="182"/>
      <c r="D322" s="182" t="str">
        <f t="array" ref="D322">IF(F322="","",INDEX(#REF!,MATCH(F322,#REF!,0)))</f>
        <v/>
      </c>
      <c r="E322" s="182" t="str">
        <f t="array" ref="E322">IF(F322="","",INDEX(#REF!,MATCH(F322,#REF!,0)))</f>
        <v/>
      </c>
      <c r="F322" s="182"/>
      <c r="G322" s="182"/>
      <c r="H322" s="183"/>
      <c r="I322" s="182"/>
      <c r="J322" s="182"/>
      <c r="K322" s="182"/>
      <c r="L322" s="182"/>
      <c r="M322" s="182"/>
      <c r="N322" s="182"/>
      <c r="O322" s="182"/>
      <c r="P322" s="184"/>
      <c r="Q322" s="184"/>
      <c r="R322" s="184"/>
      <c r="S322" s="184"/>
      <c r="T322" s="184"/>
      <c r="U322" s="184"/>
      <c r="V322" s="184"/>
      <c r="W322" s="184"/>
      <c r="X322" s="184"/>
      <c r="Y322" s="182"/>
      <c r="Z322" s="182"/>
      <c r="AA322" s="184"/>
      <c r="AB322" s="184"/>
      <c r="AC322" s="184"/>
      <c r="AD322" s="184"/>
      <c r="AE322" s="184"/>
      <c r="AF322" s="184"/>
      <c r="AG322" s="184"/>
      <c r="AH322" s="184"/>
      <c r="AI322" s="184"/>
      <c r="AJ322" s="174"/>
      <c r="AK322" s="174"/>
      <c r="AL322" s="174"/>
      <c r="AM322" s="174"/>
      <c r="AN322" s="174"/>
    </row>
    <row r="323" spans="1:40" ht="15.75" customHeight="1">
      <c r="A323" s="181" t="str">
        <f t="shared" si="3"/>
        <v/>
      </c>
      <c r="B323" s="182"/>
      <c r="C323" s="182"/>
      <c r="D323" s="182" t="str">
        <f t="array" ref="D323">IF(F323="","",INDEX(#REF!,MATCH(F323,#REF!,0)))</f>
        <v/>
      </c>
      <c r="E323" s="182" t="str">
        <f t="array" ref="E323">IF(F323="","",INDEX(#REF!,MATCH(F323,#REF!,0)))</f>
        <v/>
      </c>
      <c r="F323" s="182"/>
      <c r="G323" s="182"/>
      <c r="H323" s="183"/>
      <c r="I323" s="182"/>
      <c r="J323" s="182"/>
      <c r="K323" s="182"/>
      <c r="L323" s="182"/>
      <c r="M323" s="182"/>
      <c r="N323" s="182"/>
      <c r="O323" s="182"/>
      <c r="P323" s="184"/>
      <c r="Q323" s="184"/>
      <c r="R323" s="184"/>
      <c r="S323" s="184"/>
      <c r="T323" s="184"/>
      <c r="U323" s="184"/>
      <c r="V323" s="184"/>
      <c r="W323" s="184"/>
      <c r="X323" s="184"/>
      <c r="Y323" s="182"/>
      <c r="Z323" s="182"/>
      <c r="AA323" s="184"/>
      <c r="AB323" s="184"/>
      <c r="AC323" s="184"/>
      <c r="AD323" s="184"/>
      <c r="AE323" s="184"/>
      <c r="AF323" s="184"/>
      <c r="AG323" s="184"/>
      <c r="AH323" s="184"/>
      <c r="AI323" s="184"/>
      <c r="AJ323" s="174"/>
      <c r="AK323" s="174"/>
      <c r="AL323" s="174"/>
      <c r="AM323" s="174"/>
      <c r="AN323" s="174"/>
    </row>
    <row r="324" spans="1:40" ht="15.75" customHeight="1">
      <c r="A324" s="181" t="str">
        <f t="shared" si="3"/>
        <v/>
      </c>
      <c r="B324" s="182"/>
      <c r="C324" s="182"/>
      <c r="D324" s="182" t="str">
        <f t="array" ref="D324">IF(F324="","",INDEX(#REF!,MATCH(F324,#REF!,0)))</f>
        <v/>
      </c>
      <c r="E324" s="182" t="str">
        <f t="array" ref="E324">IF(F324="","",INDEX(#REF!,MATCH(F324,#REF!,0)))</f>
        <v/>
      </c>
      <c r="F324" s="182"/>
      <c r="G324" s="182"/>
      <c r="H324" s="183"/>
      <c r="I324" s="182"/>
      <c r="J324" s="182"/>
      <c r="K324" s="182"/>
      <c r="L324" s="182"/>
      <c r="M324" s="182"/>
      <c r="N324" s="182"/>
      <c r="O324" s="182"/>
      <c r="P324" s="184"/>
      <c r="Q324" s="184"/>
      <c r="R324" s="184"/>
      <c r="S324" s="184"/>
      <c r="T324" s="184"/>
      <c r="U324" s="184"/>
      <c r="V324" s="184"/>
      <c r="W324" s="184"/>
      <c r="X324" s="184"/>
      <c r="Y324" s="182"/>
      <c r="Z324" s="182"/>
      <c r="AA324" s="184"/>
      <c r="AB324" s="184"/>
      <c r="AC324" s="184"/>
      <c r="AD324" s="184"/>
      <c r="AE324" s="184"/>
      <c r="AF324" s="184"/>
      <c r="AG324" s="184"/>
      <c r="AH324" s="184"/>
      <c r="AI324" s="184"/>
      <c r="AJ324" s="174"/>
      <c r="AK324" s="174"/>
      <c r="AL324" s="174"/>
      <c r="AM324" s="174"/>
      <c r="AN324" s="174"/>
    </row>
    <row r="325" spans="1:40" ht="15.75" customHeight="1">
      <c r="A325" s="181" t="str">
        <f t="shared" si="3"/>
        <v/>
      </c>
      <c r="B325" s="182"/>
      <c r="C325" s="182"/>
      <c r="D325" s="182" t="str">
        <f t="array" ref="D325">IF(F325="","",INDEX(#REF!,MATCH(F325,#REF!,0)))</f>
        <v/>
      </c>
      <c r="E325" s="182" t="str">
        <f t="array" ref="E325">IF(F325="","",INDEX(#REF!,MATCH(F325,#REF!,0)))</f>
        <v/>
      </c>
      <c r="F325" s="182"/>
      <c r="G325" s="182"/>
      <c r="H325" s="183"/>
      <c r="I325" s="182"/>
      <c r="J325" s="182"/>
      <c r="K325" s="182"/>
      <c r="L325" s="182"/>
      <c r="M325" s="182"/>
      <c r="N325" s="182"/>
      <c r="O325" s="182"/>
      <c r="P325" s="184"/>
      <c r="Q325" s="184"/>
      <c r="R325" s="184"/>
      <c r="S325" s="184"/>
      <c r="T325" s="184"/>
      <c r="U325" s="184"/>
      <c r="V325" s="184"/>
      <c r="W325" s="184"/>
      <c r="X325" s="184"/>
      <c r="Y325" s="182"/>
      <c r="Z325" s="182"/>
      <c r="AA325" s="184"/>
      <c r="AB325" s="184"/>
      <c r="AC325" s="184"/>
      <c r="AD325" s="184"/>
      <c r="AE325" s="184"/>
      <c r="AF325" s="184"/>
      <c r="AG325" s="184"/>
      <c r="AH325" s="184"/>
      <c r="AI325" s="184"/>
      <c r="AJ325" s="174"/>
      <c r="AK325" s="174"/>
      <c r="AL325" s="174"/>
      <c r="AM325" s="174"/>
      <c r="AN325" s="174"/>
    </row>
    <row r="326" spans="1:40" ht="15.75" customHeight="1">
      <c r="A326" s="181" t="str">
        <f t="shared" si="3"/>
        <v/>
      </c>
      <c r="B326" s="182"/>
      <c r="C326" s="182"/>
      <c r="D326" s="182" t="str">
        <f t="array" ref="D326">IF(F326="","",INDEX(#REF!,MATCH(F326,#REF!,0)))</f>
        <v/>
      </c>
      <c r="E326" s="182" t="str">
        <f t="array" ref="E326">IF(F326="","",INDEX(#REF!,MATCH(F326,#REF!,0)))</f>
        <v/>
      </c>
      <c r="F326" s="182"/>
      <c r="G326" s="182"/>
      <c r="H326" s="183"/>
      <c r="I326" s="182"/>
      <c r="J326" s="182"/>
      <c r="K326" s="182"/>
      <c r="L326" s="182"/>
      <c r="M326" s="182"/>
      <c r="N326" s="182"/>
      <c r="O326" s="182"/>
      <c r="P326" s="184"/>
      <c r="Q326" s="184"/>
      <c r="R326" s="184"/>
      <c r="S326" s="184"/>
      <c r="T326" s="184"/>
      <c r="U326" s="184"/>
      <c r="V326" s="184"/>
      <c r="W326" s="184"/>
      <c r="X326" s="184"/>
      <c r="Y326" s="182"/>
      <c r="Z326" s="182"/>
      <c r="AA326" s="184"/>
      <c r="AB326" s="184"/>
      <c r="AC326" s="184"/>
      <c r="AD326" s="184"/>
      <c r="AE326" s="184"/>
      <c r="AF326" s="184"/>
      <c r="AG326" s="184"/>
      <c r="AH326" s="184"/>
      <c r="AI326" s="184"/>
      <c r="AJ326" s="174"/>
      <c r="AK326" s="174"/>
      <c r="AL326" s="174"/>
      <c r="AM326" s="174"/>
      <c r="AN326" s="174"/>
    </row>
    <row r="327" spans="1:40" ht="15.75" customHeight="1">
      <c r="A327" s="181" t="str">
        <f t="shared" si="3"/>
        <v/>
      </c>
      <c r="B327" s="182"/>
      <c r="C327" s="182"/>
      <c r="D327" s="182" t="str">
        <f t="array" ref="D327">IF(F327="","",INDEX(#REF!,MATCH(F327,#REF!,0)))</f>
        <v/>
      </c>
      <c r="E327" s="182" t="str">
        <f t="array" ref="E327">IF(F327="","",INDEX(#REF!,MATCH(F327,#REF!,0)))</f>
        <v/>
      </c>
      <c r="F327" s="182"/>
      <c r="G327" s="182"/>
      <c r="H327" s="183"/>
      <c r="I327" s="182"/>
      <c r="J327" s="182"/>
      <c r="K327" s="182"/>
      <c r="L327" s="182"/>
      <c r="M327" s="182"/>
      <c r="N327" s="182"/>
      <c r="O327" s="182"/>
      <c r="P327" s="184"/>
      <c r="Q327" s="184"/>
      <c r="R327" s="184"/>
      <c r="S327" s="184"/>
      <c r="T327" s="184"/>
      <c r="U327" s="184"/>
      <c r="V327" s="184"/>
      <c r="W327" s="184"/>
      <c r="X327" s="184"/>
      <c r="Y327" s="182"/>
      <c r="Z327" s="182"/>
      <c r="AA327" s="184"/>
      <c r="AB327" s="184"/>
      <c r="AC327" s="184"/>
      <c r="AD327" s="184"/>
      <c r="AE327" s="184"/>
      <c r="AF327" s="184"/>
      <c r="AG327" s="184"/>
      <c r="AH327" s="184"/>
      <c r="AI327" s="184"/>
      <c r="AJ327" s="174"/>
      <c r="AK327" s="174"/>
      <c r="AL327" s="174"/>
      <c r="AM327" s="174"/>
      <c r="AN327" s="174"/>
    </row>
    <row r="328" spans="1:40" ht="15.75" customHeight="1">
      <c r="A328" s="181" t="str">
        <f t="shared" si="3"/>
        <v/>
      </c>
      <c r="B328" s="182"/>
      <c r="C328" s="182"/>
      <c r="D328" s="182" t="str">
        <f t="array" ref="D328">IF(F328="","",INDEX(#REF!,MATCH(F328,#REF!,0)))</f>
        <v/>
      </c>
      <c r="E328" s="182" t="str">
        <f t="array" ref="E328">IF(F328="","",INDEX(#REF!,MATCH(F328,#REF!,0)))</f>
        <v/>
      </c>
      <c r="F328" s="182"/>
      <c r="G328" s="182"/>
      <c r="H328" s="183"/>
      <c r="I328" s="182"/>
      <c r="J328" s="182"/>
      <c r="K328" s="182"/>
      <c r="L328" s="182"/>
      <c r="M328" s="182"/>
      <c r="N328" s="182"/>
      <c r="O328" s="182"/>
      <c r="P328" s="184"/>
      <c r="Q328" s="184"/>
      <c r="R328" s="184"/>
      <c r="S328" s="184"/>
      <c r="T328" s="184"/>
      <c r="U328" s="184"/>
      <c r="V328" s="184"/>
      <c r="W328" s="184"/>
      <c r="X328" s="184"/>
      <c r="Y328" s="182"/>
      <c r="Z328" s="182"/>
      <c r="AA328" s="184"/>
      <c r="AB328" s="184"/>
      <c r="AC328" s="184"/>
      <c r="AD328" s="184"/>
      <c r="AE328" s="184"/>
      <c r="AF328" s="184"/>
      <c r="AG328" s="184"/>
      <c r="AH328" s="184"/>
      <c r="AI328" s="184"/>
      <c r="AJ328" s="174"/>
      <c r="AK328" s="174"/>
      <c r="AL328" s="174"/>
      <c r="AM328" s="174"/>
      <c r="AN328" s="174"/>
    </row>
    <row r="329" spans="1:40" ht="15.75" customHeight="1">
      <c r="A329" s="181" t="str">
        <f t="shared" si="3"/>
        <v/>
      </c>
      <c r="B329" s="182"/>
      <c r="C329" s="182"/>
      <c r="D329" s="182" t="str">
        <f t="array" ref="D329">IF(F329="","",INDEX(#REF!,MATCH(F329,#REF!,0)))</f>
        <v/>
      </c>
      <c r="E329" s="182" t="str">
        <f t="array" ref="E329">IF(F329="","",INDEX(#REF!,MATCH(F329,#REF!,0)))</f>
        <v/>
      </c>
      <c r="F329" s="182"/>
      <c r="G329" s="182"/>
      <c r="H329" s="183"/>
      <c r="I329" s="182"/>
      <c r="J329" s="182"/>
      <c r="K329" s="182"/>
      <c r="L329" s="182"/>
      <c r="M329" s="182"/>
      <c r="N329" s="182"/>
      <c r="O329" s="182"/>
      <c r="P329" s="184"/>
      <c r="Q329" s="184"/>
      <c r="R329" s="184"/>
      <c r="S329" s="184"/>
      <c r="T329" s="184"/>
      <c r="U329" s="184"/>
      <c r="V329" s="184"/>
      <c r="W329" s="184"/>
      <c r="X329" s="184"/>
      <c r="Y329" s="182"/>
      <c r="Z329" s="182"/>
      <c r="AA329" s="184"/>
      <c r="AB329" s="184"/>
      <c r="AC329" s="184"/>
      <c r="AD329" s="184"/>
      <c r="AE329" s="184"/>
      <c r="AF329" s="184"/>
      <c r="AG329" s="184"/>
      <c r="AH329" s="184"/>
      <c r="AI329" s="184"/>
      <c r="AJ329" s="174"/>
      <c r="AK329" s="174"/>
      <c r="AL329" s="174"/>
      <c r="AM329" s="174"/>
      <c r="AN329" s="174"/>
    </row>
    <row r="330" spans="1:40" ht="15.75" customHeight="1">
      <c r="A330" s="181" t="str">
        <f t="shared" si="3"/>
        <v/>
      </c>
      <c r="B330" s="182"/>
      <c r="C330" s="182"/>
      <c r="D330" s="182" t="str">
        <f t="array" ref="D330">IF(F330="","",INDEX(#REF!,MATCH(F330,#REF!,0)))</f>
        <v/>
      </c>
      <c r="E330" s="182" t="str">
        <f t="array" ref="E330">IF(F330="","",INDEX(#REF!,MATCH(F330,#REF!,0)))</f>
        <v/>
      </c>
      <c r="F330" s="182"/>
      <c r="G330" s="182"/>
      <c r="H330" s="183"/>
      <c r="I330" s="182"/>
      <c r="J330" s="182"/>
      <c r="K330" s="182"/>
      <c r="L330" s="182"/>
      <c r="M330" s="182"/>
      <c r="N330" s="182"/>
      <c r="O330" s="182"/>
      <c r="P330" s="184"/>
      <c r="Q330" s="184"/>
      <c r="R330" s="184"/>
      <c r="S330" s="184"/>
      <c r="T330" s="184"/>
      <c r="U330" s="184"/>
      <c r="V330" s="184"/>
      <c r="W330" s="184"/>
      <c r="X330" s="184"/>
      <c r="Y330" s="182"/>
      <c r="Z330" s="182"/>
      <c r="AA330" s="184"/>
      <c r="AB330" s="184"/>
      <c r="AC330" s="184"/>
      <c r="AD330" s="184"/>
      <c r="AE330" s="184"/>
      <c r="AF330" s="184"/>
      <c r="AG330" s="184"/>
      <c r="AH330" s="184"/>
      <c r="AI330" s="184"/>
      <c r="AJ330" s="174"/>
      <c r="AK330" s="174"/>
      <c r="AL330" s="174"/>
      <c r="AM330" s="174"/>
      <c r="AN330" s="174"/>
    </row>
    <row r="331" spans="1:40" ht="15.75" customHeight="1">
      <c r="A331" s="181" t="str">
        <f t="shared" si="3"/>
        <v/>
      </c>
      <c r="B331" s="182"/>
      <c r="C331" s="182"/>
      <c r="D331" s="182" t="str">
        <f t="array" ref="D331">IF(F331="","",INDEX(#REF!,MATCH(F331,#REF!,0)))</f>
        <v/>
      </c>
      <c r="E331" s="182" t="str">
        <f t="array" ref="E331">IF(F331="","",INDEX(#REF!,MATCH(F331,#REF!,0)))</f>
        <v/>
      </c>
      <c r="F331" s="182"/>
      <c r="G331" s="182"/>
      <c r="H331" s="183"/>
      <c r="I331" s="182"/>
      <c r="J331" s="182"/>
      <c r="K331" s="182"/>
      <c r="L331" s="182"/>
      <c r="M331" s="182"/>
      <c r="N331" s="182"/>
      <c r="O331" s="182"/>
      <c r="P331" s="184"/>
      <c r="Q331" s="184"/>
      <c r="R331" s="184"/>
      <c r="S331" s="184"/>
      <c r="T331" s="184"/>
      <c r="U331" s="184"/>
      <c r="V331" s="184"/>
      <c r="W331" s="184"/>
      <c r="X331" s="184"/>
      <c r="Y331" s="182"/>
      <c r="Z331" s="182"/>
      <c r="AA331" s="184"/>
      <c r="AB331" s="184"/>
      <c r="AC331" s="184"/>
      <c r="AD331" s="184"/>
      <c r="AE331" s="184"/>
      <c r="AF331" s="184"/>
      <c r="AG331" s="184"/>
      <c r="AH331" s="184"/>
      <c r="AI331" s="184"/>
      <c r="AJ331" s="174"/>
      <c r="AK331" s="174"/>
      <c r="AL331" s="174"/>
      <c r="AM331" s="174"/>
      <c r="AN331" s="174"/>
    </row>
    <row r="332" spans="1:40" ht="15.75" customHeight="1">
      <c r="A332" s="181" t="str">
        <f t="shared" si="3"/>
        <v/>
      </c>
      <c r="B332" s="182"/>
      <c r="C332" s="182"/>
      <c r="D332" s="182" t="str">
        <f t="array" ref="D332">IF(F332="","",INDEX(#REF!,MATCH(F332,#REF!,0)))</f>
        <v/>
      </c>
      <c r="E332" s="182" t="str">
        <f t="array" ref="E332">IF(F332="","",INDEX(#REF!,MATCH(F332,#REF!,0)))</f>
        <v/>
      </c>
      <c r="F332" s="182"/>
      <c r="G332" s="182"/>
      <c r="H332" s="183"/>
      <c r="I332" s="182"/>
      <c r="J332" s="182"/>
      <c r="K332" s="182"/>
      <c r="L332" s="182"/>
      <c r="M332" s="182"/>
      <c r="N332" s="182"/>
      <c r="O332" s="182"/>
      <c r="P332" s="184"/>
      <c r="Q332" s="184"/>
      <c r="R332" s="184"/>
      <c r="S332" s="184"/>
      <c r="T332" s="184"/>
      <c r="U332" s="184"/>
      <c r="V332" s="184"/>
      <c r="W332" s="184"/>
      <c r="X332" s="184"/>
      <c r="Y332" s="182"/>
      <c r="Z332" s="182"/>
      <c r="AA332" s="184"/>
      <c r="AB332" s="184"/>
      <c r="AC332" s="184"/>
      <c r="AD332" s="184"/>
      <c r="AE332" s="184"/>
      <c r="AF332" s="184"/>
      <c r="AG332" s="184"/>
      <c r="AH332" s="184"/>
      <c r="AI332" s="184"/>
      <c r="AJ332" s="174"/>
      <c r="AK332" s="174"/>
      <c r="AL332" s="174"/>
      <c r="AM332" s="174"/>
      <c r="AN332" s="174"/>
    </row>
    <row r="333" spans="1:40" ht="15.75" customHeight="1">
      <c r="A333" s="181" t="str">
        <f t="shared" si="3"/>
        <v/>
      </c>
      <c r="B333" s="182"/>
      <c r="C333" s="182"/>
      <c r="D333" s="182" t="str">
        <f t="array" ref="D333">IF(F333="","",INDEX(#REF!,MATCH(F333,#REF!,0)))</f>
        <v/>
      </c>
      <c r="E333" s="182" t="str">
        <f t="array" ref="E333">IF(F333="","",INDEX(#REF!,MATCH(F333,#REF!,0)))</f>
        <v/>
      </c>
      <c r="F333" s="182"/>
      <c r="G333" s="182"/>
      <c r="H333" s="183"/>
      <c r="I333" s="182"/>
      <c r="J333" s="182"/>
      <c r="K333" s="182"/>
      <c r="L333" s="182"/>
      <c r="M333" s="182"/>
      <c r="N333" s="182"/>
      <c r="O333" s="182"/>
      <c r="P333" s="184"/>
      <c r="Q333" s="184"/>
      <c r="R333" s="184"/>
      <c r="S333" s="184"/>
      <c r="T333" s="184"/>
      <c r="U333" s="184"/>
      <c r="V333" s="184"/>
      <c r="W333" s="184"/>
      <c r="X333" s="184"/>
      <c r="Y333" s="182"/>
      <c r="Z333" s="182"/>
      <c r="AA333" s="184"/>
      <c r="AB333" s="184"/>
      <c r="AC333" s="184"/>
      <c r="AD333" s="184"/>
      <c r="AE333" s="184"/>
      <c r="AF333" s="184"/>
      <c r="AG333" s="184"/>
      <c r="AH333" s="184"/>
      <c r="AI333" s="184"/>
      <c r="AJ333" s="174"/>
      <c r="AK333" s="174"/>
      <c r="AL333" s="174"/>
      <c r="AM333" s="174"/>
      <c r="AN333" s="174"/>
    </row>
    <row r="334" spans="1:40" ht="15.75" customHeight="1">
      <c r="A334" s="181" t="str">
        <f t="shared" si="3"/>
        <v/>
      </c>
      <c r="B334" s="182"/>
      <c r="C334" s="182"/>
      <c r="D334" s="182" t="str">
        <f t="array" ref="D334">IF(F334="","",INDEX(#REF!,MATCH(F334,#REF!,0)))</f>
        <v/>
      </c>
      <c r="E334" s="182" t="str">
        <f t="array" ref="E334">IF(F334="","",INDEX(#REF!,MATCH(F334,#REF!,0)))</f>
        <v/>
      </c>
      <c r="F334" s="182"/>
      <c r="G334" s="182"/>
      <c r="H334" s="183"/>
      <c r="I334" s="182"/>
      <c r="J334" s="182"/>
      <c r="K334" s="182"/>
      <c r="L334" s="182"/>
      <c r="M334" s="182"/>
      <c r="N334" s="182"/>
      <c r="O334" s="182"/>
      <c r="P334" s="184"/>
      <c r="Q334" s="184"/>
      <c r="R334" s="184"/>
      <c r="S334" s="184"/>
      <c r="T334" s="184"/>
      <c r="U334" s="184"/>
      <c r="V334" s="184"/>
      <c r="W334" s="184"/>
      <c r="X334" s="184"/>
      <c r="Y334" s="182"/>
      <c r="Z334" s="182"/>
      <c r="AA334" s="184"/>
      <c r="AB334" s="184"/>
      <c r="AC334" s="184"/>
      <c r="AD334" s="184"/>
      <c r="AE334" s="184"/>
      <c r="AF334" s="184"/>
      <c r="AG334" s="184"/>
      <c r="AH334" s="184"/>
      <c r="AI334" s="184"/>
      <c r="AJ334" s="174"/>
      <c r="AK334" s="174"/>
      <c r="AL334" s="174"/>
      <c r="AM334" s="174"/>
      <c r="AN334" s="174"/>
    </row>
    <row r="335" spans="1:40" ht="15.75" customHeight="1">
      <c r="A335" s="181" t="str">
        <f t="shared" si="3"/>
        <v/>
      </c>
      <c r="B335" s="182"/>
      <c r="C335" s="182"/>
      <c r="D335" s="182" t="str">
        <f t="array" ref="D335">IF(F335="","",INDEX(#REF!,MATCH(F335,#REF!,0)))</f>
        <v/>
      </c>
      <c r="E335" s="182" t="str">
        <f t="array" ref="E335">IF(F335="","",INDEX(#REF!,MATCH(F335,#REF!,0)))</f>
        <v/>
      </c>
      <c r="F335" s="182"/>
      <c r="G335" s="182"/>
      <c r="H335" s="183"/>
      <c r="I335" s="182"/>
      <c r="J335" s="182"/>
      <c r="K335" s="182"/>
      <c r="L335" s="182"/>
      <c r="M335" s="182"/>
      <c r="N335" s="182"/>
      <c r="O335" s="182"/>
      <c r="P335" s="184"/>
      <c r="Q335" s="184"/>
      <c r="R335" s="184"/>
      <c r="S335" s="184"/>
      <c r="T335" s="184"/>
      <c r="U335" s="184"/>
      <c r="V335" s="184"/>
      <c r="W335" s="184"/>
      <c r="X335" s="184"/>
      <c r="Y335" s="182"/>
      <c r="Z335" s="182"/>
      <c r="AA335" s="184"/>
      <c r="AB335" s="184"/>
      <c r="AC335" s="184"/>
      <c r="AD335" s="184"/>
      <c r="AE335" s="184"/>
      <c r="AF335" s="184"/>
      <c r="AG335" s="184"/>
      <c r="AH335" s="184"/>
      <c r="AI335" s="184"/>
      <c r="AJ335" s="174"/>
      <c r="AK335" s="174"/>
      <c r="AL335" s="174"/>
      <c r="AM335" s="174"/>
      <c r="AN335" s="174"/>
    </row>
    <row r="336" spans="1:40" ht="15.75" customHeight="1">
      <c r="A336" s="181" t="str">
        <f t="shared" si="3"/>
        <v/>
      </c>
      <c r="B336" s="182"/>
      <c r="C336" s="182"/>
      <c r="D336" s="182" t="str">
        <f t="array" ref="D336">IF(F336="","",INDEX(#REF!,MATCH(F336,#REF!,0)))</f>
        <v/>
      </c>
      <c r="E336" s="182" t="str">
        <f t="array" ref="E336">IF(F336="","",INDEX(#REF!,MATCH(F336,#REF!,0)))</f>
        <v/>
      </c>
      <c r="F336" s="182"/>
      <c r="G336" s="182"/>
      <c r="H336" s="183"/>
      <c r="I336" s="182"/>
      <c r="J336" s="182"/>
      <c r="K336" s="182"/>
      <c r="L336" s="182"/>
      <c r="M336" s="182"/>
      <c r="N336" s="182"/>
      <c r="O336" s="182"/>
      <c r="P336" s="184"/>
      <c r="Q336" s="184"/>
      <c r="R336" s="184"/>
      <c r="S336" s="184"/>
      <c r="T336" s="184"/>
      <c r="U336" s="184"/>
      <c r="V336" s="184"/>
      <c r="W336" s="184"/>
      <c r="X336" s="184"/>
      <c r="Y336" s="182"/>
      <c r="Z336" s="182"/>
      <c r="AA336" s="184"/>
      <c r="AB336" s="184"/>
      <c r="AC336" s="184"/>
      <c r="AD336" s="184"/>
      <c r="AE336" s="184"/>
      <c r="AF336" s="184"/>
      <c r="AG336" s="184"/>
      <c r="AH336" s="184"/>
      <c r="AI336" s="184"/>
      <c r="AJ336" s="174"/>
      <c r="AK336" s="174"/>
      <c r="AL336" s="174"/>
      <c r="AM336" s="174"/>
      <c r="AN336" s="174"/>
    </row>
    <row r="337" spans="1:40" ht="15.75" customHeight="1">
      <c r="A337" s="181" t="str">
        <f t="shared" si="3"/>
        <v/>
      </c>
      <c r="B337" s="182"/>
      <c r="C337" s="182"/>
      <c r="D337" s="182" t="str">
        <f t="array" ref="D337">IF(F337="","",INDEX(#REF!,MATCH(F337,#REF!,0)))</f>
        <v/>
      </c>
      <c r="E337" s="182" t="str">
        <f t="array" ref="E337">IF(F337="","",INDEX(#REF!,MATCH(F337,#REF!,0)))</f>
        <v/>
      </c>
      <c r="F337" s="182"/>
      <c r="G337" s="182"/>
      <c r="H337" s="183"/>
      <c r="I337" s="182"/>
      <c r="J337" s="182"/>
      <c r="K337" s="182"/>
      <c r="L337" s="182"/>
      <c r="M337" s="182"/>
      <c r="N337" s="182"/>
      <c r="O337" s="182"/>
      <c r="P337" s="184"/>
      <c r="Q337" s="184"/>
      <c r="R337" s="184"/>
      <c r="S337" s="184"/>
      <c r="T337" s="184"/>
      <c r="U337" s="184"/>
      <c r="V337" s="184"/>
      <c r="W337" s="184"/>
      <c r="X337" s="184"/>
      <c r="Y337" s="182"/>
      <c r="Z337" s="182"/>
      <c r="AA337" s="184"/>
      <c r="AB337" s="184"/>
      <c r="AC337" s="184"/>
      <c r="AD337" s="184"/>
      <c r="AE337" s="184"/>
      <c r="AF337" s="184"/>
      <c r="AG337" s="184"/>
      <c r="AH337" s="184"/>
      <c r="AI337" s="184"/>
      <c r="AJ337" s="174"/>
      <c r="AK337" s="174"/>
      <c r="AL337" s="174"/>
      <c r="AM337" s="174"/>
      <c r="AN337" s="174"/>
    </row>
    <row r="338" spans="1:40" ht="15.75" customHeight="1">
      <c r="A338" s="181" t="str">
        <f t="shared" si="3"/>
        <v/>
      </c>
      <c r="B338" s="182"/>
      <c r="C338" s="182"/>
      <c r="D338" s="182" t="str">
        <f t="array" ref="D338">IF(F338="","",INDEX(#REF!,MATCH(F338,#REF!,0)))</f>
        <v/>
      </c>
      <c r="E338" s="182" t="str">
        <f t="array" ref="E338">IF(F338="","",INDEX(#REF!,MATCH(F338,#REF!,0)))</f>
        <v/>
      </c>
      <c r="F338" s="182"/>
      <c r="G338" s="182"/>
      <c r="H338" s="183"/>
      <c r="I338" s="182"/>
      <c r="J338" s="182"/>
      <c r="K338" s="182"/>
      <c r="L338" s="182"/>
      <c r="M338" s="182"/>
      <c r="N338" s="182"/>
      <c r="O338" s="182"/>
      <c r="P338" s="184"/>
      <c r="Q338" s="184"/>
      <c r="R338" s="184"/>
      <c r="S338" s="184"/>
      <c r="T338" s="184"/>
      <c r="U338" s="184"/>
      <c r="V338" s="184"/>
      <c r="W338" s="184"/>
      <c r="X338" s="184"/>
      <c r="Y338" s="182"/>
      <c r="Z338" s="182"/>
      <c r="AA338" s="184"/>
      <c r="AB338" s="184"/>
      <c r="AC338" s="184"/>
      <c r="AD338" s="184"/>
      <c r="AE338" s="184"/>
      <c r="AF338" s="184"/>
      <c r="AG338" s="184"/>
      <c r="AH338" s="184"/>
      <c r="AI338" s="184"/>
      <c r="AJ338" s="174"/>
      <c r="AK338" s="174"/>
      <c r="AL338" s="174"/>
      <c r="AM338" s="174"/>
      <c r="AN338" s="174"/>
    </row>
    <row r="339" spans="1:40" ht="15.75" customHeight="1">
      <c r="A339" s="181" t="str">
        <f t="shared" si="3"/>
        <v/>
      </c>
      <c r="B339" s="182"/>
      <c r="C339" s="182"/>
      <c r="D339" s="182" t="str">
        <f t="array" ref="D339">IF(F339="","",INDEX(#REF!,MATCH(F339,#REF!,0)))</f>
        <v/>
      </c>
      <c r="E339" s="182" t="str">
        <f t="array" ref="E339">IF(F339="","",INDEX(#REF!,MATCH(F339,#REF!,0)))</f>
        <v/>
      </c>
      <c r="F339" s="182"/>
      <c r="G339" s="182"/>
      <c r="H339" s="183"/>
      <c r="I339" s="182"/>
      <c r="J339" s="182"/>
      <c r="K339" s="182"/>
      <c r="L339" s="182"/>
      <c r="M339" s="182"/>
      <c r="N339" s="182"/>
      <c r="O339" s="182"/>
      <c r="P339" s="184"/>
      <c r="Q339" s="184"/>
      <c r="R339" s="184"/>
      <c r="S339" s="184"/>
      <c r="T339" s="184"/>
      <c r="U339" s="184"/>
      <c r="V339" s="184"/>
      <c r="W339" s="184"/>
      <c r="X339" s="184"/>
      <c r="Y339" s="182"/>
      <c r="Z339" s="182"/>
      <c r="AA339" s="184"/>
      <c r="AB339" s="184"/>
      <c r="AC339" s="184"/>
      <c r="AD339" s="184"/>
      <c r="AE339" s="184"/>
      <c r="AF339" s="184"/>
      <c r="AG339" s="184"/>
      <c r="AH339" s="184"/>
      <c r="AI339" s="184"/>
      <c r="AJ339" s="174"/>
      <c r="AK339" s="174"/>
      <c r="AL339" s="174"/>
      <c r="AM339" s="174"/>
      <c r="AN339" s="174"/>
    </row>
    <row r="340" spans="1:40" ht="15.75" customHeight="1">
      <c r="A340" s="181" t="str">
        <f t="shared" si="3"/>
        <v/>
      </c>
      <c r="B340" s="182"/>
      <c r="C340" s="182"/>
      <c r="D340" s="182" t="str">
        <f t="array" ref="D340">IF(F340="","",INDEX(#REF!,MATCH(F340,#REF!,0)))</f>
        <v/>
      </c>
      <c r="E340" s="182" t="str">
        <f t="array" ref="E340">IF(F340="","",INDEX(#REF!,MATCH(F340,#REF!,0)))</f>
        <v/>
      </c>
      <c r="F340" s="182"/>
      <c r="G340" s="182"/>
      <c r="H340" s="183"/>
      <c r="I340" s="182"/>
      <c r="J340" s="182"/>
      <c r="K340" s="182"/>
      <c r="L340" s="182"/>
      <c r="M340" s="182"/>
      <c r="N340" s="182"/>
      <c r="O340" s="182"/>
      <c r="P340" s="184"/>
      <c r="Q340" s="184"/>
      <c r="R340" s="184"/>
      <c r="S340" s="184"/>
      <c r="T340" s="184"/>
      <c r="U340" s="184"/>
      <c r="V340" s="184"/>
      <c r="W340" s="184"/>
      <c r="X340" s="184"/>
      <c r="Y340" s="182"/>
      <c r="Z340" s="182"/>
      <c r="AA340" s="184"/>
      <c r="AB340" s="184"/>
      <c r="AC340" s="184"/>
      <c r="AD340" s="184"/>
      <c r="AE340" s="184"/>
      <c r="AF340" s="184"/>
      <c r="AG340" s="184"/>
      <c r="AH340" s="184"/>
      <c r="AI340" s="184"/>
      <c r="AJ340" s="174"/>
      <c r="AK340" s="174"/>
      <c r="AL340" s="174"/>
      <c r="AM340" s="174"/>
      <c r="AN340" s="174"/>
    </row>
    <row r="341" spans="1:40" ht="15.75" customHeight="1">
      <c r="A341" s="181" t="str">
        <f t="shared" si="3"/>
        <v/>
      </c>
      <c r="B341" s="182"/>
      <c r="C341" s="182"/>
      <c r="D341" s="182" t="str">
        <f t="array" ref="D341">IF(F341="","",INDEX(#REF!,MATCH(F341,#REF!,0)))</f>
        <v/>
      </c>
      <c r="E341" s="182" t="str">
        <f t="array" ref="E341">IF(F341="","",INDEX(#REF!,MATCH(F341,#REF!,0)))</f>
        <v/>
      </c>
      <c r="F341" s="182"/>
      <c r="G341" s="182"/>
      <c r="H341" s="183"/>
      <c r="I341" s="182"/>
      <c r="J341" s="182"/>
      <c r="K341" s="182"/>
      <c r="L341" s="182"/>
      <c r="M341" s="182"/>
      <c r="N341" s="182"/>
      <c r="O341" s="182"/>
      <c r="P341" s="184"/>
      <c r="Q341" s="184"/>
      <c r="R341" s="184"/>
      <c r="S341" s="184"/>
      <c r="T341" s="184"/>
      <c r="U341" s="184"/>
      <c r="V341" s="184"/>
      <c r="W341" s="184"/>
      <c r="X341" s="184"/>
      <c r="Y341" s="182"/>
      <c r="Z341" s="182"/>
      <c r="AA341" s="184"/>
      <c r="AB341" s="184"/>
      <c r="AC341" s="184"/>
      <c r="AD341" s="184"/>
      <c r="AE341" s="184"/>
      <c r="AF341" s="184"/>
      <c r="AG341" s="184"/>
      <c r="AH341" s="184"/>
      <c r="AI341" s="184"/>
      <c r="AJ341" s="174"/>
      <c r="AK341" s="174"/>
      <c r="AL341" s="174"/>
      <c r="AM341" s="174"/>
      <c r="AN341" s="174"/>
    </row>
    <row r="342" spans="1:40" ht="15.75" customHeight="1">
      <c r="A342" s="181" t="str">
        <f t="shared" si="3"/>
        <v/>
      </c>
      <c r="B342" s="182"/>
      <c r="C342" s="182"/>
      <c r="D342" s="182" t="str">
        <f t="array" ref="D342">IF(F342="","",INDEX(#REF!,MATCH(F342,#REF!,0)))</f>
        <v/>
      </c>
      <c r="E342" s="182" t="str">
        <f t="array" ref="E342">IF(F342="","",INDEX(#REF!,MATCH(F342,#REF!,0)))</f>
        <v/>
      </c>
      <c r="F342" s="182"/>
      <c r="G342" s="182"/>
      <c r="H342" s="183"/>
      <c r="I342" s="182"/>
      <c r="J342" s="182"/>
      <c r="K342" s="182"/>
      <c r="L342" s="182"/>
      <c r="M342" s="182"/>
      <c r="N342" s="182"/>
      <c r="O342" s="182"/>
      <c r="P342" s="184"/>
      <c r="Q342" s="184"/>
      <c r="R342" s="184"/>
      <c r="S342" s="184"/>
      <c r="T342" s="184"/>
      <c r="U342" s="184"/>
      <c r="V342" s="184"/>
      <c r="W342" s="184"/>
      <c r="X342" s="184"/>
      <c r="Y342" s="182"/>
      <c r="Z342" s="182"/>
      <c r="AA342" s="184"/>
      <c r="AB342" s="184"/>
      <c r="AC342" s="184"/>
      <c r="AD342" s="184"/>
      <c r="AE342" s="184"/>
      <c r="AF342" s="184"/>
      <c r="AG342" s="184"/>
      <c r="AH342" s="184"/>
      <c r="AI342" s="184"/>
      <c r="AJ342" s="174"/>
      <c r="AK342" s="174"/>
      <c r="AL342" s="174"/>
      <c r="AM342" s="174"/>
      <c r="AN342" s="174"/>
    </row>
    <row r="343" spans="1:40" ht="15.75" customHeight="1">
      <c r="A343" s="181" t="str">
        <f t="shared" si="3"/>
        <v/>
      </c>
      <c r="B343" s="182"/>
      <c r="C343" s="182"/>
      <c r="D343" s="182" t="str">
        <f t="array" ref="D343">IF(F343="","",INDEX(#REF!,MATCH(F343,#REF!,0)))</f>
        <v/>
      </c>
      <c r="E343" s="182" t="str">
        <f t="array" ref="E343">IF(F343="","",INDEX(#REF!,MATCH(F343,#REF!,0)))</f>
        <v/>
      </c>
      <c r="F343" s="182"/>
      <c r="G343" s="182"/>
      <c r="H343" s="183"/>
      <c r="I343" s="182"/>
      <c r="J343" s="182"/>
      <c r="K343" s="182"/>
      <c r="L343" s="182"/>
      <c r="M343" s="182"/>
      <c r="N343" s="182"/>
      <c r="O343" s="182"/>
      <c r="P343" s="184"/>
      <c r="Q343" s="184"/>
      <c r="R343" s="184"/>
      <c r="S343" s="184"/>
      <c r="T343" s="184"/>
      <c r="U343" s="184"/>
      <c r="V343" s="184"/>
      <c r="W343" s="184"/>
      <c r="X343" s="184"/>
      <c r="Y343" s="182"/>
      <c r="Z343" s="182"/>
      <c r="AA343" s="184"/>
      <c r="AB343" s="184"/>
      <c r="AC343" s="184"/>
      <c r="AD343" s="184"/>
      <c r="AE343" s="184"/>
      <c r="AF343" s="184"/>
      <c r="AG343" s="184"/>
      <c r="AH343" s="184"/>
      <c r="AI343" s="184"/>
      <c r="AJ343" s="174"/>
      <c r="AK343" s="174"/>
      <c r="AL343" s="174"/>
      <c r="AM343" s="174"/>
      <c r="AN343" s="174"/>
    </row>
    <row r="344" spans="1:40" ht="15.75" customHeight="1">
      <c r="A344" s="181" t="str">
        <f t="shared" si="3"/>
        <v/>
      </c>
      <c r="B344" s="182"/>
      <c r="C344" s="182"/>
      <c r="D344" s="182" t="str">
        <f t="array" ref="D344">IF(F344="","",INDEX(#REF!,MATCH(F344,#REF!,0)))</f>
        <v/>
      </c>
      <c r="E344" s="182" t="str">
        <f t="array" ref="E344">IF(F344="","",INDEX(#REF!,MATCH(F344,#REF!,0)))</f>
        <v/>
      </c>
      <c r="F344" s="182"/>
      <c r="G344" s="182"/>
      <c r="H344" s="183"/>
      <c r="I344" s="182"/>
      <c r="J344" s="182"/>
      <c r="K344" s="182"/>
      <c r="L344" s="182"/>
      <c r="M344" s="182"/>
      <c r="N344" s="182"/>
      <c r="O344" s="182"/>
      <c r="P344" s="184"/>
      <c r="Q344" s="184"/>
      <c r="R344" s="184"/>
      <c r="S344" s="184"/>
      <c r="T344" s="184"/>
      <c r="U344" s="184"/>
      <c r="V344" s="184"/>
      <c r="W344" s="184"/>
      <c r="X344" s="184"/>
      <c r="Y344" s="182"/>
      <c r="Z344" s="182"/>
      <c r="AA344" s="184"/>
      <c r="AB344" s="184"/>
      <c r="AC344" s="184"/>
      <c r="AD344" s="184"/>
      <c r="AE344" s="184"/>
      <c r="AF344" s="184"/>
      <c r="AG344" s="184"/>
      <c r="AH344" s="184"/>
      <c r="AI344" s="184"/>
      <c r="AJ344" s="174"/>
      <c r="AK344" s="174"/>
      <c r="AL344" s="174"/>
      <c r="AM344" s="174"/>
      <c r="AN344" s="174"/>
    </row>
    <row r="345" spans="1:40" ht="15.75" customHeight="1">
      <c r="A345" s="181" t="str">
        <f t="shared" si="3"/>
        <v/>
      </c>
      <c r="B345" s="182"/>
      <c r="C345" s="182"/>
      <c r="D345" s="182" t="str">
        <f t="array" ref="D345">IF(F345="","",INDEX(#REF!,MATCH(F345,#REF!,0)))</f>
        <v/>
      </c>
      <c r="E345" s="182" t="str">
        <f t="array" ref="E345">IF(F345="","",INDEX(#REF!,MATCH(F345,#REF!,0)))</f>
        <v/>
      </c>
      <c r="F345" s="182"/>
      <c r="G345" s="182"/>
      <c r="H345" s="183"/>
      <c r="I345" s="182"/>
      <c r="J345" s="182"/>
      <c r="K345" s="182"/>
      <c r="L345" s="182"/>
      <c r="M345" s="182"/>
      <c r="N345" s="182"/>
      <c r="O345" s="182"/>
      <c r="P345" s="184"/>
      <c r="Q345" s="184"/>
      <c r="R345" s="184"/>
      <c r="S345" s="184"/>
      <c r="T345" s="184"/>
      <c r="U345" s="184"/>
      <c r="V345" s="184"/>
      <c r="W345" s="184"/>
      <c r="X345" s="184"/>
      <c r="Y345" s="182"/>
      <c r="Z345" s="182"/>
      <c r="AA345" s="184"/>
      <c r="AB345" s="184"/>
      <c r="AC345" s="184"/>
      <c r="AD345" s="184"/>
      <c r="AE345" s="184"/>
      <c r="AF345" s="184"/>
      <c r="AG345" s="184"/>
      <c r="AH345" s="184"/>
      <c r="AI345" s="184"/>
      <c r="AJ345" s="174"/>
      <c r="AK345" s="174"/>
      <c r="AL345" s="174"/>
      <c r="AM345" s="174"/>
      <c r="AN345" s="174"/>
    </row>
    <row r="346" spans="1:40" ht="15.75" customHeight="1">
      <c r="A346" s="181" t="str">
        <f t="shared" si="3"/>
        <v/>
      </c>
      <c r="B346" s="182"/>
      <c r="C346" s="182"/>
      <c r="D346" s="182" t="str">
        <f t="array" ref="D346">IF(F346="","",INDEX(#REF!,MATCH(F346,#REF!,0)))</f>
        <v/>
      </c>
      <c r="E346" s="182" t="str">
        <f t="array" ref="E346">IF(F346="","",INDEX(#REF!,MATCH(F346,#REF!,0)))</f>
        <v/>
      </c>
      <c r="F346" s="182"/>
      <c r="G346" s="182"/>
      <c r="H346" s="183"/>
      <c r="I346" s="182"/>
      <c r="J346" s="182"/>
      <c r="K346" s="182"/>
      <c r="L346" s="182"/>
      <c r="M346" s="182"/>
      <c r="N346" s="182"/>
      <c r="O346" s="182"/>
      <c r="P346" s="184"/>
      <c r="Q346" s="184"/>
      <c r="R346" s="184"/>
      <c r="S346" s="184"/>
      <c r="T346" s="184"/>
      <c r="U346" s="184"/>
      <c r="V346" s="184"/>
      <c r="W346" s="184"/>
      <c r="X346" s="184"/>
      <c r="Y346" s="182"/>
      <c r="Z346" s="182"/>
      <c r="AA346" s="184"/>
      <c r="AB346" s="184"/>
      <c r="AC346" s="184"/>
      <c r="AD346" s="184"/>
      <c r="AE346" s="184"/>
      <c r="AF346" s="184"/>
      <c r="AG346" s="184"/>
      <c r="AH346" s="184"/>
      <c r="AI346" s="184"/>
      <c r="AJ346" s="174"/>
      <c r="AK346" s="174"/>
      <c r="AL346" s="174"/>
      <c r="AM346" s="174"/>
      <c r="AN346" s="174"/>
    </row>
    <row r="347" spans="1:40" ht="15.75" customHeight="1">
      <c r="A347" s="181" t="str">
        <f t="shared" si="3"/>
        <v/>
      </c>
      <c r="B347" s="182"/>
      <c r="C347" s="182"/>
      <c r="D347" s="182" t="str">
        <f t="array" ref="D347">IF(F347="","",INDEX(#REF!,MATCH(F347,#REF!,0)))</f>
        <v/>
      </c>
      <c r="E347" s="182" t="str">
        <f t="array" ref="E347">IF(F347="","",INDEX(#REF!,MATCH(F347,#REF!,0)))</f>
        <v/>
      </c>
      <c r="F347" s="182"/>
      <c r="G347" s="182"/>
      <c r="H347" s="183"/>
      <c r="I347" s="182"/>
      <c r="J347" s="182"/>
      <c r="K347" s="182"/>
      <c r="L347" s="182"/>
      <c r="M347" s="182"/>
      <c r="N347" s="182"/>
      <c r="O347" s="182"/>
      <c r="P347" s="184"/>
      <c r="Q347" s="184"/>
      <c r="R347" s="184"/>
      <c r="S347" s="184"/>
      <c r="T347" s="184"/>
      <c r="U347" s="184"/>
      <c r="V347" s="184"/>
      <c r="W347" s="184"/>
      <c r="X347" s="184"/>
      <c r="Y347" s="182"/>
      <c r="Z347" s="182"/>
      <c r="AA347" s="184"/>
      <c r="AB347" s="184"/>
      <c r="AC347" s="184"/>
      <c r="AD347" s="184"/>
      <c r="AE347" s="184"/>
      <c r="AF347" s="184"/>
      <c r="AG347" s="184"/>
      <c r="AH347" s="184"/>
      <c r="AI347" s="184"/>
      <c r="AJ347" s="174"/>
      <c r="AK347" s="174"/>
      <c r="AL347" s="174"/>
      <c r="AM347" s="174"/>
      <c r="AN347" s="174"/>
    </row>
    <row r="348" spans="1:40" ht="15.75" customHeight="1">
      <c r="A348" s="181" t="str">
        <f t="shared" si="3"/>
        <v/>
      </c>
      <c r="B348" s="182"/>
      <c r="C348" s="182"/>
      <c r="D348" s="182" t="str">
        <f t="array" ref="D348">IF(F348="","",INDEX(#REF!,MATCH(F348,#REF!,0)))</f>
        <v/>
      </c>
      <c r="E348" s="182" t="str">
        <f t="array" ref="E348">IF(F348="","",INDEX(#REF!,MATCH(F348,#REF!,0)))</f>
        <v/>
      </c>
      <c r="F348" s="182"/>
      <c r="G348" s="182"/>
      <c r="H348" s="183"/>
      <c r="I348" s="182"/>
      <c r="J348" s="182"/>
      <c r="K348" s="182"/>
      <c r="L348" s="182"/>
      <c r="M348" s="182"/>
      <c r="N348" s="182"/>
      <c r="O348" s="182"/>
      <c r="P348" s="184"/>
      <c r="Q348" s="184"/>
      <c r="R348" s="184"/>
      <c r="S348" s="184"/>
      <c r="T348" s="184"/>
      <c r="U348" s="184"/>
      <c r="V348" s="184"/>
      <c r="W348" s="184"/>
      <c r="X348" s="184"/>
      <c r="Y348" s="182"/>
      <c r="Z348" s="182"/>
      <c r="AA348" s="184"/>
      <c r="AB348" s="184"/>
      <c r="AC348" s="184"/>
      <c r="AD348" s="184"/>
      <c r="AE348" s="184"/>
      <c r="AF348" s="184"/>
      <c r="AG348" s="184"/>
      <c r="AH348" s="184"/>
      <c r="AI348" s="184"/>
      <c r="AJ348" s="174"/>
      <c r="AK348" s="174"/>
      <c r="AL348" s="174"/>
      <c r="AM348" s="174"/>
      <c r="AN348" s="174"/>
    </row>
    <row r="349" spans="1:40" ht="15.75" customHeight="1">
      <c r="A349" s="181" t="str">
        <f t="shared" si="3"/>
        <v/>
      </c>
      <c r="B349" s="182"/>
      <c r="C349" s="182"/>
      <c r="D349" s="182" t="str">
        <f t="array" ref="D349">IF(F349="","",INDEX(#REF!,MATCH(F349,#REF!,0)))</f>
        <v/>
      </c>
      <c r="E349" s="182" t="str">
        <f t="array" ref="E349">IF(F349="","",INDEX(#REF!,MATCH(F349,#REF!,0)))</f>
        <v/>
      </c>
      <c r="F349" s="182"/>
      <c r="G349" s="182"/>
      <c r="H349" s="183"/>
      <c r="I349" s="182"/>
      <c r="J349" s="182"/>
      <c r="K349" s="182"/>
      <c r="L349" s="182"/>
      <c r="M349" s="182"/>
      <c r="N349" s="182"/>
      <c r="O349" s="182"/>
      <c r="P349" s="184"/>
      <c r="Q349" s="184"/>
      <c r="R349" s="184"/>
      <c r="S349" s="184"/>
      <c r="T349" s="184"/>
      <c r="U349" s="184"/>
      <c r="V349" s="184"/>
      <c r="W349" s="184"/>
      <c r="X349" s="184"/>
      <c r="Y349" s="182"/>
      <c r="Z349" s="182"/>
      <c r="AA349" s="184"/>
      <c r="AB349" s="184"/>
      <c r="AC349" s="184"/>
      <c r="AD349" s="184"/>
      <c r="AE349" s="184"/>
      <c r="AF349" s="184"/>
      <c r="AG349" s="184"/>
      <c r="AH349" s="184"/>
      <c r="AI349" s="184"/>
      <c r="AJ349" s="174"/>
      <c r="AK349" s="174"/>
      <c r="AL349" s="174"/>
      <c r="AM349" s="174"/>
      <c r="AN349" s="174"/>
    </row>
    <row r="350" spans="1:40" ht="15.75" customHeight="1">
      <c r="A350" s="181" t="str">
        <f t="shared" si="3"/>
        <v/>
      </c>
      <c r="B350" s="182"/>
      <c r="C350" s="182"/>
      <c r="D350" s="182" t="str">
        <f t="array" ref="D350">IF(F350="","",INDEX(#REF!,MATCH(F350,#REF!,0)))</f>
        <v/>
      </c>
      <c r="E350" s="182" t="str">
        <f t="array" ref="E350">IF(F350="","",INDEX(#REF!,MATCH(F350,#REF!,0)))</f>
        <v/>
      </c>
      <c r="F350" s="182"/>
      <c r="G350" s="182"/>
      <c r="H350" s="183"/>
      <c r="I350" s="182"/>
      <c r="J350" s="182"/>
      <c r="K350" s="182"/>
      <c r="L350" s="182"/>
      <c r="M350" s="182"/>
      <c r="N350" s="182"/>
      <c r="O350" s="182"/>
      <c r="P350" s="184"/>
      <c r="Q350" s="184"/>
      <c r="R350" s="184"/>
      <c r="S350" s="184"/>
      <c r="T350" s="184"/>
      <c r="U350" s="184"/>
      <c r="V350" s="184"/>
      <c r="W350" s="184"/>
      <c r="X350" s="184"/>
      <c r="Y350" s="182"/>
      <c r="Z350" s="182"/>
      <c r="AA350" s="184"/>
      <c r="AB350" s="184"/>
      <c r="AC350" s="184"/>
      <c r="AD350" s="184"/>
      <c r="AE350" s="184"/>
      <c r="AF350" s="184"/>
      <c r="AG350" s="184"/>
      <c r="AH350" s="184"/>
      <c r="AI350" s="184"/>
      <c r="AJ350" s="174"/>
      <c r="AK350" s="174"/>
      <c r="AL350" s="174"/>
      <c r="AM350" s="174"/>
      <c r="AN350" s="174"/>
    </row>
    <row r="351" spans="1:40" ht="15.75" customHeight="1">
      <c r="A351" s="181" t="str">
        <f t="shared" si="3"/>
        <v/>
      </c>
      <c r="B351" s="182"/>
      <c r="C351" s="182"/>
      <c r="D351" s="182" t="str">
        <f t="array" ref="D351">IF(F351="","",INDEX(#REF!,MATCH(F351,#REF!,0)))</f>
        <v/>
      </c>
      <c r="E351" s="182" t="str">
        <f t="array" ref="E351">IF(F351="","",INDEX(#REF!,MATCH(F351,#REF!,0)))</f>
        <v/>
      </c>
      <c r="F351" s="182"/>
      <c r="G351" s="182"/>
      <c r="H351" s="183"/>
      <c r="I351" s="182"/>
      <c r="J351" s="182"/>
      <c r="K351" s="182"/>
      <c r="L351" s="182"/>
      <c r="M351" s="182"/>
      <c r="N351" s="182"/>
      <c r="O351" s="182"/>
      <c r="P351" s="184"/>
      <c r="Q351" s="184"/>
      <c r="R351" s="184"/>
      <c r="S351" s="184"/>
      <c r="T351" s="184"/>
      <c r="U351" s="184"/>
      <c r="V351" s="184"/>
      <c r="W351" s="184"/>
      <c r="X351" s="184"/>
      <c r="Y351" s="182"/>
      <c r="Z351" s="182"/>
      <c r="AA351" s="184"/>
      <c r="AB351" s="184"/>
      <c r="AC351" s="184"/>
      <c r="AD351" s="184"/>
      <c r="AE351" s="184"/>
      <c r="AF351" s="184"/>
      <c r="AG351" s="184"/>
      <c r="AH351" s="184"/>
      <c r="AI351" s="184"/>
      <c r="AJ351" s="174"/>
      <c r="AK351" s="174"/>
      <c r="AL351" s="174"/>
      <c r="AM351" s="174"/>
      <c r="AN351" s="174"/>
    </row>
    <row r="352" spans="1:40" ht="15.75" customHeight="1">
      <c r="A352" s="181" t="str">
        <f t="shared" si="3"/>
        <v/>
      </c>
      <c r="B352" s="182"/>
      <c r="C352" s="182"/>
      <c r="D352" s="182" t="str">
        <f t="array" ref="D352">IF(F352="","",INDEX(#REF!,MATCH(F352,#REF!,0)))</f>
        <v/>
      </c>
      <c r="E352" s="182" t="str">
        <f t="array" ref="E352">IF(F352="","",INDEX(#REF!,MATCH(F352,#REF!,0)))</f>
        <v/>
      </c>
      <c r="F352" s="182"/>
      <c r="G352" s="182"/>
      <c r="H352" s="183"/>
      <c r="I352" s="182"/>
      <c r="J352" s="182"/>
      <c r="K352" s="182"/>
      <c r="L352" s="182"/>
      <c r="M352" s="182"/>
      <c r="N352" s="182"/>
      <c r="O352" s="182"/>
      <c r="P352" s="184"/>
      <c r="Q352" s="184"/>
      <c r="R352" s="184"/>
      <c r="S352" s="184"/>
      <c r="T352" s="184"/>
      <c r="U352" s="184"/>
      <c r="V352" s="184"/>
      <c r="W352" s="184"/>
      <c r="X352" s="184"/>
      <c r="Y352" s="182"/>
      <c r="Z352" s="182"/>
      <c r="AA352" s="184"/>
      <c r="AB352" s="184"/>
      <c r="AC352" s="184"/>
      <c r="AD352" s="184"/>
      <c r="AE352" s="184"/>
      <c r="AF352" s="184"/>
      <c r="AG352" s="184"/>
      <c r="AH352" s="184"/>
      <c r="AI352" s="184"/>
      <c r="AJ352" s="174"/>
      <c r="AK352" s="174"/>
      <c r="AL352" s="174"/>
      <c r="AM352" s="174"/>
      <c r="AN352" s="174"/>
    </row>
    <row r="353" spans="1:40" ht="15.75" customHeight="1">
      <c r="A353" s="181" t="str">
        <f t="shared" si="3"/>
        <v/>
      </c>
      <c r="B353" s="182"/>
      <c r="C353" s="182"/>
      <c r="D353" s="182" t="str">
        <f t="array" ref="D353">IF(F353="","",INDEX(#REF!,MATCH(F353,#REF!,0)))</f>
        <v/>
      </c>
      <c r="E353" s="182" t="str">
        <f t="array" ref="E353">IF(F353="","",INDEX(#REF!,MATCH(F353,#REF!,0)))</f>
        <v/>
      </c>
      <c r="F353" s="182"/>
      <c r="G353" s="182"/>
      <c r="H353" s="183"/>
      <c r="I353" s="182"/>
      <c r="J353" s="182"/>
      <c r="K353" s="182"/>
      <c r="L353" s="182"/>
      <c r="M353" s="182"/>
      <c r="N353" s="182"/>
      <c r="O353" s="182"/>
      <c r="P353" s="184"/>
      <c r="Q353" s="184"/>
      <c r="R353" s="184"/>
      <c r="S353" s="184"/>
      <c r="T353" s="184"/>
      <c r="U353" s="184"/>
      <c r="V353" s="184"/>
      <c r="W353" s="184"/>
      <c r="X353" s="184"/>
      <c r="Y353" s="182"/>
      <c r="Z353" s="182"/>
      <c r="AA353" s="184"/>
      <c r="AB353" s="184"/>
      <c r="AC353" s="184"/>
      <c r="AD353" s="184"/>
      <c r="AE353" s="184"/>
      <c r="AF353" s="184"/>
      <c r="AG353" s="184"/>
      <c r="AH353" s="184"/>
      <c r="AI353" s="184"/>
      <c r="AJ353" s="174"/>
      <c r="AK353" s="174"/>
      <c r="AL353" s="174"/>
      <c r="AM353" s="174"/>
      <c r="AN353" s="174"/>
    </row>
    <row r="354" spans="1:40" ht="15.75" customHeight="1">
      <c r="A354" s="181" t="str">
        <f t="shared" si="3"/>
        <v/>
      </c>
      <c r="B354" s="182"/>
      <c r="C354" s="182"/>
      <c r="D354" s="182" t="str">
        <f t="array" ref="D354">IF(F354="","",INDEX(#REF!,MATCH(F354,#REF!,0)))</f>
        <v/>
      </c>
      <c r="E354" s="182" t="str">
        <f t="array" ref="E354">IF(F354="","",INDEX(#REF!,MATCH(F354,#REF!,0)))</f>
        <v/>
      </c>
      <c r="F354" s="182"/>
      <c r="G354" s="182"/>
      <c r="H354" s="183"/>
      <c r="I354" s="182"/>
      <c r="J354" s="182"/>
      <c r="K354" s="182"/>
      <c r="L354" s="182"/>
      <c r="M354" s="182"/>
      <c r="N354" s="182"/>
      <c r="O354" s="182"/>
      <c r="P354" s="184"/>
      <c r="Q354" s="184"/>
      <c r="R354" s="184"/>
      <c r="S354" s="184"/>
      <c r="T354" s="184"/>
      <c r="U354" s="184"/>
      <c r="V354" s="184"/>
      <c r="W354" s="184"/>
      <c r="X354" s="184"/>
      <c r="Y354" s="182"/>
      <c r="Z354" s="182"/>
      <c r="AA354" s="184"/>
      <c r="AB354" s="184"/>
      <c r="AC354" s="184"/>
      <c r="AD354" s="184"/>
      <c r="AE354" s="184"/>
      <c r="AF354" s="184"/>
      <c r="AG354" s="184"/>
      <c r="AH354" s="184"/>
      <c r="AI354" s="184"/>
      <c r="AJ354" s="174"/>
      <c r="AK354" s="174"/>
      <c r="AL354" s="174"/>
      <c r="AM354" s="174"/>
      <c r="AN354" s="174"/>
    </row>
    <row r="355" spans="1:40" ht="15.75" customHeight="1">
      <c r="A355" s="181" t="str">
        <f t="shared" si="3"/>
        <v/>
      </c>
      <c r="B355" s="182"/>
      <c r="C355" s="182"/>
      <c r="D355" s="182" t="str">
        <f t="array" ref="D355">IF(F355="","",INDEX(#REF!,MATCH(F355,#REF!,0)))</f>
        <v/>
      </c>
      <c r="E355" s="182" t="str">
        <f t="array" ref="E355">IF(F355="","",INDEX(#REF!,MATCH(F355,#REF!,0)))</f>
        <v/>
      </c>
      <c r="F355" s="182"/>
      <c r="G355" s="182"/>
      <c r="H355" s="183"/>
      <c r="I355" s="182"/>
      <c r="J355" s="182"/>
      <c r="K355" s="182"/>
      <c r="L355" s="182"/>
      <c r="M355" s="182"/>
      <c r="N355" s="182"/>
      <c r="O355" s="182"/>
      <c r="P355" s="184"/>
      <c r="Q355" s="184"/>
      <c r="R355" s="184"/>
      <c r="S355" s="184"/>
      <c r="T355" s="184"/>
      <c r="U355" s="184"/>
      <c r="V355" s="184"/>
      <c r="W355" s="184"/>
      <c r="X355" s="184"/>
      <c r="Y355" s="182"/>
      <c r="Z355" s="182"/>
      <c r="AA355" s="184"/>
      <c r="AB355" s="184"/>
      <c r="AC355" s="184"/>
      <c r="AD355" s="184"/>
      <c r="AE355" s="184"/>
      <c r="AF355" s="184"/>
      <c r="AG355" s="184"/>
      <c r="AH355" s="184"/>
      <c r="AI355" s="184"/>
      <c r="AJ355" s="174"/>
      <c r="AK355" s="174"/>
      <c r="AL355" s="174"/>
      <c r="AM355" s="174"/>
      <c r="AN355" s="174"/>
    </row>
    <row r="356" spans="1:40" ht="15.75" customHeight="1">
      <c r="A356" s="181" t="str">
        <f t="shared" si="3"/>
        <v/>
      </c>
      <c r="B356" s="182"/>
      <c r="C356" s="182"/>
      <c r="D356" s="182" t="str">
        <f t="array" ref="D356">IF(F356="","",INDEX(#REF!,MATCH(F356,#REF!,0)))</f>
        <v/>
      </c>
      <c r="E356" s="182" t="str">
        <f t="array" ref="E356">IF(F356="","",INDEX(#REF!,MATCH(F356,#REF!,0)))</f>
        <v/>
      </c>
      <c r="F356" s="182"/>
      <c r="G356" s="182"/>
      <c r="H356" s="183"/>
      <c r="I356" s="182"/>
      <c r="J356" s="182"/>
      <c r="K356" s="182"/>
      <c r="L356" s="182"/>
      <c r="M356" s="182"/>
      <c r="N356" s="182"/>
      <c r="O356" s="182"/>
      <c r="P356" s="184"/>
      <c r="Q356" s="184"/>
      <c r="R356" s="184"/>
      <c r="S356" s="184"/>
      <c r="T356" s="184"/>
      <c r="U356" s="184"/>
      <c r="V356" s="184"/>
      <c r="W356" s="184"/>
      <c r="X356" s="184"/>
      <c r="Y356" s="182"/>
      <c r="Z356" s="182"/>
      <c r="AA356" s="184"/>
      <c r="AB356" s="184"/>
      <c r="AC356" s="184"/>
      <c r="AD356" s="184"/>
      <c r="AE356" s="184"/>
      <c r="AF356" s="184"/>
      <c r="AG356" s="184"/>
      <c r="AH356" s="184"/>
      <c r="AI356" s="184"/>
      <c r="AJ356" s="174"/>
      <c r="AK356" s="174"/>
      <c r="AL356" s="174"/>
      <c r="AM356" s="174"/>
      <c r="AN356" s="174"/>
    </row>
    <row r="357" spans="1:40" ht="15.75" customHeight="1">
      <c r="A357" s="181" t="str">
        <f t="shared" si="3"/>
        <v/>
      </c>
      <c r="B357" s="182"/>
      <c r="C357" s="182"/>
      <c r="D357" s="182" t="str">
        <f t="array" ref="D357">IF(F357="","",INDEX(#REF!,MATCH(F357,#REF!,0)))</f>
        <v/>
      </c>
      <c r="E357" s="182" t="str">
        <f t="array" ref="E357">IF(F357="","",INDEX(#REF!,MATCH(F357,#REF!,0)))</f>
        <v/>
      </c>
      <c r="F357" s="182"/>
      <c r="G357" s="182"/>
      <c r="H357" s="183"/>
      <c r="I357" s="182"/>
      <c r="J357" s="182"/>
      <c r="K357" s="182"/>
      <c r="L357" s="182"/>
      <c r="M357" s="182"/>
      <c r="N357" s="182"/>
      <c r="O357" s="182"/>
      <c r="P357" s="184"/>
      <c r="Q357" s="184"/>
      <c r="R357" s="184"/>
      <c r="S357" s="184"/>
      <c r="T357" s="184"/>
      <c r="U357" s="184"/>
      <c r="V357" s="184"/>
      <c r="W357" s="184"/>
      <c r="X357" s="184"/>
      <c r="Y357" s="182"/>
      <c r="Z357" s="182"/>
      <c r="AA357" s="184"/>
      <c r="AB357" s="184"/>
      <c r="AC357" s="184"/>
      <c r="AD357" s="184"/>
      <c r="AE357" s="184"/>
      <c r="AF357" s="184"/>
      <c r="AG357" s="184"/>
      <c r="AH357" s="184"/>
      <c r="AI357" s="184"/>
      <c r="AJ357" s="174"/>
      <c r="AK357" s="174"/>
      <c r="AL357" s="174"/>
      <c r="AM357" s="174"/>
      <c r="AN357" s="174"/>
    </row>
    <row r="358" spans="1:40" ht="15.75" customHeight="1">
      <c r="A358" s="181" t="str">
        <f t="shared" si="3"/>
        <v/>
      </c>
      <c r="B358" s="182"/>
      <c r="C358" s="182"/>
      <c r="D358" s="182" t="str">
        <f t="array" ref="D358">IF(F358="","",INDEX(#REF!,MATCH(F358,#REF!,0)))</f>
        <v/>
      </c>
      <c r="E358" s="182" t="str">
        <f t="array" ref="E358">IF(F358="","",INDEX(#REF!,MATCH(F358,#REF!,0)))</f>
        <v/>
      </c>
      <c r="F358" s="182"/>
      <c r="G358" s="182"/>
      <c r="H358" s="183"/>
      <c r="I358" s="182"/>
      <c r="J358" s="182"/>
      <c r="K358" s="182"/>
      <c r="L358" s="182"/>
      <c r="M358" s="182"/>
      <c r="N358" s="182"/>
      <c r="O358" s="182"/>
      <c r="P358" s="184"/>
      <c r="Q358" s="184"/>
      <c r="R358" s="184"/>
      <c r="S358" s="184"/>
      <c r="T358" s="184"/>
      <c r="U358" s="184"/>
      <c r="V358" s="184"/>
      <c r="W358" s="184"/>
      <c r="X358" s="184"/>
      <c r="Y358" s="182"/>
      <c r="Z358" s="182"/>
      <c r="AA358" s="184"/>
      <c r="AB358" s="184"/>
      <c r="AC358" s="184"/>
      <c r="AD358" s="184"/>
      <c r="AE358" s="184"/>
      <c r="AF358" s="184"/>
      <c r="AG358" s="184"/>
      <c r="AH358" s="184"/>
      <c r="AI358" s="184"/>
      <c r="AJ358" s="174"/>
      <c r="AK358" s="174"/>
      <c r="AL358" s="174"/>
      <c r="AM358" s="174"/>
      <c r="AN358" s="174"/>
    </row>
    <row r="359" spans="1:40" ht="15.75" customHeight="1">
      <c r="A359" s="181" t="str">
        <f t="shared" si="3"/>
        <v/>
      </c>
      <c r="B359" s="182"/>
      <c r="C359" s="182"/>
      <c r="D359" s="182" t="str">
        <f t="array" ref="D359">IF(F359="","",INDEX(#REF!,MATCH(F359,#REF!,0)))</f>
        <v/>
      </c>
      <c r="E359" s="182" t="str">
        <f t="array" ref="E359">IF(F359="","",INDEX(#REF!,MATCH(F359,#REF!,0)))</f>
        <v/>
      </c>
      <c r="F359" s="182"/>
      <c r="G359" s="182"/>
      <c r="H359" s="183"/>
      <c r="I359" s="182"/>
      <c r="J359" s="182"/>
      <c r="K359" s="182"/>
      <c r="L359" s="182"/>
      <c r="M359" s="182"/>
      <c r="N359" s="182"/>
      <c r="O359" s="182"/>
      <c r="P359" s="184"/>
      <c r="Q359" s="184"/>
      <c r="R359" s="184"/>
      <c r="S359" s="184"/>
      <c r="T359" s="184"/>
      <c r="U359" s="184"/>
      <c r="V359" s="184"/>
      <c r="W359" s="184"/>
      <c r="X359" s="184"/>
      <c r="Y359" s="182"/>
      <c r="Z359" s="182"/>
      <c r="AA359" s="184"/>
      <c r="AB359" s="184"/>
      <c r="AC359" s="184"/>
      <c r="AD359" s="184"/>
      <c r="AE359" s="184"/>
      <c r="AF359" s="184"/>
      <c r="AG359" s="184"/>
      <c r="AH359" s="184"/>
      <c r="AI359" s="184"/>
      <c r="AJ359" s="174"/>
      <c r="AK359" s="174"/>
      <c r="AL359" s="174"/>
      <c r="AM359" s="174"/>
      <c r="AN359" s="174"/>
    </row>
    <row r="360" spans="1:40" ht="15.75" customHeight="1">
      <c r="A360" s="181" t="str">
        <f t="shared" si="3"/>
        <v/>
      </c>
      <c r="B360" s="182"/>
      <c r="C360" s="182"/>
      <c r="D360" s="182" t="str">
        <f t="array" ref="D360">IF(F360="","",INDEX(#REF!,MATCH(F360,#REF!,0)))</f>
        <v/>
      </c>
      <c r="E360" s="182" t="str">
        <f t="array" ref="E360">IF(F360="","",INDEX(#REF!,MATCH(F360,#REF!,0)))</f>
        <v/>
      </c>
      <c r="F360" s="182"/>
      <c r="G360" s="182"/>
      <c r="H360" s="183"/>
      <c r="I360" s="182"/>
      <c r="J360" s="182"/>
      <c r="K360" s="182"/>
      <c r="L360" s="182"/>
      <c r="M360" s="182"/>
      <c r="N360" s="182"/>
      <c r="O360" s="182"/>
      <c r="P360" s="184"/>
      <c r="Q360" s="184"/>
      <c r="R360" s="184"/>
      <c r="S360" s="184"/>
      <c r="T360" s="184"/>
      <c r="U360" s="184"/>
      <c r="V360" s="184"/>
      <c r="W360" s="184"/>
      <c r="X360" s="184"/>
      <c r="Y360" s="182"/>
      <c r="Z360" s="182"/>
      <c r="AA360" s="184"/>
      <c r="AB360" s="184"/>
      <c r="AC360" s="184"/>
      <c r="AD360" s="184"/>
      <c r="AE360" s="184"/>
      <c r="AF360" s="184"/>
      <c r="AG360" s="184"/>
      <c r="AH360" s="184"/>
      <c r="AI360" s="184"/>
      <c r="AJ360" s="174"/>
      <c r="AK360" s="174"/>
      <c r="AL360" s="174"/>
      <c r="AM360" s="174"/>
      <c r="AN360" s="174"/>
    </row>
    <row r="361" spans="1:40" ht="15.75" customHeight="1">
      <c r="A361" s="181" t="str">
        <f t="shared" si="3"/>
        <v/>
      </c>
      <c r="B361" s="182"/>
      <c r="C361" s="182"/>
      <c r="D361" s="182" t="str">
        <f t="array" ref="D361">IF(F361="","",INDEX(#REF!,MATCH(F361,#REF!,0)))</f>
        <v/>
      </c>
      <c r="E361" s="182" t="str">
        <f t="array" ref="E361">IF(F361="","",INDEX(#REF!,MATCH(F361,#REF!,0)))</f>
        <v/>
      </c>
      <c r="F361" s="182"/>
      <c r="G361" s="182"/>
      <c r="H361" s="183"/>
      <c r="I361" s="182"/>
      <c r="J361" s="182"/>
      <c r="K361" s="182"/>
      <c r="L361" s="182"/>
      <c r="M361" s="182"/>
      <c r="N361" s="182"/>
      <c r="O361" s="182"/>
      <c r="P361" s="184"/>
      <c r="Q361" s="184"/>
      <c r="R361" s="184"/>
      <c r="S361" s="184"/>
      <c r="T361" s="184"/>
      <c r="U361" s="184"/>
      <c r="V361" s="184"/>
      <c r="W361" s="184"/>
      <c r="X361" s="184"/>
      <c r="Y361" s="182"/>
      <c r="Z361" s="182"/>
      <c r="AA361" s="184"/>
      <c r="AB361" s="184"/>
      <c r="AC361" s="184"/>
      <c r="AD361" s="184"/>
      <c r="AE361" s="184"/>
      <c r="AF361" s="184"/>
      <c r="AG361" s="184"/>
      <c r="AH361" s="184"/>
      <c r="AI361" s="184"/>
      <c r="AJ361" s="174"/>
      <c r="AK361" s="174"/>
      <c r="AL361" s="174"/>
      <c r="AM361" s="174"/>
      <c r="AN361" s="174"/>
    </row>
    <row r="362" spans="1:40" ht="15.75" customHeight="1">
      <c r="A362" s="181" t="str">
        <f t="shared" si="3"/>
        <v/>
      </c>
      <c r="B362" s="182"/>
      <c r="C362" s="182"/>
      <c r="D362" s="182" t="str">
        <f t="array" ref="D362">IF(F362="","",INDEX(#REF!,MATCH(F362,#REF!,0)))</f>
        <v/>
      </c>
      <c r="E362" s="182" t="str">
        <f t="array" ref="E362">IF(F362="","",INDEX(#REF!,MATCH(F362,#REF!,0)))</f>
        <v/>
      </c>
      <c r="F362" s="182"/>
      <c r="G362" s="182"/>
      <c r="H362" s="183"/>
      <c r="I362" s="182"/>
      <c r="J362" s="182"/>
      <c r="K362" s="182"/>
      <c r="L362" s="182"/>
      <c r="M362" s="182"/>
      <c r="N362" s="182"/>
      <c r="O362" s="182"/>
      <c r="P362" s="184"/>
      <c r="Q362" s="184"/>
      <c r="R362" s="184"/>
      <c r="S362" s="184"/>
      <c r="T362" s="184"/>
      <c r="U362" s="184"/>
      <c r="V362" s="184"/>
      <c r="W362" s="184"/>
      <c r="X362" s="184"/>
      <c r="Y362" s="182"/>
      <c r="Z362" s="182"/>
      <c r="AA362" s="184"/>
      <c r="AB362" s="184"/>
      <c r="AC362" s="184"/>
      <c r="AD362" s="184"/>
      <c r="AE362" s="184"/>
      <c r="AF362" s="184"/>
      <c r="AG362" s="184"/>
      <c r="AH362" s="184"/>
      <c r="AI362" s="184"/>
      <c r="AJ362" s="174"/>
      <c r="AK362" s="174"/>
      <c r="AL362" s="174"/>
      <c r="AM362" s="174"/>
      <c r="AN362" s="174"/>
    </row>
    <row r="363" spans="1:40" ht="15.75" customHeight="1">
      <c r="A363" s="181" t="str">
        <f t="shared" si="3"/>
        <v/>
      </c>
      <c r="B363" s="182"/>
      <c r="C363" s="182"/>
      <c r="D363" s="182" t="str">
        <f t="array" ref="D363">IF(F363="","",INDEX(#REF!,MATCH(F363,#REF!,0)))</f>
        <v/>
      </c>
      <c r="E363" s="182" t="str">
        <f t="array" ref="E363">IF(F363="","",INDEX(#REF!,MATCH(F363,#REF!,0)))</f>
        <v/>
      </c>
      <c r="F363" s="182"/>
      <c r="G363" s="182"/>
      <c r="H363" s="183"/>
      <c r="I363" s="182"/>
      <c r="J363" s="182"/>
      <c r="K363" s="182"/>
      <c r="L363" s="182"/>
      <c r="M363" s="182"/>
      <c r="N363" s="182"/>
      <c r="O363" s="182"/>
      <c r="P363" s="184"/>
      <c r="Q363" s="184"/>
      <c r="R363" s="184"/>
      <c r="S363" s="184"/>
      <c r="T363" s="184"/>
      <c r="U363" s="184"/>
      <c r="V363" s="184"/>
      <c r="W363" s="184"/>
      <c r="X363" s="184"/>
      <c r="Y363" s="182"/>
      <c r="Z363" s="182"/>
      <c r="AA363" s="184"/>
      <c r="AB363" s="184"/>
      <c r="AC363" s="184"/>
      <c r="AD363" s="184"/>
      <c r="AE363" s="184"/>
      <c r="AF363" s="184"/>
      <c r="AG363" s="184"/>
      <c r="AH363" s="184"/>
      <c r="AI363" s="184"/>
      <c r="AJ363" s="174"/>
      <c r="AK363" s="174"/>
      <c r="AL363" s="174"/>
      <c r="AM363" s="174"/>
      <c r="AN363" s="174"/>
    </row>
    <row r="364" spans="1:40" ht="15.75" customHeight="1">
      <c r="A364" s="181" t="str">
        <f t="shared" si="3"/>
        <v/>
      </c>
      <c r="B364" s="182"/>
      <c r="C364" s="182"/>
      <c r="D364" s="182" t="str">
        <f t="array" ref="D364">IF(F364="","",INDEX(#REF!,MATCH(F364,#REF!,0)))</f>
        <v/>
      </c>
      <c r="E364" s="182" t="str">
        <f t="array" ref="E364">IF(F364="","",INDEX(#REF!,MATCH(F364,#REF!,0)))</f>
        <v/>
      </c>
      <c r="F364" s="182"/>
      <c r="G364" s="182"/>
      <c r="H364" s="183"/>
      <c r="I364" s="182"/>
      <c r="J364" s="182"/>
      <c r="K364" s="182"/>
      <c r="L364" s="182"/>
      <c r="M364" s="182"/>
      <c r="N364" s="182"/>
      <c r="O364" s="182"/>
      <c r="P364" s="184"/>
      <c r="Q364" s="184"/>
      <c r="R364" s="184"/>
      <c r="S364" s="184"/>
      <c r="T364" s="184"/>
      <c r="U364" s="184"/>
      <c r="V364" s="184"/>
      <c r="W364" s="184"/>
      <c r="X364" s="184"/>
      <c r="Y364" s="182"/>
      <c r="Z364" s="182"/>
      <c r="AA364" s="184"/>
      <c r="AB364" s="184"/>
      <c r="AC364" s="184"/>
      <c r="AD364" s="184"/>
      <c r="AE364" s="184"/>
      <c r="AF364" s="184"/>
      <c r="AG364" s="184"/>
      <c r="AH364" s="184"/>
      <c r="AI364" s="184"/>
      <c r="AJ364" s="174"/>
      <c r="AK364" s="174"/>
      <c r="AL364" s="174"/>
      <c r="AM364" s="174"/>
      <c r="AN364" s="174"/>
    </row>
    <row r="365" spans="1:40" ht="15.75" customHeight="1">
      <c r="A365" s="181" t="str">
        <f t="shared" si="3"/>
        <v/>
      </c>
      <c r="B365" s="182"/>
      <c r="C365" s="182"/>
      <c r="D365" s="182" t="str">
        <f t="array" ref="D365">IF(F365="","",INDEX(#REF!,MATCH(F365,#REF!,0)))</f>
        <v/>
      </c>
      <c r="E365" s="182" t="str">
        <f t="array" ref="E365">IF(F365="","",INDEX(#REF!,MATCH(F365,#REF!,0)))</f>
        <v/>
      </c>
      <c r="F365" s="182"/>
      <c r="G365" s="182"/>
      <c r="H365" s="183"/>
      <c r="I365" s="182"/>
      <c r="J365" s="182"/>
      <c r="K365" s="182"/>
      <c r="L365" s="182"/>
      <c r="M365" s="182"/>
      <c r="N365" s="182"/>
      <c r="O365" s="182"/>
      <c r="P365" s="184"/>
      <c r="Q365" s="184"/>
      <c r="R365" s="184"/>
      <c r="S365" s="184"/>
      <c r="T365" s="184"/>
      <c r="U365" s="184"/>
      <c r="V365" s="184"/>
      <c r="W365" s="184"/>
      <c r="X365" s="184"/>
      <c r="Y365" s="182"/>
      <c r="Z365" s="182"/>
      <c r="AA365" s="184"/>
      <c r="AB365" s="184"/>
      <c r="AC365" s="184"/>
      <c r="AD365" s="184"/>
      <c r="AE365" s="184"/>
      <c r="AF365" s="184"/>
      <c r="AG365" s="184"/>
      <c r="AH365" s="184"/>
      <c r="AI365" s="184"/>
      <c r="AJ365" s="174"/>
      <c r="AK365" s="174"/>
      <c r="AL365" s="174"/>
      <c r="AM365" s="174"/>
      <c r="AN365" s="174"/>
    </row>
    <row r="366" spans="1:40" ht="15.75" customHeight="1">
      <c r="A366" s="181" t="str">
        <f t="shared" si="3"/>
        <v/>
      </c>
      <c r="B366" s="182"/>
      <c r="C366" s="182"/>
      <c r="D366" s="182" t="str">
        <f t="array" ref="D366">IF(F366="","",INDEX(#REF!,MATCH(F366,#REF!,0)))</f>
        <v/>
      </c>
      <c r="E366" s="182" t="str">
        <f t="array" ref="E366">IF(F366="","",INDEX(#REF!,MATCH(F366,#REF!,0)))</f>
        <v/>
      </c>
      <c r="F366" s="182"/>
      <c r="G366" s="182"/>
      <c r="H366" s="183"/>
      <c r="I366" s="182"/>
      <c r="J366" s="182"/>
      <c r="K366" s="182"/>
      <c r="L366" s="182"/>
      <c r="M366" s="182"/>
      <c r="N366" s="182"/>
      <c r="O366" s="182"/>
      <c r="P366" s="184"/>
      <c r="Q366" s="184"/>
      <c r="R366" s="184"/>
      <c r="S366" s="184"/>
      <c r="T366" s="184"/>
      <c r="U366" s="184"/>
      <c r="V366" s="184"/>
      <c r="W366" s="184"/>
      <c r="X366" s="184"/>
      <c r="Y366" s="182"/>
      <c r="Z366" s="182"/>
      <c r="AA366" s="184"/>
      <c r="AB366" s="184"/>
      <c r="AC366" s="184"/>
      <c r="AD366" s="184"/>
      <c r="AE366" s="184"/>
      <c r="AF366" s="184"/>
      <c r="AG366" s="184"/>
      <c r="AH366" s="184"/>
      <c r="AI366" s="184"/>
      <c r="AJ366" s="174"/>
      <c r="AK366" s="174"/>
      <c r="AL366" s="174"/>
      <c r="AM366" s="174"/>
      <c r="AN366" s="174"/>
    </row>
    <row r="367" spans="1:40" ht="15.75" customHeight="1">
      <c r="A367" s="181" t="str">
        <f t="shared" si="3"/>
        <v/>
      </c>
      <c r="B367" s="182"/>
      <c r="C367" s="182"/>
      <c r="D367" s="182" t="str">
        <f t="array" ref="D367">IF(F367="","",INDEX(#REF!,MATCH(F367,#REF!,0)))</f>
        <v/>
      </c>
      <c r="E367" s="182" t="str">
        <f t="array" ref="E367">IF(F367="","",INDEX(#REF!,MATCH(F367,#REF!,0)))</f>
        <v/>
      </c>
      <c r="F367" s="182"/>
      <c r="G367" s="182"/>
      <c r="H367" s="183"/>
      <c r="I367" s="182"/>
      <c r="J367" s="182"/>
      <c r="K367" s="182"/>
      <c r="L367" s="182"/>
      <c r="M367" s="182"/>
      <c r="N367" s="182"/>
      <c r="O367" s="182"/>
      <c r="P367" s="184"/>
      <c r="Q367" s="184"/>
      <c r="R367" s="184"/>
      <c r="S367" s="184"/>
      <c r="T367" s="184"/>
      <c r="U367" s="184"/>
      <c r="V367" s="184"/>
      <c r="W367" s="184"/>
      <c r="X367" s="184"/>
      <c r="Y367" s="182"/>
      <c r="Z367" s="182"/>
      <c r="AA367" s="184"/>
      <c r="AB367" s="184"/>
      <c r="AC367" s="184"/>
      <c r="AD367" s="184"/>
      <c r="AE367" s="184"/>
      <c r="AF367" s="184"/>
      <c r="AG367" s="184"/>
      <c r="AH367" s="184"/>
      <c r="AI367" s="184"/>
      <c r="AJ367" s="174"/>
      <c r="AK367" s="174"/>
      <c r="AL367" s="174"/>
      <c r="AM367" s="174"/>
      <c r="AN367" s="174"/>
    </row>
    <row r="368" spans="1:40" ht="15.75" customHeight="1">
      <c r="A368" s="181" t="str">
        <f t="shared" si="3"/>
        <v/>
      </c>
      <c r="B368" s="182"/>
      <c r="C368" s="182"/>
      <c r="D368" s="182" t="str">
        <f t="array" ref="D368">IF(F368="","",INDEX(#REF!,MATCH(F368,#REF!,0)))</f>
        <v/>
      </c>
      <c r="E368" s="182" t="str">
        <f t="array" ref="E368">IF(F368="","",INDEX(#REF!,MATCH(F368,#REF!,0)))</f>
        <v/>
      </c>
      <c r="F368" s="182"/>
      <c r="G368" s="182"/>
      <c r="H368" s="183"/>
      <c r="I368" s="182"/>
      <c r="J368" s="182"/>
      <c r="K368" s="182"/>
      <c r="L368" s="182"/>
      <c r="M368" s="182"/>
      <c r="N368" s="182"/>
      <c r="O368" s="182"/>
      <c r="P368" s="184"/>
      <c r="Q368" s="184"/>
      <c r="R368" s="184"/>
      <c r="S368" s="184"/>
      <c r="T368" s="184"/>
      <c r="U368" s="184"/>
      <c r="V368" s="184"/>
      <c r="W368" s="184"/>
      <c r="X368" s="184"/>
      <c r="Y368" s="182"/>
      <c r="Z368" s="182"/>
      <c r="AA368" s="184"/>
      <c r="AB368" s="184"/>
      <c r="AC368" s="184"/>
      <c r="AD368" s="184"/>
      <c r="AE368" s="184"/>
      <c r="AF368" s="184"/>
      <c r="AG368" s="184"/>
      <c r="AH368" s="184"/>
      <c r="AI368" s="184"/>
      <c r="AJ368" s="174"/>
      <c r="AK368" s="174"/>
      <c r="AL368" s="174"/>
      <c r="AM368" s="174"/>
      <c r="AN368" s="174"/>
    </row>
    <row r="369" spans="1:40" ht="15.75" customHeight="1">
      <c r="A369" s="181" t="str">
        <f t="shared" si="3"/>
        <v/>
      </c>
      <c r="B369" s="182"/>
      <c r="C369" s="182"/>
      <c r="D369" s="182" t="str">
        <f t="array" ref="D369">IF(F369="","",INDEX(#REF!,MATCH(F369,#REF!,0)))</f>
        <v/>
      </c>
      <c r="E369" s="182" t="str">
        <f t="array" ref="E369">IF(F369="","",INDEX(#REF!,MATCH(F369,#REF!,0)))</f>
        <v/>
      </c>
      <c r="F369" s="182"/>
      <c r="G369" s="182"/>
      <c r="H369" s="183"/>
      <c r="I369" s="182"/>
      <c r="J369" s="182"/>
      <c r="K369" s="182"/>
      <c r="L369" s="182"/>
      <c r="M369" s="182"/>
      <c r="N369" s="182"/>
      <c r="O369" s="182"/>
      <c r="P369" s="184"/>
      <c r="Q369" s="184"/>
      <c r="R369" s="184"/>
      <c r="S369" s="184"/>
      <c r="T369" s="184"/>
      <c r="U369" s="184"/>
      <c r="V369" s="184"/>
      <c r="W369" s="184"/>
      <c r="X369" s="184"/>
      <c r="Y369" s="182"/>
      <c r="Z369" s="182"/>
      <c r="AA369" s="184"/>
      <c r="AB369" s="184"/>
      <c r="AC369" s="184"/>
      <c r="AD369" s="184"/>
      <c r="AE369" s="184"/>
      <c r="AF369" s="184"/>
      <c r="AG369" s="184"/>
      <c r="AH369" s="184"/>
      <c r="AI369" s="184"/>
      <c r="AJ369" s="174"/>
      <c r="AK369" s="174"/>
      <c r="AL369" s="174"/>
      <c r="AM369" s="174"/>
      <c r="AN369" s="174"/>
    </row>
    <row r="370" spans="1:40" ht="15.75" customHeight="1">
      <c r="A370" s="181" t="str">
        <f t="shared" si="3"/>
        <v/>
      </c>
      <c r="B370" s="182"/>
      <c r="C370" s="182"/>
      <c r="D370" s="182" t="str">
        <f t="array" ref="D370">IF(F370="","",INDEX(#REF!,MATCH(F370,#REF!,0)))</f>
        <v/>
      </c>
      <c r="E370" s="182" t="str">
        <f t="array" ref="E370">IF(F370="","",INDEX(#REF!,MATCH(F370,#REF!,0)))</f>
        <v/>
      </c>
      <c r="F370" s="182"/>
      <c r="G370" s="182"/>
      <c r="H370" s="183"/>
      <c r="I370" s="182"/>
      <c r="J370" s="182"/>
      <c r="K370" s="182"/>
      <c r="L370" s="182"/>
      <c r="M370" s="182"/>
      <c r="N370" s="182"/>
      <c r="O370" s="182"/>
      <c r="P370" s="184"/>
      <c r="Q370" s="184"/>
      <c r="R370" s="184"/>
      <c r="S370" s="184"/>
      <c r="T370" s="184"/>
      <c r="U370" s="184"/>
      <c r="V370" s="184"/>
      <c r="W370" s="184"/>
      <c r="X370" s="184"/>
      <c r="Y370" s="182"/>
      <c r="Z370" s="182"/>
      <c r="AA370" s="184"/>
      <c r="AB370" s="184"/>
      <c r="AC370" s="184"/>
      <c r="AD370" s="184"/>
      <c r="AE370" s="184"/>
      <c r="AF370" s="184"/>
      <c r="AG370" s="184"/>
      <c r="AH370" s="184"/>
      <c r="AI370" s="184"/>
      <c r="AJ370" s="174"/>
      <c r="AK370" s="174"/>
      <c r="AL370" s="174"/>
      <c r="AM370" s="174"/>
      <c r="AN370" s="174"/>
    </row>
    <row r="371" spans="1:40" ht="15.75" customHeight="1">
      <c r="A371" s="181" t="str">
        <f t="shared" si="3"/>
        <v/>
      </c>
      <c r="B371" s="182"/>
      <c r="C371" s="182"/>
      <c r="D371" s="182" t="str">
        <f t="array" ref="D371">IF(F371="","",INDEX(#REF!,MATCH(F371,#REF!,0)))</f>
        <v/>
      </c>
      <c r="E371" s="182" t="str">
        <f t="array" ref="E371">IF(F371="","",INDEX(#REF!,MATCH(F371,#REF!,0)))</f>
        <v/>
      </c>
      <c r="F371" s="182"/>
      <c r="G371" s="182"/>
      <c r="H371" s="183"/>
      <c r="I371" s="182"/>
      <c r="J371" s="182"/>
      <c r="K371" s="182"/>
      <c r="L371" s="182"/>
      <c r="M371" s="182"/>
      <c r="N371" s="182"/>
      <c r="O371" s="182"/>
      <c r="P371" s="184"/>
      <c r="Q371" s="184"/>
      <c r="R371" s="184"/>
      <c r="S371" s="184"/>
      <c r="T371" s="184"/>
      <c r="U371" s="184"/>
      <c r="V371" s="184"/>
      <c r="W371" s="184"/>
      <c r="X371" s="184"/>
      <c r="Y371" s="182"/>
      <c r="Z371" s="182"/>
      <c r="AA371" s="184"/>
      <c r="AB371" s="184"/>
      <c r="AC371" s="184"/>
      <c r="AD371" s="184"/>
      <c r="AE371" s="184"/>
      <c r="AF371" s="184"/>
      <c r="AG371" s="184"/>
      <c r="AH371" s="184"/>
      <c r="AI371" s="184"/>
      <c r="AJ371" s="174"/>
      <c r="AK371" s="174"/>
      <c r="AL371" s="174"/>
      <c r="AM371" s="174"/>
      <c r="AN371" s="174"/>
    </row>
    <row r="372" spans="1:40" ht="15.75" customHeight="1">
      <c r="A372" s="181" t="str">
        <f t="shared" si="3"/>
        <v/>
      </c>
      <c r="B372" s="182"/>
      <c r="C372" s="182"/>
      <c r="D372" s="182" t="str">
        <f t="array" ref="D372">IF(F372="","",INDEX(#REF!,MATCH(F372,#REF!,0)))</f>
        <v/>
      </c>
      <c r="E372" s="182" t="str">
        <f t="array" ref="E372">IF(F372="","",INDEX(#REF!,MATCH(F372,#REF!,0)))</f>
        <v/>
      </c>
      <c r="F372" s="182"/>
      <c r="G372" s="182"/>
      <c r="H372" s="183"/>
      <c r="I372" s="182"/>
      <c r="J372" s="182"/>
      <c r="K372" s="182"/>
      <c r="L372" s="182"/>
      <c r="M372" s="182"/>
      <c r="N372" s="182"/>
      <c r="O372" s="182"/>
      <c r="P372" s="184"/>
      <c r="Q372" s="184"/>
      <c r="R372" s="184"/>
      <c r="S372" s="184"/>
      <c r="T372" s="184"/>
      <c r="U372" s="184"/>
      <c r="V372" s="184"/>
      <c r="W372" s="184"/>
      <c r="X372" s="184"/>
      <c r="Y372" s="182"/>
      <c r="Z372" s="182"/>
      <c r="AA372" s="184"/>
      <c r="AB372" s="184"/>
      <c r="AC372" s="184"/>
      <c r="AD372" s="184"/>
      <c r="AE372" s="184"/>
      <c r="AF372" s="184"/>
      <c r="AG372" s="184"/>
      <c r="AH372" s="184"/>
      <c r="AI372" s="184"/>
      <c r="AJ372" s="174"/>
      <c r="AK372" s="174"/>
      <c r="AL372" s="174"/>
      <c r="AM372" s="174"/>
      <c r="AN372" s="174"/>
    </row>
    <row r="373" spans="1:40" ht="15.75" customHeight="1">
      <c r="A373" s="181" t="str">
        <f t="shared" si="3"/>
        <v/>
      </c>
      <c r="B373" s="182"/>
      <c r="C373" s="182"/>
      <c r="D373" s="182" t="str">
        <f t="array" ref="D373">IF(F373="","",INDEX(#REF!,MATCH(F373,#REF!,0)))</f>
        <v/>
      </c>
      <c r="E373" s="182" t="str">
        <f t="array" ref="E373">IF(F373="","",INDEX(#REF!,MATCH(F373,#REF!,0)))</f>
        <v/>
      </c>
      <c r="F373" s="182"/>
      <c r="G373" s="182"/>
      <c r="H373" s="183"/>
      <c r="I373" s="182"/>
      <c r="J373" s="182"/>
      <c r="K373" s="182"/>
      <c r="L373" s="182"/>
      <c r="M373" s="182"/>
      <c r="N373" s="182"/>
      <c r="O373" s="182"/>
      <c r="P373" s="184"/>
      <c r="Q373" s="184"/>
      <c r="R373" s="184"/>
      <c r="S373" s="184"/>
      <c r="T373" s="184"/>
      <c r="U373" s="184"/>
      <c r="V373" s="184"/>
      <c r="W373" s="184"/>
      <c r="X373" s="184"/>
      <c r="Y373" s="182"/>
      <c r="Z373" s="182"/>
      <c r="AA373" s="184"/>
      <c r="AB373" s="184"/>
      <c r="AC373" s="184"/>
      <c r="AD373" s="184"/>
      <c r="AE373" s="184"/>
      <c r="AF373" s="184"/>
      <c r="AG373" s="184"/>
      <c r="AH373" s="184"/>
      <c r="AI373" s="184"/>
      <c r="AJ373" s="174"/>
      <c r="AK373" s="174"/>
      <c r="AL373" s="174"/>
      <c r="AM373" s="174"/>
      <c r="AN373" s="174"/>
    </row>
    <row r="374" spans="1:40" ht="15.75" customHeight="1">
      <c r="A374" s="181" t="str">
        <f t="shared" si="3"/>
        <v/>
      </c>
      <c r="B374" s="182"/>
      <c r="C374" s="182"/>
      <c r="D374" s="182" t="str">
        <f t="array" ref="D374">IF(F374="","",INDEX(#REF!,MATCH(F374,#REF!,0)))</f>
        <v/>
      </c>
      <c r="E374" s="182" t="str">
        <f t="array" ref="E374">IF(F374="","",INDEX(#REF!,MATCH(F374,#REF!,0)))</f>
        <v/>
      </c>
      <c r="F374" s="182"/>
      <c r="G374" s="182"/>
      <c r="H374" s="183"/>
      <c r="I374" s="182"/>
      <c r="J374" s="182"/>
      <c r="K374" s="182"/>
      <c r="L374" s="182"/>
      <c r="M374" s="182"/>
      <c r="N374" s="182"/>
      <c r="O374" s="182"/>
      <c r="P374" s="184"/>
      <c r="Q374" s="184"/>
      <c r="R374" s="184"/>
      <c r="S374" s="184"/>
      <c r="T374" s="184"/>
      <c r="U374" s="184"/>
      <c r="V374" s="184"/>
      <c r="W374" s="184"/>
      <c r="X374" s="184"/>
      <c r="Y374" s="182"/>
      <c r="Z374" s="182"/>
      <c r="AA374" s="184"/>
      <c r="AB374" s="184"/>
      <c r="AC374" s="184"/>
      <c r="AD374" s="184"/>
      <c r="AE374" s="184"/>
      <c r="AF374" s="184"/>
      <c r="AG374" s="184"/>
      <c r="AH374" s="184"/>
      <c r="AI374" s="184"/>
      <c r="AJ374" s="174"/>
      <c r="AK374" s="174"/>
      <c r="AL374" s="174"/>
      <c r="AM374" s="174"/>
      <c r="AN374" s="174"/>
    </row>
    <row r="375" spans="1:40" ht="15.75" customHeight="1">
      <c r="A375" s="181" t="str">
        <f t="shared" si="3"/>
        <v/>
      </c>
      <c r="B375" s="182"/>
      <c r="C375" s="182"/>
      <c r="D375" s="182" t="str">
        <f t="array" ref="D375">IF(F375="","",INDEX(#REF!,MATCH(F375,#REF!,0)))</f>
        <v/>
      </c>
      <c r="E375" s="182" t="str">
        <f t="array" ref="E375">IF(F375="","",INDEX(#REF!,MATCH(F375,#REF!,0)))</f>
        <v/>
      </c>
      <c r="F375" s="182"/>
      <c r="G375" s="182"/>
      <c r="H375" s="183"/>
      <c r="I375" s="182"/>
      <c r="J375" s="182"/>
      <c r="K375" s="182"/>
      <c r="L375" s="182"/>
      <c r="M375" s="182"/>
      <c r="N375" s="182"/>
      <c r="O375" s="182"/>
      <c r="P375" s="184"/>
      <c r="Q375" s="184"/>
      <c r="R375" s="184"/>
      <c r="S375" s="184"/>
      <c r="T375" s="184"/>
      <c r="U375" s="184"/>
      <c r="V375" s="184"/>
      <c r="W375" s="184"/>
      <c r="X375" s="184"/>
      <c r="Y375" s="182"/>
      <c r="Z375" s="182"/>
      <c r="AA375" s="184"/>
      <c r="AB375" s="184"/>
      <c r="AC375" s="184"/>
      <c r="AD375" s="184"/>
      <c r="AE375" s="184"/>
      <c r="AF375" s="184"/>
      <c r="AG375" s="184"/>
      <c r="AH375" s="184"/>
      <c r="AI375" s="184"/>
      <c r="AJ375" s="174"/>
      <c r="AK375" s="174"/>
      <c r="AL375" s="174"/>
      <c r="AM375" s="174"/>
      <c r="AN375" s="174"/>
    </row>
    <row r="376" spans="1:40" ht="15.75" customHeight="1">
      <c r="A376" s="181" t="str">
        <f t="shared" si="3"/>
        <v/>
      </c>
      <c r="B376" s="182"/>
      <c r="C376" s="182"/>
      <c r="D376" s="182" t="str">
        <f t="array" ref="D376">IF(F376="","",INDEX(#REF!,MATCH(F376,#REF!,0)))</f>
        <v/>
      </c>
      <c r="E376" s="182" t="str">
        <f t="array" ref="E376">IF(F376="","",INDEX(#REF!,MATCH(F376,#REF!,0)))</f>
        <v/>
      </c>
      <c r="F376" s="182"/>
      <c r="G376" s="182"/>
      <c r="H376" s="183"/>
      <c r="I376" s="182"/>
      <c r="J376" s="182"/>
      <c r="K376" s="182"/>
      <c r="L376" s="182"/>
      <c r="M376" s="182"/>
      <c r="N376" s="182"/>
      <c r="O376" s="182"/>
      <c r="P376" s="184"/>
      <c r="Q376" s="184"/>
      <c r="R376" s="184"/>
      <c r="S376" s="184"/>
      <c r="T376" s="184"/>
      <c r="U376" s="184"/>
      <c r="V376" s="184"/>
      <c r="W376" s="184"/>
      <c r="X376" s="184"/>
      <c r="Y376" s="182"/>
      <c r="Z376" s="182"/>
      <c r="AA376" s="184"/>
      <c r="AB376" s="184"/>
      <c r="AC376" s="184"/>
      <c r="AD376" s="184"/>
      <c r="AE376" s="184"/>
      <c r="AF376" s="184"/>
      <c r="AG376" s="184"/>
      <c r="AH376" s="184"/>
      <c r="AI376" s="184"/>
      <c r="AJ376" s="174"/>
      <c r="AK376" s="174"/>
      <c r="AL376" s="174"/>
      <c r="AM376" s="174"/>
      <c r="AN376" s="174"/>
    </row>
    <row r="377" spans="1:40" ht="15.75" customHeight="1">
      <c r="A377" s="181" t="str">
        <f t="shared" si="3"/>
        <v/>
      </c>
      <c r="B377" s="182"/>
      <c r="C377" s="182"/>
      <c r="D377" s="182" t="str">
        <f t="array" ref="D377">IF(F377="","",INDEX(#REF!,MATCH(F377,#REF!,0)))</f>
        <v/>
      </c>
      <c r="E377" s="182" t="str">
        <f t="array" ref="E377">IF(F377="","",INDEX(#REF!,MATCH(F377,#REF!,0)))</f>
        <v/>
      </c>
      <c r="F377" s="182"/>
      <c r="G377" s="182"/>
      <c r="H377" s="183"/>
      <c r="I377" s="182"/>
      <c r="J377" s="182"/>
      <c r="K377" s="182"/>
      <c r="L377" s="182"/>
      <c r="M377" s="182"/>
      <c r="N377" s="182"/>
      <c r="O377" s="182"/>
      <c r="P377" s="184"/>
      <c r="Q377" s="184"/>
      <c r="R377" s="184"/>
      <c r="S377" s="184"/>
      <c r="T377" s="184"/>
      <c r="U377" s="184"/>
      <c r="V377" s="184"/>
      <c r="W377" s="184"/>
      <c r="X377" s="184"/>
      <c r="Y377" s="182"/>
      <c r="Z377" s="182"/>
      <c r="AA377" s="184"/>
      <c r="AB377" s="184"/>
      <c r="AC377" s="184"/>
      <c r="AD377" s="184"/>
      <c r="AE377" s="184"/>
      <c r="AF377" s="184"/>
      <c r="AG377" s="184"/>
      <c r="AH377" s="184"/>
      <c r="AI377" s="184"/>
      <c r="AJ377" s="174"/>
      <c r="AK377" s="174"/>
      <c r="AL377" s="174"/>
      <c r="AM377" s="174"/>
      <c r="AN377" s="174"/>
    </row>
    <row r="378" spans="1:40" ht="15.75" customHeight="1">
      <c r="A378" s="181" t="str">
        <f t="shared" si="3"/>
        <v/>
      </c>
      <c r="B378" s="182"/>
      <c r="C378" s="182"/>
      <c r="D378" s="182" t="str">
        <f t="array" ref="D378">IF(F378="","",INDEX(#REF!,MATCH(F378,#REF!,0)))</f>
        <v/>
      </c>
      <c r="E378" s="182" t="str">
        <f t="array" ref="E378">IF(F378="","",INDEX(#REF!,MATCH(F378,#REF!,0)))</f>
        <v/>
      </c>
      <c r="F378" s="182"/>
      <c r="G378" s="182"/>
      <c r="H378" s="183"/>
      <c r="I378" s="182"/>
      <c r="J378" s="182"/>
      <c r="K378" s="182"/>
      <c r="L378" s="182"/>
      <c r="M378" s="182"/>
      <c r="N378" s="182"/>
      <c r="O378" s="182"/>
      <c r="P378" s="184"/>
      <c r="Q378" s="184"/>
      <c r="R378" s="184"/>
      <c r="S378" s="184"/>
      <c r="T378" s="184"/>
      <c r="U378" s="184"/>
      <c r="V378" s="184"/>
      <c r="W378" s="184"/>
      <c r="X378" s="184"/>
      <c r="Y378" s="182"/>
      <c r="Z378" s="182"/>
      <c r="AA378" s="184"/>
      <c r="AB378" s="184"/>
      <c r="AC378" s="184"/>
      <c r="AD378" s="184"/>
      <c r="AE378" s="184"/>
      <c r="AF378" s="184"/>
      <c r="AG378" s="184"/>
      <c r="AH378" s="184"/>
      <c r="AI378" s="184"/>
      <c r="AJ378" s="174"/>
      <c r="AK378" s="174"/>
      <c r="AL378" s="174"/>
      <c r="AM378" s="174"/>
      <c r="AN378" s="174"/>
    </row>
    <row r="379" spans="1:40" ht="15.75" customHeight="1">
      <c r="A379" s="181" t="str">
        <f t="shared" si="3"/>
        <v/>
      </c>
      <c r="B379" s="182"/>
      <c r="C379" s="182"/>
      <c r="D379" s="182" t="str">
        <f t="array" ref="D379">IF(F379="","",INDEX(#REF!,MATCH(F379,#REF!,0)))</f>
        <v/>
      </c>
      <c r="E379" s="182" t="str">
        <f t="array" ref="E379">IF(F379="","",INDEX(#REF!,MATCH(F379,#REF!,0)))</f>
        <v/>
      </c>
      <c r="F379" s="182"/>
      <c r="G379" s="182"/>
      <c r="H379" s="183"/>
      <c r="I379" s="182"/>
      <c r="J379" s="182"/>
      <c r="K379" s="182"/>
      <c r="L379" s="182"/>
      <c r="M379" s="182"/>
      <c r="N379" s="182"/>
      <c r="O379" s="182"/>
      <c r="P379" s="184"/>
      <c r="Q379" s="184"/>
      <c r="R379" s="184"/>
      <c r="S379" s="184"/>
      <c r="T379" s="184"/>
      <c r="U379" s="184"/>
      <c r="V379" s="184"/>
      <c r="W379" s="184"/>
      <c r="X379" s="184"/>
      <c r="Y379" s="182"/>
      <c r="Z379" s="182"/>
      <c r="AA379" s="184"/>
      <c r="AB379" s="184"/>
      <c r="AC379" s="184"/>
      <c r="AD379" s="184"/>
      <c r="AE379" s="184"/>
      <c r="AF379" s="184"/>
      <c r="AG379" s="184"/>
      <c r="AH379" s="184"/>
      <c r="AI379" s="184"/>
      <c r="AJ379" s="174"/>
      <c r="AK379" s="174"/>
      <c r="AL379" s="174"/>
      <c r="AM379" s="174"/>
      <c r="AN379" s="174"/>
    </row>
    <row r="380" spans="1:40" ht="15.75" customHeight="1">
      <c r="A380" s="181" t="str">
        <f t="shared" si="3"/>
        <v/>
      </c>
      <c r="B380" s="182"/>
      <c r="C380" s="182"/>
      <c r="D380" s="182" t="str">
        <f t="array" ref="D380">IF(F380="","",INDEX(#REF!,MATCH(F380,#REF!,0)))</f>
        <v/>
      </c>
      <c r="E380" s="182" t="str">
        <f t="array" ref="E380">IF(F380="","",INDEX(#REF!,MATCH(F380,#REF!,0)))</f>
        <v/>
      </c>
      <c r="F380" s="182"/>
      <c r="G380" s="182"/>
      <c r="H380" s="183"/>
      <c r="I380" s="182"/>
      <c r="J380" s="182"/>
      <c r="K380" s="182"/>
      <c r="L380" s="182"/>
      <c r="M380" s="182"/>
      <c r="N380" s="182"/>
      <c r="O380" s="182"/>
      <c r="P380" s="184"/>
      <c r="Q380" s="184"/>
      <c r="R380" s="184"/>
      <c r="S380" s="184"/>
      <c r="T380" s="184"/>
      <c r="U380" s="184"/>
      <c r="V380" s="184"/>
      <c r="W380" s="184"/>
      <c r="X380" s="184"/>
      <c r="Y380" s="182"/>
      <c r="Z380" s="182"/>
      <c r="AA380" s="184"/>
      <c r="AB380" s="184"/>
      <c r="AC380" s="184"/>
      <c r="AD380" s="184"/>
      <c r="AE380" s="184"/>
      <c r="AF380" s="184"/>
      <c r="AG380" s="184"/>
      <c r="AH380" s="184"/>
      <c r="AI380" s="184"/>
      <c r="AJ380" s="174"/>
      <c r="AK380" s="174"/>
      <c r="AL380" s="174"/>
      <c r="AM380" s="174"/>
      <c r="AN380" s="174"/>
    </row>
    <row r="381" spans="1:40" ht="15.75" customHeight="1">
      <c r="A381" s="181" t="str">
        <f t="shared" si="3"/>
        <v/>
      </c>
      <c r="B381" s="182"/>
      <c r="C381" s="182"/>
      <c r="D381" s="182" t="str">
        <f t="array" ref="D381">IF(F381="","",INDEX(#REF!,MATCH(F381,#REF!,0)))</f>
        <v/>
      </c>
      <c r="E381" s="182" t="str">
        <f t="array" ref="E381">IF(F381="","",INDEX(#REF!,MATCH(F381,#REF!,0)))</f>
        <v/>
      </c>
      <c r="F381" s="182"/>
      <c r="G381" s="182"/>
      <c r="H381" s="183"/>
      <c r="I381" s="182"/>
      <c r="J381" s="182"/>
      <c r="K381" s="182"/>
      <c r="L381" s="182"/>
      <c r="M381" s="182"/>
      <c r="N381" s="182"/>
      <c r="O381" s="182"/>
      <c r="P381" s="184"/>
      <c r="Q381" s="184"/>
      <c r="R381" s="184"/>
      <c r="S381" s="184"/>
      <c r="T381" s="184"/>
      <c r="U381" s="184"/>
      <c r="V381" s="184"/>
      <c r="W381" s="184"/>
      <c r="X381" s="184"/>
      <c r="Y381" s="182"/>
      <c r="Z381" s="182"/>
      <c r="AA381" s="184"/>
      <c r="AB381" s="184"/>
      <c r="AC381" s="184"/>
      <c r="AD381" s="184"/>
      <c r="AE381" s="184"/>
      <c r="AF381" s="184"/>
      <c r="AG381" s="184"/>
      <c r="AH381" s="184"/>
      <c r="AI381" s="184"/>
      <c r="AJ381" s="174"/>
      <c r="AK381" s="174"/>
      <c r="AL381" s="174"/>
      <c r="AM381" s="174"/>
      <c r="AN381" s="174"/>
    </row>
    <row r="382" spans="1:40" ht="15.75" customHeight="1">
      <c r="A382" s="181" t="str">
        <f t="shared" si="3"/>
        <v/>
      </c>
      <c r="B382" s="182"/>
      <c r="C382" s="182"/>
      <c r="D382" s="182" t="str">
        <f t="array" ref="D382">IF(F382="","",INDEX(#REF!,MATCH(F382,#REF!,0)))</f>
        <v/>
      </c>
      <c r="E382" s="182" t="str">
        <f t="array" ref="E382">IF(F382="","",INDEX(#REF!,MATCH(F382,#REF!,0)))</f>
        <v/>
      </c>
      <c r="F382" s="182"/>
      <c r="G382" s="182"/>
      <c r="H382" s="183"/>
      <c r="I382" s="182"/>
      <c r="J382" s="182"/>
      <c r="K382" s="182"/>
      <c r="L382" s="182"/>
      <c r="M382" s="182"/>
      <c r="N382" s="182"/>
      <c r="O382" s="182"/>
      <c r="P382" s="184"/>
      <c r="Q382" s="184"/>
      <c r="R382" s="184"/>
      <c r="S382" s="184"/>
      <c r="T382" s="184"/>
      <c r="U382" s="184"/>
      <c r="V382" s="184"/>
      <c r="W382" s="184"/>
      <c r="X382" s="184"/>
      <c r="Y382" s="182"/>
      <c r="Z382" s="182"/>
      <c r="AA382" s="184"/>
      <c r="AB382" s="184"/>
      <c r="AC382" s="184"/>
      <c r="AD382" s="184"/>
      <c r="AE382" s="184"/>
      <c r="AF382" s="184"/>
      <c r="AG382" s="184"/>
      <c r="AH382" s="184"/>
      <c r="AI382" s="184"/>
      <c r="AJ382" s="174"/>
      <c r="AK382" s="174"/>
      <c r="AL382" s="174"/>
      <c r="AM382" s="174"/>
      <c r="AN382" s="174"/>
    </row>
    <row r="383" spans="1:40" ht="15.75" customHeight="1">
      <c r="A383" s="181" t="str">
        <f t="shared" si="3"/>
        <v/>
      </c>
      <c r="B383" s="182"/>
      <c r="C383" s="182"/>
      <c r="D383" s="182" t="str">
        <f t="array" ref="D383">IF(F383="","",INDEX(#REF!,MATCH(F383,#REF!,0)))</f>
        <v/>
      </c>
      <c r="E383" s="182" t="str">
        <f t="array" ref="E383">IF(F383="","",INDEX(#REF!,MATCH(F383,#REF!,0)))</f>
        <v/>
      </c>
      <c r="F383" s="182"/>
      <c r="G383" s="182"/>
      <c r="H383" s="183"/>
      <c r="I383" s="182"/>
      <c r="J383" s="182"/>
      <c r="K383" s="182"/>
      <c r="L383" s="182"/>
      <c r="M383" s="182"/>
      <c r="N383" s="182"/>
      <c r="O383" s="182"/>
      <c r="P383" s="184"/>
      <c r="Q383" s="184"/>
      <c r="R383" s="184"/>
      <c r="S383" s="184"/>
      <c r="T383" s="184"/>
      <c r="U383" s="184"/>
      <c r="V383" s="184"/>
      <c r="W383" s="184"/>
      <c r="X383" s="184"/>
      <c r="Y383" s="182"/>
      <c r="Z383" s="182"/>
      <c r="AA383" s="184"/>
      <c r="AB383" s="184"/>
      <c r="AC383" s="184"/>
      <c r="AD383" s="184"/>
      <c r="AE383" s="184"/>
      <c r="AF383" s="184"/>
      <c r="AG383" s="184"/>
      <c r="AH383" s="184"/>
      <c r="AI383" s="184"/>
      <c r="AJ383" s="174"/>
      <c r="AK383" s="174"/>
      <c r="AL383" s="174"/>
      <c r="AM383" s="174"/>
      <c r="AN383" s="174"/>
    </row>
    <row r="384" spans="1:40" ht="15.75" customHeight="1">
      <c r="A384" s="181" t="str">
        <f t="shared" si="3"/>
        <v/>
      </c>
      <c r="B384" s="182"/>
      <c r="C384" s="182"/>
      <c r="D384" s="182" t="str">
        <f t="array" ref="D384">IF(F384="","",INDEX(#REF!,MATCH(F384,#REF!,0)))</f>
        <v/>
      </c>
      <c r="E384" s="182" t="str">
        <f t="array" ref="E384">IF(F384="","",INDEX(#REF!,MATCH(F384,#REF!,0)))</f>
        <v/>
      </c>
      <c r="F384" s="182"/>
      <c r="G384" s="182"/>
      <c r="H384" s="183"/>
      <c r="I384" s="182"/>
      <c r="J384" s="182"/>
      <c r="K384" s="182"/>
      <c r="L384" s="182"/>
      <c r="M384" s="182"/>
      <c r="N384" s="182"/>
      <c r="O384" s="182"/>
      <c r="P384" s="184"/>
      <c r="Q384" s="184"/>
      <c r="R384" s="184"/>
      <c r="S384" s="184"/>
      <c r="T384" s="184"/>
      <c r="U384" s="184"/>
      <c r="V384" s="184"/>
      <c r="W384" s="184"/>
      <c r="X384" s="184"/>
      <c r="Y384" s="182"/>
      <c r="Z384" s="182"/>
      <c r="AA384" s="184"/>
      <c r="AB384" s="184"/>
      <c r="AC384" s="184"/>
      <c r="AD384" s="184"/>
      <c r="AE384" s="184"/>
      <c r="AF384" s="184"/>
      <c r="AG384" s="184"/>
      <c r="AH384" s="184"/>
      <c r="AI384" s="184"/>
      <c r="AJ384" s="174"/>
      <c r="AK384" s="174"/>
      <c r="AL384" s="174"/>
      <c r="AM384" s="174"/>
      <c r="AN384" s="174"/>
    </row>
    <row r="385" spans="1:40" ht="15.75" customHeight="1">
      <c r="A385" s="181" t="str">
        <f t="shared" si="3"/>
        <v/>
      </c>
      <c r="B385" s="182"/>
      <c r="C385" s="182"/>
      <c r="D385" s="182" t="str">
        <f t="array" ref="D385">IF(F385="","",INDEX(#REF!,MATCH(F385,#REF!,0)))</f>
        <v/>
      </c>
      <c r="E385" s="182" t="str">
        <f t="array" ref="E385">IF(F385="","",INDEX(#REF!,MATCH(F385,#REF!,0)))</f>
        <v/>
      </c>
      <c r="F385" s="182"/>
      <c r="G385" s="182"/>
      <c r="H385" s="183"/>
      <c r="I385" s="182"/>
      <c r="J385" s="182"/>
      <c r="K385" s="182"/>
      <c r="L385" s="182"/>
      <c r="M385" s="182"/>
      <c r="N385" s="182"/>
      <c r="O385" s="182"/>
      <c r="P385" s="184"/>
      <c r="Q385" s="184"/>
      <c r="R385" s="184"/>
      <c r="S385" s="184"/>
      <c r="T385" s="184"/>
      <c r="U385" s="184"/>
      <c r="V385" s="184"/>
      <c r="W385" s="184"/>
      <c r="X385" s="184"/>
      <c r="Y385" s="182"/>
      <c r="Z385" s="182"/>
      <c r="AA385" s="184"/>
      <c r="AB385" s="184"/>
      <c r="AC385" s="184"/>
      <c r="AD385" s="184"/>
      <c r="AE385" s="184"/>
      <c r="AF385" s="184"/>
      <c r="AG385" s="184"/>
      <c r="AH385" s="184"/>
      <c r="AI385" s="184"/>
      <c r="AJ385" s="174"/>
      <c r="AK385" s="174"/>
      <c r="AL385" s="174"/>
      <c r="AM385" s="174"/>
      <c r="AN385" s="174"/>
    </row>
    <row r="386" spans="1:40" ht="15.75" customHeight="1">
      <c r="A386" s="181" t="str">
        <f t="shared" si="3"/>
        <v/>
      </c>
      <c r="B386" s="182"/>
      <c r="C386" s="182"/>
      <c r="D386" s="182" t="str">
        <f t="array" ref="D386">IF(F386="","",INDEX(#REF!,MATCH(F386,#REF!,0)))</f>
        <v/>
      </c>
      <c r="E386" s="182" t="str">
        <f t="array" ref="E386">IF(F386="","",INDEX(#REF!,MATCH(F386,#REF!,0)))</f>
        <v/>
      </c>
      <c r="F386" s="182"/>
      <c r="G386" s="182"/>
      <c r="H386" s="183"/>
      <c r="I386" s="182"/>
      <c r="J386" s="182"/>
      <c r="K386" s="182"/>
      <c r="L386" s="182"/>
      <c r="M386" s="182"/>
      <c r="N386" s="182"/>
      <c r="O386" s="182"/>
      <c r="P386" s="184"/>
      <c r="Q386" s="184"/>
      <c r="R386" s="184"/>
      <c r="S386" s="184"/>
      <c r="T386" s="184"/>
      <c r="U386" s="184"/>
      <c r="V386" s="184"/>
      <c r="W386" s="184"/>
      <c r="X386" s="184"/>
      <c r="Y386" s="182"/>
      <c r="Z386" s="182"/>
      <c r="AA386" s="184"/>
      <c r="AB386" s="184"/>
      <c r="AC386" s="184"/>
      <c r="AD386" s="184"/>
      <c r="AE386" s="184"/>
      <c r="AF386" s="184"/>
      <c r="AG386" s="184"/>
      <c r="AH386" s="184"/>
      <c r="AI386" s="184"/>
      <c r="AJ386" s="174"/>
      <c r="AK386" s="174"/>
      <c r="AL386" s="174"/>
      <c r="AM386" s="174"/>
      <c r="AN386" s="174"/>
    </row>
    <row r="387" spans="1:40" ht="15.75" customHeight="1">
      <c r="A387" s="181" t="str">
        <f t="shared" si="3"/>
        <v/>
      </c>
      <c r="B387" s="182"/>
      <c r="C387" s="182"/>
      <c r="D387" s="182" t="str">
        <f t="array" ref="D387">IF(F387="","",INDEX(#REF!,MATCH(F387,#REF!,0)))</f>
        <v/>
      </c>
      <c r="E387" s="182" t="str">
        <f t="array" ref="E387">IF(F387="","",INDEX(#REF!,MATCH(F387,#REF!,0)))</f>
        <v/>
      </c>
      <c r="F387" s="182"/>
      <c r="G387" s="182"/>
      <c r="H387" s="183"/>
      <c r="I387" s="182"/>
      <c r="J387" s="182"/>
      <c r="K387" s="182"/>
      <c r="L387" s="182"/>
      <c r="M387" s="182"/>
      <c r="N387" s="182"/>
      <c r="O387" s="182"/>
      <c r="P387" s="184"/>
      <c r="Q387" s="184"/>
      <c r="R387" s="184"/>
      <c r="S387" s="184"/>
      <c r="T387" s="184"/>
      <c r="U387" s="184"/>
      <c r="V387" s="184"/>
      <c r="W387" s="184"/>
      <c r="X387" s="184"/>
      <c r="Y387" s="182"/>
      <c r="Z387" s="182"/>
      <c r="AA387" s="184"/>
      <c r="AB387" s="184"/>
      <c r="AC387" s="184"/>
      <c r="AD387" s="184"/>
      <c r="AE387" s="184"/>
      <c r="AF387" s="184"/>
      <c r="AG387" s="184"/>
      <c r="AH387" s="184"/>
      <c r="AI387" s="184"/>
      <c r="AJ387" s="174"/>
      <c r="AK387" s="174"/>
      <c r="AL387" s="174"/>
      <c r="AM387" s="174"/>
      <c r="AN387" s="174"/>
    </row>
    <row r="388" spans="1:40" ht="15.75" customHeight="1">
      <c r="A388" s="181" t="str">
        <f t="shared" si="3"/>
        <v/>
      </c>
      <c r="B388" s="182"/>
      <c r="C388" s="182"/>
      <c r="D388" s="182" t="str">
        <f t="array" ref="D388">IF(F388="","",INDEX(#REF!,MATCH(F388,#REF!,0)))</f>
        <v/>
      </c>
      <c r="E388" s="182" t="str">
        <f t="array" ref="E388">IF(F388="","",INDEX(#REF!,MATCH(F388,#REF!,0)))</f>
        <v/>
      </c>
      <c r="F388" s="182"/>
      <c r="G388" s="182"/>
      <c r="H388" s="183"/>
      <c r="I388" s="182"/>
      <c r="J388" s="182"/>
      <c r="K388" s="182"/>
      <c r="L388" s="182"/>
      <c r="M388" s="182"/>
      <c r="N388" s="182"/>
      <c r="O388" s="182"/>
      <c r="P388" s="184"/>
      <c r="Q388" s="184"/>
      <c r="R388" s="184"/>
      <c r="S388" s="184"/>
      <c r="T388" s="184"/>
      <c r="U388" s="184"/>
      <c r="V388" s="184"/>
      <c r="W388" s="184"/>
      <c r="X388" s="184"/>
      <c r="Y388" s="182"/>
      <c r="Z388" s="182"/>
      <c r="AA388" s="184"/>
      <c r="AB388" s="184"/>
      <c r="AC388" s="184"/>
      <c r="AD388" s="184"/>
      <c r="AE388" s="184"/>
      <c r="AF388" s="184"/>
      <c r="AG388" s="184"/>
      <c r="AH388" s="184"/>
      <c r="AI388" s="184"/>
      <c r="AJ388" s="174"/>
      <c r="AK388" s="174"/>
      <c r="AL388" s="174"/>
      <c r="AM388" s="174"/>
      <c r="AN388" s="174"/>
    </row>
    <row r="389" spans="1:40" ht="15.75" customHeight="1">
      <c r="A389" s="181" t="str">
        <f t="shared" si="3"/>
        <v/>
      </c>
      <c r="B389" s="182"/>
      <c r="C389" s="182"/>
      <c r="D389" s="182" t="str">
        <f t="array" ref="D389">IF(F389="","",INDEX(#REF!,MATCH(F389,#REF!,0)))</f>
        <v/>
      </c>
      <c r="E389" s="182" t="str">
        <f t="array" ref="E389">IF(F389="","",INDEX(#REF!,MATCH(F389,#REF!,0)))</f>
        <v/>
      </c>
      <c r="F389" s="182"/>
      <c r="G389" s="182"/>
      <c r="H389" s="183"/>
      <c r="I389" s="182"/>
      <c r="J389" s="182"/>
      <c r="K389" s="182"/>
      <c r="L389" s="182"/>
      <c r="M389" s="182"/>
      <c r="N389" s="182"/>
      <c r="O389" s="182"/>
      <c r="P389" s="184"/>
      <c r="Q389" s="184"/>
      <c r="R389" s="184"/>
      <c r="S389" s="184"/>
      <c r="T389" s="184"/>
      <c r="U389" s="184"/>
      <c r="V389" s="184"/>
      <c r="W389" s="184"/>
      <c r="X389" s="184"/>
      <c r="Y389" s="182"/>
      <c r="Z389" s="182"/>
      <c r="AA389" s="184"/>
      <c r="AB389" s="184"/>
      <c r="AC389" s="184"/>
      <c r="AD389" s="184"/>
      <c r="AE389" s="184"/>
      <c r="AF389" s="184"/>
      <c r="AG389" s="184"/>
      <c r="AH389" s="184"/>
      <c r="AI389" s="184"/>
      <c r="AJ389" s="174"/>
      <c r="AK389" s="174"/>
      <c r="AL389" s="174"/>
      <c r="AM389" s="174"/>
      <c r="AN389" s="174"/>
    </row>
    <row r="390" spans="1:40" ht="15.75" customHeight="1">
      <c r="A390" s="181" t="str">
        <f t="shared" si="3"/>
        <v/>
      </c>
      <c r="B390" s="182"/>
      <c r="C390" s="182"/>
      <c r="D390" s="182" t="str">
        <f t="array" ref="D390">IF(F390="","",INDEX(#REF!,MATCH(F390,#REF!,0)))</f>
        <v/>
      </c>
      <c r="E390" s="182" t="str">
        <f t="array" ref="E390">IF(F390="","",INDEX(#REF!,MATCH(F390,#REF!,0)))</f>
        <v/>
      </c>
      <c r="F390" s="182"/>
      <c r="G390" s="182"/>
      <c r="H390" s="183"/>
      <c r="I390" s="182"/>
      <c r="J390" s="182"/>
      <c r="K390" s="182"/>
      <c r="L390" s="182"/>
      <c r="M390" s="182"/>
      <c r="N390" s="182"/>
      <c r="O390" s="182"/>
      <c r="P390" s="184"/>
      <c r="Q390" s="184"/>
      <c r="R390" s="184"/>
      <c r="S390" s="184"/>
      <c r="T390" s="184"/>
      <c r="U390" s="184"/>
      <c r="V390" s="184"/>
      <c r="W390" s="184"/>
      <c r="X390" s="184"/>
      <c r="Y390" s="182"/>
      <c r="Z390" s="182"/>
      <c r="AA390" s="184"/>
      <c r="AB390" s="184"/>
      <c r="AC390" s="184"/>
      <c r="AD390" s="184"/>
      <c r="AE390" s="184"/>
      <c r="AF390" s="184"/>
      <c r="AG390" s="184"/>
      <c r="AH390" s="184"/>
      <c r="AI390" s="184"/>
      <c r="AJ390" s="174"/>
      <c r="AK390" s="174"/>
      <c r="AL390" s="174"/>
      <c r="AM390" s="174"/>
      <c r="AN390" s="174"/>
    </row>
    <row r="391" spans="1:40" ht="15.75" customHeight="1">
      <c r="A391" s="181" t="str">
        <f t="shared" si="3"/>
        <v/>
      </c>
      <c r="B391" s="182"/>
      <c r="C391" s="182"/>
      <c r="D391" s="182" t="str">
        <f t="array" ref="D391">IF(F391="","",INDEX(#REF!,MATCH(F391,#REF!,0)))</f>
        <v/>
      </c>
      <c r="E391" s="182" t="str">
        <f t="array" ref="E391">IF(F391="","",INDEX(#REF!,MATCH(F391,#REF!,0)))</f>
        <v/>
      </c>
      <c r="F391" s="182"/>
      <c r="G391" s="182"/>
      <c r="H391" s="183"/>
      <c r="I391" s="182"/>
      <c r="J391" s="182"/>
      <c r="K391" s="182"/>
      <c r="L391" s="182"/>
      <c r="M391" s="182"/>
      <c r="N391" s="182"/>
      <c r="O391" s="182"/>
      <c r="P391" s="184"/>
      <c r="Q391" s="184"/>
      <c r="R391" s="184"/>
      <c r="S391" s="184"/>
      <c r="T391" s="184"/>
      <c r="U391" s="184"/>
      <c r="V391" s="184"/>
      <c r="W391" s="184"/>
      <c r="X391" s="184"/>
      <c r="Y391" s="182"/>
      <c r="Z391" s="182"/>
      <c r="AA391" s="184"/>
      <c r="AB391" s="184"/>
      <c r="AC391" s="184"/>
      <c r="AD391" s="184"/>
      <c r="AE391" s="184"/>
      <c r="AF391" s="184"/>
      <c r="AG391" s="184"/>
      <c r="AH391" s="184"/>
      <c r="AI391" s="184"/>
      <c r="AJ391" s="174"/>
      <c r="AK391" s="174"/>
      <c r="AL391" s="174"/>
      <c r="AM391" s="174"/>
      <c r="AN391" s="174"/>
    </row>
    <row r="392" spans="1:40" ht="15.75" customHeight="1">
      <c r="A392" s="181" t="str">
        <f t="shared" si="3"/>
        <v/>
      </c>
      <c r="B392" s="182"/>
      <c r="C392" s="182"/>
      <c r="D392" s="182" t="str">
        <f t="array" ref="D392">IF(F392="","",INDEX(#REF!,MATCH(F392,#REF!,0)))</f>
        <v/>
      </c>
      <c r="E392" s="182" t="str">
        <f t="array" ref="E392">IF(F392="","",INDEX(#REF!,MATCH(F392,#REF!,0)))</f>
        <v/>
      </c>
      <c r="F392" s="182"/>
      <c r="G392" s="182"/>
      <c r="H392" s="183"/>
      <c r="I392" s="182"/>
      <c r="J392" s="182"/>
      <c r="K392" s="182"/>
      <c r="L392" s="182"/>
      <c r="M392" s="182"/>
      <c r="N392" s="182"/>
      <c r="O392" s="182"/>
      <c r="P392" s="184"/>
      <c r="Q392" s="184"/>
      <c r="R392" s="184"/>
      <c r="S392" s="184"/>
      <c r="T392" s="184"/>
      <c r="U392" s="184"/>
      <c r="V392" s="184"/>
      <c r="W392" s="184"/>
      <c r="X392" s="184"/>
      <c r="Y392" s="182"/>
      <c r="Z392" s="182"/>
      <c r="AA392" s="184"/>
      <c r="AB392" s="184"/>
      <c r="AC392" s="184"/>
      <c r="AD392" s="184"/>
      <c r="AE392" s="184"/>
      <c r="AF392" s="184"/>
      <c r="AG392" s="184"/>
      <c r="AH392" s="184"/>
      <c r="AI392" s="184"/>
      <c r="AJ392" s="174"/>
      <c r="AK392" s="174"/>
      <c r="AL392" s="174"/>
      <c r="AM392" s="174"/>
      <c r="AN392" s="174"/>
    </row>
    <row r="393" spans="1:40" ht="15.75" customHeight="1">
      <c r="A393" s="181" t="str">
        <f t="shared" si="3"/>
        <v/>
      </c>
      <c r="B393" s="182"/>
      <c r="C393" s="182"/>
      <c r="D393" s="182" t="str">
        <f t="array" ref="D393">IF(F393="","",INDEX(#REF!,MATCH(F393,#REF!,0)))</f>
        <v/>
      </c>
      <c r="E393" s="182" t="str">
        <f t="array" ref="E393">IF(F393="","",INDEX(#REF!,MATCH(F393,#REF!,0)))</f>
        <v/>
      </c>
      <c r="F393" s="182"/>
      <c r="G393" s="182"/>
      <c r="H393" s="183"/>
      <c r="I393" s="182"/>
      <c r="J393" s="182"/>
      <c r="K393" s="182"/>
      <c r="L393" s="182"/>
      <c r="M393" s="182"/>
      <c r="N393" s="182"/>
      <c r="O393" s="182"/>
      <c r="P393" s="184"/>
      <c r="Q393" s="184"/>
      <c r="R393" s="184"/>
      <c r="S393" s="184"/>
      <c r="T393" s="184"/>
      <c r="U393" s="184"/>
      <c r="V393" s="184"/>
      <c r="W393" s="184"/>
      <c r="X393" s="184"/>
      <c r="Y393" s="182"/>
      <c r="Z393" s="182"/>
      <c r="AA393" s="184"/>
      <c r="AB393" s="184"/>
      <c r="AC393" s="184"/>
      <c r="AD393" s="184"/>
      <c r="AE393" s="184"/>
      <c r="AF393" s="184"/>
      <c r="AG393" s="184"/>
      <c r="AH393" s="184"/>
      <c r="AI393" s="184"/>
      <c r="AJ393" s="174"/>
      <c r="AK393" s="174"/>
      <c r="AL393" s="174"/>
      <c r="AM393" s="174"/>
      <c r="AN393" s="174"/>
    </row>
    <row r="394" spans="1:40" ht="15.75" customHeight="1">
      <c r="A394" s="181" t="str">
        <f t="shared" si="3"/>
        <v/>
      </c>
      <c r="B394" s="182"/>
      <c r="C394" s="182"/>
      <c r="D394" s="182" t="str">
        <f t="array" ref="D394">IF(F394="","",INDEX(#REF!,MATCH(F394,#REF!,0)))</f>
        <v/>
      </c>
      <c r="E394" s="182" t="str">
        <f t="array" ref="E394">IF(F394="","",INDEX(#REF!,MATCH(F394,#REF!,0)))</f>
        <v/>
      </c>
      <c r="F394" s="182"/>
      <c r="G394" s="182"/>
      <c r="H394" s="183"/>
      <c r="I394" s="182"/>
      <c r="J394" s="182"/>
      <c r="K394" s="182"/>
      <c r="L394" s="182"/>
      <c r="M394" s="182"/>
      <c r="N394" s="182"/>
      <c r="O394" s="182"/>
      <c r="P394" s="184"/>
      <c r="Q394" s="184"/>
      <c r="R394" s="184"/>
      <c r="S394" s="184"/>
      <c r="T394" s="184"/>
      <c r="U394" s="184"/>
      <c r="V394" s="184"/>
      <c r="W394" s="184"/>
      <c r="X394" s="184"/>
      <c r="Y394" s="182"/>
      <c r="Z394" s="182"/>
      <c r="AA394" s="184"/>
      <c r="AB394" s="184"/>
      <c r="AC394" s="184"/>
      <c r="AD394" s="184"/>
      <c r="AE394" s="184"/>
      <c r="AF394" s="184"/>
      <c r="AG394" s="184"/>
      <c r="AH394" s="184"/>
      <c r="AI394" s="184"/>
      <c r="AJ394" s="174"/>
      <c r="AK394" s="174"/>
      <c r="AL394" s="174"/>
      <c r="AM394" s="174"/>
      <c r="AN394" s="174"/>
    </row>
    <row r="395" spans="1:40" ht="15.75" customHeight="1">
      <c r="A395" s="181" t="str">
        <f t="shared" si="3"/>
        <v/>
      </c>
      <c r="B395" s="182"/>
      <c r="C395" s="182"/>
      <c r="D395" s="182" t="str">
        <f t="array" ref="D395">IF(F395="","",INDEX(#REF!,MATCH(F395,#REF!,0)))</f>
        <v/>
      </c>
      <c r="E395" s="182" t="str">
        <f t="array" ref="E395">IF(F395="","",INDEX(#REF!,MATCH(F395,#REF!,0)))</f>
        <v/>
      </c>
      <c r="F395" s="182"/>
      <c r="G395" s="182"/>
      <c r="H395" s="183"/>
      <c r="I395" s="182"/>
      <c r="J395" s="182"/>
      <c r="K395" s="182"/>
      <c r="L395" s="182"/>
      <c r="M395" s="182"/>
      <c r="N395" s="182"/>
      <c r="O395" s="182"/>
      <c r="P395" s="184"/>
      <c r="Q395" s="184"/>
      <c r="R395" s="184"/>
      <c r="S395" s="184"/>
      <c r="T395" s="184"/>
      <c r="U395" s="184"/>
      <c r="V395" s="184"/>
      <c r="W395" s="184"/>
      <c r="X395" s="184"/>
      <c r="Y395" s="182"/>
      <c r="Z395" s="182"/>
      <c r="AA395" s="184"/>
      <c r="AB395" s="184"/>
      <c r="AC395" s="184"/>
      <c r="AD395" s="184"/>
      <c r="AE395" s="184"/>
      <c r="AF395" s="184"/>
      <c r="AG395" s="184"/>
      <c r="AH395" s="184"/>
      <c r="AI395" s="184"/>
      <c r="AJ395" s="174"/>
      <c r="AK395" s="174"/>
      <c r="AL395" s="174"/>
      <c r="AM395" s="174"/>
      <c r="AN395" s="174"/>
    </row>
    <row r="396" spans="1:40" ht="15.75" customHeight="1">
      <c r="A396" s="181" t="str">
        <f t="shared" si="3"/>
        <v/>
      </c>
      <c r="B396" s="182"/>
      <c r="C396" s="182"/>
      <c r="D396" s="182" t="str">
        <f t="array" ref="D396">IF(F396="","",INDEX(#REF!,MATCH(F396,#REF!,0)))</f>
        <v/>
      </c>
      <c r="E396" s="182" t="str">
        <f t="array" ref="E396">IF(F396="","",INDEX(#REF!,MATCH(F396,#REF!,0)))</f>
        <v/>
      </c>
      <c r="F396" s="182"/>
      <c r="G396" s="182"/>
      <c r="H396" s="183"/>
      <c r="I396" s="182"/>
      <c r="J396" s="182"/>
      <c r="K396" s="182"/>
      <c r="L396" s="182"/>
      <c r="M396" s="182"/>
      <c r="N396" s="182"/>
      <c r="O396" s="182"/>
      <c r="P396" s="184"/>
      <c r="Q396" s="184"/>
      <c r="R396" s="184"/>
      <c r="S396" s="184"/>
      <c r="T396" s="184"/>
      <c r="U396" s="184"/>
      <c r="V396" s="184"/>
      <c r="W396" s="184"/>
      <c r="X396" s="184"/>
      <c r="Y396" s="182"/>
      <c r="Z396" s="182"/>
      <c r="AA396" s="184"/>
      <c r="AB396" s="184"/>
      <c r="AC396" s="184"/>
      <c r="AD396" s="184"/>
      <c r="AE396" s="184"/>
      <c r="AF396" s="184"/>
      <c r="AG396" s="184"/>
      <c r="AH396" s="184"/>
      <c r="AI396" s="184"/>
      <c r="AJ396" s="174"/>
      <c r="AK396" s="174"/>
      <c r="AL396" s="174"/>
      <c r="AM396" s="174"/>
      <c r="AN396" s="174"/>
    </row>
    <row r="397" spans="1:40" ht="15.75" customHeight="1">
      <c r="A397" s="181" t="str">
        <f t="shared" si="3"/>
        <v/>
      </c>
      <c r="B397" s="182"/>
      <c r="C397" s="182"/>
      <c r="D397" s="182" t="str">
        <f t="array" ref="D397">IF(F397="","",INDEX(#REF!,MATCH(F397,#REF!,0)))</f>
        <v/>
      </c>
      <c r="E397" s="182" t="str">
        <f t="array" ref="E397">IF(F397="","",INDEX(#REF!,MATCH(F397,#REF!,0)))</f>
        <v/>
      </c>
      <c r="F397" s="182"/>
      <c r="G397" s="182"/>
      <c r="H397" s="183"/>
      <c r="I397" s="182"/>
      <c r="J397" s="182"/>
      <c r="K397" s="182"/>
      <c r="L397" s="182"/>
      <c r="M397" s="182"/>
      <c r="N397" s="182"/>
      <c r="O397" s="182"/>
      <c r="P397" s="184"/>
      <c r="Q397" s="184"/>
      <c r="R397" s="184"/>
      <c r="S397" s="184"/>
      <c r="T397" s="184"/>
      <c r="U397" s="184"/>
      <c r="V397" s="184"/>
      <c r="W397" s="184"/>
      <c r="X397" s="184"/>
      <c r="Y397" s="182"/>
      <c r="Z397" s="182"/>
      <c r="AA397" s="184"/>
      <c r="AB397" s="184"/>
      <c r="AC397" s="184"/>
      <c r="AD397" s="184"/>
      <c r="AE397" s="184"/>
      <c r="AF397" s="184"/>
      <c r="AG397" s="184"/>
      <c r="AH397" s="184"/>
      <c r="AI397" s="184"/>
      <c r="AJ397" s="174"/>
      <c r="AK397" s="174"/>
      <c r="AL397" s="174"/>
      <c r="AM397" s="174"/>
      <c r="AN397" s="174"/>
    </row>
    <row r="398" spans="1:40" ht="15.75" customHeight="1">
      <c r="A398" s="181" t="str">
        <f t="shared" si="3"/>
        <v/>
      </c>
      <c r="B398" s="182"/>
      <c r="C398" s="182"/>
      <c r="D398" s="182" t="str">
        <f t="array" ref="D398">IF(F398="","",INDEX(#REF!,MATCH(F398,#REF!,0)))</f>
        <v/>
      </c>
      <c r="E398" s="182" t="str">
        <f t="array" ref="E398">IF(F398="","",INDEX(#REF!,MATCH(F398,#REF!,0)))</f>
        <v/>
      </c>
      <c r="F398" s="182"/>
      <c r="G398" s="182"/>
      <c r="H398" s="183"/>
      <c r="I398" s="182"/>
      <c r="J398" s="182"/>
      <c r="K398" s="182"/>
      <c r="L398" s="182"/>
      <c r="M398" s="182"/>
      <c r="N398" s="182"/>
      <c r="O398" s="182"/>
      <c r="P398" s="184"/>
      <c r="Q398" s="184"/>
      <c r="R398" s="184"/>
      <c r="S398" s="184"/>
      <c r="T398" s="184"/>
      <c r="U398" s="184"/>
      <c r="V398" s="184"/>
      <c r="W398" s="184"/>
      <c r="X398" s="184"/>
      <c r="Y398" s="182"/>
      <c r="Z398" s="182"/>
      <c r="AA398" s="184"/>
      <c r="AB398" s="184"/>
      <c r="AC398" s="184"/>
      <c r="AD398" s="184"/>
      <c r="AE398" s="184"/>
      <c r="AF398" s="184"/>
      <c r="AG398" s="184"/>
      <c r="AH398" s="184"/>
      <c r="AI398" s="184"/>
      <c r="AJ398" s="174"/>
      <c r="AK398" s="174"/>
      <c r="AL398" s="174"/>
      <c r="AM398" s="174"/>
      <c r="AN398" s="174"/>
    </row>
    <row r="399" spans="1:40" ht="15.75" customHeight="1">
      <c r="A399" s="181" t="str">
        <f t="shared" si="3"/>
        <v/>
      </c>
      <c r="B399" s="182"/>
      <c r="C399" s="182"/>
      <c r="D399" s="182" t="str">
        <f t="array" ref="D399">IF(F399="","",INDEX(#REF!,MATCH(F399,#REF!,0)))</f>
        <v/>
      </c>
      <c r="E399" s="182" t="str">
        <f t="array" ref="E399">IF(F399="","",INDEX(#REF!,MATCH(F399,#REF!,0)))</f>
        <v/>
      </c>
      <c r="F399" s="182"/>
      <c r="G399" s="182"/>
      <c r="H399" s="183"/>
      <c r="I399" s="182"/>
      <c r="J399" s="182"/>
      <c r="K399" s="182"/>
      <c r="L399" s="182"/>
      <c r="M399" s="182"/>
      <c r="N399" s="182"/>
      <c r="O399" s="182"/>
      <c r="P399" s="184"/>
      <c r="Q399" s="184"/>
      <c r="R399" s="184"/>
      <c r="S399" s="184"/>
      <c r="T399" s="184"/>
      <c r="U399" s="184"/>
      <c r="V399" s="184"/>
      <c r="W399" s="184"/>
      <c r="X399" s="184"/>
      <c r="Y399" s="182"/>
      <c r="Z399" s="182"/>
      <c r="AA399" s="184"/>
      <c r="AB399" s="184"/>
      <c r="AC399" s="184"/>
      <c r="AD399" s="184"/>
      <c r="AE399" s="184"/>
      <c r="AF399" s="184"/>
      <c r="AG399" s="184"/>
      <c r="AH399" s="184"/>
      <c r="AI399" s="184"/>
      <c r="AJ399" s="174"/>
      <c r="AK399" s="174"/>
      <c r="AL399" s="174"/>
      <c r="AM399" s="174"/>
      <c r="AN399" s="174"/>
    </row>
    <row r="400" spans="1:40" ht="15.75" customHeight="1">
      <c r="A400" s="181" t="str">
        <f t="shared" si="3"/>
        <v/>
      </c>
      <c r="B400" s="182"/>
      <c r="C400" s="182"/>
      <c r="D400" s="182" t="str">
        <f t="array" ref="D400">IF(F400="","",INDEX(#REF!,MATCH(F400,#REF!,0)))</f>
        <v/>
      </c>
      <c r="E400" s="182" t="str">
        <f t="array" ref="E400">IF(F400="","",INDEX(#REF!,MATCH(F400,#REF!,0)))</f>
        <v/>
      </c>
      <c r="F400" s="182"/>
      <c r="G400" s="182"/>
      <c r="H400" s="183"/>
      <c r="I400" s="182"/>
      <c r="J400" s="182"/>
      <c r="K400" s="182"/>
      <c r="L400" s="182"/>
      <c r="M400" s="182"/>
      <c r="N400" s="182"/>
      <c r="O400" s="182"/>
      <c r="P400" s="184"/>
      <c r="Q400" s="184"/>
      <c r="R400" s="184"/>
      <c r="S400" s="184"/>
      <c r="T400" s="184"/>
      <c r="U400" s="184"/>
      <c r="V400" s="184"/>
      <c r="W400" s="184"/>
      <c r="X400" s="184"/>
      <c r="Y400" s="182"/>
      <c r="Z400" s="182"/>
      <c r="AA400" s="184"/>
      <c r="AB400" s="184"/>
      <c r="AC400" s="184"/>
      <c r="AD400" s="184"/>
      <c r="AE400" s="184"/>
      <c r="AF400" s="184"/>
      <c r="AG400" s="184"/>
      <c r="AH400" s="184"/>
      <c r="AI400" s="184"/>
      <c r="AJ400" s="174"/>
      <c r="AK400" s="174"/>
      <c r="AL400" s="174"/>
      <c r="AM400" s="174"/>
      <c r="AN400" s="174"/>
    </row>
    <row r="401" spans="1:40" ht="15.75" customHeight="1">
      <c r="A401" s="181" t="str">
        <f t="shared" si="3"/>
        <v/>
      </c>
      <c r="B401" s="182"/>
      <c r="C401" s="182"/>
      <c r="D401" s="182" t="str">
        <f t="array" ref="D401">IF(F401="","",INDEX(#REF!,MATCH(F401,#REF!,0)))</f>
        <v/>
      </c>
      <c r="E401" s="182" t="str">
        <f t="array" ref="E401">IF(F401="","",INDEX(#REF!,MATCH(F401,#REF!,0)))</f>
        <v/>
      </c>
      <c r="F401" s="182"/>
      <c r="G401" s="182"/>
      <c r="H401" s="183"/>
      <c r="I401" s="182"/>
      <c r="J401" s="182"/>
      <c r="K401" s="182"/>
      <c r="L401" s="182"/>
      <c r="M401" s="182"/>
      <c r="N401" s="182"/>
      <c r="O401" s="182"/>
      <c r="P401" s="184"/>
      <c r="Q401" s="184"/>
      <c r="R401" s="184"/>
      <c r="S401" s="184"/>
      <c r="T401" s="184"/>
      <c r="U401" s="184"/>
      <c r="V401" s="184"/>
      <c r="W401" s="184"/>
      <c r="X401" s="184"/>
      <c r="Y401" s="182"/>
      <c r="Z401" s="182"/>
      <c r="AA401" s="184"/>
      <c r="AB401" s="184"/>
      <c r="AC401" s="184"/>
      <c r="AD401" s="184"/>
      <c r="AE401" s="184"/>
      <c r="AF401" s="184"/>
      <c r="AG401" s="184"/>
      <c r="AH401" s="184"/>
      <c r="AI401" s="184"/>
      <c r="AJ401" s="174"/>
      <c r="AK401" s="174"/>
      <c r="AL401" s="174"/>
      <c r="AM401" s="174"/>
      <c r="AN401" s="174"/>
    </row>
    <row r="402" spans="1:40" ht="15.75" customHeight="1">
      <c r="A402" s="181" t="str">
        <f t="shared" si="3"/>
        <v/>
      </c>
      <c r="B402" s="182"/>
      <c r="C402" s="182"/>
      <c r="D402" s="182" t="str">
        <f t="array" ref="D402">IF(F402="","",INDEX(#REF!,MATCH(F402,#REF!,0)))</f>
        <v/>
      </c>
      <c r="E402" s="182" t="str">
        <f t="array" ref="E402">IF(F402="","",INDEX(#REF!,MATCH(F402,#REF!,0)))</f>
        <v/>
      </c>
      <c r="F402" s="182"/>
      <c r="G402" s="182"/>
      <c r="H402" s="183"/>
      <c r="I402" s="182"/>
      <c r="J402" s="182"/>
      <c r="K402" s="182"/>
      <c r="L402" s="182"/>
      <c r="M402" s="182"/>
      <c r="N402" s="182"/>
      <c r="O402" s="182"/>
      <c r="P402" s="184"/>
      <c r="Q402" s="184"/>
      <c r="R402" s="184"/>
      <c r="S402" s="184"/>
      <c r="T402" s="184"/>
      <c r="U402" s="184"/>
      <c r="V402" s="184"/>
      <c r="W402" s="184"/>
      <c r="X402" s="184"/>
      <c r="Y402" s="182"/>
      <c r="Z402" s="182"/>
      <c r="AA402" s="184"/>
      <c r="AB402" s="184"/>
      <c r="AC402" s="184"/>
      <c r="AD402" s="184"/>
      <c r="AE402" s="184"/>
      <c r="AF402" s="184"/>
      <c r="AG402" s="184"/>
      <c r="AH402" s="184"/>
      <c r="AI402" s="184"/>
      <c r="AJ402" s="174"/>
      <c r="AK402" s="174"/>
      <c r="AL402" s="174"/>
      <c r="AM402" s="174"/>
      <c r="AN402" s="174"/>
    </row>
    <row r="403" spans="1:40" ht="15.75" customHeight="1">
      <c r="A403" s="181" t="str">
        <f t="shared" si="3"/>
        <v/>
      </c>
      <c r="B403" s="182"/>
      <c r="C403" s="182"/>
      <c r="D403" s="182" t="str">
        <f t="array" ref="D403">IF(F403="","",INDEX(#REF!,MATCH(F403,#REF!,0)))</f>
        <v/>
      </c>
      <c r="E403" s="182" t="str">
        <f t="array" ref="E403">IF(F403="","",INDEX(#REF!,MATCH(F403,#REF!,0)))</f>
        <v/>
      </c>
      <c r="F403" s="182"/>
      <c r="G403" s="182"/>
      <c r="H403" s="183"/>
      <c r="I403" s="182"/>
      <c r="J403" s="182"/>
      <c r="K403" s="182"/>
      <c r="L403" s="182"/>
      <c r="M403" s="182"/>
      <c r="N403" s="182"/>
      <c r="O403" s="182"/>
      <c r="P403" s="184"/>
      <c r="Q403" s="184"/>
      <c r="R403" s="184"/>
      <c r="S403" s="184"/>
      <c r="T403" s="184"/>
      <c r="U403" s="184"/>
      <c r="V403" s="184"/>
      <c r="W403" s="184"/>
      <c r="X403" s="184"/>
      <c r="Y403" s="182"/>
      <c r="Z403" s="182"/>
      <c r="AA403" s="184"/>
      <c r="AB403" s="184"/>
      <c r="AC403" s="184"/>
      <c r="AD403" s="184"/>
      <c r="AE403" s="184"/>
      <c r="AF403" s="184"/>
      <c r="AG403" s="184"/>
      <c r="AH403" s="184"/>
      <c r="AI403" s="184"/>
      <c r="AJ403" s="174"/>
      <c r="AK403" s="174"/>
      <c r="AL403" s="174"/>
      <c r="AM403" s="174"/>
      <c r="AN403" s="174"/>
    </row>
    <row r="404" spans="1:40" ht="15.75" customHeight="1">
      <c r="A404" s="181" t="str">
        <f t="shared" si="3"/>
        <v/>
      </c>
      <c r="B404" s="182"/>
      <c r="C404" s="182"/>
      <c r="D404" s="182" t="str">
        <f t="array" ref="D404">IF(F404="","",INDEX(#REF!,MATCH(F404,#REF!,0)))</f>
        <v/>
      </c>
      <c r="E404" s="182" t="str">
        <f t="array" ref="E404">IF(F404="","",INDEX(#REF!,MATCH(F404,#REF!,0)))</f>
        <v/>
      </c>
      <c r="F404" s="182"/>
      <c r="G404" s="182"/>
      <c r="H404" s="183"/>
      <c r="I404" s="182"/>
      <c r="J404" s="182"/>
      <c r="K404" s="182"/>
      <c r="L404" s="182"/>
      <c r="M404" s="182"/>
      <c r="N404" s="182"/>
      <c r="O404" s="182"/>
      <c r="P404" s="184"/>
      <c r="Q404" s="184"/>
      <c r="R404" s="184"/>
      <c r="S404" s="184"/>
      <c r="T404" s="184"/>
      <c r="U404" s="184"/>
      <c r="V404" s="184"/>
      <c r="W404" s="184"/>
      <c r="X404" s="184"/>
      <c r="Y404" s="182"/>
      <c r="Z404" s="182"/>
      <c r="AA404" s="184"/>
      <c r="AB404" s="184"/>
      <c r="AC404" s="184"/>
      <c r="AD404" s="184"/>
      <c r="AE404" s="184"/>
      <c r="AF404" s="184"/>
      <c r="AG404" s="184"/>
      <c r="AH404" s="184"/>
      <c r="AI404" s="184"/>
      <c r="AJ404" s="174"/>
      <c r="AK404" s="174"/>
      <c r="AL404" s="174"/>
      <c r="AM404" s="174"/>
      <c r="AN404" s="174"/>
    </row>
    <row r="405" spans="1:40" ht="15.75" customHeight="1">
      <c r="A405" s="181" t="str">
        <f t="shared" si="3"/>
        <v/>
      </c>
      <c r="B405" s="182"/>
      <c r="C405" s="182"/>
      <c r="D405" s="182" t="str">
        <f t="array" ref="D405">IF(F405="","",INDEX(#REF!,MATCH(F405,#REF!,0)))</f>
        <v/>
      </c>
      <c r="E405" s="182" t="str">
        <f t="array" ref="E405">IF(F405="","",INDEX(#REF!,MATCH(F405,#REF!,0)))</f>
        <v/>
      </c>
      <c r="F405" s="182"/>
      <c r="G405" s="182"/>
      <c r="H405" s="183"/>
      <c r="I405" s="182"/>
      <c r="J405" s="182"/>
      <c r="K405" s="182"/>
      <c r="L405" s="182"/>
      <c r="M405" s="182"/>
      <c r="N405" s="182"/>
      <c r="O405" s="182"/>
      <c r="P405" s="184"/>
      <c r="Q405" s="184"/>
      <c r="R405" s="184"/>
      <c r="S405" s="184"/>
      <c r="T405" s="184"/>
      <c r="U405" s="184"/>
      <c r="V405" s="184"/>
      <c r="W405" s="184"/>
      <c r="X405" s="184"/>
      <c r="Y405" s="182"/>
      <c r="Z405" s="182"/>
      <c r="AA405" s="184"/>
      <c r="AB405" s="184"/>
      <c r="AC405" s="184"/>
      <c r="AD405" s="184"/>
      <c r="AE405" s="184"/>
      <c r="AF405" s="184"/>
      <c r="AG405" s="184"/>
      <c r="AH405" s="184"/>
      <c r="AI405" s="184"/>
      <c r="AJ405" s="174"/>
      <c r="AK405" s="174"/>
      <c r="AL405" s="174"/>
      <c r="AM405" s="174"/>
      <c r="AN405" s="174"/>
    </row>
    <row r="406" spans="1:40" ht="15.75" customHeight="1">
      <c r="A406" s="181" t="str">
        <f t="shared" si="3"/>
        <v/>
      </c>
      <c r="B406" s="182"/>
      <c r="C406" s="182"/>
      <c r="D406" s="182" t="str">
        <f t="array" ref="D406">IF(F406="","",INDEX(#REF!,MATCH(F406,#REF!,0)))</f>
        <v/>
      </c>
      <c r="E406" s="182" t="str">
        <f t="array" ref="E406">IF(F406="","",INDEX(#REF!,MATCH(F406,#REF!,0)))</f>
        <v/>
      </c>
      <c r="F406" s="182"/>
      <c r="G406" s="182"/>
      <c r="H406" s="183"/>
      <c r="I406" s="182"/>
      <c r="J406" s="182"/>
      <c r="K406" s="182"/>
      <c r="L406" s="182"/>
      <c r="M406" s="182"/>
      <c r="N406" s="182"/>
      <c r="O406" s="182"/>
      <c r="P406" s="184"/>
      <c r="Q406" s="184"/>
      <c r="R406" s="184"/>
      <c r="S406" s="184"/>
      <c r="T406" s="184"/>
      <c r="U406" s="184"/>
      <c r="V406" s="184"/>
      <c r="W406" s="184"/>
      <c r="X406" s="184"/>
      <c r="Y406" s="182"/>
      <c r="Z406" s="182"/>
      <c r="AA406" s="184"/>
      <c r="AB406" s="184"/>
      <c r="AC406" s="184"/>
      <c r="AD406" s="184"/>
      <c r="AE406" s="184"/>
      <c r="AF406" s="184"/>
      <c r="AG406" s="184"/>
      <c r="AH406" s="184"/>
      <c r="AI406" s="184"/>
      <c r="AJ406" s="174"/>
      <c r="AK406" s="174"/>
      <c r="AL406" s="174"/>
      <c r="AM406" s="174"/>
      <c r="AN406" s="174"/>
    </row>
    <row r="407" spans="1:40" ht="15.75" customHeight="1">
      <c r="A407" s="181" t="str">
        <f t="shared" si="3"/>
        <v/>
      </c>
      <c r="B407" s="182"/>
      <c r="C407" s="182"/>
      <c r="D407" s="182" t="str">
        <f t="array" ref="D407">IF(F407="","",INDEX(#REF!,MATCH(F407,#REF!,0)))</f>
        <v/>
      </c>
      <c r="E407" s="182" t="str">
        <f t="array" ref="E407">IF(F407="","",INDEX(#REF!,MATCH(F407,#REF!,0)))</f>
        <v/>
      </c>
      <c r="F407" s="182"/>
      <c r="G407" s="182"/>
      <c r="H407" s="183"/>
      <c r="I407" s="182"/>
      <c r="J407" s="182"/>
      <c r="K407" s="182"/>
      <c r="L407" s="182"/>
      <c r="M407" s="182"/>
      <c r="N407" s="182"/>
      <c r="O407" s="182"/>
      <c r="P407" s="184"/>
      <c r="Q407" s="184"/>
      <c r="R407" s="184"/>
      <c r="S407" s="184"/>
      <c r="T407" s="184"/>
      <c r="U407" s="184"/>
      <c r="V407" s="184"/>
      <c r="W407" s="184"/>
      <c r="X407" s="184"/>
      <c r="Y407" s="182"/>
      <c r="Z407" s="182"/>
      <c r="AA407" s="184"/>
      <c r="AB407" s="184"/>
      <c r="AC407" s="184"/>
      <c r="AD407" s="184"/>
      <c r="AE407" s="184"/>
      <c r="AF407" s="184"/>
      <c r="AG407" s="184"/>
      <c r="AH407" s="184"/>
      <c r="AI407" s="184"/>
      <c r="AJ407" s="174"/>
      <c r="AK407" s="174"/>
      <c r="AL407" s="174"/>
      <c r="AM407" s="174"/>
      <c r="AN407" s="174"/>
    </row>
    <row r="408" spans="1:40" ht="15.75" customHeight="1">
      <c r="A408" s="181" t="str">
        <f t="shared" si="3"/>
        <v/>
      </c>
      <c r="B408" s="182"/>
      <c r="C408" s="182"/>
      <c r="D408" s="182" t="str">
        <f t="array" ref="D408">IF(F408="","",INDEX(#REF!,MATCH(F408,#REF!,0)))</f>
        <v/>
      </c>
      <c r="E408" s="182" t="str">
        <f t="array" ref="E408">IF(F408="","",INDEX(#REF!,MATCH(F408,#REF!,0)))</f>
        <v/>
      </c>
      <c r="F408" s="182"/>
      <c r="G408" s="182"/>
      <c r="H408" s="183"/>
      <c r="I408" s="182"/>
      <c r="J408" s="182"/>
      <c r="K408" s="182"/>
      <c r="L408" s="182"/>
      <c r="M408" s="182"/>
      <c r="N408" s="182"/>
      <c r="O408" s="182"/>
      <c r="P408" s="184"/>
      <c r="Q408" s="184"/>
      <c r="R408" s="184"/>
      <c r="S408" s="184"/>
      <c r="T408" s="184"/>
      <c r="U408" s="184"/>
      <c r="V408" s="184"/>
      <c r="W408" s="184"/>
      <c r="X408" s="184"/>
      <c r="Y408" s="182"/>
      <c r="Z408" s="182"/>
      <c r="AA408" s="184"/>
      <c r="AB408" s="184"/>
      <c r="AC408" s="184"/>
      <c r="AD408" s="184"/>
      <c r="AE408" s="184"/>
      <c r="AF408" s="184"/>
      <c r="AG408" s="184"/>
      <c r="AH408" s="184"/>
      <c r="AI408" s="184"/>
      <c r="AJ408" s="174"/>
      <c r="AK408" s="174"/>
      <c r="AL408" s="174"/>
      <c r="AM408" s="174"/>
      <c r="AN408" s="174"/>
    </row>
    <row r="409" spans="1:40" ht="15.75" customHeight="1">
      <c r="A409" s="181" t="str">
        <f t="shared" si="3"/>
        <v/>
      </c>
      <c r="B409" s="182"/>
      <c r="C409" s="182"/>
      <c r="D409" s="182" t="str">
        <f t="array" ref="D409">IF(F409="","",INDEX(#REF!,MATCH(F409,#REF!,0)))</f>
        <v/>
      </c>
      <c r="E409" s="182" t="str">
        <f t="array" ref="E409">IF(F409="","",INDEX(#REF!,MATCH(F409,#REF!,0)))</f>
        <v/>
      </c>
      <c r="F409" s="182"/>
      <c r="G409" s="182"/>
      <c r="H409" s="183"/>
      <c r="I409" s="182"/>
      <c r="J409" s="182"/>
      <c r="K409" s="182"/>
      <c r="L409" s="182"/>
      <c r="M409" s="182"/>
      <c r="N409" s="182"/>
      <c r="O409" s="182"/>
      <c r="P409" s="184"/>
      <c r="Q409" s="184"/>
      <c r="R409" s="184"/>
      <c r="S409" s="184"/>
      <c r="T409" s="184"/>
      <c r="U409" s="184"/>
      <c r="V409" s="184"/>
      <c r="W409" s="184"/>
      <c r="X409" s="184"/>
      <c r="Y409" s="182"/>
      <c r="Z409" s="182"/>
      <c r="AA409" s="184"/>
      <c r="AB409" s="184"/>
      <c r="AC409" s="184"/>
      <c r="AD409" s="184"/>
      <c r="AE409" s="184"/>
      <c r="AF409" s="184"/>
      <c r="AG409" s="184"/>
      <c r="AH409" s="184"/>
      <c r="AI409" s="184"/>
      <c r="AJ409" s="174"/>
      <c r="AK409" s="174"/>
      <c r="AL409" s="174"/>
      <c r="AM409" s="174"/>
      <c r="AN409" s="174"/>
    </row>
    <row r="410" spans="1:40" ht="15.75" customHeight="1">
      <c r="A410" s="181" t="str">
        <f t="shared" si="3"/>
        <v/>
      </c>
      <c r="B410" s="182"/>
      <c r="C410" s="182"/>
      <c r="D410" s="182" t="str">
        <f t="array" ref="D410">IF(F410="","",INDEX(#REF!,MATCH(F410,#REF!,0)))</f>
        <v/>
      </c>
      <c r="E410" s="182" t="str">
        <f t="array" ref="E410">IF(F410="","",INDEX(#REF!,MATCH(F410,#REF!,0)))</f>
        <v/>
      </c>
      <c r="F410" s="182"/>
      <c r="G410" s="182"/>
      <c r="H410" s="183"/>
      <c r="I410" s="182"/>
      <c r="J410" s="182"/>
      <c r="K410" s="182"/>
      <c r="L410" s="182"/>
      <c r="M410" s="182"/>
      <c r="N410" s="182"/>
      <c r="O410" s="182"/>
      <c r="P410" s="184"/>
      <c r="Q410" s="184"/>
      <c r="R410" s="184"/>
      <c r="S410" s="184"/>
      <c r="T410" s="184"/>
      <c r="U410" s="184"/>
      <c r="V410" s="184"/>
      <c r="W410" s="184"/>
      <c r="X410" s="184"/>
      <c r="Y410" s="182"/>
      <c r="Z410" s="182"/>
      <c r="AA410" s="184"/>
      <c r="AB410" s="184"/>
      <c r="AC410" s="184"/>
      <c r="AD410" s="184"/>
      <c r="AE410" s="184"/>
      <c r="AF410" s="184"/>
      <c r="AG410" s="184"/>
      <c r="AH410" s="184"/>
      <c r="AI410" s="184"/>
      <c r="AJ410" s="174"/>
      <c r="AK410" s="174"/>
      <c r="AL410" s="174"/>
      <c r="AM410" s="174"/>
      <c r="AN410" s="174"/>
    </row>
    <row r="411" spans="1:40" ht="15.75" customHeight="1">
      <c r="A411" s="181" t="str">
        <f t="shared" si="3"/>
        <v/>
      </c>
      <c r="B411" s="182"/>
      <c r="C411" s="182"/>
      <c r="D411" s="182" t="str">
        <f t="array" ref="D411">IF(F411="","",INDEX(#REF!,MATCH(F411,#REF!,0)))</f>
        <v/>
      </c>
      <c r="E411" s="182" t="str">
        <f t="array" ref="E411">IF(F411="","",INDEX(#REF!,MATCH(F411,#REF!,0)))</f>
        <v/>
      </c>
      <c r="F411" s="182"/>
      <c r="G411" s="182"/>
      <c r="H411" s="183"/>
      <c r="I411" s="182"/>
      <c r="J411" s="182"/>
      <c r="K411" s="182"/>
      <c r="L411" s="182"/>
      <c r="M411" s="182"/>
      <c r="N411" s="182"/>
      <c r="O411" s="182"/>
      <c r="P411" s="184"/>
      <c r="Q411" s="184"/>
      <c r="R411" s="184"/>
      <c r="S411" s="184"/>
      <c r="T411" s="184"/>
      <c r="U411" s="184"/>
      <c r="V411" s="184"/>
      <c r="W411" s="184"/>
      <c r="X411" s="184"/>
      <c r="Y411" s="182"/>
      <c r="Z411" s="182"/>
      <c r="AA411" s="184"/>
      <c r="AB411" s="184"/>
      <c r="AC411" s="184"/>
      <c r="AD411" s="184"/>
      <c r="AE411" s="184"/>
      <c r="AF411" s="184"/>
      <c r="AG411" s="184"/>
      <c r="AH411" s="184"/>
      <c r="AI411" s="184"/>
      <c r="AJ411" s="174"/>
      <c r="AK411" s="174"/>
      <c r="AL411" s="174"/>
      <c r="AM411" s="174"/>
      <c r="AN411" s="174"/>
    </row>
    <row r="412" spans="1:40" ht="15.75" customHeight="1">
      <c r="A412" s="181" t="str">
        <f t="shared" si="3"/>
        <v/>
      </c>
      <c r="B412" s="182"/>
      <c r="C412" s="182"/>
      <c r="D412" s="182" t="str">
        <f t="array" ref="D412">IF(F412="","",INDEX(#REF!,MATCH(F412,#REF!,0)))</f>
        <v/>
      </c>
      <c r="E412" s="182" t="str">
        <f t="array" ref="E412">IF(F412="","",INDEX(#REF!,MATCH(F412,#REF!,0)))</f>
        <v/>
      </c>
      <c r="F412" s="182"/>
      <c r="G412" s="182"/>
      <c r="H412" s="183"/>
      <c r="I412" s="182"/>
      <c r="J412" s="182"/>
      <c r="K412" s="182"/>
      <c r="L412" s="182"/>
      <c r="M412" s="182"/>
      <c r="N412" s="182"/>
      <c r="O412" s="182"/>
      <c r="P412" s="184"/>
      <c r="Q412" s="184"/>
      <c r="R412" s="184"/>
      <c r="S412" s="184"/>
      <c r="T412" s="184"/>
      <c r="U412" s="184"/>
      <c r="V412" s="184"/>
      <c r="W412" s="184"/>
      <c r="X412" s="184"/>
      <c r="Y412" s="182"/>
      <c r="Z412" s="182"/>
      <c r="AA412" s="184"/>
      <c r="AB412" s="184"/>
      <c r="AC412" s="184"/>
      <c r="AD412" s="184"/>
      <c r="AE412" s="184"/>
      <c r="AF412" s="184"/>
      <c r="AG412" s="184"/>
      <c r="AH412" s="184"/>
      <c r="AI412" s="184"/>
      <c r="AJ412" s="174"/>
      <c r="AK412" s="174"/>
      <c r="AL412" s="174"/>
      <c r="AM412" s="174"/>
      <c r="AN412" s="174"/>
    </row>
    <row r="413" spans="1:40" ht="15.75" customHeight="1">
      <c r="A413" s="181" t="str">
        <f t="shared" si="3"/>
        <v/>
      </c>
      <c r="B413" s="182"/>
      <c r="C413" s="182"/>
      <c r="D413" s="182" t="str">
        <f t="array" ref="D413">IF(F413="","",INDEX(#REF!,MATCH(F413,#REF!,0)))</f>
        <v/>
      </c>
      <c r="E413" s="182" t="str">
        <f t="array" ref="E413">IF(F413="","",INDEX(#REF!,MATCH(F413,#REF!,0)))</f>
        <v/>
      </c>
      <c r="F413" s="182"/>
      <c r="G413" s="182"/>
      <c r="H413" s="183"/>
      <c r="I413" s="182"/>
      <c r="J413" s="182"/>
      <c r="K413" s="182"/>
      <c r="L413" s="182"/>
      <c r="M413" s="182"/>
      <c r="N413" s="182"/>
      <c r="O413" s="182"/>
      <c r="P413" s="184"/>
      <c r="Q413" s="184"/>
      <c r="R413" s="184"/>
      <c r="S413" s="184"/>
      <c r="T413" s="184"/>
      <c r="U413" s="184"/>
      <c r="V413" s="184"/>
      <c r="W413" s="184"/>
      <c r="X413" s="184"/>
      <c r="Y413" s="182"/>
      <c r="Z413" s="182"/>
      <c r="AA413" s="184"/>
      <c r="AB413" s="184"/>
      <c r="AC413" s="184"/>
      <c r="AD413" s="184"/>
      <c r="AE413" s="184"/>
      <c r="AF413" s="184"/>
      <c r="AG413" s="184"/>
      <c r="AH413" s="184"/>
      <c r="AI413" s="184"/>
      <c r="AJ413" s="174"/>
      <c r="AK413" s="174"/>
      <c r="AL413" s="174"/>
      <c r="AM413" s="174"/>
      <c r="AN413" s="174"/>
    </row>
    <row r="414" spans="1:40" ht="15.75" customHeight="1">
      <c r="A414" s="181" t="str">
        <f t="shared" si="3"/>
        <v/>
      </c>
      <c r="B414" s="182"/>
      <c r="C414" s="182"/>
      <c r="D414" s="182" t="str">
        <f t="array" ref="D414">IF(F414="","",INDEX(#REF!,MATCH(F414,#REF!,0)))</f>
        <v/>
      </c>
      <c r="E414" s="182" t="str">
        <f t="array" ref="E414">IF(F414="","",INDEX(#REF!,MATCH(F414,#REF!,0)))</f>
        <v/>
      </c>
      <c r="F414" s="182"/>
      <c r="G414" s="182"/>
      <c r="H414" s="183"/>
      <c r="I414" s="182"/>
      <c r="J414" s="182"/>
      <c r="K414" s="182"/>
      <c r="L414" s="182"/>
      <c r="M414" s="182"/>
      <c r="N414" s="182"/>
      <c r="O414" s="182"/>
      <c r="P414" s="184"/>
      <c r="Q414" s="184"/>
      <c r="R414" s="184"/>
      <c r="S414" s="184"/>
      <c r="T414" s="184"/>
      <c r="U414" s="184"/>
      <c r="V414" s="184"/>
      <c r="W414" s="184"/>
      <c r="X414" s="184"/>
      <c r="Y414" s="182"/>
      <c r="Z414" s="182"/>
      <c r="AA414" s="184"/>
      <c r="AB414" s="184"/>
      <c r="AC414" s="184"/>
      <c r="AD414" s="184"/>
      <c r="AE414" s="184"/>
      <c r="AF414" s="184"/>
      <c r="AG414" s="184"/>
      <c r="AH414" s="184"/>
      <c r="AI414" s="184"/>
      <c r="AJ414" s="174"/>
      <c r="AK414" s="174"/>
      <c r="AL414" s="174"/>
      <c r="AM414" s="174"/>
      <c r="AN414" s="174"/>
    </row>
    <row r="415" spans="1:40" ht="15.75" customHeight="1">
      <c r="A415" s="181" t="str">
        <f t="shared" si="3"/>
        <v/>
      </c>
      <c r="B415" s="182"/>
      <c r="C415" s="182"/>
      <c r="D415" s="182" t="str">
        <f t="array" ref="D415">IF(F415="","",INDEX(#REF!,MATCH(F415,#REF!,0)))</f>
        <v/>
      </c>
      <c r="E415" s="182" t="str">
        <f t="array" ref="E415">IF(F415="","",INDEX(#REF!,MATCH(F415,#REF!,0)))</f>
        <v/>
      </c>
      <c r="F415" s="182"/>
      <c r="G415" s="182"/>
      <c r="H415" s="183"/>
      <c r="I415" s="182"/>
      <c r="J415" s="182"/>
      <c r="K415" s="182"/>
      <c r="L415" s="182"/>
      <c r="M415" s="182"/>
      <c r="N415" s="182"/>
      <c r="O415" s="182"/>
      <c r="P415" s="184"/>
      <c r="Q415" s="184"/>
      <c r="R415" s="184"/>
      <c r="S415" s="184"/>
      <c r="T415" s="184"/>
      <c r="U415" s="184"/>
      <c r="V415" s="184"/>
      <c r="W415" s="184"/>
      <c r="X415" s="184"/>
      <c r="Y415" s="182"/>
      <c r="Z415" s="182"/>
      <c r="AA415" s="184"/>
      <c r="AB415" s="184"/>
      <c r="AC415" s="184"/>
      <c r="AD415" s="184"/>
      <c r="AE415" s="184"/>
      <c r="AF415" s="184"/>
      <c r="AG415" s="184"/>
      <c r="AH415" s="184"/>
      <c r="AI415" s="184"/>
      <c r="AJ415" s="174"/>
      <c r="AK415" s="174"/>
      <c r="AL415" s="174"/>
      <c r="AM415" s="174"/>
      <c r="AN415" s="174"/>
    </row>
    <row r="416" spans="1:40" ht="15.75" customHeight="1">
      <c r="A416" s="181" t="str">
        <f t="shared" si="3"/>
        <v/>
      </c>
      <c r="B416" s="182"/>
      <c r="C416" s="182"/>
      <c r="D416" s="182" t="str">
        <f t="array" ref="D416">IF(F416="","",INDEX(#REF!,MATCH(F416,#REF!,0)))</f>
        <v/>
      </c>
      <c r="E416" s="182" t="str">
        <f t="array" ref="E416">IF(F416="","",INDEX(#REF!,MATCH(F416,#REF!,0)))</f>
        <v/>
      </c>
      <c r="F416" s="182"/>
      <c r="G416" s="182"/>
      <c r="H416" s="183"/>
      <c r="I416" s="182"/>
      <c r="J416" s="182"/>
      <c r="K416" s="182"/>
      <c r="L416" s="182"/>
      <c r="M416" s="182"/>
      <c r="N416" s="182"/>
      <c r="O416" s="182"/>
      <c r="P416" s="184"/>
      <c r="Q416" s="184"/>
      <c r="R416" s="184"/>
      <c r="S416" s="184"/>
      <c r="T416" s="184"/>
      <c r="U416" s="184"/>
      <c r="V416" s="184"/>
      <c r="W416" s="184"/>
      <c r="X416" s="184"/>
      <c r="Y416" s="182"/>
      <c r="Z416" s="182"/>
      <c r="AA416" s="184"/>
      <c r="AB416" s="184"/>
      <c r="AC416" s="184"/>
      <c r="AD416" s="184"/>
      <c r="AE416" s="184"/>
      <c r="AF416" s="184"/>
      <c r="AG416" s="184"/>
      <c r="AH416" s="184"/>
      <c r="AI416" s="184"/>
      <c r="AJ416" s="174"/>
      <c r="AK416" s="174"/>
      <c r="AL416" s="174"/>
      <c r="AM416" s="174"/>
      <c r="AN416" s="174"/>
    </row>
    <row r="417" spans="1:40" ht="15.75" customHeight="1">
      <c r="A417" s="181" t="str">
        <f t="shared" si="3"/>
        <v/>
      </c>
      <c r="B417" s="182"/>
      <c r="C417" s="182"/>
      <c r="D417" s="182" t="str">
        <f t="array" ref="D417">IF(F417="","",INDEX(#REF!,MATCH(F417,#REF!,0)))</f>
        <v/>
      </c>
      <c r="E417" s="182" t="str">
        <f t="array" ref="E417">IF(F417="","",INDEX(#REF!,MATCH(F417,#REF!,0)))</f>
        <v/>
      </c>
      <c r="F417" s="182"/>
      <c r="G417" s="182"/>
      <c r="H417" s="183"/>
      <c r="I417" s="182"/>
      <c r="J417" s="182"/>
      <c r="K417" s="182"/>
      <c r="L417" s="182"/>
      <c r="M417" s="182"/>
      <c r="N417" s="182"/>
      <c r="O417" s="182"/>
      <c r="P417" s="184"/>
      <c r="Q417" s="184"/>
      <c r="R417" s="184"/>
      <c r="S417" s="184"/>
      <c r="T417" s="184"/>
      <c r="U417" s="184"/>
      <c r="V417" s="184"/>
      <c r="W417" s="184"/>
      <c r="X417" s="184"/>
      <c r="Y417" s="182"/>
      <c r="Z417" s="182"/>
      <c r="AA417" s="184"/>
      <c r="AB417" s="184"/>
      <c r="AC417" s="184"/>
      <c r="AD417" s="184"/>
      <c r="AE417" s="184"/>
      <c r="AF417" s="184"/>
      <c r="AG417" s="184"/>
      <c r="AH417" s="184"/>
      <c r="AI417" s="184"/>
      <c r="AJ417" s="174"/>
      <c r="AK417" s="174"/>
      <c r="AL417" s="174"/>
      <c r="AM417" s="174"/>
      <c r="AN417" s="174"/>
    </row>
    <row r="418" spans="1:40" ht="15.75" customHeight="1">
      <c r="A418" s="181" t="str">
        <f t="shared" si="3"/>
        <v/>
      </c>
      <c r="B418" s="182"/>
      <c r="C418" s="182"/>
      <c r="D418" s="182" t="str">
        <f t="array" ref="D418">IF(F418="","",INDEX(#REF!,MATCH(F418,#REF!,0)))</f>
        <v/>
      </c>
      <c r="E418" s="182" t="str">
        <f t="array" ref="E418">IF(F418="","",INDEX(#REF!,MATCH(F418,#REF!,0)))</f>
        <v/>
      </c>
      <c r="F418" s="182"/>
      <c r="G418" s="182"/>
      <c r="H418" s="183"/>
      <c r="I418" s="182"/>
      <c r="J418" s="182"/>
      <c r="K418" s="182"/>
      <c r="L418" s="182"/>
      <c r="M418" s="182"/>
      <c r="N418" s="182"/>
      <c r="O418" s="182"/>
      <c r="P418" s="184"/>
      <c r="Q418" s="184"/>
      <c r="R418" s="184"/>
      <c r="S418" s="184"/>
      <c r="T418" s="184"/>
      <c r="U418" s="184"/>
      <c r="V418" s="184"/>
      <c r="W418" s="184"/>
      <c r="X418" s="184"/>
      <c r="Y418" s="182"/>
      <c r="Z418" s="182"/>
      <c r="AA418" s="184"/>
      <c r="AB418" s="184"/>
      <c r="AC418" s="184"/>
      <c r="AD418" s="184"/>
      <c r="AE418" s="184"/>
      <c r="AF418" s="184"/>
      <c r="AG418" s="184"/>
      <c r="AH418" s="184"/>
      <c r="AI418" s="184"/>
      <c r="AJ418" s="174"/>
      <c r="AK418" s="174"/>
      <c r="AL418" s="174"/>
      <c r="AM418" s="174"/>
      <c r="AN418" s="174"/>
    </row>
    <row r="419" spans="1:40" ht="15.75" customHeight="1">
      <c r="A419" s="181" t="str">
        <f t="shared" si="3"/>
        <v/>
      </c>
      <c r="B419" s="182"/>
      <c r="C419" s="182"/>
      <c r="D419" s="182" t="str">
        <f t="array" ref="D419">IF(F419="","",INDEX(#REF!,MATCH(F419,#REF!,0)))</f>
        <v/>
      </c>
      <c r="E419" s="182" t="str">
        <f t="array" ref="E419">IF(F419="","",INDEX(#REF!,MATCH(F419,#REF!,0)))</f>
        <v/>
      </c>
      <c r="F419" s="182"/>
      <c r="G419" s="182"/>
      <c r="H419" s="183"/>
      <c r="I419" s="182"/>
      <c r="J419" s="182"/>
      <c r="K419" s="182"/>
      <c r="L419" s="182"/>
      <c r="M419" s="182"/>
      <c r="N419" s="182"/>
      <c r="O419" s="182"/>
      <c r="P419" s="184"/>
      <c r="Q419" s="184"/>
      <c r="R419" s="184"/>
      <c r="S419" s="184"/>
      <c r="T419" s="184"/>
      <c r="U419" s="184"/>
      <c r="V419" s="184"/>
      <c r="W419" s="184"/>
      <c r="X419" s="184"/>
      <c r="Y419" s="182"/>
      <c r="Z419" s="182"/>
      <c r="AA419" s="184"/>
      <c r="AB419" s="184"/>
      <c r="AC419" s="184"/>
      <c r="AD419" s="184"/>
      <c r="AE419" s="184"/>
      <c r="AF419" s="184"/>
      <c r="AG419" s="184"/>
      <c r="AH419" s="184"/>
      <c r="AI419" s="184"/>
      <c r="AJ419" s="174"/>
      <c r="AK419" s="174"/>
      <c r="AL419" s="174"/>
      <c r="AM419" s="174"/>
      <c r="AN419" s="174"/>
    </row>
    <row r="420" spans="1:40" ht="15.75" customHeight="1">
      <c r="A420" s="181" t="str">
        <f t="shared" si="3"/>
        <v/>
      </c>
      <c r="B420" s="182"/>
      <c r="C420" s="182"/>
      <c r="D420" s="182" t="str">
        <f t="array" ref="D420">IF(F420="","",INDEX(#REF!,MATCH(F420,#REF!,0)))</f>
        <v/>
      </c>
      <c r="E420" s="182" t="str">
        <f t="array" ref="E420">IF(F420="","",INDEX(#REF!,MATCH(F420,#REF!,0)))</f>
        <v/>
      </c>
      <c r="F420" s="182"/>
      <c r="G420" s="182"/>
      <c r="H420" s="183"/>
      <c r="I420" s="182"/>
      <c r="J420" s="182"/>
      <c r="K420" s="182"/>
      <c r="L420" s="182"/>
      <c r="M420" s="182"/>
      <c r="N420" s="182"/>
      <c r="O420" s="182"/>
      <c r="P420" s="184"/>
      <c r="Q420" s="184"/>
      <c r="R420" s="184"/>
      <c r="S420" s="184"/>
      <c r="T420" s="184"/>
      <c r="U420" s="184"/>
      <c r="V420" s="184"/>
      <c r="W420" s="184"/>
      <c r="X420" s="184"/>
      <c r="Y420" s="182"/>
      <c r="Z420" s="182"/>
      <c r="AA420" s="184"/>
      <c r="AB420" s="184"/>
      <c r="AC420" s="184"/>
      <c r="AD420" s="184"/>
      <c r="AE420" s="184"/>
      <c r="AF420" s="184"/>
      <c r="AG420" s="184"/>
      <c r="AH420" s="184"/>
      <c r="AI420" s="184"/>
      <c r="AJ420" s="174"/>
      <c r="AK420" s="174"/>
      <c r="AL420" s="174"/>
      <c r="AM420" s="174"/>
      <c r="AN420" s="174"/>
    </row>
    <row r="421" spans="1:40" ht="15.75" customHeight="1">
      <c r="A421" s="181" t="str">
        <f t="shared" si="3"/>
        <v/>
      </c>
      <c r="B421" s="182"/>
      <c r="C421" s="182"/>
      <c r="D421" s="182" t="str">
        <f t="array" ref="D421">IF(F421="","",INDEX(#REF!,MATCH(F421,#REF!,0)))</f>
        <v/>
      </c>
      <c r="E421" s="182" t="str">
        <f t="array" ref="E421">IF(F421="","",INDEX(#REF!,MATCH(F421,#REF!,0)))</f>
        <v/>
      </c>
      <c r="F421" s="182"/>
      <c r="G421" s="182"/>
      <c r="H421" s="183"/>
      <c r="I421" s="182"/>
      <c r="J421" s="182"/>
      <c r="K421" s="182"/>
      <c r="L421" s="182"/>
      <c r="M421" s="182"/>
      <c r="N421" s="182"/>
      <c r="O421" s="182"/>
      <c r="P421" s="184"/>
      <c r="Q421" s="184"/>
      <c r="R421" s="184"/>
      <c r="S421" s="184"/>
      <c r="T421" s="184"/>
      <c r="U421" s="184"/>
      <c r="V421" s="184"/>
      <c r="W421" s="184"/>
      <c r="X421" s="184"/>
      <c r="Y421" s="182"/>
      <c r="Z421" s="182"/>
      <c r="AA421" s="184"/>
      <c r="AB421" s="184"/>
      <c r="AC421" s="184"/>
      <c r="AD421" s="184"/>
      <c r="AE421" s="184"/>
      <c r="AF421" s="184"/>
      <c r="AG421" s="184"/>
      <c r="AH421" s="184"/>
      <c r="AI421" s="184"/>
      <c r="AJ421" s="174"/>
      <c r="AK421" s="174"/>
      <c r="AL421" s="174"/>
      <c r="AM421" s="174"/>
      <c r="AN421" s="174"/>
    </row>
    <row r="422" spans="1:40" ht="15.75" customHeight="1">
      <c r="A422" s="181" t="str">
        <f t="shared" si="3"/>
        <v/>
      </c>
      <c r="B422" s="182"/>
      <c r="C422" s="182"/>
      <c r="D422" s="182" t="str">
        <f t="array" ref="D422">IF(F422="","",INDEX(#REF!,MATCH(F422,#REF!,0)))</f>
        <v/>
      </c>
      <c r="E422" s="182" t="str">
        <f t="array" ref="E422">IF(F422="","",INDEX(#REF!,MATCH(F422,#REF!,0)))</f>
        <v/>
      </c>
      <c r="F422" s="182"/>
      <c r="G422" s="182"/>
      <c r="H422" s="183"/>
      <c r="I422" s="182"/>
      <c r="J422" s="182"/>
      <c r="K422" s="182"/>
      <c r="L422" s="182"/>
      <c r="M422" s="182"/>
      <c r="N422" s="182"/>
      <c r="O422" s="182"/>
      <c r="P422" s="184"/>
      <c r="Q422" s="184"/>
      <c r="R422" s="184"/>
      <c r="S422" s="184"/>
      <c r="T422" s="184"/>
      <c r="U422" s="184"/>
      <c r="V422" s="184"/>
      <c r="W422" s="184"/>
      <c r="X422" s="184"/>
      <c r="Y422" s="182"/>
      <c r="Z422" s="182"/>
      <c r="AA422" s="184"/>
      <c r="AB422" s="184"/>
      <c r="AC422" s="184"/>
      <c r="AD422" s="184"/>
      <c r="AE422" s="184"/>
      <c r="AF422" s="184"/>
      <c r="AG422" s="184"/>
      <c r="AH422" s="184"/>
      <c r="AI422" s="184"/>
      <c r="AJ422" s="174"/>
      <c r="AK422" s="174"/>
      <c r="AL422" s="174"/>
      <c r="AM422" s="174"/>
      <c r="AN422" s="174"/>
    </row>
    <row r="423" spans="1:40" ht="15.75" customHeight="1">
      <c r="A423" s="181" t="str">
        <f t="shared" si="3"/>
        <v/>
      </c>
      <c r="B423" s="182"/>
      <c r="C423" s="182"/>
      <c r="D423" s="182" t="str">
        <f t="array" ref="D423">IF(F423="","",INDEX(#REF!,MATCH(F423,#REF!,0)))</f>
        <v/>
      </c>
      <c r="E423" s="182" t="str">
        <f t="array" ref="E423">IF(F423="","",INDEX(#REF!,MATCH(F423,#REF!,0)))</f>
        <v/>
      </c>
      <c r="F423" s="182"/>
      <c r="G423" s="182"/>
      <c r="H423" s="183"/>
      <c r="I423" s="182"/>
      <c r="J423" s="182"/>
      <c r="K423" s="182"/>
      <c r="L423" s="182"/>
      <c r="M423" s="182"/>
      <c r="N423" s="182"/>
      <c r="O423" s="182"/>
      <c r="P423" s="184"/>
      <c r="Q423" s="184"/>
      <c r="R423" s="184"/>
      <c r="S423" s="184"/>
      <c r="T423" s="184"/>
      <c r="U423" s="184"/>
      <c r="V423" s="184"/>
      <c r="W423" s="184"/>
      <c r="X423" s="184"/>
      <c r="Y423" s="182"/>
      <c r="Z423" s="182"/>
      <c r="AA423" s="184"/>
      <c r="AB423" s="184"/>
      <c r="AC423" s="184"/>
      <c r="AD423" s="184"/>
      <c r="AE423" s="184"/>
      <c r="AF423" s="184"/>
      <c r="AG423" s="184"/>
      <c r="AH423" s="184"/>
      <c r="AI423" s="184"/>
      <c r="AJ423" s="174"/>
      <c r="AK423" s="174"/>
      <c r="AL423" s="174"/>
      <c r="AM423" s="174"/>
      <c r="AN423" s="174"/>
    </row>
    <row r="424" spans="1:40" ht="15.75" customHeight="1">
      <c r="A424" s="181" t="str">
        <f t="shared" si="3"/>
        <v/>
      </c>
      <c r="B424" s="182"/>
      <c r="C424" s="182"/>
      <c r="D424" s="182" t="str">
        <f t="array" ref="D424">IF(F424="","",INDEX(#REF!,MATCH(F424,#REF!,0)))</f>
        <v/>
      </c>
      <c r="E424" s="182" t="str">
        <f t="array" ref="E424">IF(F424="","",INDEX(#REF!,MATCH(F424,#REF!,0)))</f>
        <v/>
      </c>
      <c r="F424" s="182"/>
      <c r="G424" s="182"/>
      <c r="H424" s="183"/>
      <c r="I424" s="182"/>
      <c r="J424" s="182"/>
      <c r="K424" s="182"/>
      <c r="L424" s="182"/>
      <c r="M424" s="182"/>
      <c r="N424" s="182"/>
      <c r="O424" s="182"/>
      <c r="P424" s="184"/>
      <c r="Q424" s="184"/>
      <c r="R424" s="184"/>
      <c r="S424" s="184"/>
      <c r="T424" s="184"/>
      <c r="U424" s="184"/>
      <c r="V424" s="184"/>
      <c r="W424" s="184"/>
      <c r="X424" s="184"/>
      <c r="Y424" s="182"/>
      <c r="Z424" s="182"/>
      <c r="AA424" s="184"/>
      <c r="AB424" s="184"/>
      <c r="AC424" s="184"/>
      <c r="AD424" s="184"/>
      <c r="AE424" s="184"/>
      <c r="AF424" s="184"/>
      <c r="AG424" s="184"/>
      <c r="AH424" s="184"/>
      <c r="AI424" s="184"/>
      <c r="AJ424" s="174"/>
      <c r="AK424" s="174"/>
      <c r="AL424" s="174"/>
      <c r="AM424" s="174"/>
      <c r="AN424" s="174"/>
    </row>
    <row r="425" spans="1:40" ht="15.75" customHeight="1">
      <c r="A425" s="181" t="str">
        <f t="shared" si="3"/>
        <v/>
      </c>
      <c r="B425" s="182"/>
      <c r="C425" s="182"/>
      <c r="D425" s="182" t="str">
        <f t="array" ref="D425">IF(F425="","",INDEX(#REF!,MATCH(F425,#REF!,0)))</f>
        <v/>
      </c>
      <c r="E425" s="182" t="str">
        <f t="array" ref="E425">IF(F425="","",INDEX(#REF!,MATCH(F425,#REF!,0)))</f>
        <v/>
      </c>
      <c r="F425" s="182"/>
      <c r="G425" s="182"/>
      <c r="H425" s="183"/>
      <c r="I425" s="182"/>
      <c r="J425" s="182"/>
      <c r="K425" s="182"/>
      <c r="L425" s="182"/>
      <c r="M425" s="182"/>
      <c r="N425" s="182"/>
      <c r="O425" s="182"/>
      <c r="P425" s="184"/>
      <c r="Q425" s="184"/>
      <c r="R425" s="184"/>
      <c r="S425" s="184"/>
      <c r="T425" s="184"/>
      <c r="U425" s="184"/>
      <c r="V425" s="184"/>
      <c r="W425" s="184"/>
      <c r="X425" s="184"/>
      <c r="Y425" s="182"/>
      <c r="Z425" s="182"/>
      <c r="AA425" s="184"/>
      <c r="AB425" s="184"/>
      <c r="AC425" s="184"/>
      <c r="AD425" s="184"/>
      <c r="AE425" s="184"/>
      <c r="AF425" s="184"/>
      <c r="AG425" s="184"/>
      <c r="AH425" s="184"/>
      <c r="AI425" s="184"/>
      <c r="AJ425" s="174"/>
      <c r="AK425" s="174"/>
      <c r="AL425" s="174"/>
      <c r="AM425" s="174"/>
      <c r="AN425" s="174"/>
    </row>
    <row r="426" spans="1:40" ht="15.75" customHeight="1">
      <c r="A426" s="181" t="str">
        <f t="shared" si="3"/>
        <v/>
      </c>
      <c r="B426" s="182"/>
      <c r="C426" s="182"/>
      <c r="D426" s="182" t="str">
        <f t="array" ref="D426">IF(F426="","",INDEX(#REF!,MATCH(F426,#REF!,0)))</f>
        <v/>
      </c>
      <c r="E426" s="182" t="str">
        <f t="array" ref="E426">IF(F426="","",INDEX(#REF!,MATCH(F426,#REF!,0)))</f>
        <v/>
      </c>
      <c r="F426" s="182"/>
      <c r="G426" s="182"/>
      <c r="H426" s="183"/>
      <c r="I426" s="182"/>
      <c r="J426" s="182"/>
      <c r="K426" s="182"/>
      <c r="L426" s="182"/>
      <c r="M426" s="182"/>
      <c r="N426" s="182"/>
      <c r="O426" s="182"/>
      <c r="P426" s="184"/>
      <c r="Q426" s="184"/>
      <c r="R426" s="184"/>
      <c r="S426" s="184"/>
      <c r="T426" s="184"/>
      <c r="U426" s="184"/>
      <c r="V426" s="184"/>
      <c r="W426" s="184"/>
      <c r="X426" s="184"/>
      <c r="Y426" s="182"/>
      <c r="Z426" s="182"/>
      <c r="AA426" s="184"/>
      <c r="AB426" s="184"/>
      <c r="AC426" s="184"/>
      <c r="AD426" s="184"/>
      <c r="AE426" s="184"/>
      <c r="AF426" s="184"/>
      <c r="AG426" s="184"/>
      <c r="AH426" s="184"/>
      <c r="AI426" s="184"/>
      <c r="AJ426" s="174"/>
      <c r="AK426" s="174"/>
      <c r="AL426" s="174"/>
      <c r="AM426" s="174"/>
      <c r="AN426" s="174"/>
    </row>
    <row r="427" spans="1:40" ht="15.75" customHeight="1">
      <c r="A427" s="181" t="str">
        <f t="shared" si="3"/>
        <v/>
      </c>
      <c r="B427" s="182"/>
      <c r="C427" s="182"/>
      <c r="D427" s="182" t="str">
        <f t="array" ref="D427">IF(F427="","",INDEX(#REF!,MATCH(F427,#REF!,0)))</f>
        <v/>
      </c>
      <c r="E427" s="182" t="str">
        <f t="array" ref="E427">IF(F427="","",INDEX(#REF!,MATCH(F427,#REF!,0)))</f>
        <v/>
      </c>
      <c r="F427" s="182"/>
      <c r="G427" s="182"/>
      <c r="H427" s="183"/>
      <c r="I427" s="182"/>
      <c r="J427" s="182"/>
      <c r="K427" s="182"/>
      <c r="L427" s="182"/>
      <c r="M427" s="182"/>
      <c r="N427" s="182"/>
      <c r="O427" s="182"/>
      <c r="P427" s="184"/>
      <c r="Q427" s="184"/>
      <c r="R427" s="184"/>
      <c r="S427" s="184"/>
      <c r="T427" s="184"/>
      <c r="U427" s="184"/>
      <c r="V427" s="184"/>
      <c r="W427" s="184"/>
      <c r="X427" s="184"/>
      <c r="Y427" s="182"/>
      <c r="Z427" s="182"/>
      <c r="AA427" s="184"/>
      <c r="AB427" s="184"/>
      <c r="AC427" s="184"/>
      <c r="AD427" s="184"/>
      <c r="AE427" s="184"/>
      <c r="AF427" s="184"/>
      <c r="AG427" s="184"/>
      <c r="AH427" s="184"/>
      <c r="AI427" s="184"/>
      <c r="AJ427" s="174"/>
      <c r="AK427" s="174"/>
      <c r="AL427" s="174"/>
      <c r="AM427" s="174"/>
      <c r="AN427" s="174"/>
    </row>
    <row r="428" spans="1:40" ht="15.75" customHeight="1">
      <c r="A428" s="181" t="str">
        <f t="shared" si="3"/>
        <v/>
      </c>
      <c r="B428" s="182"/>
      <c r="C428" s="182"/>
      <c r="D428" s="182" t="str">
        <f t="array" ref="D428">IF(F428="","",INDEX(#REF!,MATCH(F428,#REF!,0)))</f>
        <v/>
      </c>
      <c r="E428" s="182" t="str">
        <f t="array" ref="E428">IF(F428="","",INDEX(#REF!,MATCH(F428,#REF!,0)))</f>
        <v/>
      </c>
      <c r="F428" s="182"/>
      <c r="G428" s="182"/>
      <c r="H428" s="183"/>
      <c r="I428" s="182"/>
      <c r="J428" s="182"/>
      <c r="K428" s="182"/>
      <c r="L428" s="182"/>
      <c r="M428" s="182"/>
      <c r="N428" s="182"/>
      <c r="O428" s="182"/>
      <c r="P428" s="184"/>
      <c r="Q428" s="184"/>
      <c r="R428" s="184"/>
      <c r="S428" s="184"/>
      <c r="T428" s="184"/>
      <c r="U428" s="184"/>
      <c r="V428" s="184"/>
      <c r="W428" s="184"/>
      <c r="X428" s="184"/>
      <c r="Y428" s="182"/>
      <c r="Z428" s="182"/>
      <c r="AA428" s="184"/>
      <c r="AB428" s="184"/>
      <c r="AC428" s="184"/>
      <c r="AD428" s="184"/>
      <c r="AE428" s="184"/>
      <c r="AF428" s="184"/>
      <c r="AG428" s="184"/>
      <c r="AH428" s="184"/>
      <c r="AI428" s="184"/>
      <c r="AJ428" s="174"/>
      <c r="AK428" s="174"/>
      <c r="AL428" s="174"/>
      <c r="AM428" s="174"/>
      <c r="AN428" s="174"/>
    </row>
    <row r="429" spans="1:40" ht="15.75" customHeight="1">
      <c r="A429" s="181" t="str">
        <f t="shared" si="3"/>
        <v/>
      </c>
      <c r="B429" s="182"/>
      <c r="C429" s="182"/>
      <c r="D429" s="182" t="str">
        <f t="array" ref="D429">IF(F429="","",INDEX(#REF!,MATCH(F429,#REF!,0)))</f>
        <v/>
      </c>
      <c r="E429" s="182" t="str">
        <f t="array" ref="E429">IF(F429="","",INDEX(#REF!,MATCH(F429,#REF!,0)))</f>
        <v/>
      </c>
      <c r="F429" s="182"/>
      <c r="G429" s="182"/>
      <c r="H429" s="183"/>
      <c r="I429" s="182"/>
      <c r="J429" s="182"/>
      <c r="K429" s="182"/>
      <c r="L429" s="182"/>
      <c r="M429" s="182"/>
      <c r="N429" s="182"/>
      <c r="O429" s="182"/>
      <c r="P429" s="184"/>
      <c r="Q429" s="184"/>
      <c r="R429" s="184"/>
      <c r="S429" s="184"/>
      <c r="T429" s="184"/>
      <c r="U429" s="184"/>
      <c r="V429" s="184"/>
      <c r="W429" s="184"/>
      <c r="X429" s="184"/>
      <c r="Y429" s="182"/>
      <c r="Z429" s="182"/>
      <c r="AA429" s="184"/>
      <c r="AB429" s="184"/>
      <c r="AC429" s="184"/>
      <c r="AD429" s="184"/>
      <c r="AE429" s="184"/>
      <c r="AF429" s="184"/>
      <c r="AG429" s="184"/>
      <c r="AH429" s="184"/>
      <c r="AI429" s="184"/>
      <c r="AJ429" s="174"/>
      <c r="AK429" s="174"/>
      <c r="AL429" s="174"/>
      <c r="AM429" s="174"/>
      <c r="AN429" s="174"/>
    </row>
    <row r="430" spans="1:40" ht="15.75" customHeight="1">
      <c r="A430" s="181" t="str">
        <f t="shared" si="3"/>
        <v/>
      </c>
      <c r="B430" s="182"/>
      <c r="C430" s="182"/>
      <c r="D430" s="182" t="str">
        <f t="array" ref="D430">IF(F430="","",INDEX(#REF!,MATCH(F430,#REF!,0)))</f>
        <v/>
      </c>
      <c r="E430" s="182" t="str">
        <f t="array" ref="E430">IF(F430="","",INDEX(#REF!,MATCH(F430,#REF!,0)))</f>
        <v/>
      </c>
      <c r="F430" s="182"/>
      <c r="G430" s="182"/>
      <c r="H430" s="183"/>
      <c r="I430" s="182"/>
      <c r="J430" s="182"/>
      <c r="K430" s="182"/>
      <c r="L430" s="182"/>
      <c r="M430" s="182"/>
      <c r="N430" s="182"/>
      <c r="O430" s="182"/>
      <c r="P430" s="184"/>
      <c r="Q430" s="184"/>
      <c r="R430" s="184"/>
      <c r="S430" s="184"/>
      <c r="T430" s="184"/>
      <c r="U430" s="184"/>
      <c r="V430" s="184"/>
      <c r="W430" s="184"/>
      <c r="X430" s="184"/>
      <c r="Y430" s="182"/>
      <c r="Z430" s="182"/>
      <c r="AA430" s="184"/>
      <c r="AB430" s="184"/>
      <c r="AC430" s="184"/>
      <c r="AD430" s="184"/>
      <c r="AE430" s="184"/>
      <c r="AF430" s="184"/>
      <c r="AG430" s="184"/>
      <c r="AH430" s="184"/>
      <c r="AI430" s="184"/>
      <c r="AJ430" s="174"/>
      <c r="AK430" s="174"/>
      <c r="AL430" s="174"/>
      <c r="AM430" s="174"/>
      <c r="AN430" s="174"/>
    </row>
    <row r="431" spans="1:40" ht="15.75" customHeight="1">
      <c r="A431" s="181" t="str">
        <f t="shared" si="3"/>
        <v/>
      </c>
      <c r="B431" s="182"/>
      <c r="C431" s="182"/>
      <c r="D431" s="182" t="str">
        <f t="array" ref="D431">IF(F431="","",INDEX(#REF!,MATCH(F431,#REF!,0)))</f>
        <v/>
      </c>
      <c r="E431" s="182" t="str">
        <f t="array" ref="E431">IF(F431="","",INDEX(#REF!,MATCH(F431,#REF!,0)))</f>
        <v/>
      </c>
      <c r="F431" s="182"/>
      <c r="G431" s="182"/>
      <c r="H431" s="183"/>
      <c r="I431" s="182"/>
      <c r="J431" s="182"/>
      <c r="K431" s="182"/>
      <c r="L431" s="182"/>
      <c r="M431" s="182"/>
      <c r="N431" s="182"/>
      <c r="O431" s="182"/>
      <c r="P431" s="184"/>
      <c r="Q431" s="184"/>
      <c r="R431" s="184"/>
      <c r="S431" s="184"/>
      <c r="T431" s="184"/>
      <c r="U431" s="184"/>
      <c r="V431" s="184"/>
      <c r="W431" s="184"/>
      <c r="X431" s="184"/>
      <c r="Y431" s="182"/>
      <c r="Z431" s="182"/>
      <c r="AA431" s="184"/>
      <c r="AB431" s="184"/>
      <c r="AC431" s="184"/>
      <c r="AD431" s="184"/>
      <c r="AE431" s="184"/>
      <c r="AF431" s="184"/>
      <c r="AG431" s="184"/>
      <c r="AH431" s="184"/>
      <c r="AI431" s="184"/>
      <c r="AJ431" s="174"/>
      <c r="AK431" s="174"/>
      <c r="AL431" s="174"/>
      <c r="AM431" s="174"/>
      <c r="AN431" s="174"/>
    </row>
    <row r="432" spans="1:40" ht="15.75" customHeight="1">
      <c r="A432" s="181" t="str">
        <f t="shared" si="3"/>
        <v/>
      </c>
      <c r="B432" s="182"/>
      <c r="C432" s="182"/>
      <c r="D432" s="182" t="str">
        <f t="array" ref="D432">IF(F432="","",INDEX(#REF!,MATCH(F432,#REF!,0)))</f>
        <v/>
      </c>
      <c r="E432" s="182" t="str">
        <f t="array" ref="E432">IF(F432="","",INDEX(#REF!,MATCH(F432,#REF!,0)))</f>
        <v/>
      </c>
      <c r="F432" s="182"/>
      <c r="G432" s="182"/>
      <c r="H432" s="183"/>
      <c r="I432" s="182"/>
      <c r="J432" s="182"/>
      <c r="K432" s="182"/>
      <c r="L432" s="182"/>
      <c r="M432" s="182"/>
      <c r="N432" s="182"/>
      <c r="O432" s="182"/>
      <c r="P432" s="184"/>
      <c r="Q432" s="184"/>
      <c r="R432" s="184"/>
      <c r="S432" s="184"/>
      <c r="T432" s="184"/>
      <c r="U432" s="184"/>
      <c r="V432" s="184"/>
      <c r="W432" s="184"/>
      <c r="X432" s="184"/>
      <c r="Y432" s="182"/>
      <c r="Z432" s="182"/>
      <c r="AA432" s="184"/>
      <c r="AB432" s="184"/>
      <c r="AC432" s="184"/>
      <c r="AD432" s="184"/>
      <c r="AE432" s="184"/>
      <c r="AF432" s="184"/>
      <c r="AG432" s="184"/>
      <c r="AH432" s="184"/>
      <c r="AI432" s="184"/>
      <c r="AJ432" s="174"/>
      <c r="AK432" s="174"/>
      <c r="AL432" s="174"/>
      <c r="AM432" s="174"/>
      <c r="AN432" s="174"/>
    </row>
    <row r="433" spans="1:40" ht="15.75" customHeight="1">
      <c r="A433" s="181" t="str">
        <f t="shared" si="3"/>
        <v/>
      </c>
      <c r="B433" s="182"/>
      <c r="C433" s="182"/>
      <c r="D433" s="182" t="str">
        <f t="array" ref="D433">IF(F433="","",INDEX(#REF!,MATCH(F433,#REF!,0)))</f>
        <v/>
      </c>
      <c r="E433" s="182" t="str">
        <f t="array" ref="E433">IF(F433="","",INDEX(#REF!,MATCH(F433,#REF!,0)))</f>
        <v/>
      </c>
      <c r="F433" s="182"/>
      <c r="G433" s="182"/>
      <c r="H433" s="183"/>
      <c r="I433" s="182"/>
      <c r="J433" s="182"/>
      <c r="K433" s="182"/>
      <c r="L433" s="182"/>
      <c r="M433" s="182"/>
      <c r="N433" s="182"/>
      <c r="O433" s="182"/>
      <c r="P433" s="184"/>
      <c r="Q433" s="184"/>
      <c r="R433" s="184"/>
      <c r="S433" s="184"/>
      <c r="T433" s="184"/>
      <c r="U433" s="184"/>
      <c r="V433" s="184"/>
      <c r="W433" s="184"/>
      <c r="X433" s="184"/>
      <c r="Y433" s="182"/>
      <c r="Z433" s="182"/>
      <c r="AA433" s="184"/>
      <c r="AB433" s="184"/>
      <c r="AC433" s="184"/>
      <c r="AD433" s="184"/>
      <c r="AE433" s="184"/>
      <c r="AF433" s="184"/>
      <c r="AG433" s="184"/>
      <c r="AH433" s="184"/>
      <c r="AI433" s="184"/>
      <c r="AJ433" s="174"/>
      <c r="AK433" s="174"/>
      <c r="AL433" s="174"/>
      <c r="AM433" s="174"/>
      <c r="AN433" s="174"/>
    </row>
    <row r="434" spans="1:40" ht="15.75" customHeight="1">
      <c r="A434" s="181" t="str">
        <f t="shared" si="3"/>
        <v/>
      </c>
      <c r="B434" s="182"/>
      <c r="C434" s="182"/>
      <c r="D434" s="182" t="str">
        <f t="array" ref="D434">IF(F434="","",INDEX(#REF!,MATCH(F434,#REF!,0)))</f>
        <v/>
      </c>
      <c r="E434" s="182" t="str">
        <f t="array" ref="E434">IF(F434="","",INDEX(#REF!,MATCH(F434,#REF!,0)))</f>
        <v/>
      </c>
      <c r="F434" s="182"/>
      <c r="G434" s="182"/>
      <c r="H434" s="183"/>
      <c r="I434" s="182"/>
      <c r="J434" s="182"/>
      <c r="K434" s="182"/>
      <c r="L434" s="182"/>
      <c r="M434" s="182"/>
      <c r="N434" s="182"/>
      <c r="O434" s="182"/>
      <c r="P434" s="184"/>
      <c r="Q434" s="184"/>
      <c r="R434" s="184"/>
      <c r="S434" s="184"/>
      <c r="T434" s="184"/>
      <c r="U434" s="184"/>
      <c r="V434" s="184"/>
      <c r="W434" s="184"/>
      <c r="X434" s="184"/>
      <c r="Y434" s="182"/>
      <c r="Z434" s="182"/>
      <c r="AA434" s="184"/>
      <c r="AB434" s="184"/>
      <c r="AC434" s="184"/>
      <c r="AD434" s="184"/>
      <c r="AE434" s="184"/>
      <c r="AF434" s="184"/>
      <c r="AG434" s="184"/>
      <c r="AH434" s="184"/>
      <c r="AI434" s="184"/>
      <c r="AJ434" s="174"/>
      <c r="AK434" s="174"/>
      <c r="AL434" s="174"/>
      <c r="AM434" s="174"/>
      <c r="AN434" s="174"/>
    </row>
    <row r="435" spans="1:40" ht="15.75" customHeight="1">
      <c r="A435" s="181" t="str">
        <f t="shared" si="3"/>
        <v/>
      </c>
      <c r="B435" s="182"/>
      <c r="C435" s="182"/>
      <c r="D435" s="182" t="str">
        <f t="array" ref="D435">IF(F435="","",INDEX(#REF!,MATCH(F435,#REF!,0)))</f>
        <v/>
      </c>
      <c r="E435" s="182" t="str">
        <f t="array" ref="E435">IF(F435="","",INDEX(#REF!,MATCH(F435,#REF!,0)))</f>
        <v/>
      </c>
      <c r="F435" s="182"/>
      <c r="G435" s="182"/>
      <c r="H435" s="183"/>
      <c r="I435" s="182"/>
      <c r="J435" s="182"/>
      <c r="K435" s="182"/>
      <c r="L435" s="182"/>
      <c r="M435" s="182"/>
      <c r="N435" s="182"/>
      <c r="O435" s="182"/>
      <c r="P435" s="184"/>
      <c r="Q435" s="184"/>
      <c r="R435" s="184"/>
      <c r="S435" s="184"/>
      <c r="T435" s="184"/>
      <c r="U435" s="184"/>
      <c r="V435" s="184"/>
      <c r="W435" s="184"/>
      <c r="X435" s="184"/>
      <c r="Y435" s="182"/>
      <c r="Z435" s="182"/>
      <c r="AA435" s="184"/>
      <c r="AB435" s="184"/>
      <c r="AC435" s="184"/>
      <c r="AD435" s="184"/>
      <c r="AE435" s="184"/>
      <c r="AF435" s="184"/>
      <c r="AG435" s="184"/>
      <c r="AH435" s="184"/>
      <c r="AI435" s="184"/>
      <c r="AJ435" s="174"/>
      <c r="AK435" s="174"/>
      <c r="AL435" s="174"/>
      <c r="AM435" s="174"/>
      <c r="AN435" s="174"/>
    </row>
    <row r="436" spans="1:40" ht="15.75" customHeight="1">
      <c r="A436" s="181" t="str">
        <f t="shared" si="3"/>
        <v/>
      </c>
      <c r="B436" s="182"/>
      <c r="C436" s="182"/>
      <c r="D436" s="182" t="str">
        <f t="array" ref="D436">IF(F436="","",INDEX(#REF!,MATCH(F436,#REF!,0)))</f>
        <v/>
      </c>
      <c r="E436" s="182" t="str">
        <f t="array" ref="E436">IF(F436="","",INDEX(#REF!,MATCH(F436,#REF!,0)))</f>
        <v/>
      </c>
      <c r="F436" s="182"/>
      <c r="G436" s="182"/>
      <c r="H436" s="183"/>
      <c r="I436" s="182"/>
      <c r="J436" s="182"/>
      <c r="K436" s="182"/>
      <c r="L436" s="182"/>
      <c r="M436" s="182"/>
      <c r="N436" s="182"/>
      <c r="O436" s="182"/>
      <c r="P436" s="184"/>
      <c r="Q436" s="184"/>
      <c r="R436" s="184"/>
      <c r="S436" s="184"/>
      <c r="T436" s="184"/>
      <c r="U436" s="184"/>
      <c r="V436" s="184"/>
      <c r="W436" s="184"/>
      <c r="X436" s="184"/>
      <c r="Y436" s="182"/>
      <c r="Z436" s="182"/>
      <c r="AA436" s="184"/>
      <c r="AB436" s="184"/>
      <c r="AC436" s="184"/>
      <c r="AD436" s="184"/>
      <c r="AE436" s="184"/>
      <c r="AF436" s="184"/>
      <c r="AG436" s="184"/>
      <c r="AH436" s="184"/>
      <c r="AI436" s="184"/>
      <c r="AJ436" s="174"/>
      <c r="AK436" s="174"/>
      <c r="AL436" s="174"/>
      <c r="AM436" s="174"/>
      <c r="AN436" s="174"/>
    </row>
    <row r="437" spans="1:40" ht="15.75" customHeight="1">
      <c r="A437" s="181" t="str">
        <f t="shared" si="3"/>
        <v/>
      </c>
      <c r="B437" s="182"/>
      <c r="C437" s="182"/>
      <c r="D437" s="182" t="str">
        <f t="array" ref="D437">IF(F437="","",INDEX(#REF!,MATCH(F437,#REF!,0)))</f>
        <v/>
      </c>
      <c r="E437" s="182" t="str">
        <f t="array" ref="E437">IF(F437="","",INDEX(#REF!,MATCH(F437,#REF!,0)))</f>
        <v/>
      </c>
      <c r="F437" s="182"/>
      <c r="G437" s="182"/>
      <c r="H437" s="183"/>
      <c r="I437" s="182"/>
      <c r="J437" s="182"/>
      <c r="K437" s="182"/>
      <c r="L437" s="182"/>
      <c r="M437" s="182"/>
      <c r="N437" s="182"/>
      <c r="O437" s="182"/>
      <c r="P437" s="184"/>
      <c r="Q437" s="184"/>
      <c r="R437" s="184"/>
      <c r="S437" s="184"/>
      <c r="T437" s="184"/>
      <c r="U437" s="184"/>
      <c r="V437" s="184"/>
      <c r="W437" s="184"/>
      <c r="X437" s="184"/>
      <c r="Y437" s="182"/>
      <c r="Z437" s="182"/>
      <c r="AA437" s="184"/>
      <c r="AB437" s="184"/>
      <c r="AC437" s="184"/>
      <c r="AD437" s="184"/>
      <c r="AE437" s="184"/>
      <c r="AF437" s="184"/>
      <c r="AG437" s="184"/>
      <c r="AH437" s="184"/>
      <c r="AI437" s="184"/>
      <c r="AJ437" s="174"/>
      <c r="AK437" s="174"/>
      <c r="AL437" s="174"/>
      <c r="AM437" s="174"/>
      <c r="AN437" s="174"/>
    </row>
    <row r="438" spans="1:40" ht="15.75" customHeight="1">
      <c r="A438" s="181" t="str">
        <f t="shared" si="3"/>
        <v/>
      </c>
      <c r="B438" s="182"/>
      <c r="C438" s="182"/>
      <c r="D438" s="182" t="str">
        <f t="array" ref="D438">IF(F438="","",INDEX(#REF!,MATCH(F438,#REF!,0)))</f>
        <v/>
      </c>
      <c r="E438" s="182" t="str">
        <f t="array" ref="E438">IF(F438="","",INDEX(#REF!,MATCH(F438,#REF!,0)))</f>
        <v/>
      </c>
      <c r="F438" s="182"/>
      <c r="G438" s="182"/>
      <c r="H438" s="183"/>
      <c r="I438" s="182"/>
      <c r="J438" s="182"/>
      <c r="K438" s="182"/>
      <c r="L438" s="182"/>
      <c r="M438" s="182"/>
      <c r="N438" s="182"/>
      <c r="O438" s="182"/>
      <c r="P438" s="184"/>
      <c r="Q438" s="184"/>
      <c r="R438" s="184"/>
      <c r="S438" s="184"/>
      <c r="T438" s="184"/>
      <c r="U438" s="184"/>
      <c r="V438" s="184"/>
      <c r="W438" s="184"/>
      <c r="X438" s="184"/>
      <c r="Y438" s="182"/>
      <c r="Z438" s="182"/>
      <c r="AA438" s="184"/>
      <c r="AB438" s="184"/>
      <c r="AC438" s="184"/>
      <c r="AD438" s="184"/>
      <c r="AE438" s="184"/>
      <c r="AF438" s="184"/>
      <c r="AG438" s="184"/>
      <c r="AH438" s="184"/>
      <c r="AI438" s="184"/>
      <c r="AJ438" s="174"/>
      <c r="AK438" s="174"/>
      <c r="AL438" s="174"/>
      <c r="AM438" s="174"/>
      <c r="AN438" s="174"/>
    </row>
    <row r="439" spans="1:40" ht="15.75" customHeight="1">
      <c r="A439" s="181" t="str">
        <f t="shared" si="3"/>
        <v/>
      </c>
      <c r="B439" s="182"/>
      <c r="C439" s="182"/>
      <c r="D439" s="182" t="str">
        <f t="array" ref="D439">IF(F439="","",INDEX(#REF!,MATCH(F439,#REF!,0)))</f>
        <v/>
      </c>
      <c r="E439" s="182" t="str">
        <f t="array" ref="E439">IF(F439="","",INDEX(#REF!,MATCH(F439,#REF!,0)))</f>
        <v/>
      </c>
      <c r="F439" s="182"/>
      <c r="G439" s="182"/>
      <c r="H439" s="183"/>
      <c r="I439" s="182"/>
      <c r="J439" s="182"/>
      <c r="K439" s="182"/>
      <c r="L439" s="182"/>
      <c r="M439" s="182"/>
      <c r="N439" s="182"/>
      <c r="O439" s="182"/>
      <c r="P439" s="184"/>
      <c r="Q439" s="184"/>
      <c r="R439" s="184"/>
      <c r="S439" s="184"/>
      <c r="T439" s="184"/>
      <c r="U439" s="184"/>
      <c r="V439" s="184"/>
      <c r="W439" s="184"/>
      <c r="X439" s="184"/>
      <c r="Y439" s="182"/>
      <c r="Z439" s="182"/>
      <c r="AA439" s="184"/>
      <c r="AB439" s="184"/>
      <c r="AC439" s="184"/>
      <c r="AD439" s="184"/>
      <c r="AE439" s="184"/>
      <c r="AF439" s="184"/>
      <c r="AG439" s="184"/>
      <c r="AH439" s="184"/>
      <c r="AI439" s="184"/>
      <c r="AJ439" s="174"/>
      <c r="AK439" s="174"/>
      <c r="AL439" s="174"/>
      <c r="AM439" s="174"/>
      <c r="AN439" s="174"/>
    </row>
    <row r="440" spans="1:40" ht="15.75" customHeight="1">
      <c r="A440" s="181" t="str">
        <f t="shared" si="3"/>
        <v/>
      </c>
      <c r="B440" s="182"/>
      <c r="C440" s="182"/>
      <c r="D440" s="182" t="str">
        <f t="array" ref="D440">IF(F440="","",INDEX(#REF!,MATCH(F440,#REF!,0)))</f>
        <v/>
      </c>
      <c r="E440" s="182" t="str">
        <f t="array" ref="E440">IF(F440="","",INDEX(#REF!,MATCH(F440,#REF!,0)))</f>
        <v/>
      </c>
      <c r="F440" s="182"/>
      <c r="G440" s="182"/>
      <c r="H440" s="183"/>
      <c r="I440" s="182"/>
      <c r="J440" s="182"/>
      <c r="K440" s="182"/>
      <c r="L440" s="182"/>
      <c r="M440" s="182"/>
      <c r="N440" s="182"/>
      <c r="O440" s="182"/>
      <c r="P440" s="184"/>
      <c r="Q440" s="184"/>
      <c r="R440" s="184"/>
      <c r="S440" s="184"/>
      <c r="T440" s="184"/>
      <c r="U440" s="184"/>
      <c r="V440" s="184"/>
      <c r="W440" s="184"/>
      <c r="X440" s="184"/>
      <c r="Y440" s="182"/>
      <c r="Z440" s="182"/>
      <c r="AA440" s="184"/>
      <c r="AB440" s="184"/>
      <c r="AC440" s="184"/>
      <c r="AD440" s="184"/>
      <c r="AE440" s="184"/>
      <c r="AF440" s="184"/>
      <c r="AG440" s="184"/>
      <c r="AH440" s="184"/>
      <c r="AI440" s="184"/>
      <c r="AJ440" s="174"/>
      <c r="AK440" s="174"/>
      <c r="AL440" s="174"/>
      <c r="AM440" s="174"/>
      <c r="AN440" s="174"/>
    </row>
    <row r="441" spans="1:40" ht="15.75" customHeight="1">
      <c r="A441" s="181" t="str">
        <f t="shared" si="3"/>
        <v/>
      </c>
      <c r="B441" s="182"/>
      <c r="C441" s="182"/>
      <c r="D441" s="182" t="str">
        <f t="array" ref="D441">IF(F441="","",INDEX(#REF!,MATCH(F441,#REF!,0)))</f>
        <v/>
      </c>
      <c r="E441" s="182" t="str">
        <f t="array" ref="E441">IF(F441="","",INDEX(#REF!,MATCH(F441,#REF!,0)))</f>
        <v/>
      </c>
      <c r="F441" s="182"/>
      <c r="G441" s="182"/>
      <c r="H441" s="183"/>
      <c r="I441" s="182"/>
      <c r="J441" s="182"/>
      <c r="K441" s="182"/>
      <c r="L441" s="182"/>
      <c r="M441" s="182"/>
      <c r="N441" s="182"/>
      <c r="O441" s="182"/>
      <c r="P441" s="184"/>
      <c r="Q441" s="184"/>
      <c r="R441" s="184"/>
      <c r="S441" s="184"/>
      <c r="T441" s="184"/>
      <c r="U441" s="184"/>
      <c r="V441" s="184"/>
      <c r="W441" s="184"/>
      <c r="X441" s="184"/>
      <c r="Y441" s="182"/>
      <c r="Z441" s="182"/>
      <c r="AA441" s="184"/>
      <c r="AB441" s="184"/>
      <c r="AC441" s="184"/>
      <c r="AD441" s="184"/>
      <c r="AE441" s="184"/>
      <c r="AF441" s="184"/>
      <c r="AG441" s="184"/>
      <c r="AH441" s="184"/>
      <c r="AI441" s="184"/>
      <c r="AJ441" s="174"/>
      <c r="AK441" s="174"/>
      <c r="AL441" s="174"/>
      <c r="AM441" s="174"/>
      <c r="AN441" s="174"/>
    </row>
    <row r="442" spans="1:40" ht="15.75" customHeight="1">
      <c r="A442" s="181" t="str">
        <f t="shared" si="3"/>
        <v/>
      </c>
      <c r="B442" s="182"/>
      <c r="C442" s="182"/>
      <c r="D442" s="182" t="str">
        <f t="array" ref="D442">IF(F442="","",INDEX(#REF!,MATCH(F442,#REF!,0)))</f>
        <v/>
      </c>
      <c r="E442" s="182" t="str">
        <f t="array" ref="E442">IF(F442="","",INDEX(#REF!,MATCH(F442,#REF!,0)))</f>
        <v/>
      </c>
      <c r="F442" s="182"/>
      <c r="G442" s="182"/>
      <c r="H442" s="183"/>
      <c r="I442" s="182"/>
      <c r="J442" s="182"/>
      <c r="K442" s="182"/>
      <c r="L442" s="182"/>
      <c r="M442" s="182"/>
      <c r="N442" s="182"/>
      <c r="O442" s="182"/>
      <c r="P442" s="184"/>
      <c r="Q442" s="184"/>
      <c r="R442" s="184"/>
      <c r="S442" s="184"/>
      <c r="T442" s="184"/>
      <c r="U442" s="184"/>
      <c r="V442" s="184"/>
      <c r="W442" s="184"/>
      <c r="X442" s="184"/>
      <c r="Y442" s="182"/>
      <c r="Z442" s="182"/>
      <c r="AA442" s="184"/>
      <c r="AB442" s="184"/>
      <c r="AC442" s="184"/>
      <c r="AD442" s="184"/>
      <c r="AE442" s="184"/>
      <c r="AF442" s="184"/>
      <c r="AG442" s="184"/>
      <c r="AH442" s="184"/>
      <c r="AI442" s="184"/>
      <c r="AJ442" s="174"/>
      <c r="AK442" s="174"/>
      <c r="AL442" s="174"/>
      <c r="AM442" s="174"/>
      <c r="AN442" s="174"/>
    </row>
    <row r="443" spans="1:40" ht="15.75" customHeight="1">
      <c r="A443" s="181" t="str">
        <f t="shared" si="3"/>
        <v/>
      </c>
      <c r="B443" s="182"/>
      <c r="C443" s="182"/>
      <c r="D443" s="182" t="str">
        <f t="array" ref="D443">IF(F443="","",INDEX(#REF!,MATCH(F443,#REF!,0)))</f>
        <v/>
      </c>
      <c r="E443" s="182" t="str">
        <f t="array" ref="E443">IF(F443="","",INDEX(#REF!,MATCH(F443,#REF!,0)))</f>
        <v/>
      </c>
      <c r="F443" s="182"/>
      <c r="G443" s="182"/>
      <c r="H443" s="183"/>
      <c r="I443" s="182"/>
      <c r="J443" s="182"/>
      <c r="K443" s="182"/>
      <c r="L443" s="182"/>
      <c r="M443" s="182"/>
      <c r="N443" s="182"/>
      <c r="O443" s="182"/>
      <c r="P443" s="184"/>
      <c r="Q443" s="184"/>
      <c r="R443" s="184"/>
      <c r="S443" s="184"/>
      <c r="T443" s="184"/>
      <c r="U443" s="184"/>
      <c r="V443" s="184"/>
      <c r="W443" s="184"/>
      <c r="X443" s="184"/>
      <c r="Y443" s="182"/>
      <c r="Z443" s="182"/>
      <c r="AA443" s="184"/>
      <c r="AB443" s="184"/>
      <c r="AC443" s="184"/>
      <c r="AD443" s="184"/>
      <c r="AE443" s="184"/>
      <c r="AF443" s="184"/>
      <c r="AG443" s="184"/>
      <c r="AH443" s="184"/>
      <c r="AI443" s="184"/>
      <c r="AJ443" s="174"/>
      <c r="AK443" s="174"/>
      <c r="AL443" s="174"/>
      <c r="AM443" s="174"/>
      <c r="AN443" s="174"/>
    </row>
    <row r="444" spans="1:40" ht="15.75" customHeight="1">
      <c r="A444" s="181" t="str">
        <f t="shared" si="3"/>
        <v/>
      </c>
      <c r="B444" s="182"/>
      <c r="C444" s="182"/>
      <c r="D444" s="182" t="str">
        <f t="array" ref="D444">IF(F444="","",INDEX(#REF!,MATCH(F444,#REF!,0)))</f>
        <v/>
      </c>
      <c r="E444" s="182" t="str">
        <f t="array" ref="E444">IF(F444="","",INDEX(#REF!,MATCH(F444,#REF!,0)))</f>
        <v/>
      </c>
      <c r="F444" s="182"/>
      <c r="G444" s="182"/>
      <c r="H444" s="183"/>
      <c r="I444" s="182"/>
      <c r="J444" s="182"/>
      <c r="K444" s="182"/>
      <c r="L444" s="182"/>
      <c r="M444" s="182"/>
      <c r="N444" s="182"/>
      <c r="O444" s="182"/>
      <c r="P444" s="184"/>
      <c r="Q444" s="184"/>
      <c r="R444" s="184"/>
      <c r="S444" s="184"/>
      <c r="T444" s="184"/>
      <c r="U444" s="184"/>
      <c r="V444" s="184"/>
      <c r="W444" s="184"/>
      <c r="X444" s="184"/>
      <c r="Y444" s="182"/>
      <c r="Z444" s="182"/>
      <c r="AA444" s="184"/>
      <c r="AB444" s="184"/>
      <c r="AC444" s="184"/>
      <c r="AD444" s="184"/>
      <c r="AE444" s="184"/>
      <c r="AF444" s="184"/>
      <c r="AG444" s="184"/>
      <c r="AH444" s="184"/>
      <c r="AI444" s="184"/>
      <c r="AJ444" s="174"/>
      <c r="AK444" s="174"/>
      <c r="AL444" s="174"/>
      <c r="AM444" s="174"/>
      <c r="AN444" s="174"/>
    </row>
    <row r="445" spans="1:40" ht="15.75" customHeight="1">
      <c r="A445" s="181" t="str">
        <f t="shared" si="3"/>
        <v/>
      </c>
      <c r="B445" s="182"/>
      <c r="C445" s="182"/>
      <c r="D445" s="182" t="str">
        <f t="array" ref="D445">IF(F445="","",INDEX(#REF!,MATCH(F445,#REF!,0)))</f>
        <v/>
      </c>
      <c r="E445" s="182" t="str">
        <f t="array" ref="E445">IF(F445="","",INDEX(#REF!,MATCH(F445,#REF!,0)))</f>
        <v/>
      </c>
      <c r="F445" s="182"/>
      <c r="G445" s="182"/>
      <c r="H445" s="183"/>
      <c r="I445" s="182"/>
      <c r="J445" s="182"/>
      <c r="K445" s="182"/>
      <c r="L445" s="182"/>
      <c r="M445" s="182"/>
      <c r="N445" s="182"/>
      <c r="O445" s="182"/>
      <c r="P445" s="184"/>
      <c r="Q445" s="184"/>
      <c r="R445" s="184"/>
      <c r="S445" s="184"/>
      <c r="T445" s="184"/>
      <c r="U445" s="184"/>
      <c r="V445" s="184"/>
      <c r="W445" s="184"/>
      <c r="X445" s="184"/>
      <c r="Y445" s="182"/>
      <c r="Z445" s="182"/>
      <c r="AA445" s="184"/>
      <c r="AB445" s="184"/>
      <c r="AC445" s="184"/>
      <c r="AD445" s="184"/>
      <c r="AE445" s="184"/>
      <c r="AF445" s="184"/>
      <c r="AG445" s="184"/>
      <c r="AH445" s="184"/>
      <c r="AI445" s="184"/>
      <c r="AJ445" s="174"/>
      <c r="AK445" s="174"/>
      <c r="AL445" s="174"/>
      <c r="AM445" s="174"/>
      <c r="AN445" s="174"/>
    </row>
    <row r="446" spans="1:40" ht="15.75" customHeight="1">
      <c r="A446" s="181" t="str">
        <f t="shared" si="3"/>
        <v/>
      </c>
      <c r="B446" s="182"/>
      <c r="C446" s="182"/>
      <c r="D446" s="182" t="str">
        <f t="array" ref="D446">IF(F446="","",INDEX(#REF!,MATCH(F446,#REF!,0)))</f>
        <v/>
      </c>
      <c r="E446" s="182" t="str">
        <f t="array" ref="E446">IF(F446="","",INDEX(#REF!,MATCH(F446,#REF!,0)))</f>
        <v/>
      </c>
      <c r="F446" s="182"/>
      <c r="G446" s="182"/>
      <c r="H446" s="183"/>
      <c r="I446" s="182"/>
      <c r="J446" s="182"/>
      <c r="K446" s="182"/>
      <c r="L446" s="182"/>
      <c r="M446" s="182"/>
      <c r="N446" s="182"/>
      <c r="O446" s="182"/>
      <c r="P446" s="184"/>
      <c r="Q446" s="184"/>
      <c r="R446" s="184"/>
      <c r="S446" s="184"/>
      <c r="T446" s="184"/>
      <c r="U446" s="184"/>
      <c r="V446" s="184"/>
      <c r="W446" s="184"/>
      <c r="X446" s="184"/>
      <c r="Y446" s="182"/>
      <c r="Z446" s="182"/>
      <c r="AA446" s="184"/>
      <c r="AB446" s="184"/>
      <c r="AC446" s="184"/>
      <c r="AD446" s="184"/>
      <c r="AE446" s="184"/>
      <c r="AF446" s="184"/>
      <c r="AG446" s="184"/>
      <c r="AH446" s="184"/>
      <c r="AI446" s="184"/>
      <c r="AJ446" s="174"/>
      <c r="AK446" s="174"/>
      <c r="AL446" s="174"/>
      <c r="AM446" s="174"/>
      <c r="AN446" s="174"/>
    </row>
    <row r="447" spans="1:40" ht="15.75" customHeight="1">
      <c r="A447" s="181" t="str">
        <f t="shared" si="3"/>
        <v/>
      </c>
      <c r="B447" s="182"/>
      <c r="C447" s="182"/>
      <c r="D447" s="182" t="str">
        <f t="array" ref="D447">IF(F447="","",INDEX(#REF!,MATCH(F447,#REF!,0)))</f>
        <v/>
      </c>
      <c r="E447" s="182" t="str">
        <f t="array" ref="E447">IF(F447="","",INDEX(#REF!,MATCH(F447,#REF!,0)))</f>
        <v/>
      </c>
      <c r="F447" s="182"/>
      <c r="G447" s="182"/>
      <c r="H447" s="183"/>
      <c r="I447" s="182"/>
      <c r="J447" s="182"/>
      <c r="K447" s="182"/>
      <c r="L447" s="182"/>
      <c r="M447" s="182"/>
      <c r="N447" s="182"/>
      <c r="O447" s="182"/>
      <c r="P447" s="184"/>
      <c r="Q447" s="184"/>
      <c r="R447" s="184"/>
      <c r="S447" s="184"/>
      <c r="T447" s="184"/>
      <c r="U447" s="184"/>
      <c r="V447" s="184"/>
      <c r="W447" s="184"/>
      <c r="X447" s="184"/>
      <c r="Y447" s="182"/>
      <c r="Z447" s="182"/>
      <c r="AA447" s="184"/>
      <c r="AB447" s="184"/>
      <c r="AC447" s="184"/>
      <c r="AD447" s="184"/>
      <c r="AE447" s="184"/>
      <c r="AF447" s="184"/>
      <c r="AG447" s="184"/>
      <c r="AH447" s="184"/>
      <c r="AI447" s="184"/>
      <c r="AJ447" s="174"/>
      <c r="AK447" s="174"/>
      <c r="AL447" s="174"/>
      <c r="AM447" s="174"/>
      <c r="AN447" s="174"/>
    </row>
    <row r="448" spans="1:40" ht="15.75" customHeight="1">
      <c r="A448" s="181" t="str">
        <f t="shared" si="3"/>
        <v/>
      </c>
      <c r="B448" s="182"/>
      <c r="C448" s="182"/>
      <c r="D448" s="182" t="str">
        <f t="array" ref="D448">IF(F448="","",INDEX(#REF!,MATCH(F448,#REF!,0)))</f>
        <v/>
      </c>
      <c r="E448" s="182" t="str">
        <f t="array" ref="E448">IF(F448="","",INDEX(#REF!,MATCH(F448,#REF!,0)))</f>
        <v/>
      </c>
      <c r="F448" s="182"/>
      <c r="G448" s="182"/>
      <c r="H448" s="183"/>
      <c r="I448" s="182"/>
      <c r="J448" s="182"/>
      <c r="K448" s="182"/>
      <c r="L448" s="182"/>
      <c r="M448" s="182"/>
      <c r="N448" s="182"/>
      <c r="O448" s="182"/>
      <c r="P448" s="184"/>
      <c r="Q448" s="184"/>
      <c r="R448" s="184"/>
      <c r="S448" s="184"/>
      <c r="T448" s="184"/>
      <c r="U448" s="184"/>
      <c r="V448" s="184"/>
      <c r="W448" s="184"/>
      <c r="X448" s="184"/>
      <c r="Y448" s="182"/>
      <c r="Z448" s="182"/>
      <c r="AA448" s="184"/>
      <c r="AB448" s="184"/>
      <c r="AC448" s="184"/>
      <c r="AD448" s="184"/>
      <c r="AE448" s="184"/>
      <c r="AF448" s="184"/>
      <c r="AG448" s="184"/>
      <c r="AH448" s="184"/>
      <c r="AI448" s="184"/>
      <c r="AJ448" s="174"/>
      <c r="AK448" s="174"/>
      <c r="AL448" s="174"/>
      <c r="AM448" s="174"/>
      <c r="AN448" s="174"/>
    </row>
    <row r="449" spans="1:40" ht="15.75" customHeight="1">
      <c r="A449" s="181" t="str">
        <f t="shared" si="3"/>
        <v/>
      </c>
      <c r="B449" s="182"/>
      <c r="C449" s="182"/>
      <c r="D449" s="182" t="str">
        <f t="array" ref="D449">IF(F449="","",INDEX(#REF!,MATCH(F449,#REF!,0)))</f>
        <v/>
      </c>
      <c r="E449" s="182" t="str">
        <f t="array" ref="E449">IF(F449="","",INDEX(#REF!,MATCH(F449,#REF!,0)))</f>
        <v/>
      </c>
      <c r="F449" s="182"/>
      <c r="G449" s="182"/>
      <c r="H449" s="183"/>
      <c r="I449" s="182"/>
      <c r="J449" s="182"/>
      <c r="K449" s="182"/>
      <c r="L449" s="182"/>
      <c r="M449" s="182"/>
      <c r="N449" s="182"/>
      <c r="O449" s="182"/>
      <c r="P449" s="184"/>
      <c r="Q449" s="184"/>
      <c r="R449" s="184"/>
      <c r="S449" s="184"/>
      <c r="T449" s="184"/>
      <c r="U449" s="184"/>
      <c r="V449" s="184"/>
      <c r="W449" s="184"/>
      <c r="X449" s="184"/>
      <c r="Y449" s="182"/>
      <c r="Z449" s="182"/>
      <c r="AA449" s="184"/>
      <c r="AB449" s="184"/>
      <c r="AC449" s="184"/>
      <c r="AD449" s="184"/>
      <c r="AE449" s="184"/>
      <c r="AF449" s="184"/>
      <c r="AG449" s="184"/>
      <c r="AH449" s="184"/>
      <c r="AI449" s="184"/>
      <c r="AJ449" s="174"/>
      <c r="AK449" s="174"/>
      <c r="AL449" s="174"/>
      <c r="AM449" s="174"/>
      <c r="AN449" s="174"/>
    </row>
    <row r="450" spans="1:40" ht="15.75" customHeight="1">
      <c r="A450" s="181" t="str">
        <f t="shared" si="3"/>
        <v/>
      </c>
      <c r="B450" s="182"/>
      <c r="C450" s="182"/>
      <c r="D450" s="182" t="str">
        <f t="array" ref="D450">IF(F450="","",INDEX(#REF!,MATCH(F450,#REF!,0)))</f>
        <v/>
      </c>
      <c r="E450" s="182" t="str">
        <f t="array" ref="E450">IF(F450="","",INDEX(#REF!,MATCH(F450,#REF!,0)))</f>
        <v/>
      </c>
      <c r="F450" s="182"/>
      <c r="G450" s="182"/>
      <c r="H450" s="183"/>
      <c r="I450" s="182"/>
      <c r="J450" s="182"/>
      <c r="K450" s="182"/>
      <c r="L450" s="182"/>
      <c r="M450" s="182"/>
      <c r="N450" s="182"/>
      <c r="O450" s="182"/>
      <c r="P450" s="184"/>
      <c r="Q450" s="184"/>
      <c r="R450" s="184"/>
      <c r="S450" s="184"/>
      <c r="T450" s="184"/>
      <c r="U450" s="184"/>
      <c r="V450" s="184"/>
      <c r="W450" s="184"/>
      <c r="X450" s="184"/>
      <c r="Y450" s="182"/>
      <c r="Z450" s="182"/>
      <c r="AA450" s="184"/>
      <c r="AB450" s="184"/>
      <c r="AC450" s="184"/>
      <c r="AD450" s="184"/>
      <c r="AE450" s="184"/>
      <c r="AF450" s="184"/>
      <c r="AG450" s="184"/>
      <c r="AH450" s="184"/>
      <c r="AI450" s="184"/>
      <c r="AJ450" s="174"/>
      <c r="AK450" s="174"/>
      <c r="AL450" s="174"/>
      <c r="AM450" s="174"/>
      <c r="AN450" s="174"/>
    </row>
    <row r="451" spans="1:40" ht="15.75" customHeight="1">
      <c r="A451" s="181" t="str">
        <f t="shared" si="3"/>
        <v/>
      </c>
      <c r="B451" s="182"/>
      <c r="C451" s="182"/>
      <c r="D451" s="182" t="str">
        <f t="array" ref="D451">IF(F451="","",INDEX(#REF!,MATCH(F451,#REF!,0)))</f>
        <v/>
      </c>
      <c r="E451" s="182" t="str">
        <f t="array" ref="E451">IF(F451="","",INDEX(#REF!,MATCH(F451,#REF!,0)))</f>
        <v/>
      </c>
      <c r="F451" s="182"/>
      <c r="G451" s="182"/>
      <c r="H451" s="183"/>
      <c r="I451" s="182"/>
      <c r="J451" s="182"/>
      <c r="K451" s="182"/>
      <c r="L451" s="182"/>
      <c r="M451" s="182"/>
      <c r="N451" s="182"/>
      <c r="O451" s="182"/>
      <c r="P451" s="184"/>
      <c r="Q451" s="184"/>
      <c r="R451" s="184"/>
      <c r="S451" s="184"/>
      <c r="T451" s="184"/>
      <c r="U451" s="184"/>
      <c r="V451" s="184"/>
      <c r="W451" s="184"/>
      <c r="X451" s="184"/>
      <c r="Y451" s="182"/>
      <c r="Z451" s="182"/>
      <c r="AA451" s="184"/>
      <c r="AB451" s="184"/>
      <c r="AC451" s="184"/>
      <c r="AD451" s="184"/>
      <c r="AE451" s="184"/>
      <c r="AF451" s="184"/>
      <c r="AG451" s="184"/>
      <c r="AH451" s="184"/>
      <c r="AI451" s="184"/>
      <c r="AJ451" s="174"/>
      <c r="AK451" s="174"/>
      <c r="AL451" s="174"/>
      <c r="AM451" s="174"/>
      <c r="AN451" s="174"/>
    </row>
    <row r="452" spans="1:40" ht="15.75" customHeight="1">
      <c r="A452" s="181" t="str">
        <f t="shared" si="3"/>
        <v/>
      </c>
      <c r="B452" s="182"/>
      <c r="C452" s="182"/>
      <c r="D452" s="182" t="str">
        <f t="array" ref="D452">IF(F452="","",INDEX(#REF!,MATCH(F452,#REF!,0)))</f>
        <v/>
      </c>
      <c r="E452" s="182" t="str">
        <f t="array" ref="E452">IF(F452="","",INDEX(#REF!,MATCH(F452,#REF!,0)))</f>
        <v/>
      </c>
      <c r="F452" s="182"/>
      <c r="G452" s="182"/>
      <c r="H452" s="183"/>
      <c r="I452" s="182"/>
      <c r="J452" s="182"/>
      <c r="K452" s="182"/>
      <c r="L452" s="182"/>
      <c r="M452" s="182"/>
      <c r="N452" s="182"/>
      <c r="O452" s="182"/>
      <c r="P452" s="184"/>
      <c r="Q452" s="184"/>
      <c r="R452" s="184"/>
      <c r="S452" s="184"/>
      <c r="T452" s="184"/>
      <c r="U452" s="184"/>
      <c r="V452" s="184"/>
      <c r="W452" s="184"/>
      <c r="X452" s="184"/>
      <c r="Y452" s="182"/>
      <c r="Z452" s="182"/>
      <c r="AA452" s="184"/>
      <c r="AB452" s="184"/>
      <c r="AC452" s="184"/>
      <c r="AD452" s="184"/>
      <c r="AE452" s="184"/>
      <c r="AF452" s="184"/>
      <c r="AG452" s="184"/>
      <c r="AH452" s="184"/>
      <c r="AI452" s="184"/>
      <c r="AJ452" s="174"/>
      <c r="AK452" s="174"/>
      <c r="AL452" s="174"/>
      <c r="AM452" s="174"/>
      <c r="AN452" s="174"/>
    </row>
    <row r="453" spans="1:40" ht="15.75" customHeight="1">
      <c r="A453" s="181" t="str">
        <f t="shared" si="3"/>
        <v/>
      </c>
      <c r="B453" s="182"/>
      <c r="C453" s="182"/>
      <c r="D453" s="182" t="str">
        <f t="array" ref="D453">IF(F453="","",INDEX(#REF!,MATCH(F453,#REF!,0)))</f>
        <v/>
      </c>
      <c r="E453" s="182" t="str">
        <f t="array" ref="E453">IF(F453="","",INDEX(#REF!,MATCH(F453,#REF!,0)))</f>
        <v/>
      </c>
      <c r="F453" s="182"/>
      <c r="G453" s="182"/>
      <c r="H453" s="183"/>
      <c r="I453" s="182"/>
      <c r="J453" s="182"/>
      <c r="K453" s="182"/>
      <c r="L453" s="182"/>
      <c r="M453" s="182"/>
      <c r="N453" s="182"/>
      <c r="O453" s="182"/>
      <c r="P453" s="184"/>
      <c r="Q453" s="184"/>
      <c r="R453" s="184"/>
      <c r="S453" s="184"/>
      <c r="T453" s="184"/>
      <c r="U453" s="184"/>
      <c r="V453" s="184"/>
      <c r="W453" s="184"/>
      <c r="X453" s="184"/>
      <c r="Y453" s="182"/>
      <c r="Z453" s="182"/>
      <c r="AA453" s="184"/>
      <c r="AB453" s="184"/>
      <c r="AC453" s="184"/>
      <c r="AD453" s="184"/>
      <c r="AE453" s="184"/>
      <c r="AF453" s="184"/>
      <c r="AG453" s="184"/>
      <c r="AH453" s="184"/>
      <c r="AI453" s="184"/>
      <c r="AJ453" s="174"/>
      <c r="AK453" s="174"/>
      <c r="AL453" s="174"/>
      <c r="AM453" s="174"/>
      <c r="AN453" s="174"/>
    </row>
    <row r="454" spans="1:40" ht="15.75" customHeight="1">
      <c r="A454" s="181" t="str">
        <f t="shared" si="3"/>
        <v/>
      </c>
      <c r="B454" s="182"/>
      <c r="C454" s="182"/>
      <c r="D454" s="182" t="str">
        <f t="array" ref="D454">IF(F454="","",INDEX(#REF!,MATCH(F454,#REF!,0)))</f>
        <v/>
      </c>
      <c r="E454" s="182" t="str">
        <f t="array" ref="E454">IF(F454="","",INDEX(#REF!,MATCH(F454,#REF!,0)))</f>
        <v/>
      </c>
      <c r="F454" s="182"/>
      <c r="G454" s="182"/>
      <c r="H454" s="183"/>
      <c r="I454" s="182"/>
      <c r="J454" s="182"/>
      <c r="K454" s="182"/>
      <c r="L454" s="182"/>
      <c r="M454" s="182"/>
      <c r="N454" s="182"/>
      <c r="O454" s="182"/>
      <c r="P454" s="184"/>
      <c r="Q454" s="184"/>
      <c r="R454" s="184"/>
      <c r="S454" s="184"/>
      <c r="T454" s="184"/>
      <c r="U454" s="184"/>
      <c r="V454" s="184"/>
      <c r="W454" s="184"/>
      <c r="X454" s="184"/>
      <c r="Y454" s="182"/>
      <c r="Z454" s="182"/>
      <c r="AA454" s="184"/>
      <c r="AB454" s="184"/>
      <c r="AC454" s="184"/>
      <c r="AD454" s="184"/>
      <c r="AE454" s="184"/>
      <c r="AF454" s="184"/>
      <c r="AG454" s="184"/>
      <c r="AH454" s="184"/>
      <c r="AI454" s="184"/>
      <c r="AJ454" s="174"/>
      <c r="AK454" s="174"/>
      <c r="AL454" s="174"/>
      <c r="AM454" s="174"/>
      <c r="AN454" s="174"/>
    </row>
    <row r="455" spans="1:40" ht="15.75" customHeight="1">
      <c r="A455" s="181" t="str">
        <f t="shared" si="3"/>
        <v/>
      </c>
      <c r="B455" s="182"/>
      <c r="C455" s="182"/>
      <c r="D455" s="182" t="str">
        <f t="array" ref="D455">IF(F455="","",INDEX(#REF!,MATCH(F455,#REF!,0)))</f>
        <v/>
      </c>
      <c r="E455" s="182" t="str">
        <f t="array" ref="E455">IF(F455="","",INDEX(#REF!,MATCH(F455,#REF!,0)))</f>
        <v/>
      </c>
      <c r="F455" s="182"/>
      <c r="G455" s="182"/>
      <c r="H455" s="183"/>
      <c r="I455" s="182"/>
      <c r="J455" s="182"/>
      <c r="K455" s="182"/>
      <c r="L455" s="182"/>
      <c r="M455" s="182"/>
      <c r="N455" s="182"/>
      <c r="O455" s="182"/>
      <c r="P455" s="184"/>
      <c r="Q455" s="184"/>
      <c r="R455" s="184"/>
      <c r="S455" s="184"/>
      <c r="T455" s="184"/>
      <c r="U455" s="184"/>
      <c r="V455" s="184"/>
      <c r="W455" s="184"/>
      <c r="X455" s="184"/>
      <c r="Y455" s="182"/>
      <c r="Z455" s="182"/>
      <c r="AA455" s="184"/>
      <c r="AB455" s="184"/>
      <c r="AC455" s="184"/>
      <c r="AD455" s="184"/>
      <c r="AE455" s="184"/>
      <c r="AF455" s="184"/>
      <c r="AG455" s="184"/>
      <c r="AH455" s="184"/>
      <c r="AI455" s="184"/>
      <c r="AJ455" s="174"/>
      <c r="AK455" s="174"/>
      <c r="AL455" s="174"/>
      <c r="AM455" s="174"/>
      <c r="AN455" s="174"/>
    </row>
    <row r="456" spans="1:40" ht="15.75" customHeight="1">
      <c r="A456" s="181" t="str">
        <f t="shared" si="3"/>
        <v/>
      </c>
      <c r="B456" s="182"/>
      <c r="C456" s="182"/>
      <c r="D456" s="182" t="str">
        <f t="array" ref="D456">IF(F456="","",INDEX(#REF!,MATCH(F456,#REF!,0)))</f>
        <v/>
      </c>
      <c r="E456" s="182" t="str">
        <f t="array" ref="E456">IF(F456="","",INDEX(#REF!,MATCH(F456,#REF!,0)))</f>
        <v/>
      </c>
      <c r="F456" s="182"/>
      <c r="G456" s="182"/>
      <c r="H456" s="183"/>
      <c r="I456" s="182"/>
      <c r="J456" s="182"/>
      <c r="K456" s="182"/>
      <c r="L456" s="182"/>
      <c r="M456" s="182"/>
      <c r="N456" s="182"/>
      <c r="O456" s="182"/>
      <c r="P456" s="184"/>
      <c r="Q456" s="184"/>
      <c r="R456" s="184"/>
      <c r="S456" s="184"/>
      <c r="T456" s="184"/>
      <c r="U456" s="184"/>
      <c r="V456" s="184"/>
      <c r="W456" s="184"/>
      <c r="X456" s="184"/>
      <c r="Y456" s="182"/>
      <c r="Z456" s="182"/>
      <c r="AA456" s="184"/>
      <c r="AB456" s="184"/>
      <c r="AC456" s="184"/>
      <c r="AD456" s="184"/>
      <c r="AE456" s="184"/>
      <c r="AF456" s="184"/>
      <c r="AG456" s="184"/>
      <c r="AH456" s="184"/>
      <c r="AI456" s="184"/>
      <c r="AJ456" s="174"/>
      <c r="AK456" s="174"/>
      <c r="AL456" s="174"/>
      <c r="AM456" s="174"/>
      <c r="AN456" s="174"/>
    </row>
    <row r="457" spans="1:40" ht="15.75" customHeight="1">
      <c r="A457" s="181" t="str">
        <f t="shared" si="3"/>
        <v/>
      </c>
      <c r="B457" s="182"/>
      <c r="C457" s="182"/>
      <c r="D457" s="182" t="str">
        <f t="array" ref="D457">IF(F457="","",INDEX(#REF!,MATCH(F457,#REF!,0)))</f>
        <v/>
      </c>
      <c r="E457" s="182" t="str">
        <f t="array" ref="E457">IF(F457="","",INDEX(#REF!,MATCH(F457,#REF!,0)))</f>
        <v/>
      </c>
      <c r="F457" s="182"/>
      <c r="G457" s="182"/>
      <c r="H457" s="183"/>
      <c r="I457" s="182"/>
      <c r="J457" s="182"/>
      <c r="K457" s="182"/>
      <c r="L457" s="182"/>
      <c r="M457" s="182"/>
      <c r="N457" s="182"/>
      <c r="O457" s="182"/>
      <c r="P457" s="184"/>
      <c r="Q457" s="184"/>
      <c r="R457" s="184"/>
      <c r="S457" s="184"/>
      <c r="T457" s="184"/>
      <c r="U457" s="184"/>
      <c r="V457" s="184"/>
      <c r="W457" s="184"/>
      <c r="X457" s="184"/>
      <c r="Y457" s="182"/>
      <c r="Z457" s="182"/>
      <c r="AA457" s="184"/>
      <c r="AB457" s="184"/>
      <c r="AC457" s="184"/>
      <c r="AD457" s="184"/>
      <c r="AE457" s="184"/>
      <c r="AF457" s="184"/>
      <c r="AG457" s="184"/>
      <c r="AH457" s="184"/>
      <c r="AI457" s="184"/>
      <c r="AJ457" s="174"/>
      <c r="AK457" s="174"/>
      <c r="AL457" s="174"/>
      <c r="AM457" s="174"/>
      <c r="AN457" s="174"/>
    </row>
    <row r="458" spans="1:40" ht="15.75" customHeight="1">
      <c r="A458" s="181" t="str">
        <f t="shared" si="3"/>
        <v/>
      </c>
      <c r="B458" s="182"/>
      <c r="C458" s="182"/>
      <c r="D458" s="182" t="str">
        <f t="array" ref="D458">IF(F458="","",INDEX(#REF!,MATCH(F458,#REF!,0)))</f>
        <v/>
      </c>
      <c r="E458" s="182" t="str">
        <f t="array" ref="E458">IF(F458="","",INDEX(#REF!,MATCH(F458,#REF!,0)))</f>
        <v/>
      </c>
      <c r="F458" s="182"/>
      <c r="G458" s="182"/>
      <c r="H458" s="183"/>
      <c r="I458" s="182"/>
      <c r="J458" s="182"/>
      <c r="K458" s="182"/>
      <c r="L458" s="182"/>
      <c r="M458" s="182"/>
      <c r="N458" s="182"/>
      <c r="O458" s="182"/>
      <c r="P458" s="184"/>
      <c r="Q458" s="184"/>
      <c r="R458" s="184"/>
      <c r="S458" s="184"/>
      <c r="T458" s="184"/>
      <c r="U458" s="184"/>
      <c r="V458" s="184"/>
      <c r="W458" s="184"/>
      <c r="X458" s="184"/>
      <c r="Y458" s="182"/>
      <c r="Z458" s="182"/>
      <c r="AA458" s="184"/>
      <c r="AB458" s="184"/>
      <c r="AC458" s="184"/>
      <c r="AD458" s="184"/>
      <c r="AE458" s="184"/>
      <c r="AF458" s="184"/>
      <c r="AG458" s="184"/>
      <c r="AH458" s="184"/>
      <c r="AI458" s="184"/>
      <c r="AJ458" s="174"/>
      <c r="AK458" s="174"/>
      <c r="AL458" s="174"/>
      <c r="AM458" s="174"/>
      <c r="AN458" s="174"/>
    </row>
    <row r="459" spans="1:40" ht="15.75" customHeight="1">
      <c r="A459" s="181" t="str">
        <f t="shared" si="3"/>
        <v/>
      </c>
      <c r="B459" s="182"/>
      <c r="C459" s="182"/>
      <c r="D459" s="182" t="str">
        <f t="array" ref="D459">IF(F459="","",INDEX(#REF!,MATCH(F459,#REF!,0)))</f>
        <v/>
      </c>
      <c r="E459" s="182" t="str">
        <f t="array" ref="E459">IF(F459="","",INDEX(#REF!,MATCH(F459,#REF!,0)))</f>
        <v/>
      </c>
      <c r="F459" s="182"/>
      <c r="G459" s="182"/>
      <c r="H459" s="183"/>
      <c r="I459" s="182"/>
      <c r="J459" s="182"/>
      <c r="K459" s="182"/>
      <c r="L459" s="182"/>
      <c r="M459" s="182"/>
      <c r="N459" s="182"/>
      <c r="O459" s="182"/>
      <c r="P459" s="184"/>
      <c r="Q459" s="184"/>
      <c r="R459" s="184"/>
      <c r="S459" s="184"/>
      <c r="T459" s="184"/>
      <c r="U459" s="184"/>
      <c r="V459" s="184"/>
      <c r="W459" s="184"/>
      <c r="X459" s="184"/>
      <c r="Y459" s="182"/>
      <c r="Z459" s="182"/>
      <c r="AA459" s="184"/>
      <c r="AB459" s="184"/>
      <c r="AC459" s="184"/>
      <c r="AD459" s="184"/>
      <c r="AE459" s="184"/>
      <c r="AF459" s="184"/>
      <c r="AG459" s="184"/>
      <c r="AH459" s="184"/>
      <c r="AI459" s="184"/>
      <c r="AJ459" s="174"/>
      <c r="AK459" s="174"/>
      <c r="AL459" s="174"/>
      <c r="AM459" s="174"/>
      <c r="AN459" s="174"/>
    </row>
    <row r="460" spans="1:40" ht="15.75" customHeight="1">
      <c r="A460" s="181" t="str">
        <f t="shared" si="3"/>
        <v/>
      </c>
      <c r="B460" s="182"/>
      <c r="C460" s="182"/>
      <c r="D460" s="182" t="str">
        <f t="array" ref="D460">IF(F460="","",INDEX(#REF!,MATCH(F460,#REF!,0)))</f>
        <v/>
      </c>
      <c r="E460" s="182" t="str">
        <f t="array" ref="E460">IF(F460="","",INDEX(#REF!,MATCH(F460,#REF!,0)))</f>
        <v/>
      </c>
      <c r="F460" s="182"/>
      <c r="G460" s="182"/>
      <c r="H460" s="183"/>
      <c r="I460" s="182"/>
      <c r="J460" s="182"/>
      <c r="K460" s="182"/>
      <c r="L460" s="182"/>
      <c r="M460" s="182"/>
      <c r="N460" s="182"/>
      <c r="O460" s="182"/>
      <c r="P460" s="184"/>
      <c r="Q460" s="184"/>
      <c r="R460" s="184"/>
      <c r="S460" s="184"/>
      <c r="T460" s="184"/>
      <c r="U460" s="184"/>
      <c r="V460" s="184"/>
      <c r="W460" s="184"/>
      <c r="X460" s="184"/>
      <c r="Y460" s="182"/>
      <c r="Z460" s="182"/>
      <c r="AA460" s="184"/>
      <c r="AB460" s="184"/>
      <c r="AC460" s="184"/>
      <c r="AD460" s="184"/>
      <c r="AE460" s="184"/>
      <c r="AF460" s="184"/>
      <c r="AG460" s="184"/>
      <c r="AH460" s="184"/>
      <c r="AI460" s="184"/>
      <c r="AJ460" s="174"/>
      <c r="AK460" s="174"/>
      <c r="AL460" s="174"/>
      <c r="AM460" s="174"/>
      <c r="AN460" s="174"/>
    </row>
    <row r="461" spans="1:40" ht="15.75" customHeight="1">
      <c r="A461" s="181" t="str">
        <f t="shared" si="3"/>
        <v/>
      </c>
      <c r="B461" s="182"/>
      <c r="C461" s="182"/>
      <c r="D461" s="182" t="str">
        <f t="array" ref="D461">IF(F461="","",INDEX(#REF!,MATCH(F461,#REF!,0)))</f>
        <v/>
      </c>
      <c r="E461" s="182" t="str">
        <f t="array" ref="E461">IF(F461="","",INDEX(#REF!,MATCH(F461,#REF!,0)))</f>
        <v/>
      </c>
      <c r="F461" s="182"/>
      <c r="G461" s="182"/>
      <c r="H461" s="183"/>
      <c r="I461" s="182"/>
      <c r="J461" s="182"/>
      <c r="K461" s="182"/>
      <c r="L461" s="182"/>
      <c r="M461" s="182"/>
      <c r="N461" s="182"/>
      <c r="O461" s="182"/>
      <c r="P461" s="184"/>
      <c r="Q461" s="184"/>
      <c r="R461" s="184"/>
      <c r="S461" s="184"/>
      <c r="T461" s="184"/>
      <c r="U461" s="184"/>
      <c r="V461" s="184"/>
      <c r="W461" s="184"/>
      <c r="X461" s="184"/>
      <c r="Y461" s="182"/>
      <c r="Z461" s="182"/>
      <c r="AA461" s="184"/>
      <c r="AB461" s="184"/>
      <c r="AC461" s="184"/>
      <c r="AD461" s="184"/>
      <c r="AE461" s="184"/>
      <c r="AF461" s="184"/>
      <c r="AG461" s="184"/>
      <c r="AH461" s="184"/>
      <c r="AI461" s="184"/>
      <c r="AJ461" s="174"/>
      <c r="AK461" s="174"/>
      <c r="AL461" s="174"/>
      <c r="AM461" s="174"/>
      <c r="AN461" s="174"/>
    </row>
    <row r="462" spans="1:40" ht="15.75" customHeight="1">
      <c r="A462" s="181" t="str">
        <f t="shared" si="3"/>
        <v/>
      </c>
      <c r="B462" s="182"/>
      <c r="C462" s="182"/>
      <c r="D462" s="182" t="str">
        <f t="array" ref="D462">IF(F462="","",INDEX(#REF!,MATCH(F462,#REF!,0)))</f>
        <v/>
      </c>
      <c r="E462" s="182" t="str">
        <f t="array" ref="E462">IF(F462="","",INDEX(#REF!,MATCH(F462,#REF!,0)))</f>
        <v/>
      </c>
      <c r="F462" s="182"/>
      <c r="G462" s="182"/>
      <c r="H462" s="183"/>
      <c r="I462" s="182"/>
      <c r="J462" s="182"/>
      <c r="K462" s="182"/>
      <c r="L462" s="182"/>
      <c r="M462" s="182"/>
      <c r="N462" s="182"/>
      <c r="O462" s="182"/>
      <c r="P462" s="184"/>
      <c r="Q462" s="184"/>
      <c r="R462" s="184"/>
      <c r="S462" s="184"/>
      <c r="T462" s="184"/>
      <c r="U462" s="184"/>
      <c r="V462" s="184"/>
      <c r="W462" s="184"/>
      <c r="X462" s="184"/>
      <c r="Y462" s="182"/>
      <c r="Z462" s="182"/>
      <c r="AA462" s="184"/>
      <c r="AB462" s="184"/>
      <c r="AC462" s="184"/>
      <c r="AD462" s="184"/>
      <c r="AE462" s="184"/>
      <c r="AF462" s="184"/>
      <c r="AG462" s="184"/>
      <c r="AH462" s="184"/>
      <c r="AI462" s="184"/>
      <c r="AJ462" s="174"/>
      <c r="AK462" s="174"/>
      <c r="AL462" s="174"/>
      <c r="AM462" s="174"/>
      <c r="AN462" s="174"/>
    </row>
    <row r="463" spans="1:40" ht="15.75" customHeight="1">
      <c r="A463" s="181" t="str">
        <f t="shared" si="3"/>
        <v/>
      </c>
      <c r="B463" s="182"/>
      <c r="C463" s="182"/>
      <c r="D463" s="182" t="str">
        <f t="array" ref="D463">IF(F463="","",INDEX(#REF!,MATCH(F463,#REF!,0)))</f>
        <v/>
      </c>
      <c r="E463" s="182" t="str">
        <f t="array" ref="E463">IF(F463="","",INDEX(#REF!,MATCH(F463,#REF!,0)))</f>
        <v/>
      </c>
      <c r="F463" s="182"/>
      <c r="G463" s="182"/>
      <c r="H463" s="183"/>
      <c r="I463" s="182"/>
      <c r="J463" s="182"/>
      <c r="K463" s="182"/>
      <c r="L463" s="182"/>
      <c r="M463" s="182"/>
      <c r="N463" s="182"/>
      <c r="O463" s="182"/>
      <c r="P463" s="184"/>
      <c r="Q463" s="184"/>
      <c r="R463" s="184"/>
      <c r="S463" s="184"/>
      <c r="T463" s="184"/>
      <c r="U463" s="184"/>
      <c r="V463" s="184"/>
      <c r="W463" s="184"/>
      <c r="X463" s="184"/>
      <c r="Y463" s="182"/>
      <c r="Z463" s="182"/>
      <c r="AA463" s="184"/>
      <c r="AB463" s="184"/>
      <c r="AC463" s="184"/>
      <c r="AD463" s="184"/>
      <c r="AE463" s="184"/>
      <c r="AF463" s="184"/>
      <c r="AG463" s="184"/>
      <c r="AH463" s="184"/>
      <c r="AI463" s="184"/>
      <c r="AJ463" s="174"/>
      <c r="AK463" s="174"/>
      <c r="AL463" s="174"/>
      <c r="AM463" s="174"/>
      <c r="AN463" s="174"/>
    </row>
    <row r="464" spans="1:40" ht="15.75" customHeight="1">
      <c r="A464" s="181" t="str">
        <f t="shared" si="3"/>
        <v/>
      </c>
      <c r="B464" s="182"/>
      <c r="C464" s="182"/>
      <c r="D464" s="182" t="str">
        <f t="array" ref="D464">IF(F464="","",INDEX(#REF!,MATCH(F464,#REF!,0)))</f>
        <v/>
      </c>
      <c r="E464" s="182" t="str">
        <f t="array" ref="E464">IF(F464="","",INDEX(#REF!,MATCH(F464,#REF!,0)))</f>
        <v/>
      </c>
      <c r="F464" s="182"/>
      <c r="G464" s="182"/>
      <c r="H464" s="183"/>
      <c r="I464" s="182"/>
      <c r="J464" s="182"/>
      <c r="K464" s="182"/>
      <c r="L464" s="182"/>
      <c r="M464" s="182"/>
      <c r="N464" s="182"/>
      <c r="O464" s="182"/>
      <c r="P464" s="184"/>
      <c r="Q464" s="184"/>
      <c r="R464" s="184"/>
      <c r="S464" s="184"/>
      <c r="T464" s="184"/>
      <c r="U464" s="184"/>
      <c r="V464" s="184"/>
      <c r="W464" s="184"/>
      <c r="X464" s="184"/>
      <c r="Y464" s="182"/>
      <c r="Z464" s="182"/>
      <c r="AA464" s="184"/>
      <c r="AB464" s="184"/>
      <c r="AC464" s="184"/>
      <c r="AD464" s="184"/>
      <c r="AE464" s="184"/>
      <c r="AF464" s="184"/>
      <c r="AG464" s="184"/>
      <c r="AH464" s="184"/>
      <c r="AI464" s="184"/>
      <c r="AJ464" s="174"/>
      <c r="AK464" s="174"/>
      <c r="AL464" s="174"/>
      <c r="AM464" s="174"/>
      <c r="AN464" s="174"/>
    </row>
    <row r="465" spans="1:40" ht="15.75" customHeight="1">
      <c r="A465" s="181" t="str">
        <f t="shared" si="3"/>
        <v/>
      </c>
      <c r="B465" s="182"/>
      <c r="C465" s="182"/>
      <c r="D465" s="182" t="str">
        <f t="array" ref="D465">IF(F465="","",INDEX(#REF!,MATCH(F465,#REF!,0)))</f>
        <v/>
      </c>
      <c r="E465" s="182" t="str">
        <f t="array" ref="E465">IF(F465="","",INDEX(#REF!,MATCH(F465,#REF!,0)))</f>
        <v/>
      </c>
      <c r="F465" s="182"/>
      <c r="G465" s="182"/>
      <c r="H465" s="183"/>
      <c r="I465" s="182"/>
      <c r="J465" s="182"/>
      <c r="K465" s="182"/>
      <c r="L465" s="182"/>
      <c r="M465" s="182"/>
      <c r="N465" s="182"/>
      <c r="O465" s="182"/>
      <c r="P465" s="184"/>
      <c r="Q465" s="184"/>
      <c r="R465" s="184"/>
      <c r="S465" s="184"/>
      <c r="T465" s="184"/>
      <c r="U465" s="184"/>
      <c r="V465" s="184"/>
      <c r="W465" s="184"/>
      <c r="X465" s="184"/>
      <c r="Y465" s="182"/>
      <c r="Z465" s="182"/>
      <c r="AA465" s="184"/>
      <c r="AB465" s="184"/>
      <c r="AC465" s="184"/>
      <c r="AD465" s="184"/>
      <c r="AE465" s="184"/>
      <c r="AF465" s="184"/>
      <c r="AG465" s="184"/>
      <c r="AH465" s="184"/>
      <c r="AI465" s="184"/>
      <c r="AJ465" s="174"/>
      <c r="AK465" s="174"/>
      <c r="AL465" s="174"/>
      <c r="AM465" s="174"/>
      <c r="AN465" s="174"/>
    </row>
    <row r="466" spans="1:40" ht="15.75" customHeight="1">
      <c r="A466" s="181" t="str">
        <f t="shared" si="3"/>
        <v/>
      </c>
      <c r="B466" s="182"/>
      <c r="C466" s="182"/>
      <c r="D466" s="182" t="str">
        <f t="array" ref="D466">IF(F466="","",INDEX(#REF!,MATCH(F466,#REF!,0)))</f>
        <v/>
      </c>
      <c r="E466" s="182" t="str">
        <f t="array" ref="E466">IF(F466="","",INDEX(#REF!,MATCH(F466,#REF!,0)))</f>
        <v/>
      </c>
      <c r="F466" s="182"/>
      <c r="G466" s="182"/>
      <c r="H466" s="183"/>
      <c r="I466" s="182"/>
      <c r="J466" s="182"/>
      <c r="K466" s="182"/>
      <c r="L466" s="182"/>
      <c r="M466" s="182"/>
      <c r="N466" s="182"/>
      <c r="O466" s="182"/>
      <c r="P466" s="184"/>
      <c r="Q466" s="184"/>
      <c r="R466" s="184"/>
      <c r="S466" s="184"/>
      <c r="T466" s="184"/>
      <c r="U466" s="184"/>
      <c r="V466" s="184"/>
      <c r="W466" s="184"/>
      <c r="X466" s="184"/>
      <c r="Y466" s="182"/>
      <c r="Z466" s="182"/>
      <c r="AA466" s="184"/>
      <c r="AB466" s="184"/>
      <c r="AC466" s="184"/>
      <c r="AD466" s="184"/>
      <c r="AE466" s="184"/>
      <c r="AF466" s="184"/>
      <c r="AG466" s="184"/>
      <c r="AH466" s="184"/>
      <c r="AI466" s="184"/>
      <c r="AJ466" s="174"/>
      <c r="AK466" s="174"/>
      <c r="AL466" s="174"/>
      <c r="AM466" s="174"/>
      <c r="AN466" s="174"/>
    </row>
    <row r="467" spans="1:40" ht="15.75" customHeight="1">
      <c r="A467" s="181" t="str">
        <f t="shared" si="3"/>
        <v/>
      </c>
      <c r="B467" s="182"/>
      <c r="C467" s="182"/>
      <c r="D467" s="182" t="str">
        <f t="array" ref="D467">IF(F467="","",INDEX(#REF!,MATCH(F467,#REF!,0)))</f>
        <v/>
      </c>
      <c r="E467" s="182" t="str">
        <f t="array" ref="E467">IF(F467="","",INDEX(#REF!,MATCH(F467,#REF!,0)))</f>
        <v/>
      </c>
      <c r="F467" s="182"/>
      <c r="G467" s="182"/>
      <c r="H467" s="183"/>
      <c r="I467" s="182"/>
      <c r="J467" s="182"/>
      <c r="K467" s="182"/>
      <c r="L467" s="182"/>
      <c r="M467" s="182"/>
      <c r="N467" s="182"/>
      <c r="O467" s="182"/>
      <c r="P467" s="184"/>
      <c r="Q467" s="184"/>
      <c r="R467" s="184"/>
      <c r="S467" s="184"/>
      <c r="T467" s="184"/>
      <c r="U467" s="184"/>
      <c r="V467" s="184"/>
      <c r="W467" s="184"/>
      <c r="X467" s="184"/>
      <c r="Y467" s="182"/>
      <c r="Z467" s="182"/>
      <c r="AA467" s="184"/>
      <c r="AB467" s="184"/>
      <c r="AC467" s="184"/>
      <c r="AD467" s="184"/>
      <c r="AE467" s="184"/>
      <c r="AF467" s="184"/>
      <c r="AG467" s="184"/>
      <c r="AH467" s="184"/>
      <c r="AI467" s="184"/>
      <c r="AJ467" s="174"/>
      <c r="AK467" s="174"/>
      <c r="AL467" s="174"/>
      <c r="AM467" s="174"/>
      <c r="AN467" s="174"/>
    </row>
    <row r="468" spans="1:40" ht="15.75" customHeight="1">
      <c r="A468" s="181" t="str">
        <f t="shared" si="3"/>
        <v/>
      </c>
      <c r="B468" s="182"/>
      <c r="C468" s="182"/>
      <c r="D468" s="182" t="str">
        <f t="array" ref="D468">IF(F468="","",INDEX(#REF!,MATCH(F468,#REF!,0)))</f>
        <v/>
      </c>
      <c r="E468" s="182" t="str">
        <f t="array" ref="E468">IF(F468="","",INDEX(#REF!,MATCH(F468,#REF!,0)))</f>
        <v/>
      </c>
      <c r="F468" s="182"/>
      <c r="G468" s="182"/>
      <c r="H468" s="183"/>
      <c r="I468" s="182"/>
      <c r="J468" s="182"/>
      <c r="K468" s="182"/>
      <c r="L468" s="182"/>
      <c r="M468" s="182"/>
      <c r="N468" s="182"/>
      <c r="O468" s="182"/>
      <c r="P468" s="184"/>
      <c r="Q468" s="184"/>
      <c r="R468" s="184"/>
      <c r="S468" s="184"/>
      <c r="T468" s="184"/>
      <c r="U468" s="184"/>
      <c r="V468" s="184"/>
      <c r="W468" s="184"/>
      <c r="X468" s="184"/>
      <c r="Y468" s="182"/>
      <c r="Z468" s="182"/>
      <c r="AA468" s="184"/>
      <c r="AB468" s="184"/>
      <c r="AC468" s="184"/>
      <c r="AD468" s="184"/>
      <c r="AE468" s="184"/>
      <c r="AF468" s="184"/>
      <c r="AG468" s="184"/>
      <c r="AH468" s="184"/>
      <c r="AI468" s="184"/>
      <c r="AJ468" s="174"/>
      <c r="AK468" s="174"/>
      <c r="AL468" s="174"/>
      <c r="AM468" s="174"/>
      <c r="AN468" s="174"/>
    </row>
    <row r="469" spans="1:40" ht="15.75" customHeight="1">
      <c r="A469" s="181" t="str">
        <f t="shared" si="3"/>
        <v/>
      </c>
      <c r="B469" s="182"/>
      <c r="C469" s="182"/>
      <c r="D469" s="182" t="str">
        <f t="array" ref="D469">IF(F469="","",INDEX(#REF!,MATCH(F469,#REF!,0)))</f>
        <v/>
      </c>
      <c r="E469" s="182" t="str">
        <f t="array" ref="E469">IF(F469="","",INDEX(#REF!,MATCH(F469,#REF!,0)))</f>
        <v/>
      </c>
      <c r="F469" s="182"/>
      <c r="G469" s="182"/>
      <c r="H469" s="183"/>
      <c r="I469" s="182"/>
      <c r="J469" s="182"/>
      <c r="K469" s="182"/>
      <c r="L469" s="182"/>
      <c r="M469" s="182"/>
      <c r="N469" s="182"/>
      <c r="O469" s="182"/>
      <c r="P469" s="184"/>
      <c r="Q469" s="184"/>
      <c r="R469" s="184"/>
      <c r="S469" s="184"/>
      <c r="T469" s="184"/>
      <c r="U469" s="184"/>
      <c r="V469" s="184"/>
      <c r="W469" s="184"/>
      <c r="X469" s="184"/>
      <c r="Y469" s="182"/>
      <c r="Z469" s="182"/>
      <c r="AA469" s="184"/>
      <c r="AB469" s="184"/>
      <c r="AC469" s="184"/>
      <c r="AD469" s="184"/>
      <c r="AE469" s="184"/>
      <c r="AF469" s="184"/>
      <c r="AG469" s="184"/>
      <c r="AH469" s="184"/>
      <c r="AI469" s="184"/>
      <c r="AJ469" s="174"/>
      <c r="AK469" s="174"/>
      <c r="AL469" s="174"/>
      <c r="AM469" s="174"/>
      <c r="AN469" s="174"/>
    </row>
    <row r="470" spans="1:40" ht="15.75" customHeight="1">
      <c r="A470" s="181" t="str">
        <f t="shared" si="3"/>
        <v/>
      </c>
      <c r="B470" s="182"/>
      <c r="C470" s="182"/>
      <c r="D470" s="182" t="str">
        <f t="array" ref="D470">IF(F470="","",INDEX(#REF!,MATCH(F470,#REF!,0)))</f>
        <v/>
      </c>
      <c r="E470" s="182" t="str">
        <f t="array" ref="E470">IF(F470="","",INDEX(#REF!,MATCH(F470,#REF!,0)))</f>
        <v/>
      </c>
      <c r="F470" s="182"/>
      <c r="G470" s="182"/>
      <c r="H470" s="183"/>
      <c r="I470" s="182"/>
      <c r="J470" s="182"/>
      <c r="K470" s="182"/>
      <c r="L470" s="182"/>
      <c r="M470" s="182"/>
      <c r="N470" s="182"/>
      <c r="O470" s="182"/>
      <c r="P470" s="184"/>
      <c r="Q470" s="184"/>
      <c r="R470" s="184"/>
      <c r="S470" s="184"/>
      <c r="T470" s="184"/>
      <c r="U470" s="184"/>
      <c r="V470" s="184"/>
      <c r="W470" s="184"/>
      <c r="X470" s="184"/>
      <c r="Y470" s="182"/>
      <c r="Z470" s="182"/>
      <c r="AA470" s="184"/>
      <c r="AB470" s="184"/>
      <c r="AC470" s="184"/>
      <c r="AD470" s="184"/>
      <c r="AE470" s="184"/>
      <c r="AF470" s="184"/>
      <c r="AG470" s="184"/>
      <c r="AH470" s="184"/>
      <c r="AI470" s="184"/>
      <c r="AJ470" s="174"/>
      <c r="AK470" s="174"/>
      <c r="AL470" s="174"/>
      <c r="AM470" s="174"/>
      <c r="AN470" s="174"/>
    </row>
    <row r="471" spans="1:40" ht="15.75" customHeight="1">
      <c r="A471" s="181" t="str">
        <f t="shared" si="3"/>
        <v/>
      </c>
      <c r="B471" s="182"/>
      <c r="C471" s="182"/>
      <c r="D471" s="182" t="str">
        <f t="array" ref="D471">IF(F471="","",INDEX(#REF!,MATCH(F471,#REF!,0)))</f>
        <v/>
      </c>
      <c r="E471" s="182" t="str">
        <f t="array" ref="E471">IF(F471="","",INDEX(#REF!,MATCH(F471,#REF!,0)))</f>
        <v/>
      </c>
      <c r="F471" s="182"/>
      <c r="G471" s="182"/>
      <c r="H471" s="183"/>
      <c r="I471" s="182"/>
      <c r="J471" s="182"/>
      <c r="K471" s="182"/>
      <c r="L471" s="182"/>
      <c r="M471" s="182"/>
      <c r="N471" s="182"/>
      <c r="O471" s="182"/>
      <c r="P471" s="184"/>
      <c r="Q471" s="184"/>
      <c r="R471" s="184"/>
      <c r="S471" s="184"/>
      <c r="T471" s="184"/>
      <c r="U471" s="184"/>
      <c r="V471" s="184"/>
      <c r="W471" s="184"/>
      <c r="X471" s="184"/>
      <c r="Y471" s="182"/>
      <c r="Z471" s="182"/>
      <c r="AA471" s="184"/>
      <c r="AB471" s="184"/>
      <c r="AC471" s="184"/>
      <c r="AD471" s="184"/>
      <c r="AE471" s="184"/>
      <c r="AF471" s="184"/>
      <c r="AG471" s="184"/>
      <c r="AH471" s="184"/>
      <c r="AI471" s="184"/>
      <c r="AJ471" s="174"/>
      <c r="AK471" s="174"/>
      <c r="AL471" s="174"/>
      <c r="AM471" s="174"/>
      <c r="AN471" s="174"/>
    </row>
    <row r="472" spans="1:40" ht="15.75" customHeight="1">
      <c r="A472" s="181" t="str">
        <f t="shared" si="3"/>
        <v/>
      </c>
      <c r="B472" s="182"/>
      <c r="C472" s="182"/>
      <c r="D472" s="182" t="str">
        <f t="array" ref="D472">IF(F472="","",INDEX(#REF!,MATCH(F472,#REF!,0)))</f>
        <v/>
      </c>
      <c r="E472" s="182" t="str">
        <f t="array" ref="E472">IF(F472="","",INDEX(#REF!,MATCH(F472,#REF!,0)))</f>
        <v/>
      </c>
      <c r="F472" s="182"/>
      <c r="G472" s="182"/>
      <c r="H472" s="183"/>
      <c r="I472" s="182"/>
      <c r="J472" s="182"/>
      <c r="K472" s="182"/>
      <c r="L472" s="182"/>
      <c r="M472" s="182"/>
      <c r="N472" s="182"/>
      <c r="O472" s="182"/>
      <c r="P472" s="184"/>
      <c r="Q472" s="184"/>
      <c r="R472" s="184"/>
      <c r="S472" s="184"/>
      <c r="T472" s="184"/>
      <c r="U472" s="184"/>
      <c r="V472" s="184"/>
      <c r="W472" s="184"/>
      <c r="X472" s="184"/>
      <c r="Y472" s="182"/>
      <c r="Z472" s="182"/>
      <c r="AA472" s="184"/>
      <c r="AB472" s="184"/>
      <c r="AC472" s="184"/>
      <c r="AD472" s="184"/>
      <c r="AE472" s="184"/>
      <c r="AF472" s="184"/>
      <c r="AG472" s="184"/>
      <c r="AH472" s="184"/>
      <c r="AI472" s="184"/>
      <c r="AJ472" s="174"/>
      <c r="AK472" s="174"/>
      <c r="AL472" s="174"/>
      <c r="AM472" s="174"/>
      <c r="AN472" s="174"/>
    </row>
    <row r="473" spans="1:40" ht="15.75" customHeight="1">
      <c r="A473" s="181" t="str">
        <f t="shared" si="3"/>
        <v/>
      </c>
      <c r="B473" s="182"/>
      <c r="C473" s="182"/>
      <c r="D473" s="182" t="str">
        <f t="array" ref="D473">IF(F473="","",INDEX(#REF!,MATCH(F473,#REF!,0)))</f>
        <v/>
      </c>
      <c r="E473" s="182" t="str">
        <f t="array" ref="E473">IF(F473="","",INDEX(#REF!,MATCH(F473,#REF!,0)))</f>
        <v/>
      </c>
      <c r="F473" s="182"/>
      <c r="G473" s="182"/>
      <c r="H473" s="183"/>
      <c r="I473" s="182"/>
      <c r="J473" s="182"/>
      <c r="K473" s="182"/>
      <c r="L473" s="182"/>
      <c r="M473" s="182"/>
      <c r="N473" s="182"/>
      <c r="O473" s="182"/>
      <c r="P473" s="184"/>
      <c r="Q473" s="184"/>
      <c r="R473" s="184"/>
      <c r="S473" s="184"/>
      <c r="T473" s="184"/>
      <c r="U473" s="184"/>
      <c r="V473" s="184"/>
      <c r="W473" s="184"/>
      <c r="X473" s="184"/>
      <c r="Y473" s="182"/>
      <c r="Z473" s="182"/>
      <c r="AA473" s="184"/>
      <c r="AB473" s="184"/>
      <c r="AC473" s="184"/>
      <c r="AD473" s="184"/>
      <c r="AE473" s="184"/>
      <c r="AF473" s="184"/>
      <c r="AG473" s="184"/>
      <c r="AH473" s="184"/>
      <c r="AI473" s="184"/>
      <c r="AJ473" s="174"/>
      <c r="AK473" s="174"/>
      <c r="AL473" s="174"/>
      <c r="AM473" s="174"/>
      <c r="AN473" s="174"/>
    </row>
    <row r="474" spans="1:40" ht="15.75" customHeight="1">
      <c r="A474" s="181" t="str">
        <f t="shared" si="3"/>
        <v/>
      </c>
      <c r="B474" s="182"/>
      <c r="C474" s="182"/>
      <c r="D474" s="182" t="str">
        <f t="array" ref="D474">IF(F474="","",INDEX(#REF!,MATCH(F474,#REF!,0)))</f>
        <v/>
      </c>
      <c r="E474" s="182" t="str">
        <f t="array" ref="E474">IF(F474="","",INDEX(#REF!,MATCH(F474,#REF!,0)))</f>
        <v/>
      </c>
      <c r="F474" s="182"/>
      <c r="G474" s="182"/>
      <c r="H474" s="183"/>
      <c r="I474" s="182"/>
      <c r="J474" s="182"/>
      <c r="K474" s="182"/>
      <c r="L474" s="182"/>
      <c r="M474" s="182"/>
      <c r="N474" s="182"/>
      <c r="O474" s="182"/>
      <c r="P474" s="184"/>
      <c r="Q474" s="184"/>
      <c r="R474" s="184"/>
      <c r="S474" s="184"/>
      <c r="T474" s="184"/>
      <c r="U474" s="184"/>
      <c r="V474" s="184"/>
      <c r="W474" s="184"/>
      <c r="X474" s="184"/>
      <c r="Y474" s="182"/>
      <c r="Z474" s="182"/>
      <c r="AA474" s="184"/>
      <c r="AB474" s="184"/>
      <c r="AC474" s="184"/>
      <c r="AD474" s="184"/>
      <c r="AE474" s="184"/>
      <c r="AF474" s="184"/>
      <c r="AG474" s="184"/>
      <c r="AH474" s="184"/>
      <c r="AI474" s="184"/>
      <c r="AJ474" s="174"/>
      <c r="AK474" s="174"/>
      <c r="AL474" s="174"/>
      <c r="AM474" s="174"/>
      <c r="AN474" s="174"/>
    </row>
    <row r="475" spans="1:40" ht="15.75" customHeight="1">
      <c r="A475" s="181" t="str">
        <f t="shared" si="3"/>
        <v/>
      </c>
      <c r="B475" s="182"/>
      <c r="C475" s="182"/>
      <c r="D475" s="182" t="str">
        <f t="array" ref="D475">IF(F475="","",INDEX(#REF!,MATCH(F475,#REF!,0)))</f>
        <v/>
      </c>
      <c r="E475" s="182" t="str">
        <f t="array" ref="E475">IF(F475="","",INDEX(#REF!,MATCH(F475,#REF!,0)))</f>
        <v/>
      </c>
      <c r="F475" s="182"/>
      <c r="G475" s="182"/>
      <c r="H475" s="183"/>
      <c r="I475" s="182"/>
      <c r="J475" s="182"/>
      <c r="K475" s="182"/>
      <c r="L475" s="182"/>
      <c r="M475" s="182"/>
      <c r="N475" s="182"/>
      <c r="O475" s="182"/>
      <c r="P475" s="184"/>
      <c r="Q475" s="184"/>
      <c r="R475" s="184"/>
      <c r="S475" s="184"/>
      <c r="T475" s="184"/>
      <c r="U475" s="184"/>
      <c r="V475" s="184"/>
      <c r="W475" s="184"/>
      <c r="X475" s="184"/>
      <c r="Y475" s="182"/>
      <c r="Z475" s="182"/>
      <c r="AA475" s="184"/>
      <c r="AB475" s="184"/>
      <c r="AC475" s="184"/>
      <c r="AD475" s="184"/>
      <c r="AE475" s="184"/>
      <c r="AF475" s="184"/>
      <c r="AG475" s="184"/>
      <c r="AH475" s="184"/>
      <c r="AI475" s="184"/>
      <c r="AJ475" s="174"/>
      <c r="AK475" s="174"/>
      <c r="AL475" s="174"/>
      <c r="AM475" s="174"/>
      <c r="AN475" s="174"/>
    </row>
    <row r="476" spans="1:40" ht="15.75" customHeight="1">
      <c r="A476" s="181" t="str">
        <f t="shared" si="3"/>
        <v/>
      </c>
      <c r="B476" s="182"/>
      <c r="C476" s="182"/>
      <c r="D476" s="182" t="str">
        <f t="array" ref="D476">IF(F476="","",INDEX(#REF!,MATCH(F476,#REF!,0)))</f>
        <v/>
      </c>
      <c r="E476" s="182" t="str">
        <f t="array" ref="E476">IF(F476="","",INDEX(#REF!,MATCH(F476,#REF!,0)))</f>
        <v/>
      </c>
      <c r="F476" s="182"/>
      <c r="G476" s="182"/>
      <c r="H476" s="183"/>
      <c r="I476" s="182"/>
      <c r="J476" s="182"/>
      <c r="K476" s="182"/>
      <c r="L476" s="182"/>
      <c r="M476" s="182"/>
      <c r="N476" s="182"/>
      <c r="O476" s="182"/>
      <c r="P476" s="184"/>
      <c r="Q476" s="184"/>
      <c r="R476" s="184"/>
      <c r="S476" s="184"/>
      <c r="T476" s="184"/>
      <c r="U476" s="184"/>
      <c r="V476" s="184"/>
      <c r="W476" s="184"/>
      <c r="X476" s="184"/>
      <c r="Y476" s="182"/>
      <c r="Z476" s="182"/>
      <c r="AA476" s="184"/>
      <c r="AB476" s="184"/>
      <c r="AC476" s="184"/>
      <c r="AD476" s="184"/>
      <c r="AE476" s="184"/>
      <c r="AF476" s="184"/>
      <c r="AG476" s="184"/>
      <c r="AH476" s="184"/>
      <c r="AI476" s="184"/>
      <c r="AJ476" s="174"/>
      <c r="AK476" s="174"/>
      <c r="AL476" s="174"/>
      <c r="AM476" s="174"/>
      <c r="AN476" s="174"/>
    </row>
    <row r="477" spans="1:40" ht="15.75" customHeight="1">
      <c r="A477" s="181" t="str">
        <f t="shared" si="3"/>
        <v/>
      </c>
      <c r="B477" s="182"/>
      <c r="C477" s="182"/>
      <c r="D477" s="182" t="str">
        <f t="array" ref="D477">IF(F477="","",INDEX(#REF!,MATCH(F477,#REF!,0)))</f>
        <v/>
      </c>
      <c r="E477" s="182" t="str">
        <f t="array" ref="E477">IF(F477="","",INDEX(#REF!,MATCH(F477,#REF!,0)))</f>
        <v/>
      </c>
      <c r="F477" s="182"/>
      <c r="G477" s="182"/>
      <c r="H477" s="183"/>
      <c r="I477" s="182"/>
      <c r="J477" s="182"/>
      <c r="K477" s="182"/>
      <c r="L477" s="182"/>
      <c r="M477" s="182"/>
      <c r="N477" s="182"/>
      <c r="O477" s="182"/>
      <c r="P477" s="184"/>
      <c r="Q477" s="184"/>
      <c r="R477" s="184"/>
      <c r="S477" s="184"/>
      <c r="T477" s="184"/>
      <c r="U477" s="184"/>
      <c r="V477" s="184"/>
      <c r="W477" s="184"/>
      <c r="X477" s="184"/>
      <c r="Y477" s="182"/>
      <c r="Z477" s="182"/>
      <c r="AA477" s="184"/>
      <c r="AB477" s="184"/>
      <c r="AC477" s="184"/>
      <c r="AD477" s="184"/>
      <c r="AE477" s="184"/>
      <c r="AF477" s="184"/>
      <c r="AG477" s="184"/>
      <c r="AH477" s="184"/>
      <c r="AI477" s="184"/>
      <c r="AJ477" s="174"/>
      <c r="AK477" s="174"/>
      <c r="AL477" s="174"/>
      <c r="AM477" s="174"/>
      <c r="AN477" s="174"/>
    </row>
    <row r="478" spans="1:40" ht="15.75" customHeight="1">
      <c r="A478" s="181" t="str">
        <f t="shared" si="3"/>
        <v/>
      </c>
      <c r="B478" s="182"/>
      <c r="C478" s="182"/>
      <c r="D478" s="182" t="str">
        <f t="array" ref="D478">IF(F478="","",INDEX(#REF!,MATCH(F478,#REF!,0)))</f>
        <v/>
      </c>
      <c r="E478" s="182" t="str">
        <f t="array" ref="E478">IF(F478="","",INDEX(#REF!,MATCH(F478,#REF!,0)))</f>
        <v/>
      </c>
      <c r="F478" s="182"/>
      <c r="G478" s="182"/>
      <c r="H478" s="183"/>
      <c r="I478" s="182"/>
      <c r="J478" s="182"/>
      <c r="K478" s="182"/>
      <c r="L478" s="182"/>
      <c r="M478" s="182"/>
      <c r="N478" s="182"/>
      <c r="O478" s="182"/>
      <c r="P478" s="184"/>
      <c r="Q478" s="184"/>
      <c r="R478" s="184"/>
      <c r="S478" s="184"/>
      <c r="T478" s="184"/>
      <c r="U478" s="184"/>
      <c r="V478" s="184"/>
      <c r="W478" s="184"/>
      <c r="X478" s="184"/>
      <c r="Y478" s="182"/>
      <c r="Z478" s="182"/>
      <c r="AA478" s="184"/>
      <c r="AB478" s="184"/>
      <c r="AC478" s="184"/>
      <c r="AD478" s="184"/>
      <c r="AE478" s="184"/>
      <c r="AF478" s="184"/>
      <c r="AG478" s="184"/>
      <c r="AH478" s="184"/>
      <c r="AI478" s="184"/>
      <c r="AJ478" s="174"/>
      <c r="AK478" s="174"/>
      <c r="AL478" s="174"/>
      <c r="AM478" s="174"/>
      <c r="AN478" s="174"/>
    </row>
    <row r="479" spans="1:40" ht="15.75" customHeight="1">
      <c r="A479" s="181" t="str">
        <f t="shared" si="3"/>
        <v/>
      </c>
      <c r="B479" s="182"/>
      <c r="C479" s="182"/>
      <c r="D479" s="182" t="str">
        <f t="array" ref="D479">IF(F479="","",INDEX(#REF!,MATCH(F479,#REF!,0)))</f>
        <v/>
      </c>
      <c r="E479" s="182" t="str">
        <f t="array" ref="E479">IF(F479="","",INDEX(#REF!,MATCH(F479,#REF!,0)))</f>
        <v/>
      </c>
      <c r="F479" s="182"/>
      <c r="G479" s="182"/>
      <c r="H479" s="183"/>
      <c r="I479" s="182"/>
      <c r="J479" s="182"/>
      <c r="K479" s="182"/>
      <c r="L479" s="182"/>
      <c r="M479" s="182"/>
      <c r="N479" s="182"/>
      <c r="O479" s="182"/>
      <c r="P479" s="184"/>
      <c r="Q479" s="184"/>
      <c r="R479" s="184"/>
      <c r="S479" s="184"/>
      <c r="T479" s="184"/>
      <c r="U479" s="184"/>
      <c r="V479" s="184"/>
      <c r="W479" s="184"/>
      <c r="X479" s="184"/>
      <c r="Y479" s="182"/>
      <c r="Z479" s="182"/>
      <c r="AA479" s="184"/>
      <c r="AB479" s="184"/>
      <c r="AC479" s="184"/>
      <c r="AD479" s="184"/>
      <c r="AE479" s="184"/>
      <c r="AF479" s="184"/>
      <c r="AG479" s="184"/>
      <c r="AH479" s="184"/>
      <c r="AI479" s="184"/>
      <c r="AJ479" s="174"/>
      <c r="AK479" s="174"/>
      <c r="AL479" s="174"/>
      <c r="AM479" s="174"/>
      <c r="AN479" s="174"/>
    </row>
    <row r="480" spans="1:40" ht="15.75" customHeight="1">
      <c r="A480" s="181" t="str">
        <f t="shared" si="3"/>
        <v/>
      </c>
      <c r="B480" s="182"/>
      <c r="C480" s="182"/>
      <c r="D480" s="182" t="str">
        <f t="array" ref="D480">IF(F480="","",INDEX(#REF!,MATCH(F480,#REF!,0)))</f>
        <v/>
      </c>
      <c r="E480" s="182" t="str">
        <f t="array" ref="E480">IF(F480="","",INDEX(#REF!,MATCH(F480,#REF!,0)))</f>
        <v/>
      </c>
      <c r="F480" s="182"/>
      <c r="G480" s="182"/>
      <c r="H480" s="183"/>
      <c r="I480" s="182"/>
      <c r="J480" s="182"/>
      <c r="K480" s="182"/>
      <c r="L480" s="182"/>
      <c r="M480" s="182"/>
      <c r="N480" s="182"/>
      <c r="O480" s="182"/>
      <c r="P480" s="184"/>
      <c r="Q480" s="184"/>
      <c r="R480" s="184"/>
      <c r="S480" s="184"/>
      <c r="T480" s="184"/>
      <c r="U480" s="184"/>
      <c r="V480" s="184"/>
      <c r="W480" s="184"/>
      <c r="X480" s="184"/>
      <c r="Y480" s="182"/>
      <c r="Z480" s="182"/>
      <c r="AA480" s="184"/>
      <c r="AB480" s="184"/>
      <c r="AC480" s="184"/>
      <c r="AD480" s="184"/>
      <c r="AE480" s="184"/>
      <c r="AF480" s="184"/>
      <c r="AG480" s="184"/>
      <c r="AH480" s="184"/>
      <c r="AI480" s="184"/>
      <c r="AJ480" s="174"/>
      <c r="AK480" s="174"/>
      <c r="AL480" s="174"/>
      <c r="AM480" s="174"/>
      <c r="AN480" s="174"/>
    </row>
    <row r="481" spans="1:40" ht="15.75" customHeight="1">
      <c r="A481" s="181" t="str">
        <f t="shared" si="3"/>
        <v/>
      </c>
      <c r="B481" s="182"/>
      <c r="C481" s="182"/>
      <c r="D481" s="182" t="str">
        <f t="array" ref="D481">IF(F481="","",INDEX(#REF!,MATCH(F481,#REF!,0)))</f>
        <v/>
      </c>
      <c r="E481" s="182" t="str">
        <f t="array" ref="E481">IF(F481="","",INDEX(#REF!,MATCH(F481,#REF!,0)))</f>
        <v/>
      </c>
      <c r="F481" s="182"/>
      <c r="G481" s="182"/>
      <c r="H481" s="183"/>
      <c r="I481" s="182"/>
      <c r="J481" s="182"/>
      <c r="K481" s="182"/>
      <c r="L481" s="182"/>
      <c r="M481" s="182"/>
      <c r="N481" s="182"/>
      <c r="O481" s="182"/>
      <c r="P481" s="184"/>
      <c r="Q481" s="184"/>
      <c r="R481" s="184"/>
      <c r="S481" s="184"/>
      <c r="T481" s="184"/>
      <c r="U481" s="184"/>
      <c r="V481" s="184"/>
      <c r="W481" s="184"/>
      <c r="X481" s="184"/>
      <c r="Y481" s="182"/>
      <c r="Z481" s="182"/>
      <c r="AA481" s="184"/>
      <c r="AB481" s="184"/>
      <c r="AC481" s="184"/>
      <c r="AD481" s="184"/>
      <c r="AE481" s="184"/>
      <c r="AF481" s="184"/>
      <c r="AG481" s="184"/>
      <c r="AH481" s="184"/>
      <c r="AI481" s="184"/>
      <c r="AJ481" s="174"/>
      <c r="AK481" s="174"/>
      <c r="AL481" s="174"/>
      <c r="AM481" s="174"/>
      <c r="AN481" s="174"/>
    </row>
    <row r="482" spans="1:40" ht="15.75" customHeight="1">
      <c r="A482" s="181" t="str">
        <f t="shared" si="3"/>
        <v/>
      </c>
      <c r="B482" s="182"/>
      <c r="C482" s="182"/>
      <c r="D482" s="182" t="str">
        <f t="array" ref="D482">IF(F482="","",INDEX(#REF!,MATCH(F482,#REF!,0)))</f>
        <v/>
      </c>
      <c r="E482" s="182" t="str">
        <f t="array" ref="E482">IF(F482="","",INDEX(#REF!,MATCH(F482,#REF!,0)))</f>
        <v/>
      </c>
      <c r="F482" s="182"/>
      <c r="G482" s="182"/>
      <c r="H482" s="183"/>
      <c r="I482" s="182"/>
      <c r="J482" s="182"/>
      <c r="K482" s="182"/>
      <c r="L482" s="182"/>
      <c r="M482" s="182"/>
      <c r="N482" s="182"/>
      <c r="O482" s="182"/>
      <c r="P482" s="184"/>
      <c r="Q482" s="184"/>
      <c r="R482" s="184"/>
      <c r="S482" s="184"/>
      <c r="T482" s="184"/>
      <c r="U482" s="184"/>
      <c r="V482" s="184"/>
      <c r="W482" s="184"/>
      <c r="X482" s="184"/>
      <c r="Y482" s="182"/>
      <c r="Z482" s="182"/>
      <c r="AA482" s="184"/>
      <c r="AB482" s="184"/>
      <c r="AC482" s="184"/>
      <c r="AD482" s="184"/>
      <c r="AE482" s="184"/>
      <c r="AF482" s="184"/>
      <c r="AG482" s="184"/>
      <c r="AH482" s="184"/>
      <c r="AI482" s="184"/>
      <c r="AJ482" s="174"/>
      <c r="AK482" s="174"/>
      <c r="AL482" s="174"/>
      <c r="AM482" s="174"/>
      <c r="AN482" s="174"/>
    </row>
    <row r="483" spans="1:40" ht="15.75" customHeight="1">
      <c r="A483" s="181" t="str">
        <f t="shared" si="3"/>
        <v/>
      </c>
      <c r="B483" s="182"/>
      <c r="C483" s="182"/>
      <c r="D483" s="182" t="str">
        <f t="array" ref="D483">IF(F483="","",INDEX(#REF!,MATCH(F483,#REF!,0)))</f>
        <v/>
      </c>
      <c r="E483" s="182" t="str">
        <f t="array" ref="E483">IF(F483="","",INDEX(#REF!,MATCH(F483,#REF!,0)))</f>
        <v/>
      </c>
      <c r="F483" s="182"/>
      <c r="G483" s="182"/>
      <c r="H483" s="183"/>
      <c r="I483" s="182"/>
      <c r="J483" s="182"/>
      <c r="K483" s="182"/>
      <c r="L483" s="182"/>
      <c r="M483" s="182"/>
      <c r="N483" s="182"/>
      <c r="O483" s="182"/>
      <c r="P483" s="184"/>
      <c r="Q483" s="184"/>
      <c r="R483" s="184"/>
      <c r="S483" s="184"/>
      <c r="T483" s="184"/>
      <c r="U483" s="184"/>
      <c r="V483" s="184"/>
      <c r="W483" s="184"/>
      <c r="X483" s="184"/>
      <c r="Y483" s="182"/>
      <c r="Z483" s="182"/>
      <c r="AA483" s="184"/>
      <c r="AB483" s="184"/>
      <c r="AC483" s="184"/>
      <c r="AD483" s="184"/>
      <c r="AE483" s="184"/>
      <c r="AF483" s="184"/>
      <c r="AG483" s="184"/>
      <c r="AH483" s="184"/>
      <c r="AI483" s="184"/>
      <c r="AJ483" s="174"/>
      <c r="AK483" s="174"/>
      <c r="AL483" s="174"/>
      <c r="AM483" s="174"/>
      <c r="AN483" s="174"/>
    </row>
    <row r="484" spans="1:40" ht="15.75" customHeight="1">
      <c r="A484" s="181" t="str">
        <f t="shared" si="3"/>
        <v/>
      </c>
      <c r="B484" s="182"/>
      <c r="C484" s="182"/>
      <c r="D484" s="182" t="str">
        <f t="array" ref="D484">IF(F484="","",INDEX(#REF!,MATCH(F484,#REF!,0)))</f>
        <v/>
      </c>
      <c r="E484" s="182" t="str">
        <f t="array" ref="E484">IF(F484="","",INDEX(#REF!,MATCH(F484,#REF!,0)))</f>
        <v/>
      </c>
      <c r="F484" s="182"/>
      <c r="G484" s="182"/>
      <c r="H484" s="183"/>
      <c r="I484" s="182"/>
      <c r="J484" s="182"/>
      <c r="K484" s="182"/>
      <c r="L484" s="182"/>
      <c r="M484" s="182"/>
      <c r="N484" s="182"/>
      <c r="O484" s="182"/>
      <c r="P484" s="184"/>
      <c r="Q484" s="184"/>
      <c r="R484" s="184"/>
      <c r="S484" s="184"/>
      <c r="T484" s="184"/>
      <c r="U484" s="184"/>
      <c r="V484" s="184"/>
      <c r="W484" s="184"/>
      <c r="X484" s="184"/>
      <c r="Y484" s="182"/>
      <c r="Z484" s="182"/>
      <c r="AA484" s="184"/>
      <c r="AB484" s="184"/>
      <c r="AC484" s="184"/>
      <c r="AD484" s="184"/>
      <c r="AE484" s="184"/>
      <c r="AF484" s="184"/>
      <c r="AG484" s="184"/>
      <c r="AH484" s="184"/>
      <c r="AI484" s="184"/>
      <c r="AJ484" s="174"/>
      <c r="AK484" s="174"/>
      <c r="AL484" s="174"/>
      <c r="AM484" s="174"/>
      <c r="AN484" s="174"/>
    </row>
    <row r="485" spans="1:40" ht="15.75" customHeight="1">
      <c r="A485" s="181" t="str">
        <f t="shared" si="3"/>
        <v/>
      </c>
      <c r="B485" s="182"/>
      <c r="C485" s="182"/>
      <c r="D485" s="182" t="str">
        <f t="array" ref="D485">IF(F485="","",INDEX(#REF!,MATCH(F485,#REF!,0)))</f>
        <v/>
      </c>
      <c r="E485" s="182" t="str">
        <f t="array" ref="E485">IF(F485="","",INDEX(#REF!,MATCH(F485,#REF!,0)))</f>
        <v/>
      </c>
      <c r="F485" s="182"/>
      <c r="G485" s="182"/>
      <c r="H485" s="183"/>
      <c r="I485" s="182"/>
      <c r="J485" s="182"/>
      <c r="K485" s="182"/>
      <c r="L485" s="182"/>
      <c r="M485" s="182"/>
      <c r="N485" s="182"/>
      <c r="O485" s="182"/>
      <c r="P485" s="184"/>
      <c r="Q485" s="184"/>
      <c r="R485" s="184"/>
      <c r="S485" s="184"/>
      <c r="T485" s="184"/>
      <c r="U485" s="184"/>
      <c r="V485" s="184"/>
      <c r="W485" s="184"/>
      <c r="X485" s="184"/>
      <c r="Y485" s="182"/>
      <c r="Z485" s="182"/>
      <c r="AA485" s="184"/>
      <c r="AB485" s="184"/>
      <c r="AC485" s="184"/>
      <c r="AD485" s="184"/>
      <c r="AE485" s="184"/>
      <c r="AF485" s="184"/>
      <c r="AG485" s="184"/>
      <c r="AH485" s="184"/>
      <c r="AI485" s="184"/>
      <c r="AJ485" s="174"/>
      <c r="AK485" s="174"/>
      <c r="AL485" s="174"/>
      <c r="AM485" s="174"/>
      <c r="AN485" s="174"/>
    </row>
    <row r="486" spans="1:40" ht="15.75" customHeight="1">
      <c r="A486" s="181" t="str">
        <f t="shared" si="3"/>
        <v/>
      </c>
      <c r="B486" s="182"/>
      <c r="C486" s="182"/>
      <c r="D486" s="182" t="str">
        <f t="array" ref="D486">IF(F486="","",INDEX(#REF!,MATCH(F486,#REF!,0)))</f>
        <v/>
      </c>
      <c r="E486" s="182" t="str">
        <f t="array" ref="E486">IF(F486="","",INDEX(#REF!,MATCH(F486,#REF!,0)))</f>
        <v/>
      </c>
      <c r="F486" s="182"/>
      <c r="G486" s="182"/>
      <c r="H486" s="183"/>
      <c r="I486" s="182"/>
      <c r="J486" s="182"/>
      <c r="K486" s="182"/>
      <c r="L486" s="182"/>
      <c r="M486" s="182"/>
      <c r="N486" s="182"/>
      <c r="O486" s="182"/>
      <c r="P486" s="184"/>
      <c r="Q486" s="184"/>
      <c r="R486" s="184"/>
      <c r="S486" s="184"/>
      <c r="T486" s="184"/>
      <c r="U486" s="184"/>
      <c r="V486" s="184"/>
      <c r="W486" s="184"/>
      <c r="X486" s="184"/>
      <c r="Y486" s="182"/>
      <c r="Z486" s="182"/>
      <c r="AA486" s="184"/>
      <c r="AB486" s="184"/>
      <c r="AC486" s="184"/>
      <c r="AD486" s="184"/>
      <c r="AE486" s="184"/>
      <c r="AF486" s="184"/>
      <c r="AG486" s="184"/>
      <c r="AH486" s="184"/>
      <c r="AI486" s="184"/>
      <c r="AJ486" s="174"/>
      <c r="AK486" s="174"/>
      <c r="AL486" s="174"/>
      <c r="AM486" s="174"/>
      <c r="AN486" s="174"/>
    </row>
    <row r="487" spans="1:40" ht="15.75" customHeight="1">
      <c r="A487" s="181" t="str">
        <f t="shared" si="3"/>
        <v/>
      </c>
      <c r="B487" s="182"/>
      <c r="C487" s="182"/>
      <c r="D487" s="182" t="str">
        <f t="array" ref="D487">IF(F487="","",INDEX(#REF!,MATCH(F487,#REF!,0)))</f>
        <v/>
      </c>
      <c r="E487" s="182" t="str">
        <f t="array" ref="E487">IF(F487="","",INDEX(#REF!,MATCH(F487,#REF!,0)))</f>
        <v/>
      </c>
      <c r="F487" s="182"/>
      <c r="G487" s="182"/>
      <c r="H487" s="183"/>
      <c r="I487" s="182"/>
      <c r="J487" s="182"/>
      <c r="K487" s="182"/>
      <c r="L487" s="182"/>
      <c r="M487" s="182"/>
      <c r="N487" s="182"/>
      <c r="O487" s="182"/>
      <c r="P487" s="184"/>
      <c r="Q487" s="184"/>
      <c r="R487" s="184"/>
      <c r="S487" s="184"/>
      <c r="T487" s="184"/>
      <c r="U487" s="184"/>
      <c r="V487" s="184"/>
      <c r="W487" s="184"/>
      <c r="X487" s="184"/>
      <c r="Y487" s="182"/>
      <c r="Z487" s="182"/>
      <c r="AA487" s="184"/>
      <c r="AB487" s="184"/>
      <c r="AC487" s="184"/>
      <c r="AD487" s="184"/>
      <c r="AE487" s="184"/>
      <c r="AF487" s="184"/>
      <c r="AG487" s="184"/>
      <c r="AH487" s="184"/>
      <c r="AI487" s="184"/>
      <c r="AJ487" s="174"/>
      <c r="AK487" s="174"/>
      <c r="AL487" s="174"/>
      <c r="AM487" s="174"/>
      <c r="AN487" s="174"/>
    </row>
    <row r="488" spans="1:40" ht="15.75" customHeight="1">
      <c r="A488" s="181" t="str">
        <f t="shared" si="3"/>
        <v/>
      </c>
      <c r="B488" s="182"/>
      <c r="C488" s="182"/>
      <c r="D488" s="182" t="str">
        <f t="array" ref="D488">IF(F488="","",INDEX(#REF!,MATCH(F488,#REF!,0)))</f>
        <v/>
      </c>
      <c r="E488" s="182" t="str">
        <f t="array" ref="E488">IF(F488="","",INDEX(#REF!,MATCH(F488,#REF!,0)))</f>
        <v/>
      </c>
      <c r="F488" s="182"/>
      <c r="G488" s="182"/>
      <c r="H488" s="183"/>
      <c r="I488" s="182"/>
      <c r="J488" s="182"/>
      <c r="K488" s="182"/>
      <c r="L488" s="182"/>
      <c r="M488" s="182"/>
      <c r="N488" s="182"/>
      <c r="O488" s="182"/>
      <c r="P488" s="184"/>
      <c r="Q488" s="184"/>
      <c r="R488" s="184"/>
      <c r="S488" s="184"/>
      <c r="T488" s="184"/>
      <c r="U488" s="184"/>
      <c r="V488" s="184"/>
      <c r="W488" s="184"/>
      <c r="X488" s="184"/>
      <c r="Y488" s="182"/>
      <c r="Z488" s="182"/>
      <c r="AA488" s="184"/>
      <c r="AB488" s="184"/>
      <c r="AC488" s="184"/>
      <c r="AD488" s="184"/>
      <c r="AE488" s="184"/>
      <c r="AF488" s="184"/>
      <c r="AG488" s="184"/>
      <c r="AH488" s="184"/>
      <c r="AI488" s="184"/>
      <c r="AJ488" s="174"/>
      <c r="AK488" s="174"/>
      <c r="AL488" s="174"/>
      <c r="AM488" s="174"/>
      <c r="AN488" s="174"/>
    </row>
    <row r="489" spans="1:40" ht="15.75" customHeight="1">
      <c r="A489" s="181" t="str">
        <f t="shared" si="3"/>
        <v/>
      </c>
      <c r="B489" s="182"/>
      <c r="C489" s="182"/>
      <c r="D489" s="182" t="str">
        <f t="array" ref="D489">IF(F489="","",INDEX(#REF!,MATCH(F489,#REF!,0)))</f>
        <v/>
      </c>
      <c r="E489" s="182" t="str">
        <f t="array" ref="E489">IF(F489="","",INDEX(#REF!,MATCH(F489,#REF!,0)))</f>
        <v/>
      </c>
      <c r="F489" s="182"/>
      <c r="G489" s="182"/>
      <c r="H489" s="183"/>
      <c r="I489" s="182"/>
      <c r="J489" s="182"/>
      <c r="K489" s="182"/>
      <c r="L489" s="182"/>
      <c r="M489" s="182"/>
      <c r="N489" s="182"/>
      <c r="O489" s="182"/>
      <c r="P489" s="184"/>
      <c r="Q489" s="184"/>
      <c r="R489" s="184"/>
      <c r="S489" s="184"/>
      <c r="T489" s="184"/>
      <c r="U489" s="184"/>
      <c r="V489" s="184"/>
      <c r="W489" s="184"/>
      <c r="X489" s="184"/>
      <c r="Y489" s="182"/>
      <c r="Z489" s="182"/>
      <c r="AA489" s="184"/>
      <c r="AB489" s="184"/>
      <c r="AC489" s="184"/>
      <c r="AD489" s="184"/>
      <c r="AE489" s="184"/>
      <c r="AF489" s="184"/>
      <c r="AG489" s="184"/>
      <c r="AH489" s="184"/>
      <c r="AI489" s="184"/>
      <c r="AJ489" s="174"/>
      <c r="AK489" s="174"/>
      <c r="AL489" s="174"/>
      <c r="AM489" s="174"/>
      <c r="AN489" s="174"/>
    </row>
    <row r="490" spans="1:40" ht="15.75" customHeight="1">
      <c r="A490" s="181" t="str">
        <f t="shared" si="3"/>
        <v/>
      </c>
      <c r="B490" s="182"/>
      <c r="C490" s="182"/>
      <c r="D490" s="182" t="str">
        <f t="array" ref="D490">IF(F490="","",INDEX(#REF!,MATCH(F490,#REF!,0)))</f>
        <v/>
      </c>
      <c r="E490" s="182" t="str">
        <f t="array" ref="E490">IF(F490="","",INDEX(#REF!,MATCH(F490,#REF!,0)))</f>
        <v/>
      </c>
      <c r="F490" s="182"/>
      <c r="G490" s="182"/>
      <c r="H490" s="183"/>
      <c r="I490" s="182"/>
      <c r="J490" s="182"/>
      <c r="K490" s="182"/>
      <c r="L490" s="182"/>
      <c r="M490" s="182"/>
      <c r="N490" s="182"/>
      <c r="O490" s="182"/>
      <c r="P490" s="184"/>
      <c r="Q490" s="184"/>
      <c r="R490" s="184"/>
      <c r="S490" s="184"/>
      <c r="T490" s="184"/>
      <c r="U490" s="184"/>
      <c r="V490" s="184"/>
      <c r="W490" s="184"/>
      <c r="X490" s="184"/>
      <c r="Y490" s="182"/>
      <c r="Z490" s="182"/>
      <c r="AA490" s="184"/>
      <c r="AB490" s="184"/>
      <c r="AC490" s="184"/>
      <c r="AD490" s="184"/>
      <c r="AE490" s="184"/>
      <c r="AF490" s="184"/>
      <c r="AG490" s="184"/>
      <c r="AH490" s="184"/>
      <c r="AI490" s="184"/>
      <c r="AJ490" s="174"/>
      <c r="AK490" s="174"/>
      <c r="AL490" s="174"/>
      <c r="AM490" s="174"/>
      <c r="AN490" s="174"/>
    </row>
    <row r="491" spans="1:40" ht="15.75" customHeight="1">
      <c r="A491" s="181" t="str">
        <f t="shared" si="3"/>
        <v/>
      </c>
      <c r="B491" s="182"/>
      <c r="C491" s="182"/>
      <c r="D491" s="182" t="str">
        <f t="array" ref="D491">IF(F491="","",INDEX(#REF!,MATCH(F491,#REF!,0)))</f>
        <v/>
      </c>
      <c r="E491" s="182" t="str">
        <f t="array" ref="E491">IF(F491="","",INDEX(#REF!,MATCH(F491,#REF!,0)))</f>
        <v/>
      </c>
      <c r="F491" s="182"/>
      <c r="G491" s="182"/>
      <c r="H491" s="183"/>
      <c r="I491" s="182"/>
      <c r="J491" s="182"/>
      <c r="K491" s="182"/>
      <c r="L491" s="182"/>
      <c r="M491" s="182"/>
      <c r="N491" s="182"/>
      <c r="O491" s="182"/>
      <c r="P491" s="184"/>
      <c r="Q491" s="184"/>
      <c r="R491" s="184"/>
      <c r="S491" s="184"/>
      <c r="T491" s="184"/>
      <c r="U491" s="184"/>
      <c r="V491" s="184"/>
      <c r="W491" s="184"/>
      <c r="X491" s="184"/>
      <c r="Y491" s="182"/>
      <c r="Z491" s="182"/>
      <c r="AA491" s="184"/>
      <c r="AB491" s="184"/>
      <c r="AC491" s="184"/>
      <c r="AD491" s="184"/>
      <c r="AE491" s="184"/>
      <c r="AF491" s="184"/>
      <c r="AG491" s="184"/>
      <c r="AH491" s="184"/>
      <c r="AI491" s="184"/>
      <c r="AJ491" s="174"/>
      <c r="AK491" s="174"/>
      <c r="AL491" s="174"/>
      <c r="AM491" s="174"/>
      <c r="AN491" s="174"/>
    </row>
    <row r="492" spans="1:40" ht="15.75" customHeight="1">
      <c r="A492" s="181" t="str">
        <f t="shared" si="3"/>
        <v/>
      </c>
      <c r="B492" s="182"/>
      <c r="C492" s="182"/>
      <c r="D492" s="182" t="str">
        <f t="array" ref="D492">IF(F492="","",INDEX(#REF!,MATCH(F492,#REF!,0)))</f>
        <v/>
      </c>
      <c r="E492" s="182" t="str">
        <f t="array" ref="E492">IF(F492="","",INDEX(#REF!,MATCH(F492,#REF!,0)))</f>
        <v/>
      </c>
      <c r="F492" s="182"/>
      <c r="G492" s="182"/>
      <c r="H492" s="183"/>
      <c r="I492" s="182"/>
      <c r="J492" s="182"/>
      <c r="K492" s="182"/>
      <c r="L492" s="182"/>
      <c r="M492" s="182"/>
      <c r="N492" s="182"/>
      <c r="O492" s="182"/>
      <c r="P492" s="184"/>
      <c r="Q492" s="184"/>
      <c r="R492" s="184"/>
      <c r="S492" s="184"/>
      <c r="T492" s="184"/>
      <c r="U492" s="184"/>
      <c r="V492" s="184"/>
      <c r="W492" s="184"/>
      <c r="X492" s="184"/>
      <c r="Y492" s="182"/>
      <c r="Z492" s="182"/>
      <c r="AA492" s="184"/>
      <c r="AB492" s="184"/>
      <c r="AC492" s="184"/>
      <c r="AD492" s="184"/>
      <c r="AE492" s="184"/>
      <c r="AF492" s="184"/>
      <c r="AG492" s="184"/>
      <c r="AH492" s="184"/>
      <c r="AI492" s="184"/>
      <c r="AJ492" s="174"/>
      <c r="AK492" s="174"/>
      <c r="AL492" s="174"/>
      <c r="AM492" s="174"/>
      <c r="AN492" s="174"/>
    </row>
    <row r="493" spans="1:40" ht="15.75" customHeight="1">
      <c r="A493" s="181" t="str">
        <f t="shared" si="3"/>
        <v/>
      </c>
      <c r="B493" s="182"/>
      <c r="C493" s="182"/>
      <c r="D493" s="182" t="str">
        <f t="array" ref="D493">IF(F493="","",INDEX(#REF!,MATCH(F493,#REF!,0)))</f>
        <v/>
      </c>
      <c r="E493" s="182" t="str">
        <f t="array" ref="E493">IF(F493="","",INDEX(#REF!,MATCH(F493,#REF!,0)))</f>
        <v/>
      </c>
      <c r="F493" s="182"/>
      <c r="G493" s="182"/>
      <c r="H493" s="183"/>
      <c r="I493" s="182"/>
      <c r="J493" s="182"/>
      <c r="K493" s="182"/>
      <c r="L493" s="182"/>
      <c r="M493" s="182"/>
      <c r="N493" s="182"/>
      <c r="O493" s="182"/>
      <c r="P493" s="184"/>
      <c r="Q493" s="184"/>
      <c r="R493" s="184"/>
      <c r="S493" s="184"/>
      <c r="T493" s="184"/>
      <c r="U493" s="184"/>
      <c r="V493" s="184"/>
      <c r="W493" s="184"/>
      <c r="X493" s="184"/>
      <c r="Y493" s="182"/>
      <c r="Z493" s="182"/>
      <c r="AA493" s="184"/>
      <c r="AB493" s="184"/>
      <c r="AC493" s="184"/>
      <c r="AD493" s="184"/>
      <c r="AE493" s="184"/>
      <c r="AF493" s="184"/>
      <c r="AG493" s="184"/>
      <c r="AH493" s="184"/>
      <c r="AI493" s="184"/>
      <c r="AJ493" s="174"/>
      <c r="AK493" s="174"/>
      <c r="AL493" s="174"/>
      <c r="AM493" s="174"/>
      <c r="AN493" s="174"/>
    </row>
    <row r="494" spans="1:40" ht="15.75" customHeight="1">
      <c r="A494" s="181" t="str">
        <f t="shared" si="3"/>
        <v/>
      </c>
      <c r="B494" s="182"/>
      <c r="C494" s="182"/>
      <c r="D494" s="182" t="str">
        <f t="array" ref="D494">IF(F494="","",INDEX(#REF!,MATCH(F494,#REF!,0)))</f>
        <v/>
      </c>
      <c r="E494" s="182" t="str">
        <f t="array" ref="E494">IF(F494="","",INDEX(#REF!,MATCH(F494,#REF!,0)))</f>
        <v/>
      </c>
      <c r="F494" s="182"/>
      <c r="G494" s="182"/>
      <c r="H494" s="183"/>
      <c r="I494" s="182"/>
      <c r="J494" s="182"/>
      <c r="K494" s="182"/>
      <c r="L494" s="182"/>
      <c r="M494" s="182"/>
      <c r="N494" s="182"/>
      <c r="O494" s="182"/>
      <c r="P494" s="184"/>
      <c r="Q494" s="184"/>
      <c r="R494" s="184"/>
      <c r="S494" s="184"/>
      <c r="T494" s="184"/>
      <c r="U494" s="184"/>
      <c r="V494" s="184"/>
      <c r="W494" s="184"/>
      <c r="X494" s="184"/>
      <c r="Y494" s="182"/>
      <c r="Z494" s="182"/>
      <c r="AA494" s="184"/>
      <c r="AB494" s="184"/>
      <c r="AC494" s="184"/>
      <c r="AD494" s="184"/>
      <c r="AE494" s="184"/>
      <c r="AF494" s="184"/>
      <c r="AG494" s="184"/>
      <c r="AH494" s="184"/>
      <c r="AI494" s="184"/>
      <c r="AJ494" s="174"/>
      <c r="AK494" s="174"/>
      <c r="AL494" s="174"/>
      <c r="AM494" s="174"/>
      <c r="AN494" s="174"/>
    </row>
    <row r="495" spans="1:40" ht="15.75" customHeight="1">
      <c r="A495" s="181" t="str">
        <f t="shared" si="3"/>
        <v/>
      </c>
      <c r="B495" s="182"/>
      <c r="C495" s="182"/>
      <c r="D495" s="182" t="str">
        <f t="array" ref="D495">IF(F495="","",INDEX(#REF!,MATCH(F495,#REF!,0)))</f>
        <v/>
      </c>
      <c r="E495" s="182" t="str">
        <f t="array" ref="E495">IF(F495="","",INDEX(#REF!,MATCH(F495,#REF!,0)))</f>
        <v/>
      </c>
      <c r="F495" s="182"/>
      <c r="G495" s="182"/>
      <c r="H495" s="183"/>
      <c r="I495" s="182"/>
      <c r="J495" s="182"/>
      <c r="K495" s="182"/>
      <c r="L495" s="182"/>
      <c r="M495" s="182"/>
      <c r="N495" s="182"/>
      <c r="O495" s="182"/>
      <c r="P495" s="184"/>
      <c r="Q495" s="184"/>
      <c r="R495" s="184"/>
      <c r="S495" s="184"/>
      <c r="T495" s="184"/>
      <c r="U495" s="184"/>
      <c r="V495" s="184"/>
      <c r="W495" s="184"/>
      <c r="X495" s="184"/>
      <c r="Y495" s="182"/>
      <c r="Z495" s="182"/>
      <c r="AA495" s="184"/>
      <c r="AB495" s="184"/>
      <c r="AC495" s="184"/>
      <c r="AD495" s="184"/>
      <c r="AE495" s="184"/>
      <c r="AF495" s="184"/>
      <c r="AG495" s="184"/>
      <c r="AH495" s="184"/>
      <c r="AI495" s="184"/>
      <c r="AJ495" s="174"/>
      <c r="AK495" s="174"/>
      <c r="AL495" s="174"/>
      <c r="AM495" s="174"/>
      <c r="AN495" s="174"/>
    </row>
    <row r="496" spans="1:40" ht="15.75" customHeight="1">
      <c r="A496" s="181" t="str">
        <f t="shared" si="3"/>
        <v/>
      </c>
      <c r="B496" s="182"/>
      <c r="C496" s="182"/>
      <c r="D496" s="182" t="str">
        <f t="array" ref="D496">IF(F496="","",INDEX(#REF!,MATCH(F496,#REF!,0)))</f>
        <v/>
      </c>
      <c r="E496" s="182" t="str">
        <f t="array" ref="E496">IF(F496="","",INDEX(#REF!,MATCH(F496,#REF!,0)))</f>
        <v/>
      </c>
      <c r="F496" s="182"/>
      <c r="G496" s="182"/>
      <c r="H496" s="183"/>
      <c r="I496" s="182"/>
      <c r="J496" s="182"/>
      <c r="K496" s="182"/>
      <c r="L496" s="182"/>
      <c r="M496" s="182"/>
      <c r="N496" s="182"/>
      <c r="O496" s="182"/>
      <c r="P496" s="184"/>
      <c r="Q496" s="184"/>
      <c r="R496" s="184"/>
      <c r="S496" s="184"/>
      <c r="T496" s="184"/>
      <c r="U496" s="184"/>
      <c r="V496" s="184"/>
      <c r="W496" s="184"/>
      <c r="X496" s="184"/>
      <c r="Y496" s="182"/>
      <c r="Z496" s="182"/>
      <c r="AA496" s="184"/>
      <c r="AB496" s="184"/>
      <c r="AC496" s="184"/>
      <c r="AD496" s="184"/>
      <c r="AE496" s="184"/>
      <c r="AF496" s="184"/>
      <c r="AG496" s="184"/>
      <c r="AH496" s="184"/>
      <c r="AI496" s="184"/>
      <c r="AJ496" s="174"/>
      <c r="AK496" s="174"/>
      <c r="AL496" s="174"/>
      <c r="AM496" s="174"/>
      <c r="AN496" s="174"/>
    </row>
    <row r="497" spans="1:40" ht="15.75" customHeight="1">
      <c r="A497" s="181" t="str">
        <f t="shared" si="3"/>
        <v/>
      </c>
      <c r="B497" s="182"/>
      <c r="C497" s="182"/>
      <c r="D497" s="182" t="str">
        <f t="array" ref="D497">IF(F497="","",INDEX(#REF!,MATCH(F497,#REF!,0)))</f>
        <v/>
      </c>
      <c r="E497" s="182" t="str">
        <f t="array" ref="E497">IF(F497="","",INDEX(#REF!,MATCH(F497,#REF!,0)))</f>
        <v/>
      </c>
      <c r="F497" s="182"/>
      <c r="G497" s="182"/>
      <c r="H497" s="183"/>
      <c r="I497" s="182"/>
      <c r="J497" s="182"/>
      <c r="K497" s="182"/>
      <c r="L497" s="182"/>
      <c r="M497" s="182"/>
      <c r="N497" s="182"/>
      <c r="O497" s="182"/>
      <c r="P497" s="184"/>
      <c r="Q497" s="184"/>
      <c r="R497" s="184"/>
      <c r="S497" s="184"/>
      <c r="T497" s="184"/>
      <c r="U497" s="184"/>
      <c r="V497" s="184"/>
      <c r="W497" s="184"/>
      <c r="X497" s="184"/>
      <c r="Y497" s="182"/>
      <c r="Z497" s="182"/>
      <c r="AA497" s="184"/>
      <c r="AB497" s="184"/>
      <c r="AC497" s="184"/>
      <c r="AD497" s="184"/>
      <c r="AE497" s="184"/>
      <c r="AF497" s="184"/>
      <c r="AG497" s="184"/>
      <c r="AH497" s="184"/>
      <c r="AI497" s="184"/>
      <c r="AJ497" s="174"/>
      <c r="AK497" s="174"/>
      <c r="AL497" s="174"/>
      <c r="AM497" s="174"/>
      <c r="AN497" s="174"/>
    </row>
    <row r="498" spans="1:40" ht="15.75" customHeight="1">
      <c r="A498" s="181" t="str">
        <f t="shared" si="3"/>
        <v/>
      </c>
      <c r="B498" s="182"/>
      <c r="C498" s="182"/>
      <c r="D498" s="182" t="str">
        <f t="array" ref="D498">IF(F498="","",INDEX(#REF!,MATCH(F498,#REF!,0)))</f>
        <v/>
      </c>
      <c r="E498" s="182" t="str">
        <f t="array" ref="E498">IF(F498="","",INDEX(#REF!,MATCH(F498,#REF!,0)))</f>
        <v/>
      </c>
      <c r="F498" s="182"/>
      <c r="G498" s="182"/>
      <c r="H498" s="183"/>
      <c r="I498" s="182"/>
      <c r="J498" s="182"/>
      <c r="K498" s="182"/>
      <c r="L498" s="182"/>
      <c r="M498" s="182"/>
      <c r="N498" s="182"/>
      <c r="O498" s="182"/>
      <c r="P498" s="184"/>
      <c r="Q498" s="184"/>
      <c r="R498" s="184"/>
      <c r="S498" s="184"/>
      <c r="T498" s="184"/>
      <c r="U498" s="184"/>
      <c r="V498" s="184"/>
      <c r="W498" s="184"/>
      <c r="X498" s="184"/>
      <c r="Y498" s="182"/>
      <c r="Z498" s="182"/>
      <c r="AA498" s="184"/>
      <c r="AB498" s="184"/>
      <c r="AC498" s="184"/>
      <c r="AD498" s="184"/>
      <c r="AE498" s="184"/>
      <c r="AF498" s="184"/>
      <c r="AG498" s="184"/>
      <c r="AH498" s="184"/>
      <c r="AI498" s="184"/>
      <c r="AJ498" s="174"/>
      <c r="AK498" s="174"/>
      <c r="AL498" s="174"/>
      <c r="AM498" s="174"/>
      <c r="AN498" s="174"/>
    </row>
    <row r="499" spans="1:40" ht="15.75" customHeight="1">
      <c r="A499" s="181" t="str">
        <f t="shared" si="3"/>
        <v/>
      </c>
      <c r="B499" s="182"/>
      <c r="C499" s="182"/>
      <c r="D499" s="182" t="str">
        <f t="array" ref="D499">IF(F499="","",INDEX(#REF!,MATCH(F499,#REF!,0)))</f>
        <v/>
      </c>
      <c r="E499" s="182" t="str">
        <f t="array" ref="E499">IF(F499="","",INDEX(#REF!,MATCH(F499,#REF!,0)))</f>
        <v/>
      </c>
      <c r="F499" s="182"/>
      <c r="G499" s="182"/>
      <c r="H499" s="183"/>
      <c r="I499" s="182"/>
      <c r="J499" s="182"/>
      <c r="K499" s="182"/>
      <c r="L499" s="182"/>
      <c r="M499" s="182"/>
      <c r="N499" s="182"/>
      <c r="O499" s="182"/>
      <c r="P499" s="184"/>
      <c r="Q499" s="184"/>
      <c r="R499" s="184"/>
      <c r="S499" s="184"/>
      <c r="T499" s="184"/>
      <c r="U499" s="184"/>
      <c r="V499" s="184"/>
      <c r="W499" s="184"/>
      <c r="X499" s="184"/>
      <c r="Y499" s="182"/>
      <c r="Z499" s="182"/>
      <c r="AA499" s="184"/>
      <c r="AB499" s="184"/>
      <c r="AC499" s="184"/>
      <c r="AD499" s="184"/>
      <c r="AE499" s="184"/>
      <c r="AF499" s="184"/>
      <c r="AG499" s="184"/>
      <c r="AH499" s="184"/>
      <c r="AI499" s="184"/>
      <c r="AJ499" s="174"/>
      <c r="AK499" s="174"/>
      <c r="AL499" s="174"/>
      <c r="AM499" s="174"/>
      <c r="AN499" s="174"/>
    </row>
    <row r="500" spans="1:40" ht="15.75" customHeight="1">
      <c r="A500" s="181" t="str">
        <f t="shared" si="3"/>
        <v/>
      </c>
      <c r="B500" s="182"/>
      <c r="C500" s="182"/>
      <c r="D500" s="182" t="str">
        <f t="array" ref="D500">IF(F500="","",INDEX(#REF!,MATCH(F500,#REF!,0)))</f>
        <v/>
      </c>
      <c r="E500" s="182" t="str">
        <f t="array" ref="E500">IF(F500="","",INDEX(#REF!,MATCH(F500,#REF!,0)))</f>
        <v/>
      </c>
      <c r="F500" s="182"/>
      <c r="G500" s="182"/>
      <c r="H500" s="183"/>
      <c r="I500" s="182"/>
      <c r="J500" s="182"/>
      <c r="K500" s="182"/>
      <c r="L500" s="182"/>
      <c r="M500" s="182"/>
      <c r="N500" s="182"/>
      <c r="O500" s="182"/>
      <c r="P500" s="184"/>
      <c r="Q500" s="184"/>
      <c r="R500" s="184"/>
      <c r="S500" s="184"/>
      <c r="T500" s="184"/>
      <c r="U500" s="184"/>
      <c r="V500" s="184"/>
      <c r="W500" s="184"/>
      <c r="X500" s="184"/>
      <c r="Y500" s="182"/>
      <c r="Z500" s="182"/>
      <c r="AA500" s="184"/>
      <c r="AB500" s="184"/>
      <c r="AC500" s="184"/>
      <c r="AD500" s="184"/>
      <c r="AE500" s="184"/>
      <c r="AF500" s="184"/>
      <c r="AG500" s="184"/>
      <c r="AH500" s="184"/>
      <c r="AI500" s="184"/>
      <c r="AJ500" s="174"/>
      <c r="AK500" s="174"/>
      <c r="AL500" s="174"/>
      <c r="AM500" s="174"/>
      <c r="AN500" s="174"/>
    </row>
    <row r="501" spans="1:40" ht="15.75" customHeight="1">
      <c r="A501" s="181" t="str">
        <f t="shared" si="3"/>
        <v/>
      </c>
      <c r="B501" s="182"/>
      <c r="C501" s="182"/>
      <c r="D501" s="182" t="str">
        <f t="array" ref="D501">IF(F501="","",INDEX(#REF!,MATCH(F501,#REF!,0)))</f>
        <v/>
      </c>
      <c r="E501" s="182" t="str">
        <f t="array" ref="E501">IF(F501="","",INDEX(#REF!,MATCH(F501,#REF!,0)))</f>
        <v/>
      </c>
      <c r="F501" s="182"/>
      <c r="G501" s="182"/>
      <c r="H501" s="183"/>
      <c r="I501" s="182"/>
      <c r="J501" s="182"/>
      <c r="K501" s="182"/>
      <c r="L501" s="182"/>
      <c r="M501" s="182"/>
      <c r="N501" s="182"/>
      <c r="O501" s="182"/>
      <c r="P501" s="184"/>
      <c r="Q501" s="184"/>
      <c r="R501" s="184"/>
      <c r="S501" s="184"/>
      <c r="T501" s="184"/>
      <c r="U501" s="184"/>
      <c r="V501" s="184"/>
      <c r="W501" s="184"/>
      <c r="X501" s="184"/>
      <c r="Y501" s="182"/>
      <c r="Z501" s="182"/>
      <c r="AA501" s="184"/>
      <c r="AB501" s="184"/>
      <c r="AC501" s="184"/>
      <c r="AD501" s="184"/>
      <c r="AE501" s="184"/>
      <c r="AF501" s="184"/>
      <c r="AG501" s="184"/>
      <c r="AH501" s="184"/>
      <c r="AI501" s="184"/>
      <c r="AJ501" s="174"/>
      <c r="AK501" s="174"/>
      <c r="AL501" s="174"/>
      <c r="AM501" s="174"/>
      <c r="AN501" s="174"/>
    </row>
    <row r="502" spans="1:40" ht="15.75" customHeight="1">
      <c r="A502" s="181" t="str">
        <f t="shared" si="3"/>
        <v/>
      </c>
      <c r="B502" s="182"/>
      <c r="C502" s="182"/>
      <c r="D502" s="182" t="str">
        <f t="array" ref="D502">IF(F502="","",INDEX(#REF!,MATCH(F502,#REF!,0)))</f>
        <v/>
      </c>
      <c r="E502" s="182" t="str">
        <f t="array" ref="E502">IF(F502="","",INDEX(#REF!,MATCH(F502,#REF!,0)))</f>
        <v/>
      </c>
      <c r="F502" s="182"/>
      <c r="G502" s="182"/>
      <c r="H502" s="183"/>
      <c r="I502" s="182"/>
      <c r="J502" s="182"/>
      <c r="K502" s="182"/>
      <c r="L502" s="182"/>
      <c r="M502" s="182"/>
      <c r="N502" s="182"/>
      <c r="O502" s="182"/>
      <c r="P502" s="184"/>
      <c r="Q502" s="184"/>
      <c r="R502" s="184"/>
      <c r="S502" s="184"/>
      <c r="T502" s="184"/>
      <c r="U502" s="184"/>
      <c r="V502" s="184"/>
      <c r="W502" s="184"/>
      <c r="X502" s="184"/>
      <c r="Y502" s="182"/>
      <c r="Z502" s="182"/>
      <c r="AA502" s="184"/>
      <c r="AB502" s="184"/>
      <c r="AC502" s="184"/>
      <c r="AD502" s="184"/>
      <c r="AE502" s="184"/>
      <c r="AF502" s="184"/>
      <c r="AG502" s="184"/>
      <c r="AH502" s="184"/>
      <c r="AI502" s="184"/>
      <c r="AJ502" s="174"/>
      <c r="AK502" s="174"/>
      <c r="AL502" s="174"/>
      <c r="AM502" s="174"/>
      <c r="AN502" s="174"/>
    </row>
    <row r="503" spans="1:40" ht="15.75" customHeight="1">
      <c r="A503" s="181" t="str">
        <f t="shared" si="3"/>
        <v/>
      </c>
      <c r="B503" s="182"/>
      <c r="C503" s="182"/>
      <c r="D503" s="182" t="str">
        <f t="array" ref="D503">IF(F503="","",INDEX(#REF!,MATCH(F503,#REF!,0)))</f>
        <v/>
      </c>
      <c r="E503" s="182" t="str">
        <f t="array" ref="E503">IF(F503="","",INDEX(#REF!,MATCH(F503,#REF!,0)))</f>
        <v/>
      </c>
      <c r="F503" s="182"/>
      <c r="G503" s="182"/>
      <c r="H503" s="183"/>
      <c r="I503" s="182"/>
      <c r="J503" s="182"/>
      <c r="K503" s="182"/>
      <c r="L503" s="182"/>
      <c r="M503" s="182"/>
      <c r="N503" s="182"/>
      <c r="O503" s="182"/>
      <c r="P503" s="184"/>
      <c r="Q503" s="184"/>
      <c r="R503" s="184"/>
      <c r="S503" s="184"/>
      <c r="T503" s="184"/>
      <c r="U503" s="184"/>
      <c r="V503" s="184"/>
      <c r="W503" s="184"/>
      <c r="X503" s="184"/>
      <c r="Y503" s="182"/>
      <c r="Z503" s="182"/>
      <c r="AA503" s="184"/>
      <c r="AB503" s="184"/>
      <c r="AC503" s="184"/>
      <c r="AD503" s="184"/>
      <c r="AE503" s="184"/>
      <c r="AF503" s="184"/>
      <c r="AG503" s="184"/>
      <c r="AH503" s="184"/>
      <c r="AI503" s="184"/>
      <c r="AJ503" s="174"/>
      <c r="AK503" s="174"/>
      <c r="AL503" s="174"/>
      <c r="AM503" s="174"/>
      <c r="AN503" s="174"/>
    </row>
    <row r="504" spans="1:40" ht="15.75" customHeight="1">
      <c r="A504" s="181" t="str">
        <f t="shared" si="3"/>
        <v/>
      </c>
      <c r="B504" s="182"/>
      <c r="C504" s="182"/>
      <c r="D504" s="182" t="str">
        <f t="array" ref="D504">IF(F504="","",INDEX(#REF!,MATCH(F504,#REF!,0)))</f>
        <v/>
      </c>
      <c r="E504" s="182" t="str">
        <f t="array" ref="E504">IF(F504="","",INDEX(#REF!,MATCH(F504,#REF!,0)))</f>
        <v/>
      </c>
      <c r="F504" s="182"/>
      <c r="G504" s="182"/>
      <c r="H504" s="183"/>
      <c r="I504" s="182"/>
      <c r="J504" s="182"/>
      <c r="K504" s="182"/>
      <c r="L504" s="182"/>
      <c r="M504" s="182"/>
      <c r="N504" s="182"/>
      <c r="O504" s="182"/>
      <c r="P504" s="184"/>
      <c r="Q504" s="184"/>
      <c r="R504" s="184"/>
      <c r="S504" s="184"/>
      <c r="T504" s="184"/>
      <c r="U504" s="184"/>
      <c r="V504" s="184"/>
      <c r="W504" s="184"/>
      <c r="X504" s="184"/>
      <c r="Y504" s="182"/>
      <c r="Z504" s="182"/>
      <c r="AA504" s="184"/>
      <c r="AB504" s="184"/>
      <c r="AC504" s="184"/>
      <c r="AD504" s="184"/>
      <c r="AE504" s="184"/>
      <c r="AF504" s="184"/>
      <c r="AG504" s="184"/>
      <c r="AH504" s="184"/>
      <c r="AI504" s="184"/>
      <c r="AJ504" s="174"/>
      <c r="AK504" s="174"/>
      <c r="AL504" s="174"/>
      <c r="AM504" s="174"/>
      <c r="AN504" s="174"/>
    </row>
    <row r="505" spans="1:40" ht="15.75" customHeight="1">
      <c r="A505" s="181" t="str">
        <f t="shared" si="3"/>
        <v/>
      </c>
      <c r="B505" s="182"/>
      <c r="C505" s="182"/>
      <c r="D505" s="182" t="str">
        <f t="array" ref="D505">IF(F505="","",INDEX(#REF!,MATCH(F505,#REF!,0)))</f>
        <v/>
      </c>
      <c r="E505" s="182" t="str">
        <f t="array" ref="E505">IF(F505="","",INDEX(#REF!,MATCH(F505,#REF!,0)))</f>
        <v/>
      </c>
      <c r="F505" s="182"/>
      <c r="G505" s="182"/>
      <c r="H505" s="183"/>
      <c r="I505" s="182"/>
      <c r="J505" s="182"/>
      <c r="K505" s="182"/>
      <c r="L505" s="182"/>
      <c r="M505" s="182"/>
      <c r="N505" s="182"/>
      <c r="O505" s="182"/>
      <c r="P505" s="184"/>
      <c r="Q505" s="184"/>
      <c r="R505" s="184"/>
      <c r="S505" s="184"/>
      <c r="T505" s="184"/>
      <c r="U505" s="184"/>
      <c r="V505" s="184"/>
      <c r="W505" s="184"/>
      <c r="X505" s="184"/>
      <c r="Y505" s="182"/>
      <c r="Z505" s="182"/>
      <c r="AA505" s="184"/>
      <c r="AB505" s="184"/>
      <c r="AC505" s="184"/>
      <c r="AD505" s="184"/>
      <c r="AE505" s="184"/>
      <c r="AF505" s="184"/>
      <c r="AG505" s="184"/>
      <c r="AH505" s="184"/>
      <c r="AI505" s="184"/>
      <c r="AJ505" s="174"/>
      <c r="AK505" s="174"/>
      <c r="AL505" s="174"/>
      <c r="AM505" s="174"/>
      <c r="AN505" s="174"/>
    </row>
    <row r="506" spans="1:40" ht="15.75" customHeight="1">
      <c r="A506" s="181" t="str">
        <f t="shared" si="3"/>
        <v/>
      </c>
      <c r="B506" s="182"/>
      <c r="C506" s="182"/>
      <c r="D506" s="182" t="str">
        <f t="array" ref="D506">IF(F506="","",INDEX(#REF!,MATCH(F506,#REF!,0)))</f>
        <v/>
      </c>
      <c r="E506" s="182" t="str">
        <f t="array" ref="E506">IF(F506="","",INDEX(#REF!,MATCH(F506,#REF!,0)))</f>
        <v/>
      </c>
      <c r="F506" s="182"/>
      <c r="G506" s="182"/>
      <c r="H506" s="183"/>
      <c r="I506" s="182"/>
      <c r="J506" s="182"/>
      <c r="K506" s="182"/>
      <c r="L506" s="182"/>
      <c r="M506" s="182"/>
      <c r="N506" s="182"/>
      <c r="O506" s="182"/>
      <c r="P506" s="184"/>
      <c r="Q506" s="184"/>
      <c r="R506" s="184"/>
      <c r="S506" s="184"/>
      <c r="T506" s="184"/>
      <c r="U506" s="184"/>
      <c r="V506" s="184"/>
      <c r="W506" s="184"/>
      <c r="X506" s="184"/>
      <c r="Y506" s="182"/>
      <c r="Z506" s="182"/>
      <c r="AA506" s="184"/>
      <c r="AB506" s="184"/>
      <c r="AC506" s="184"/>
      <c r="AD506" s="184"/>
      <c r="AE506" s="184"/>
      <c r="AF506" s="184"/>
      <c r="AG506" s="184"/>
      <c r="AH506" s="184"/>
      <c r="AI506" s="184"/>
      <c r="AJ506" s="174"/>
      <c r="AK506" s="174"/>
      <c r="AL506" s="174"/>
      <c r="AM506" s="174"/>
      <c r="AN506" s="174"/>
    </row>
    <row r="507" spans="1:40" ht="15.75" customHeight="1">
      <c r="A507" s="181" t="str">
        <f t="shared" si="3"/>
        <v/>
      </c>
      <c r="B507" s="182"/>
      <c r="C507" s="182"/>
      <c r="D507" s="182" t="str">
        <f t="array" ref="D507">IF(F507="","",INDEX(#REF!,MATCH(F507,#REF!,0)))</f>
        <v/>
      </c>
      <c r="E507" s="182" t="str">
        <f t="array" ref="E507">IF(F507="","",INDEX(#REF!,MATCH(F507,#REF!,0)))</f>
        <v/>
      </c>
      <c r="F507" s="182"/>
      <c r="G507" s="182"/>
      <c r="H507" s="183"/>
      <c r="I507" s="182"/>
      <c r="J507" s="182"/>
      <c r="K507" s="182"/>
      <c r="L507" s="182"/>
      <c r="M507" s="182"/>
      <c r="N507" s="182"/>
      <c r="O507" s="182"/>
      <c r="P507" s="184"/>
      <c r="Q507" s="184"/>
      <c r="R507" s="184"/>
      <c r="S507" s="184"/>
      <c r="T507" s="184"/>
      <c r="U507" s="184"/>
      <c r="V507" s="184"/>
      <c r="W507" s="184"/>
      <c r="X507" s="184"/>
      <c r="Y507" s="182"/>
      <c r="Z507" s="182"/>
      <c r="AA507" s="184"/>
      <c r="AB507" s="184"/>
      <c r="AC507" s="184"/>
      <c r="AD507" s="184"/>
      <c r="AE507" s="184"/>
      <c r="AF507" s="184"/>
      <c r="AG507" s="184"/>
      <c r="AH507" s="184"/>
      <c r="AI507" s="184"/>
      <c r="AJ507" s="174"/>
      <c r="AK507" s="174"/>
      <c r="AL507" s="174"/>
      <c r="AM507" s="174"/>
      <c r="AN507" s="174"/>
    </row>
    <row r="508" spans="1:40" ht="15.75" customHeight="1">
      <c r="A508" s="181" t="str">
        <f t="shared" si="3"/>
        <v/>
      </c>
      <c r="B508" s="182"/>
      <c r="C508" s="182"/>
      <c r="D508" s="182" t="str">
        <f t="array" ref="D508">IF(F508="","",INDEX(#REF!,MATCH(F508,#REF!,0)))</f>
        <v/>
      </c>
      <c r="E508" s="182" t="str">
        <f t="array" ref="E508">IF(F508="","",INDEX(#REF!,MATCH(F508,#REF!,0)))</f>
        <v/>
      </c>
      <c r="F508" s="182"/>
      <c r="G508" s="182"/>
      <c r="H508" s="183"/>
      <c r="I508" s="182"/>
      <c r="J508" s="182"/>
      <c r="K508" s="182"/>
      <c r="L508" s="182"/>
      <c r="M508" s="182"/>
      <c r="N508" s="182"/>
      <c r="O508" s="182"/>
      <c r="P508" s="184"/>
      <c r="Q508" s="184"/>
      <c r="R508" s="184"/>
      <c r="S508" s="184"/>
      <c r="T508" s="184"/>
      <c r="U508" s="184"/>
      <c r="V508" s="184"/>
      <c r="W508" s="184"/>
      <c r="X508" s="184"/>
      <c r="Y508" s="182"/>
      <c r="Z508" s="182"/>
      <c r="AA508" s="184"/>
      <c r="AB508" s="184"/>
      <c r="AC508" s="184"/>
      <c r="AD508" s="184"/>
      <c r="AE508" s="184"/>
      <c r="AF508" s="184"/>
      <c r="AG508" s="184"/>
      <c r="AH508" s="184"/>
      <c r="AI508" s="184"/>
      <c r="AJ508" s="174"/>
      <c r="AK508" s="174"/>
      <c r="AL508" s="174"/>
      <c r="AM508" s="174"/>
      <c r="AN508" s="174"/>
    </row>
    <row r="509" spans="1:40" ht="15.75" customHeight="1">
      <c r="A509" s="181" t="str">
        <f t="shared" si="3"/>
        <v/>
      </c>
      <c r="B509" s="182"/>
      <c r="C509" s="182"/>
      <c r="D509" s="182" t="str">
        <f t="array" ref="D509">IF(F509="","",INDEX(#REF!,MATCH(F509,#REF!,0)))</f>
        <v/>
      </c>
      <c r="E509" s="182" t="str">
        <f t="array" ref="E509">IF(F509="","",INDEX(#REF!,MATCH(F509,#REF!,0)))</f>
        <v/>
      </c>
      <c r="F509" s="182"/>
      <c r="G509" s="182"/>
      <c r="H509" s="183"/>
      <c r="I509" s="182"/>
      <c r="J509" s="182"/>
      <c r="K509" s="182"/>
      <c r="L509" s="182"/>
      <c r="M509" s="182"/>
      <c r="N509" s="182"/>
      <c r="O509" s="182"/>
      <c r="P509" s="184"/>
      <c r="Q509" s="184"/>
      <c r="R509" s="184"/>
      <c r="S509" s="184"/>
      <c r="T509" s="184"/>
      <c r="U509" s="184"/>
      <c r="V509" s="184"/>
      <c r="W509" s="184"/>
      <c r="X509" s="184"/>
      <c r="Y509" s="182"/>
      <c r="Z509" s="182"/>
      <c r="AA509" s="184"/>
      <c r="AB509" s="184"/>
      <c r="AC509" s="184"/>
      <c r="AD509" s="184"/>
      <c r="AE509" s="184"/>
      <c r="AF509" s="184"/>
      <c r="AG509" s="184"/>
      <c r="AH509" s="184"/>
      <c r="AI509" s="184"/>
      <c r="AJ509" s="174"/>
      <c r="AK509" s="174"/>
      <c r="AL509" s="174"/>
      <c r="AM509" s="174"/>
      <c r="AN509" s="174"/>
    </row>
    <row r="510" spans="1:40" ht="15.75" customHeight="1">
      <c r="A510" s="181" t="str">
        <f t="shared" si="3"/>
        <v/>
      </c>
      <c r="B510" s="182"/>
      <c r="C510" s="182"/>
      <c r="D510" s="182" t="str">
        <f t="array" ref="D510">IF(F510="","",INDEX(#REF!,MATCH(F510,#REF!,0)))</f>
        <v/>
      </c>
      <c r="E510" s="182" t="str">
        <f t="array" ref="E510">IF(F510="","",INDEX(#REF!,MATCH(F510,#REF!,0)))</f>
        <v/>
      </c>
      <c r="F510" s="182"/>
      <c r="G510" s="182"/>
      <c r="H510" s="183"/>
      <c r="I510" s="182"/>
      <c r="J510" s="182"/>
      <c r="K510" s="182"/>
      <c r="L510" s="182"/>
      <c r="M510" s="182"/>
      <c r="N510" s="182"/>
      <c r="O510" s="182"/>
      <c r="P510" s="184"/>
      <c r="Q510" s="184"/>
      <c r="R510" s="184"/>
      <c r="S510" s="184"/>
      <c r="T510" s="184"/>
      <c r="U510" s="184"/>
      <c r="V510" s="184"/>
      <c r="W510" s="184"/>
      <c r="X510" s="184"/>
      <c r="Y510" s="182"/>
      <c r="Z510" s="182"/>
      <c r="AA510" s="184"/>
      <c r="AB510" s="184"/>
      <c r="AC510" s="184"/>
      <c r="AD510" s="184"/>
      <c r="AE510" s="184"/>
      <c r="AF510" s="184"/>
      <c r="AG510" s="184"/>
      <c r="AH510" s="184"/>
      <c r="AI510" s="184"/>
      <c r="AJ510" s="174"/>
      <c r="AK510" s="174"/>
      <c r="AL510" s="174"/>
      <c r="AM510" s="174"/>
      <c r="AN510" s="174"/>
    </row>
    <row r="511" spans="1:40" ht="15.75" customHeight="1">
      <c r="A511" s="181" t="str">
        <f t="shared" si="3"/>
        <v/>
      </c>
      <c r="B511" s="182"/>
      <c r="C511" s="182"/>
      <c r="D511" s="182" t="str">
        <f t="array" ref="D511">IF(F511="","",INDEX(#REF!,MATCH(F511,#REF!,0)))</f>
        <v/>
      </c>
      <c r="E511" s="182" t="str">
        <f t="array" ref="E511">IF(F511="","",INDEX(#REF!,MATCH(F511,#REF!,0)))</f>
        <v/>
      </c>
      <c r="F511" s="182"/>
      <c r="G511" s="182"/>
      <c r="H511" s="183"/>
      <c r="I511" s="182"/>
      <c r="J511" s="182"/>
      <c r="K511" s="182"/>
      <c r="L511" s="182"/>
      <c r="M511" s="182"/>
      <c r="N511" s="182"/>
      <c r="O511" s="182"/>
      <c r="P511" s="184"/>
      <c r="Q511" s="184"/>
      <c r="R511" s="184"/>
      <c r="S511" s="184"/>
      <c r="T511" s="184"/>
      <c r="U511" s="184"/>
      <c r="V511" s="184"/>
      <c r="W511" s="184"/>
      <c r="X511" s="184"/>
      <c r="Y511" s="182"/>
      <c r="Z511" s="182"/>
      <c r="AA511" s="184"/>
      <c r="AB511" s="184"/>
      <c r="AC511" s="184"/>
      <c r="AD511" s="184"/>
      <c r="AE511" s="184"/>
      <c r="AF511" s="184"/>
      <c r="AG511" s="184"/>
      <c r="AH511" s="184"/>
      <c r="AI511" s="184"/>
      <c r="AJ511" s="174"/>
      <c r="AK511" s="174"/>
      <c r="AL511" s="174"/>
      <c r="AM511" s="174"/>
      <c r="AN511" s="174"/>
    </row>
    <row r="512" spans="1:40" ht="15.75" customHeight="1">
      <c r="A512" s="181" t="str">
        <f t="shared" si="3"/>
        <v/>
      </c>
      <c r="B512" s="182"/>
      <c r="C512" s="182"/>
      <c r="D512" s="182" t="str">
        <f t="array" ref="D512">IF(F512="","",INDEX(#REF!,MATCH(F512,#REF!,0)))</f>
        <v/>
      </c>
      <c r="E512" s="182" t="str">
        <f t="array" ref="E512">IF(F512="","",INDEX(#REF!,MATCH(F512,#REF!,0)))</f>
        <v/>
      </c>
      <c r="F512" s="182"/>
      <c r="G512" s="182"/>
      <c r="H512" s="183"/>
      <c r="I512" s="182"/>
      <c r="J512" s="182"/>
      <c r="K512" s="182"/>
      <c r="L512" s="182"/>
      <c r="M512" s="182"/>
      <c r="N512" s="182"/>
      <c r="O512" s="182"/>
      <c r="P512" s="184"/>
      <c r="Q512" s="184"/>
      <c r="R512" s="184"/>
      <c r="S512" s="184"/>
      <c r="T512" s="184"/>
      <c r="U512" s="184"/>
      <c r="V512" s="184"/>
      <c r="W512" s="184"/>
      <c r="X512" s="184"/>
      <c r="Y512" s="182"/>
      <c r="Z512" s="182"/>
      <c r="AA512" s="184"/>
      <c r="AB512" s="184"/>
      <c r="AC512" s="184"/>
      <c r="AD512" s="184"/>
      <c r="AE512" s="184"/>
      <c r="AF512" s="184"/>
      <c r="AG512" s="184"/>
      <c r="AH512" s="184"/>
      <c r="AI512" s="184"/>
      <c r="AJ512" s="174"/>
      <c r="AK512" s="174"/>
      <c r="AL512" s="174"/>
      <c r="AM512" s="174"/>
      <c r="AN512" s="174"/>
    </row>
    <row r="513" spans="1:40" ht="15.75" customHeight="1">
      <c r="A513" s="181" t="str">
        <f t="shared" si="3"/>
        <v/>
      </c>
      <c r="B513" s="182"/>
      <c r="C513" s="182"/>
      <c r="D513" s="182" t="str">
        <f t="array" ref="D513">IF(F513="","",INDEX(#REF!,MATCH(F513,#REF!,0)))</f>
        <v/>
      </c>
      <c r="E513" s="182" t="str">
        <f t="array" ref="E513">IF(F513="","",INDEX(#REF!,MATCH(F513,#REF!,0)))</f>
        <v/>
      </c>
      <c r="F513" s="182"/>
      <c r="G513" s="182"/>
      <c r="H513" s="183"/>
      <c r="I513" s="182"/>
      <c r="J513" s="182"/>
      <c r="K513" s="182"/>
      <c r="L513" s="182"/>
      <c r="M513" s="182"/>
      <c r="N513" s="182"/>
      <c r="O513" s="182"/>
      <c r="P513" s="184"/>
      <c r="Q513" s="184"/>
      <c r="R513" s="184"/>
      <c r="S513" s="184"/>
      <c r="T513" s="184"/>
      <c r="U513" s="184"/>
      <c r="V513" s="184"/>
      <c r="W513" s="184"/>
      <c r="X513" s="184"/>
      <c r="Y513" s="182"/>
      <c r="Z513" s="182"/>
      <c r="AA513" s="184"/>
      <c r="AB513" s="184"/>
      <c r="AC513" s="184"/>
      <c r="AD513" s="184"/>
      <c r="AE513" s="184"/>
      <c r="AF513" s="184"/>
      <c r="AG513" s="184"/>
      <c r="AH513" s="184"/>
      <c r="AI513" s="184"/>
      <c r="AJ513" s="174"/>
      <c r="AK513" s="174"/>
      <c r="AL513" s="174"/>
      <c r="AM513" s="174"/>
      <c r="AN513" s="174"/>
    </row>
    <row r="514" spans="1:40" ht="15.75" customHeight="1">
      <c r="A514" s="181" t="str">
        <f t="shared" si="3"/>
        <v/>
      </c>
      <c r="B514" s="182"/>
      <c r="C514" s="182"/>
      <c r="D514" s="182" t="str">
        <f t="array" ref="D514">IF(F514="","",INDEX(#REF!,MATCH(F514,#REF!,0)))</f>
        <v/>
      </c>
      <c r="E514" s="182" t="str">
        <f t="array" ref="E514">IF(F514="","",INDEX(#REF!,MATCH(F514,#REF!,0)))</f>
        <v/>
      </c>
      <c r="F514" s="182"/>
      <c r="G514" s="182"/>
      <c r="H514" s="183"/>
      <c r="I514" s="182"/>
      <c r="J514" s="182"/>
      <c r="K514" s="182"/>
      <c r="L514" s="182"/>
      <c r="M514" s="182"/>
      <c r="N514" s="182"/>
      <c r="O514" s="182"/>
      <c r="P514" s="184"/>
      <c r="Q514" s="184"/>
      <c r="R514" s="184"/>
      <c r="S514" s="184"/>
      <c r="T514" s="184"/>
      <c r="U514" s="184"/>
      <c r="V514" s="184"/>
      <c r="W514" s="184"/>
      <c r="X514" s="184"/>
      <c r="Y514" s="182"/>
      <c r="Z514" s="182"/>
      <c r="AA514" s="184"/>
      <c r="AB514" s="184"/>
      <c r="AC514" s="184"/>
      <c r="AD514" s="184"/>
      <c r="AE514" s="184"/>
      <c r="AF514" s="184"/>
      <c r="AG514" s="184"/>
      <c r="AH514" s="184"/>
      <c r="AI514" s="184"/>
      <c r="AJ514" s="174"/>
      <c r="AK514" s="174"/>
      <c r="AL514" s="174"/>
      <c r="AM514" s="174"/>
      <c r="AN514" s="174"/>
    </row>
    <row r="515" spans="1:40" ht="15.75" customHeight="1">
      <c r="A515" s="181" t="str">
        <f t="shared" si="3"/>
        <v/>
      </c>
      <c r="B515" s="182"/>
      <c r="C515" s="182"/>
      <c r="D515" s="182" t="str">
        <f t="array" ref="D515">IF(F515="","",INDEX(#REF!,MATCH(F515,#REF!,0)))</f>
        <v/>
      </c>
      <c r="E515" s="182" t="str">
        <f t="array" ref="E515">IF(F515="","",INDEX(#REF!,MATCH(F515,#REF!,0)))</f>
        <v/>
      </c>
      <c r="F515" s="182"/>
      <c r="G515" s="182"/>
      <c r="H515" s="183"/>
      <c r="I515" s="182"/>
      <c r="J515" s="182"/>
      <c r="K515" s="182"/>
      <c r="L515" s="182"/>
      <c r="M515" s="182"/>
      <c r="N515" s="182"/>
      <c r="O515" s="182"/>
      <c r="P515" s="184"/>
      <c r="Q515" s="184"/>
      <c r="R515" s="184"/>
      <c r="S515" s="184"/>
      <c r="T515" s="184"/>
      <c r="U515" s="184"/>
      <c r="V515" s="184"/>
      <c r="W515" s="184"/>
      <c r="X515" s="184"/>
      <c r="Y515" s="182"/>
      <c r="Z515" s="182"/>
      <c r="AA515" s="184"/>
      <c r="AB515" s="184"/>
      <c r="AC515" s="184"/>
      <c r="AD515" s="184"/>
      <c r="AE515" s="184"/>
      <c r="AF515" s="184"/>
      <c r="AG515" s="184"/>
      <c r="AH515" s="184"/>
      <c r="AI515" s="184"/>
      <c r="AJ515" s="174"/>
      <c r="AK515" s="174"/>
      <c r="AL515" s="174"/>
      <c r="AM515" s="174"/>
      <c r="AN515" s="174"/>
    </row>
    <row r="516" spans="1:40" ht="15.75" customHeight="1">
      <c r="A516" s="181" t="str">
        <f t="shared" si="3"/>
        <v/>
      </c>
      <c r="B516" s="182"/>
      <c r="C516" s="182"/>
      <c r="D516" s="182" t="str">
        <f t="array" ref="D516">IF(F516="","",INDEX(#REF!,MATCH(F516,#REF!,0)))</f>
        <v/>
      </c>
      <c r="E516" s="182" t="str">
        <f t="array" ref="E516">IF(F516="","",INDEX(#REF!,MATCH(F516,#REF!,0)))</f>
        <v/>
      </c>
      <c r="F516" s="182"/>
      <c r="G516" s="182"/>
      <c r="H516" s="183"/>
      <c r="I516" s="182"/>
      <c r="J516" s="182"/>
      <c r="K516" s="182"/>
      <c r="L516" s="182"/>
      <c r="M516" s="182"/>
      <c r="N516" s="182"/>
      <c r="O516" s="182"/>
      <c r="P516" s="184"/>
      <c r="Q516" s="184"/>
      <c r="R516" s="184"/>
      <c r="S516" s="184"/>
      <c r="T516" s="184"/>
      <c r="U516" s="184"/>
      <c r="V516" s="184"/>
      <c r="W516" s="184"/>
      <c r="X516" s="184"/>
      <c r="Y516" s="182"/>
      <c r="Z516" s="182"/>
      <c r="AA516" s="184"/>
      <c r="AB516" s="184"/>
      <c r="AC516" s="184"/>
      <c r="AD516" s="184"/>
      <c r="AE516" s="184"/>
      <c r="AF516" s="184"/>
      <c r="AG516" s="184"/>
      <c r="AH516" s="184"/>
      <c r="AI516" s="184"/>
      <c r="AJ516" s="174"/>
      <c r="AK516" s="174"/>
      <c r="AL516" s="174"/>
      <c r="AM516" s="174"/>
      <c r="AN516" s="174"/>
    </row>
    <row r="517" spans="1:40" ht="15.75" customHeight="1">
      <c r="A517" s="181" t="str">
        <f t="shared" si="3"/>
        <v/>
      </c>
      <c r="B517" s="182"/>
      <c r="C517" s="182"/>
      <c r="D517" s="182" t="str">
        <f t="array" ref="D517">IF(F517="","",INDEX(#REF!,MATCH(F517,#REF!,0)))</f>
        <v/>
      </c>
      <c r="E517" s="182" t="str">
        <f t="array" ref="E517">IF(F517="","",INDEX(#REF!,MATCH(F517,#REF!,0)))</f>
        <v/>
      </c>
      <c r="F517" s="182"/>
      <c r="G517" s="182"/>
      <c r="H517" s="183"/>
      <c r="I517" s="182"/>
      <c r="J517" s="182"/>
      <c r="K517" s="182"/>
      <c r="L517" s="182"/>
      <c r="M517" s="182"/>
      <c r="N517" s="182"/>
      <c r="O517" s="182"/>
      <c r="P517" s="184"/>
      <c r="Q517" s="184"/>
      <c r="R517" s="184"/>
      <c r="S517" s="184"/>
      <c r="T517" s="184"/>
      <c r="U517" s="184"/>
      <c r="V517" s="184"/>
      <c r="W517" s="184"/>
      <c r="X517" s="184"/>
      <c r="Y517" s="182"/>
      <c r="Z517" s="182"/>
      <c r="AA517" s="184"/>
      <c r="AB517" s="184"/>
      <c r="AC517" s="184"/>
      <c r="AD517" s="184"/>
      <c r="AE517" s="184"/>
      <c r="AF517" s="184"/>
      <c r="AG517" s="184"/>
      <c r="AH517" s="184"/>
      <c r="AI517" s="184"/>
      <c r="AJ517" s="174"/>
      <c r="AK517" s="174"/>
      <c r="AL517" s="174"/>
      <c r="AM517" s="174"/>
      <c r="AN517" s="174"/>
    </row>
    <row r="518" spans="1:40" ht="15.75" customHeight="1">
      <c r="A518" s="181" t="str">
        <f t="shared" ref="A518:A772" si="4">IF(B518&gt;0,A517+1,"")</f>
        <v/>
      </c>
      <c r="B518" s="182"/>
      <c r="C518" s="182"/>
      <c r="D518" s="182" t="str">
        <f t="array" ref="D518">IF(F518="","",INDEX(#REF!,MATCH(F518,#REF!,0)))</f>
        <v/>
      </c>
      <c r="E518" s="182" t="str">
        <f t="array" ref="E518">IF(F518="","",INDEX(#REF!,MATCH(F518,#REF!,0)))</f>
        <v/>
      </c>
      <c r="F518" s="182"/>
      <c r="G518" s="182"/>
      <c r="H518" s="183"/>
      <c r="I518" s="182"/>
      <c r="J518" s="182"/>
      <c r="K518" s="182"/>
      <c r="L518" s="182"/>
      <c r="M518" s="182"/>
      <c r="N518" s="182"/>
      <c r="O518" s="182"/>
      <c r="P518" s="184"/>
      <c r="Q518" s="184"/>
      <c r="R518" s="184"/>
      <c r="S518" s="184"/>
      <c r="T518" s="184"/>
      <c r="U518" s="184"/>
      <c r="V518" s="184"/>
      <c r="W518" s="184"/>
      <c r="X518" s="184"/>
      <c r="Y518" s="182"/>
      <c r="Z518" s="182"/>
      <c r="AA518" s="184"/>
      <c r="AB518" s="184"/>
      <c r="AC518" s="184"/>
      <c r="AD518" s="184"/>
      <c r="AE518" s="184"/>
      <c r="AF518" s="184"/>
      <c r="AG518" s="184"/>
      <c r="AH518" s="184"/>
      <c r="AI518" s="184"/>
      <c r="AJ518" s="174"/>
      <c r="AK518" s="174"/>
      <c r="AL518" s="174"/>
      <c r="AM518" s="174"/>
      <c r="AN518" s="174"/>
    </row>
    <row r="519" spans="1:40" ht="15.75" customHeight="1">
      <c r="A519" s="181" t="str">
        <f t="shared" si="4"/>
        <v/>
      </c>
      <c r="B519" s="182"/>
      <c r="C519" s="182"/>
      <c r="D519" s="182" t="str">
        <f t="array" ref="D519">IF(F519="","",INDEX(#REF!,MATCH(F519,#REF!,0)))</f>
        <v/>
      </c>
      <c r="E519" s="182" t="str">
        <f t="array" ref="E519">IF(F519="","",INDEX(#REF!,MATCH(F519,#REF!,0)))</f>
        <v/>
      </c>
      <c r="F519" s="182"/>
      <c r="G519" s="182"/>
      <c r="H519" s="183"/>
      <c r="I519" s="182"/>
      <c r="J519" s="182"/>
      <c r="K519" s="182"/>
      <c r="L519" s="182"/>
      <c r="M519" s="182"/>
      <c r="N519" s="182"/>
      <c r="O519" s="182"/>
      <c r="P519" s="184"/>
      <c r="Q519" s="184"/>
      <c r="R519" s="184"/>
      <c r="S519" s="184"/>
      <c r="T519" s="184"/>
      <c r="U519" s="184"/>
      <c r="V519" s="184"/>
      <c r="W519" s="184"/>
      <c r="X519" s="184"/>
      <c r="Y519" s="182"/>
      <c r="Z519" s="182"/>
      <c r="AA519" s="184"/>
      <c r="AB519" s="184"/>
      <c r="AC519" s="184"/>
      <c r="AD519" s="184"/>
      <c r="AE519" s="184"/>
      <c r="AF519" s="184"/>
      <c r="AG519" s="184"/>
      <c r="AH519" s="184"/>
      <c r="AI519" s="184"/>
      <c r="AJ519" s="174"/>
      <c r="AK519" s="174"/>
      <c r="AL519" s="174"/>
      <c r="AM519" s="174"/>
      <c r="AN519" s="174"/>
    </row>
    <row r="520" spans="1:40" ht="15.75" customHeight="1">
      <c r="A520" s="181" t="str">
        <f t="shared" si="4"/>
        <v/>
      </c>
      <c r="B520" s="182"/>
      <c r="C520" s="182"/>
      <c r="D520" s="182" t="str">
        <f t="array" ref="D520">IF(F520="","",INDEX(#REF!,MATCH(F520,#REF!,0)))</f>
        <v/>
      </c>
      <c r="E520" s="182" t="str">
        <f t="array" ref="E520">IF(F520="","",INDEX(#REF!,MATCH(F520,#REF!,0)))</f>
        <v/>
      </c>
      <c r="F520" s="182"/>
      <c r="G520" s="182"/>
      <c r="H520" s="183"/>
      <c r="I520" s="182"/>
      <c r="J520" s="182"/>
      <c r="K520" s="182"/>
      <c r="L520" s="182"/>
      <c r="M520" s="182"/>
      <c r="N520" s="182"/>
      <c r="O520" s="182"/>
      <c r="P520" s="184"/>
      <c r="Q520" s="184"/>
      <c r="R520" s="184"/>
      <c r="S520" s="184"/>
      <c r="T520" s="184"/>
      <c r="U520" s="184"/>
      <c r="V520" s="184"/>
      <c r="W520" s="184"/>
      <c r="X520" s="184"/>
      <c r="Y520" s="182"/>
      <c r="Z520" s="182"/>
      <c r="AA520" s="184"/>
      <c r="AB520" s="184"/>
      <c r="AC520" s="184"/>
      <c r="AD520" s="184"/>
      <c r="AE520" s="184"/>
      <c r="AF520" s="184"/>
      <c r="AG520" s="184"/>
      <c r="AH520" s="184"/>
      <c r="AI520" s="184"/>
      <c r="AJ520" s="174"/>
      <c r="AK520" s="174"/>
      <c r="AL520" s="174"/>
      <c r="AM520" s="174"/>
      <c r="AN520" s="174"/>
    </row>
    <row r="521" spans="1:40" ht="15.75" customHeight="1">
      <c r="A521" s="181" t="str">
        <f t="shared" si="4"/>
        <v/>
      </c>
      <c r="B521" s="182"/>
      <c r="C521" s="182"/>
      <c r="D521" s="182" t="str">
        <f t="array" ref="D521">IF(F521="","",INDEX(#REF!,MATCH(F521,#REF!,0)))</f>
        <v/>
      </c>
      <c r="E521" s="182" t="str">
        <f t="array" ref="E521">IF(F521="","",INDEX(#REF!,MATCH(F521,#REF!,0)))</f>
        <v/>
      </c>
      <c r="F521" s="182"/>
      <c r="G521" s="182"/>
      <c r="H521" s="183"/>
      <c r="I521" s="182"/>
      <c r="J521" s="182"/>
      <c r="K521" s="182"/>
      <c r="L521" s="182"/>
      <c r="M521" s="182"/>
      <c r="N521" s="182"/>
      <c r="O521" s="182"/>
      <c r="P521" s="184"/>
      <c r="Q521" s="184"/>
      <c r="R521" s="184"/>
      <c r="S521" s="184"/>
      <c r="T521" s="184"/>
      <c r="U521" s="184"/>
      <c r="V521" s="184"/>
      <c r="W521" s="184"/>
      <c r="X521" s="184"/>
      <c r="Y521" s="182"/>
      <c r="Z521" s="182"/>
      <c r="AA521" s="184"/>
      <c r="AB521" s="184"/>
      <c r="AC521" s="184"/>
      <c r="AD521" s="184"/>
      <c r="AE521" s="184"/>
      <c r="AF521" s="184"/>
      <c r="AG521" s="184"/>
      <c r="AH521" s="184"/>
      <c r="AI521" s="184"/>
      <c r="AJ521" s="174"/>
      <c r="AK521" s="174"/>
      <c r="AL521" s="174"/>
      <c r="AM521" s="174"/>
      <c r="AN521" s="174"/>
    </row>
    <row r="522" spans="1:40" ht="15.75" customHeight="1">
      <c r="A522" s="181" t="str">
        <f t="shared" si="4"/>
        <v/>
      </c>
      <c r="B522" s="182"/>
      <c r="C522" s="182"/>
      <c r="D522" s="182" t="str">
        <f t="array" ref="D522">IF(F522="","",INDEX(#REF!,MATCH(F522,#REF!,0)))</f>
        <v/>
      </c>
      <c r="E522" s="182" t="str">
        <f t="array" ref="E522">IF(F522="","",INDEX(#REF!,MATCH(F522,#REF!,0)))</f>
        <v/>
      </c>
      <c r="F522" s="182"/>
      <c r="G522" s="182"/>
      <c r="H522" s="183"/>
      <c r="I522" s="182"/>
      <c r="J522" s="182"/>
      <c r="K522" s="182"/>
      <c r="L522" s="182"/>
      <c r="M522" s="182"/>
      <c r="N522" s="182"/>
      <c r="O522" s="182"/>
      <c r="P522" s="184"/>
      <c r="Q522" s="184"/>
      <c r="R522" s="184"/>
      <c r="S522" s="184"/>
      <c r="T522" s="184"/>
      <c r="U522" s="184"/>
      <c r="V522" s="184"/>
      <c r="W522" s="184"/>
      <c r="X522" s="184"/>
      <c r="Y522" s="182"/>
      <c r="Z522" s="182"/>
      <c r="AA522" s="184"/>
      <c r="AB522" s="184"/>
      <c r="AC522" s="184"/>
      <c r="AD522" s="184"/>
      <c r="AE522" s="184"/>
      <c r="AF522" s="184"/>
      <c r="AG522" s="184"/>
      <c r="AH522" s="184"/>
      <c r="AI522" s="184"/>
      <c r="AJ522" s="174"/>
      <c r="AK522" s="174"/>
      <c r="AL522" s="174"/>
      <c r="AM522" s="174"/>
      <c r="AN522" s="174"/>
    </row>
    <row r="523" spans="1:40" ht="15.75" customHeight="1">
      <c r="A523" s="181" t="str">
        <f t="shared" si="4"/>
        <v/>
      </c>
      <c r="B523" s="182"/>
      <c r="C523" s="182"/>
      <c r="D523" s="182" t="str">
        <f t="array" ref="D523">IF(F523="","",INDEX(#REF!,MATCH(F523,#REF!,0)))</f>
        <v/>
      </c>
      <c r="E523" s="182" t="str">
        <f t="array" ref="E523">IF(F523="","",INDEX(#REF!,MATCH(F523,#REF!,0)))</f>
        <v/>
      </c>
      <c r="F523" s="182"/>
      <c r="G523" s="182"/>
      <c r="H523" s="183"/>
      <c r="I523" s="182"/>
      <c r="J523" s="182"/>
      <c r="K523" s="182"/>
      <c r="L523" s="182"/>
      <c r="M523" s="182"/>
      <c r="N523" s="182"/>
      <c r="O523" s="182"/>
      <c r="P523" s="184"/>
      <c r="Q523" s="184"/>
      <c r="R523" s="184"/>
      <c r="S523" s="184"/>
      <c r="T523" s="184"/>
      <c r="U523" s="184"/>
      <c r="V523" s="184"/>
      <c r="W523" s="184"/>
      <c r="X523" s="184"/>
      <c r="Y523" s="182"/>
      <c r="Z523" s="182"/>
      <c r="AA523" s="184"/>
      <c r="AB523" s="184"/>
      <c r="AC523" s="184"/>
      <c r="AD523" s="184"/>
      <c r="AE523" s="184"/>
      <c r="AF523" s="184"/>
      <c r="AG523" s="184"/>
      <c r="AH523" s="184"/>
      <c r="AI523" s="184"/>
      <c r="AJ523" s="174"/>
      <c r="AK523" s="174"/>
      <c r="AL523" s="174"/>
      <c r="AM523" s="174"/>
      <c r="AN523" s="174"/>
    </row>
    <row r="524" spans="1:40" ht="15.75" customHeight="1">
      <c r="A524" s="181" t="str">
        <f t="shared" si="4"/>
        <v/>
      </c>
      <c r="B524" s="182"/>
      <c r="C524" s="182"/>
      <c r="D524" s="182" t="str">
        <f t="array" ref="D524">IF(F524="","",INDEX(#REF!,MATCH(F524,#REF!,0)))</f>
        <v/>
      </c>
      <c r="E524" s="182" t="str">
        <f t="array" ref="E524">IF(F524="","",INDEX(#REF!,MATCH(F524,#REF!,0)))</f>
        <v/>
      </c>
      <c r="F524" s="182"/>
      <c r="G524" s="182"/>
      <c r="H524" s="183"/>
      <c r="I524" s="182"/>
      <c r="J524" s="182"/>
      <c r="K524" s="182"/>
      <c r="L524" s="182"/>
      <c r="M524" s="182"/>
      <c r="N524" s="182"/>
      <c r="O524" s="182"/>
      <c r="P524" s="184"/>
      <c r="Q524" s="184"/>
      <c r="R524" s="184"/>
      <c r="S524" s="184"/>
      <c r="T524" s="184"/>
      <c r="U524" s="184"/>
      <c r="V524" s="184"/>
      <c r="W524" s="184"/>
      <c r="X524" s="184"/>
      <c r="Y524" s="182"/>
      <c r="Z524" s="182"/>
      <c r="AA524" s="184"/>
      <c r="AB524" s="184"/>
      <c r="AC524" s="184"/>
      <c r="AD524" s="184"/>
      <c r="AE524" s="184"/>
      <c r="AF524" s="184"/>
      <c r="AG524" s="184"/>
      <c r="AH524" s="184"/>
      <c r="AI524" s="184"/>
      <c r="AJ524" s="174"/>
      <c r="AK524" s="174"/>
      <c r="AL524" s="174"/>
      <c r="AM524" s="174"/>
      <c r="AN524" s="174"/>
    </row>
    <row r="525" spans="1:40" ht="15.75" customHeight="1">
      <c r="A525" s="181" t="str">
        <f t="shared" si="4"/>
        <v/>
      </c>
      <c r="B525" s="182"/>
      <c r="C525" s="182"/>
      <c r="D525" s="182" t="str">
        <f t="array" ref="D525">IF(F525="","",INDEX(#REF!,MATCH(F525,#REF!,0)))</f>
        <v/>
      </c>
      <c r="E525" s="182" t="str">
        <f t="array" ref="E525">IF(F525="","",INDEX(#REF!,MATCH(F525,#REF!,0)))</f>
        <v/>
      </c>
      <c r="F525" s="182"/>
      <c r="G525" s="182"/>
      <c r="H525" s="183"/>
      <c r="I525" s="182"/>
      <c r="J525" s="182"/>
      <c r="K525" s="182"/>
      <c r="L525" s="182"/>
      <c r="M525" s="182"/>
      <c r="N525" s="182"/>
      <c r="O525" s="182"/>
      <c r="P525" s="184"/>
      <c r="Q525" s="184"/>
      <c r="R525" s="184"/>
      <c r="S525" s="184"/>
      <c r="T525" s="184"/>
      <c r="U525" s="184"/>
      <c r="V525" s="184"/>
      <c r="W525" s="184"/>
      <c r="X525" s="184"/>
      <c r="Y525" s="182"/>
      <c r="Z525" s="182"/>
      <c r="AA525" s="184"/>
      <c r="AB525" s="184"/>
      <c r="AC525" s="184"/>
      <c r="AD525" s="184"/>
      <c r="AE525" s="184"/>
      <c r="AF525" s="184"/>
      <c r="AG525" s="184"/>
      <c r="AH525" s="184"/>
      <c r="AI525" s="184"/>
      <c r="AJ525" s="174"/>
      <c r="AK525" s="174"/>
      <c r="AL525" s="174"/>
      <c r="AM525" s="174"/>
      <c r="AN525" s="174"/>
    </row>
    <row r="526" spans="1:40" ht="15.75" customHeight="1">
      <c r="A526" s="181" t="str">
        <f t="shared" si="4"/>
        <v/>
      </c>
      <c r="B526" s="182"/>
      <c r="C526" s="182"/>
      <c r="D526" s="182" t="str">
        <f t="array" ref="D526">IF(F526="","",INDEX(#REF!,MATCH(F526,#REF!,0)))</f>
        <v/>
      </c>
      <c r="E526" s="182" t="str">
        <f t="array" ref="E526">IF(F526="","",INDEX(#REF!,MATCH(F526,#REF!,0)))</f>
        <v/>
      </c>
      <c r="F526" s="182"/>
      <c r="G526" s="182"/>
      <c r="H526" s="183"/>
      <c r="I526" s="182"/>
      <c r="J526" s="182"/>
      <c r="K526" s="182"/>
      <c r="L526" s="182"/>
      <c r="M526" s="182"/>
      <c r="N526" s="182"/>
      <c r="O526" s="182"/>
      <c r="P526" s="184"/>
      <c r="Q526" s="184"/>
      <c r="R526" s="184"/>
      <c r="S526" s="184"/>
      <c r="T526" s="184"/>
      <c r="U526" s="184"/>
      <c r="V526" s="184"/>
      <c r="W526" s="184"/>
      <c r="X526" s="184"/>
      <c r="Y526" s="182"/>
      <c r="Z526" s="182"/>
      <c r="AA526" s="184"/>
      <c r="AB526" s="184"/>
      <c r="AC526" s="184"/>
      <c r="AD526" s="184"/>
      <c r="AE526" s="184"/>
      <c r="AF526" s="184"/>
      <c r="AG526" s="184"/>
      <c r="AH526" s="184"/>
      <c r="AI526" s="184"/>
      <c r="AJ526" s="174"/>
      <c r="AK526" s="174"/>
      <c r="AL526" s="174"/>
      <c r="AM526" s="174"/>
      <c r="AN526" s="174"/>
    </row>
    <row r="527" spans="1:40" ht="15.75" customHeight="1">
      <c r="A527" s="181" t="str">
        <f t="shared" si="4"/>
        <v/>
      </c>
      <c r="B527" s="182"/>
      <c r="C527" s="182"/>
      <c r="D527" s="182" t="str">
        <f t="array" ref="D527">IF(F527="","",INDEX(#REF!,MATCH(F527,#REF!,0)))</f>
        <v/>
      </c>
      <c r="E527" s="182" t="str">
        <f t="array" ref="E527">IF(F527="","",INDEX(#REF!,MATCH(F527,#REF!,0)))</f>
        <v/>
      </c>
      <c r="F527" s="182"/>
      <c r="G527" s="182"/>
      <c r="H527" s="183"/>
      <c r="I527" s="182"/>
      <c r="J527" s="182"/>
      <c r="K527" s="182"/>
      <c r="L527" s="182"/>
      <c r="M527" s="182"/>
      <c r="N527" s="182"/>
      <c r="O527" s="182"/>
      <c r="P527" s="184"/>
      <c r="Q527" s="184"/>
      <c r="R527" s="184"/>
      <c r="S527" s="184"/>
      <c r="T527" s="184"/>
      <c r="U527" s="184"/>
      <c r="V527" s="184"/>
      <c r="W527" s="184"/>
      <c r="X527" s="184"/>
      <c r="Y527" s="182"/>
      <c r="Z527" s="182"/>
      <c r="AA527" s="184"/>
      <c r="AB527" s="184"/>
      <c r="AC527" s="184"/>
      <c r="AD527" s="184"/>
      <c r="AE527" s="184"/>
      <c r="AF527" s="184"/>
      <c r="AG527" s="184"/>
      <c r="AH527" s="184"/>
      <c r="AI527" s="184"/>
      <c r="AJ527" s="174"/>
      <c r="AK527" s="174"/>
      <c r="AL527" s="174"/>
      <c r="AM527" s="174"/>
      <c r="AN527" s="174"/>
    </row>
    <row r="528" spans="1:40" ht="15.75" customHeight="1">
      <c r="A528" s="181" t="str">
        <f t="shared" si="4"/>
        <v/>
      </c>
      <c r="B528" s="182"/>
      <c r="C528" s="182"/>
      <c r="D528" s="182" t="str">
        <f t="array" ref="D528">IF(F528="","",INDEX(#REF!,MATCH(F528,#REF!,0)))</f>
        <v/>
      </c>
      <c r="E528" s="182" t="str">
        <f t="array" ref="E528">IF(F528="","",INDEX(#REF!,MATCH(F528,#REF!,0)))</f>
        <v/>
      </c>
      <c r="F528" s="182"/>
      <c r="G528" s="182"/>
      <c r="H528" s="183"/>
      <c r="I528" s="182"/>
      <c r="J528" s="182"/>
      <c r="K528" s="182"/>
      <c r="L528" s="182"/>
      <c r="M528" s="182"/>
      <c r="N528" s="182"/>
      <c r="O528" s="182"/>
      <c r="P528" s="184"/>
      <c r="Q528" s="184"/>
      <c r="R528" s="184"/>
      <c r="S528" s="184"/>
      <c r="T528" s="184"/>
      <c r="U528" s="184"/>
      <c r="V528" s="184"/>
      <c r="W528" s="184"/>
      <c r="X528" s="184"/>
      <c r="Y528" s="182"/>
      <c r="Z528" s="182"/>
      <c r="AA528" s="184"/>
      <c r="AB528" s="184"/>
      <c r="AC528" s="184"/>
      <c r="AD528" s="184"/>
      <c r="AE528" s="184"/>
      <c r="AF528" s="184"/>
      <c r="AG528" s="184"/>
      <c r="AH528" s="184"/>
      <c r="AI528" s="184"/>
      <c r="AJ528" s="174"/>
      <c r="AK528" s="174"/>
      <c r="AL528" s="174"/>
      <c r="AM528" s="174"/>
      <c r="AN528" s="174"/>
    </row>
    <row r="529" spans="1:40" ht="15.75" customHeight="1">
      <c r="A529" s="181" t="str">
        <f t="shared" si="4"/>
        <v/>
      </c>
      <c r="B529" s="182"/>
      <c r="C529" s="182"/>
      <c r="D529" s="182" t="str">
        <f t="array" ref="D529">IF(F529="","",INDEX(#REF!,MATCH(F529,#REF!,0)))</f>
        <v/>
      </c>
      <c r="E529" s="182" t="str">
        <f t="array" ref="E529">IF(F529="","",INDEX(#REF!,MATCH(F529,#REF!,0)))</f>
        <v/>
      </c>
      <c r="F529" s="182"/>
      <c r="G529" s="182"/>
      <c r="H529" s="183"/>
      <c r="I529" s="182"/>
      <c r="J529" s="182"/>
      <c r="K529" s="182"/>
      <c r="L529" s="182"/>
      <c r="M529" s="182"/>
      <c r="N529" s="182"/>
      <c r="O529" s="182"/>
      <c r="P529" s="184"/>
      <c r="Q529" s="184"/>
      <c r="R529" s="184"/>
      <c r="S529" s="184"/>
      <c r="T529" s="184"/>
      <c r="U529" s="184"/>
      <c r="V529" s="184"/>
      <c r="W529" s="184"/>
      <c r="X529" s="184"/>
      <c r="Y529" s="182"/>
      <c r="Z529" s="182"/>
      <c r="AA529" s="184"/>
      <c r="AB529" s="184"/>
      <c r="AC529" s="184"/>
      <c r="AD529" s="184"/>
      <c r="AE529" s="184"/>
      <c r="AF529" s="184"/>
      <c r="AG529" s="184"/>
      <c r="AH529" s="184"/>
      <c r="AI529" s="184"/>
      <c r="AJ529" s="174"/>
      <c r="AK529" s="174"/>
      <c r="AL529" s="174"/>
      <c r="AM529" s="174"/>
      <c r="AN529" s="174"/>
    </row>
    <row r="530" spans="1:40" ht="15.75" customHeight="1">
      <c r="A530" s="181" t="str">
        <f t="shared" si="4"/>
        <v/>
      </c>
      <c r="B530" s="182"/>
      <c r="C530" s="182"/>
      <c r="D530" s="182" t="str">
        <f t="array" ref="D530">IF(F530="","",INDEX(#REF!,MATCH(F530,#REF!,0)))</f>
        <v/>
      </c>
      <c r="E530" s="182" t="str">
        <f t="array" ref="E530">IF(F530="","",INDEX(#REF!,MATCH(F530,#REF!,0)))</f>
        <v/>
      </c>
      <c r="F530" s="182"/>
      <c r="G530" s="182"/>
      <c r="H530" s="183"/>
      <c r="I530" s="182"/>
      <c r="J530" s="182"/>
      <c r="K530" s="182"/>
      <c r="L530" s="182"/>
      <c r="M530" s="182"/>
      <c r="N530" s="182"/>
      <c r="O530" s="182"/>
      <c r="P530" s="184"/>
      <c r="Q530" s="184"/>
      <c r="R530" s="184"/>
      <c r="S530" s="184"/>
      <c r="T530" s="184"/>
      <c r="U530" s="184"/>
      <c r="V530" s="184"/>
      <c r="W530" s="184"/>
      <c r="X530" s="184"/>
      <c r="Y530" s="182"/>
      <c r="Z530" s="182"/>
      <c r="AA530" s="184"/>
      <c r="AB530" s="184"/>
      <c r="AC530" s="184"/>
      <c r="AD530" s="184"/>
      <c r="AE530" s="184"/>
      <c r="AF530" s="184"/>
      <c r="AG530" s="184"/>
      <c r="AH530" s="184"/>
      <c r="AI530" s="184"/>
      <c r="AJ530" s="174"/>
      <c r="AK530" s="174"/>
      <c r="AL530" s="174"/>
      <c r="AM530" s="174"/>
      <c r="AN530" s="174"/>
    </row>
    <row r="531" spans="1:40" ht="15.75" customHeight="1">
      <c r="A531" s="181" t="str">
        <f t="shared" si="4"/>
        <v/>
      </c>
      <c r="B531" s="182"/>
      <c r="C531" s="182"/>
      <c r="D531" s="182" t="str">
        <f t="array" ref="D531">IF(F531="","",INDEX(#REF!,MATCH(F531,#REF!,0)))</f>
        <v/>
      </c>
      <c r="E531" s="182" t="str">
        <f t="array" ref="E531">IF(F531="","",INDEX(#REF!,MATCH(F531,#REF!,0)))</f>
        <v/>
      </c>
      <c r="F531" s="182"/>
      <c r="G531" s="182"/>
      <c r="H531" s="183"/>
      <c r="I531" s="182"/>
      <c r="J531" s="182"/>
      <c r="K531" s="182"/>
      <c r="L531" s="182"/>
      <c r="M531" s="182"/>
      <c r="N531" s="182"/>
      <c r="O531" s="182"/>
      <c r="P531" s="184"/>
      <c r="Q531" s="184"/>
      <c r="R531" s="184"/>
      <c r="S531" s="184"/>
      <c r="T531" s="184"/>
      <c r="U531" s="184"/>
      <c r="V531" s="184"/>
      <c r="W531" s="184"/>
      <c r="X531" s="184"/>
      <c r="Y531" s="182"/>
      <c r="Z531" s="182"/>
      <c r="AA531" s="184"/>
      <c r="AB531" s="184"/>
      <c r="AC531" s="184"/>
      <c r="AD531" s="184"/>
      <c r="AE531" s="184"/>
      <c r="AF531" s="184"/>
      <c r="AG531" s="184"/>
      <c r="AH531" s="184"/>
      <c r="AI531" s="184"/>
      <c r="AJ531" s="174"/>
      <c r="AK531" s="174"/>
      <c r="AL531" s="174"/>
      <c r="AM531" s="174"/>
      <c r="AN531" s="174"/>
    </row>
    <row r="532" spans="1:40" ht="15.75" customHeight="1">
      <c r="A532" s="181" t="str">
        <f t="shared" si="4"/>
        <v/>
      </c>
      <c r="B532" s="182"/>
      <c r="C532" s="182"/>
      <c r="D532" s="182" t="str">
        <f t="array" ref="D532">IF(F532="","",INDEX(#REF!,MATCH(F532,#REF!,0)))</f>
        <v/>
      </c>
      <c r="E532" s="182" t="str">
        <f t="array" ref="E532">IF(F532="","",INDEX(#REF!,MATCH(F532,#REF!,0)))</f>
        <v/>
      </c>
      <c r="F532" s="182"/>
      <c r="G532" s="182"/>
      <c r="H532" s="183"/>
      <c r="I532" s="182"/>
      <c r="J532" s="182"/>
      <c r="K532" s="182"/>
      <c r="L532" s="182"/>
      <c r="M532" s="182"/>
      <c r="N532" s="182"/>
      <c r="O532" s="182"/>
      <c r="P532" s="184"/>
      <c r="Q532" s="184"/>
      <c r="R532" s="184"/>
      <c r="S532" s="184"/>
      <c r="T532" s="184"/>
      <c r="U532" s="184"/>
      <c r="V532" s="184"/>
      <c r="W532" s="184"/>
      <c r="X532" s="184"/>
      <c r="Y532" s="182"/>
      <c r="Z532" s="182"/>
      <c r="AA532" s="184"/>
      <c r="AB532" s="184"/>
      <c r="AC532" s="184"/>
      <c r="AD532" s="184"/>
      <c r="AE532" s="184"/>
      <c r="AF532" s="184"/>
      <c r="AG532" s="184"/>
      <c r="AH532" s="184"/>
      <c r="AI532" s="184"/>
      <c r="AJ532" s="174"/>
      <c r="AK532" s="174"/>
      <c r="AL532" s="174"/>
      <c r="AM532" s="174"/>
      <c r="AN532" s="174"/>
    </row>
    <row r="533" spans="1:40" ht="15.75" customHeight="1">
      <c r="A533" s="181" t="str">
        <f t="shared" si="4"/>
        <v/>
      </c>
      <c r="B533" s="182"/>
      <c r="C533" s="182"/>
      <c r="D533" s="182" t="str">
        <f t="array" ref="D533">IF(F533="","",INDEX(#REF!,MATCH(F533,#REF!,0)))</f>
        <v/>
      </c>
      <c r="E533" s="182" t="str">
        <f t="array" ref="E533">IF(F533="","",INDEX(#REF!,MATCH(F533,#REF!,0)))</f>
        <v/>
      </c>
      <c r="F533" s="182"/>
      <c r="G533" s="182"/>
      <c r="H533" s="183"/>
      <c r="I533" s="182"/>
      <c r="J533" s="182"/>
      <c r="K533" s="182"/>
      <c r="L533" s="182"/>
      <c r="M533" s="182"/>
      <c r="N533" s="182"/>
      <c r="O533" s="182"/>
      <c r="P533" s="184"/>
      <c r="Q533" s="184"/>
      <c r="R533" s="184"/>
      <c r="S533" s="184"/>
      <c r="T533" s="184"/>
      <c r="U533" s="184"/>
      <c r="V533" s="184"/>
      <c r="W533" s="184"/>
      <c r="X533" s="184"/>
      <c r="Y533" s="182"/>
      <c r="Z533" s="182"/>
      <c r="AA533" s="184"/>
      <c r="AB533" s="184"/>
      <c r="AC533" s="184"/>
      <c r="AD533" s="184"/>
      <c r="AE533" s="184"/>
      <c r="AF533" s="184"/>
      <c r="AG533" s="184"/>
      <c r="AH533" s="184"/>
      <c r="AI533" s="184"/>
      <c r="AJ533" s="174"/>
      <c r="AK533" s="174"/>
      <c r="AL533" s="174"/>
      <c r="AM533" s="174"/>
      <c r="AN533" s="174"/>
    </row>
    <row r="534" spans="1:40" ht="15.75" customHeight="1">
      <c r="A534" s="181" t="str">
        <f t="shared" si="4"/>
        <v/>
      </c>
      <c r="B534" s="182"/>
      <c r="C534" s="182"/>
      <c r="D534" s="182" t="str">
        <f t="array" ref="D534">IF(F534="","",INDEX(#REF!,MATCH(F534,#REF!,0)))</f>
        <v/>
      </c>
      <c r="E534" s="182" t="str">
        <f t="array" ref="E534">IF(F534="","",INDEX(#REF!,MATCH(F534,#REF!,0)))</f>
        <v/>
      </c>
      <c r="F534" s="182"/>
      <c r="G534" s="182"/>
      <c r="H534" s="183"/>
      <c r="I534" s="182"/>
      <c r="J534" s="182"/>
      <c r="K534" s="182"/>
      <c r="L534" s="182"/>
      <c r="M534" s="182"/>
      <c r="N534" s="182"/>
      <c r="O534" s="182"/>
      <c r="P534" s="184"/>
      <c r="Q534" s="184"/>
      <c r="R534" s="184"/>
      <c r="S534" s="184"/>
      <c r="T534" s="184"/>
      <c r="U534" s="184"/>
      <c r="V534" s="184"/>
      <c r="W534" s="184"/>
      <c r="X534" s="184"/>
      <c r="Y534" s="182"/>
      <c r="Z534" s="182"/>
      <c r="AA534" s="184"/>
      <c r="AB534" s="184"/>
      <c r="AC534" s="184"/>
      <c r="AD534" s="184"/>
      <c r="AE534" s="184"/>
      <c r="AF534" s="184"/>
      <c r="AG534" s="184"/>
      <c r="AH534" s="184"/>
      <c r="AI534" s="184"/>
      <c r="AJ534" s="174"/>
      <c r="AK534" s="174"/>
      <c r="AL534" s="174"/>
      <c r="AM534" s="174"/>
      <c r="AN534" s="174"/>
    </row>
    <row r="535" spans="1:40" ht="15.75" customHeight="1">
      <c r="A535" s="181" t="str">
        <f t="shared" si="4"/>
        <v/>
      </c>
      <c r="B535" s="182"/>
      <c r="C535" s="182"/>
      <c r="D535" s="182" t="str">
        <f t="array" ref="D535">IF(F535="","",INDEX(#REF!,MATCH(F535,#REF!,0)))</f>
        <v/>
      </c>
      <c r="E535" s="182" t="str">
        <f t="array" ref="E535">IF(F535="","",INDEX(#REF!,MATCH(F535,#REF!,0)))</f>
        <v/>
      </c>
      <c r="F535" s="182"/>
      <c r="G535" s="182"/>
      <c r="H535" s="183"/>
      <c r="I535" s="182"/>
      <c r="J535" s="182"/>
      <c r="K535" s="182"/>
      <c r="L535" s="182"/>
      <c r="M535" s="182"/>
      <c r="N535" s="182"/>
      <c r="O535" s="182"/>
      <c r="P535" s="184"/>
      <c r="Q535" s="184"/>
      <c r="R535" s="184"/>
      <c r="S535" s="184"/>
      <c r="T535" s="184"/>
      <c r="U535" s="184"/>
      <c r="V535" s="184"/>
      <c r="W535" s="184"/>
      <c r="X535" s="184"/>
      <c r="Y535" s="182"/>
      <c r="Z535" s="182"/>
      <c r="AA535" s="184"/>
      <c r="AB535" s="184"/>
      <c r="AC535" s="184"/>
      <c r="AD535" s="184"/>
      <c r="AE535" s="184"/>
      <c r="AF535" s="184"/>
      <c r="AG535" s="184"/>
      <c r="AH535" s="184"/>
      <c r="AI535" s="184"/>
      <c r="AJ535" s="174"/>
      <c r="AK535" s="174"/>
      <c r="AL535" s="174"/>
      <c r="AM535" s="174"/>
      <c r="AN535" s="174"/>
    </row>
    <row r="536" spans="1:40" ht="15.75" customHeight="1">
      <c r="A536" s="181" t="str">
        <f t="shared" si="4"/>
        <v/>
      </c>
      <c r="B536" s="182"/>
      <c r="C536" s="182"/>
      <c r="D536" s="182" t="str">
        <f t="array" ref="D536">IF(F536="","",INDEX(#REF!,MATCH(F536,#REF!,0)))</f>
        <v/>
      </c>
      <c r="E536" s="182" t="str">
        <f t="array" ref="E536">IF(F536="","",INDEX(#REF!,MATCH(F536,#REF!,0)))</f>
        <v/>
      </c>
      <c r="F536" s="182"/>
      <c r="G536" s="182"/>
      <c r="H536" s="183"/>
      <c r="I536" s="182"/>
      <c r="J536" s="182"/>
      <c r="K536" s="182"/>
      <c r="L536" s="182"/>
      <c r="M536" s="182"/>
      <c r="N536" s="182"/>
      <c r="O536" s="182"/>
      <c r="P536" s="184"/>
      <c r="Q536" s="184"/>
      <c r="R536" s="184"/>
      <c r="S536" s="184"/>
      <c r="T536" s="184"/>
      <c r="U536" s="184"/>
      <c r="V536" s="184"/>
      <c r="W536" s="184"/>
      <c r="X536" s="184"/>
      <c r="Y536" s="182"/>
      <c r="Z536" s="182"/>
      <c r="AA536" s="184"/>
      <c r="AB536" s="184"/>
      <c r="AC536" s="184"/>
      <c r="AD536" s="184"/>
      <c r="AE536" s="184"/>
      <c r="AF536" s="184"/>
      <c r="AG536" s="184"/>
      <c r="AH536" s="184"/>
      <c r="AI536" s="184"/>
      <c r="AJ536" s="174"/>
      <c r="AK536" s="174"/>
      <c r="AL536" s="174"/>
      <c r="AM536" s="174"/>
      <c r="AN536" s="174"/>
    </row>
    <row r="537" spans="1:40" ht="15.75" customHeight="1">
      <c r="A537" s="181" t="str">
        <f t="shared" si="4"/>
        <v/>
      </c>
      <c r="B537" s="182"/>
      <c r="C537" s="182"/>
      <c r="D537" s="182" t="str">
        <f t="array" ref="D537">IF(F537="","",INDEX(#REF!,MATCH(F537,#REF!,0)))</f>
        <v/>
      </c>
      <c r="E537" s="182" t="str">
        <f t="array" ref="E537">IF(F537="","",INDEX(#REF!,MATCH(F537,#REF!,0)))</f>
        <v/>
      </c>
      <c r="F537" s="182"/>
      <c r="G537" s="182"/>
      <c r="H537" s="183"/>
      <c r="I537" s="182"/>
      <c r="J537" s="182"/>
      <c r="K537" s="182"/>
      <c r="L537" s="182"/>
      <c r="M537" s="182"/>
      <c r="N537" s="182"/>
      <c r="O537" s="182"/>
      <c r="P537" s="184"/>
      <c r="Q537" s="184"/>
      <c r="R537" s="184"/>
      <c r="S537" s="184"/>
      <c r="T537" s="184"/>
      <c r="U537" s="184"/>
      <c r="V537" s="184"/>
      <c r="W537" s="184"/>
      <c r="X537" s="184"/>
      <c r="Y537" s="182"/>
      <c r="Z537" s="182"/>
      <c r="AA537" s="184"/>
      <c r="AB537" s="184"/>
      <c r="AC537" s="184"/>
      <c r="AD537" s="184"/>
      <c r="AE537" s="184"/>
      <c r="AF537" s="184"/>
      <c r="AG537" s="184"/>
      <c r="AH537" s="184"/>
      <c r="AI537" s="184"/>
      <c r="AJ537" s="174"/>
      <c r="AK537" s="174"/>
      <c r="AL537" s="174"/>
      <c r="AM537" s="174"/>
      <c r="AN537" s="174"/>
    </row>
    <row r="538" spans="1:40" ht="15.75" customHeight="1">
      <c r="A538" s="181" t="str">
        <f t="shared" si="4"/>
        <v/>
      </c>
      <c r="B538" s="182"/>
      <c r="C538" s="182"/>
      <c r="D538" s="182" t="str">
        <f t="array" ref="D538">IF(F538="","",INDEX(#REF!,MATCH(F538,#REF!,0)))</f>
        <v/>
      </c>
      <c r="E538" s="182" t="str">
        <f t="array" ref="E538">IF(F538="","",INDEX(#REF!,MATCH(F538,#REF!,0)))</f>
        <v/>
      </c>
      <c r="F538" s="182"/>
      <c r="G538" s="182"/>
      <c r="H538" s="183"/>
      <c r="I538" s="182"/>
      <c r="J538" s="182"/>
      <c r="K538" s="182"/>
      <c r="L538" s="182"/>
      <c r="M538" s="182"/>
      <c r="N538" s="182"/>
      <c r="O538" s="182"/>
      <c r="P538" s="184"/>
      <c r="Q538" s="184"/>
      <c r="R538" s="184"/>
      <c r="S538" s="184"/>
      <c r="T538" s="184"/>
      <c r="U538" s="184"/>
      <c r="V538" s="184"/>
      <c r="W538" s="184"/>
      <c r="X538" s="184"/>
      <c r="Y538" s="182"/>
      <c r="Z538" s="182"/>
      <c r="AA538" s="184"/>
      <c r="AB538" s="184"/>
      <c r="AC538" s="184"/>
      <c r="AD538" s="184"/>
      <c r="AE538" s="184"/>
      <c r="AF538" s="184"/>
      <c r="AG538" s="184"/>
      <c r="AH538" s="184"/>
      <c r="AI538" s="184"/>
      <c r="AJ538" s="174"/>
      <c r="AK538" s="174"/>
      <c r="AL538" s="174"/>
      <c r="AM538" s="174"/>
      <c r="AN538" s="174"/>
    </row>
    <row r="539" spans="1:40" ht="15.75" customHeight="1">
      <c r="A539" s="181" t="str">
        <f t="shared" si="4"/>
        <v/>
      </c>
      <c r="B539" s="182"/>
      <c r="C539" s="182"/>
      <c r="D539" s="182" t="str">
        <f t="array" ref="D539">IF(F539="","",INDEX(#REF!,MATCH(F539,#REF!,0)))</f>
        <v/>
      </c>
      <c r="E539" s="182" t="str">
        <f t="array" ref="E539">IF(F539="","",INDEX(#REF!,MATCH(F539,#REF!,0)))</f>
        <v/>
      </c>
      <c r="F539" s="182"/>
      <c r="G539" s="182"/>
      <c r="H539" s="183"/>
      <c r="I539" s="182"/>
      <c r="J539" s="182"/>
      <c r="K539" s="182"/>
      <c r="L539" s="182"/>
      <c r="M539" s="182"/>
      <c r="N539" s="182"/>
      <c r="O539" s="182"/>
      <c r="P539" s="184"/>
      <c r="Q539" s="184"/>
      <c r="R539" s="184"/>
      <c r="S539" s="184"/>
      <c r="T539" s="184"/>
      <c r="U539" s="184"/>
      <c r="V539" s="184"/>
      <c r="W539" s="184"/>
      <c r="X539" s="184"/>
      <c r="Y539" s="182"/>
      <c r="Z539" s="182"/>
      <c r="AA539" s="184"/>
      <c r="AB539" s="184"/>
      <c r="AC539" s="184"/>
      <c r="AD539" s="184"/>
      <c r="AE539" s="184"/>
      <c r="AF539" s="184"/>
      <c r="AG539" s="184"/>
      <c r="AH539" s="184"/>
      <c r="AI539" s="184"/>
      <c r="AJ539" s="174"/>
      <c r="AK539" s="174"/>
      <c r="AL539" s="174"/>
      <c r="AM539" s="174"/>
      <c r="AN539" s="174"/>
    </row>
    <row r="540" spans="1:40" ht="15.75" customHeight="1">
      <c r="A540" s="181" t="str">
        <f t="shared" si="4"/>
        <v/>
      </c>
      <c r="B540" s="182"/>
      <c r="C540" s="182"/>
      <c r="D540" s="182" t="str">
        <f t="array" ref="D540">IF(F540="","",INDEX(#REF!,MATCH(F540,#REF!,0)))</f>
        <v/>
      </c>
      <c r="E540" s="182" t="str">
        <f t="array" ref="E540">IF(F540="","",INDEX(#REF!,MATCH(F540,#REF!,0)))</f>
        <v/>
      </c>
      <c r="F540" s="182"/>
      <c r="G540" s="182"/>
      <c r="H540" s="183"/>
      <c r="I540" s="182"/>
      <c r="J540" s="182"/>
      <c r="K540" s="182"/>
      <c r="L540" s="182"/>
      <c r="M540" s="182"/>
      <c r="N540" s="182"/>
      <c r="O540" s="182"/>
      <c r="P540" s="184"/>
      <c r="Q540" s="184"/>
      <c r="R540" s="184"/>
      <c r="S540" s="184"/>
      <c r="T540" s="184"/>
      <c r="U540" s="184"/>
      <c r="V540" s="184"/>
      <c r="W540" s="184"/>
      <c r="X540" s="184"/>
      <c r="Y540" s="182"/>
      <c r="Z540" s="182"/>
      <c r="AA540" s="184"/>
      <c r="AB540" s="184"/>
      <c r="AC540" s="184"/>
      <c r="AD540" s="184"/>
      <c r="AE540" s="184"/>
      <c r="AF540" s="184"/>
      <c r="AG540" s="184"/>
      <c r="AH540" s="184"/>
      <c r="AI540" s="184"/>
      <c r="AJ540" s="174"/>
      <c r="AK540" s="174"/>
      <c r="AL540" s="174"/>
      <c r="AM540" s="174"/>
      <c r="AN540" s="174"/>
    </row>
    <row r="541" spans="1:40" ht="15.75" customHeight="1">
      <c r="A541" s="181" t="str">
        <f t="shared" si="4"/>
        <v/>
      </c>
      <c r="B541" s="182"/>
      <c r="C541" s="182"/>
      <c r="D541" s="182" t="str">
        <f t="array" ref="D541">IF(F541="","",INDEX(#REF!,MATCH(F541,#REF!,0)))</f>
        <v/>
      </c>
      <c r="E541" s="182" t="str">
        <f t="array" ref="E541">IF(F541="","",INDEX(#REF!,MATCH(F541,#REF!,0)))</f>
        <v/>
      </c>
      <c r="F541" s="182"/>
      <c r="G541" s="182"/>
      <c r="H541" s="183"/>
      <c r="I541" s="182"/>
      <c r="J541" s="182"/>
      <c r="K541" s="182"/>
      <c r="L541" s="182"/>
      <c r="M541" s="182"/>
      <c r="N541" s="182"/>
      <c r="O541" s="182"/>
      <c r="P541" s="184"/>
      <c r="Q541" s="184"/>
      <c r="R541" s="184"/>
      <c r="S541" s="184"/>
      <c r="T541" s="184"/>
      <c r="U541" s="184"/>
      <c r="V541" s="184"/>
      <c r="W541" s="184"/>
      <c r="X541" s="184"/>
      <c r="Y541" s="182"/>
      <c r="Z541" s="182"/>
      <c r="AA541" s="184"/>
      <c r="AB541" s="184"/>
      <c r="AC541" s="184"/>
      <c r="AD541" s="184"/>
      <c r="AE541" s="184"/>
      <c r="AF541" s="184"/>
      <c r="AG541" s="184"/>
      <c r="AH541" s="184"/>
      <c r="AI541" s="184"/>
      <c r="AJ541" s="174"/>
      <c r="AK541" s="174"/>
      <c r="AL541" s="174"/>
      <c r="AM541" s="174"/>
      <c r="AN541" s="174"/>
    </row>
    <row r="542" spans="1:40" ht="15.75" customHeight="1">
      <c r="A542" s="181" t="str">
        <f t="shared" si="4"/>
        <v/>
      </c>
      <c r="B542" s="182"/>
      <c r="C542" s="182"/>
      <c r="D542" s="182" t="str">
        <f t="array" ref="D542">IF(F542="","",INDEX(#REF!,MATCH(F542,#REF!,0)))</f>
        <v/>
      </c>
      <c r="E542" s="182" t="str">
        <f t="array" ref="E542">IF(F542="","",INDEX(#REF!,MATCH(F542,#REF!,0)))</f>
        <v/>
      </c>
      <c r="F542" s="182"/>
      <c r="G542" s="182"/>
      <c r="H542" s="183"/>
      <c r="I542" s="182"/>
      <c r="J542" s="182"/>
      <c r="K542" s="182"/>
      <c r="L542" s="182"/>
      <c r="M542" s="182"/>
      <c r="N542" s="182"/>
      <c r="O542" s="182"/>
      <c r="P542" s="184"/>
      <c r="Q542" s="184"/>
      <c r="R542" s="184"/>
      <c r="S542" s="184"/>
      <c r="T542" s="184"/>
      <c r="U542" s="184"/>
      <c r="V542" s="184"/>
      <c r="W542" s="184"/>
      <c r="X542" s="184"/>
      <c r="Y542" s="182"/>
      <c r="Z542" s="182"/>
      <c r="AA542" s="184"/>
      <c r="AB542" s="184"/>
      <c r="AC542" s="184"/>
      <c r="AD542" s="184"/>
      <c r="AE542" s="184"/>
      <c r="AF542" s="184"/>
      <c r="AG542" s="184"/>
      <c r="AH542" s="184"/>
      <c r="AI542" s="184"/>
      <c r="AJ542" s="174"/>
      <c r="AK542" s="174"/>
      <c r="AL542" s="174"/>
      <c r="AM542" s="174"/>
      <c r="AN542" s="174"/>
    </row>
    <row r="543" spans="1:40" ht="15.75" customHeight="1">
      <c r="A543" s="181" t="str">
        <f t="shared" si="4"/>
        <v/>
      </c>
      <c r="B543" s="182"/>
      <c r="C543" s="182"/>
      <c r="D543" s="182" t="str">
        <f t="array" ref="D543">IF(F543="","",INDEX(#REF!,MATCH(F543,#REF!,0)))</f>
        <v/>
      </c>
      <c r="E543" s="182" t="str">
        <f t="array" ref="E543">IF(F543="","",INDEX(#REF!,MATCH(F543,#REF!,0)))</f>
        <v/>
      </c>
      <c r="F543" s="182"/>
      <c r="G543" s="182"/>
      <c r="H543" s="183"/>
      <c r="I543" s="182"/>
      <c r="J543" s="182"/>
      <c r="K543" s="182"/>
      <c r="L543" s="182"/>
      <c r="M543" s="182"/>
      <c r="N543" s="182"/>
      <c r="O543" s="182"/>
      <c r="P543" s="184"/>
      <c r="Q543" s="184"/>
      <c r="R543" s="184"/>
      <c r="S543" s="184"/>
      <c r="T543" s="184"/>
      <c r="U543" s="184"/>
      <c r="V543" s="184"/>
      <c r="W543" s="184"/>
      <c r="X543" s="184"/>
      <c r="Y543" s="182"/>
      <c r="Z543" s="182"/>
      <c r="AA543" s="184"/>
      <c r="AB543" s="184"/>
      <c r="AC543" s="184"/>
      <c r="AD543" s="184"/>
      <c r="AE543" s="184"/>
      <c r="AF543" s="184"/>
      <c r="AG543" s="184"/>
      <c r="AH543" s="184"/>
      <c r="AI543" s="184"/>
      <c r="AJ543" s="174"/>
      <c r="AK543" s="174"/>
      <c r="AL543" s="174"/>
      <c r="AM543" s="174"/>
      <c r="AN543" s="174"/>
    </row>
    <row r="544" spans="1:40" ht="15.75" customHeight="1">
      <c r="A544" s="181" t="str">
        <f t="shared" si="4"/>
        <v/>
      </c>
      <c r="B544" s="182"/>
      <c r="C544" s="182"/>
      <c r="D544" s="182" t="str">
        <f t="array" ref="D544">IF(F544="","",INDEX(#REF!,MATCH(F544,#REF!,0)))</f>
        <v/>
      </c>
      <c r="E544" s="182" t="str">
        <f t="array" ref="E544">IF(F544="","",INDEX(#REF!,MATCH(F544,#REF!,0)))</f>
        <v/>
      </c>
      <c r="F544" s="182"/>
      <c r="G544" s="182"/>
      <c r="H544" s="183"/>
      <c r="I544" s="182"/>
      <c r="J544" s="182"/>
      <c r="K544" s="182"/>
      <c r="L544" s="182"/>
      <c r="M544" s="182"/>
      <c r="N544" s="182"/>
      <c r="O544" s="182"/>
      <c r="P544" s="184"/>
      <c r="Q544" s="184"/>
      <c r="R544" s="184"/>
      <c r="S544" s="184"/>
      <c r="T544" s="184"/>
      <c r="U544" s="184"/>
      <c r="V544" s="184"/>
      <c r="W544" s="184"/>
      <c r="X544" s="184"/>
      <c r="Y544" s="182"/>
      <c r="Z544" s="182"/>
      <c r="AA544" s="184"/>
      <c r="AB544" s="184"/>
      <c r="AC544" s="184"/>
      <c r="AD544" s="184"/>
      <c r="AE544" s="184"/>
      <c r="AF544" s="184"/>
      <c r="AG544" s="184"/>
      <c r="AH544" s="184"/>
      <c r="AI544" s="184"/>
      <c r="AJ544" s="174"/>
      <c r="AK544" s="174"/>
      <c r="AL544" s="174"/>
      <c r="AM544" s="174"/>
      <c r="AN544" s="174"/>
    </row>
    <row r="545" spans="1:40" ht="15.75" customHeight="1">
      <c r="A545" s="181" t="str">
        <f t="shared" si="4"/>
        <v/>
      </c>
      <c r="B545" s="182"/>
      <c r="C545" s="182"/>
      <c r="D545" s="182" t="str">
        <f t="array" ref="D545">IF(F545="","",INDEX(#REF!,MATCH(F545,#REF!,0)))</f>
        <v/>
      </c>
      <c r="E545" s="182" t="str">
        <f t="array" ref="E545">IF(F545="","",INDEX(#REF!,MATCH(F545,#REF!,0)))</f>
        <v/>
      </c>
      <c r="F545" s="182"/>
      <c r="G545" s="182"/>
      <c r="H545" s="183"/>
      <c r="I545" s="182"/>
      <c r="J545" s="182"/>
      <c r="K545" s="182"/>
      <c r="L545" s="182"/>
      <c r="M545" s="182"/>
      <c r="N545" s="182"/>
      <c r="O545" s="182"/>
      <c r="P545" s="184"/>
      <c r="Q545" s="184"/>
      <c r="R545" s="184"/>
      <c r="S545" s="184"/>
      <c r="T545" s="184"/>
      <c r="U545" s="184"/>
      <c r="V545" s="184"/>
      <c r="W545" s="184"/>
      <c r="X545" s="184"/>
      <c r="Y545" s="182"/>
      <c r="Z545" s="182"/>
      <c r="AA545" s="184"/>
      <c r="AB545" s="184"/>
      <c r="AC545" s="184"/>
      <c r="AD545" s="184"/>
      <c r="AE545" s="184"/>
      <c r="AF545" s="184"/>
      <c r="AG545" s="184"/>
      <c r="AH545" s="184"/>
      <c r="AI545" s="184"/>
      <c r="AJ545" s="174"/>
      <c r="AK545" s="174"/>
      <c r="AL545" s="174"/>
      <c r="AM545" s="174"/>
      <c r="AN545" s="174"/>
    </row>
    <row r="546" spans="1:40" ht="15.75" customHeight="1">
      <c r="A546" s="181" t="str">
        <f t="shared" si="4"/>
        <v/>
      </c>
      <c r="B546" s="182"/>
      <c r="C546" s="182"/>
      <c r="D546" s="182" t="str">
        <f t="array" ref="D546">IF(F546="","",INDEX(#REF!,MATCH(F546,#REF!,0)))</f>
        <v/>
      </c>
      <c r="E546" s="182" t="str">
        <f t="array" ref="E546">IF(F546="","",INDEX(#REF!,MATCH(F546,#REF!,0)))</f>
        <v/>
      </c>
      <c r="F546" s="182"/>
      <c r="G546" s="182"/>
      <c r="H546" s="183"/>
      <c r="I546" s="182"/>
      <c r="J546" s="182"/>
      <c r="K546" s="182"/>
      <c r="L546" s="182"/>
      <c r="M546" s="182"/>
      <c r="N546" s="182"/>
      <c r="O546" s="182"/>
      <c r="P546" s="184"/>
      <c r="Q546" s="184"/>
      <c r="R546" s="184"/>
      <c r="S546" s="184"/>
      <c r="T546" s="184"/>
      <c r="U546" s="184"/>
      <c r="V546" s="184"/>
      <c r="W546" s="184"/>
      <c r="X546" s="184"/>
      <c r="Y546" s="182"/>
      <c r="Z546" s="182"/>
      <c r="AA546" s="184"/>
      <c r="AB546" s="184"/>
      <c r="AC546" s="184"/>
      <c r="AD546" s="184"/>
      <c r="AE546" s="184"/>
      <c r="AF546" s="184"/>
      <c r="AG546" s="184"/>
      <c r="AH546" s="184"/>
      <c r="AI546" s="184"/>
      <c r="AJ546" s="174"/>
      <c r="AK546" s="174"/>
      <c r="AL546" s="174"/>
      <c r="AM546" s="174"/>
      <c r="AN546" s="174"/>
    </row>
    <row r="547" spans="1:40" ht="15.75" customHeight="1">
      <c r="A547" s="181" t="str">
        <f t="shared" si="4"/>
        <v/>
      </c>
      <c r="B547" s="182"/>
      <c r="C547" s="182"/>
      <c r="D547" s="182" t="str">
        <f t="array" ref="D547">IF(F547="","",INDEX(#REF!,MATCH(F547,#REF!,0)))</f>
        <v/>
      </c>
      <c r="E547" s="182" t="str">
        <f t="array" ref="E547">IF(F547="","",INDEX(#REF!,MATCH(F547,#REF!,0)))</f>
        <v/>
      </c>
      <c r="F547" s="182"/>
      <c r="G547" s="182"/>
      <c r="H547" s="183"/>
      <c r="I547" s="182"/>
      <c r="J547" s="182"/>
      <c r="K547" s="182"/>
      <c r="L547" s="182"/>
      <c r="M547" s="182"/>
      <c r="N547" s="182"/>
      <c r="O547" s="182"/>
      <c r="P547" s="184"/>
      <c r="Q547" s="184"/>
      <c r="R547" s="184"/>
      <c r="S547" s="184"/>
      <c r="T547" s="184"/>
      <c r="U547" s="184"/>
      <c r="V547" s="184"/>
      <c r="W547" s="184"/>
      <c r="X547" s="184"/>
      <c r="Y547" s="182"/>
      <c r="Z547" s="182"/>
      <c r="AA547" s="184"/>
      <c r="AB547" s="184"/>
      <c r="AC547" s="184"/>
      <c r="AD547" s="184"/>
      <c r="AE547" s="184"/>
      <c r="AF547" s="184"/>
      <c r="AG547" s="184"/>
      <c r="AH547" s="184"/>
      <c r="AI547" s="184"/>
      <c r="AJ547" s="174"/>
      <c r="AK547" s="174"/>
      <c r="AL547" s="174"/>
      <c r="AM547" s="174"/>
      <c r="AN547" s="174"/>
    </row>
    <row r="548" spans="1:40" ht="15.75" customHeight="1">
      <c r="A548" s="181" t="str">
        <f t="shared" si="4"/>
        <v/>
      </c>
      <c r="B548" s="182"/>
      <c r="C548" s="182"/>
      <c r="D548" s="182" t="str">
        <f t="array" ref="D548">IF(F548="","",INDEX(#REF!,MATCH(F548,#REF!,0)))</f>
        <v/>
      </c>
      <c r="E548" s="182" t="str">
        <f t="array" ref="E548">IF(F548="","",INDEX(#REF!,MATCH(F548,#REF!,0)))</f>
        <v/>
      </c>
      <c r="F548" s="182"/>
      <c r="G548" s="182"/>
      <c r="H548" s="183"/>
      <c r="I548" s="182"/>
      <c r="J548" s="182"/>
      <c r="K548" s="182"/>
      <c r="L548" s="182"/>
      <c r="M548" s="182"/>
      <c r="N548" s="182"/>
      <c r="O548" s="182"/>
      <c r="P548" s="184"/>
      <c r="Q548" s="184"/>
      <c r="R548" s="184"/>
      <c r="S548" s="184"/>
      <c r="T548" s="184"/>
      <c r="U548" s="184"/>
      <c r="V548" s="184"/>
      <c r="W548" s="184"/>
      <c r="X548" s="184"/>
      <c r="Y548" s="182"/>
      <c r="Z548" s="182"/>
      <c r="AA548" s="184"/>
      <c r="AB548" s="184"/>
      <c r="AC548" s="184"/>
      <c r="AD548" s="184"/>
      <c r="AE548" s="184"/>
      <c r="AF548" s="184"/>
      <c r="AG548" s="184"/>
      <c r="AH548" s="184"/>
      <c r="AI548" s="184"/>
      <c r="AJ548" s="174"/>
      <c r="AK548" s="174"/>
      <c r="AL548" s="174"/>
      <c r="AM548" s="174"/>
      <c r="AN548" s="174"/>
    </row>
    <row r="549" spans="1:40" ht="15.75" customHeight="1">
      <c r="A549" s="181" t="str">
        <f t="shared" si="4"/>
        <v/>
      </c>
      <c r="B549" s="182"/>
      <c r="C549" s="182"/>
      <c r="D549" s="182" t="str">
        <f t="array" ref="D549">IF(F549="","",INDEX(#REF!,MATCH(F549,#REF!,0)))</f>
        <v/>
      </c>
      <c r="E549" s="182" t="str">
        <f t="array" ref="E549">IF(F549="","",INDEX(#REF!,MATCH(F549,#REF!,0)))</f>
        <v/>
      </c>
      <c r="F549" s="182"/>
      <c r="G549" s="182"/>
      <c r="H549" s="183"/>
      <c r="I549" s="182"/>
      <c r="J549" s="182"/>
      <c r="K549" s="182"/>
      <c r="L549" s="182"/>
      <c r="M549" s="182"/>
      <c r="N549" s="182"/>
      <c r="O549" s="182"/>
      <c r="P549" s="184"/>
      <c r="Q549" s="184"/>
      <c r="R549" s="184"/>
      <c r="S549" s="184"/>
      <c r="T549" s="184"/>
      <c r="U549" s="184"/>
      <c r="V549" s="184"/>
      <c r="W549" s="184"/>
      <c r="X549" s="184"/>
      <c r="Y549" s="182"/>
      <c r="Z549" s="182"/>
      <c r="AA549" s="184"/>
      <c r="AB549" s="184"/>
      <c r="AC549" s="184"/>
      <c r="AD549" s="184"/>
      <c r="AE549" s="184"/>
      <c r="AF549" s="184"/>
      <c r="AG549" s="184"/>
      <c r="AH549" s="184"/>
      <c r="AI549" s="184"/>
      <c r="AJ549" s="174"/>
      <c r="AK549" s="174"/>
      <c r="AL549" s="174"/>
      <c r="AM549" s="174"/>
      <c r="AN549" s="174"/>
    </row>
    <row r="550" spans="1:40" ht="15.75" customHeight="1">
      <c r="A550" s="181" t="str">
        <f t="shared" si="4"/>
        <v/>
      </c>
      <c r="B550" s="182"/>
      <c r="C550" s="182"/>
      <c r="D550" s="182" t="str">
        <f t="array" ref="D550">IF(F550="","",INDEX(#REF!,MATCH(F550,#REF!,0)))</f>
        <v/>
      </c>
      <c r="E550" s="182" t="str">
        <f t="array" ref="E550">IF(F550="","",INDEX(#REF!,MATCH(F550,#REF!,0)))</f>
        <v/>
      </c>
      <c r="F550" s="182"/>
      <c r="G550" s="182"/>
      <c r="H550" s="183"/>
      <c r="I550" s="182"/>
      <c r="J550" s="182"/>
      <c r="K550" s="182"/>
      <c r="L550" s="182"/>
      <c r="M550" s="182"/>
      <c r="N550" s="182"/>
      <c r="O550" s="182"/>
      <c r="P550" s="184"/>
      <c r="Q550" s="184"/>
      <c r="R550" s="184"/>
      <c r="S550" s="184"/>
      <c r="T550" s="184"/>
      <c r="U550" s="184"/>
      <c r="V550" s="184"/>
      <c r="W550" s="184"/>
      <c r="X550" s="184"/>
      <c r="Y550" s="182"/>
      <c r="Z550" s="182"/>
      <c r="AA550" s="184"/>
      <c r="AB550" s="184"/>
      <c r="AC550" s="184"/>
      <c r="AD550" s="184"/>
      <c r="AE550" s="184"/>
      <c r="AF550" s="184"/>
      <c r="AG550" s="184"/>
      <c r="AH550" s="184"/>
      <c r="AI550" s="184"/>
      <c r="AJ550" s="174"/>
      <c r="AK550" s="174"/>
      <c r="AL550" s="174"/>
      <c r="AM550" s="174"/>
      <c r="AN550" s="174"/>
    </row>
    <row r="551" spans="1:40" ht="15.75" customHeight="1">
      <c r="A551" s="181" t="str">
        <f t="shared" si="4"/>
        <v/>
      </c>
      <c r="B551" s="182"/>
      <c r="C551" s="182"/>
      <c r="D551" s="182" t="str">
        <f t="array" ref="D551">IF(F551="","",INDEX(#REF!,MATCH(F551,#REF!,0)))</f>
        <v/>
      </c>
      <c r="E551" s="182" t="str">
        <f t="array" ref="E551">IF(F551="","",INDEX(#REF!,MATCH(F551,#REF!,0)))</f>
        <v/>
      </c>
      <c r="F551" s="182"/>
      <c r="G551" s="182"/>
      <c r="H551" s="183"/>
      <c r="I551" s="182"/>
      <c r="J551" s="182"/>
      <c r="K551" s="182"/>
      <c r="L551" s="182"/>
      <c r="M551" s="182"/>
      <c r="N551" s="182"/>
      <c r="O551" s="182"/>
      <c r="P551" s="184"/>
      <c r="Q551" s="184"/>
      <c r="R551" s="184"/>
      <c r="S551" s="184"/>
      <c r="T551" s="184"/>
      <c r="U551" s="184"/>
      <c r="V551" s="184"/>
      <c r="W551" s="184"/>
      <c r="X551" s="184"/>
      <c r="Y551" s="182"/>
      <c r="Z551" s="182"/>
      <c r="AA551" s="184"/>
      <c r="AB551" s="184"/>
      <c r="AC551" s="184"/>
      <c r="AD551" s="184"/>
      <c r="AE551" s="184"/>
      <c r="AF551" s="184"/>
      <c r="AG551" s="184"/>
      <c r="AH551" s="184"/>
      <c r="AI551" s="184"/>
      <c r="AJ551" s="174"/>
      <c r="AK551" s="174"/>
      <c r="AL551" s="174"/>
      <c r="AM551" s="174"/>
      <c r="AN551" s="174"/>
    </row>
    <row r="552" spans="1:40" ht="15.75" customHeight="1">
      <c r="A552" s="181" t="str">
        <f t="shared" si="4"/>
        <v/>
      </c>
      <c r="B552" s="182"/>
      <c r="C552" s="182"/>
      <c r="D552" s="182" t="str">
        <f t="array" ref="D552">IF(F552="","",INDEX(#REF!,MATCH(F552,#REF!,0)))</f>
        <v/>
      </c>
      <c r="E552" s="182" t="str">
        <f t="array" ref="E552">IF(F552="","",INDEX(#REF!,MATCH(F552,#REF!,0)))</f>
        <v/>
      </c>
      <c r="F552" s="182"/>
      <c r="G552" s="182"/>
      <c r="H552" s="183"/>
      <c r="I552" s="182"/>
      <c r="J552" s="182"/>
      <c r="K552" s="182"/>
      <c r="L552" s="182"/>
      <c r="M552" s="182"/>
      <c r="N552" s="182"/>
      <c r="O552" s="182"/>
      <c r="P552" s="184"/>
      <c r="Q552" s="184"/>
      <c r="R552" s="184"/>
      <c r="S552" s="184"/>
      <c r="T552" s="184"/>
      <c r="U552" s="184"/>
      <c r="V552" s="184"/>
      <c r="W552" s="184"/>
      <c r="X552" s="184"/>
      <c r="Y552" s="182"/>
      <c r="Z552" s="182"/>
      <c r="AA552" s="184"/>
      <c r="AB552" s="184"/>
      <c r="AC552" s="184"/>
      <c r="AD552" s="184"/>
      <c r="AE552" s="184"/>
      <c r="AF552" s="184"/>
      <c r="AG552" s="184"/>
      <c r="AH552" s="184"/>
      <c r="AI552" s="184"/>
      <c r="AJ552" s="174"/>
      <c r="AK552" s="174"/>
      <c r="AL552" s="174"/>
      <c r="AM552" s="174"/>
      <c r="AN552" s="174"/>
    </row>
    <row r="553" spans="1:40" ht="15.75" customHeight="1">
      <c r="A553" s="181" t="str">
        <f t="shared" si="4"/>
        <v/>
      </c>
      <c r="B553" s="182"/>
      <c r="C553" s="182"/>
      <c r="D553" s="182" t="str">
        <f t="array" ref="D553">IF(F553="","",INDEX(#REF!,MATCH(F553,#REF!,0)))</f>
        <v/>
      </c>
      <c r="E553" s="182" t="str">
        <f t="array" ref="E553">IF(F553="","",INDEX(#REF!,MATCH(F553,#REF!,0)))</f>
        <v/>
      </c>
      <c r="F553" s="182"/>
      <c r="G553" s="182"/>
      <c r="H553" s="183"/>
      <c r="I553" s="182"/>
      <c r="J553" s="182"/>
      <c r="K553" s="182"/>
      <c r="L553" s="182"/>
      <c r="M553" s="182"/>
      <c r="N553" s="182"/>
      <c r="O553" s="182"/>
      <c r="P553" s="184"/>
      <c r="Q553" s="184"/>
      <c r="R553" s="184"/>
      <c r="S553" s="184"/>
      <c r="T553" s="184"/>
      <c r="U553" s="184"/>
      <c r="V553" s="184"/>
      <c r="W553" s="184"/>
      <c r="X553" s="184"/>
      <c r="Y553" s="182"/>
      <c r="Z553" s="182"/>
      <c r="AA553" s="184"/>
      <c r="AB553" s="184"/>
      <c r="AC553" s="184"/>
      <c r="AD553" s="184"/>
      <c r="AE553" s="184"/>
      <c r="AF553" s="184"/>
      <c r="AG553" s="184"/>
      <c r="AH553" s="184"/>
      <c r="AI553" s="184"/>
      <c r="AJ553" s="174"/>
      <c r="AK553" s="174"/>
      <c r="AL553" s="174"/>
      <c r="AM553" s="174"/>
      <c r="AN553" s="174"/>
    </row>
    <row r="554" spans="1:40" ht="15.75" customHeight="1">
      <c r="A554" s="181" t="str">
        <f t="shared" si="4"/>
        <v/>
      </c>
      <c r="B554" s="182"/>
      <c r="C554" s="182"/>
      <c r="D554" s="182" t="str">
        <f t="array" ref="D554">IF(F554="","",INDEX(#REF!,MATCH(F554,#REF!,0)))</f>
        <v/>
      </c>
      <c r="E554" s="182" t="str">
        <f t="array" ref="E554">IF(F554="","",INDEX(#REF!,MATCH(F554,#REF!,0)))</f>
        <v/>
      </c>
      <c r="F554" s="182"/>
      <c r="G554" s="182"/>
      <c r="H554" s="183"/>
      <c r="I554" s="182"/>
      <c r="J554" s="182"/>
      <c r="K554" s="182"/>
      <c r="L554" s="182"/>
      <c r="M554" s="182"/>
      <c r="N554" s="182"/>
      <c r="O554" s="182"/>
      <c r="P554" s="184"/>
      <c r="Q554" s="184"/>
      <c r="R554" s="184"/>
      <c r="S554" s="184"/>
      <c r="T554" s="184"/>
      <c r="U554" s="184"/>
      <c r="V554" s="184"/>
      <c r="W554" s="184"/>
      <c r="X554" s="184"/>
      <c r="Y554" s="182"/>
      <c r="Z554" s="182"/>
      <c r="AA554" s="184"/>
      <c r="AB554" s="184"/>
      <c r="AC554" s="184"/>
      <c r="AD554" s="184"/>
      <c r="AE554" s="184"/>
      <c r="AF554" s="184"/>
      <c r="AG554" s="184"/>
      <c r="AH554" s="184"/>
      <c r="AI554" s="184"/>
      <c r="AJ554" s="174"/>
      <c r="AK554" s="174"/>
      <c r="AL554" s="174"/>
      <c r="AM554" s="174"/>
      <c r="AN554" s="174"/>
    </row>
    <row r="555" spans="1:40" ht="15.75" customHeight="1">
      <c r="A555" s="181" t="str">
        <f t="shared" si="4"/>
        <v/>
      </c>
      <c r="B555" s="182"/>
      <c r="C555" s="182"/>
      <c r="D555" s="182" t="str">
        <f t="array" ref="D555">IF(F555="","",INDEX(#REF!,MATCH(F555,#REF!,0)))</f>
        <v/>
      </c>
      <c r="E555" s="182" t="str">
        <f t="array" ref="E555">IF(F555="","",INDEX(#REF!,MATCH(F555,#REF!,0)))</f>
        <v/>
      </c>
      <c r="F555" s="182"/>
      <c r="G555" s="182"/>
      <c r="H555" s="183"/>
      <c r="I555" s="182"/>
      <c r="J555" s="182"/>
      <c r="K555" s="182"/>
      <c r="L555" s="182"/>
      <c r="M555" s="182"/>
      <c r="N555" s="182"/>
      <c r="O555" s="182"/>
      <c r="P555" s="184"/>
      <c r="Q555" s="184"/>
      <c r="R555" s="184"/>
      <c r="S555" s="184"/>
      <c r="T555" s="184"/>
      <c r="U555" s="184"/>
      <c r="V555" s="184"/>
      <c r="W555" s="184"/>
      <c r="X555" s="184"/>
      <c r="Y555" s="182"/>
      <c r="Z555" s="182"/>
      <c r="AA555" s="184"/>
      <c r="AB555" s="184"/>
      <c r="AC555" s="184"/>
      <c r="AD555" s="184"/>
      <c r="AE555" s="184"/>
      <c r="AF555" s="184"/>
      <c r="AG555" s="184"/>
      <c r="AH555" s="184"/>
      <c r="AI555" s="184"/>
      <c r="AJ555" s="174"/>
      <c r="AK555" s="174"/>
      <c r="AL555" s="174"/>
      <c r="AM555" s="174"/>
      <c r="AN555" s="174"/>
    </row>
    <row r="556" spans="1:40" ht="15.75" customHeight="1">
      <c r="A556" s="181" t="str">
        <f t="shared" si="4"/>
        <v/>
      </c>
      <c r="B556" s="182"/>
      <c r="C556" s="182"/>
      <c r="D556" s="182" t="str">
        <f t="array" ref="D556">IF(F556="","",INDEX(#REF!,MATCH(F556,#REF!,0)))</f>
        <v/>
      </c>
      <c r="E556" s="182" t="str">
        <f t="array" ref="E556">IF(F556="","",INDEX(#REF!,MATCH(F556,#REF!,0)))</f>
        <v/>
      </c>
      <c r="F556" s="182"/>
      <c r="G556" s="182"/>
      <c r="H556" s="183"/>
      <c r="I556" s="182"/>
      <c r="J556" s="182"/>
      <c r="K556" s="182"/>
      <c r="L556" s="182"/>
      <c r="M556" s="182"/>
      <c r="N556" s="182"/>
      <c r="O556" s="182"/>
      <c r="P556" s="184"/>
      <c r="Q556" s="184"/>
      <c r="R556" s="184"/>
      <c r="S556" s="184"/>
      <c r="T556" s="184"/>
      <c r="U556" s="184"/>
      <c r="V556" s="184"/>
      <c r="W556" s="184"/>
      <c r="X556" s="184"/>
      <c r="Y556" s="182"/>
      <c r="Z556" s="182"/>
      <c r="AA556" s="184"/>
      <c r="AB556" s="184"/>
      <c r="AC556" s="184"/>
      <c r="AD556" s="184"/>
      <c r="AE556" s="184"/>
      <c r="AF556" s="184"/>
      <c r="AG556" s="184"/>
      <c r="AH556" s="184"/>
      <c r="AI556" s="184"/>
      <c r="AJ556" s="174"/>
      <c r="AK556" s="174"/>
      <c r="AL556" s="174"/>
      <c r="AM556" s="174"/>
      <c r="AN556" s="174"/>
    </row>
    <row r="557" spans="1:40" ht="15.75" customHeight="1">
      <c r="A557" s="181" t="str">
        <f t="shared" si="4"/>
        <v/>
      </c>
      <c r="B557" s="182"/>
      <c r="C557" s="182"/>
      <c r="D557" s="182" t="str">
        <f t="array" ref="D557">IF(F557="","",INDEX(#REF!,MATCH(F557,#REF!,0)))</f>
        <v/>
      </c>
      <c r="E557" s="182" t="str">
        <f t="array" ref="E557">IF(F557="","",INDEX(#REF!,MATCH(F557,#REF!,0)))</f>
        <v/>
      </c>
      <c r="F557" s="182"/>
      <c r="G557" s="182"/>
      <c r="H557" s="183"/>
      <c r="I557" s="182"/>
      <c r="J557" s="182"/>
      <c r="K557" s="182"/>
      <c r="L557" s="182"/>
      <c r="M557" s="182"/>
      <c r="N557" s="182"/>
      <c r="O557" s="182"/>
      <c r="P557" s="184"/>
      <c r="Q557" s="184"/>
      <c r="R557" s="184"/>
      <c r="S557" s="184"/>
      <c r="T557" s="184"/>
      <c r="U557" s="184"/>
      <c r="V557" s="184"/>
      <c r="W557" s="184"/>
      <c r="X557" s="184"/>
      <c r="Y557" s="182"/>
      <c r="Z557" s="182"/>
      <c r="AA557" s="184"/>
      <c r="AB557" s="184"/>
      <c r="AC557" s="184"/>
      <c r="AD557" s="184"/>
      <c r="AE557" s="184"/>
      <c r="AF557" s="184"/>
      <c r="AG557" s="184"/>
      <c r="AH557" s="184"/>
      <c r="AI557" s="184"/>
      <c r="AJ557" s="174"/>
      <c r="AK557" s="174"/>
      <c r="AL557" s="174"/>
      <c r="AM557" s="174"/>
      <c r="AN557" s="174"/>
    </row>
    <row r="558" spans="1:40" ht="15.75" customHeight="1">
      <c r="A558" s="181" t="str">
        <f t="shared" si="4"/>
        <v/>
      </c>
      <c r="B558" s="182"/>
      <c r="C558" s="182"/>
      <c r="D558" s="182" t="str">
        <f t="array" ref="D558">IF(F558="","",INDEX(#REF!,MATCH(F558,#REF!,0)))</f>
        <v/>
      </c>
      <c r="E558" s="182" t="str">
        <f t="array" ref="E558">IF(F558="","",INDEX(#REF!,MATCH(F558,#REF!,0)))</f>
        <v/>
      </c>
      <c r="F558" s="182"/>
      <c r="G558" s="182"/>
      <c r="H558" s="183"/>
      <c r="I558" s="182"/>
      <c r="J558" s="182"/>
      <c r="K558" s="182"/>
      <c r="L558" s="182"/>
      <c r="M558" s="182"/>
      <c r="N558" s="182"/>
      <c r="O558" s="182"/>
      <c r="P558" s="184"/>
      <c r="Q558" s="184"/>
      <c r="R558" s="184"/>
      <c r="S558" s="184"/>
      <c r="T558" s="184"/>
      <c r="U558" s="184"/>
      <c r="V558" s="184"/>
      <c r="W558" s="184"/>
      <c r="X558" s="184"/>
      <c r="Y558" s="182"/>
      <c r="Z558" s="182"/>
      <c r="AA558" s="184"/>
      <c r="AB558" s="184"/>
      <c r="AC558" s="184"/>
      <c r="AD558" s="184"/>
      <c r="AE558" s="184"/>
      <c r="AF558" s="184"/>
      <c r="AG558" s="184"/>
      <c r="AH558" s="184"/>
      <c r="AI558" s="184"/>
      <c r="AJ558" s="174"/>
      <c r="AK558" s="174"/>
      <c r="AL558" s="174"/>
      <c r="AM558" s="174"/>
      <c r="AN558" s="174"/>
    </row>
    <row r="559" spans="1:40" ht="15.75" customHeight="1">
      <c r="A559" s="181" t="str">
        <f t="shared" si="4"/>
        <v/>
      </c>
      <c r="B559" s="182"/>
      <c r="C559" s="182"/>
      <c r="D559" s="182" t="str">
        <f t="array" ref="D559">IF(F559="","",INDEX(#REF!,MATCH(F559,#REF!,0)))</f>
        <v/>
      </c>
      <c r="E559" s="182" t="str">
        <f t="array" ref="E559">IF(F559="","",INDEX(#REF!,MATCH(F559,#REF!,0)))</f>
        <v/>
      </c>
      <c r="F559" s="182"/>
      <c r="G559" s="182"/>
      <c r="H559" s="183"/>
      <c r="I559" s="182"/>
      <c r="J559" s="182"/>
      <c r="K559" s="182"/>
      <c r="L559" s="182"/>
      <c r="M559" s="182"/>
      <c r="N559" s="182"/>
      <c r="O559" s="182"/>
      <c r="P559" s="184"/>
      <c r="Q559" s="184"/>
      <c r="R559" s="184"/>
      <c r="S559" s="184"/>
      <c r="T559" s="184"/>
      <c r="U559" s="184"/>
      <c r="V559" s="184"/>
      <c r="W559" s="184"/>
      <c r="X559" s="184"/>
      <c r="Y559" s="182"/>
      <c r="Z559" s="182"/>
      <c r="AA559" s="184"/>
      <c r="AB559" s="184"/>
      <c r="AC559" s="184"/>
      <c r="AD559" s="184"/>
      <c r="AE559" s="184"/>
      <c r="AF559" s="184"/>
      <c r="AG559" s="184"/>
      <c r="AH559" s="184"/>
      <c r="AI559" s="184"/>
      <c r="AJ559" s="174"/>
      <c r="AK559" s="174"/>
      <c r="AL559" s="174"/>
      <c r="AM559" s="174"/>
      <c r="AN559" s="174"/>
    </row>
    <row r="560" spans="1:40" ht="15.75" customHeight="1">
      <c r="A560" s="181" t="str">
        <f t="shared" si="4"/>
        <v/>
      </c>
      <c r="B560" s="182"/>
      <c r="C560" s="182"/>
      <c r="D560" s="182" t="str">
        <f t="array" ref="D560">IF(F560="","",INDEX(#REF!,MATCH(F560,#REF!,0)))</f>
        <v/>
      </c>
      <c r="E560" s="182" t="str">
        <f t="array" ref="E560">IF(F560="","",INDEX(#REF!,MATCH(F560,#REF!,0)))</f>
        <v/>
      </c>
      <c r="F560" s="182"/>
      <c r="G560" s="182"/>
      <c r="H560" s="183"/>
      <c r="I560" s="182"/>
      <c r="J560" s="182"/>
      <c r="K560" s="182"/>
      <c r="L560" s="182"/>
      <c r="M560" s="182"/>
      <c r="N560" s="182"/>
      <c r="O560" s="182"/>
      <c r="P560" s="184"/>
      <c r="Q560" s="184"/>
      <c r="R560" s="184"/>
      <c r="S560" s="184"/>
      <c r="T560" s="184"/>
      <c r="U560" s="184"/>
      <c r="V560" s="184"/>
      <c r="W560" s="184"/>
      <c r="X560" s="184"/>
      <c r="Y560" s="182"/>
      <c r="Z560" s="182"/>
      <c r="AA560" s="184"/>
      <c r="AB560" s="184"/>
      <c r="AC560" s="184"/>
      <c r="AD560" s="184"/>
      <c r="AE560" s="184"/>
      <c r="AF560" s="184"/>
      <c r="AG560" s="184"/>
      <c r="AH560" s="184"/>
      <c r="AI560" s="184"/>
      <c r="AJ560" s="174"/>
      <c r="AK560" s="174"/>
      <c r="AL560" s="174"/>
      <c r="AM560" s="174"/>
      <c r="AN560" s="174"/>
    </row>
    <row r="561" spans="1:40" ht="15.75" customHeight="1">
      <c r="A561" s="181" t="str">
        <f t="shared" si="4"/>
        <v/>
      </c>
      <c r="B561" s="182"/>
      <c r="C561" s="182"/>
      <c r="D561" s="182" t="str">
        <f t="array" ref="D561">IF(F561="","",INDEX(#REF!,MATCH(F561,#REF!,0)))</f>
        <v/>
      </c>
      <c r="E561" s="182" t="str">
        <f t="array" ref="E561">IF(F561="","",INDEX(#REF!,MATCH(F561,#REF!,0)))</f>
        <v/>
      </c>
      <c r="F561" s="182"/>
      <c r="G561" s="182"/>
      <c r="H561" s="183"/>
      <c r="I561" s="182"/>
      <c r="J561" s="182"/>
      <c r="K561" s="182"/>
      <c r="L561" s="182"/>
      <c r="M561" s="182"/>
      <c r="N561" s="182"/>
      <c r="O561" s="182"/>
      <c r="P561" s="184"/>
      <c r="Q561" s="184"/>
      <c r="R561" s="184"/>
      <c r="S561" s="184"/>
      <c r="T561" s="184"/>
      <c r="U561" s="184"/>
      <c r="V561" s="184"/>
      <c r="W561" s="184"/>
      <c r="X561" s="184"/>
      <c r="Y561" s="182"/>
      <c r="Z561" s="182"/>
      <c r="AA561" s="184"/>
      <c r="AB561" s="184"/>
      <c r="AC561" s="184"/>
      <c r="AD561" s="184"/>
      <c r="AE561" s="184"/>
      <c r="AF561" s="184"/>
      <c r="AG561" s="184"/>
      <c r="AH561" s="184"/>
      <c r="AI561" s="184"/>
      <c r="AJ561" s="174"/>
      <c r="AK561" s="174"/>
      <c r="AL561" s="174"/>
      <c r="AM561" s="174"/>
      <c r="AN561" s="174"/>
    </row>
    <row r="562" spans="1:40" ht="15.75" customHeight="1">
      <c r="A562" s="181" t="str">
        <f t="shared" si="4"/>
        <v/>
      </c>
      <c r="B562" s="182"/>
      <c r="C562" s="182"/>
      <c r="D562" s="182" t="str">
        <f t="array" ref="D562">IF(F562="","",INDEX(#REF!,MATCH(F562,#REF!,0)))</f>
        <v/>
      </c>
      <c r="E562" s="182" t="str">
        <f t="array" ref="E562">IF(F562="","",INDEX(#REF!,MATCH(F562,#REF!,0)))</f>
        <v/>
      </c>
      <c r="F562" s="182"/>
      <c r="G562" s="182"/>
      <c r="H562" s="183"/>
      <c r="I562" s="182"/>
      <c r="J562" s="182"/>
      <c r="K562" s="182"/>
      <c r="L562" s="182"/>
      <c r="M562" s="182"/>
      <c r="N562" s="182"/>
      <c r="O562" s="182"/>
      <c r="P562" s="184"/>
      <c r="Q562" s="184"/>
      <c r="R562" s="184"/>
      <c r="S562" s="184"/>
      <c r="T562" s="184"/>
      <c r="U562" s="184"/>
      <c r="V562" s="184"/>
      <c r="W562" s="184"/>
      <c r="X562" s="184"/>
      <c r="Y562" s="182"/>
      <c r="Z562" s="182"/>
      <c r="AA562" s="184"/>
      <c r="AB562" s="184"/>
      <c r="AC562" s="184"/>
      <c r="AD562" s="184"/>
      <c r="AE562" s="184"/>
      <c r="AF562" s="184"/>
      <c r="AG562" s="184"/>
      <c r="AH562" s="184"/>
      <c r="AI562" s="184"/>
      <c r="AJ562" s="174"/>
      <c r="AK562" s="174"/>
      <c r="AL562" s="174"/>
      <c r="AM562" s="174"/>
      <c r="AN562" s="174"/>
    </row>
    <row r="563" spans="1:40" ht="15.75" customHeight="1">
      <c r="A563" s="181" t="str">
        <f t="shared" si="4"/>
        <v/>
      </c>
      <c r="B563" s="182"/>
      <c r="C563" s="182"/>
      <c r="D563" s="182" t="str">
        <f t="array" ref="D563">IF(F563="","",INDEX(#REF!,MATCH(F563,#REF!,0)))</f>
        <v/>
      </c>
      <c r="E563" s="182" t="str">
        <f t="array" ref="E563">IF(F563="","",INDEX(#REF!,MATCH(F563,#REF!,0)))</f>
        <v/>
      </c>
      <c r="F563" s="182"/>
      <c r="G563" s="182"/>
      <c r="H563" s="183"/>
      <c r="I563" s="182"/>
      <c r="J563" s="182"/>
      <c r="K563" s="182"/>
      <c r="L563" s="182"/>
      <c r="M563" s="182"/>
      <c r="N563" s="182"/>
      <c r="O563" s="182"/>
      <c r="P563" s="184"/>
      <c r="Q563" s="184"/>
      <c r="R563" s="184"/>
      <c r="S563" s="184"/>
      <c r="T563" s="184"/>
      <c r="U563" s="184"/>
      <c r="V563" s="184"/>
      <c r="W563" s="184"/>
      <c r="X563" s="184"/>
      <c r="Y563" s="182"/>
      <c r="Z563" s="182"/>
      <c r="AA563" s="184"/>
      <c r="AB563" s="184"/>
      <c r="AC563" s="184"/>
      <c r="AD563" s="184"/>
      <c r="AE563" s="184"/>
      <c r="AF563" s="184"/>
      <c r="AG563" s="184"/>
      <c r="AH563" s="184"/>
      <c r="AI563" s="184"/>
      <c r="AJ563" s="174"/>
      <c r="AK563" s="174"/>
      <c r="AL563" s="174"/>
      <c r="AM563" s="174"/>
      <c r="AN563" s="174"/>
    </row>
    <row r="564" spans="1:40" ht="15.75" customHeight="1">
      <c r="A564" s="181" t="str">
        <f t="shared" si="4"/>
        <v/>
      </c>
      <c r="B564" s="182"/>
      <c r="C564" s="182"/>
      <c r="D564" s="182" t="str">
        <f t="array" ref="D564">IF(F564="","",INDEX(#REF!,MATCH(F564,#REF!,0)))</f>
        <v/>
      </c>
      <c r="E564" s="182" t="str">
        <f t="array" ref="E564">IF(F564="","",INDEX(#REF!,MATCH(F564,#REF!,0)))</f>
        <v/>
      </c>
      <c r="F564" s="182"/>
      <c r="G564" s="182"/>
      <c r="H564" s="183"/>
      <c r="I564" s="182"/>
      <c r="J564" s="182"/>
      <c r="K564" s="182"/>
      <c r="L564" s="182"/>
      <c r="M564" s="182"/>
      <c r="N564" s="182"/>
      <c r="O564" s="182"/>
      <c r="P564" s="184"/>
      <c r="Q564" s="184"/>
      <c r="R564" s="184"/>
      <c r="S564" s="184"/>
      <c r="T564" s="184"/>
      <c r="U564" s="184"/>
      <c r="V564" s="184"/>
      <c r="W564" s="184"/>
      <c r="X564" s="184"/>
      <c r="Y564" s="182"/>
      <c r="Z564" s="182"/>
      <c r="AA564" s="184"/>
      <c r="AB564" s="184"/>
      <c r="AC564" s="184"/>
      <c r="AD564" s="184"/>
      <c r="AE564" s="184"/>
      <c r="AF564" s="184"/>
      <c r="AG564" s="184"/>
      <c r="AH564" s="184"/>
      <c r="AI564" s="184"/>
      <c r="AJ564" s="174"/>
      <c r="AK564" s="174"/>
      <c r="AL564" s="174"/>
      <c r="AM564" s="174"/>
      <c r="AN564" s="174"/>
    </row>
    <row r="565" spans="1:40" ht="15.75" customHeight="1">
      <c r="A565" s="181" t="str">
        <f t="shared" si="4"/>
        <v/>
      </c>
      <c r="B565" s="182"/>
      <c r="C565" s="182"/>
      <c r="D565" s="182" t="str">
        <f t="array" ref="D565">IF(F565="","",INDEX(#REF!,MATCH(F565,#REF!,0)))</f>
        <v/>
      </c>
      <c r="E565" s="182" t="str">
        <f t="array" ref="E565">IF(F565="","",INDEX(#REF!,MATCH(F565,#REF!,0)))</f>
        <v/>
      </c>
      <c r="F565" s="182"/>
      <c r="G565" s="182"/>
      <c r="H565" s="183"/>
      <c r="I565" s="182"/>
      <c r="J565" s="182"/>
      <c r="K565" s="182"/>
      <c r="L565" s="182"/>
      <c r="M565" s="182"/>
      <c r="N565" s="182"/>
      <c r="O565" s="182"/>
      <c r="P565" s="184"/>
      <c r="Q565" s="184"/>
      <c r="R565" s="184"/>
      <c r="S565" s="184"/>
      <c r="T565" s="184"/>
      <c r="U565" s="184"/>
      <c r="V565" s="184"/>
      <c r="W565" s="184"/>
      <c r="X565" s="184"/>
      <c r="Y565" s="182"/>
      <c r="Z565" s="182"/>
      <c r="AA565" s="184"/>
      <c r="AB565" s="184"/>
      <c r="AC565" s="184"/>
      <c r="AD565" s="184"/>
      <c r="AE565" s="184"/>
      <c r="AF565" s="184"/>
      <c r="AG565" s="184"/>
      <c r="AH565" s="184"/>
      <c r="AI565" s="184"/>
      <c r="AJ565" s="174"/>
      <c r="AK565" s="174"/>
      <c r="AL565" s="174"/>
      <c r="AM565" s="174"/>
      <c r="AN565" s="174"/>
    </row>
    <row r="566" spans="1:40" ht="15.75" customHeight="1">
      <c r="A566" s="181" t="str">
        <f t="shared" si="4"/>
        <v/>
      </c>
      <c r="B566" s="182"/>
      <c r="C566" s="182"/>
      <c r="D566" s="182" t="str">
        <f t="array" ref="D566">IF(F566="","",INDEX(#REF!,MATCH(F566,#REF!,0)))</f>
        <v/>
      </c>
      <c r="E566" s="182" t="str">
        <f t="array" ref="E566">IF(F566="","",INDEX(#REF!,MATCH(F566,#REF!,0)))</f>
        <v/>
      </c>
      <c r="F566" s="182"/>
      <c r="G566" s="182"/>
      <c r="H566" s="183"/>
      <c r="I566" s="182"/>
      <c r="J566" s="182"/>
      <c r="K566" s="182"/>
      <c r="L566" s="182"/>
      <c r="M566" s="182"/>
      <c r="N566" s="182"/>
      <c r="O566" s="182"/>
      <c r="P566" s="184"/>
      <c r="Q566" s="184"/>
      <c r="R566" s="184"/>
      <c r="S566" s="184"/>
      <c r="T566" s="184"/>
      <c r="U566" s="184"/>
      <c r="V566" s="184"/>
      <c r="W566" s="184"/>
      <c r="X566" s="184"/>
      <c r="Y566" s="182"/>
      <c r="Z566" s="182"/>
      <c r="AA566" s="184"/>
      <c r="AB566" s="184"/>
      <c r="AC566" s="184"/>
      <c r="AD566" s="184"/>
      <c r="AE566" s="184"/>
      <c r="AF566" s="184"/>
      <c r="AG566" s="184"/>
      <c r="AH566" s="184"/>
      <c r="AI566" s="184"/>
      <c r="AJ566" s="174"/>
      <c r="AK566" s="174"/>
      <c r="AL566" s="174"/>
      <c r="AM566" s="174"/>
      <c r="AN566" s="174"/>
    </row>
    <row r="567" spans="1:40" ht="15.75" customHeight="1">
      <c r="A567" s="181" t="str">
        <f t="shared" si="4"/>
        <v/>
      </c>
      <c r="B567" s="182"/>
      <c r="C567" s="182"/>
      <c r="D567" s="182" t="str">
        <f t="array" ref="D567">IF(F567="","",INDEX(#REF!,MATCH(F567,#REF!,0)))</f>
        <v/>
      </c>
      <c r="E567" s="182" t="str">
        <f t="array" ref="E567">IF(F567="","",INDEX(#REF!,MATCH(F567,#REF!,0)))</f>
        <v/>
      </c>
      <c r="F567" s="182"/>
      <c r="G567" s="182"/>
      <c r="H567" s="183"/>
      <c r="I567" s="182"/>
      <c r="J567" s="182"/>
      <c r="K567" s="182"/>
      <c r="L567" s="182"/>
      <c r="M567" s="182"/>
      <c r="N567" s="182"/>
      <c r="O567" s="182"/>
      <c r="P567" s="184"/>
      <c r="Q567" s="184"/>
      <c r="R567" s="184"/>
      <c r="S567" s="184"/>
      <c r="T567" s="184"/>
      <c r="U567" s="184"/>
      <c r="V567" s="184"/>
      <c r="W567" s="184"/>
      <c r="X567" s="184"/>
      <c r="Y567" s="182"/>
      <c r="Z567" s="182"/>
      <c r="AA567" s="184"/>
      <c r="AB567" s="184"/>
      <c r="AC567" s="184"/>
      <c r="AD567" s="184"/>
      <c r="AE567" s="184"/>
      <c r="AF567" s="184"/>
      <c r="AG567" s="184"/>
      <c r="AH567" s="184"/>
      <c r="AI567" s="184"/>
      <c r="AJ567" s="174"/>
      <c r="AK567" s="174"/>
      <c r="AL567" s="174"/>
      <c r="AM567" s="174"/>
      <c r="AN567" s="174"/>
    </row>
    <row r="568" spans="1:40" ht="15.75" customHeight="1">
      <c r="A568" s="181" t="str">
        <f t="shared" si="4"/>
        <v/>
      </c>
      <c r="B568" s="182"/>
      <c r="C568" s="182"/>
      <c r="D568" s="182" t="str">
        <f t="array" ref="D568">IF(F568="","",INDEX(#REF!,MATCH(F568,#REF!,0)))</f>
        <v/>
      </c>
      <c r="E568" s="182" t="str">
        <f t="array" ref="E568">IF(F568="","",INDEX(#REF!,MATCH(F568,#REF!,0)))</f>
        <v/>
      </c>
      <c r="F568" s="182"/>
      <c r="G568" s="182"/>
      <c r="H568" s="183"/>
      <c r="I568" s="182"/>
      <c r="J568" s="182"/>
      <c r="K568" s="182"/>
      <c r="L568" s="182"/>
      <c r="M568" s="182"/>
      <c r="N568" s="182"/>
      <c r="O568" s="182"/>
      <c r="P568" s="184"/>
      <c r="Q568" s="184"/>
      <c r="R568" s="184"/>
      <c r="S568" s="184"/>
      <c r="T568" s="184"/>
      <c r="U568" s="184"/>
      <c r="V568" s="184"/>
      <c r="W568" s="184"/>
      <c r="X568" s="184"/>
      <c r="Y568" s="182"/>
      <c r="Z568" s="182"/>
      <c r="AA568" s="184"/>
      <c r="AB568" s="184"/>
      <c r="AC568" s="184"/>
      <c r="AD568" s="184"/>
      <c r="AE568" s="184"/>
      <c r="AF568" s="184"/>
      <c r="AG568" s="184"/>
      <c r="AH568" s="184"/>
      <c r="AI568" s="184"/>
      <c r="AJ568" s="174"/>
      <c r="AK568" s="174"/>
      <c r="AL568" s="174"/>
      <c r="AM568" s="174"/>
      <c r="AN568" s="174"/>
    </row>
    <row r="569" spans="1:40" ht="15.75" customHeight="1">
      <c r="A569" s="181" t="str">
        <f t="shared" si="4"/>
        <v/>
      </c>
      <c r="B569" s="182"/>
      <c r="C569" s="182"/>
      <c r="D569" s="182" t="str">
        <f t="array" ref="D569">IF(F569="","",INDEX(#REF!,MATCH(F569,#REF!,0)))</f>
        <v/>
      </c>
      <c r="E569" s="182" t="str">
        <f t="array" ref="E569">IF(F569="","",INDEX(#REF!,MATCH(F569,#REF!,0)))</f>
        <v/>
      </c>
      <c r="F569" s="182"/>
      <c r="G569" s="182"/>
      <c r="H569" s="183"/>
      <c r="I569" s="182"/>
      <c r="J569" s="182"/>
      <c r="K569" s="182"/>
      <c r="L569" s="182"/>
      <c r="M569" s="182"/>
      <c r="N569" s="182"/>
      <c r="O569" s="182"/>
      <c r="P569" s="184"/>
      <c r="Q569" s="184"/>
      <c r="R569" s="184"/>
      <c r="S569" s="184"/>
      <c r="T569" s="184"/>
      <c r="U569" s="184"/>
      <c r="V569" s="184"/>
      <c r="W569" s="184"/>
      <c r="X569" s="184"/>
      <c r="Y569" s="182"/>
      <c r="Z569" s="182"/>
      <c r="AA569" s="184"/>
      <c r="AB569" s="184"/>
      <c r="AC569" s="184"/>
      <c r="AD569" s="184"/>
      <c r="AE569" s="184"/>
      <c r="AF569" s="184"/>
      <c r="AG569" s="184"/>
      <c r="AH569" s="184"/>
      <c r="AI569" s="184"/>
      <c r="AJ569" s="174"/>
      <c r="AK569" s="174"/>
      <c r="AL569" s="174"/>
      <c r="AM569" s="174"/>
      <c r="AN569" s="174"/>
    </row>
    <row r="570" spans="1:40" ht="15.75" customHeight="1">
      <c r="A570" s="181" t="str">
        <f t="shared" si="4"/>
        <v/>
      </c>
      <c r="B570" s="182"/>
      <c r="C570" s="182"/>
      <c r="D570" s="182" t="str">
        <f t="array" ref="D570">IF(F570="","",INDEX(#REF!,MATCH(F570,#REF!,0)))</f>
        <v/>
      </c>
      <c r="E570" s="182" t="str">
        <f t="array" ref="E570">IF(F570="","",INDEX(#REF!,MATCH(F570,#REF!,0)))</f>
        <v/>
      </c>
      <c r="F570" s="182"/>
      <c r="G570" s="182"/>
      <c r="H570" s="183"/>
      <c r="I570" s="182"/>
      <c r="J570" s="182"/>
      <c r="K570" s="182"/>
      <c r="L570" s="182"/>
      <c r="M570" s="182"/>
      <c r="N570" s="182"/>
      <c r="O570" s="182"/>
      <c r="P570" s="184"/>
      <c r="Q570" s="184"/>
      <c r="R570" s="184"/>
      <c r="S570" s="184"/>
      <c r="T570" s="184"/>
      <c r="U570" s="184"/>
      <c r="V570" s="184"/>
      <c r="W570" s="184"/>
      <c r="X570" s="184"/>
      <c r="Y570" s="182"/>
      <c r="Z570" s="182"/>
      <c r="AA570" s="184"/>
      <c r="AB570" s="184"/>
      <c r="AC570" s="184"/>
      <c r="AD570" s="184"/>
      <c r="AE570" s="184"/>
      <c r="AF570" s="184"/>
      <c r="AG570" s="184"/>
      <c r="AH570" s="184"/>
      <c r="AI570" s="184"/>
      <c r="AJ570" s="174"/>
      <c r="AK570" s="174"/>
      <c r="AL570" s="174"/>
      <c r="AM570" s="174"/>
      <c r="AN570" s="174"/>
    </row>
    <row r="571" spans="1:40" ht="15.75" customHeight="1">
      <c r="A571" s="181" t="str">
        <f t="shared" si="4"/>
        <v/>
      </c>
      <c r="B571" s="182"/>
      <c r="C571" s="182"/>
      <c r="D571" s="182" t="str">
        <f t="array" ref="D571">IF(F571="","",INDEX(#REF!,MATCH(F571,#REF!,0)))</f>
        <v/>
      </c>
      <c r="E571" s="182" t="str">
        <f t="array" ref="E571">IF(F571="","",INDEX(#REF!,MATCH(F571,#REF!,0)))</f>
        <v/>
      </c>
      <c r="F571" s="182"/>
      <c r="G571" s="182"/>
      <c r="H571" s="183"/>
      <c r="I571" s="182"/>
      <c r="J571" s="182"/>
      <c r="K571" s="182"/>
      <c r="L571" s="182"/>
      <c r="M571" s="182"/>
      <c r="N571" s="182"/>
      <c r="O571" s="182"/>
      <c r="P571" s="184"/>
      <c r="Q571" s="184"/>
      <c r="R571" s="184"/>
      <c r="S571" s="184"/>
      <c r="T571" s="184"/>
      <c r="U571" s="184"/>
      <c r="V571" s="184"/>
      <c r="W571" s="184"/>
      <c r="X571" s="184"/>
      <c r="Y571" s="182"/>
      <c r="Z571" s="182"/>
      <c r="AA571" s="184"/>
      <c r="AB571" s="184"/>
      <c r="AC571" s="184"/>
      <c r="AD571" s="184"/>
      <c r="AE571" s="184"/>
      <c r="AF571" s="184"/>
      <c r="AG571" s="184"/>
      <c r="AH571" s="184"/>
      <c r="AI571" s="184"/>
      <c r="AJ571" s="174"/>
      <c r="AK571" s="174"/>
      <c r="AL571" s="174"/>
      <c r="AM571" s="174"/>
      <c r="AN571" s="174"/>
    </row>
    <row r="572" spans="1:40" ht="15.75" customHeight="1">
      <c r="A572" s="181" t="str">
        <f t="shared" si="4"/>
        <v/>
      </c>
      <c r="B572" s="182"/>
      <c r="C572" s="182"/>
      <c r="D572" s="182" t="str">
        <f t="array" ref="D572">IF(F572="","",INDEX(#REF!,MATCH(F572,#REF!,0)))</f>
        <v/>
      </c>
      <c r="E572" s="182" t="str">
        <f t="array" ref="E572">IF(F572="","",INDEX(#REF!,MATCH(F572,#REF!,0)))</f>
        <v/>
      </c>
      <c r="F572" s="182"/>
      <c r="G572" s="182"/>
      <c r="H572" s="183"/>
      <c r="I572" s="182"/>
      <c r="J572" s="182"/>
      <c r="K572" s="182"/>
      <c r="L572" s="182"/>
      <c r="M572" s="182"/>
      <c r="N572" s="182"/>
      <c r="O572" s="182"/>
      <c r="P572" s="184"/>
      <c r="Q572" s="184"/>
      <c r="R572" s="184"/>
      <c r="S572" s="184"/>
      <c r="T572" s="184"/>
      <c r="U572" s="184"/>
      <c r="V572" s="184"/>
      <c r="W572" s="184"/>
      <c r="X572" s="184"/>
      <c r="Y572" s="182"/>
      <c r="Z572" s="182"/>
      <c r="AA572" s="184"/>
      <c r="AB572" s="184"/>
      <c r="AC572" s="184"/>
      <c r="AD572" s="184"/>
      <c r="AE572" s="184"/>
      <c r="AF572" s="184"/>
      <c r="AG572" s="184"/>
      <c r="AH572" s="184"/>
      <c r="AI572" s="184"/>
      <c r="AJ572" s="174"/>
      <c r="AK572" s="174"/>
      <c r="AL572" s="174"/>
      <c r="AM572" s="174"/>
      <c r="AN572" s="174"/>
    </row>
    <row r="573" spans="1:40" ht="15.75" customHeight="1">
      <c r="A573" s="181" t="str">
        <f t="shared" si="4"/>
        <v/>
      </c>
      <c r="B573" s="182"/>
      <c r="C573" s="182"/>
      <c r="D573" s="182" t="str">
        <f t="array" ref="D573">IF(F573="","",INDEX(#REF!,MATCH(F573,#REF!,0)))</f>
        <v/>
      </c>
      <c r="E573" s="182" t="str">
        <f t="array" ref="E573">IF(F573="","",INDEX(#REF!,MATCH(F573,#REF!,0)))</f>
        <v/>
      </c>
      <c r="F573" s="182"/>
      <c r="G573" s="182"/>
      <c r="H573" s="183"/>
      <c r="I573" s="182"/>
      <c r="J573" s="182"/>
      <c r="K573" s="182"/>
      <c r="L573" s="182"/>
      <c r="M573" s="182"/>
      <c r="N573" s="182"/>
      <c r="O573" s="182"/>
      <c r="P573" s="184"/>
      <c r="Q573" s="184"/>
      <c r="R573" s="184"/>
      <c r="S573" s="184"/>
      <c r="T573" s="184"/>
      <c r="U573" s="184"/>
      <c r="V573" s="184"/>
      <c r="W573" s="184"/>
      <c r="X573" s="184"/>
      <c r="Y573" s="182"/>
      <c r="Z573" s="182"/>
      <c r="AA573" s="184"/>
      <c r="AB573" s="184"/>
      <c r="AC573" s="184"/>
      <c r="AD573" s="184"/>
      <c r="AE573" s="184"/>
      <c r="AF573" s="184"/>
      <c r="AG573" s="184"/>
      <c r="AH573" s="184"/>
      <c r="AI573" s="184"/>
      <c r="AJ573" s="174"/>
      <c r="AK573" s="174"/>
      <c r="AL573" s="174"/>
      <c r="AM573" s="174"/>
      <c r="AN573" s="174"/>
    </row>
    <row r="574" spans="1:40" ht="15.75" customHeight="1">
      <c r="A574" s="181" t="str">
        <f t="shared" si="4"/>
        <v/>
      </c>
      <c r="B574" s="182"/>
      <c r="C574" s="182"/>
      <c r="D574" s="182" t="str">
        <f t="array" ref="D574">IF(F574="","",INDEX(#REF!,MATCH(F574,#REF!,0)))</f>
        <v/>
      </c>
      <c r="E574" s="182" t="str">
        <f t="array" ref="E574">IF(F574="","",INDEX(#REF!,MATCH(F574,#REF!,0)))</f>
        <v/>
      </c>
      <c r="F574" s="182"/>
      <c r="G574" s="182"/>
      <c r="H574" s="183"/>
      <c r="I574" s="182"/>
      <c r="J574" s="182"/>
      <c r="K574" s="182"/>
      <c r="L574" s="182"/>
      <c r="M574" s="182"/>
      <c r="N574" s="182"/>
      <c r="O574" s="182"/>
      <c r="P574" s="184"/>
      <c r="Q574" s="184"/>
      <c r="R574" s="184"/>
      <c r="S574" s="184"/>
      <c r="T574" s="184"/>
      <c r="U574" s="184"/>
      <c r="V574" s="184"/>
      <c r="W574" s="184"/>
      <c r="X574" s="184"/>
      <c r="Y574" s="182"/>
      <c r="Z574" s="182"/>
      <c r="AA574" s="184"/>
      <c r="AB574" s="184"/>
      <c r="AC574" s="184"/>
      <c r="AD574" s="184"/>
      <c r="AE574" s="184"/>
      <c r="AF574" s="184"/>
      <c r="AG574" s="184"/>
      <c r="AH574" s="184"/>
      <c r="AI574" s="184"/>
      <c r="AJ574" s="174"/>
      <c r="AK574" s="174"/>
      <c r="AL574" s="174"/>
      <c r="AM574" s="174"/>
      <c r="AN574" s="174"/>
    </row>
    <row r="575" spans="1:40" ht="15.75" customHeight="1">
      <c r="A575" s="181" t="str">
        <f t="shared" si="4"/>
        <v/>
      </c>
      <c r="B575" s="182"/>
      <c r="C575" s="182"/>
      <c r="D575" s="182" t="str">
        <f t="array" ref="D575">IF(F575="","",INDEX(#REF!,MATCH(F575,#REF!,0)))</f>
        <v/>
      </c>
      <c r="E575" s="182" t="str">
        <f t="array" ref="E575">IF(F575="","",INDEX(#REF!,MATCH(F575,#REF!,0)))</f>
        <v/>
      </c>
      <c r="F575" s="182"/>
      <c r="G575" s="182"/>
      <c r="H575" s="183"/>
      <c r="I575" s="182"/>
      <c r="J575" s="182"/>
      <c r="K575" s="182"/>
      <c r="L575" s="182"/>
      <c r="M575" s="182"/>
      <c r="N575" s="182"/>
      <c r="O575" s="182"/>
      <c r="P575" s="184"/>
      <c r="Q575" s="184"/>
      <c r="R575" s="184"/>
      <c r="S575" s="184"/>
      <c r="T575" s="184"/>
      <c r="U575" s="184"/>
      <c r="V575" s="184"/>
      <c r="W575" s="184"/>
      <c r="X575" s="184"/>
      <c r="Y575" s="182"/>
      <c r="Z575" s="182"/>
      <c r="AA575" s="184"/>
      <c r="AB575" s="184"/>
      <c r="AC575" s="184"/>
      <c r="AD575" s="184"/>
      <c r="AE575" s="184"/>
      <c r="AF575" s="184"/>
      <c r="AG575" s="184"/>
      <c r="AH575" s="184"/>
      <c r="AI575" s="184"/>
      <c r="AJ575" s="174"/>
      <c r="AK575" s="174"/>
      <c r="AL575" s="174"/>
      <c r="AM575" s="174"/>
      <c r="AN575" s="174"/>
    </row>
    <row r="576" spans="1:40" ht="15.75" customHeight="1">
      <c r="A576" s="181" t="str">
        <f t="shared" si="4"/>
        <v/>
      </c>
      <c r="B576" s="182"/>
      <c r="C576" s="182"/>
      <c r="D576" s="182" t="str">
        <f t="array" ref="D576">IF(F576="","",INDEX(#REF!,MATCH(F576,#REF!,0)))</f>
        <v/>
      </c>
      <c r="E576" s="182" t="str">
        <f t="array" ref="E576">IF(F576="","",INDEX(#REF!,MATCH(F576,#REF!,0)))</f>
        <v/>
      </c>
      <c r="F576" s="182"/>
      <c r="G576" s="182"/>
      <c r="H576" s="183"/>
      <c r="I576" s="182"/>
      <c r="J576" s="182"/>
      <c r="K576" s="182"/>
      <c r="L576" s="182"/>
      <c r="M576" s="182"/>
      <c r="N576" s="182"/>
      <c r="O576" s="182"/>
      <c r="P576" s="184"/>
      <c r="Q576" s="184"/>
      <c r="R576" s="184"/>
      <c r="S576" s="184"/>
      <c r="T576" s="184"/>
      <c r="U576" s="184"/>
      <c r="V576" s="184"/>
      <c r="W576" s="184"/>
      <c r="X576" s="184"/>
      <c r="Y576" s="182"/>
      <c r="Z576" s="182"/>
      <c r="AA576" s="184"/>
      <c r="AB576" s="184"/>
      <c r="AC576" s="184"/>
      <c r="AD576" s="184"/>
      <c r="AE576" s="184"/>
      <c r="AF576" s="184"/>
      <c r="AG576" s="184"/>
      <c r="AH576" s="184"/>
      <c r="AI576" s="184"/>
      <c r="AJ576" s="174"/>
      <c r="AK576" s="174"/>
      <c r="AL576" s="174"/>
      <c r="AM576" s="174"/>
      <c r="AN576" s="174"/>
    </row>
    <row r="577" spans="1:40" ht="15.75" customHeight="1">
      <c r="A577" s="181" t="str">
        <f t="shared" si="4"/>
        <v/>
      </c>
      <c r="B577" s="182"/>
      <c r="C577" s="182"/>
      <c r="D577" s="182" t="str">
        <f t="array" ref="D577">IF(F577="","",INDEX(#REF!,MATCH(F577,#REF!,0)))</f>
        <v/>
      </c>
      <c r="E577" s="182" t="str">
        <f t="array" ref="E577">IF(F577="","",INDEX(#REF!,MATCH(F577,#REF!,0)))</f>
        <v/>
      </c>
      <c r="F577" s="182"/>
      <c r="G577" s="182"/>
      <c r="H577" s="183"/>
      <c r="I577" s="182"/>
      <c r="J577" s="182"/>
      <c r="K577" s="182"/>
      <c r="L577" s="182"/>
      <c r="M577" s="182"/>
      <c r="N577" s="182"/>
      <c r="O577" s="182"/>
      <c r="P577" s="184"/>
      <c r="Q577" s="184"/>
      <c r="R577" s="184"/>
      <c r="S577" s="184"/>
      <c r="T577" s="184"/>
      <c r="U577" s="184"/>
      <c r="V577" s="184"/>
      <c r="W577" s="184"/>
      <c r="X577" s="184"/>
      <c r="Y577" s="182"/>
      <c r="Z577" s="182"/>
      <c r="AA577" s="184"/>
      <c r="AB577" s="184"/>
      <c r="AC577" s="184"/>
      <c r="AD577" s="184"/>
      <c r="AE577" s="184"/>
      <c r="AF577" s="184"/>
      <c r="AG577" s="184"/>
      <c r="AH577" s="184"/>
      <c r="AI577" s="184"/>
      <c r="AJ577" s="174"/>
      <c r="AK577" s="174"/>
      <c r="AL577" s="174"/>
      <c r="AM577" s="174"/>
      <c r="AN577" s="174"/>
    </row>
    <row r="578" spans="1:40" ht="15.75" customHeight="1">
      <c r="A578" s="181" t="str">
        <f t="shared" si="4"/>
        <v/>
      </c>
      <c r="B578" s="182"/>
      <c r="C578" s="182"/>
      <c r="D578" s="182" t="str">
        <f t="array" ref="D578">IF(F578="","",INDEX(#REF!,MATCH(F578,#REF!,0)))</f>
        <v/>
      </c>
      <c r="E578" s="182" t="str">
        <f t="array" ref="E578">IF(F578="","",INDEX(#REF!,MATCH(F578,#REF!,0)))</f>
        <v/>
      </c>
      <c r="F578" s="182"/>
      <c r="G578" s="182"/>
      <c r="H578" s="183"/>
      <c r="I578" s="182"/>
      <c r="J578" s="182"/>
      <c r="K578" s="182"/>
      <c r="L578" s="182"/>
      <c r="M578" s="182"/>
      <c r="N578" s="182"/>
      <c r="O578" s="182"/>
      <c r="P578" s="184"/>
      <c r="Q578" s="184"/>
      <c r="R578" s="184"/>
      <c r="S578" s="184"/>
      <c r="T578" s="184"/>
      <c r="U578" s="184"/>
      <c r="V578" s="184"/>
      <c r="W578" s="184"/>
      <c r="X578" s="184"/>
      <c r="Y578" s="182"/>
      <c r="Z578" s="182"/>
      <c r="AA578" s="184"/>
      <c r="AB578" s="184"/>
      <c r="AC578" s="184"/>
      <c r="AD578" s="184"/>
      <c r="AE578" s="184"/>
      <c r="AF578" s="184"/>
      <c r="AG578" s="184"/>
      <c r="AH578" s="184"/>
      <c r="AI578" s="184"/>
      <c r="AJ578" s="174"/>
      <c r="AK578" s="174"/>
      <c r="AL578" s="174"/>
      <c r="AM578" s="174"/>
      <c r="AN578" s="174"/>
    </row>
    <row r="579" spans="1:40" ht="15.75" customHeight="1">
      <c r="A579" s="181" t="str">
        <f t="shared" si="4"/>
        <v/>
      </c>
      <c r="B579" s="182"/>
      <c r="C579" s="182"/>
      <c r="D579" s="182" t="str">
        <f t="array" ref="D579">IF(F579="","",INDEX(#REF!,MATCH(F579,#REF!,0)))</f>
        <v/>
      </c>
      <c r="E579" s="182" t="str">
        <f t="array" ref="E579">IF(F579="","",INDEX(#REF!,MATCH(F579,#REF!,0)))</f>
        <v/>
      </c>
      <c r="F579" s="182"/>
      <c r="G579" s="182"/>
      <c r="H579" s="183"/>
      <c r="I579" s="182"/>
      <c r="J579" s="182"/>
      <c r="K579" s="182"/>
      <c r="L579" s="182"/>
      <c r="M579" s="182"/>
      <c r="N579" s="182"/>
      <c r="O579" s="182"/>
      <c r="P579" s="184"/>
      <c r="Q579" s="184"/>
      <c r="R579" s="184"/>
      <c r="S579" s="184"/>
      <c r="T579" s="184"/>
      <c r="U579" s="184"/>
      <c r="V579" s="184"/>
      <c r="W579" s="184"/>
      <c r="X579" s="184"/>
      <c r="Y579" s="182"/>
      <c r="Z579" s="182"/>
      <c r="AA579" s="184"/>
      <c r="AB579" s="184"/>
      <c r="AC579" s="184"/>
      <c r="AD579" s="184"/>
      <c r="AE579" s="184"/>
      <c r="AF579" s="184"/>
      <c r="AG579" s="184"/>
      <c r="AH579" s="184"/>
      <c r="AI579" s="184"/>
      <c r="AJ579" s="174"/>
      <c r="AK579" s="174"/>
      <c r="AL579" s="174"/>
      <c r="AM579" s="174"/>
      <c r="AN579" s="174"/>
    </row>
    <row r="580" spans="1:40" ht="15.75" customHeight="1">
      <c r="A580" s="181" t="str">
        <f t="shared" si="4"/>
        <v/>
      </c>
      <c r="B580" s="182"/>
      <c r="C580" s="182"/>
      <c r="D580" s="182" t="str">
        <f t="array" ref="D580">IF(F580="","",INDEX(#REF!,MATCH(F580,#REF!,0)))</f>
        <v/>
      </c>
      <c r="E580" s="182" t="str">
        <f t="array" ref="E580">IF(F580="","",INDEX(#REF!,MATCH(F580,#REF!,0)))</f>
        <v/>
      </c>
      <c r="F580" s="182"/>
      <c r="G580" s="182"/>
      <c r="H580" s="183"/>
      <c r="I580" s="182"/>
      <c r="J580" s="182"/>
      <c r="K580" s="182"/>
      <c r="L580" s="182"/>
      <c r="M580" s="182"/>
      <c r="N580" s="182"/>
      <c r="O580" s="182"/>
      <c r="P580" s="184"/>
      <c r="Q580" s="184"/>
      <c r="R580" s="184"/>
      <c r="S580" s="184"/>
      <c r="T580" s="184"/>
      <c r="U580" s="184"/>
      <c r="V580" s="184"/>
      <c r="W580" s="184"/>
      <c r="X580" s="184"/>
      <c r="Y580" s="182"/>
      <c r="Z580" s="182"/>
      <c r="AA580" s="184"/>
      <c r="AB580" s="184"/>
      <c r="AC580" s="184"/>
      <c r="AD580" s="184"/>
      <c r="AE580" s="184"/>
      <c r="AF580" s="184"/>
      <c r="AG580" s="184"/>
      <c r="AH580" s="184"/>
      <c r="AI580" s="184"/>
      <c r="AJ580" s="174"/>
      <c r="AK580" s="174"/>
      <c r="AL580" s="174"/>
      <c r="AM580" s="174"/>
      <c r="AN580" s="174"/>
    </row>
    <row r="581" spans="1:40" ht="15.75" customHeight="1">
      <c r="A581" s="181" t="str">
        <f t="shared" si="4"/>
        <v/>
      </c>
      <c r="B581" s="182"/>
      <c r="C581" s="182"/>
      <c r="D581" s="182" t="str">
        <f t="array" ref="D581">IF(F581="","",INDEX(#REF!,MATCH(F581,#REF!,0)))</f>
        <v/>
      </c>
      <c r="E581" s="182" t="str">
        <f t="array" ref="E581">IF(F581="","",INDEX(#REF!,MATCH(F581,#REF!,0)))</f>
        <v/>
      </c>
      <c r="F581" s="182"/>
      <c r="G581" s="182"/>
      <c r="H581" s="183"/>
      <c r="I581" s="182"/>
      <c r="J581" s="182"/>
      <c r="K581" s="182"/>
      <c r="L581" s="182"/>
      <c r="M581" s="182"/>
      <c r="N581" s="182"/>
      <c r="O581" s="182"/>
      <c r="P581" s="184"/>
      <c r="Q581" s="184"/>
      <c r="R581" s="184"/>
      <c r="S581" s="184"/>
      <c r="T581" s="184"/>
      <c r="U581" s="184"/>
      <c r="V581" s="184"/>
      <c r="W581" s="184"/>
      <c r="X581" s="184"/>
      <c r="Y581" s="182"/>
      <c r="Z581" s="182"/>
      <c r="AA581" s="184"/>
      <c r="AB581" s="184"/>
      <c r="AC581" s="184"/>
      <c r="AD581" s="184"/>
      <c r="AE581" s="184"/>
      <c r="AF581" s="184"/>
      <c r="AG581" s="184"/>
      <c r="AH581" s="184"/>
      <c r="AI581" s="184"/>
      <c r="AJ581" s="174"/>
      <c r="AK581" s="174"/>
      <c r="AL581" s="174"/>
      <c r="AM581" s="174"/>
      <c r="AN581" s="174"/>
    </row>
    <row r="582" spans="1:40" ht="15.75" customHeight="1">
      <c r="A582" s="181" t="str">
        <f t="shared" si="4"/>
        <v/>
      </c>
      <c r="B582" s="182"/>
      <c r="C582" s="182"/>
      <c r="D582" s="182" t="str">
        <f t="array" ref="D582">IF(F582="","",INDEX(#REF!,MATCH(F582,#REF!,0)))</f>
        <v/>
      </c>
      <c r="E582" s="182" t="str">
        <f t="array" ref="E582">IF(F582="","",INDEX(#REF!,MATCH(F582,#REF!,0)))</f>
        <v/>
      </c>
      <c r="F582" s="182"/>
      <c r="G582" s="182"/>
      <c r="H582" s="183"/>
      <c r="I582" s="182"/>
      <c r="J582" s="182"/>
      <c r="K582" s="182"/>
      <c r="L582" s="182"/>
      <c r="M582" s="182"/>
      <c r="N582" s="182"/>
      <c r="O582" s="182"/>
      <c r="P582" s="184"/>
      <c r="Q582" s="184"/>
      <c r="R582" s="184"/>
      <c r="S582" s="184"/>
      <c r="T582" s="184"/>
      <c r="U582" s="184"/>
      <c r="V582" s="184"/>
      <c r="W582" s="184"/>
      <c r="X582" s="184"/>
      <c r="Y582" s="182"/>
      <c r="Z582" s="182"/>
      <c r="AA582" s="184"/>
      <c r="AB582" s="184"/>
      <c r="AC582" s="184"/>
      <c r="AD582" s="184"/>
      <c r="AE582" s="184"/>
      <c r="AF582" s="184"/>
      <c r="AG582" s="184"/>
      <c r="AH582" s="184"/>
      <c r="AI582" s="184"/>
      <c r="AJ582" s="174"/>
      <c r="AK582" s="174"/>
      <c r="AL582" s="174"/>
      <c r="AM582" s="174"/>
      <c r="AN582" s="174"/>
    </row>
    <row r="583" spans="1:40" ht="15.75" customHeight="1">
      <c r="A583" s="181" t="str">
        <f t="shared" si="4"/>
        <v/>
      </c>
      <c r="B583" s="182"/>
      <c r="C583" s="182"/>
      <c r="D583" s="182" t="str">
        <f t="array" ref="D583">IF(F583="","",INDEX(#REF!,MATCH(F583,#REF!,0)))</f>
        <v/>
      </c>
      <c r="E583" s="182" t="str">
        <f t="array" ref="E583">IF(F583="","",INDEX(#REF!,MATCH(F583,#REF!,0)))</f>
        <v/>
      </c>
      <c r="F583" s="182"/>
      <c r="G583" s="182"/>
      <c r="H583" s="183"/>
      <c r="I583" s="182"/>
      <c r="J583" s="182"/>
      <c r="K583" s="182"/>
      <c r="L583" s="182"/>
      <c r="M583" s="182"/>
      <c r="N583" s="182"/>
      <c r="O583" s="182"/>
      <c r="P583" s="184"/>
      <c r="Q583" s="184"/>
      <c r="R583" s="184"/>
      <c r="S583" s="184"/>
      <c r="T583" s="184"/>
      <c r="U583" s="184"/>
      <c r="V583" s="184"/>
      <c r="W583" s="184"/>
      <c r="X583" s="184"/>
      <c r="Y583" s="182"/>
      <c r="Z583" s="182"/>
      <c r="AA583" s="184"/>
      <c r="AB583" s="184"/>
      <c r="AC583" s="184"/>
      <c r="AD583" s="184"/>
      <c r="AE583" s="184"/>
      <c r="AF583" s="184"/>
      <c r="AG583" s="184"/>
      <c r="AH583" s="184"/>
      <c r="AI583" s="184"/>
      <c r="AJ583" s="174"/>
      <c r="AK583" s="174"/>
      <c r="AL583" s="174"/>
      <c r="AM583" s="174"/>
      <c r="AN583" s="174"/>
    </row>
    <row r="584" spans="1:40" ht="15.75" customHeight="1">
      <c r="A584" s="181" t="str">
        <f t="shared" si="4"/>
        <v/>
      </c>
      <c r="B584" s="182"/>
      <c r="C584" s="182"/>
      <c r="D584" s="182" t="str">
        <f t="array" ref="D584">IF(F584="","",INDEX(#REF!,MATCH(F584,#REF!,0)))</f>
        <v/>
      </c>
      <c r="E584" s="182" t="str">
        <f t="array" ref="E584">IF(F584="","",INDEX(#REF!,MATCH(F584,#REF!,0)))</f>
        <v/>
      </c>
      <c r="F584" s="182"/>
      <c r="G584" s="182"/>
      <c r="H584" s="183"/>
      <c r="I584" s="182"/>
      <c r="J584" s="182"/>
      <c r="K584" s="182"/>
      <c r="L584" s="182"/>
      <c r="M584" s="182"/>
      <c r="N584" s="182"/>
      <c r="O584" s="182"/>
      <c r="P584" s="184"/>
      <c r="Q584" s="184"/>
      <c r="R584" s="184"/>
      <c r="S584" s="184"/>
      <c r="T584" s="184"/>
      <c r="U584" s="184"/>
      <c r="V584" s="184"/>
      <c r="W584" s="184"/>
      <c r="X584" s="184"/>
      <c r="Y584" s="182"/>
      <c r="Z584" s="182"/>
      <c r="AA584" s="184"/>
      <c r="AB584" s="184"/>
      <c r="AC584" s="184"/>
      <c r="AD584" s="184"/>
      <c r="AE584" s="184"/>
      <c r="AF584" s="184"/>
      <c r="AG584" s="184"/>
      <c r="AH584" s="184"/>
      <c r="AI584" s="184"/>
      <c r="AJ584" s="174"/>
      <c r="AK584" s="174"/>
      <c r="AL584" s="174"/>
      <c r="AM584" s="174"/>
      <c r="AN584" s="174"/>
    </row>
    <row r="585" spans="1:40" ht="15.75" customHeight="1">
      <c r="A585" s="181" t="str">
        <f t="shared" si="4"/>
        <v/>
      </c>
      <c r="B585" s="182"/>
      <c r="C585" s="182"/>
      <c r="D585" s="182" t="str">
        <f t="array" ref="D585">IF(F585="","",INDEX(#REF!,MATCH(F585,#REF!,0)))</f>
        <v/>
      </c>
      <c r="E585" s="182" t="str">
        <f t="array" ref="E585">IF(F585="","",INDEX(#REF!,MATCH(F585,#REF!,0)))</f>
        <v/>
      </c>
      <c r="F585" s="182"/>
      <c r="G585" s="182"/>
      <c r="H585" s="183"/>
      <c r="I585" s="182"/>
      <c r="J585" s="182"/>
      <c r="K585" s="182"/>
      <c r="L585" s="182"/>
      <c r="M585" s="182"/>
      <c r="N585" s="182"/>
      <c r="O585" s="182"/>
      <c r="P585" s="184"/>
      <c r="Q585" s="184"/>
      <c r="R585" s="184"/>
      <c r="S585" s="184"/>
      <c r="T585" s="184"/>
      <c r="U585" s="184"/>
      <c r="V585" s="184"/>
      <c r="W585" s="184"/>
      <c r="X585" s="184"/>
      <c r="Y585" s="182"/>
      <c r="Z585" s="182"/>
      <c r="AA585" s="184"/>
      <c r="AB585" s="184"/>
      <c r="AC585" s="184"/>
      <c r="AD585" s="184"/>
      <c r="AE585" s="184"/>
      <c r="AF585" s="184"/>
      <c r="AG585" s="184"/>
      <c r="AH585" s="184"/>
      <c r="AI585" s="184"/>
      <c r="AJ585" s="174"/>
      <c r="AK585" s="174"/>
      <c r="AL585" s="174"/>
      <c r="AM585" s="174"/>
      <c r="AN585" s="174"/>
    </row>
    <row r="586" spans="1:40" ht="15.75" customHeight="1">
      <c r="A586" s="181" t="str">
        <f t="shared" si="4"/>
        <v/>
      </c>
      <c r="B586" s="182"/>
      <c r="C586" s="182"/>
      <c r="D586" s="182" t="str">
        <f t="array" ref="D586">IF(F586="","",INDEX(#REF!,MATCH(F586,#REF!,0)))</f>
        <v/>
      </c>
      <c r="E586" s="182" t="str">
        <f t="array" ref="E586">IF(F586="","",INDEX(#REF!,MATCH(F586,#REF!,0)))</f>
        <v/>
      </c>
      <c r="F586" s="182"/>
      <c r="G586" s="182"/>
      <c r="H586" s="183"/>
      <c r="I586" s="182"/>
      <c r="J586" s="182"/>
      <c r="K586" s="182"/>
      <c r="L586" s="182"/>
      <c r="M586" s="182"/>
      <c r="N586" s="182"/>
      <c r="O586" s="182"/>
      <c r="P586" s="184"/>
      <c r="Q586" s="184"/>
      <c r="R586" s="184"/>
      <c r="S586" s="184"/>
      <c r="T586" s="184"/>
      <c r="U586" s="184"/>
      <c r="V586" s="184"/>
      <c r="W586" s="184"/>
      <c r="X586" s="184"/>
      <c r="Y586" s="182"/>
      <c r="Z586" s="182"/>
      <c r="AA586" s="184"/>
      <c r="AB586" s="184"/>
      <c r="AC586" s="184"/>
      <c r="AD586" s="184"/>
      <c r="AE586" s="184"/>
      <c r="AF586" s="184"/>
      <c r="AG586" s="184"/>
      <c r="AH586" s="184"/>
      <c r="AI586" s="184"/>
      <c r="AJ586" s="174"/>
      <c r="AK586" s="174"/>
      <c r="AL586" s="174"/>
      <c r="AM586" s="174"/>
      <c r="AN586" s="174"/>
    </row>
    <row r="587" spans="1:40" ht="15.75" customHeight="1">
      <c r="A587" s="181" t="str">
        <f t="shared" si="4"/>
        <v/>
      </c>
      <c r="B587" s="182"/>
      <c r="C587" s="182"/>
      <c r="D587" s="182" t="str">
        <f t="array" ref="D587">IF(F587="","",INDEX(#REF!,MATCH(F587,#REF!,0)))</f>
        <v/>
      </c>
      <c r="E587" s="182" t="str">
        <f t="array" ref="E587">IF(F587="","",INDEX(#REF!,MATCH(F587,#REF!,0)))</f>
        <v/>
      </c>
      <c r="F587" s="182"/>
      <c r="G587" s="182"/>
      <c r="H587" s="183"/>
      <c r="I587" s="182"/>
      <c r="J587" s="182"/>
      <c r="K587" s="182"/>
      <c r="L587" s="182"/>
      <c r="M587" s="182"/>
      <c r="N587" s="182"/>
      <c r="O587" s="182"/>
      <c r="P587" s="184"/>
      <c r="Q587" s="184"/>
      <c r="R587" s="184"/>
      <c r="S587" s="184"/>
      <c r="T587" s="184"/>
      <c r="U587" s="184"/>
      <c r="V587" s="184"/>
      <c r="W587" s="184"/>
      <c r="X587" s="184"/>
      <c r="Y587" s="182"/>
      <c r="Z587" s="182"/>
      <c r="AA587" s="184"/>
      <c r="AB587" s="184"/>
      <c r="AC587" s="184"/>
      <c r="AD587" s="184"/>
      <c r="AE587" s="184"/>
      <c r="AF587" s="184"/>
      <c r="AG587" s="184"/>
      <c r="AH587" s="184"/>
      <c r="AI587" s="184"/>
      <c r="AJ587" s="174"/>
      <c r="AK587" s="174"/>
      <c r="AL587" s="174"/>
      <c r="AM587" s="174"/>
      <c r="AN587" s="174"/>
    </row>
    <row r="588" spans="1:40" ht="15.75" customHeight="1">
      <c r="A588" s="181" t="str">
        <f t="shared" si="4"/>
        <v/>
      </c>
      <c r="B588" s="182"/>
      <c r="C588" s="182"/>
      <c r="D588" s="182" t="str">
        <f t="array" ref="D588">IF(F588="","",INDEX(#REF!,MATCH(F588,#REF!,0)))</f>
        <v/>
      </c>
      <c r="E588" s="182" t="str">
        <f t="array" ref="E588">IF(F588="","",INDEX(#REF!,MATCH(F588,#REF!,0)))</f>
        <v/>
      </c>
      <c r="F588" s="182"/>
      <c r="G588" s="182"/>
      <c r="H588" s="183"/>
      <c r="I588" s="182"/>
      <c r="J588" s="182"/>
      <c r="K588" s="182"/>
      <c r="L588" s="182"/>
      <c r="M588" s="182"/>
      <c r="N588" s="182"/>
      <c r="O588" s="182"/>
      <c r="P588" s="184"/>
      <c r="Q588" s="184"/>
      <c r="R588" s="184"/>
      <c r="S588" s="184"/>
      <c r="T588" s="184"/>
      <c r="U588" s="184"/>
      <c r="V588" s="184"/>
      <c r="W588" s="184"/>
      <c r="X588" s="184"/>
      <c r="Y588" s="182"/>
      <c r="Z588" s="182"/>
      <c r="AA588" s="184"/>
      <c r="AB588" s="184"/>
      <c r="AC588" s="184"/>
      <c r="AD588" s="184"/>
      <c r="AE588" s="184"/>
      <c r="AF588" s="184"/>
      <c r="AG588" s="184"/>
      <c r="AH588" s="184"/>
      <c r="AI588" s="184"/>
      <c r="AJ588" s="174"/>
      <c r="AK588" s="174"/>
      <c r="AL588" s="174"/>
      <c r="AM588" s="174"/>
      <c r="AN588" s="174"/>
    </row>
    <row r="589" spans="1:40" ht="15.75" customHeight="1">
      <c r="A589" s="181" t="str">
        <f t="shared" si="4"/>
        <v/>
      </c>
      <c r="B589" s="182"/>
      <c r="C589" s="182"/>
      <c r="D589" s="182" t="str">
        <f t="array" ref="D589">IF(F589="","",INDEX(#REF!,MATCH(F589,#REF!,0)))</f>
        <v/>
      </c>
      <c r="E589" s="182" t="str">
        <f t="array" ref="E589">IF(F589="","",INDEX(#REF!,MATCH(F589,#REF!,0)))</f>
        <v/>
      </c>
      <c r="F589" s="182"/>
      <c r="G589" s="182"/>
      <c r="H589" s="183"/>
      <c r="I589" s="182"/>
      <c r="J589" s="182"/>
      <c r="K589" s="182"/>
      <c r="L589" s="182"/>
      <c r="M589" s="182"/>
      <c r="N589" s="182"/>
      <c r="O589" s="182"/>
      <c r="P589" s="184"/>
      <c r="Q589" s="184"/>
      <c r="R589" s="184"/>
      <c r="S589" s="184"/>
      <c r="T589" s="184"/>
      <c r="U589" s="184"/>
      <c r="V589" s="184"/>
      <c r="W589" s="184"/>
      <c r="X589" s="184"/>
      <c r="Y589" s="182"/>
      <c r="Z589" s="182"/>
      <c r="AA589" s="184"/>
      <c r="AB589" s="184"/>
      <c r="AC589" s="184"/>
      <c r="AD589" s="184"/>
      <c r="AE589" s="184"/>
      <c r="AF589" s="184"/>
      <c r="AG589" s="184"/>
      <c r="AH589" s="184"/>
      <c r="AI589" s="184"/>
      <c r="AJ589" s="174"/>
      <c r="AK589" s="174"/>
      <c r="AL589" s="174"/>
      <c r="AM589" s="174"/>
      <c r="AN589" s="174"/>
    </row>
    <row r="590" spans="1:40" ht="15.75" customHeight="1">
      <c r="A590" s="181" t="str">
        <f t="shared" si="4"/>
        <v/>
      </c>
      <c r="B590" s="182"/>
      <c r="C590" s="182"/>
      <c r="D590" s="182" t="str">
        <f t="array" ref="D590">IF(F590="","",INDEX(#REF!,MATCH(F590,#REF!,0)))</f>
        <v/>
      </c>
      <c r="E590" s="182" t="str">
        <f t="array" ref="E590">IF(F590="","",INDEX(#REF!,MATCH(F590,#REF!,0)))</f>
        <v/>
      </c>
      <c r="F590" s="182"/>
      <c r="G590" s="182"/>
      <c r="H590" s="183"/>
      <c r="I590" s="182"/>
      <c r="J590" s="182"/>
      <c r="K590" s="182"/>
      <c r="L590" s="182"/>
      <c r="M590" s="182"/>
      <c r="N590" s="182"/>
      <c r="O590" s="182"/>
      <c r="P590" s="184"/>
      <c r="Q590" s="184"/>
      <c r="R590" s="184"/>
      <c r="S590" s="184"/>
      <c r="T590" s="184"/>
      <c r="U590" s="184"/>
      <c r="V590" s="184"/>
      <c r="W590" s="184"/>
      <c r="X590" s="184"/>
      <c r="Y590" s="182"/>
      <c r="Z590" s="182"/>
      <c r="AA590" s="184"/>
      <c r="AB590" s="184"/>
      <c r="AC590" s="184"/>
      <c r="AD590" s="184"/>
      <c r="AE590" s="184"/>
      <c r="AF590" s="184"/>
      <c r="AG590" s="184"/>
      <c r="AH590" s="184"/>
      <c r="AI590" s="184"/>
      <c r="AJ590" s="174"/>
      <c r="AK590" s="174"/>
      <c r="AL590" s="174"/>
      <c r="AM590" s="174"/>
      <c r="AN590" s="174"/>
    </row>
    <row r="591" spans="1:40" ht="15.75" customHeight="1">
      <c r="A591" s="181" t="str">
        <f t="shared" si="4"/>
        <v/>
      </c>
      <c r="B591" s="182"/>
      <c r="C591" s="182"/>
      <c r="D591" s="182" t="str">
        <f t="array" ref="D591">IF(F591="","",INDEX(#REF!,MATCH(F591,#REF!,0)))</f>
        <v/>
      </c>
      <c r="E591" s="182" t="str">
        <f t="array" ref="E591">IF(F591="","",INDEX(#REF!,MATCH(F591,#REF!,0)))</f>
        <v/>
      </c>
      <c r="F591" s="182"/>
      <c r="G591" s="182"/>
      <c r="H591" s="183"/>
      <c r="I591" s="182"/>
      <c r="J591" s="182"/>
      <c r="K591" s="182"/>
      <c r="L591" s="182"/>
      <c r="M591" s="182"/>
      <c r="N591" s="182"/>
      <c r="O591" s="182"/>
      <c r="P591" s="184"/>
      <c r="Q591" s="184"/>
      <c r="R591" s="184"/>
      <c r="S591" s="184"/>
      <c r="T591" s="184"/>
      <c r="U591" s="184"/>
      <c r="V591" s="184"/>
      <c r="W591" s="184"/>
      <c r="X591" s="184"/>
      <c r="Y591" s="182"/>
      <c r="Z591" s="182"/>
      <c r="AA591" s="184"/>
      <c r="AB591" s="184"/>
      <c r="AC591" s="184"/>
      <c r="AD591" s="184"/>
      <c r="AE591" s="184"/>
      <c r="AF591" s="184"/>
      <c r="AG591" s="184"/>
      <c r="AH591" s="184"/>
      <c r="AI591" s="184"/>
      <c r="AJ591" s="174"/>
      <c r="AK591" s="174"/>
      <c r="AL591" s="174"/>
      <c r="AM591" s="174"/>
      <c r="AN591" s="174"/>
    </row>
    <row r="592" spans="1:40" ht="15.75" customHeight="1">
      <c r="A592" s="181" t="str">
        <f t="shared" si="4"/>
        <v/>
      </c>
      <c r="B592" s="182"/>
      <c r="C592" s="182"/>
      <c r="D592" s="182" t="str">
        <f t="array" ref="D592">IF(F592="","",INDEX(#REF!,MATCH(F592,#REF!,0)))</f>
        <v/>
      </c>
      <c r="E592" s="182" t="str">
        <f t="array" ref="E592">IF(F592="","",INDEX(#REF!,MATCH(F592,#REF!,0)))</f>
        <v/>
      </c>
      <c r="F592" s="182"/>
      <c r="G592" s="182"/>
      <c r="H592" s="183"/>
      <c r="I592" s="182"/>
      <c r="J592" s="182"/>
      <c r="K592" s="182"/>
      <c r="L592" s="182"/>
      <c r="M592" s="182"/>
      <c r="N592" s="182"/>
      <c r="O592" s="182"/>
      <c r="P592" s="184"/>
      <c r="Q592" s="184"/>
      <c r="R592" s="184"/>
      <c r="S592" s="184"/>
      <c r="T592" s="184"/>
      <c r="U592" s="184"/>
      <c r="V592" s="184"/>
      <c r="W592" s="184"/>
      <c r="X592" s="184"/>
      <c r="Y592" s="182"/>
      <c r="Z592" s="182"/>
      <c r="AA592" s="184"/>
      <c r="AB592" s="184"/>
      <c r="AC592" s="184"/>
      <c r="AD592" s="184"/>
      <c r="AE592" s="184"/>
      <c r="AF592" s="184"/>
      <c r="AG592" s="184"/>
      <c r="AH592" s="184"/>
      <c r="AI592" s="184"/>
      <c r="AJ592" s="174"/>
      <c r="AK592" s="174"/>
      <c r="AL592" s="174"/>
      <c r="AM592" s="174"/>
      <c r="AN592" s="174"/>
    </row>
    <row r="593" spans="1:40" ht="15.75" customHeight="1">
      <c r="A593" s="181" t="str">
        <f t="shared" si="4"/>
        <v/>
      </c>
      <c r="B593" s="182"/>
      <c r="C593" s="182"/>
      <c r="D593" s="182" t="str">
        <f t="array" ref="D593">IF(F593="","",INDEX(#REF!,MATCH(F593,#REF!,0)))</f>
        <v/>
      </c>
      <c r="E593" s="182" t="str">
        <f t="array" ref="E593">IF(F593="","",INDEX(#REF!,MATCH(F593,#REF!,0)))</f>
        <v/>
      </c>
      <c r="F593" s="182"/>
      <c r="G593" s="182"/>
      <c r="H593" s="183"/>
      <c r="I593" s="182"/>
      <c r="J593" s="182"/>
      <c r="K593" s="182"/>
      <c r="L593" s="182"/>
      <c r="M593" s="182"/>
      <c r="N593" s="182"/>
      <c r="O593" s="182"/>
      <c r="P593" s="184"/>
      <c r="Q593" s="184"/>
      <c r="R593" s="184"/>
      <c r="S593" s="184"/>
      <c r="T593" s="184"/>
      <c r="U593" s="184"/>
      <c r="V593" s="184"/>
      <c r="W593" s="184"/>
      <c r="X593" s="184"/>
      <c r="Y593" s="182"/>
      <c r="Z593" s="182"/>
      <c r="AA593" s="184"/>
      <c r="AB593" s="184"/>
      <c r="AC593" s="184"/>
      <c r="AD593" s="184"/>
      <c r="AE593" s="184"/>
      <c r="AF593" s="184"/>
      <c r="AG593" s="184"/>
      <c r="AH593" s="184"/>
      <c r="AI593" s="184"/>
      <c r="AJ593" s="174"/>
      <c r="AK593" s="174"/>
      <c r="AL593" s="174"/>
      <c r="AM593" s="174"/>
      <c r="AN593" s="174"/>
    </row>
    <row r="594" spans="1:40" ht="15.75" customHeight="1">
      <c r="A594" s="181" t="str">
        <f t="shared" si="4"/>
        <v/>
      </c>
      <c r="B594" s="182"/>
      <c r="C594" s="182"/>
      <c r="D594" s="182" t="str">
        <f t="array" ref="D594">IF(F594="","",INDEX(#REF!,MATCH(F594,#REF!,0)))</f>
        <v/>
      </c>
      <c r="E594" s="182" t="str">
        <f t="array" ref="E594">IF(F594="","",INDEX(#REF!,MATCH(F594,#REF!,0)))</f>
        <v/>
      </c>
      <c r="F594" s="182"/>
      <c r="G594" s="182"/>
      <c r="H594" s="183"/>
      <c r="I594" s="182"/>
      <c r="J594" s="182"/>
      <c r="K594" s="182"/>
      <c r="L594" s="182"/>
      <c r="M594" s="182"/>
      <c r="N594" s="182"/>
      <c r="O594" s="182"/>
      <c r="P594" s="184"/>
      <c r="Q594" s="184"/>
      <c r="R594" s="184"/>
      <c r="S594" s="184"/>
      <c r="T594" s="184"/>
      <c r="U594" s="184"/>
      <c r="V594" s="184"/>
      <c r="W594" s="184"/>
      <c r="X594" s="184"/>
      <c r="Y594" s="182"/>
      <c r="Z594" s="182"/>
      <c r="AA594" s="184"/>
      <c r="AB594" s="184"/>
      <c r="AC594" s="184"/>
      <c r="AD594" s="184"/>
      <c r="AE594" s="184"/>
      <c r="AF594" s="184"/>
      <c r="AG594" s="184"/>
      <c r="AH594" s="184"/>
      <c r="AI594" s="184"/>
      <c r="AJ594" s="174"/>
      <c r="AK594" s="174"/>
      <c r="AL594" s="174"/>
      <c r="AM594" s="174"/>
      <c r="AN594" s="174"/>
    </row>
    <row r="595" spans="1:40" ht="15.75" customHeight="1">
      <c r="A595" s="181" t="str">
        <f t="shared" si="4"/>
        <v/>
      </c>
      <c r="B595" s="182"/>
      <c r="C595" s="182"/>
      <c r="D595" s="182" t="str">
        <f t="array" ref="D595">IF(F595="","",INDEX(#REF!,MATCH(F595,#REF!,0)))</f>
        <v/>
      </c>
      <c r="E595" s="182" t="str">
        <f t="array" ref="E595">IF(F595="","",INDEX(#REF!,MATCH(F595,#REF!,0)))</f>
        <v/>
      </c>
      <c r="F595" s="182"/>
      <c r="G595" s="182"/>
      <c r="H595" s="183"/>
      <c r="I595" s="182"/>
      <c r="J595" s="182"/>
      <c r="K595" s="182"/>
      <c r="L595" s="182"/>
      <c r="M595" s="182"/>
      <c r="N595" s="182"/>
      <c r="O595" s="182"/>
      <c r="P595" s="184"/>
      <c r="Q595" s="184"/>
      <c r="R595" s="184"/>
      <c r="S595" s="184"/>
      <c r="T595" s="184"/>
      <c r="U595" s="184"/>
      <c r="V595" s="184"/>
      <c r="W595" s="184"/>
      <c r="X595" s="184"/>
      <c r="Y595" s="182"/>
      <c r="Z595" s="182"/>
      <c r="AA595" s="184"/>
      <c r="AB595" s="184"/>
      <c r="AC595" s="184"/>
      <c r="AD595" s="184"/>
      <c r="AE595" s="184"/>
      <c r="AF595" s="184"/>
      <c r="AG595" s="184"/>
      <c r="AH595" s="184"/>
      <c r="AI595" s="184"/>
      <c r="AJ595" s="174"/>
      <c r="AK595" s="174"/>
      <c r="AL595" s="174"/>
      <c r="AM595" s="174"/>
      <c r="AN595" s="174"/>
    </row>
    <row r="596" spans="1:40" ht="15.75" customHeight="1">
      <c r="A596" s="181" t="str">
        <f t="shared" si="4"/>
        <v/>
      </c>
      <c r="B596" s="182"/>
      <c r="C596" s="182"/>
      <c r="D596" s="182" t="str">
        <f t="array" ref="D596">IF(F596="","",INDEX(#REF!,MATCH(F596,#REF!,0)))</f>
        <v/>
      </c>
      <c r="E596" s="182" t="str">
        <f t="array" ref="E596">IF(F596="","",INDEX(#REF!,MATCH(F596,#REF!,0)))</f>
        <v/>
      </c>
      <c r="F596" s="182"/>
      <c r="G596" s="182"/>
      <c r="H596" s="183"/>
      <c r="I596" s="182"/>
      <c r="J596" s="182"/>
      <c r="K596" s="182"/>
      <c r="L596" s="182"/>
      <c r="M596" s="182"/>
      <c r="N596" s="182"/>
      <c r="O596" s="182"/>
      <c r="P596" s="184"/>
      <c r="Q596" s="184"/>
      <c r="R596" s="184"/>
      <c r="S596" s="184"/>
      <c r="T596" s="184"/>
      <c r="U596" s="184"/>
      <c r="V596" s="184"/>
      <c r="W596" s="184"/>
      <c r="X596" s="184"/>
      <c r="Y596" s="182"/>
      <c r="Z596" s="182"/>
      <c r="AA596" s="184"/>
      <c r="AB596" s="184"/>
      <c r="AC596" s="184"/>
      <c r="AD596" s="184"/>
      <c r="AE596" s="184"/>
      <c r="AF596" s="184"/>
      <c r="AG596" s="184"/>
      <c r="AH596" s="184"/>
      <c r="AI596" s="184"/>
      <c r="AJ596" s="174"/>
      <c r="AK596" s="174"/>
      <c r="AL596" s="174"/>
      <c r="AM596" s="174"/>
      <c r="AN596" s="174"/>
    </row>
    <row r="597" spans="1:40" ht="15.75" customHeight="1">
      <c r="A597" s="181" t="str">
        <f t="shared" si="4"/>
        <v/>
      </c>
      <c r="B597" s="182"/>
      <c r="C597" s="182"/>
      <c r="D597" s="182" t="str">
        <f t="array" ref="D597">IF(F597="","",INDEX(#REF!,MATCH(F597,#REF!,0)))</f>
        <v/>
      </c>
      <c r="E597" s="182" t="str">
        <f t="array" ref="E597">IF(F597="","",INDEX(#REF!,MATCH(F597,#REF!,0)))</f>
        <v/>
      </c>
      <c r="F597" s="182"/>
      <c r="G597" s="182"/>
      <c r="H597" s="183"/>
      <c r="I597" s="182"/>
      <c r="J597" s="182"/>
      <c r="K597" s="182"/>
      <c r="L597" s="182"/>
      <c r="M597" s="182"/>
      <c r="N597" s="182"/>
      <c r="O597" s="182"/>
      <c r="P597" s="184"/>
      <c r="Q597" s="184"/>
      <c r="R597" s="184"/>
      <c r="S597" s="184"/>
      <c r="T597" s="184"/>
      <c r="U597" s="184"/>
      <c r="V597" s="184"/>
      <c r="W597" s="184"/>
      <c r="X597" s="184"/>
      <c r="Y597" s="182"/>
      <c r="Z597" s="182"/>
      <c r="AA597" s="184"/>
      <c r="AB597" s="184"/>
      <c r="AC597" s="184"/>
      <c r="AD597" s="184"/>
      <c r="AE597" s="184"/>
      <c r="AF597" s="184"/>
      <c r="AG597" s="184"/>
      <c r="AH597" s="184"/>
      <c r="AI597" s="184"/>
      <c r="AJ597" s="174"/>
      <c r="AK597" s="174"/>
      <c r="AL597" s="174"/>
      <c r="AM597" s="174"/>
      <c r="AN597" s="174"/>
    </row>
    <row r="598" spans="1:40" ht="15.75" customHeight="1">
      <c r="A598" s="181" t="str">
        <f t="shared" si="4"/>
        <v/>
      </c>
      <c r="B598" s="182"/>
      <c r="C598" s="182"/>
      <c r="D598" s="182" t="str">
        <f t="array" ref="D598">IF(F598="","",INDEX(#REF!,MATCH(F598,#REF!,0)))</f>
        <v/>
      </c>
      <c r="E598" s="182" t="str">
        <f t="array" ref="E598">IF(F598="","",INDEX(#REF!,MATCH(F598,#REF!,0)))</f>
        <v/>
      </c>
      <c r="F598" s="182"/>
      <c r="G598" s="182"/>
      <c r="H598" s="183"/>
      <c r="I598" s="182"/>
      <c r="J598" s="182"/>
      <c r="K598" s="182"/>
      <c r="L598" s="182"/>
      <c r="M598" s="182"/>
      <c r="N598" s="182"/>
      <c r="O598" s="182"/>
      <c r="P598" s="184"/>
      <c r="Q598" s="184"/>
      <c r="R598" s="184"/>
      <c r="S598" s="184"/>
      <c r="T598" s="184"/>
      <c r="U598" s="184"/>
      <c r="V598" s="184"/>
      <c r="W598" s="184"/>
      <c r="X598" s="184"/>
      <c r="Y598" s="182"/>
      <c r="Z598" s="182"/>
      <c r="AA598" s="184"/>
      <c r="AB598" s="184"/>
      <c r="AC598" s="184"/>
      <c r="AD598" s="184"/>
      <c r="AE598" s="184"/>
      <c r="AF598" s="184"/>
      <c r="AG598" s="184"/>
      <c r="AH598" s="184"/>
      <c r="AI598" s="184"/>
      <c r="AJ598" s="174"/>
      <c r="AK598" s="174"/>
      <c r="AL598" s="174"/>
      <c r="AM598" s="174"/>
      <c r="AN598" s="174"/>
    </row>
    <row r="599" spans="1:40" ht="15.75" customHeight="1">
      <c r="A599" s="181" t="str">
        <f t="shared" si="4"/>
        <v/>
      </c>
      <c r="B599" s="182"/>
      <c r="C599" s="182"/>
      <c r="D599" s="182" t="str">
        <f t="array" ref="D599">IF(F599="","",INDEX(#REF!,MATCH(F599,#REF!,0)))</f>
        <v/>
      </c>
      <c r="E599" s="182" t="str">
        <f t="array" ref="E599">IF(F599="","",INDEX(#REF!,MATCH(F599,#REF!,0)))</f>
        <v/>
      </c>
      <c r="F599" s="182"/>
      <c r="G599" s="182"/>
      <c r="H599" s="183"/>
      <c r="I599" s="182"/>
      <c r="J599" s="182"/>
      <c r="K599" s="182"/>
      <c r="L599" s="182"/>
      <c r="M599" s="182"/>
      <c r="N599" s="182"/>
      <c r="O599" s="182"/>
      <c r="P599" s="184"/>
      <c r="Q599" s="184"/>
      <c r="R599" s="184"/>
      <c r="S599" s="184"/>
      <c r="T599" s="184"/>
      <c r="U599" s="184"/>
      <c r="V599" s="184"/>
      <c r="W599" s="184"/>
      <c r="X599" s="184"/>
      <c r="Y599" s="182"/>
      <c r="Z599" s="182"/>
      <c r="AA599" s="184"/>
      <c r="AB599" s="184"/>
      <c r="AC599" s="184"/>
      <c r="AD599" s="184"/>
      <c r="AE599" s="184"/>
      <c r="AF599" s="184"/>
      <c r="AG599" s="184"/>
      <c r="AH599" s="184"/>
      <c r="AI599" s="184"/>
      <c r="AJ599" s="174"/>
      <c r="AK599" s="174"/>
      <c r="AL599" s="174"/>
      <c r="AM599" s="174"/>
      <c r="AN599" s="174"/>
    </row>
    <row r="600" spans="1:40" ht="15.75" customHeight="1">
      <c r="A600" s="181" t="str">
        <f t="shared" si="4"/>
        <v/>
      </c>
      <c r="B600" s="182"/>
      <c r="C600" s="182"/>
      <c r="D600" s="182" t="str">
        <f t="array" ref="D600">IF(F600="","",INDEX(#REF!,MATCH(F600,#REF!,0)))</f>
        <v/>
      </c>
      <c r="E600" s="182" t="str">
        <f t="array" ref="E600">IF(F600="","",INDEX(#REF!,MATCH(F600,#REF!,0)))</f>
        <v/>
      </c>
      <c r="F600" s="182"/>
      <c r="G600" s="182"/>
      <c r="H600" s="183"/>
      <c r="I600" s="182"/>
      <c r="J600" s="182"/>
      <c r="K600" s="182"/>
      <c r="L600" s="182"/>
      <c r="M600" s="182"/>
      <c r="N600" s="182"/>
      <c r="O600" s="182"/>
      <c r="P600" s="184"/>
      <c r="Q600" s="184"/>
      <c r="R600" s="184"/>
      <c r="S600" s="184"/>
      <c r="T600" s="184"/>
      <c r="U600" s="184"/>
      <c r="V600" s="184"/>
      <c r="W600" s="184"/>
      <c r="X600" s="184"/>
      <c r="Y600" s="182"/>
      <c r="Z600" s="182"/>
      <c r="AA600" s="184"/>
      <c r="AB600" s="184"/>
      <c r="AC600" s="184"/>
      <c r="AD600" s="184"/>
      <c r="AE600" s="184"/>
      <c r="AF600" s="184"/>
      <c r="AG600" s="184"/>
      <c r="AH600" s="184"/>
      <c r="AI600" s="184"/>
      <c r="AJ600" s="174"/>
      <c r="AK600" s="174"/>
      <c r="AL600" s="174"/>
      <c r="AM600" s="174"/>
      <c r="AN600" s="174"/>
    </row>
    <row r="601" spans="1:40" ht="15.75" customHeight="1">
      <c r="A601" s="181" t="str">
        <f t="shared" si="4"/>
        <v/>
      </c>
      <c r="B601" s="182"/>
      <c r="C601" s="182"/>
      <c r="D601" s="182" t="str">
        <f t="array" ref="D601">IF(F601="","",INDEX(#REF!,MATCH(F601,#REF!,0)))</f>
        <v/>
      </c>
      <c r="E601" s="182" t="str">
        <f t="array" ref="E601">IF(F601="","",INDEX(#REF!,MATCH(F601,#REF!,0)))</f>
        <v/>
      </c>
      <c r="F601" s="182"/>
      <c r="G601" s="182"/>
      <c r="H601" s="183"/>
      <c r="I601" s="182"/>
      <c r="J601" s="182"/>
      <c r="K601" s="182"/>
      <c r="L601" s="182"/>
      <c r="M601" s="182"/>
      <c r="N601" s="182"/>
      <c r="O601" s="182"/>
      <c r="P601" s="184"/>
      <c r="Q601" s="184"/>
      <c r="R601" s="184"/>
      <c r="S601" s="184"/>
      <c r="T601" s="184"/>
      <c r="U601" s="184"/>
      <c r="V601" s="184"/>
      <c r="W601" s="184"/>
      <c r="X601" s="184"/>
      <c r="Y601" s="182"/>
      <c r="Z601" s="182"/>
      <c r="AA601" s="184"/>
      <c r="AB601" s="184"/>
      <c r="AC601" s="184"/>
      <c r="AD601" s="184"/>
      <c r="AE601" s="184"/>
      <c r="AF601" s="184"/>
      <c r="AG601" s="184"/>
      <c r="AH601" s="184"/>
      <c r="AI601" s="184"/>
      <c r="AJ601" s="174"/>
      <c r="AK601" s="174"/>
      <c r="AL601" s="174"/>
      <c r="AM601" s="174"/>
      <c r="AN601" s="174"/>
    </row>
    <row r="602" spans="1:40" ht="15.75" customHeight="1">
      <c r="A602" s="181" t="str">
        <f t="shared" si="4"/>
        <v/>
      </c>
      <c r="B602" s="182"/>
      <c r="C602" s="182"/>
      <c r="D602" s="182" t="str">
        <f t="array" ref="D602">IF(F602="","",INDEX(#REF!,MATCH(F602,#REF!,0)))</f>
        <v/>
      </c>
      <c r="E602" s="182" t="str">
        <f t="array" ref="E602">IF(F602="","",INDEX(#REF!,MATCH(F602,#REF!,0)))</f>
        <v/>
      </c>
      <c r="F602" s="182"/>
      <c r="G602" s="182"/>
      <c r="H602" s="183"/>
      <c r="I602" s="182"/>
      <c r="J602" s="182"/>
      <c r="K602" s="182"/>
      <c r="L602" s="182"/>
      <c r="M602" s="182"/>
      <c r="N602" s="182"/>
      <c r="O602" s="182"/>
      <c r="P602" s="184"/>
      <c r="Q602" s="184"/>
      <c r="R602" s="184"/>
      <c r="S602" s="184"/>
      <c r="T602" s="184"/>
      <c r="U602" s="184"/>
      <c r="V602" s="184"/>
      <c r="W602" s="184"/>
      <c r="X602" s="184"/>
      <c r="Y602" s="182"/>
      <c r="Z602" s="182"/>
      <c r="AA602" s="184"/>
      <c r="AB602" s="184"/>
      <c r="AC602" s="184"/>
      <c r="AD602" s="184"/>
      <c r="AE602" s="184"/>
      <c r="AF602" s="184"/>
      <c r="AG602" s="184"/>
      <c r="AH602" s="184"/>
      <c r="AI602" s="184"/>
      <c r="AJ602" s="174"/>
      <c r="AK602" s="174"/>
      <c r="AL602" s="174"/>
      <c r="AM602" s="174"/>
      <c r="AN602" s="174"/>
    </row>
    <row r="603" spans="1:40" ht="15.75" customHeight="1">
      <c r="A603" s="181" t="str">
        <f t="shared" si="4"/>
        <v/>
      </c>
      <c r="B603" s="182"/>
      <c r="C603" s="182"/>
      <c r="D603" s="182" t="str">
        <f t="array" ref="D603">IF(F603="","",INDEX(#REF!,MATCH(F603,#REF!,0)))</f>
        <v/>
      </c>
      <c r="E603" s="182" t="str">
        <f t="array" ref="E603">IF(F603="","",INDEX(#REF!,MATCH(F603,#REF!,0)))</f>
        <v/>
      </c>
      <c r="F603" s="182"/>
      <c r="G603" s="182"/>
      <c r="H603" s="183"/>
      <c r="I603" s="182"/>
      <c r="J603" s="182"/>
      <c r="K603" s="182"/>
      <c r="L603" s="182"/>
      <c r="M603" s="182"/>
      <c r="N603" s="182"/>
      <c r="O603" s="182"/>
      <c r="P603" s="184"/>
      <c r="Q603" s="184"/>
      <c r="R603" s="184"/>
      <c r="S603" s="184"/>
      <c r="T603" s="184"/>
      <c r="U603" s="184"/>
      <c r="V603" s="184"/>
      <c r="W603" s="184"/>
      <c r="X603" s="184"/>
      <c r="Y603" s="182"/>
      <c r="Z603" s="182"/>
      <c r="AA603" s="184"/>
      <c r="AB603" s="184"/>
      <c r="AC603" s="184"/>
      <c r="AD603" s="184"/>
      <c r="AE603" s="184"/>
      <c r="AF603" s="184"/>
      <c r="AG603" s="184"/>
      <c r="AH603" s="184"/>
      <c r="AI603" s="184"/>
      <c r="AJ603" s="174"/>
      <c r="AK603" s="174"/>
      <c r="AL603" s="174"/>
      <c r="AM603" s="174"/>
      <c r="AN603" s="174"/>
    </row>
    <row r="604" spans="1:40" ht="15.75" customHeight="1">
      <c r="A604" s="181" t="str">
        <f t="shared" si="4"/>
        <v/>
      </c>
      <c r="B604" s="182"/>
      <c r="C604" s="182"/>
      <c r="D604" s="182" t="str">
        <f t="array" ref="D604">IF(F604="","",INDEX(#REF!,MATCH(F604,#REF!,0)))</f>
        <v/>
      </c>
      <c r="E604" s="182" t="str">
        <f t="array" ref="E604">IF(F604="","",INDEX(#REF!,MATCH(F604,#REF!,0)))</f>
        <v/>
      </c>
      <c r="F604" s="182"/>
      <c r="G604" s="182"/>
      <c r="H604" s="183"/>
      <c r="I604" s="182"/>
      <c r="J604" s="182"/>
      <c r="K604" s="182"/>
      <c r="L604" s="182"/>
      <c r="M604" s="182"/>
      <c r="N604" s="182"/>
      <c r="O604" s="182"/>
      <c r="P604" s="184"/>
      <c r="Q604" s="184"/>
      <c r="R604" s="184"/>
      <c r="S604" s="184"/>
      <c r="T604" s="184"/>
      <c r="U604" s="184"/>
      <c r="V604" s="184"/>
      <c r="W604" s="184"/>
      <c r="X604" s="184"/>
      <c r="Y604" s="182"/>
      <c r="Z604" s="182"/>
      <c r="AA604" s="184"/>
      <c r="AB604" s="184"/>
      <c r="AC604" s="184"/>
      <c r="AD604" s="184"/>
      <c r="AE604" s="184"/>
      <c r="AF604" s="184"/>
      <c r="AG604" s="184"/>
      <c r="AH604" s="184"/>
      <c r="AI604" s="184"/>
      <c r="AJ604" s="174"/>
      <c r="AK604" s="174"/>
      <c r="AL604" s="174"/>
      <c r="AM604" s="174"/>
      <c r="AN604" s="174"/>
    </row>
    <row r="605" spans="1:40" ht="15.75" customHeight="1">
      <c r="A605" s="181" t="str">
        <f t="shared" si="4"/>
        <v/>
      </c>
      <c r="B605" s="182"/>
      <c r="C605" s="182"/>
      <c r="D605" s="182" t="str">
        <f t="array" ref="D605">IF(F605="","",INDEX(#REF!,MATCH(F605,#REF!,0)))</f>
        <v/>
      </c>
      <c r="E605" s="182" t="str">
        <f t="array" ref="E605">IF(F605="","",INDEX(#REF!,MATCH(F605,#REF!,0)))</f>
        <v/>
      </c>
      <c r="F605" s="182"/>
      <c r="G605" s="182"/>
      <c r="H605" s="183"/>
      <c r="I605" s="182"/>
      <c r="J605" s="182"/>
      <c r="K605" s="182"/>
      <c r="L605" s="182"/>
      <c r="M605" s="182"/>
      <c r="N605" s="182"/>
      <c r="O605" s="182"/>
      <c r="P605" s="184"/>
      <c r="Q605" s="184"/>
      <c r="R605" s="184"/>
      <c r="S605" s="184"/>
      <c r="T605" s="184"/>
      <c r="U605" s="184"/>
      <c r="V605" s="184"/>
      <c r="W605" s="184"/>
      <c r="X605" s="184"/>
      <c r="Y605" s="182"/>
      <c r="Z605" s="182"/>
      <c r="AA605" s="184"/>
      <c r="AB605" s="184"/>
      <c r="AC605" s="184"/>
      <c r="AD605" s="184"/>
      <c r="AE605" s="184"/>
      <c r="AF605" s="184"/>
      <c r="AG605" s="184"/>
      <c r="AH605" s="184"/>
      <c r="AI605" s="184"/>
      <c r="AJ605" s="174"/>
      <c r="AK605" s="174"/>
      <c r="AL605" s="174"/>
      <c r="AM605" s="174"/>
      <c r="AN605" s="174"/>
    </row>
    <row r="606" spans="1:40" ht="15.75" customHeight="1">
      <c r="A606" s="181" t="str">
        <f t="shared" si="4"/>
        <v/>
      </c>
      <c r="B606" s="182"/>
      <c r="C606" s="182"/>
      <c r="D606" s="182" t="str">
        <f t="array" ref="D606">IF(F606="","",INDEX(#REF!,MATCH(F606,#REF!,0)))</f>
        <v/>
      </c>
      <c r="E606" s="182" t="str">
        <f t="array" ref="E606">IF(F606="","",INDEX(#REF!,MATCH(F606,#REF!,0)))</f>
        <v/>
      </c>
      <c r="F606" s="182"/>
      <c r="G606" s="182"/>
      <c r="H606" s="183"/>
      <c r="I606" s="182"/>
      <c r="J606" s="182"/>
      <c r="K606" s="182"/>
      <c r="L606" s="182"/>
      <c r="M606" s="182"/>
      <c r="N606" s="182"/>
      <c r="O606" s="182"/>
      <c r="P606" s="184"/>
      <c r="Q606" s="184"/>
      <c r="R606" s="184"/>
      <c r="S606" s="184"/>
      <c r="T606" s="184"/>
      <c r="U606" s="184"/>
      <c r="V606" s="184"/>
      <c r="W606" s="184"/>
      <c r="X606" s="184"/>
      <c r="Y606" s="182"/>
      <c r="Z606" s="182"/>
      <c r="AA606" s="184"/>
      <c r="AB606" s="184"/>
      <c r="AC606" s="184"/>
      <c r="AD606" s="184"/>
      <c r="AE606" s="184"/>
      <c r="AF606" s="184"/>
      <c r="AG606" s="184"/>
      <c r="AH606" s="184"/>
      <c r="AI606" s="184"/>
      <c r="AJ606" s="174"/>
      <c r="AK606" s="174"/>
      <c r="AL606" s="174"/>
      <c r="AM606" s="174"/>
      <c r="AN606" s="174"/>
    </row>
    <row r="607" spans="1:40" ht="15.75" customHeight="1">
      <c r="A607" s="181" t="str">
        <f t="shared" si="4"/>
        <v/>
      </c>
      <c r="B607" s="182"/>
      <c r="C607" s="182"/>
      <c r="D607" s="182" t="str">
        <f t="array" ref="D607">IF(F607="","",INDEX(#REF!,MATCH(F607,#REF!,0)))</f>
        <v/>
      </c>
      <c r="E607" s="182" t="str">
        <f t="array" ref="E607">IF(F607="","",INDEX(#REF!,MATCH(F607,#REF!,0)))</f>
        <v/>
      </c>
      <c r="F607" s="182"/>
      <c r="G607" s="182"/>
      <c r="H607" s="183"/>
      <c r="I607" s="182"/>
      <c r="J607" s="182"/>
      <c r="K607" s="182"/>
      <c r="L607" s="182"/>
      <c r="M607" s="182"/>
      <c r="N607" s="182"/>
      <c r="O607" s="182"/>
      <c r="P607" s="184"/>
      <c r="Q607" s="184"/>
      <c r="R607" s="184"/>
      <c r="S607" s="184"/>
      <c r="T607" s="184"/>
      <c r="U607" s="184"/>
      <c r="V607" s="184"/>
      <c r="W607" s="184"/>
      <c r="X607" s="184"/>
      <c r="Y607" s="182"/>
      <c r="Z607" s="182"/>
      <c r="AA607" s="184"/>
      <c r="AB607" s="184"/>
      <c r="AC607" s="184"/>
      <c r="AD607" s="184"/>
      <c r="AE607" s="184"/>
      <c r="AF607" s="184"/>
      <c r="AG607" s="184"/>
      <c r="AH607" s="184"/>
      <c r="AI607" s="184"/>
      <c r="AJ607" s="174"/>
      <c r="AK607" s="174"/>
      <c r="AL607" s="174"/>
      <c r="AM607" s="174"/>
      <c r="AN607" s="174"/>
    </row>
    <row r="608" spans="1:40" ht="15.75" customHeight="1">
      <c r="A608" s="181" t="str">
        <f t="shared" si="4"/>
        <v/>
      </c>
      <c r="B608" s="182"/>
      <c r="C608" s="182"/>
      <c r="D608" s="182" t="str">
        <f t="array" ref="D608">IF(F608="","",INDEX(#REF!,MATCH(F608,#REF!,0)))</f>
        <v/>
      </c>
      <c r="E608" s="182" t="str">
        <f t="array" ref="E608">IF(F608="","",INDEX(#REF!,MATCH(F608,#REF!,0)))</f>
        <v/>
      </c>
      <c r="F608" s="182"/>
      <c r="G608" s="182"/>
      <c r="H608" s="183"/>
      <c r="I608" s="182"/>
      <c r="J608" s="182"/>
      <c r="K608" s="182"/>
      <c r="L608" s="182"/>
      <c r="M608" s="182"/>
      <c r="N608" s="182"/>
      <c r="O608" s="182"/>
      <c r="P608" s="184"/>
      <c r="Q608" s="184"/>
      <c r="R608" s="184"/>
      <c r="S608" s="184"/>
      <c r="T608" s="184"/>
      <c r="U608" s="184"/>
      <c r="V608" s="184"/>
      <c r="W608" s="184"/>
      <c r="X608" s="184"/>
      <c r="Y608" s="182"/>
      <c r="Z608" s="182"/>
      <c r="AA608" s="184"/>
      <c r="AB608" s="184"/>
      <c r="AC608" s="184"/>
      <c r="AD608" s="184"/>
      <c r="AE608" s="184"/>
      <c r="AF608" s="184"/>
      <c r="AG608" s="184"/>
      <c r="AH608" s="184"/>
      <c r="AI608" s="184"/>
      <c r="AJ608" s="174"/>
      <c r="AK608" s="174"/>
      <c r="AL608" s="174"/>
      <c r="AM608" s="174"/>
      <c r="AN608" s="174"/>
    </row>
    <row r="609" spans="1:40" ht="15.75" customHeight="1">
      <c r="A609" s="181" t="str">
        <f t="shared" si="4"/>
        <v/>
      </c>
      <c r="B609" s="182"/>
      <c r="C609" s="182"/>
      <c r="D609" s="182" t="str">
        <f t="array" ref="D609">IF(F609="","",INDEX(#REF!,MATCH(F609,#REF!,0)))</f>
        <v/>
      </c>
      <c r="E609" s="182" t="str">
        <f t="array" ref="E609">IF(F609="","",INDEX(#REF!,MATCH(F609,#REF!,0)))</f>
        <v/>
      </c>
      <c r="F609" s="182"/>
      <c r="G609" s="182"/>
      <c r="H609" s="183"/>
      <c r="I609" s="182"/>
      <c r="J609" s="182"/>
      <c r="K609" s="182"/>
      <c r="L609" s="182"/>
      <c r="M609" s="182"/>
      <c r="N609" s="182"/>
      <c r="O609" s="182"/>
      <c r="P609" s="184"/>
      <c r="Q609" s="184"/>
      <c r="R609" s="184"/>
      <c r="S609" s="184"/>
      <c r="T609" s="184"/>
      <c r="U609" s="184"/>
      <c r="V609" s="184"/>
      <c r="W609" s="184"/>
      <c r="X609" s="184"/>
      <c r="Y609" s="182"/>
      <c r="Z609" s="182"/>
      <c r="AA609" s="184"/>
      <c r="AB609" s="184"/>
      <c r="AC609" s="184"/>
      <c r="AD609" s="184"/>
      <c r="AE609" s="184"/>
      <c r="AF609" s="184"/>
      <c r="AG609" s="184"/>
      <c r="AH609" s="184"/>
      <c r="AI609" s="184"/>
      <c r="AJ609" s="174"/>
      <c r="AK609" s="174"/>
      <c r="AL609" s="174"/>
      <c r="AM609" s="174"/>
      <c r="AN609" s="174"/>
    </row>
    <row r="610" spans="1:40" ht="15.75" customHeight="1">
      <c r="A610" s="181" t="str">
        <f t="shared" si="4"/>
        <v/>
      </c>
      <c r="B610" s="182"/>
      <c r="C610" s="182"/>
      <c r="D610" s="182" t="str">
        <f t="array" ref="D610">IF(F610="","",INDEX(#REF!,MATCH(F610,#REF!,0)))</f>
        <v/>
      </c>
      <c r="E610" s="182" t="str">
        <f t="array" ref="E610">IF(F610="","",INDEX(#REF!,MATCH(F610,#REF!,0)))</f>
        <v/>
      </c>
      <c r="F610" s="182"/>
      <c r="G610" s="182"/>
      <c r="H610" s="183"/>
      <c r="I610" s="182"/>
      <c r="J610" s="182"/>
      <c r="K610" s="182"/>
      <c r="L610" s="182"/>
      <c r="M610" s="182"/>
      <c r="N610" s="182"/>
      <c r="O610" s="182"/>
      <c r="P610" s="184"/>
      <c r="Q610" s="184"/>
      <c r="R610" s="184"/>
      <c r="S610" s="184"/>
      <c r="T610" s="184"/>
      <c r="U610" s="184"/>
      <c r="V610" s="184"/>
      <c r="W610" s="184"/>
      <c r="X610" s="184"/>
      <c r="Y610" s="182"/>
      <c r="Z610" s="182"/>
      <c r="AA610" s="184"/>
      <c r="AB610" s="184"/>
      <c r="AC610" s="184"/>
      <c r="AD610" s="184"/>
      <c r="AE610" s="184"/>
      <c r="AF610" s="184"/>
      <c r="AG610" s="184"/>
      <c r="AH610" s="184"/>
      <c r="AI610" s="184"/>
      <c r="AJ610" s="174"/>
      <c r="AK610" s="174"/>
      <c r="AL610" s="174"/>
      <c r="AM610" s="174"/>
      <c r="AN610" s="174"/>
    </row>
    <row r="611" spans="1:40" ht="15.75" customHeight="1">
      <c r="A611" s="181" t="str">
        <f t="shared" si="4"/>
        <v/>
      </c>
      <c r="B611" s="182"/>
      <c r="C611" s="182"/>
      <c r="D611" s="182" t="str">
        <f t="array" ref="D611">IF(F611="","",INDEX(#REF!,MATCH(F611,#REF!,0)))</f>
        <v/>
      </c>
      <c r="E611" s="182" t="str">
        <f t="array" ref="E611">IF(F611="","",INDEX(#REF!,MATCH(F611,#REF!,0)))</f>
        <v/>
      </c>
      <c r="F611" s="182"/>
      <c r="G611" s="182"/>
      <c r="H611" s="183"/>
      <c r="I611" s="182"/>
      <c r="J611" s="182"/>
      <c r="K611" s="182"/>
      <c r="L611" s="182"/>
      <c r="M611" s="182"/>
      <c r="N611" s="182"/>
      <c r="O611" s="182"/>
      <c r="P611" s="184"/>
      <c r="Q611" s="184"/>
      <c r="R611" s="184"/>
      <c r="S611" s="184"/>
      <c r="T611" s="184"/>
      <c r="U611" s="184"/>
      <c r="V611" s="184"/>
      <c r="W611" s="184"/>
      <c r="X611" s="184"/>
      <c r="Y611" s="182"/>
      <c r="Z611" s="182"/>
      <c r="AA611" s="184"/>
      <c r="AB611" s="184"/>
      <c r="AC611" s="184"/>
      <c r="AD611" s="184"/>
      <c r="AE611" s="184"/>
      <c r="AF611" s="184"/>
      <c r="AG611" s="184"/>
      <c r="AH611" s="184"/>
      <c r="AI611" s="184"/>
      <c r="AJ611" s="174"/>
      <c r="AK611" s="174"/>
      <c r="AL611" s="174"/>
      <c r="AM611" s="174"/>
      <c r="AN611" s="174"/>
    </row>
    <row r="612" spans="1:40" ht="15.75" customHeight="1">
      <c r="A612" s="181" t="str">
        <f t="shared" si="4"/>
        <v/>
      </c>
      <c r="B612" s="182"/>
      <c r="C612" s="182"/>
      <c r="D612" s="182" t="str">
        <f t="array" ref="D612">IF(F612="","",INDEX(#REF!,MATCH(F612,#REF!,0)))</f>
        <v/>
      </c>
      <c r="E612" s="182" t="str">
        <f t="array" ref="E612">IF(F612="","",INDEX(#REF!,MATCH(F612,#REF!,0)))</f>
        <v/>
      </c>
      <c r="F612" s="182"/>
      <c r="G612" s="182"/>
      <c r="H612" s="183"/>
      <c r="I612" s="182"/>
      <c r="J612" s="182"/>
      <c r="K612" s="182"/>
      <c r="L612" s="182"/>
      <c r="M612" s="182"/>
      <c r="N612" s="182"/>
      <c r="O612" s="182"/>
      <c r="P612" s="184"/>
      <c r="Q612" s="184"/>
      <c r="R612" s="184"/>
      <c r="S612" s="184"/>
      <c r="T612" s="184"/>
      <c r="U612" s="184"/>
      <c r="V612" s="184"/>
      <c r="W612" s="184"/>
      <c r="X612" s="184"/>
      <c r="Y612" s="182"/>
      <c r="Z612" s="182"/>
      <c r="AA612" s="184"/>
      <c r="AB612" s="184"/>
      <c r="AC612" s="184"/>
      <c r="AD612" s="184"/>
      <c r="AE612" s="184"/>
      <c r="AF612" s="184"/>
      <c r="AG612" s="184"/>
      <c r="AH612" s="184"/>
      <c r="AI612" s="184"/>
      <c r="AJ612" s="174"/>
      <c r="AK612" s="174"/>
      <c r="AL612" s="174"/>
      <c r="AM612" s="174"/>
      <c r="AN612" s="174"/>
    </row>
    <row r="613" spans="1:40" ht="15.75" customHeight="1">
      <c r="A613" s="181" t="str">
        <f t="shared" si="4"/>
        <v/>
      </c>
      <c r="B613" s="182"/>
      <c r="C613" s="182"/>
      <c r="D613" s="182" t="str">
        <f t="array" ref="D613">IF(F613="","",INDEX(#REF!,MATCH(F613,#REF!,0)))</f>
        <v/>
      </c>
      <c r="E613" s="182" t="str">
        <f t="array" ref="E613">IF(F613="","",INDEX(#REF!,MATCH(F613,#REF!,0)))</f>
        <v/>
      </c>
      <c r="F613" s="182"/>
      <c r="G613" s="182"/>
      <c r="H613" s="183"/>
      <c r="I613" s="182"/>
      <c r="J613" s="182"/>
      <c r="K613" s="182"/>
      <c r="L613" s="182"/>
      <c r="M613" s="182"/>
      <c r="N613" s="182"/>
      <c r="O613" s="182"/>
      <c r="P613" s="184"/>
      <c r="Q613" s="184"/>
      <c r="R613" s="184"/>
      <c r="S613" s="184"/>
      <c r="T613" s="184"/>
      <c r="U613" s="184"/>
      <c r="V613" s="184"/>
      <c r="W613" s="184"/>
      <c r="X613" s="184"/>
      <c r="Y613" s="182"/>
      <c r="Z613" s="182"/>
      <c r="AA613" s="184"/>
      <c r="AB613" s="184"/>
      <c r="AC613" s="184"/>
      <c r="AD613" s="184"/>
      <c r="AE613" s="184"/>
      <c r="AF613" s="184"/>
      <c r="AG613" s="184"/>
      <c r="AH613" s="184"/>
      <c r="AI613" s="184"/>
      <c r="AJ613" s="174"/>
      <c r="AK613" s="174"/>
      <c r="AL613" s="174"/>
      <c r="AM613" s="174"/>
      <c r="AN613" s="174"/>
    </row>
    <row r="614" spans="1:40" ht="15.75" customHeight="1">
      <c r="A614" s="181" t="str">
        <f t="shared" si="4"/>
        <v/>
      </c>
      <c r="B614" s="182"/>
      <c r="C614" s="182"/>
      <c r="D614" s="182" t="str">
        <f t="array" ref="D614">IF(F614="","",INDEX(#REF!,MATCH(F614,#REF!,0)))</f>
        <v/>
      </c>
      <c r="E614" s="182" t="str">
        <f t="array" ref="E614">IF(F614="","",INDEX(#REF!,MATCH(F614,#REF!,0)))</f>
        <v/>
      </c>
      <c r="F614" s="182"/>
      <c r="G614" s="182"/>
      <c r="H614" s="183"/>
      <c r="I614" s="182"/>
      <c r="J614" s="182"/>
      <c r="K614" s="182"/>
      <c r="L614" s="182"/>
      <c r="M614" s="182"/>
      <c r="N614" s="182"/>
      <c r="O614" s="182"/>
      <c r="P614" s="184"/>
      <c r="Q614" s="184"/>
      <c r="R614" s="184"/>
      <c r="S614" s="184"/>
      <c r="T614" s="184"/>
      <c r="U614" s="184"/>
      <c r="V614" s="184"/>
      <c r="W614" s="184"/>
      <c r="X614" s="184"/>
      <c r="Y614" s="182"/>
      <c r="Z614" s="182"/>
      <c r="AA614" s="184"/>
      <c r="AB614" s="184"/>
      <c r="AC614" s="184"/>
      <c r="AD614" s="184"/>
      <c r="AE614" s="184"/>
      <c r="AF614" s="184"/>
      <c r="AG614" s="184"/>
      <c r="AH614" s="184"/>
      <c r="AI614" s="184"/>
      <c r="AJ614" s="174"/>
      <c r="AK614" s="174"/>
      <c r="AL614" s="174"/>
      <c r="AM614" s="174"/>
      <c r="AN614" s="174"/>
    </row>
    <row r="615" spans="1:40" ht="15.75" customHeight="1">
      <c r="A615" s="181" t="str">
        <f t="shared" si="4"/>
        <v/>
      </c>
      <c r="B615" s="182"/>
      <c r="C615" s="182"/>
      <c r="D615" s="182" t="str">
        <f t="array" ref="D615">IF(F615="","",INDEX(#REF!,MATCH(F615,#REF!,0)))</f>
        <v/>
      </c>
      <c r="E615" s="182" t="str">
        <f t="array" ref="E615">IF(F615="","",INDEX(#REF!,MATCH(F615,#REF!,0)))</f>
        <v/>
      </c>
      <c r="F615" s="182"/>
      <c r="G615" s="182"/>
      <c r="H615" s="183"/>
      <c r="I615" s="182"/>
      <c r="J615" s="182"/>
      <c r="K615" s="182"/>
      <c r="L615" s="182"/>
      <c r="M615" s="182"/>
      <c r="N615" s="182"/>
      <c r="O615" s="182"/>
      <c r="P615" s="184"/>
      <c r="Q615" s="184"/>
      <c r="R615" s="184"/>
      <c r="S615" s="184"/>
      <c r="T615" s="184"/>
      <c r="U615" s="184"/>
      <c r="V615" s="184"/>
      <c r="W615" s="184"/>
      <c r="X615" s="184"/>
      <c r="Y615" s="182"/>
      <c r="Z615" s="182"/>
      <c r="AA615" s="184"/>
      <c r="AB615" s="184"/>
      <c r="AC615" s="184"/>
      <c r="AD615" s="184"/>
      <c r="AE615" s="184"/>
      <c r="AF615" s="184"/>
      <c r="AG615" s="184"/>
      <c r="AH615" s="184"/>
      <c r="AI615" s="184"/>
      <c r="AJ615" s="174"/>
      <c r="AK615" s="174"/>
      <c r="AL615" s="174"/>
      <c r="AM615" s="174"/>
      <c r="AN615" s="174"/>
    </row>
    <row r="616" spans="1:40" ht="15.75" customHeight="1">
      <c r="A616" s="181" t="str">
        <f t="shared" si="4"/>
        <v/>
      </c>
      <c r="B616" s="182"/>
      <c r="C616" s="182"/>
      <c r="D616" s="182" t="str">
        <f t="array" ref="D616">IF(F616="","",INDEX(#REF!,MATCH(F616,#REF!,0)))</f>
        <v/>
      </c>
      <c r="E616" s="182" t="str">
        <f t="array" ref="E616">IF(F616="","",INDEX(#REF!,MATCH(F616,#REF!,0)))</f>
        <v/>
      </c>
      <c r="F616" s="182"/>
      <c r="G616" s="182"/>
      <c r="H616" s="183"/>
      <c r="I616" s="182"/>
      <c r="J616" s="182"/>
      <c r="K616" s="182"/>
      <c r="L616" s="182"/>
      <c r="M616" s="182"/>
      <c r="N616" s="182"/>
      <c r="O616" s="182"/>
      <c r="P616" s="184"/>
      <c r="Q616" s="184"/>
      <c r="R616" s="184"/>
      <c r="S616" s="184"/>
      <c r="T616" s="184"/>
      <c r="U616" s="184"/>
      <c r="V616" s="184"/>
      <c r="W616" s="184"/>
      <c r="X616" s="184"/>
      <c r="Y616" s="182"/>
      <c r="Z616" s="182"/>
      <c r="AA616" s="184"/>
      <c r="AB616" s="184"/>
      <c r="AC616" s="184"/>
      <c r="AD616" s="184"/>
      <c r="AE616" s="184"/>
      <c r="AF616" s="184"/>
      <c r="AG616" s="184"/>
      <c r="AH616" s="184"/>
      <c r="AI616" s="184"/>
      <c r="AJ616" s="174"/>
      <c r="AK616" s="174"/>
      <c r="AL616" s="174"/>
      <c r="AM616" s="174"/>
      <c r="AN616" s="174"/>
    </row>
    <row r="617" spans="1:40" ht="15.75" customHeight="1">
      <c r="A617" s="181" t="str">
        <f t="shared" si="4"/>
        <v/>
      </c>
      <c r="B617" s="182"/>
      <c r="C617" s="182"/>
      <c r="D617" s="182" t="str">
        <f t="array" ref="D617">IF(F617="","",INDEX(#REF!,MATCH(F617,#REF!,0)))</f>
        <v/>
      </c>
      <c r="E617" s="182" t="str">
        <f t="array" ref="E617">IF(F617="","",INDEX(#REF!,MATCH(F617,#REF!,0)))</f>
        <v/>
      </c>
      <c r="F617" s="182"/>
      <c r="G617" s="182"/>
      <c r="H617" s="183"/>
      <c r="I617" s="182"/>
      <c r="J617" s="182"/>
      <c r="K617" s="182"/>
      <c r="L617" s="182"/>
      <c r="M617" s="182"/>
      <c r="N617" s="182"/>
      <c r="O617" s="182"/>
      <c r="P617" s="184"/>
      <c r="Q617" s="184"/>
      <c r="R617" s="184"/>
      <c r="S617" s="184"/>
      <c r="T617" s="184"/>
      <c r="U617" s="184"/>
      <c r="V617" s="184"/>
      <c r="W617" s="184"/>
      <c r="X617" s="184"/>
      <c r="Y617" s="182"/>
      <c r="Z617" s="182"/>
      <c r="AA617" s="184"/>
      <c r="AB617" s="184"/>
      <c r="AC617" s="184"/>
      <c r="AD617" s="184"/>
      <c r="AE617" s="184"/>
      <c r="AF617" s="184"/>
      <c r="AG617" s="184"/>
      <c r="AH617" s="184"/>
      <c r="AI617" s="184"/>
      <c r="AJ617" s="174"/>
      <c r="AK617" s="174"/>
      <c r="AL617" s="174"/>
      <c r="AM617" s="174"/>
      <c r="AN617" s="174"/>
    </row>
    <row r="618" spans="1:40" ht="15.75" customHeight="1">
      <c r="A618" s="181" t="str">
        <f t="shared" si="4"/>
        <v/>
      </c>
      <c r="B618" s="182"/>
      <c r="C618" s="182"/>
      <c r="D618" s="182" t="str">
        <f t="array" ref="D618">IF(F618="","",INDEX(#REF!,MATCH(F618,#REF!,0)))</f>
        <v/>
      </c>
      <c r="E618" s="182" t="str">
        <f t="array" ref="E618">IF(F618="","",INDEX(#REF!,MATCH(F618,#REF!,0)))</f>
        <v/>
      </c>
      <c r="F618" s="182"/>
      <c r="G618" s="182"/>
      <c r="H618" s="183"/>
      <c r="I618" s="182"/>
      <c r="J618" s="182"/>
      <c r="K618" s="182"/>
      <c r="L618" s="182"/>
      <c r="M618" s="182"/>
      <c r="N618" s="182"/>
      <c r="O618" s="182"/>
      <c r="P618" s="184"/>
      <c r="Q618" s="184"/>
      <c r="R618" s="184"/>
      <c r="S618" s="184"/>
      <c r="T618" s="184"/>
      <c r="U618" s="184"/>
      <c r="V618" s="184"/>
      <c r="W618" s="184"/>
      <c r="X618" s="184"/>
      <c r="Y618" s="182"/>
      <c r="Z618" s="182"/>
      <c r="AA618" s="184"/>
      <c r="AB618" s="184"/>
      <c r="AC618" s="184"/>
      <c r="AD618" s="184"/>
      <c r="AE618" s="184"/>
      <c r="AF618" s="184"/>
      <c r="AG618" s="184"/>
      <c r="AH618" s="184"/>
      <c r="AI618" s="184"/>
      <c r="AJ618" s="174"/>
      <c r="AK618" s="174"/>
      <c r="AL618" s="174"/>
      <c r="AM618" s="174"/>
      <c r="AN618" s="174"/>
    </row>
    <row r="619" spans="1:40" ht="15.75" customHeight="1">
      <c r="A619" s="181" t="str">
        <f t="shared" si="4"/>
        <v/>
      </c>
      <c r="B619" s="182"/>
      <c r="C619" s="182"/>
      <c r="D619" s="182" t="str">
        <f t="array" ref="D619">IF(F619="","",INDEX(#REF!,MATCH(F619,#REF!,0)))</f>
        <v/>
      </c>
      <c r="E619" s="182" t="str">
        <f t="array" ref="E619">IF(F619="","",INDEX(#REF!,MATCH(F619,#REF!,0)))</f>
        <v/>
      </c>
      <c r="F619" s="182"/>
      <c r="G619" s="182"/>
      <c r="H619" s="183"/>
      <c r="I619" s="182"/>
      <c r="J619" s="182"/>
      <c r="K619" s="182"/>
      <c r="L619" s="182"/>
      <c r="M619" s="182"/>
      <c r="N619" s="182"/>
      <c r="O619" s="182"/>
      <c r="P619" s="184"/>
      <c r="Q619" s="184"/>
      <c r="R619" s="184"/>
      <c r="S619" s="184"/>
      <c r="T619" s="184"/>
      <c r="U619" s="184"/>
      <c r="V619" s="184"/>
      <c r="W619" s="184"/>
      <c r="X619" s="184"/>
      <c r="Y619" s="182"/>
      <c r="Z619" s="182"/>
      <c r="AA619" s="184"/>
      <c r="AB619" s="184"/>
      <c r="AC619" s="184"/>
      <c r="AD619" s="184"/>
      <c r="AE619" s="184"/>
      <c r="AF619" s="184"/>
      <c r="AG619" s="184"/>
      <c r="AH619" s="184"/>
      <c r="AI619" s="184"/>
      <c r="AJ619" s="174"/>
      <c r="AK619" s="174"/>
      <c r="AL619" s="174"/>
      <c r="AM619" s="174"/>
      <c r="AN619" s="174"/>
    </row>
    <row r="620" spans="1:40" ht="15.75" customHeight="1">
      <c r="A620" s="181" t="str">
        <f t="shared" si="4"/>
        <v/>
      </c>
      <c r="B620" s="182"/>
      <c r="C620" s="182"/>
      <c r="D620" s="182" t="str">
        <f t="array" ref="D620">IF(F620="","",INDEX(#REF!,MATCH(F620,#REF!,0)))</f>
        <v/>
      </c>
      <c r="E620" s="182" t="str">
        <f t="array" ref="E620">IF(F620="","",INDEX(#REF!,MATCH(F620,#REF!,0)))</f>
        <v/>
      </c>
      <c r="F620" s="182"/>
      <c r="G620" s="182"/>
      <c r="H620" s="183"/>
      <c r="I620" s="182"/>
      <c r="J620" s="182"/>
      <c r="K620" s="182"/>
      <c r="L620" s="182"/>
      <c r="M620" s="182"/>
      <c r="N620" s="182"/>
      <c r="O620" s="182"/>
      <c r="P620" s="184"/>
      <c r="Q620" s="184"/>
      <c r="R620" s="184"/>
      <c r="S620" s="184"/>
      <c r="T620" s="184"/>
      <c r="U620" s="184"/>
      <c r="V620" s="184"/>
      <c r="W620" s="184"/>
      <c r="X620" s="184"/>
      <c r="Y620" s="182"/>
      <c r="Z620" s="182"/>
      <c r="AA620" s="184"/>
      <c r="AB620" s="184"/>
      <c r="AC620" s="184"/>
      <c r="AD620" s="184"/>
      <c r="AE620" s="184"/>
      <c r="AF620" s="184"/>
      <c r="AG620" s="184"/>
      <c r="AH620" s="184"/>
      <c r="AI620" s="184"/>
      <c r="AJ620" s="174"/>
      <c r="AK620" s="174"/>
      <c r="AL620" s="174"/>
      <c r="AM620" s="174"/>
      <c r="AN620" s="174"/>
    </row>
    <row r="621" spans="1:40" ht="15.75" customHeight="1">
      <c r="A621" s="181" t="str">
        <f t="shared" si="4"/>
        <v/>
      </c>
      <c r="B621" s="182"/>
      <c r="C621" s="182"/>
      <c r="D621" s="182" t="str">
        <f t="array" ref="D621">IF(F621="","",INDEX(#REF!,MATCH(F621,#REF!,0)))</f>
        <v/>
      </c>
      <c r="E621" s="182" t="str">
        <f t="array" ref="E621">IF(F621="","",INDEX(#REF!,MATCH(F621,#REF!,0)))</f>
        <v/>
      </c>
      <c r="F621" s="182"/>
      <c r="G621" s="182"/>
      <c r="H621" s="183"/>
      <c r="I621" s="182"/>
      <c r="J621" s="182"/>
      <c r="K621" s="182"/>
      <c r="L621" s="182"/>
      <c r="M621" s="182"/>
      <c r="N621" s="182"/>
      <c r="O621" s="182"/>
      <c r="P621" s="184"/>
      <c r="Q621" s="184"/>
      <c r="R621" s="184"/>
      <c r="S621" s="184"/>
      <c r="T621" s="184"/>
      <c r="U621" s="184"/>
      <c r="V621" s="184"/>
      <c r="W621" s="184"/>
      <c r="X621" s="184"/>
      <c r="Y621" s="182"/>
      <c r="Z621" s="182"/>
      <c r="AA621" s="184"/>
      <c r="AB621" s="184"/>
      <c r="AC621" s="184"/>
      <c r="AD621" s="184"/>
      <c r="AE621" s="184"/>
      <c r="AF621" s="184"/>
      <c r="AG621" s="184"/>
      <c r="AH621" s="184"/>
      <c r="AI621" s="184"/>
      <c r="AJ621" s="174"/>
      <c r="AK621" s="174"/>
      <c r="AL621" s="174"/>
      <c r="AM621" s="174"/>
      <c r="AN621" s="174"/>
    </row>
    <row r="622" spans="1:40" ht="15.75" customHeight="1">
      <c r="A622" s="181" t="str">
        <f t="shared" si="4"/>
        <v/>
      </c>
      <c r="B622" s="182"/>
      <c r="C622" s="182"/>
      <c r="D622" s="182" t="str">
        <f t="array" ref="D622">IF(F622="","",INDEX(#REF!,MATCH(F622,#REF!,0)))</f>
        <v/>
      </c>
      <c r="E622" s="182" t="str">
        <f t="array" ref="E622">IF(F622="","",INDEX(#REF!,MATCH(F622,#REF!,0)))</f>
        <v/>
      </c>
      <c r="F622" s="182"/>
      <c r="G622" s="182"/>
      <c r="H622" s="183"/>
      <c r="I622" s="182"/>
      <c r="J622" s="182"/>
      <c r="K622" s="182"/>
      <c r="L622" s="182"/>
      <c r="M622" s="182"/>
      <c r="N622" s="182"/>
      <c r="O622" s="182"/>
      <c r="P622" s="184"/>
      <c r="Q622" s="184"/>
      <c r="R622" s="184"/>
      <c r="S622" s="184"/>
      <c r="T622" s="184"/>
      <c r="U622" s="184"/>
      <c r="V622" s="184"/>
      <c r="W622" s="184"/>
      <c r="X622" s="184"/>
      <c r="Y622" s="182"/>
      <c r="Z622" s="182"/>
      <c r="AA622" s="184"/>
      <c r="AB622" s="184"/>
      <c r="AC622" s="184"/>
      <c r="AD622" s="184"/>
      <c r="AE622" s="184"/>
      <c r="AF622" s="184"/>
      <c r="AG622" s="184"/>
      <c r="AH622" s="184"/>
      <c r="AI622" s="184"/>
      <c r="AJ622" s="174"/>
      <c r="AK622" s="174"/>
      <c r="AL622" s="174"/>
      <c r="AM622" s="174"/>
      <c r="AN622" s="174"/>
    </row>
    <row r="623" spans="1:40" ht="15.75" customHeight="1">
      <c r="A623" s="181" t="str">
        <f t="shared" si="4"/>
        <v/>
      </c>
      <c r="B623" s="182"/>
      <c r="C623" s="182"/>
      <c r="D623" s="182" t="str">
        <f t="array" ref="D623">IF(F623="","",INDEX(#REF!,MATCH(F623,#REF!,0)))</f>
        <v/>
      </c>
      <c r="E623" s="182" t="str">
        <f t="array" ref="E623">IF(F623="","",INDEX(#REF!,MATCH(F623,#REF!,0)))</f>
        <v/>
      </c>
      <c r="F623" s="182"/>
      <c r="G623" s="182"/>
      <c r="H623" s="183"/>
      <c r="I623" s="182"/>
      <c r="J623" s="182"/>
      <c r="K623" s="182"/>
      <c r="L623" s="182"/>
      <c r="M623" s="182"/>
      <c r="N623" s="182"/>
      <c r="O623" s="182"/>
      <c r="P623" s="184"/>
      <c r="Q623" s="184"/>
      <c r="R623" s="184"/>
      <c r="S623" s="184"/>
      <c r="T623" s="184"/>
      <c r="U623" s="184"/>
      <c r="V623" s="184"/>
      <c r="W623" s="184"/>
      <c r="X623" s="184"/>
      <c r="Y623" s="182"/>
      <c r="Z623" s="182"/>
      <c r="AA623" s="184"/>
      <c r="AB623" s="184"/>
      <c r="AC623" s="184"/>
      <c r="AD623" s="184"/>
      <c r="AE623" s="184"/>
      <c r="AF623" s="184"/>
      <c r="AG623" s="184"/>
      <c r="AH623" s="184"/>
      <c r="AI623" s="184"/>
      <c r="AJ623" s="174"/>
      <c r="AK623" s="174"/>
      <c r="AL623" s="174"/>
      <c r="AM623" s="174"/>
      <c r="AN623" s="174"/>
    </row>
    <row r="624" spans="1:40" ht="15.75" customHeight="1">
      <c r="A624" s="181" t="str">
        <f t="shared" si="4"/>
        <v/>
      </c>
      <c r="B624" s="182"/>
      <c r="C624" s="182"/>
      <c r="D624" s="182" t="str">
        <f t="array" ref="D624">IF(F624="","",INDEX(#REF!,MATCH(F624,#REF!,0)))</f>
        <v/>
      </c>
      <c r="E624" s="182" t="str">
        <f t="array" ref="E624">IF(F624="","",INDEX(#REF!,MATCH(F624,#REF!,0)))</f>
        <v/>
      </c>
      <c r="F624" s="182"/>
      <c r="G624" s="182"/>
      <c r="H624" s="183"/>
      <c r="I624" s="182"/>
      <c r="J624" s="182"/>
      <c r="K624" s="182"/>
      <c r="L624" s="182"/>
      <c r="M624" s="182"/>
      <c r="N624" s="182"/>
      <c r="O624" s="182"/>
      <c r="P624" s="184"/>
      <c r="Q624" s="184"/>
      <c r="R624" s="184"/>
      <c r="S624" s="184"/>
      <c r="T624" s="184"/>
      <c r="U624" s="184"/>
      <c r="V624" s="184"/>
      <c r="W624" s="184"/>
      <c r="X624" s="184"/>
      <c r="Y624" s="182"/>
      <c r="Z624" s="182"/>
      <c r="AA624" s="184"/>
      <c r="AB624" s="184"/>
      <c r="AC624" s="184"/>
      <c r="AD624" s="184"/>
      <c r="AE624" s="184"/>
      <c r="AF624" s="184"/>
      <c r="AG624" s="184"/>
      <c r="AH624" s="184"/>
      <c r="AI624" s="184"/>
      <c r="AJ624" s="174"/>
      <c r="AK624" s="174"/>
      <c r="AL624" s="174"/>
      <c r="AM624" s="174"/>
      <c r="AN624" s="174"/>
    </row>
    <row r="625" spans="1:40" ht="15.75" customHeight="1">
      <c r="A625" s="181" t="str">
        <f t="shared" si="4"/>
        <v/>
      </c>
      <c r="B625" s="182"/>
      <c r="C625" s="182"/>
      <c r="D625" s="182" t="str">
        <f t="array" ref="D625">IF(F625="","",INDEX(#REF!,MATCH(F625,#REF!,0)))</f>
        <v/>
      </c>
      <c r="E625" s="182" t="str">
        <f t="array" ref="E625">IF(F625="","",INDEX(#REF!,MATCH(F625,#REF!,0)))</f>
        <v/>
      </c>
      <c r="F625" s="182"/>
      <c r="G625" s="182"/>
      <c r="H625" s="183"/>
      <c r="I625" s="182"/>
      <c r="J625" s="182"/>
      <c r="K625" s="182"/>
      <c r="L625" s="182"/>
      <c r="M625" s="182"/>
      <c r="N625" s="182"/>
      <c r="O625" s="182"/>
      <c r="P625" s="184"/>
      <c r="Q625" s="184"/>
      <c r="R625" s="184"/>
      <c r="S625" s="184"/>
      <c r="T625" s="184"/>
      <c r="U625" s="184"/>
      <c r="V625" s="184"/>
      <c r="W625" s="184"/>
      <c r="X625" s="184"/>
      <c r="Y625" s="182"/>
      <c r="Z625" s="182"/>
      <c r="AA625" s="184"/>
      <c r="AB625" s="184"/>
      <c r="AC625" s="184"/>
      <c r="AD625" s="184"/>
      <c r="AE625" s="184"/>
      <c r="AF625" s="184"/>
      <c r="AG625" s="184"/>
      <c r="AH625" s="184"/>
      <c r="AI625" s="184"/>
      <c r="AJ625" s="174"/>
      <c r="AK625" s="174"/>
      <c r="AL625" s="174"/>
      <c r="AM625" s="174"/>
      <c r="AN625" s="174"/>
    </row>
    <row r="626" spans="1:40" ht="15.75" customHeight="1">
      <c r="A626" s="181" t="str">
        <f t="shared" si="4"/>
        <v/>
      </c>
      <c r="B626" s="182"/>
      <c r="C626" s="182"/>
      <c r="D626" s="182" t="str">
        <f t="array" ref="D626">IF(F626="","",INDEX(#REF!,MATCH(F626,#REF!,0)))</f>
        <v/>
      </c>
      <c r="E626" s="182" t="str">
        <f t="array" ref="E626">IF(F626="","",INDEX(#REF!,MATCH(F626,#REF!,0)))</f>
        <v/>
      </c>
      <c r="F626" s="182"/>
      <c r="G626" s="182"/>
      <c r="H626" s="183"/>
      <c r="I626" s="182"/>
      <c r="J626" s="182"/>
      <c r="K626" s="182"/>
      <c r="L626" s="182"/>
      <c r="M626" s="182"/>
      <c r="N626" s="182"/>
      <c r="O626" s="182"/>
      <c r="P626" s="184"/>
      <c r="Q626" s="184"/>
      <c r="R626" s="184"/>
      <c r="S626" s="184"/>
      <c r="T626" s="184"/>
      <c r="U626" s="184"/>
      <c r="V626" s="184"/>
      <c r="W626" s="184"/>
      <c r="X626" s="184"/>
      <c r="Y626" s="182"/>
      <c r="Z626" s="182"/>
      <c r="AA626" s="184"/>
      <c r="AB626" s="184"/>
      <c r="AC626" s="184"/>
      <c r="AD626" s="184"/>
      <c r="AE626" s="184"/>
      <c r="AF626" s="184"/>
      <c r="AG626" s="184"/>
      <c r="AH626" s="184"/>
      <c r="AI626" s="184"/>
      <c r="AJ626" s="174"/>
      <c r="AK626" s="174"/>
      <c r="AL626" s="174"/>
      <c r="AM626" s="174"/>
      <c r="AN626" s="174"/>
    </row>
    <row r="627" spans="1:40" ht="15.75" customHeight="1">
      <c r="A627" s="181" t="str">
        <f t="shared" si="4"/>
        <v/>
      </c>
      <c r="B627" s="182"/>
      <c r="C627" s="182"/>
      <c r="D627" s="182" t="str">
        <f t="array" ref="D627">IF(F627="","",INDEX(#REF!,MATCH(F627,#REF!,0)))</f>
        <v/>
      </c>
      <c r="E627" s="182" t="str">
        <f t="array" ref="E627">IF(F627="","",INDEX(#REF!,MATCH(F627,#REF!,0)))</f>
        <v/>
      </c>
      <c r="F627" s="182"/>
      <c r="G627" s="182"/>
      <c r="H627" s="183"/>
      <c r="I627" s="182"/>
      <c r="J627" s="182"/>
      <c r="K627" s="182"/>
      <c r="L627" s="182"/>
      <c r="M627" s="182"/>
      <c r="N627" s="182"/>
      <c r="O627" s="182"/>
      <c r="P627" s="184"/>
      <c r="Q627" s="184"/>
      <c r="R627" s="184"/>
      <c r="S627" s="184"/>
      <c r="T627" s="184"/>
      <c r="U627" s="184"/>
      <c r="V627" s="184"/>
      <c r="W627" s="184"/>
      <c r="X627" s="184"/>
      <c r="Y627" s="182"/>
      <c r="Z627" s="182"/>
      <c r="AA627" s="184"/>
      <c r="AB627" s="184"/>
      <c r="AC627" s="184"/>
      <c r="AD627" s="184"/>
      <c r="AE627" s="184"/>
      <c r="AF627" s="184"/>
      <c r="AG627" s="184"/>
      <c r="AH627" s="184"/>
      <c r="AI627" s="184"/>
      <c r="AJ627" s="174"/>
      <c r="AK627" s="174"/>
      <c r="AL627" s="174"/>
      <c r="AM627" s="174"/>
      <c r="AN627" s="174"/>
    </row>
    <row r="628" spans="1:40" ht="15.75" customHeight="1">
      <c r="A628" s="181" t="str">
        <f t="shared" si="4"/>
        <v/>
      </c>
      <c r="B628" s="182"/>
      <c r="C628" s="182"/>
      <c r="D628" s="182" t="str">
        <f t="array" ref="D628">IF(F628="","",INDEX(#REF!,MATCH(F628,#REF!,0)))</f>
        <v/>
      </c>
      <c r="E628" s="182" t="str">
        <f t="array" ref="E628">IF(F628="","",INDEX(#REF!,MATCH(F628,#REF!,0)))</f>
        <v/>
      </c>
      <c r="F628" s="182"/>
      <c r="G628" s="182"/>
      <c r="H628" s="183"/>
      <c r="I628" s="182"/>
      <c r="J628" s="182"/>
      <c r="K628" s="182"/>
      <c r="L628" s="182"/>
      <c r="M628" s="182"/>
      <c r="N628" s="182"/>
      <c r="O628" s="182"/>
      <c r="P628" s="184"/>
      <c r="Q628" s="184"/>
      <c r="R628" s="184"/>
      <c r="S628" s="184"/>
      <c r="T628" s="184"/>
      <c r="U628" s="184"/>
      <c r="V628" s="184"/>
      <c r="W628" s="184"/>
      <c r="X628" s="184"/>
      <c r="Y628" s="182"/>
      <c r="Z628" s="182"/>
      <c r="AA628" s="184"/>
      <c r="AB628" s="184"/>
      <c r="AC628" s="184"/>
      <c r="AD628" s="184"/>
      <c r="AE628" s="184"/>
      <c r="AF628" s="184"/>
      <c r="AG628" s="184"/>
      <c r="AH628" s="184"/>
      <c r="AI628" s="184"/>
      <c r="AJ628" s="174"/>
      <c r="AK628" s="174"/>
      <c r="AL628" s="174"/>
      <c r="AM628" s="174"/>
      <c r="AN628" s="174"/>
    </row>
    <row r="629" spans="1:40" ht="15.75" customHeight="1">
      <c r="A629" s="181" t="str">
        <f t="shared" si="4"/>
        <v/>
      </c>
      <c r="B629" s="182"/>
      <c r="C629" s="182"/>
      <c r="D629" s="182" t="str">
        <f t="array" ref="D629">IF(F629="","",INDEX(#REF!,MATCH(F629,#REF!,0)))</f>
        <v/>
      </c>
      <c r="E629" s="182" t="str">
        <f t="array" ref="E629">IF(F629="","",INDEX(#REF!,MATCH(F629,#REF!,0)))</f>
        <v/>
      </c>
      <c r="F629" s="182"/>
      <c r="G629" s="182"/>
      <c r="H629" s="183"/>
      <c r="I629" s="182"/>
      <c r="J629" s="182"/>
      <c r="K629" s="182"/>
      <c r="L629" s="182"/>
      <c r="M629" s="182"/>
      <c r="N629" s="182"/>
      <c r="O629" s="182"/>
      <c r="P629" s="184"/>
      <c r="Q629" s="184"/>
      <c r="R629" s="184"/>
      <c r="S629" s="184"/>
      <c r="T629" s="184"/>
      <c r="U629" s="184"/>
      <c r="V629" s="184"/>
      <c r="W629" s="184"/>
      <c r="X629" s="184"/>
      <c r="Y629" s="182"/>
      <c r="Z629" s="182"/>
      <c r="AA629" s="184"/>
      <c r="AB629" s="184"/>
      <c r="AC629" s="184"/>
      <c r="AD629" s="184"/>
      <c r="AE629" s="184"/>
      <c r="AF629" s="184"/>
      <c r="AG629" s="184"/>
      <c r="AH629" s="184"/>
      <c r="AI629" s="184"/>
      <c r="AJ629" s="174"/>
      <c r="AK629" s="174"/>
      <c r="AL629" s="174"/>
      <c r="AM629" s="174"/>
      <c r="AN629" s="174"/>
    </row>
    <row r="630" spans="1:40" ht="15.75" customHeight="1">
      <c r="A630" s="181" t="str">
        <f t="shared" si="4"/>
        <v/>
      </c>
      <c r="B630" s="182"/>
      <c r="C630" s="182"/>
      <c r="D630" s="182" t="str">
        <f t="array" ref="D630">IF(F630="","",INDEX(#REF!,MATCH(F630,#REF!,0)))</f>
        <v/>
      </c>
      <c r="E630" s="182" t="str">
        <f t="array" ref="E630">IF(F630="","",INDEX(#REF!,MATCH(F630,#REF!,0)))</f>
        <v/>
      </c>
      <c r="F630" s="182"/>
      <c r="G630" s="182"/>
      <c r="H630" s="183"/>
      <c r="I630" s="182"/>
      <c r="J630" s="182"/>
      <c r="K630" s="182"/>
      <c r="L630" s="182"/>
      <c r="M630" s="182"/>
      <c r="N630" s="182"/>
      <c r="O630" s="182"/>
      <c r="P630" s="184"/>
      <c r="Q630" s="184"/>
      <c r="R630" s="184"/>
      <c r="S630" s="184"/>
      <c r="T630" s="184"/>
      <c r="U630" s="184"/>
      <c r="V630" s="184"/>
      <c r="W630" s="184"/>
      <c r="X630" s="184"/>
      <c r="Y630" s="182"/>
      <c r="Z630" s="182"/>
      <c r="AA630" s="184"/>
      <c r="AB630" s="184"/>
      <c r="AC630" s="184"/>
      <c r="AD630" s="184"/>
      <c r="AE630" s="184"/>
      <c r="AF630" s="184"/>
      <c r="AG630" s="184"/>
      <c r="AH630" s="184"/>
      <c r="AI630" s="184"/>
      <c r="AJ630" s="174"/>
      <c r="AK630" s="174"/>
      <c r="AL630" s="174"/>
      <c r="AM630" s="174"/>
      <c r="AN630" s="174"/>
    </row>
    <row r="631" spans="1:40" ht="15.75" customHeight="1">
      <c r="A631" s="181" t="str">
        <f t="shared" si="4"/>
        <v/>
      </c>
      <c r="B631" s="182"/>
      <c r="C631" s="182"/>
      <c r="D631" s="182" t="str">
        <f t="array" ref="D631">IF(F631="","",INDEX(#REF!,MATCH(F631,#REF!,0)))</f>
        <v/>
      </c>
      <c r="E631" s="182" t="str">
        <f t="array" ref="E631">IF(F631="","",INDEX(#REF!,MATCH(F631,#REF!,0)))</f>
        <v/>
      </c>
      <c r="F631" s="182"/>
      <c r="G631" s="182"/>
      <c r="H631" s="183"/>
      <c r="I631" s="182"/>
      <c r="J631" s="182"/>
      <c r="K631" s="182"/>
      <c r="L631" s="182"/>
      <c r="M631" s="182"/>
      <c r="N631" s="182"/>
      <c r="O631" s="182"/>
      <c r="P631" s="184"/>
      <c r="Q631" s="184"/>
      <c r="R631" s="184"/>
      <c r="S631" s="184"/>
      <c r="T631" s="184"/>
      <c r="U631" s="184"/>
      <c r="V631" s="184"/>
      <c r="W631" s="184"/>
      <c r="X631" s="184"/>
      <c r="Y631" s="182"/>
      <c r="Z631" s="182"/>
      <c r="AA631" s="184"/>
      <c r="AB631" s="184"/>
      <c r="AC631" s="184"/>
      <c r="AD631" s="184"/>
      <c r="AE631" s="184"/>
      <c r="AF631" s="184"/>
      <c r="AG631" s="184"/>
      <c r="AH631" s="184"/>
      <c r="AI631" s="184"/>
      <c r="AJ631" s="174"/>
      <c r="AK631" s="174"/>
      <c r="AL631" s="174"/>
      <c r="AM631" s="174"/>
      <c r="AN631" s="174"/>
    </row>
    <row r="632" spans="1:40" ht="15.75" customHeight="1">
      <c r="A632" s="181" t="str">
        <f t="shared" si="4"/>
        <v/>
      </c>
      <c r="B632" s="182"/>
      <c r="C632" s="182"/>
      <c r="D632" s="182" t="str">
        <f t="array" ref="D632">IF(F632="","",INDEX(#REF!,MATCH(F632,#REF!,0)))</f>
        <v/>
      </c>
      <c r="E632" s="182" t="str">
        <f t="array" ref="E632">IF(F632="","",INDEX(#REF!,MATCH(F632,#REF!,0)))</f>
        <v/>
      </c>
      <c r="F632" s="182"/>
      <c r="G632" s="182"/>
      <c r="H632" s="183"/>
      <c r="I632" s="182"/>
      <c r="J632" s="182"/>
      <c r="K632" s="182"/>
      <c r="L632" s="182"/>
      <c r="M632" s="182"/>
      <c r="N632" s="182"/>
      <c r="O632" s="182"/>
      <c r="P632" s="184"/>
      <c r="Q632" s="184"/>
      <c r="R632" s="184"/>
      <c r="S632" s="184"/>
      <c r="T632" s="184"/>
      <c r="U632" s="184"/>
      <c r="V632" s="184"/>
      <c r="W632" s="184"/>
      <c r="X632" s="184"/>
      <c r="Y632" s="182"/>
      <c r="Z632" s="182"/>
      <c r="AA632" s="184"/>
      <c r="AB632" s="184"/>
      <c r="AC632" s="184"/>
      <c r="AD632" s="184"/>
      <c r="AE632" s="184"/>
      <c r="AF632" s="184"/>
      <c r="AG632" s="184"/>
      <c r="AH632" s="184"/>
      <c r="AI632" s="184"/>
      <c r="AJ632" s="174"/>
      <c r="AK632" s="174"/>
      <c r="AL632" s="174"/>
      <c r="AM632" s="174"/>
      <c r="AN632" s="174"/>
    </row>
    <row r="633" spans="1:40" ht="15.75" customHeight="1">
      <c r="A633" s="181" t="str">
        <f t="shared" si="4"/>
        <v/>
      </c>
      <c r="B633" s="182"/>
      <c r="C633" s="182"/>
      <c r="D633" s="182" t="str">
        <f t="array" ref="D633">IF(F633="","",INDEX(#REF!,MATCH(F633,#REF!,0)))</f>
        <v/>
      </c>
      <c r="E633" s="182" t="str">
        <f t="array" ref="E633">IF(F633="","",INDEX(#REF!,MATCH(F633,#REF!,0)))</f>
        <v/>
      </c>
      <c r="F633" s="182"/>
      <c r="G633" s="182"/>
      <c r="H633" s="183"/>
      <c r="I633" s="182"/>
      <c r="J633" s="182"/>
      <c r="K633" s="182"/>
      <c r="L633" s="182"/>
      <c r="M633" s="182"/>
      <c r="N633" s="182"/>
      <c r="O633" s="182"/>
      <c r="P633" s="184"/>
      <c r="Q633" s="184"/>
      <c r="R633" s="184"/>
      <c r="S633" s="184"/>
      <c r="T633" s="184"/>
      <c r="U633" s="184"/>
      <c r="V633" s="184"/>
      <c r="W633" s="184"/>
      <c r="X633" s="184"/>
      <c r="Y633" s="182"/>
      <c r="Z633" s="182"/>
      <c r="AA633" s="184"/>
      <c r="AB633" s="184"/>
      <c r="AC633" s="184"/>
      <c r="AD633" s="184"/>
      <c r="AE633" s="184"/>
      <c r="AF633" s="184"/>
      <c r="AG633" s="184"/>
      <c r="AH633" s="184"/>
      <c r="AI633" s="184"/>
      <c r="AJ633" s="174"/>
      <c r="AK633" s="174"/>
      <c r="AL633" s="174"/>
      <c r="AM633" s="174"/>
      <c r="AN633" s="174"/>
    </row>
    <row r="634" spans="1:40" ht="15.75" customHeight="1">
      <c r="A634" s="181" t="str">
        <f t="shared" si="4"/>
        <v/>
      </c>
      <c r="B634" s="182"/>
      <c r="C634" s="182"/>
      <c r="D634" s="182" t="str">
        <f t="array" ref="D634">IF(F634="","",INDEX(#REF!,MATCH(F634,#REF!,0)))</f>
        <v/>
      </c>
      <c r="E634" s="182" t="str">
        <f t="array" ref="E634">IF(F634="","",INDEX(#REF!,MATCH(F634,#REF!,0)))</f>
        <v/>
      </c>
      <c r="F634" s="182"/>
      <c r="G634" s="182"/>
      <c r="H634" s="183"/>
      <c r="I634" s="182"/>
      <c r="J634" s="182"/>
      <c r="K634" s="182"/>
      <c r="L634" s="182"/>
      <c r="M634" s="182"/>
      <c r="N634" s="182"/>
      <c r="O634" s="182"/>
      <c r="P634" s="184"/>
      <c r="Q634" s="184"/>
      <c r="R634" s="184"/>
      <c r="S634" s="184"/>
      <c r="T634" s="184"/>
      <c r="U634" s="184"/>
      <c r="V634" s="184"/>
      <c r="W634" s="184"/>
      <c r="X634" s="184"/>
      <c r="Y634" s="182"/>
      <c r="Z634" s="182"/>
      <c r="AA634" s="184"/>
      <c r="AB634" s="184"/>
      <c r="AC634" s="184"/>
      <c r="AD634" s="184"/>
      <c r="AE634" s="184"/>
      <c r="AF634" s="184"/>
      <c r="AG634" s="184"/>
      <c r="AH634" s="184"/>
      <c r="AI634" s="184"/>
      <c r="AJ634" s="174"/>
      <c r="AK634" s="174"/>
      <c r="AL634" s="174"/>
      <c r="AM634" s="174"/>
      <c r="AN634" s="174"/>
    </row>
    <row r="635" spans="1:40" ht="15.75" customHeight="1">
      <c r="A635" s="181" t="str">
        <f t="shared" si="4"/>
        <v/>
      </c>
      <c r="B635" s="182"/>
      <c r="C635" s="182"/>
      <c r="D635" s="182" t="str">
        <f t="array" ref="D635">IF(F635="","",INDEX(#REF!,MATCH(F635,#REF!,0)))</f>
        <v/>
      </c>
      <c r="E635" s="182" t="str">
        <f t="array" ref="E635">IF(F635="","",INDEX(#REF!,MATCH(F635,#REF!,0)))</f>
        <v/>
      </c>
      <c r="F635" s="182"/>
      <c r="G635" s="182"/>
      <c r="H635" s="183"/>
      <c r="I635" s="182"/>
      <c r="J635" s="182"/>
      <c r="K635" s="182"/>
      <c r="L635" s="182"/>
      <c r="M635" s="182"/>
      <c r="N635" s="182"/>
      <c r="O635" s="182"/>
      <c r="P635" s="184"/>
      <c r="Q635" s="184"/>
      <c r="R635" s="184"/>
      <c r="S635" s="184"/>
      <c r="T635" s="184"/>
      <c r="U635" s="184"/>
      <c r="V635" s="184"/>
      <c r="W635" s="184"/>
      <c r="X635" s="184"/>
      <c r="Y635" s="182"/>
      <c r="Z635" s="182"/>
      <c r="AA635" s="184"/>
      <c r="AB635" s="184"/>
      <c r="AC635" s="184"/>
      <c r="AD635" s="184"/>
      <c r="AE635" s="184"/>
      <c r="AF635" s="184"/>
      <c r="AG635" s="184"/>
      <c r="AH635" s="184"/>
      <c r="AI635" s="184"/>
      <c r="AJ635" s="174"/>
      <c r="AK635" s="174"/>
      <c r="AL635" s="174"/>
      <c r="AM635" s="174"/>
      <c r="AN635" s="174"/>
    </row>
    <row r="636" spans="1:40" ht="15.75" customHeight="1">
      <c r="A636" s="181" t="str">
        <f t="shared" si="4"/>
        <v/>
      </c>
      <c r="B636" s="182"/>
      <c r="C636" s="182"/>
      <c r="D636" s="182" t="str">
        <f t="array" ref="D636">IF(F636="","",INDEX(#REF!,MATCH(F636,#REF!,0)))</f>
        <v/>
      </c>
      <c r="E636" s="182" t="str">
        <f t="array" ref="E636">IF(F636="","",INDEX(#REF!,MATCH(F636,#REF!,0)))</f>
        <v/>
      </c>
      <c r="F636" s="182"/>
      <c r="G636" s="182"/>
      <c r="H636" s="183"/>
      <c r="I636" s="182"/>
      <c r="J636" s="182"/>
      <c r="K636" s="182"/>
      <c r="L636" s="182"/>
      <c r="M636" s="182"/>
      <c r="N636" s="182"/>
      <c r="O636" s="182"/>
      <c r="P636" s="184"/>
      <c r="Q636" s="184"/>
      <c r="R636" s="184"/>
      <c r="S636" s="184"/>
      <c r="T636" s="184"/>
      <c r="U636" s="184"/>
      <c r="V636" s="184"/>
      <c r="W636" s="184"/>
      <c r="X636" s="184"/>
      <c r="Y636" s="182"/>
      <c r="Z636" s="182"/>
      <c r="AA636" s="184"/>
      <c r="AB636" s="184"/>
      <c r="AC636" s="184"/>
      <c r="AD636" s="184"/>
      <c r="AE636" s="184"/>
      <c r="AF636" s="184"/>
      <c r="AG636" s="184"/>
      <c r="AH636" s="184"/>
      <c r="AI636" s="184"/>
      <c r="AJ636" s="174"/>
      <c r="AK636" s="174"/>
      <c r="AL636" s="174"/>
      <c r="AM636" s="174"/>
      <c r="AN636" s="174"/>
    </row>
    <row r="637" spans="1:40" ht="15.75" customHeight="1">
      <c r="A637" s="181" t="str">
        <f t="shared" si="4"/>
        <v/>
      </c>
      <c r="B637" s="182"/>
      <c r="C637" s="182"/>
      <c r="D637" s="182" t="str">
        <f t="array" ref="D637">IF(F637="","",INDEX(#REF!,MATCH(F637,#REF!,0)))</f>
        <v/>
      </c>
      <c r="E637" s="182" t="str">
        <f t="array" ref="E637">IF(F637="","",INDEX(#REF!,MATCH(F637,#REF!,0)))</f>
        <v/>
      </c>
      <c r="F637" s="182"/>
      <c r="G637" s="182"/>
      <c r="H637" s="183"/>
      <c r="I637" s="182"/>
      <c r="J637" s="182"/>
      <c r="K637" s="182"/>
      <c r="L637" s="182"/>
      <c r="M637" s="182"/>
      <c r="N637" s="182"/>
      <c r="O637" s="182"/>
      <c r="P637" s="184"/>
      <c r="Q637" s="184"/>
      <c r="R637" s="184"/>
      <c r="S637" s="184"/>
      <c r="T637" s="184"/>
      <c r="U637" s="184"/>
      <c r="V637" s="184"/>
      <c r="W637" s="184"/>
      <c r="X637" s="184"/>
      <c r="Y637" s="182"/>
      <c r="Z637" s="182"/>
      <c r="AA637" s="184"/>
      <c r="AB637" s="184"/>
      <c r="AC637" s="184"/>
      <c r="AD637" s="184"/>
      <c r="AE637" s="184"/>
      <c r="AF637" s="184"/>
      <c r="AG637" s="184"/>
      <c r="AH637" s="184"/>
      <c r="AI637" s="184"/>
      <c r="AJ637" s="174"/>
      <c r="AK637" s="174"/>
      <c r="AL637" s="174"/>
      <c r="AM637" s="174"/>
      <c r="AN637" s="174"/>
    </row>
    <row r="638" spans="1:40" ht="15.75" customHeight="1">
      <c r="A638" s="181" t="str">
        <f t="shared" si="4"/>
        <v/>
      </c>
      <c r="B638" s="182"/>
      <c r="C638" s="182"/>
      <c r="D638" s="182" t="str">
        <f t="array" ref="D638">IF(F638="","",INDEX(#REF!,MATCH(F638,#REF!,0)))</f>
        <v/>
      </c>
      <c r="E638" s="182" t="str">
        <f t="array" ref="E638">IF(F638="","",INDEX(#REF!,MATCH(F638,#REF!,0)))</f>
        <v/>
      </c>
      <c r="F638" s="182"/>
      <c r="G638" s="182"/>
      <c r="H638" s="183"/>
      <c r="I638" s="182"/>
      <c r="J638" s="182"/>
      <c r="K638" s="182"/>
      <c r="L638" s="182"/>
      <c r="M638" s="182"/>
      <c r="N638" s="182"/>
      <c r="O638" s="182"/>
      <c r="P638" s="184"/>
      <c r="Q638" s="184"/>
      <c r="R638" s="184"/>
      <c r="S638" s="184"/>
      <c r="T638" s="184"/>
      <c r="U638" s="184"/>
      <c r="V638" s="184"/>
      <c r="W638" s="184"/>
      <c r="X638" s="184"/>
      <c r="Y638" s="182"/>
      <c r="Z638" s="182"/>
      <c r="AA638" s="184"/>
      <c r="AB638" s="184"/>
      <c r="AC638" s="184"/>
      <c r="AD638" s="184"/>
      <c r="AE638" s="184"/>
      <c r="AF638" s="184"/>
      <c r="AG638" s="184"/>
      <c r="AH638" s="184"/>
      <c r="AI638" s="184"/>
      <c r="AJ638" s="174"/>
      <c r="AK638" s="174"/>
      <c r="AL638" s="174"/>
      <c r="AM638" s="174"/>
      <c r="AN638" s="174"/>
    </row>
    <row r="639" spans="1:40" ht="15.75" customHeight="1">
      <c r="A639" s="181" t="str">
        <f t="shared" si="4"/>
        <v/>
      </c>
      <c r="B639" s="182"/>
      <c r="C639" s="182"/>
      <c r="D639" s="182" t="str">
        <f t="array" ref="D639">IF(F639="","",INDEX(#REF!,MATCH(F639,#REF!,0)))</f>
        <v/>
      </c>
      <c r="E639" s="182" t="str">
        <f t="array" ref="E639">IF(F639="","",INDEX(#REF!,MATCH(F639,#REF!,0)))</f>
        <v/>
      </c>
      <c r="F639" s="182"/>
      <c r="G639" s="182"/>
      <c r="H639" s="183"/>
      <c r="I639" s="182"/>
      <c r="J639" s="182"/>
      <c r="K639" s="182"/>
      <c r="L639" s="182"/>
      <c r="M639" s="182"/>
      <c r="N639" s="182"/>
      <c r="O639" s="182"/>
      <c r="P639" s="184"/>
      <c r="Q639" s="184"/>
      <c r="R639" s="184"/>
      <c r="S639" s="184"/>
      <c r="T639" s="184"/>
      <c r="U639" s="184"/>
      <c r="V639" s="184"/>
      <c r="W639" s="184"/>
      <c r="X639" s="184"/>
      <c r="Y639" s="182"/>
      <c r="Z639" s="182"/>
      <c r="AA639" s="184"/>
      <c r="AB639" s="184"/>
      <c r="AC639" s="184"/>
      <c r="AD639" s="184"/>
      <c r="AE639" s="184"/>
      <c r="AF639" s="184"/>
      <c r="AG639" s="184"/>
      <c r="AH639" s="184"/>
      <c r="AI639" s="184"/>
      <c r="AJ639" s="174"/>
      <c r="AK639" s="174"/>
      <c r="AL639" s="174"/>
      <c r="AM639" s="174"/>
      <c r="AN639" s="174"/>
    </row>
    <row r="640" spans="1:40" ht="15.75" customHeight="1">
      <c r="A640" s="181" t="str">
        <f t="shared" si="4"/>
        <v/>
      </c>
      <c r="B640" s="182"/>
      <c r="C640" s="182"/>
      <c r="D640" s="182" t="str">
        <f t="array" ref="D640">IF(F640="","",INDEX(#REF!,MATCH(F640,#REF!,0)))</f>
        <v/>
      </c>
      <c r="E640" s="182" t="str">
        <f t="array" ref="E640">IF(F640="","",INDEX(#REF!,MATCH(F640,#REF!,0)))</f>
        <v/>
      </c>
      <c r="F640" s="182"/>
      <c r="G640" s="182"/>
      <c r="H640" s="183"/>
      <c r="I640" s="182"/>
      <c r="J640" s="182"/>
      <c r="K640" s="182"/>
      <c r="L640" s="182"/>
      <c r="M640" s="182"/>
      <c r="N640" s="182"/>
      <c r="O640" s="182"/>
      <c r="P640" s="184"/>
      <c r="Q640" s="184"/>
      <c r="R640" s="184"/>
      <c r="S640" s="184"/>
      <c r="T640" s="184"/>
      <c r="U640" s="184"/>
      <c r="V640" s="184"/>
      <c r="W640" s="184"/>
      <c r="X640" s="184"/>
      <c r="Y640" s="182"/>
      <c r="Z640" s="182"/>
      <c r="AA640" s="184"/>
      <c r="AB640" s="184"/>
      <c r="AC640" s="184"/>
      <c r="AD640" s="184"/>
      <c r="AE640" s="184"/>
      <c r="AF640" s="184"/>
      <c r="AG640" s="184"/>
      <c r="AH640" s="184"/>
      <c r="AI640" s="184"/>
      <c r="AJ640" s="174"/>
      <c r="AK640" s="174"/>
      <c r="AL640" s="174"/>
      <c r="AM640" s="174"/>
      <c r="AN640" s="174"/>
    </row>
    <row r="641" spans="1:40" ht="15.75" customHeight="1">
      <c r="A641" s="181" t="str">
        <f t="shared" si="4"/>
        <v/>
      </c>
      <c r="B641" s="182"/>
      <c r="C641" s="182"/>
      <c r="D641" s="182" t="str">
        <f t="array" ref="D641">IF(F641="","",INDEX(#REF!,MATCH(F641,#REF!,0)))</f>
        <v/>
      </c>
      <c r="E641" s="182" t="str">
        <f t="array" ref="E641">IF(F641="","",INDEX(#REF!,MATCH(F641,#REF!,0)))</f>
        <v/>
      </c>
      <c r="F641" s="182"/>
      <c r="G641" s="182"/>
      <c r="H641" s="183"/>
      <c r="I641" s="182"/>
      <c r="J641" s="182"/>
      <c r="K641" s="182"/>
      <c r="L641" s="182"/>
      <c r="M641" s="182"/>
      <c r="N641" s="182"/>
      <c r="O641" s="182"/>
      <c r="P641" s="184"/>
      <c r="Q641" s="184"/>
      <c r="R641" s="184"/>
      <c r="S641" s="184"/>
      <c r="T641" s="184"/>
      <c r="U641" s="184"/>
      <c r="V641" s="184"/>
      <c r="W641" s="184"/>
      <c r="X641" s="184"/>
      <c r="Y641" s="182"/>
      <c r="Z641" s="182"/>
      <c r="AA641" s="184"/>
      <c r="AB641" s="184"/>
      <c r="AC641" s="184"/>
      <c r="AD641" s="184"/>
      <c r="AE641" s="184"/>
      <c r="AF641" s="184"/>
      <c r="AG641" s="184"/>
      <c r="AH641" s="184"/>
      <c r="AI641" s="184"/>
      <c r="AJ641" s="174"/>
      <c r="AK641" s="174"/>
      <c r="AL641" s="174"/>
      <c r="AM641" s="174"/>
      <c r="AN641" s="174"/>
    </row>
    <row r="642" spans="1:40" ht="15.75" customHeight="1">
      <c r="A642" s="181" t="str">
        <f t="shared" si="4"/>
        <v/>
      </c>
      <c r="B642" s="182"/>
      <c r="C642" s="182"/>
      <c r="D642" s="182" t="str">
        <f t="array" ref="D642">IF(F642="","",INDEX(#REF!,MATCH(F642,#REF!,0)))</f>
        <v/>
      </c>
      <c r="E642" s="182" t="str">
        <f t="array" ref="E642">IF(F642="","",INDEX(#REF!,MATCH(F642,#REF!,0)))</f>
        <v/>
      </c>
      <c r="F642" s="182"/>
      <c r="G642" s="182"/>
      <c r="H642" s="183"/>
      <c r="I642" s="182"/>
      <c r="J642" s="182"/>
      <c r="K642" s="182"/>
      <c r="L642" s="182"/>
      <c r="M642" s="182"/>
      <c r="N642" s="182"/>
      <c r="O642" s="182"/>
      <c r="P642" s="184"/>
      <c r="Q642" s="184"/>
      <c r="R642" s="184"/>
      <c r="S642" s="184"/>
      <c r="T642" s="184"/>
      <c r="U642" s="184"/>
      <c r="V642" s="184"/>
      <c r="W642" s="184"/>
      <c r="X642" s="184"/>
      <c r="Y642" s="182"/>
      <c r="Z642" s="182"/>
      <c r="AA642" s="184"/>
      <c r="AB642" s="184"/>
      <c r="AC642" s="184"/>
      <c r="AD642" s="184"/>
      <c r="AE642" s="184"/>
      <c r="AF642" s="184"/>
      <c r="AG642" s="184"/>
      <c r="AH642" s="184"/>
      <c r="AI642" s="184"/>
      <c r="AJ642" s="174"/>
      <c r="AK642" s="174"/>
      <c r="AL642" s="174"/>
      <c r="AM642" s="174"/>
      <c r="AN642" s="174"/>
    </row>
    <row r="643" spans="1:40" ht="15.75" customHeight="1">
      <c r="A643" s="181" t="str">
        <f t="shared" si="4"/>
        <v/>
      </c>
      <c r="B643" s="182"/>
      <c r="C643" s="182"/>
      <c r="D643" s="182" t="str">
        <f t="array" ref="D643">IF(F643="","",INDEX(#REF!,MATCH(F643,#REF!,0)))</f>
        <v/>
      </c>
      <c r="E643" s="182" t="str">
        <f t="array" ref="E643">IF(F643="","",INDEX(#REF!,MATCH(F643,#REF!,0)))</f>
        <v/>
      </c>
      <c r="F643" s="182"/>
      <c r="G643" s="182"/>
      <c r="H643" s="183"/>
      <c r="I643" s="182"/>
      <c r="J643" s="182"/>
      <c r="K643" s="182"/>
      <c r="L643" s="182"/>
      <c r="M643" s="182"/>
      <c r="N643" s="182"/>
      <c r="O643" s="182"/>
      <c r="P643" s="184"/>
      <c r="Q643" s="184"/>
      <c r="R643" s="184"/>
      <c r="S643" s="184"/>
      <c r="T643" s="184"/>
      <c r="U643" s="184"/>
      <c r="V643" s="184"/>
      <c r="W643" s="184"/>
      <c r="X643" s="184"/>
      <c r="Y643" s="182"/>
      <c r="Z643" s="182"/>
      <c r="AA643" s="184"/>
      <c r="AB643" s="184"/>
      <c r="AC643" s="184"/>
      <c r="AD643" s="184"/>
      <c r="AE643" s="184"/>
      <c r="AF643" s="184"/>
      <c r="AG643" s="184"/>
      <c r="AH643" s="184"/>
      <c r="AI643" s="184"/>
      <c r="AJ643" s="174"/>
      <c r="AK643" s="174"/>
      <c r="AL643" s="174"/>
      <c r="AM643" s="174"/>
      <c r="AN643" s="174"/>
    </row>
    <row r="644" spans="1:40" ht="15.75" customHeight="1">
      <c r="A644" s="181" t="str">
        <f t="shared" si="4"/>
        <v/>
      </c>
      <c r="B644" s="182"/>
      <c r="C644" s="182"/>
      <c r="D644" s="182" t="str">
        <f t="array" ref="D644">IF(F644="","",INDEX(#REF!,MATCH(F644,#REF!,0)))</f>
        <v/>
      </c>
      <c r="E644" s="182" t="str">
        <f t="array" ref="E644">IF(F644="","",INDEX(#REF!,MATCH(F644,#REF!,0)))</f>
        <v/>
      </c>
      <c r="F644" s="182"/>
      <c r="G644" s="182"/>
      <c r="H644" s="183"/>
      <c r="I644" s="182"/>
      <c r="J644" s="182"/>
      <c r="K644" s="182"/>
      <c r="L644" s="182"/>
      <c r="M644" s="182"/>
      <c r="N644" s="182"/>
      <c r="O644" s="182"/>
      <c r="P644" s="184"/>
      <c r="Q644" s="184"/>
      <c r="R644" s="184"/>
      <c r="S644" s="184"/>
      <c r="T644" s="184"/>
      <c r="U644" s="184"/>
      <c r="V644" s="184"/>
      <c r="W644" s="184"/>
      <c r="X644" s="184"/>
      <c r="Y644" s="182"/>
      <c r="Z644" s="182"/>
      <c r="AA644" s="184"/>
      <c r="AB644" s="184"/>
      <c r="AC644" s="184"/>
      <c r="AD644" s="184"/>
      <c r="AE644" s="184"/>
      <c r="AF644" s="184"/>
      <c r="AG644" s="184"/>
      <c r="AH644" s="184"/>
      <c r="AI644" s="184"/>
      <c r="AJ644" s="174"/>
      <c r="AK644" s="174"/>
      <c r="AL644" s="174"/>
      <c r="AM644" s="174"/>
      <c r="AN644" s="174"/>
    </row>
    <row r="645" spans="1:40" ht="15.75" customHeight="1">
      <c r="A645" s="181" t="str">
        <f t="shared" si="4"/>
        <v/>
      </c>
      <c r="B645" s="182"/>
      <c r="C645" s="182"/>
      <c r="D645" s="182" t="str">
        <f t="array" ref="D645">IF(F645="","",INDEX(#REF!,MATCH(F645,#REF!,0)))</f>
        <v/>
      </c>
      <c r="E645" s="182" t="str">
        <f t="array" ref="E645">IF(F645="","",INDEX(#REF!,MATCH(F645,#REF!,0)))</f>
        <v/>
      </c>
      <c r="F645" s="182"/>
      <c r="G645" s="182"/>
      <c r="H645" s="183"/>
      <c r="I645" s="182"/>
      <c r="J645" s="182"/>
      <c r="K645" s="182"/>
      <c r="L645" s="182"/>
      <c r="M645" s="182"/>
      <c r="N645" s="182"/>
      <c r="O645" s="182"/>
      <c r="P645" s="184"/>
      <c r="Q645" s="184"/>
      <c r="R645" s="184"/>
      <c r="S645" s="184"/>
      <c r="T645" s="184"/>
      <c r="U645" s="184"/>
      <c r="V645" s="184"/>
      <c r="W645" s="184"/>
      <c r="X645" s="184"/>
      <c r="Y645" s="182"/>
      <c r="Z645" s="182"/>
      <c r="AA645" s="184"/>
      <c r="AB645" s="184"/>
      <c r="AC645" s="184"/>
      <c r="AD645" s="184"/>
      <c r="AE645" s="184"/>
      <c r="AF645" s="184"/>
      <c r="AG645" s="184"/>
      <c r="AH645" s="184"/>
      <c r="AI645" s="184"/>
      <c r="AJ645" s="174"/>
      <c r="AK645" s="174"/>
      <c r="AL645" s="174"/>
      <c r="AM645" s="174"/>
      <c r="AN645" s="174"/>
    </row>
    <row r="646" spans="1:40" ht="15.75" customHeight="1">
      <c r="A646" s="181" t="str">
        <f t="shared" si="4"/>
        <v/>
      </c>
      <c r="B646" s="182"/>
      <c r="C646" s="182"/>
      <c r="D646" s="182" t="str">
        <f t="array" ref="D646">IF(F646="","",INDEX(#REF!,MATCH(F646,#REF!,0)))</f>
        <v/>
      </c>
      <c r="E646" s="182" t="str">
        <f t="array" ref="E646">IF(F646="","",INDEX(#REF!,MATCH(F646,#REF!,0)))</f>
        <v/>
      </c>
      <c r="F646" s="182"/>
      <c r="G646" s="182"/>
      <c r="H646" s="183"/>
      <c r="I646" s="182"/>
      <c r="J646" s="182"/>
      <c r="K646" s="182"/>
      <c r="L646" s="182"/>
      <c r="M646" s="182"/>
      <c r="N646" s="182"/>
      <c r="O646" s="182"/>
      <c r="P646" s="184"/>
      <c r="Q646" s="184"/>
      <c r="R646" s="184"/>
      <c r="S646" s="184"/>
      <c r="T646" s="184"/>
      <c r="U646" s="184"/>
      <c r="V646" s="184"/>
      <c r="W646" s="184"/>
      <c r="X646" s="184"/>
      <c r="Y646" s="182"/>
      <c r="Z646" s="182"/>
      <c r="AA646" s="184"/>
      <c r="AB646" s="184"/>
      <c r="AC646" s="184"/>
      <c r="AD646" s="184"/>
      <c r="AE646" s="184"/>
      <c r="AF646" s="184"/>
      <c r="AG646" s="184"/>
      <c r="AH646" s="184"/>
      <c r="AI646" s="184"/>
      <c r="AJ646" s="174"/>
      <c r="AK646" s="174"/>
      <c r="AL646" s="174"/>
      <c r="AM646" s="174"/>
      <c r="AN646" s="174"/>
    </row>
    <row r="647" spans="1:40" ht="15.75" customHeight="1">
      <c r="A647" s="181" t="str">
        <f t="shared" si="4"/>
        <v/>
      </c>
      <c r="B647" s="182"/>
      <c r="C647" s="182"/>
      <c r="D647" s="182" t="str">
        <f t="array" ref="D647">IF(F647="","",INDEX(#REF!,MATCH(F647,#REF!,0)))</f>
        <v/>
      </c>
      <c r="E647" s="182" t="str">
        <f t="array" ref="E647">IF(F647="","",INDEX(#REF!,MATCH(F647,#REF!,0)))</f>
        <v/>
      </c>
      <c r="F647" s="182"/>
      <c r="G647" s="182"/>
      <c r="H647" s="183"/>
      <c r="I647" s="182"/>
      <c r="J647" s="182"/>
      <c r="K647" s="182"/>
      <c r="L647" s="182"/>
      <c r="M647" s="182"/>
      <c r="N647" s="182"/>
      <c r="O647" s="182"/>
      <c r="P647" s="184"/>
      <c r="Q647" s="184"/>
      <c r="R647" s="184"/>
      <c r="S647" s="184"/>
      <c r="T647" s="184"/>
      <c r="U647" s="184"/>
      <c r="V647" s="184"/>
      <c r="W647" s="184"/>
      <c r="X647" s="184"/>
      <c r="Y647" s="182"/>
      <c r="Z647" s="182"/>
      <c r="AA647" s="184"/>
      <c r="AB647" s="184"/>
      <c r="AC647" s="184"/>
      <c r="AD647" s="184"/>
      <c r="AE647" s="184"/>
      <c r="AF647" s="184"/>
      <c r="AG647" s="184"/>
      <c r="AH647" s="184"/>
      <c r="AI647" s="184"/>
      <c r="AJ647" s="174"/>
      <c r="AK647" s="174"/>
      <c r="AL647" s="174"/>
      <c r="AM647" s="174"/>
      <c r="AN647" s="174"/>
    </row>
    <row r="648" spans="1:40" ht="15.75" customHeight="1">
      <c r="A648" s="181" t="str">
        <f t="shared" si="4"/>
        <v/>
      </c>
      <c r="B648" s="182"/>
      <c r="C648" s="182"/>
      <c r="D648" s="182" t="str">
        <f t="array" ref="D648">IF(F648="","",INDEX(#REF!,MATCH(F648,#REF!,0)))</f>
        <v/>
      </c>
      <c r="E648" s="182" t="str">
        <f t="array" ref="E648">IF(F648="","",INDEX(#REF!,MATCH(F648,#REF!,0)))</f>
        <v/>
      </c>
      <c r="F648" s="182"/>
      <c r="G648" s="182"/>
      <c r="H648" s="183"/>
      <c r="I648" s="182"/>
      <c r="J648" s="182"/>
      <c r="K648" s="182"/>
      <c r="L648" s="182"/>
      <c r="M648" s="182"/>
      <c r="N648" s="182"/>
      <c r="O648" s="182"/>
      <c r="P648" s="184"/>
      <c r="Q648" s="184"/>
      <c r="R648" s="184"/>
      <c r="S648" s="184"/>
      <c r="T648" s="184"/>
      <c r="U648" s="184"/>
      <c r="V648" s="184"/>
      <c r="W648" s="184"/>
      <c r="X648" s="184"/>
      <c r="Y648" s="182"/>
      <c r="Z648" s="182"/>
      <c r="AA648" s="184"/>
      <c r="AB648" s="184"/>
      <c r="AC648" s="184"/>
      <c r="AD648" s="184"/>
      <c r="AE648" s="184"/>
      <c r="AF648" s="184"/>
      <c r="AG648" s="184"/>
      <c r="AH648" s="184"/>
      <c r="AI648" s="184"/>
      <c r="AJ648" s="174"/>
      <c r="AK648" s="174"/>
      <c r="AL648" s="174"/>
      <c r="AM648" s="174"/>
      <c r="AN648" s="174"/>
    </row>
    <row r="649" spans="1:40" ht="15.75" customHeight="1">
      <c r="A649" s="181" t="str">
        <f t="shared" si="4"/>
        <v/>
      </c>
      <c r="B649" s="182"/>
      <c r="C649" s="182"/>
      <c r="D649" s="182" t="str">
        <f t="array" ref="D649">IF(F649="","",INDEX(#REF!,MATCH(F649,#REF!,0)))</f>
        <v/>
      </c>
      <c r="E649" s="182" t="str">
        <f t="array" ref="E649">IF(F649="","",INDEX(#REF!,MATCH(F649,#REF!,0)))</f>
        <v/>
      </c>
      <c r="F649" s="182"/>
      <c r="G649" s="182"/>
      <c r="H649" s="183"/>
      <c r="I649" s="182"/>
      <c r="J649" s="182"/>
      <c r="K649" s="182"/>
      <c r="L649" s="182"/>
      <c r="M649" s="182"/>
      <c r="N649" s="182"/>
      <c r="O649" s="182"/>
      <c r="P649" s="184"/>
      <c r="Q649" s="184"/>
      <c r="R649" s="184"/>
      <c r="S649" s="184"/>
      <c r="T649" s="184"/>
      <c r="U649" s="184"/>
      <c r="V649" s="184"/>
      <c r="W649" s="184"/>
      <c r="X649" s="184"/>
      <c r="Y649" s="182"/>
      <c r="Z649" s="182"/>
      <c r="AA649" s="184"/>
      <c r="AB649" s="184"/>
      <c r="AC649" s="184"/>
      <c r="AD649" s="184"/>
      <c r="AE649" s="184"/>
      <c r="AF649" s="184"/>
      <c r="AG649" s="184"/>
      <c r="AH649" s="184"/>
      <c r="AI649" s="184"/>
      <c r="AJ649" s="174"/>
      <c r="AK649" s="174"/>
      <c r="AL649" s="174"/>
      <c r="AM649" s="174"/>
      <c r="AN649" s="174"/>
    </row>
    <row r="650" spans="1:40" ht="15.75" customHeight="1">
      <c r="A650" s="181" t="str">
        <f t="shared" si="4"/>
        <v/>
      </c>
      <c r="B650" s="182"/>
      <c r="C650" s="182"/>
      <c r="D650" s="182" t="str">
        <f t="array" ref="D650">IF(F650="","",INDEX(#REF!,MATCH(F650,#REF!,0)))</f>
        <v/>
      </c>
      <c r="E650" s="182" t="str">
        <f t="array" ref="E650">IF(F650="","",INDEX(#REF!,MATCH(F650,#REF!,0)))</f>
        <v/>
      </c>
      <c r="F650" s="182"/>
      <c r="G650" s="182"/>
      <c r="H650" s="183"/>
      <c r="I650" s="182"/>
      <c r="J650" s="182"/>
      <c r="K650" s="182"/>
      <c r="L650" s="182"/>
      <c r="M650" s="182"/>
      <c r="N650" s="182"/>
      <c r="O650" s="182"/>
      <c r="P650" s="184"/>
      <c r="Q650" s="184"/>
      <c r="R650" s="184"/>
      <c r="S650" s="184"/>
      <c r="T650" s="184"/>
      <c r="U650" s="184"/>
      <c r="V650" s="184"/>
      <c r="W650" s="184"/>
      <c r="X650" s="184"/>
      <c r="Y650" s="182"/>
      <c r="Z650" s="182"/>
      <c r="AA650" s="184"/>
      <c r="AB650" s="184"/>
      <c r="AC650" s="184"/>
      <c r="AD650" s="184"/>
      <c r="AE650" s="184"/>
      <c r="AF650" s="184"/>
      <c r="AG650" s="184"/>
      <c r="AH650" s="184"/>
      <c r="AI650" s="184"/>
      <c r="AJ650" s="174"/>
      <c r="AK650" s="174"/>
      <c r="AL650" s="174"/>
      <c r="AM650" s="174"/>
      <c r="AN650" s="174"/>
    </row>
    <row r="651" spans="1:40" ht="15.75" customHeight="1">
      <c r="A651" s="181" t="str">
        <f t="shared" si="4"/>
        <v/>
      </c>
      <c r="B651" s="182"/>
      <c r="C651" s="182"/>
      <c r="D651" s="182" t="str">
        <f t="array" ref="D651">IF(F651="","",INDEX(#REF!,MATCH(F651,#REF!,0)))</f>
        <v/>
      </c>
      <c r="E651" s="182" t="str">
        <f t="array" ref="E651">IF(F651="","",INDEX(#REF!,MATCH(F651,#REF!,0)))</f>
        <v/>
      </c>
      <c r="F651" s="182"/>
      <c r="G651" s="182"/>
      <c r="H651" s="183"/>
      <c r="I651" s="182"/>
      <c r="J651" s="182"/>
      <c r="K651" s="182"/>
      <c r="L651" s="182"/>
      <c r="M651" s="182"/>
      <c r="N651" s="182"/>
      <c r="O651" s="182"/>
      <c r="P651" s="184"/>
      <c r="Q651" s="184"/>
      <c r="R651" s="184"/>
      <c r="S651" s="184"/>
      <c r="T651" s="184"/>
      <c r="U651" s="184"/>
      <c r="V651" s="184"/>
      <c r="W651" s="184"/>
      <c r="X651" s="184"/>
      <c r="Y651" s="182"/>
      <c r="Z651" s="182"/>
      <c r="AA651" s="184"/>
      <c r="AB651" s="184"/>
      <c r="AC651" s="184"/>
      <c r="AD651" s="184"/>
      <c r="AE651" s="184"/>
      <c r="AF651" s="184"/>
      <c r="AG651" s="184"/>
      <c r="AH651" s="184"/>
      <c r="AI651" s="184"/>
      <c r="AJ651" s="174"/>
      <c r="AK651" s="174"/>
      <c r="AL651" s="174"/>
      <c r="AM651" s="174"/>
      <c r="AN651" s="174"/>
    </row>
    <row r="652" spans="1:40" ht="15.75" customHeight="1">
      <c r="A652" s="181" t="str">
        <f t="shared" si="4"/>
        <v/>
      </c>
      <c r="B652" s="182"/>
      <c r="C652" s="182"/>
      <c r="D652" s="182" t="str">
        <f t="array" ref="D652">IF(F652="","",INDEX(#REF!,MATCH(F652,#REF!,0)))</f>
        <v/>
      </c>
      <c r="E652" s="182" t="str">
        <f t="array" ref="E652">IF(F652="","",INDEX(#REF!,MATCH(F652,#REF!,0)))</f>
        <v/>
      </c>
      <c r="F652" s="182"/>
      <c r="G652" s="182"/>
      <c r="H652" s="183"/>
      <c r="I652" s="182"/>
      <c r="J652" s="182"/>
      <c r="K652" s="182"/>
      <c r="L652" s="182"/>
      <c r="M652" s="182"/>
      <c r="N652" s="182"/>
      <c r="O652" s="182"/>
      <c r="P652" s="184"/>
      <c r="Q652" s="184"/>
      <c r="R652" s="184"/>
      <c r="S652" s="184"/>
      <c r="T652" s="184"/>
      <c r="U652" s="184"/>
      <c r="V652" s="184"/>
      <c r="W652" s="184"/>
      <c r="X652" s="184"/>
      <c r="Y652" s="182"/>
      <c r="Z652" s="182"/>
      <c r="AA652" s="184"/>
      <c r="AB652" s="184"/>
      <c r="AC652" s="184"/>
      <c r="AD652" s="184"/>
      <c r="AE652" s="184"/>
      <c r="AF652" s="184"/>
      <c r="AG652" s="184"/>
      <c r="AH652" s="184"/>
      <c r="AI652" s="184"/>
      <c r="AJ652" s="174"/>
      <c r="AK652" s="174"/>
      <c r="AL652" s="174"/>
      <c r="AM652" s="174"/>
      <c r="AN652" s="174"/>
    </row>
    <row r="653" spans="1:40" ht="15.75" customHeight="1">
      <c r="A653" s="181" t="str">
        <f t="shared" si="4"/>
        <v/>
      </c>
      <c r="B653" s="182"/>
      <c r="C653" s="182"/>
      <c r="D653" s="182" t="str">
        <f t="array" ref="D653">IF(F653="","",INDEX(#REF!,MATCH(F653,#REF!,0)))</f>
        <v/>
      </c>
      <c r="E653" s="182" t="str">
        <f t="array" ref="E653">IF(F653="","",INDEX(#REF!,MATCH(F653,#REF!,0)))</f>
        <v/>
      </c>
      <c r="F653" s="182"/>
      <c r="G653" s="182"/>
      <c r="H653" s="183"/>
      <c r="I653" s="182"/>
      <c r="J653" s="182"/>
      <c r="K653" s="182"/>
      <c r="L653" s="182"/>
      <c r="M653" s="182"/>
      <c r="N653" s="182"/>
      <c r="O653" s="182"/>
      <c r="P653" s="184"/>
      <c r="Q653" s="184"/>
      <c r="R653" s="184"/>
      <c r="S653" s="184"/>
      <c r="T653" s="184"/>
      <c r="U653" s="184"/>
      <c r="V653" s="184"/>
      <c r="W653" s="184"/>
      <c r="X653" s="184"/>
      <c r="Y653" s="182"/>
      <c r="Z653" s="182"/>
      <c r="AA653" s="184"/>
      <c r="AB653" s="184"/>
      <c r="AC653" s="184"/>
      <c r="AD653" s="184"/>
      <c r="AE653" s="184"/>
      <c r="AF653" s="184"/>
      <c r="AG653" s="184"/>
      <c r="AH653" s="184"/>
      <c r="AI653" s="184"/>
      <c r="AJ653" s="174"/>
      <c r="AK653" s="174"/>
      <c r="AL653" s="174"/>
      <c r="AM653" s="174"/>
      <c r="AN653" s="174"/>
    </row>
    <row r="654" spans="1:40" ht="15.75" customHeight="1">
      <c r="A654" s="181" t="str">
        <f t="shared" si="4"/>
        <v/>
      </c>
      <c r="B654" s="182"/>
      <c r="C654" s="182"/>
      <c r="D654" s="182" t="str">
        <f t="array" ref="D654">IF(F654="","",INDEX(#REF!,MATCH(F654,#REF!,0)))</f>
        <v/>
      </c>
      <c r="E654" s="182" t="str">
        <f t="array" ref="E654">IF(F654="","",INDEX(#REF!,MATCH(F654,#REF!,0)))</f>
        <v/>
      </c>
      <c r="F654" s="182"/>
      <c r="G654" s="182"/>
      <c r="H654" s="183"/>
      <c r="I654" s="182"/>
      <c r="J654" s="182"/>
      <c r="K654" s="182"/>
      <c r="L654" s="182"/>
      <c r="M654" s="182"/>
      <c r="N654" s="182"/>
      <c r="O654" s="182"/>
      <c r="P654" s="184"/>
      <c r="Q654" s="184"/>
      <c r="R654" s="184"/>
      <c r="S654" s="184"/>
      <c r="T654" s="184"/>
      <c r="U654" s="184"/>
      <c r="V654" s="184"/>
      <c r="W654" s="184"/>
      <c r="X654" s="184"/>
      <c r="Y654" s="182"/>
      <c r="Z654" s="182"/>
      <c r="AA654" s="184"/>
      <c r="AB654" s="184"/>
      <c r="AC654" s="184"/>
      <c r="AD654" s="184"/>
      <c r="AE654" s="184"/>
      <c r="AF654" s="184"/>
      <c r="AG654" s="184"/>
      <c r="AH654" s="184"/>
      <c r="AI654" s="184"/>
      <c r="AJ654" s="174"/>
      <c r="AK654" s="174"/>
      <c r="AL654" s="174"/>
      <c r="AM654" s="174"/>
      <c r="AN654" s="174"/>
    </row>
    <row r="655" spans="1:40" ht="15.75" customHeight="1">
      <c r="A655" s="181" t="str">
        <f t="shared" si="4"/>
        <v/>
      </c>
      <c r="B655" s="182"/>
      <c r="C655" s="182"/>
      <c r="D655" s="182" t="str">
        <f t="array" ref="D655">IF(F655="","",INDEX(#REF!,MATCH(F655,#REF!,0)))</f>
        <v/>
      </c>
      <c r="E655" s="182" t="str">
        <f t="array" ref="E655">IF(F655="","",INDEX(#REF!,MATCH(F655,#REF!,0)))</f>
        <v/>
      </c>
      <c r="F655" s="182"/>
      <c r="G655" s="182"/>
      <c r="H655" s="183"/>
      <c r="I655" s="182"/>
      <c r="J655" s="182"/>
      <c r="K655" s="182"/>
      <c r="L655" s="182"/>
      <c r="M655" s="182"/>
      <c r="N655" s="182"/>
      <c r="O655" s="182"/>
      <c r="P655" s="184"/>
      <c r="Q655" s="184"/>
      <c r="R655" s="184"/>
      <c r="S655" s="184"/>
      <c r="T655" s="184"/>
      <c r="U655" s="184"/>
      <c r="V655" s="184"/>
      <c r="W655" s="184"/>
      <c r="X655" s="184"/>
      <c r="Y655" s="182"/>
      <c r="Z655" s="182"/>
      <c r="AA655" s="184"/>
      <c r="AB655" s="184"/>
      <c r="AC655" s="184"/>
      <c r="AD655" s="184"/>
      <c r="AE655" s="184"/>
      <c r="AF655" s="184"/>
      <c r="AG655" s="184"/>
      <c r="AH655" s="184"/>
      <c r="AI655" s="184"/>
      <c r="AJ655" s="174"/>
      <c r="AK655" s="174"/>
      <c r="AL655" s="174"/>
      <c r="AM655" s="174"/>
      <c r="AN655" s="174"/>
    </row>
    <row r="656" spans="1:40" ht="15.75" customHeight="1">
      <c r="A656" s="181" t="str">
        <f t="shared" si="4"/>
        <v/>
      </c>
      <c r="B656" s="182"/>
      <c r="C656" s="182"/>
      <c r="D656" s="182" t="str">
        <f t="array" ref="D656">IF(F656="","",INDEX(#REF!,MATCH(F656,#REF!,0)))</f>
        <v/>
      </c>
      <c r="E656" s="182" t="str">
        <f t="array" ref="E656">IF(F656="","",INDEX(#REF!,MATCH(F656,#REF!,0)))</f>
        <v/>
      </c>
      <c r="F656" s="182"/>
      <c r="G656" s="182"/>
      <c r="H656" s="183"/>
      <c r="I656" s="182"/>
      <c r="J656" s="182"/>
      <c r="K656" s="182"/>
      <c r="L656" s="182"/>
      <c r="M656" s="182"/>
      <c r="N656" s="182"/>
      <c r="O656" s="182"/>
      <c r="P656" s="184"/>
      <c r="Q656" s="184"/>
      <c r="R656" s="184"/>
      <c r="S656" s="184"/>
      <c r="T656" s="184"/>
      <c r="U656" s="184"/>
      <c r="V656" s="184"/>
      <c r="W656" s="184"/>
      <c r="X656" s="184"/>
      <c r="Y656" s="182"/>
      <c r="Z656" s="182"/>
      <c r="AA656" s="184"/>
      <c r="AB656" s="184"/>
      <c r="AC656" s="184"/>
      <c r="AD656" s="184"/>
      <c r="AE656" s="184"/>
      <c r="AF656" s="184"/>
      <c r="AG656" s="184"/>
      <c r="AH656" s="184"/>
      <c r="AI656" s="184"/>
      <c r="AJ656" s="174"/>
      <c r="AK656" s="174"/>
      <c r="AL656" s="174"/>
      <c r="AM656" s="174"/>
      <c r="AN656" s="174"/>
    </row>
    <row r="657" spans="1:40" ht="15.75" customHeight="1">
      <c r="A657" s="181" t="str">
        <f t="shared" si="4"/>
        <v/>
      </c>
      <c r="B657" s="182"/>
      <c r="C657" s="182"/>
      <c r="D657" s="182" t="str">
        <f t="array" ref="D657">IF(F657="","",INDEX(#REF!,MATCH(F657,#REF!,0)))</f>
        <v/>
      </c>
      <c r="E657" s="182" t="str">
        <f t="array" ref="E657">IF(F657="","",INDEX(#REF!,MATCH(F657,#REF!,0)))</f>
        <v/>
      </c>
      <c r="F657" s="182"/>
      <c r="G657" s="182"/>
      <c r="H657" s="183"/>
      <c r="I657" s="182"/>
      <c r="J657" s="182"/>
      <c r="K657" s="182"/>
      <c r="L657" s="182"/>
      <c r="M657" s="182"/>
      <c r="N657" s="182"/>
      <c r="O657" s="182"/>
      <c r="P657" s="184"/>
      <c r="Q657" s="184"/>
      <c r="R657" s="184"/>
      <c r="S657" s="184"/>
      <c r="T657" s="184"/>
      <c r="U657" s="184"/>
      <c r="V657" s="184"/>
      <c r="W657" s="184"/>
      <c r="X657" s="184"/>
      <c r="Y657" s="182"/>
      <c r="Z657" s="182"/>
      <c r="AA657" s="184"/>
      <c r="AB657" s="184"/>
      <c r="AC657" s="184"/>
      <c r="AD657" s="184"/>
      <c r="AE657" s="184"/>
      <c r="AF657" s="184"/>
      <c r="AG657" s="184"/>
      <c r="AH657" s="184"/>
      <c r="AI657" s="184"/>
      <c r="AJ657" s="174"/>
      <c r="AK657" s="174"/>
      <c r="AL657" s="174"/>
      <c r="AM657" s="174"/>
      <c r="AN657" s="174"/>
    </row>
    <row r="658" spans="1:40" ht="15.75" customHeight="1">
      <c r="A658" s="181" t="str">
        <f t="shared" si="4"/>
        <v/>
      </c>
      <c r="B658" s="182"/>
      <c r="C658" s="182"/>
      <c r="D658" s="182" t="str">
        <f t="array" ref="D658">IF(F658="","",INDEX(#REF!,MATCH(F658,#REF!,0)))</f>
        <v/>
      </c>
      <c r="E658" s="182" t="str">
        <f t="array" ref="E658">IF(F658="","",INDEX(#REF!,MATCH(F658,#REF!,0)))</f>
        <v/>
      </c>
      <c r="F658" s="182"/>
      <c r="G658" s="182"/>
      <c r="H658" s="183"/>
      <c r="I658" s="182"/>
      <c r="J658" s="182"/>
      <c r="K658" s="182"/>
      <c r="L658" s="182"/>
      <c r="M658" s="182"/>
      <c r="N658" s="182"/>
      <c r="O658" s="182"/>
      <c r="P658" s="184"/>
      <c r="Q658" s="184"/>
      <c r="R658" s="184"/>
      <c r="S658" s="184"/>
      <c r="T658" s="184"/>
      <c r="U658" s="184"/>
      <c r="V658" s="184"/>
      <c r="W658" s="184"/>
      <c r="X658" s="184"/>
      <c r="Y658" s="182"/>
      <c r="Z658" s="182"/>
      <c r="AA658" s="184"/>
      <c r="AB658" s="184"/>
      <c r="AC658" s="184"/>
      <c r="AD658" s="184"/>
      <c r="AE658" s="184"/>
      <c r="AF658" s="184"/>
      <c r="AG658" s="184"/>
      <c r="AH658" s="184"/>
      <c r="AI658" s="184"/>
      <c r="AJ658" s="174"/>
      <c r="AK658" s="174"/>
      <c r="AL658" s="174"/>
      <c r="AM658" s="174"/>
      <c r="AN658" s="174"/>
    </row>
    <row r="659" spans="1:40" ht="15.75" customHeight="1">
      <c r="A659" s="181" t="str">
        <f t="shared" si="4"/>
        <v/>
      </c>
      <c r="B659" s="182"/>
      <c r="C659" s="182"/>
      <c r="D659" s="182" t="str">
        <f t="array" ref="D659">IF(F659="","",INDEX(#REF!,MATCH(F659,#REF!,0)))</f>
        <v/>
      </c>
      <c r="E659" s="182" t="str">
        <f t="array" ref="E659">IF(F659="","",INDEX(#REF!,MATCH(F659,#REF!,0)))</f>
        <v/>
      </c>
      <c r="F659" s="182"/>
      <c r="G659" s="182"/>
      <c r="H659" s="183"/>
      <c r="I659" s="182"/>
      <c r="J659" s="182"/>
      <c r="K659" s="182"/>
      <c r="L659" s="182"/>
      <c r="M659" s="182"/>
      <c r="N659" s="182"/>
      <c r="O659" s="182"/>
      <c r="P659" s="184"/>
      <c r="Q659" s="184"/>
      <c r="R659" s="184"/>
      <c r="S659" s="184"/>
      <c r="T659" s="184"/>
      <c r="U659" s="184"/>
      <c r="V659" s="184"/>
      <c r="W659" s="184"/>
      <c r="X659" s="184"/>
      <c r="Y659" s="182"/>
      <c r="Z659" s="182"/>
      <c r="AA659" s="184"/>
      <c r="AB659" s="184"/>
      <c r="AC659" s="184"/>
      <c r="AD659" s="184"/>
      <c r="AE659" s="184"/>
      <c r="AF659" s="184"/>
      <c r="AG659" s="184"/>
      <c r="AH659" s="184"/>
      <c r="AI659" s="184"/>
      <c r="AJ659" s="174"/>
      <c r="AK659" s="174"/>
      <c r="AL659" s="174"/>
      <c r="AM659" s="174"/>
      <c r="AN659" s="174"/>
    </row>
    <row r="660" spans="1:40" ht="15.75" customHeight="1">
      <c r="A660" s="181" t="str">
        <f t="shared" si="4"/>
        <v/>
      </c>
      <c r="B660" s="182"/>
      <c r="C660" s="182"/>
      <c r="D660" s="182" t="str">
        <f t="array" ref="D660">IF(F660="","",INDEX(#REF!,MATCH(F660,#REF!,0)))</f>
        <v/>
      </c>
      <c r="E660" s="182" t="str">
        <f t="array" ref="E660">IF(F660="","",INDEX(#REF!,MATCH(F660,#REF!,0)))</f>
        <v/>
      </c>
      <c r="F660" s="182"/>
      <c r="G660" s="182"/>
      <c r="H660" s="183"/>
      <c r="I660" s="182"/>
      <c r="J660" s="182"/>
      <c r="K660" s="182"/>
      <c r="L660" s="182"/>
      <c r="M660" s="182"/>
      <c r="N660" s="182"/>
      <c r="O660" s="182"/>
      <c r="P660" s="184"/>
      <c r="Q660" s="184"/>
      <c r="R660" s="184"/>
      <c r="S660" s="184"/>
      <c r="T660" s="184"/>
      <c r="U660" s="184"/>
      <c r="V660" s="184"/>
      <c r="W660" s="184"/>
      <c r="X660" s="184"/>
      <c r="Y660" s="182"/>
      <c r="Z660" s="182"/>
      <c r="AA660" s="184"/>
      <c r="AB660" s="184"/>
      <c r="AC660" s="184"/>
      <c r="AD660" s="184"/>
      <c r="AE660" s="184"/>
      <c r="AF660" s="184"/>
      <c r="AG660" s="184"/>
      <c r="AH660" s="184"/>
      <c r="AI660" s="184"/>
      <c r="AJ660" s="174"/>
      <c r="AK660" s="174"/>
      <c r="AL660" s="174"/>
      <c r="AM660" s="174"/>
      <c r="AN660" s="174"/>
    </row>
    <row r="661" spans="1:40" ht="15.75" customHeight="1">
      <c r="A661" s="181" t="str">
        <f t="shared" si="4"/>
        <v/>
      </c>
      <c r="B661" s="182"/>
      <c r="C661" s="182"/>
      <c r="D661" s="182" t="str">
        <f t="array" ref="D661">IF(F661="","",INDEX(#REF!,MATCH(F661,#REF!,0)))</f>
        <v/>
      </c>
      <c r="E661" s="182" t="str">
        <f t="array" ref="E661">IF(F661="","",INDEX(#REF!,MATCH(F661,#REF!,0)))</f>
        <v/>
      </c>
      <c r="F661" s="182"/>
      <c r="G661" s="182"/>
      <c r="H661" s="183"/>
      <c r="I661" s="182"/>
      <c r="J661" s="182"/>
      <c r="K661" s="182"/>
      <c r="L661" s="182"/>
      <c r="M661" s="182"/>
      <c r="N661" s="182"/>
      <c r="O661" s="182"/>
      <c r="P661" s="184"/>
      <c r="Q661" s="184"/>
      <c r="R661" s="184"/>
      <c r="S661" s="184"/>
      <c r="T661" s="184"/>
      <c r="U661" s="184"/>
      <c r="V661" s="184"/>
      <c r="W661" s="184"/>
      <c r="X661" s="184"/>
      <c r="Y661" s="182"/>
      <c r="Z661" s="182"/>
      <c r="AA661" s="184"/>
      <c r="AB661" s="184"/>
      <c r="AC661" s="184"/>
      <c r="AD661" s="184"/>
      <c r="AE661" s="184"/>
      <c r="AF661" s="184"/>
      <c r="AG661" s="184"/>
      <c r="AH661" s="184"/>
      <c r="AI661" s="184"/>
      <c r="AJ661" s="174"/>
      <c r="AK661" s="174"/>
      <c r="AL661" s="174"/>
      <c r="AM661" s="174"/>
      <c r="AN661" s="174"/>
    </row>
    <row r="662" spans="1:40" ht="15.75" customHeight="1">
      <c r="A662" s="181" t="str">
        <f t="shared" si="4"/>
        <v/>
      </c>
      <c r="B662" s="182"/>
      <c r="C662" s="182"/>
      <c r="D662" s="182" t="str">
        <f t="array" ref="D662">IF(F662="","",INDEX(#REF!,MATCH(F662,#REF!,0)))</f>
        <v/>
      </c>
      <c r="E662" s="182" t="str">
        <f t="array" ref="E662">IF(F662="","",INDEX(#REF!,MATCH(F662,#REF!,0)))</f>
        <v/>
      </c>
      <c r="F662" s="182"/>
      <c r="G662" s="182"/>
      <c r="H662" s="183"/>
      <c r="I662" s="182"/>
      <c r="J662" s="182"/>
      <c r="K662" s="182"/>
      <c r="L662" s="182"/>
      <c r="M662" s="182"/>
      <c r="N662" s="182"/>
      <c r="O662" s="182"/>
      <c r="P662" s="184"/>
      <c r="Q662" s="184"/>
      <c r="R662" s="184"/>
      <c r="S662" s="184"/>
      <c r="T662" s="184"/>
      <c r="U662" s="184"/>
      <c r="V662" s="184"/>
      <c r="W662" s="184"/>
      <c r="X662" s="184"/>
      <c r="Y662" s="182"/>
      <c r="Z662" s="182"/>
      <c r="AA662" s="184"/>
      <c r="AB662" s="184"/>
      <c r="AC662" s="184"/>
      <c r="AD662" s="184"/>
      <c r="AE662" s="184"/>
      <c r="AF662" s="184"/>
      <c r="AG662" s="184"/>
      <c r="AH662" s="184"/>
      <c r="AI662" s="184"/>
      <c r="AJ662" s="174"/>
      <c r="AK662" s="174"/>
      <c r="AL662" s="174"/>
      <c r="AM662" s="174"/>
      <c r="AN662" s="174"/>
    </row>
    <row r="663" spans="1:40" ht="15.75" customHeight="1">
      <c r="A663" s="181" t="str">
        <f t="shared" si="4"/>
        <v/>
      </c>
      <c r="B663" s="182"/>
      <c r="C663" s="182"/>
      <c r="D663" s="182" t="str">
        <f t="array" ref="D663">IF(F663="","",INDEX(#REF!,MATCH(F663,#REF!,0)))</f>
        <v/>
      </c>
      <c r="E663" s="182" t="str">
        <f t="array" ref="E663">IF(F663="","",INDEX(#REF!,MATCH(F663,#REF!,0)))</f>
        <v/>
      </c>
      <c r="F663" s="182"/>
      <c r="G663" s="182"/>
      <c r="H663" s="183"/>
      <c r="I663" s="182"/>
      <c r="J663" s="182"/>
      <c r="K663" s="182"/>
      <c r="L663" s="182"/>
      <c r="M663" s="182"/>
      <c r="N663" s="182"/>
      <c r="O663" s="182"/>
      <c r="P663" s="184"/>
      <c r="Q663" s="184"/>
      <c r="R663" s="184"/>
      <c r="S663" s="184"/>
      <c r="T663" s="184"/>
      <c r="U663" s="184"/>
      <c r="V663" s="184"/>
      <c r="W663" s="184"/>
      <c r="X663" s="184"/>
      <c r="Y663" s="182"/>
      <c r="Z663" s="182"/>
      <c r="AA663" s="184"/>
      <c r="AB663" s="184"/>
      <c r="AC663" s="184"/>
      <c r="AD663" s="184"/>
      <c r="AE663" s="184"/>
      <c r="AF663" s="184"/>
      <c r="AG663" s="184"/>
      <c r="AH663" s="184"/>
      <c r="AI663" s="184"/>
      <c r="AJ663" s="174"/>
      <c r="AK663" s="174"/>
      <c r="AL663" s="174"/>
      <c r="AM663" s="174"/>
      <c r="AN663" s="174"/>
    </row>
    <row r="664" spans="1:40" ht="15.75" customHeight="1">
      <c r="A664" s="181" t="str">
        <f t="shared" si="4"/>
        <v/>
      </c>
      <c r="B664" s="182"/>
      <c r="C664" s="182"/>
      <c r="D664" s="182" t="str">
        <f t="array" ref="D664">IF(F664="","",INDEX(#REF!,MATCH(F664,#REF!,0)))</f>
        <v/>
      </c>
      <c r="E664" s="182" t="str">
        <f t="array" ref="E664">IF(F664="","",INDEX(#REF!,MATCH(F664,#REF!,0)))</f>
        <v/>
      </c>
      <c r="F664" s="182"/>
      <c r="G664" s="182"/>
      <c r="H664" s="183"/>
      <c r="I664" s="182"/>
      <c r="J664" s="182"/>
      <c r="K664" s="182"/>
      <c r="L664" s="182"/>
      <c r="M664" s="182"/>
      <c r="N664" s="182"/>
      <c r="O664" s="182"/>
      <c r="P664" s="184"/>
      <c r="Q664" s="184"/>
      <c r="R664" s="184"/>
      <c r="S664" s="184"/>
      <c r="T664" s="184"/>
      <c r="U664" s="184"/>
      <c r="V664" s="184"/>
      <c r="W664" s="184"/>
      <c r="X664" s="184"/>
      <c r="Y664" s="182"/>
      <c r="Z664" s="182"/>
      <c r="AA664" s="184"/>
      <c r="AB664" s="184"/>
      <c r="AC664" s="184"/>
      <c r="AD664" s="184"/>
      <c r="AE664" s="184"/>
      <c r="AF664" s="184"/>
      <c r="AG664" s="184"/>
      <c r="AH664" s="184"/>
      <c r="AI664" s="184"/>
      <c r="AJ664" s="174"/>
      <c r="AK664" s="174"/>
      <c r="AL664" s="174"/>
      <c r="AM664" s="174"/>
      <c r="AN664" s="174"/>
    </row>
    <row r="665" spans="1:40" ht="15.75" customHeight="1">
      <c r="A665" s="181" t="str">
        <f t="shared" si="4"/>
        <v/>
      </c>
      <c r="B665" s="182"/>
      <c r="C665" s="182"/>
      <c r="D665" s="182" t="str">
        <f t="array" ref="D665">IF(F665="","",INDEX(#REF!,MATCH(F665,#REF!,0)))</f>
        <v/>
      </c>
      <c r="E665" s="182" t="str">
        <f t="array" ref="E665">IF(F665="","",INDEX(#REF!,MATCH(F665,#REF!,0)))</f>
        <v/>
      </c>
      <c r="F665" s="182"/>
      <c r="G665" s="182"/>
      <c r="H665" s="183"/>
      <c r="I665" s="182"/>
      <c r="J665" s="182"/>
      <c r="K665" s="182"/>
      <c r="L665" s="182"/>
      <c r="M665" s="182"/>
      <c r="N665" s="182"/>
      <c r="O665" s="182"/>
      <c r="P665" s="184"/>
      <c r="Q665" s="184"/>
      <c r="R665" s="184"/>
      <c r="S665" s="184"/>
      <c r="T665" s="184"/>
      <c r="U665" s="184"/>
      <c r="V665" s="184"/>
      <c r="W665" s="184"/>
      <c r="X665" s="184"/>
      <c r="Y665" s="182"/>
      <c r="Z665" s="182"/>
      <c r="AA665" s="184"/>
      <c r="AB665" s="184"/>
      <c r="AC665" s="184"/>
      <c r="AD665" s="184"/>
      <c r="AE665" s="184"/>
      <c r="AF665" s="184"/>
      <c r="AG665" s="184"/>
      <c r="AH665" s="184"/>
      <c r="AI665" s="184"/>
      <c r="AJ665" s="174"/>
      <c r="AK665" s="174"/>
      <c r="AL665" s="174"/>
      <c r="AM665" s="174"/>
      <c r="AN665" s="174"/>
    </row>
    <row r="666" spans="1:40" ht="15.75" customHeight="1">
      <c r="A666" s="181" t="str">
        <f t="shared" si="4"/>
        <v/>
      </c>
      <c r="B666" s="182"/>
      <c r="C666" s="182"/>
      <c r="D666" s="182" t="str">
        <f t="array" ref="D666">IF(F666="","",INDEX(#REF!,MATCH(F666,#REF!,0)))</f>
        <v/>
      </c>
      <c r="E666" s="182" t="str">
        <f t="array" ref="E666">IF(F666="","",INDEX(#REF!,MATCH(F666,#REF!,0)))</f>
        <v/>
      </c>
      <c r="F666" s="182"/>
      <c r="G666" s="182"/>
      <c r="H666" s="183"/>
      <c r="I666" s="182"/>
      <c r="J666" s="182"/>
      <c r="K666" s="182"/>
      <c r="L666" s="182"/>
      <c r="M666" s="182"/>
      <c r="N666" s="182"/>
      <c r="O666" s="182"/>
      <c r="P666" s="184"/>
      <c r="Q666" s="184"/>
      <c r="R666" s="184"/>
      <c r="S666" s="184"/>
      <c r="T666" s="184"/>
      <c r="U666" s="184"/>
      <c r="V666" s="184"/>
      <c r="W666" s="184"/>
      <c r="X666" s="184"/>
      <c r="Y666" s="182"/>
      <c r="Z666" s="182"/>
      <c r="AA666" s="184"/>
      <c r="AB666" s="184"/>
      <c r="AC666" s="184"/>
      <c r="AD666" s="184"/>
      <c r="AE666" s="184"/>
      <c r="AF666" s="184"/>
      <c r="AG666" s="184"/>
      <c r="AH666" s="184"/>
      <c r="AI666" s="184"/>
      <c r="AJ666" s="174"/>
      <c r="AK666" s="174"/>
      <c r="AL666" s="174"/>
      <c r="AM666" s="174"/>
      <c r="AN666" s="174"/>
    </row>
    <row r="667" spans="1:40" ht="15.75" customHeight="1">
      <c r="A667" s="181" t="str">
        <f t="shared" si="4"/>
        <v/>
      </c>
      <c r="B667" s="182"/>
      <c r="C667" s="182"/>
      <c r="D667" s="182" t="str">
        <f t="array" ref="D667">IF(F667="","",INDEX(#REF!,MATCH(F667,#REF!,0)))</f>
        <v/>
      </c>
      <c r="E667" s="182" t="str">
        <f t="array" ref="E667">IF(F667="","",INDEX(#REF!,MATCH(F667,#REF!,0)))</f>
        <v/>
      </c>
      <c r="F667" s="182"/>
      <c r="G667" s="182"/>
      <c r="H667" s="183"/>
      <c r="I667" s="182"/>
      <c r="J667" s="182"/>
      <c r="K667" s="182"/>
      <c r="L667" s="182"/>
      <c r="M667" s="182"/>
      <c r="N667" s="182"/>
      <c r="O667" s="182"/>
      <c r="P667" s="184"/>
      <c r="Q667" s="184"/>
      <c r="R667" s="184"/>
      <c r="S667" s="184"/>
      <c r="T667" s="184"/>
      <c r="U667" s="184"/>
      <c r="V667" s="184"/>
      <c r="W667" s="184"/>
      <c r="X667" s="184"/>
      <c r="Y667" s="182"/>
      <c r="Z667" s="182"/>
      <c r="AA667" s="184"/>
      <c r="AB667" s="184"/>
      <c r="AC667" s="184"/>
      <c r="AD667" s="184"/>
      <c r="AE667" s="184"/>
      <c r="AF667" s="184"/>
      <c r="AG667" s="184"/>
      <c r="AH667" s="184"/>
      <c r="AI667" s="184"/>
      <c r="AJ667" s="174"/>
      <c r="AK667" s="174"/>
      <c r="AL667" s="174"/>
      <c r="AM667" s="174"/>
      <c r="AN667" s="174"/>
    </row>
    <row r="668" spans="1:40" ht="15.75" customHeight="1">
      <c r="A668" s="181" t="str">
        <f t="shared" si="4"/>
        <v/>
      </c>
      <c r="B668" s="182"/>
      <c r="C668" s="182"/>
      <c r="D668" s="182" t="str">
        <f t="array" ref="D668">IF(F668="","",INDEX(#REF!,MATCH(F668,#REF!,0)))</f>
        <v/>
      </c>
      <c r="E668" s="182" t="str">
        <f t="array" ref="E668">IF(F668="","",INDEX(#REF!,MATCH(F668,#REF!,0)))</f>
        <v/>
      </c>
      <c r="F668" s="182"/>
      <c r="G668" s="182"/>
      <c r="H668" s="183"/>
      <c r="I668" s="182"/>
      <c r="J668" s="182"/>
      <c r="K668" s="182"/>
      <c r="L668" s="182"/>
      <c r="M668" s="182"/>
      <c r="N668" s="182"/>
      <c r="O668" s="182"/>
      <c r="P668" s="184"/>
      <c r="Q668" s="184"/>
      <c r="R668" s="184"/>
      <c r="S668" s="184"/>
      <c r="T668" s="184"/>
      <c r="U668" s="184"/>
      <c r="V668" s="184"/>
      <c r="W668" s="184"/>
      <c r="X668" s="184"/>
      <c r="Y668" s="182"/>
      <c r="Z668" s="182"/>
      <c r="AA668" s="184"/>
      <c r="AB668" s="184"/>
      <c r="AC668" s="184"/>
      <c r="AD668" s="184"/>
      <c r="AE668" s="184"/>
      <c r="AF668" s="184"/>
      <c r="AG668" s="184"/>
      <c r="AH668" s="184"/>
      <c r="AI668" s="184"/>
      <c r="AJ668" s="174"/>
      <c r="AK668" s="174"/>
      <c r="AL668" s="174"/>
      <c r="AM668" s="174"/>
      <c r="AN668" s="174"/>
    </row>
    <row r="669" spans="1:40" ht="15.75" customHeight="1">
      <c r="A669" s="181" t="str">
        <f t="shared" si="4"/>
        <v/>
      </c>
      <c r="B669" s="182"/>
      <c r="C669" s="182"/>
      <c r="D669" s="182" t="str">
        <f t="array" ref="D669">IF(F669="","",INDEX(#REF!,MATCH(F669,#REF!,0)))</f>
        <v/>
      </c>
      <c r="E669" s="182" t="str">
        <f t="array" ref="E669">IF(F669="","",INDEX(#REF!,MATCH(F669,#REF!,0)))</f>
        <v/>
      </c>
      <c r="F669" s="182"/>
      <c r="G669" s="182"/>
      <c r="H669" s="183"/>
      <c r="I669" s="182"/>
      <c r="J669" s="182"/>
      <c r="K669" s="182"/>
      <c r="L669" s="182"/>
      <c r="M669" s="182"/>
      <c r="N669" s="182"/>
      <c r="O669" s="182"/>
      <c r="P669" s="184"/>
      <c r="Q669" s="184"/>
      <c r="R669" s="184"/>
      <c r="S669" s="184"/>
      <c r="T669" s="184"/>
      <c r="U669" s="184"/>
      <c r="V669" s="184"/>
      <c r="W669" s="184"/>
      <c r="X669" s="184"/>
      <c r="Y669" s="182"/>
      <c r="Z669" s="182"/>
      <c r="AA669" s="184"/>
      <c r="AB669" s="184"/>
      <c r="AC669" s="184"/>
      <c r="AD669" s="184"/>
      <c r="AE669" s="184"/>
      <c r="AF669" s="184"/>
      <c r="AG669" s="184"/>
      <c r="AH669" s="184"/>
      <c r="AI669" s="184"/>
      <c r="AJ669" s="174"/>
      <c r="AK669" s="174"/>
      <c r="AL669" s="174"/>
      <c r="AM669" s="174"/>
      <c r="AN669" s="174"/>
    </row>
    <row r="670" spans="1:40" ht="15.75" customHeight="1">
      <c r="A670" s="181" t="str">
        <f t="shared" si="4"/>
        <v/>
      </c>
      <c r="B670" s="182"/>
      <c r="C670" s="182"/>
      <c r="D670" s="182" t="str">
        <f t="array" ref="D670">IF(F670="","",INDEX(#REF!,MATCH(F670,#REF!,0)))</f>
        <v/>
      </c>
      <c r="E670" s="182" t="str">
        <f t="array" ref="E670">IF(F670="","",INDEX(#REF!,MATCH(F670,#REF!,0)))</f>
        <v/>
      </c>
      <c r="F670" s="182"/>
      <c r="G670" s="182"/>
      <c r="H670" s="183"/>
      <c r="I670" s="182"/>
      <c r="J670" s="182"/>
      <c r="K670" s="182"/>
      <c r="L670" s="182"/>
      <c r="M670" s="182"/>
      <c r="N670" s="182"/>
      <c r="O670" s="182"/>
      <c r="P670" s="184"/>
      <c r="Q670" s="184"/>
      <c r="R670" s="184"/>
      <c r="S670" s="184"/>
      <c r="T670" s="184"/>
      <c r="U670" s="184"/>
      <c r="V670" s="184"/>
      <c r="W670" s="184"/>
      <c r="X670" s="184"/>
      <c r="Y670" s="182"/>
      <c r="Z670" s="182"/>
      <c r="AA670" s="184"/>
      <c r="AB670" s="184"/>
      <c r="AC670" s="184"/>
      <c r="AD670" s="184"/>
      <c r="AE670" s="184"/>
      <c r="AF670" s="184"/>
      <c r="AG670" s="184"/>
      <c r="AH670" s="184"/>
      <c r="AI670" s="184"/>
      <c r="AJ670" s="174"/>
      <c r="AK670" s="174"/>
      <c r="AL670" s="174"/>
      <c r="AM670" s="174"/>
      <c r="AN670" s="174"/>
    </row>
    <row r="671" spans="1:40" ht="15.75" customHeight="1">
      <c r="A671" s="181" t="str">
        <f t="shared" si="4"/>
        <v/>
      </c>
      <c r="B671" s="182"/>
      <c r="C671" s="182"/>
      <c r="D671" s="182" t="str">
        <f t="array" ref="D671">IF(F671="","",INDEX(#REF!,MATCH(F671,#REF!,0)))</f>
        <v/>
      </c>
      <c r="E671" s="182" t="str">
        <f t="array" ref="E671">IF(F671="","",INDEX(#REF!,MATCH(F671,#REF!,0)))</f>
        <v/>
      </c>
      <c r="F671" s="182"/>
      <c r="G671" s="182"/>
      <c r="H671" s="183"/>
      <c r="I671" s="182"/>
      <c r="J671" s="182"/>
      <c r="K671" s="182"/>
      <c r="L671" s="182"/>
      <c r="M671" s="182"/>
      <c r="N671" s="182"/>
      <c r="O671" s="182"/>
      <c r="P671" s="184"/>
      <c r="Q671" s="184"/>
      <c r="R671" s="184"/>
      <c r="S671" s="184"/>
      <c r="T671" s="184"/>
      <c r="U671" s="184"/>
      <c r="V671" s="184"/>
      <c r="W671" s="184"/>
      <c r="X671" s="184"/>
      <c r="Y671" s="182"/>
      <c r="Z671" s="182"/>
      <c r="AA671" s="184"/>
      <c r="AB671" s="184"/>
      <c r="AC671" s="184"/>
      <c r="AD671" s="184"/>
      <c r="AE671" s="184"/>
      <c r="AF671" s="184"/>
      <c r="AG671" s="184"/>
      <c r="AH671" s="184"/>
      <c r="AI671" s="184"/>
      <c r="AJ671" s="174"/>
      <c r="AK671" s="174"/>
      <c r="AL671" s="174"/>
      <c r="AM671" s="174"/>
      <c r="AN671" s="174"/>
    </row>
    <row r="672" spans="1:40" ht="15.75" customHeight="1">
      <c r="A672" s="181" t="str">
        <f t="shared" si="4"/>
        <v/>
      </c>
      <c r="B672" s="182"/>
      <c r="C672" s="182"/>
      <c r="D672" s="182" t="str">
        <f t="array" ref="D672">IF(F672="","",INDEX(#REF!,MATCH(F672,#REF!,0)))</f>
        <v/>
      </c>
      <c r="E672" s="182" t="str">
        <f t="array" ref="E672">IF(F672="","",INDEX(#REF!,MATCH(F672,#REF!,0)))</f>
        <v/>
      </c>
      <c r="F672" s="182"/>
      <c r="G672" s="182"/>
      <c r="H672" s="183"/>
      <c r="I672" s="182"/>
      <c r="J672" s="182"/>
      <c r="K672" s="182"/>
      <c r="L672" s="182"/>
      <c r="M672" s="182"/>
      <c r="N672" s="182"/>
      <c r="O672" s="182"/>
      <c r="P672" s="184"/>
      <c r="Q672" s="184"/>
      <c r="R672" s="184"/>
      <c r="S672" s="184"/>
      <c r="T672" s="184"/>
      <c r="U672" s="184"/>
      <c r="V672" s="184"/>
      <c r="W672" s="184"/>
      <c r="X672" s="184"/>
      <c r="Y672" s="182"/>
      <c r="Z672" s="182"/>
      <c r="AA672" s="184"/>
      <c r="AB672" s="184"/>
      <c r="AC672" s="184"/>
      <c r="AD672" s="184"/>
      <c r="AE672" s="184"/>
      <c r="AF672" s="184"/>
      <c r="AG672" s="184"/>
      <c r="AH672" s="184"/>
      <c r="AI672" s="184"/>
      <c r="AJ672" s="174"/>
      <c r="AK672" s="174"/>
      <c r="AL672" s="174"/>
      <c r="AM672" s="174"/>
      <c r="AN672" s="174"/>
    </row>
    <row r="673" spans="1:40" ht="15.75" customHeight="1">
      <c r="A673" s="181" t="str">
        <f t="shared" si="4"/>
        <v/>
      </c>
      <c r="B673" s="182"/>
      <c r="C673" s="182"/>
      <c r="D673" s="182" t="str">
        <f t="array" ref="D673">IF(F673="","",INDEX(#REF!,MATCH(F673,#REF!,0)))</f>
        <v/>
      </c>
      <c r="E673" s="182" t="str">
        <f t="array" ref="E673">IF(F673="","",INDEX(#REF!,MATCH(F673,#REF!,0)))</f>
        <v/>
      </c>
      <c r="F673" s="182"/>
      <c r="G673" s="182"/>
      <c r="H673" s="183"/>
      <c r="I673" s="182"/>
      <c r="J673" s="182"/>
      <c r="K673" s="182"/>
      <c r="L673" s="182"/>
      <c r="M673" s="182"/>
      <c r="N673" s="182"/>
      <c r="O673" s="182"/>
      <c r="P673" s="184"/>
      <c r="Q673" s="184"/>
      <c r="R673" s="184"/>
      <c r="S673" s="184"/>
      <c r="T673" s="184"/>
      <c r="U673" s="184"/>
      <c r="V673" s="184"/>
      <c r="W673" s="184"/>
      <c r="X673" s="184"/>
      <c r="Y673" s="182"/>
      <c r="Z673" s="182"/>
      <c r="AA673" s="184"/>
      <c r="AB673" s="184"/>
      <c r="AC673" s="184"/>
      <c r="AD673" s="184"/>
      <c r="AE673" s="184"/>
      <c r="AF673" s="184"/>
      <c r="AG673" s="184"/>
      <c r="AH673" s="184"/>
      <c r="AI673" s="184"/>
      <c r="AJ673" s="174"/>
      <c r="AK673" s="174"/>
      <c r="AL673" s="174"/>
      <c r="AM673" s="174"/>
      <c r="AN673" s="174"/>
    </row>
    <row r="674" spans="1:40" ht="15.75" customHeight="1">
      <c r="A674" s="181" t="str">
        <f t="shared" si="4"/>
        <v/>
      </c>
      <c r="B674" s="182"/>
      <c r="C674" s="182"/>
      <c r="D674" s="182" t="str">
        <f t="array" ref="D674">IF(F674="","",INDEX(#REF!,MATCH(F674,#REF!,0)))</f>
        <v/>
      </c>
      <c r="E674" s="182" t="str">
        <f t="array" ref="E674">IF(F674="","",INDEX(#REF!,MATCH(F674,#REF!,0)))</f>
        <v/>
      </c>
      <c r="F674" s="182"/>
      <c r="G674" s="182"/>
      <c r="H674" s="183"/>
      <c r="I674" s="182"/>
      <c r="J674" s="182"/>
      <c r="K674" s="182"/>
      <c r="L674" s="182"/>
      <c r="M674" s="182"/>
      <c r="N674" s="182"/>
      <c r="O674" s="182"/>
      <c r="P674" s="184"/>
      <c r="Q674" s="184"/>
      <c r="R674" s="184"/>
      <c r="S674" s="184"/>
      <c r="T674" s="184"/>
      <c r="U674" s="184"/>
      <c r="V674" s="184"/>
      <c r="W674" s="184"/>
      <c r="X674" s="184"/>
      <c r="Y674" s="182"/>
      <c r="Z674" s="182"/>
      <c r="AA674" s="184"/>
      <c r="AB674" s="184"/>
      <c r="AC674" s="184"/>
      <c r="AD674" s="184"/>
      <c r="AE674" s="184"/>
      <c r="AF674" s="184"/>
      <c r="AG674" s="184"/>
      <c r="AH674" s="184"/>
      <c r="AI674" s="184"/>
      <c r="AJ674" s="174"/>
      <c r="AK674" s="174"/>
      <c r="AL674" s="174"/>
      <c r="AM674" s="174"/>
      <c r="AN674" s="174"/>
    </row>
    <row r="675" spans="1:40" ht="15.75" customHeight="1">
      <c r="A675" s="181" t="str">
        <f t="shared" si="4"/>
        <v/>
      </c>
      <c r="B675" s="182"/>
      <c r="C675" s="182"/>
      <c r="D675" s="182" t="str">
        <f t="array" ref="D675">IF(F675="","",INDEX(#REF!,MATCH(F675,#REF!,0)))</f>
        <v/>
      </c>
      <c r="E675" s="182" t="str">
        <f t="array" ref="E675">IF(F675="","",INDEX(#REF!,MATCH(F675,#REF!,0)))</f>
        <v/>
      </c>
      <c r="F675" s="182"/>
      <c r="G675" s="182"/>
      <c r="H675" s="183"/>
      <c r="I675" s="182"/>
      <c r="J675" s="182"/>
      <c r="K675" s="182"/>
      <c r="L675" s="182"/>
      <c r="M675" s="182"/>
      <c r="N675" s="182"/>
      <c r="O675" s="182"/>
      <c r="P675" s="184"/>
      <c r="Q675" s="184"/>
      <c r="R675" s="184"/>
      <c r="S675" s="184"/>
      <c r="T675" s="184"/>
      <c r="U675" s="184"/>
      <c r="V675" s="184"/>
      <c r="W675" s="184"/>
      <c r="X675" s="184"/>
      <c r="Y675" s="182"/>
      <c r="Z675" s="182"/>
      <c r="AA675" s="184"/>
      <c r="AB675" s="184"/>
      <c r="AC675" s="184"/>
      <c r="AD675" s="184"/>
      <c r="AE675" s="184"/>
      <c r="AF675" s="184"/>
      <c r="AG675" s="184"/>
      <c r="AH675" s="184"/>
      <c r="AI675" s="184"/>
      <c r="AJ675" s="174"/>
      <c r="AK675" s="174"/>
      <c r="AL675" s="174"/>
      <c r="AM675" s="174"/>
      <c r="AN675" s="174"/>
    </row>
    <row r="676" spans="1:40" ht="15.75" customHeight="1">
      <c r="A676" s="181" t="str">
        <f t="shared" si="4"/>
        <v/>
      </c>
      <c r="B676" s="182"/>
      <c r="C676" s="182"/>
      <c r="D676" s="182" t="str">
        <f t="array" ref="D676">IF(F676="","",INDEX(#REF!,MATCH(F676,#REF!,0)))</f>
        <v/>
      </c>
      <c r="E676" s="182" t="str">
        <f t="array" ref="E676">IF(F676="","",INDEX(#REF!,MATCH(F676,#REF!,0)))</f>
        <v/>
      </c>
      <c r="F676" s="182"/>
      <c r="G676" s="182"/>
      <c r="H676" s="183"/>
      <c r="I676" s="182"/>
      <c r="J676" s="182"/>
      <c r="K676" s="182"/>
      <c r="L676" s="182"/>
      <c r="M676" s="182"/>
      <c r="N676" s="182"/>
      <c r="O676" s="182"/>
      <c r="P676" s="184"/>
      <c r="Q676" s="184"/>
      <c r="R676" s="184"/>
      <c r="S676" s="184"/>
      <c r="T676" s="184"/>
      <c r="U676" s="184"/>
      <c r="V676" s="184"/>
      <c r="W676" s="184"/>
      <c r="X676" s="184"/>
      <c r="Y676" s="182"/>
      <c r="Z676" s="182"/>
      <c r="AA676" s="184"/>
      <c r="AB676" s="184"/>
      <c r="AC676" s="184"/>
      <c r="AD676" s="184"/>
      <c r="AE676" s="184"/>
      <c r="AF676" s="184"/>
      <c r="AG676" s="184"/>
      <c r="AH676" s="184"/>
      <c r="AI676" s="184"/>
      <c r="AJ676" s="174"/>
      <c r="AK676" s="174"/>
      <c r="AL676" s="174"/>
      <c r="AM676" s="174"/>
      <c r="AN676" s="174"/>
    </row>
    <row r="677" spans="1:40" ht="15.75" customHeight="1">
      <c r="A677" s="181" t="str">
        <f t="shared" si="4"/>
        <v/>
      </c>
      <c r="B677" s="182"/>
      <c r="C677" s="182"/>
      <c r="D677" s="182" t="str">
        <f t="array" ref="D677">IF(F677="","",INDEX(#REF!,MATCH(F677,#REF!,0)))</f>
        <v/>
      </c>
      <c r="E677" s="182" t="str">
        <f t="array" ref="E677">IF(F677="","",INDEX(#REF!,MATCH(F677,#REF!,0)))</f>
        <v/>
      </c>
      <c r="F677" s="182"/>
      <c r="G677" s="182"/>
      <c r="H677" s="183"/>
      <c r="I677" s="182"/>
      <c r="J677" s="182"/>
      <c r="K677" s="182"/>
      <c r="L677" s="182"/>
      <c r="M677" s="182"/>
      <c r="N677" s="182"/>
      <c r="O677" s="182"/>
      <c r="P677" s="184"/>
      <c r="Q677" s="184"/>
      <c r="R677" s="184"/>
      <c r="S677" s="184"/>
      <c r="T677" s="184"/>
      <c r="U677" s="184"/>
      <c r="V677" s="184"/>
      <c r="W677" s="184"/>
      <c r="X677" s="184"/>
      <c r="Y677" s="182"/>
      <c r="Z677" s="182"/>
      <c r="AA677" s="184"/>
      <c r="AB677" s="184"/>
      <c r="AC677" s="184"/>
      <c r="AD677" s="184"/>
      <c r="AE677" s="184"/>
      <c r="AF677" s="184"/>
      <c r="AG677" s="184"/>
      <c r="AH677" s="184"/>
      <c r="AI677" s="184"/>
      <c r="AJ677" s="174"/>
      <c r="AK677" s="174"/>
      <c r="AL677" s="174"/>
      <c r="AM677" s="174"/>
      <c r="AN677" s="174"/>
    </row>
    <row r="678" spans="1:40" ht="15.75" customHeight="1">
      <c r="A678" s="181" t="str">
        <f t="shared" si="4"/>
        <v/>
      </c>
      <c r="B678" s="182"/>
      <c r="C678" s="182"/>
      <c r="D678" s="182" t="str">
        <f t="array" ref="D678">IF(F678="","",INDEX(#REF!,MATCH(F678,#REF!,0)))</f>
        <v/>
      </c>
      <c r="E678" s="182" t="str">
        <f t="array" ref="E678">IF(F678="","",INDEX(#REF!,MATCH(F678,#REF!,0)))</f>
        <v/>
      </c>
      <c r="F678" s="182"/>
      <c r="G678" s="182"/>
      <c r="H678" s="183"/>
      <c r="I678" s="182"/>
      <c r="J678" s="182"/>
      <c r="K678" s="182"/>
      <c r="L678" s="182"/>
      <c r="M678" s="182"/>
      <c r="N678" s="182"/>
      <c r="O678" s="182"/>
      <c r="P678" s="184"/>
      <c r="Q678" s="184"/>
      <c r="R678" s="184"/>
      <c r="S678" s="184"/>
      <c r="T678" s="184"/>
      <c r="U678" s="184"/>
      <c r="V678" s="184"/>
      <c r="W678" s="184"/>
      <c r="X678" s="184"/>
      <c r="Y678" s="182"/>
      <c r="Z678" s="182"/>
      <c r="AA678" s="184"/>
      <c r="AB678" s="184"/>
      <c r="AC678" s="184"/>
      <c r="AD678" s="184"/>
      <c r="AE678" s="184"/>
      <c r="AF678" s="184"/>
      <c r="AG678" s="184"/>
      <c r="AH678" s="184"/>
      <c r="AI678" s="184"/>
      <c r="AJ678" s="174"/>
      <c r="AK678" s="174"/>
      <c r="AL678" s="174"/>
      <c r="AM678" s="174"/>
      <c r="AN678" s="174"/>
    </row>
    <row r="679" spans="1:40" ht="15.75" customHeight="1">
      <c r="A679" s="181" t="str">
        <f t="shared" si="4"/>
        <v/>
      </c>
      <c r="B679" s="182"/>
      <c r="C679" s="182"/>
      <c r="D679" s="182" t="str">
        <f t="array" ref="D679">IF(F679="","",INDEX(#REF!,MATCH(F679,#REF!,0)))</f>
        <v/>
      </c>
      <c r="E679" s="182" t="str">
        <f t="array" ref="E679">IF(F679="","",INDEX(#REF!,MATCH(F679,#REF!,0)))</f>
        <v/>
      </c>
      <c r="F679" s="182"/>
      <c r="G679" s="182"/>
      <c r="H679" s="183"/>
      <c r="I679" s="182"/>
      <c r="J679" s="182"/>
      <c r="K679" s="182"/>
      <c r="L679" s="182"/>
      <c r="M679" s="182"/>
      <c r="N679" s="182"/>
      <c r="O679" s="182"/>
      <c r="P679" s="184"/>
      <c r="Q679" s="184"/>
      <c r="R679" s="184"/>
      <c r="S679" s="184"/>
      <c r="T679" s="184"/>
      <c r="U679" s="184"/>
      <c r="V679" s="184"/>
      <c r="W679" s="184"/>
      <c r="X679" s="184"/>
      <c r="Y679" s="182"/>
      <c r="Z679" s="182"/>
      <c r="AA679" s="184"/>
      <c r="AB679" s="184"/>
      <c r="AC679" s="184"/>
      <c r="AD679" s="184"/>
      <c r="AE679" s="184"/>
      <c r="AF679" s="184"/>
      <c r="AG679" s="184"/>
      <c r="AH679" s="184"/>
      <c r="AI679" s="184"/>
      <c r="AJ679" s="174"/>
      <c r="AK679" s="174"/>
      <c r="AL679" s="174"/>
      <c r="AM679" s="174"/>
      <c r="AN679" s="174"/>
    </row>
    <row r="680" spans="1:40" ht="15.75" customHeight="1">
      <c r="A680" s="181" t="str">
        <f t="shared" si="4"/>
        <v/>
      </c>
      <c r="B680" s="182"/>
      <c r="C680" s="182"/>
      <c r="D680" s="182" t="str">
        <f t="array" ref="D680">IF(F680="","",INDEX(#REF!,MATCH(F680,#REF!,0)))</f>
        <v/>
      </c>
      <c r="E680" s="182" t="str">
        <f t="array" ref="E680">IF(F680="","",INDEX(#REF!,MATCH(F680,#REF!,0)))</f>
        <v/>
      </c>
      <c r="F680" s="182"/>
      <c r="G680" s="182"/>
      <c r="H680" s="183"/>
      <c r="I680" s="182"/>
      <c r="J680" s="182"/>
      <c r="K680" s="182"/>
      <c r="L680" s="182"/>
      <c r="M680" s="182"/>
      <c r="N680" s="182"/>
      <c r="O680" s="182"/>
      <c r="P680" s="184"/>
      <c r="Q680" s="184"/>
      <c r="R680" s="184"/>
      <c r="S680" s="184"/>
      <c r="T680" s="184"/>
      <c r="U680" s="184"/>
      <c r="V680" s="184"/>
      <c r="W680" s="184"/>
      <c r="X680" s="184"/>
      <c r="Y680" s="182"/>
      <c r="Z680" s="182"/>
      <c r="AA680" s="184"/>
      <c r="AB680" s="184"/>
      <c r="AC680" s="184"/>
      <c r="AD680" s="184"/>
      <c r="AE680" s="184"/>
      <c r="AF680" s="184"/>
      <c r="AG680" s="184"/>
      <c r="AH680" s="184"/>
      <c r="AI680" s="184"/>
      <c r="AJ680" s="174"/>
      <c r="AK680" s="174"/>
      <c r="AL680" s="174"/>
      <c r="AM680" s="174"/>
      <c r="AN680" s="174"/>
    </row>
    <row r="681" spans="1:40" ht="15.75" customHeight="1">
      <c r="A681" s="181" t="str">
        <f t="shared" si="4"/>
        <v/>
      </c>
      <c r="B681" s="182"/>
      <c r="C681" s="182"/>
      <c r="D681" s="182" t="str">
        <f t="array" ref="D681">IF(F681="","",INDEX(#REF!,MATCH(F681,#REF!,0)))</f>
        <v/>
      </c>
      <c r="E681" s="182" t="str">
        <f t="array" ref="E681">IF(F681="","",INDEX(#REF!,MATCH(F681,#REF!,0)))</f>
        <v/>
      </c>
      <c r="F681" s="182"/>
      <c r="G681" s="182"/>
      <c r="H681" s="183"/>
      <c r="I681" s="182"/>
      <c r="J681" s="182"/>
      <c r="K681" s="182"/>
      <c r="L681" s="182"/>
      <c r="M681" s="182"/>
      <c r="N681" s="182"/>
      <c r="O681" s="182"/>
      <c r="P681" s="184"/>
      <c r="Q681" s="184"/>
      <c r="R681" s="184"/>
      <c r="S681" s="184"/>
      <c r="T681" s="184"/>
      <c r="U681" s="184"/>
      <c r="V681" s="184"/>
      <c r="W681" s="184"/>
      <c r="X681" s="184"/>
      <c r="Y681" s="182"/>
      <c r="Z681" s="182"/>
      <c r="AA681" s="184"/>
      <c r="AB681" s="184"/>
      <c r="AC681" s="184"/>
      <c r="AD681" s="184"/>
      <c r="AE681" s="184"/>
      <c r="AF681" s="184"/>
      <c r="AG681" s="184"/>
      <c r="AH681" s="184"/>
      <c r="AI681" s="184"/>
      <c r="AJ681" s="174"/>
      <c r="AK681" s="174"/>
      <c r="AL681" s="174"/>
      <c r="AM681" s="174"/>
      <c r="AN681" s="174"/>
    </row>
    <row r="682" spans="1:40" ht="15.75" customHeight="1">
      <c r="A682" s="181" t="str">
        <f t="shared" si="4"/>
        <v/>
      </c>
      <c r="B682" s="182"/>
      <c r="C682" s="182"/>
      <c r="D682" s="182" t="str">
        <f t="array" ref="D682">IF(F682="","",INDEX(#REF!,MATCH(F682,#REF!,0)))</f>
        <v/>
      </c>
      <c r="E682" s="182" t="str">
        <f t="array" ref="E682">IF(F682="","",INDEX(#REF!,MATCH(F682,#REF!,0)))</f>
        <v/>
      </c>
      <c r="F682" s="182"/>
      <c r="G682" s="182"/>
      <c r="H682" s="183"/>
      <c r="I682" s="182"/>
      <c r="J682" s="182"/>
      <c r="K682" s="182"/>
      <c r="L682" s="182"/>
      <c r="M682" s="182"/>
      <c r="N682" s="182"/>
      <c r="O682" s="182"/>
      <c r="P682" s="184"/>
      <c r="Q682" s="184"/>
      <c r="R682" s="184"/>
      <c r="S682" s="184"/>
      <c r="T682" s="184"/>
      <c r="U682" s="184"/>
      <c r="V682" s="184"/>
      <c r="W682" s="184"/>
      <c r="X682" s="184"/>
      <c r="Y682" s="182"/>
      <c r="Z682" s="182"/>
      <c r="AA682" s="184"/>
      <c r="AB682" s="184"/>
      <c r="AC682" s="184"/>
      <c r="AD682" s="184"/>
      <c r="AE682" s="184"/>
      <c r="AF682" s="184"/>
      <c r="AG682" s="184"/>
      <c r="AH682" s="184"/>
      <c r="AI682" s="184"/>
      <c r="AJ682" s="174"/>
      <c r="AK682" s="174"/>
      <c r="AL682" s="174"/>
      <c r="AM682" s="174"/>
      <c r="AN682" s="174"/>
    </row>
    <row r="683" spans="1:40" ht="15.75" customHeight="1">
      <c r="A683" s="181" t="str">
        <f t="shared" si="4"/>
        <v/>
      </c>
      <c r="B683" s="182"/>
      <c r="C683" s="182"/>
      <c r="D683" s="182" t="str">
        <f t="array" ref="D683">IF(F683="","",INDEX(#REF!,MATCH(F683,#REF!,0)))</f>
        <v/>
      </c>
      <c r="E683" s="182" t="str">
        <f t="array" ref="E683">IF(F683="","",INDEX(#REF!,MATCH(F683,#REF!,0)))</f>
        <v/>
      </c>
      <c r="F683" s="182"/>
      <c r="G683" s="182"/>
      <c r="H683" s="183"/>
      <c r="I683" s="182"/>
      <c r="J683" s="182"/>
      <c r="K683" s="182"/>
      <c r="L683" s="182"/>
      <c r="M683" s="182"/>
      <c r="N683" s="182"/>
      <c r="O683" s="182"/>
      <c r="P683" s="184"/>
      <c r="Q683" s="184"/>
      <c r="R683" s="184"/>
      <c r="S683" s="184"/>
      <c r="T683" s="184"/>
      <c r="U683" s="184"/>
      <c r="V683" s="184"/>
      <c r="W683" s="184"/>
      <c r="X683" s="184"/>
      <c r="Y683" s="182"/>
      <c r="Z683" s="182"/>
      <c r="AA683" s="184"/>
      <c r="AB683" s="184"/>
      <c r="AC683" s="184"/>
      <c r="AD683" s="184"/>
      <c r="AE683" s="184"/>
      <c r="AF683" s="184"/>
      <c r="AG683" s="184"/>
      <c r="AH683" s="184"/>
      <c r="AI683" s="184"/>
      <c r="AJ683" s="174"/>
      <c r="AK683" s="174"/>
      <c r="AL683" s="174"/>
      <c r="AM683" s="174"/>
      <c r="AN683" s="174"/>
    </row>
    <row r="684" spans="1:40" ht="15.75" customHeight="1">
      <c r="A684" s="181" t="str">
        <f t="shared" si="4"/>
        <v/>
      </c>
      <c r="B684" s="182"/>
      <c r="C684" s="182"/>
      <c r="D684" s="182" t="str">
        <f t="array" ref="D684">IF(F684="","",INDEX(#REF!,MATCH(F684,#REF!,0)))</f>
        <v/>
      </c>
      <c r="E684" s="182" t="str">
        <f t="array" ref="E684">IF(F684="","",INDEX(#REF!,MATCH(F684,#REF!,0)))</f>
        <v/>
      </c>
      <c r="F684" s="182"/>
      <c r="G684" s="182"/>
      <c r="H684" s="183"/>
      <c r="I684" s="182"/>
      <c r="J684" s="182"/>
      <c r="K684" s="182"/>
      <c r="L684" s="182"/>
      <c r="M684" s="182"/>
      <c r="N684" s="182"/>
      <c r="O684" s="182"/>
      <c r="P684" s="184"/>
      <c r="Q684" s="184"/>
      <c r="R684" s="184"/>
      <c r="S684" s="184"/>
      <c r="T684" s="184"/>
      <c r="U684" s="184"/>
      <c r="V684" s="184"/>
      <c r="W684" s="184"/>
      <c r="X684" s="184"/>
      <c r="Y684" s="182"/>
      <c r="Z684" s="182"/>
      <c r="AA684" s="184"/>
      <c r="AB684" s="184"/>
      <c r="AC684" s="184"/>
      <c r="AD684" s="184"/>
      <c r="AE684" s="184"/>
      <c r="AF684" s="184"/>
      <c r="AG684" s="184"/>
      <c r="AH684" s="184"/>
      <c r="AI684" s="184"/>
      <c r="AJ684" s="174"/>
      <c r="AK684" s="174"/>
      <c r="AL684" s="174"/>
      <c r="AM684" s="174"/>
      <c r="AN684" s="174"/>
    </row>
    <row r="685" spans="1:40" ht="15.75" customHeight="1">
      <c r="A685" s="181" t="str">
        <f t="shared" si="4"/>
        <v/>
      </c>
      <c r="B685" s="182"/>
      <c r="C685" s="182"/>
      <c r="D685" s="182" t="str">
        <f t="array" ref="D685">IF(F685="","",INDEX(#REF!,MATCH(F685,#REF!,0)))</f>
        <v/>
      </c>
      <c r="E685" s="182" t="str">
        <f t="array" ref="E685">IF(F685="","",INDEX(#REF!,MATCH(F685,#REF!,0)))</f>
        <v/>
      </c>
      <c r="F685" s="182"/>
      <c r="G685" s="182"/>
      <c r="H685" s="183"/>
      <c r="I685" s="182"/>
      <c r="J685" s="182"/>
      <c r="K685" s="182"/>
      <c r="L685" s="182"/>
      <c r="M685" s="182"/>
      <c r="N685" s="182"/>
      <c r="O685" s="182"/>
      <c r="P685" s="184"/>
      <c r="Q685" s="184"/>
      <c r="R685" s="184"/>
      <c r="S685" s="184"/>
      <c r="T685" s="184"/>
      <c r="U685" s="184"/>
      <c r="V685" s="184"/>
      <c r="W685" s="184"/>
      <c r="X685" s="184"/>
      <c r="Y685" s="182"/>
      <c r="Z685" s="182"/>
      <c r="AA685" s="184"/>
      <c r="AB685" s="184"/>
      <c r="AC685" s="184"/>
      <c r="AD685" s="184"/>
      <c r="AE685" s="184"/>
      <c r="AF685" s="184"/>
      <c r="AG685" s="184"/>
      <c r="AH685" s="184"/>
      <c r="AI685" s="184"/>
      <c r="AJ685" s="174"/>
      <c r="AK685" s="174"/>
      <c r="AL685" s="174"/>
      <c r="AM685" s="174"/>
      <c r="AN685" s="174"/>
    </row>
    <row r="686" spans="1:40" ht="15.75" customHeight="1">
      <c r="A686" s="181" t="str">
        <f t="shared" si="4"/>
        <v/>
      </c>
      <c r="B686" s="182"/>
      <c r="C686" s="182"/>
      <c r="D686" s="182" t="str">
        <f t="array" ref="D686">IF(F686="","",INDEX(#REF!,MATCH(F686,#REF!,0)))</f>
        <v/>
      </c>
      <c r="E686" s="182" t="str">
        <f t="array" ref="E686">IF(F686="","",INDEX(#REF!,MATCH(F686,#REF!,0)))</f>
        <v/>
      </c>
      <c r="F686" s="182"/>
      <c r="G686" s="182"/>
      <c r="H686" s="183"/>
      <c r="I686" s="182"/>
      <c r="J686" s="182"/>
      <c r="K686" s="182"/>
      <c r="L686" s="182"/>
      <c r="M686" s="182"/>
      <c r="N686" s="182"/>
      <c r="O686" s="182"/>
      <c r="P686" s="184"/>
      <c r="Q686" s="184"/>
      <c r="R686" s="184"/>
      <c r="S686" s="184"/>
      <c r="T686" s="184"/>
      <c r="U686" s="184"/>
      <c r="V686" s="184"/>
      <c r="W686" s="184"/>
      <c r="X686" s="184"/>
      <c r="Y686" s="182"/>
      <c r="Z686" s="182"/>
      <c r="AA686" s="184"/>
      <c r="AB686" s="184"/>
      <c r="AC686" s="184"/>
      <c r="AD686" s="184"/>
      <c r="AE686" s="184"/>
      <c r="AF686" s="184"/>
      <c r="AG686" s="184"/>
      <c r="AH686" s="184"/>
      <c r="AI686" s="184"/>
      <c r="AJ686" s="174"/>
      <c r="AK686" s="174"/>
      <c r="AL686" s="174"/>
      <c r="AM686" s="174"/>
      <c r="AN686" s="174"/>
    </row>
    <row r="687" spans="1:40" ht="15.75" customHeight="1">
      <c r="A687" s="181" t="str">
        <f t="shared" si="4"/>
        <v/>
      </c>
      <c r="B687" s="182"/>
      <c r="C687" s="182"/>
      <c r="D687" s="182" t="str">
        <f t="array" ref="D687">IF(F687="","",INDEX(#REF!,MATCH(F687,#REF!,0)))</f>
        <v/>
      </c>
      <c r="E687" s="182" t="str">
        <f t="array" ref="E687">IF(F687="","",INDEX(#REF!,MATCH(F687,#REF!,0)))</f>
        <v/>
      </c>
      <c r="F687" s="182"/>
      <c r="G687" s="182"/>
      <c r="H687" s="183"/>
      <c r="I687" s="182"/>
      <c r="J687" s="182"/>
      <c r="K687" s="182"/>
      <c r="L687" s="182"/>
      <c r="M687" s="182"/>
      <c r="N687" s="182"/>
      <c r="O687" s="182"/>
      <c r="P687" s="184"/>
      <c r="Q687" s="184"/>
      <c r="R687" s="184"/>
      <c r="S687" s="184"/>
      <c r="T687" s="184"/>
      <c r="U687" s="184"/>
      <c r="V687" s="184"/>
      <c r="W687" s="184"/>
      <c r="X687" s="184"/>
      <c r="Y687" s="182"/>
      <c r="Z687" s="182"/>
      <c r="AA687" s="184"/>
      <c r="AB687" s="184"/>
      <c r="AC687" s="184"/>
      <c r="AD687" s="184"/>
      <c r="AE687" s="184"/>
      <c r="AF687" s="184"/>
      <c r="AG687" s="184"/>
      <c r="AH687" s="184"/>
      <c r="AI687" s="184"/>
      <c r="AJ687" s="174"/>
      <c r="AK687" s="174"/>
      <c r="AL687" s="174"/>
      <c r="AM687" s="174"/>
      <c r="AN687" s="174"/>
    </row>
    <row r="688" spans="1:40" ht="15.75" customHeight="1">
      <c r="A688" s="181" t="str">
        <f t="shared" si="4"/>
        <v/>
      </c>
      <c r="B688" s="182"/>
      <c r="C688" s="182"/>
      <c r="D688" s="182" t="str">
        <f t="array" ref="D688">IF(F688="","",INDEX(#REF!,MATCH(F688,#REF!,0)))</f>
        <v/>
      </c>
      <c r="E688" s="182" t="str">
        <f t="array" ref="E688">IF(F688="","",INDEX(#REF!,MATCH(F688,#REF!,0)))</f>
        <v/>
      </c>
      <c r="F688" s="182"/>
      <c r="G688" s="182"/>
      <c r="H688" s="183"/>
      <c r="I688" s="182"/>
      <c r="J688" s="182"/>
      <c r="K688" s="182"/>
      <c r="L688" s="182"/>
      <c r="M688" s="182"/>
      <c r="N688" s="182"/>
      <c r="O688" s="182"/>
      <c r="P688" s="184"/>
      <c r="Q688" s="184"/>
      <c r="R688" s="184"/>
      <c r="S688" s="184"/>
      <c r="T688" s="184"/>
      <c r="U688" s="184"/>
      <c r="V688" s="184"/>
      <c r="W688" s="184"/>
      <c r="X688" s="184"/>
      <c r="Y688" s="182"/>
      <c r="Z688" s="182"/>
      <c r="AA688" s="184"/>
      <c r="AB688" s="184"/>
      <c r="AC688" s="184"/>
      <c r="AD688" s="184"/>
      <c r="AE688" s="184"/>
      <c r="AF688" s="184"/>
      <c r="AG688" s="184"/>
      <c r="AH688" s="184"/>
      <c r="AI688" s="184"/>
      <c r="AJ688" s="174"/>
      <c r="AK688" s="174"/>
      <c r="AL688" s="174"/>
      <c r="AM688" s="174"/>
      <c r="AN688" s="174"/>
    </row>
    <row r="689" spans="1:40" ht="15.75" customHeight="1">
      <c r="A689" s="181" t="str">
        <f t="shared" si="4"/>
        <v/>
      </c>
      <c r="B689" s="182"/>
      <c r="C689" s="182"/>
      <c r="D689" s="182" t="str">
        <f t="array" ref="D689">IF(F689="","",INDEX(#REF!,MATCH(F689,#REF!,0)))</f>
        <v/>
      </c>
      <c r="E689" s="182" t="str">
        <f t="array" ref="E689">IF(F689="","",INDEX(#REF!,MATCH(F689,#REF!,0)))</f>
        <v/>
      </c>
      <c r="F689" s="182"/>
      <c r="G689" s="182"/>
      <c r="H689" s="183"/>
      <c r="I689" s="182"/>
      <c r="J689" s="182"/>
      <c r="K689" s="182"/>
      <c r="L689" s="182"/>
      <c r="M689" s="182"/>
      <c r="N689" s="182"/>
      <c r="O689" s="182"/>
      <c r="P689" s="184"/>
      <c r="Q689" s="184"/>
      <c r="R689" s="184"/>
      <c r="S689" s="184"/>
      <c r="T689" s="184"/>
      <c r="U689" s="184"/>
      <c r="V689" s="184"/>
      <c r="W689" s="184"/>
      <c r="X689" s="184"/>
      <c r="Y689" s="182"/>
      <c r="Z689" s="182"/>
      <c r="AA689" s="184"/>
      <c r="AB689" s="184"/>
      <c r="AC689" s="184"/>
      <c r="AD689" s="184"/>
      <c r="AE689" s="184"/>
      <c r="AF689" s="184"/>
      <c r="AG689" s="184"/>
      <c r="AH689" s="184"/>
      <c r="AI689" s="184"/>
      <c r="AJ689" s="174"/>
      <c r="AK689" s="174"/>
      <c r="AL689" s="174"/>
      <c r="AM689" s="174"/>
      <c r="AN689" s="174"/>
    </row>
    <row r="690" spans="1:40" ht="15.75" customHeight="1">
      <c r="A690" s="181" t="str">
        <f t="shared" si="4"/>
        <v/>
      </c>
      <c r="B690" s="182"/>
      <c r="C690" s="182"/>
      <c r="D690" s="182" t="str">
        <f t="array" ref="D690">IF(F690="","",INDEX(#REF!,MATCH(F690,#REF!,0)))</f>
        <v/>
      </c>
      <c r="E690" s="182" t="str">
        <f t="array" ref="E690">IF(F690="","",INDEX(#REF!,MATCH(F690,#REF!,0)))</f>
        <v/>
      </c>
      <c r="F690" s="182"/>
      <c r="G690" s="182"/>
      <c r="H690" s="183"/>
      <c r="I690" s="182"/>
      <c r="J690" s="182"/>
      <c r="K690" s="182"/>
      <c r="L690" s="182"/>
      <c r="M690" s="182"/>
      <c r="N690" s="182"/>
      <c r="O690" s="182"/>
      <c r="P690" s="184"/>
      <c r="Q690" s="184"/>
      <c r="R690" s="184"/>
      <c r="S690" s="184"/>
      <c r="T690" s="184"/>
      <c r="U690" s="184"/>
      <c r="V690" s="184"/>
      <c r="W690" s="184"/>
      <c r="X690" s="184"/>
      <c r="Y690" s="182"/>
      <c r="Z690" s="182"/>
      <c r="AA690" s="184"/>
      <c r="AB690" s="184"/>
      <c r="AC690" s="184"/>
      <c r="AD690" s="184"/>
      <c r="AE690" s="184"/>
      <c r="AF690" s="184"/>
      <c r="AG690" s="184"/>
      <c r="AH690" s="184"/>
      <c r="AI690" s="184"/>
      <c r="AJ690" s="174"/>
      <c r="AK690" s="174"/>
      <c r="AL690" s="174"/>
      <c r="AM690" s="174"/>
      <c r="AN690" s="174"/>
    </row>
    <row r="691" spans="1:40" ht="15.75" customHeight="1">
      <c r="A691" s="181" t="str">
        <f t="shared" si="4"/>
        <v/>
      </c>
      <c r="B691" s="182"/>
      <c r="C691" s="182"/>
      <c r="D691" s="182" t="str">
        <f t="array" ref="D691">IF(F691="","",INDEX(#REF!,MATCH(F691,#REF!,0)))</f>
        <v/>
      </c>
      <c r="E691" s="182" t="str">
        <f t="array" ref="E691">IF(F691="","",INDEX(#REF!,MATCH(F691,#REF!,0)))</f>
        <v/>
      </c>
      <c r="F691" s="182"/>
      <c r="G691" s="182"/>
      <c r="H691" s="183"/>
      <c r="I691" s="182"/>
      <c r="J691" s="182"/>
      <c r="K691" s="182"/>
      <c r="L691" s="182"/>
      <c r="M691" s="182"/>
      <c r="N691" s="182"/>
      <c r="O691" s="182"/>
      <c r="P691" s="184"/>
      <c r="Q691" s="184"/>
      <c r="R691" s="184"/>
      <c r="S691" s="184"/>
      <c r="T691" s="184"/>
      <c r="U691" s="184"/>
      <c r="V691" s="184"/>
      <c r="W691" s="184"/>
      <c r="X691" s="184"/>
      <c r="Y691" s="182"/>
      <c r="Z691" s="182"/>
      <c r="AA691" s="184"/>
      <c r="AB691" s="184"/>
      <c r="AC691" s="184"/>
      <c r="AD691" s="184"/>
      <c r="AE691" s="184"/>
      <c r="AF691" s="184"/>
      <c r="AG691" s="184"/>
      <c r="AH691" s="184"/>
      <c r="AI691" s="184"/>
      <c r="AJ691" s="174"/>
      <c r="AK691" s="174"/>
      <c r="AL691" s="174"/>
      <c r="AM691" s="174"/>
      <c r="AN691" s="174"/>
    </row>
    <row r="692" spans="1:40" ht="15.75" customHeight="1">
      <c r="A692" s="181" t="str">
        <f t="shared" si="4"/>
        <v/>
      </c>
      <c r="B692" s="182"/>
      <c r="C692" s="182"/>
      <c r="D692" s="182" t="str">
        <f t="array" ref="D692">IF(F692="","",INDEX(#REF!,MATCH(F692,#REF!,0)))</f>
        <v/>
      </c>
      <c r="E692" s="182" t="str">
        <f t="array" ref="E692">IF(F692="","",INDEX(#REF!,MATCH(F692,#REF!,0)))</f>
        <v/>
      </c>
      <c r="F692" s="182"/>
      <c r="G692" s="182"/>
      <c r="H692" s="183"/>
      <c r="I692" s="182"/>
      <c r="J692" s="182"/>
      <c r="K692" s="182"/>
      <c r="L692" s="182"/>
      <c r="M692" s="182"/>
      <c r="N692" s="182"/>
      <c r="O692" s="182"/>
      <c r="P692" s="184"/>
      <c r="Q692" s="184"/>
      <c r="R692" s="184"/>
      <c r="S692" s="184"/>
      <c r="T692" s="184"/>
      <c r="U692" s="184"/>
      <c r="V692" s="184"/>
      <c r="W692" s="184"/>
      <c r="X692" s="184"/>
      <c r="Y692" s="182"/>
      <c r="Z692" s="182"/>
      <c r="AA692" s="184"/>
      <c r="AB692" s="184"/>
      <c r="AC692" s="184"/>
      <c r="AD692" s="184"/>
      <c r="AE692" s="184"/>
      <c r="AF692" s="184"/>
      <c r="AG692" s="184"/>
      <c r="AH692" s="184"/>
      <c r="AI692" s="184"/>
      <c r="AJ692" s="174"/>
      <c r="AK692" s="174"/>
      <c r="AL692" s="174"/>
      <c r="AM692" s="174"/>
      <c r="AN692" s="174"/>
    </row>
    <row r="693" spans="1:40" ht="15.75" customHeight="1">
      <c r="A693" s="181" t="str">
        <f t="shared" si="4"/>
        <v/>
      </c>
      <c r="B693" s="182"/>
      <c r="C693" s="182"/>
      <c r="D693" s="182" t="str">
        <f t="array" ref="D693">IF(F693="","",INDEX(#REF!,MATCH(F693,#REF!,0)))</f>
        <v/>
      </c>
      <c r="E693" s="182" t="str">
        <f t="array" ref="E693">IF(F693="","",INDEX(#REF!,MATCH(F693,#REF!,0)))</f>
        <v/>
      </c>
      <c r="F693" s="182"/>
      <c r="G693" s="182"/>
      <c r="H693" s="183"/>
      <c r="I693" s="182"/>
      <c r="J693" s="182"/>
      <c r="K693" s="182"/>
      <c r="L693" s="182"/>
      <c r="M693" s="182"/>
      <c r="N693" s="182"/>
      <c r="O693" s="182"/>
      <c r="P693" s="184"/>
      <c r="Q693" s="184"/>
      <c r="R693" s="184"/>
      <c r="S693" s="184"/>
      <c r="T693" s="184"/>
      <c r="U693" s="184"/>
      <c r="V693" s="184"/>
      <c r="W693" s="184"/>
      <c r="X693" s="184"/>
      <c r="Y693" s="182"/>
      <c r="Z693" s="182"/>
      <c r="AA693" s="184"/>
      <c r="AB693" s="184"/>
      <c r="AC693" s="184"/>
      <c r="AD693" s="184"/>
      <c r="AE693" s="184"/>
      <c r="AF693" s="184"/>
      <c r="AG693" s="184"/>
      <c r="AH693" s="184"/>
      <c r="AI693" s="184"/>
      <c r="AJ693" s="174"/>
      <c r="AK693" s="174"/>
      <c r="AL693" s="174"/>
      <c r="AM693" s="174"/>
      <c r="AN693" s="174"/>
    </row>
    <row r="694" spans="1:40" ht="15.75" customHeight="1">
      <c r="A694" s="181" t="str">
        <f t="shared" si="4"/>
        <v/>
      </c>
      <c r="B694" s="182"/>
      <c r="C694" s="182"/>
      <c r="D694" s="182" t="str">
        <f t="array" ref="D694">IF(F694="","",INDEX(#REF!,MATCH(F694,#REF!,0)))</f>
        <v/>
      </c>
      <c r="E694" s="182" t="str">
        <f t="array" ref="E694">IF(F694="","",INDEX(#REF!,MATCH(F694,#REF!,0)))</f>
        <v/>
      </c>
      <c r="F694" s="182"/>
      <c r="G694" s="182"/>
      <c r="H694" s="183"/>
      <c r="I694" s="182"/>
      <c r="J694" s="182"/>
      <c r="K694" s="182"/>
      <c r="L694" s="182"/>
      <c r="M694" s="182"/>
      <c r="N694" s="182"/>
      <c r="O694" s="182"/>
      <c r="P694" s="184"/>
      <c r="Q694" s="184"/>
      <c r="R694" s="184"/>
      <c r="S694" s="184"/>
      <c r="T694" s="184"/>
      <c r="U694" s="184"/>
      <c r="V694" s="184"/>
      <c r="W694" s="184"/>
      <c r="X694" s="184"/>
      <c r="Y694" s="182"/>
      <c r="Z694" s="182"/>
      <c r="AA694" s="184"/>
      <c r="AB694" s="184"/>
      <c r="AC694" s="184"/>
      <c r="AD694" s="184"/>
      <c r="AE694" s="184"/>
      <c r="AF694" s="184"/>
      <c r="AG694" s="184"/>
      <c r="AH694" s="184"/>
      <c r="AI694" s="184"/>
      <c r="AJ694" s="174"/>
      <c r="AK694" s="174"/>
      <c r="AL694" s="174"/>
      <c r="AM694" s="174"/>
      <c r="AN694" s="174"/>
    </row>
    <row r="695" spans="1:40" ht="15.75" customHeight="1">
      <c r="A695" s="181" t="str">
        <f t="shared" si="4"/>
        <v/>
      </c>
      <c r="B695" s="182"/>
      <c r="C695" s="182"/>
      <c r="D695" s="182" t="str">
        <f t="array" ref="D695">IF(F695="","",INDEX(#REF!,MATCH(F695,#REF!,0)))</f>
        <v/>
      </c>
      <c r="E695" s="182" t="str">
        <f t="array" ref="E695">IF(F695="","",INDEX(#REF!,MATCH(F695,#REF!,0)))</f>
        <v/>
      </c>
      <c r="F695" s="182"/>
      <c r="G695" s="182"/>
      <c r="H695" s="183"/>
      <c r="I695" s="182"/>
      <c r="J695" s="182"/>
      <c r="K695" s="182"/>
      <c r="L695" s="182"/>
      <c r="M695" s="182"/>
      <c r="N695" s="182"/>
      <c r="O695" s="182"/>
      <c r="P695" s="184"/>
      <c r="Q695" s="184"/>
      <c r="R695" s="184"/>
      <c r="S695" s="184"/>
      <c r="T695" s="184"/>
      <c r="U695" s="184"/>
      <c r="V695" s="184"/>
      <c r="W695" s="184"/>
      <c r="X695" s="184"/>
      <c r="Y695" s="182"/>
      <c r="Z695" s="182"/>
      <c r="AA695" s="184"/>
      <c r="AB695" s="184"/>
      <c r="AC695" s="184"/>
      <c r="AD695" s="184"/>
      <c r="AE695" s="184"/>
      <c r="AF695" s="184"/>
      <c r="AG695" s="184"/>
      <c r="AH695" s="184"/>
      <c r="AI695" s="184"/>
      <c r="AJ695" s="174"/>
      <c r="AK695" s="174"/>
      <c r="AL695" s="174"/>
      <c r="AM695" s="174"/>
      <c r="AN695" s="174"/>
    </row>
    <row r="696" spans="1:40" ht="15.75" customHeight="1">
      <c r="A696" s="181" t="str">
        <f t="shared" si="4"/>
        <v/>
      </c>
      <c r="B696" s="182"/>
      <c r="C696" s="182"/>
      <c r="D696" s="182" t="str">
        <f t="array" ref="D696">IF(F696="","",INDEX(#REF!,MATCH(F696,#REF!,0)))</f>
        <v/>
      </c>
      <c r="E696" s="182" t="str">
        <f t="array" ref="E696">IF(F696="","",INDEX(#REF!,MATCH(F696,#REF!,0)))</f>
        <v/>
      </c>
      <c r="F696" s="182"/>
      <c r="G696" s="182"/>
      <c r="H696" s="183"/>
      <c r="I696" s="182"/>
      <c r="J696" s="182"/>
      <c r="K696" s="182"/>
      <c r="L696" s="182"/>
      <c r="M696" s="182"/>
      <c r="N696" s="182"/>
      <c r="O696" s="182"/>
      <c r="P696" s="184"/>
      <c r="Q696" s="184"/>
      <c r="R696" s="184"/>
      <c r="S696" s="184"/>
      <c r="T696" s="184"/>
      <c r="U696" s="184"/>
      <c r="V696" s="184"/>
      <c r="W696" s="184"/>
      <c r="X696" s="184"/>
      <c r="Y696" s="182"/>
      <c r="Z696" s="182"/>
      <c r="AA696" s="184"/>
      <c r="AB696" s="184"/>
      <c r="AC696" s="184"/>
      <c r="AD696" s="184"/>
      <c r="AE696" s="184"/>
      <c r="AF696" s="184"/>
      <c r="AG696" s="184"/>
      <c r="AH696" s="184"/>
      <c r="AI696" s="184"/>
      <c r="AJ696" s="174"/>
      <c r="AK696" s="174"/>
      <c r="AL696" s="174"/>
      <c r="AM696" s="174"/>
      <c r="AN696" s="174"/>
    </row>
    <row r="697" spans="1:40" ht="15.75" customHeight="1">
      <c r="A697" s="181" t="str">
        <f t="shared" si="4"/>
        <v/>
      </c>
      <c r="B697" s="182"/>
      <c r="C697" s="182"/>
      <c r="D697" s="182" t="str">
        <f t="array" ref="D697">IF(F697="","",INDEX(#REF!,MATCH(F697,#REF!,0)))</f>
        <v/>
      </c>
      <c r="E697" s="182" t="str">
        <f t="array" ref="E697">IF(F697="","",INDEX(#REF!,MATCH(F697,#REF!,0)))</f>
        <v/>
      </c>
      <c r="F697" s="182"/>
      <c r="G697" s="182"/>
      <c r="H697" s="183"/>
      <c r="I697" s="182"/>
      <c r="J697" s="182"/>
      <c r="K697" s="182"/>
      <c r="L697" s="182"/>
      <c r="M697" s="182"/>
      <c r="N697" s="182"/>
      <c r="O697" s="182"/>
      <c r="P697" s="184"/>
      <c r="Q697" s="184"/>
      <c r="R697" s="184"/>
      <c r="S697" s="184"/>
      <c r="T697" s="184"/>
      <c r="U697" s="184"/>
      <c r="V697" s="184"/>
      <c r="W697" s="184"/>
      <c r="X697" s="184"/>
      <c r="Y697" s="182"/>
      <c r="Z697" s="182"/>
      <c r="AA697" s="184"/>
      <c r="AB697" s="184"/>
      <c r="AC697" s="184"/>
      <c r="AD697" s="184"/>
      <c r="AE697" s="184"/>
      <c r="AF697" s="184"/>
      <c r="AG697" s="184"/>
      <c r="AH697" s="184"/>
      <c r="AI697" s="184"/>
      <c r="AJ697" s="174"/>
      <c r="AK697" s="174"/>
      <c r="AL697" s="174"/>
      <c r="AM697" s="174"/>
      <c r="AN697" s="174"/>
    </row>
    <row r="698" spans="1:40" ht="15.75" customHeight="1">
      <c r="A698" s="181" t="str">
        <f t="shared" si="4"/>
        <v/>
      </c>
      <c r="B698" s="182"/>
      <c r="C698" s="182"/>
      <c r="D698" s="182" t="str">
        <f t="array" ref="D698">IF(F698="","",INDEX(#REF!,MATCH(F698,#REF!,0)))</f>
        <v/>
      </c>
      <c r="E698" s="182" t="str">
        <f t="array" ref="E698">IF(F698="","",INDEX(#REF!,MATCH(F698,#REF!,0)))</f>
        <v/>
      </c>
      <c r="F698" s="182"/>
      <c r="G698" s="182"/>
      <c r="H698" s="183"/>
      <c r="I698" s="182"/>
      <c r="J698" s="182"/>
      <c r="K698" s="182"/>
      <c r="L698" s="182"/>
      <c r="M698" s="182"/>
      <c r="N698" s="182"/>
      <c r="O698" s="182"/>
      <c r="P698" s="184"/>
      <c r="Q698" s="184"/>
      <c r="R698" s="184"/>
      <c r="S698" s="184"/>
      <c r="T698" s="184"/>
      <c r="U698" s="184"/>
      <c r="V698" s="184"/>
      <c r="W698" s="184"/>
      <c r="X698" s="184"/>
      <c r="Y698" s="182"/>
      <c r="Z698" s="182"/>
      <c r="AA698" s="184"/>
      <c r="AB698" s="184"/>
      <c r="AC698" s="184"/>
      <c r="AD698" s="184"/>
      <c r="AE698" s="184"/>
      <c r="AF698" s="184"/>
      <c r="AG698" s="184"/>
      <c r="AH698" s="184"/>
      <c r="AI698" s="184"/>
      <c r="AJ698" s="174"/>
      <c r="AK698" s="174"/>
      <c r="AL698" s="174"/>
      <c r="AM698" s="174"/>
      <c r="AN698" s="174"/>
    </row>
    <row r="699" spans="1:40" ht="15.75" customHeight="1">
      <c r="A699" s="181" t="str">
        <f t="shared" si="4"/>
        <v/>
      </c>
      <c r="B699" s="182"/>
      <c r="C699" s="182"/>
      <c r="D699" s="182" t="str">
        <f t="array" ref="D699">IF(F699="","",INDEX(#REF!,MATCH(F699,#REF!,0)))</f>
        <v/>
      </c>
      <c r="E699" s="182" t="str">
        <f t="array" ref="E699">IF(F699="","",INDEX(#REF!,MATCH(F699,#REF!,0)))</f>
        <v/>
      </c>
      <c r="F699" s="182"/>
      <c r="G699" s="182"/>
      <c r="H699" s="183"/>
      <c r="I699" s="182"/>
      <c r="J699" s="182"/>
      <c r="K699" s="182"/>
      <c r="L699" s="182"/>
      <c r="M699" s="182"/>
      <c r="N699" s="182"/>
      <c r="O699" s="182"/>
      <c r="P699" s="184"/>
      <c r="Q699" s="184"/>
      <c r="R699" s="184"/>
      <c r="S699" s="184"/>
      <c r="T699" s="184"/>
      <c r="U699" s="184"/>
      <c r="V699" s="184"/>
      <c r="W699" s="184"/>
      <c r="X699" s="184"/>
      <c r="Y699" s="182"/>
      <c r="Z699" s="182"/>
      <c r="AA699" s="184"/>
      <c r="AB699" s="184"/>
      <c r="AC699" s="184"/>
      <c r="AD699" s="184"/>
      <c r="AE699" s="184"/>
      <c r="AF699" s="184"/>
      <c r="AG699" s="184"/>
      <c r="AH699" s="184"/>
      <c r="AI699" s="184"/>
      <c r="AJ699" s="174"/>
      <c r="AK699" s="174"/>
      <c r="AL699" s="174"/>
      <c r="AM699" s="174"/>
      <c r="AN699" s="174"/>
    </row>
    <row r="700" spans="1:40" ht="15.75" customHeight="1">
      <c r="A700" s="181" t="str">
        <f t="shared" si="4"/>
        <v/>
      </c>
      <c r="B700" s="182"/>
      <c r="C700" s="182"/>
      <c r="D700" s="182" t="str">
        <f t="array" ref="D700">IF(F700="","",INDEX(#REF!,MATCH(F700,#REF!,0)))</f>
        <v/>
      </c>
      <c r="E700" s="182" t="str">
        <f t="array" ref="E700">IF(F700="","",INDEX(#REF!,MATCH(F700,#REF!,0)))</f>
        <v/>
      </c>
      <c r="F700" s="182"/>
      <c r="G700" s="182"/>
      <c r="H700" s="183"/>
      <c r="I700" s="182"/>
      <c r="J700" s="182"/>
      <c r="K700" s="182"/>
      <c r="L700" s="182"/>
      <c r="M700" s="182"/>
      <c r="N700" s="182"/>
      <c r="O700" s="182"/>
      <c r="P700" s="184"/>
      <c r="Q700" s="184"/>
      <c r="R700" s="184"/>
      <c r="S700" s="184"/>
      <c r="T700" s="184"/>
      <c r="U700" s="184"/>
      <c r="V700" s="184"/>
      <c r="W700" s="184"/>
      <c r="X700" s="184"/>
      <c r="Y700" s="182"/>
      <c r="Z700" s="182"/>
      <c r="AA700" s="184"/>
      <c r="AB700" s="184"/>
      <c r="AC700" s="184"/>
      <c r="AD700" s="184"/>
      <c r="AE700" s="184"/>
      <c r="AF700" s="184"/>
      <c r="AG700" s="184"/>
      <c r="AH700" s="184"/>
      <c r="AI700" s="184"/>
      <c r="AJ700" s="174"/>
      <c r="AK700" s="174"/>
      <c r="AL700" s="174"/>
      <c r="AM700" s="174"/>
      <c r="AN700" s="174"/>
    </row>
    <row r="701" spans="1:40" ht="15.75" customHeight="1">
      <c r="A701" s="181" t="str">
        <f t="shared" si="4"/>
        <v/>
      </c>
      <c r="B701" s="182"/>
      <c r="C701" s="182"/>
      <c r="D701" s="182" t="str">
        <f t="array" ref="D701">IF(F701="","",INDEX(#REF!,MATCH(F701,#REF!,0)))</f>
        <v/>
      </c>
      <c r="E701" s="182" t="str">
        <f t="array" ref="E701">IF(F701="","",INDEX(#REF!,MATCH(F701,#REF!,0)))</f>
        <v/>
      </c>
      <c r="F701" s="182"/>
      <c r="G701" s="182"/>
      <c r="H701" s="183"/>
      <c r="I701" s="182"/>
      <c r="J701" s="182"/>
      <c r="K701" s="182"/>
      <c r="L701" s="182"/>
      <c r="M701" s="182"/>
      <c r="N701" s="182"/>
      <c r="O701" s="182"/>
      <c r="P701" s="184"/>
      <c r="Q701" s="184"/>
      <c r="R701" s="184"/>
      <c r="S701" s="184"/>
      <c r="T701" s="184"/>
      <c r="U701" s="184"/>
      <c r="V701" s="184"/>
      <c r="W701" s="184"/>
      <c r="X701" s="184"/>
      <c r="Y701" s="182"/>
      <c r="Z701" s="182"/>
      <c r="AA701" s="184"/>
      <c r="AB701" s="184"/>
      <c r="AC701" s="184"/>
      <c r="AD701" s="184"/>
      <c r="AE701" s="184"/>
      <c r="AF701" s="184"/>
      <c r="AG701" s="184"/>
      <c r="AH701" s="184"/>
      <c r="AI701" s="184"/>
      <c r="AJ701" s="174"/>
      <c r="AK701" s="174"/>
      <c r="AL701" s="174"/>
      <c r="AM701" s="174"/>
      <c r="AN701" s="174"/>
    </row>
    <row r="702" spans="1:40" ht="15.75" customHeight="1">
      <c r="A702" s="181" t="str">
        <f t="shared" si="4"/>
        <v/>
      </c>
      <c r="B702" s="182"/>
      <c r="C702" s="182"/>
      <c r="D702" s="182" t="str">
        <f t="array" ref="D702">IF(F702="","",INDEX(#REF!,MATCH(F702,#REF!,0)))</f>
        <v/>
      </c>
      <c r="E702" s="182" t="str">
        <f t="array" ref="E702">IF(F702="","",INDEX(#REF!,MATCH(F702,#REF!,0)))</f>
        <v/>
      </c>
      <c r="F702" s="182"/>
      <c r="G702" s="182"/>
      <c r="H702" s="183"/>
      <c r="I702" s="182"/>
      <c r="J702" s="182"/>
      <c r="K702" s="182"/>
      <c r="L702" s="182"/>
      <c r="M702" s="182"/>
      <c r="N702" s="182"/>
      <c r="O702" s="182"/>
      <c r="P702" s="184"/>
      <c r="Q702" s="184"/>
      <c r="R702" s="184"/>
      <c r="S702" s="184"/>
      <c r="T702" s="184"/>
      <c r="U702" s="184"/>
      <c r="V702" s="184"/>
      <c r="W702" s="184"/>
      <c r="X702" s="184"/>
      <c r="Y702" s="182"/>
      <c r="Z702" s="182"/>
      <c r="AA702" s="184"/>
      <c r="AB702" s="184"/>
      <c r="AC702" s="184"/>
      <c r="AD702" s="184"/>
      <c r="AE702" s="184"/>
      <c r="AF702" s="184"/>
      <c r="AG702" s="184"/>
      <c r="AH702" s="184"/>
      <c r="AI702" s="184"/>
      <c r="AJ702" s="174"/>
      <c r="AK702" s="174"/>
      <c r="AL702" s="174"/>
      <c r="AM702" s="174"/>
      <c r="AN702" s="174"/>
    </row>
    <row r="703" spans="1:40" ht="15.75" customHeight="1">
      <c r="A703" s="181" t="str">
        <f t="shared" si="4"/>
        <v/>
      </c>
      <c r="B703" s="182"/>
      <c r="C703" s="182"/>
      <c r="D703" s="182" t="str">
        <f t="array" ref="D703">IF(F703="","",INDEX(#REF!,MATCH(F703,#REF!,0)))</f>
        <v/>
      </c>
      <c r="E703" s="182" t="str">
        <f t="array" ref="E703">IF(F703="","",INDEX(#REF!,MATCH(F703,#REF!,0)))</f>
        <v/>
      </c>
      <c r="F703" s="182"/>
      <c r="G703" s="182"/>
      <c r="H703" s="183"/>
      <c r="I703" s="182"/>
      <c r="J703" s="182"/>
      <c r="K703" s="182"/>
      <c r="L703" s="182"/>
      <c r="M703" s="182"/>
      <c r="N703" s="182"/>
      <c r="O703" s="182"/>
      <c r="P703" s="184"/>
      <c r="Q703" s="184"/>
      <c r="R703" s="184"/>
      <c r="S703" s="184"/>
      <c r="T703" s="184"/>
      <c r="U703" s="184"/>
      <c r="V703" s="184"/>
      <c r="W703" s="184"/>
      <c r="X703" s="184"/>
      <c r="Y703" s="182"/>
      <c r="Z703" s="182"/>
      <c r="AA703" s="184"/>
      <c r="AB703" s="184"/>
      <c r="AC703" s="184"/>
      <c r="AD703" s="184"/>
      <c r="AE703" s="184"/>
      <c r="AF703" s="184"/>
      <c r="AG703" s="184"/>
      <c r="AH703" s="184"/>
      <c r="AI703" s="184"/>
      <c r="AJ703" s="174"/>
      <c r="AK703" s="174"/>
      <c r="AL703" s="174"/>
      <c r="AM703" s="174"/>
      <c r="AN703" s="174"/>
    </row>
    <row r="704" spans="1:40" ht="15.75" customHeight="1">
      <c r="A704" s="181" t="str">
        <f t="shared" si="4"/>
        <v/>
      </c>
      <c r="B704" s="182"/>
      <c r="C704" s="182"/>
      <c r="D704" s="182" t="str">
        <f t="array" ref="D704">IF(F704="","",INDEX(#REF!,MATCH(F704,#REF!,0)))</f>
        <v/>
      </c>
      <c r="E704" s="182" t="str">
        <f t="array" ref="E704">IF(F704="","",INDEX(#REF!,MATCH(F704,#REF!,0)))</f>
        <v/>
      </c>
      <c r="F704" s="182"/>
      <c r="G704" s="182"/>
      <c r="H704" s="183"/>
      <c r="I704" s="182"/>
      <c r="J704" s="182"/>
      <c r="K704" s="182"/>
      <c r="L704" s="182"/>
      <c r="M704" s="182"/>
      <c r="N704" s="182"/>
      <c r="O704" s="182"/>
      <c r="P704" s="184"/>
      <c r="Q704" s="184"/>
      <c r="R704" s="184"/>
      <c r="S704" s="184"/>
      <c r="T704" s="184"/>
      <c r="U704" s="184"/>
      <c r="V704" s="184"/>
      <c r="W704" s="184"/>
      <c r="X704" s="184"/>
      <c r="Y704" s="182"/>
      <c r="Z704" s="182"/>
      <c r="AA704" s="184"/>
      <c r="AB704" s="184"/>
      <c r="AC704" s="184"/>
      <c r="AD704" s="184"/>
      <c r="AE704" s="184"/>
      <c r="AF704" s="184"/>
      <c r="AG704" s="184"/>
      <c r="AH704" s="184"/>
      <c r="AI704" s="184"/>
      <c r="AJ704" s="174"/>
      <c r="AK704" s="174"/>
      <c r="AL704" s="174"/>
      <c r="AM704" s="174"/>
      <c r="AN704" s="174"/>
    </row>
    <row r="705" spans="1:40" ht="15.75" customHeight="1">
      <c r="A705" s="181" t="str">
        <f t="shared" si="4"/>
        <v/>
      </c>
      <c r="B705" s="182"/>
      <c r="C705" s="182"/>
      <c r="D705" s="182" t="str">
        <f t="array" ref="D705">IF(F705="","",INDEX(#REF!,MATCH(F705,#REF!,0)))</f>
        <v/>
      </c>
      <c r="E705" s="182" t="str">
        <f t="array" ref="E705">IF(F705="","",INDEX(#REF!,MATCH(F705,#REF!,0)))</f>
        <v/>
      </c>
      <c r="F705" s="182"/>
      <c r="G705" s="182"/>
      <c r="H705" s="183"/>
      <c r="I705" s="182"/>
      <c r="J705" s="182"/>
      <c r="K705" s="182"/>
      <c r="L705" s="182"/>
      <c r="M705" s="182"/>
      <c r="N705" s="182"/>
      <c r="O705" s="182"/>
      <c r="P705" s="184"/>
      <c r="Q705" s="184"/>
      <c r="R705" s="184"/>
      <c r="S705" s="184"/>
      <c r="T705" s="184"/>
      <c r="U705" s="184"/>
      <c r="V705" s="184"/>
      <c r="W705" s="184"/>
      <c r="X705" s="184"/>
      <c r="Y705" s="182"/>
      <c r="Z705" s="182"/>
      <c r="AA705" s="184"/>
      <c r="AB705" s="184"/>
      <c r="AC705" s="184"/>
      <c r="AD705" s="184"/>
      <c r="AE705" s="184"/>
      <c r="AF705" s="184"/>
      <c r="AG705" s="184"/>
      <c r="AH705" s="184"/>
      <c r="AI705" s="184"/>
      <c r="AJ705" s="174"/>
      <c r="AK705" s="174"/>
      <c r="AL705" s="174"/>
      <c r="AM705" s="174"/>
      <c r="AN705" s="174"/>
    </row>
    <row r="706" spans="1:40" ht="15.75" customHeight="1">
      <c r="A706" s="181" t="str">
        <f t="shared" si="4"/>
        <v/>
      </c>
      <c r="B706" s="182"/>
      <c r="C706" s="182"/>
      <c r="D706" s="182" t="str">
        <f t="array" ref="D706">IF(F706="","",INDEX(#REF!,MATCH(F706,#REF!,0)))</f>
        <v/>
      </c>
      <c r="E706" s="182" t="str">
        <f t="array" ref="E706">IF(F706="","",INDEX(#REF!,MATCH(F706,#REF!,0)))</f>
        <v/>
      </c>
      <c r="F706" s="182"/>
      <c r="G706" s="182"/>
      <c r="H706" s="183"/>
      <c r="I706" s="182"/>
      <c r="J706" s="182"/>
      <c r="K706" s="182"/>
      <c r="L706" s="182"/>
      <c r="M706" s="182"/>
      <c r="N706" s="182"/>
      <c r="O706" s="182"/>
      <c r="P706" s="184"/>
      <c r="Q706" s="184"/>
      <c r="R706" s="184"/>
      <c r="S706" s="184"/>
      <c r="T706" s="184"/>
      <c r="U706" s="184"/>
      <c r="V706" s="184"/>
      <c r="W706" s="184"/>
      <c r="X706" s="184"/>
      <c r="Y706" s="182"/>
      <c r="Z706" s="182"/>
      <c r="AA706" s="184"/>
      <c r="AB706" s="184"/>
      <c r="AC706" s="184"/>
      <c r="AD706" s="184"/>
      <c r="AE706" s="184"/>
      <c r="AF706" s="184"/>
      <c r="AG706" s="184"/>
      <c r="AH706" s="184"/>
      <c r="AI706" s="184"/>
      <c r="AJ706" s="174"/>
      <c r="AK706" s="174"/>
      <c r="AL706" s="174"/>
      <c r="AM706" s="174"/>
      <c r="AN706" s="174"/>
    </row>
    <row r="707" spans="1:40" ht="15.75" customHeight="1">
      <c r="A707" s="181" t="str">
        <f t="shared" si="4"/>
        <v/>
      </c>
      <c r="B707" s="182"/>
      <c r="C707" s="182"/>
      <c r="D707" s="182" t="str">
        <f t="array" ref="D707">IF(F707="","",INDEX(#REF!,MATCH(F707,#REF!,0)))</f>
        <v/>
      </c>
      <c r="E707" s="182" t="str">
        <f t="array" ref="E707">IF(F707="","",INDEX(#REF!,MATCH(F707,#REF!,0)))</f>
        <v/>
      </c>
      <c r="F707" s="182"/>
      <c r="G707" s="182"/>
      <c r="H707" s="183"/>
      <c r="I707" s="182"/>
      <c r="J707" s="182"/>
      <c r="K707" s="182"/>
      <c r="L707" s="182"/>
      <c r="M707" s="182"/>
      <c r="N707" s="182"/>
      <c r="O707" s="182"/>
      <c r="P707" s="184"/>
      <c r="Q707" s="184"/>
      <c r="R707" s="184"/>
      <c r="S707" s="184"/>
      <c r="T707" s="184"/>
      <c r="U707" s="184"/>
      <c r="V707" s="184"/>
      <c r="W707" s="184"/>
      <c r="X707" s="184"/>
      <c r="Y707" s="182"/>
      <c r="Z707" s="182"/>
      <c r="AA707" s="184"/>
      <c r="AB707" s="184"/>
      <c r="AC707" s="184"/>
      <c r="AD707" s="184"/>
      <c r="AE707" s="184"/>
      <c r="AF707" s="184"/>
      <c r="AG707" s="184"/>
      <c r="AH707" s="184"/>
      <c r="AI707" s="184"/>
      <c r="AJ707" s="174"/>
      <c r="AK707" s="174"/>
      <c r="AL707" s="174"/>
      <c r="AM707" s="174"/>
      <c r="AN707" s="174"/>
    </row>
    <row r="708" spans="1:40" ht="15.75" customHeight="1">
      <c r="A708" s="181" t="str">
        <f t="shared" si="4"/>
        <v/>
      </c>
      <c r="B708" s="182"/>
      <c r="C708" s="182"/>
      <c r="D708" s="182" t="str">
        <f t="array" ref="D708">IF(F708="","",INDEX(#REF!,MATCH(F708,#REF!,0)))</f>
        <v/>
      </c>
      <c r="E708" s="182" t="str">
        <f t="array" ref="E708">IF(F708="","",INDEX(#REF!,MATCH(F708,#REF!,0)))</f>
        <v/>
      </c>
      <c r="F708" s="182"/>
      <c r="G708" s="182"/>
      <c r="H708" s="183"/>
      <c r="I708" s="182"/>
      <c r="J708" s="182"/>
      <c r="K708" s="182"/>
      <c r="L708" s="182"/>
      <c r="M708" s="182"/>
      <c r="N708" s="182"/>
      <c r="O708" s="182"/>
      <c r="P708" s="184"/>
      <c r="Q708" s="184"/>
      <c r="R708" s="184"/>
      <c r="S708" s="184"/>
      <c r="T708" s="184"/>
      <c r="U708" s="184"/>
      <c r="V708" s="184"/>
      <c r="W708" s="184"/>
      <c r="X708" s="184"/>
      <c r="Y708" s="182"/>
      <c r="Z708" s="182"/>
      <c r="AA708" s="184"/>
      <c r="AB708" s="184"/>
      <c r="AC708" s="184"/>
      <c r="AD708" s="184"/>
      <c r="AE708" s="184"/>
      <c r="AF708" s="184"/>
      <c r="AG708" s="184"/>
      <c r="AH708" s="184"/>
      <c r="AI708" s="184"/>
      <c r="AJ708" s="174"/>
      <c r="AK708" s="174"/>
      <c r="AL708" s="174"/>
      <c r="AM708" s="174"/>
      <c r="AN708" s="174"/>
    </row>
    <row r="709" spans="1:40" ht="15.75" customHeight="1">
      <c r="A709" s="181" t="str">
        <f t="shared" si="4"/>
        <v/>
      </c>
      <c r="B709" s="182"/>
      <c r="C709" s="182"/>
      <c r="D709" s="182" t="str">
        <f t="array" ref="D709">IF(F709="","",INDEX(#REF!,MATCH(F709,#REF!,0)))</f>
        <v/>
      </c>
      <c r="E709" s="182" t="str">
        <f t="array" ref="E709">IF(F709="","",INDEX(#REF!,MATCH(F709,#REF!,0)))</f>
        <v/>
      </c>
      <c r="F709" s="182"/>
      <c r="G709" s="182"/>
      <c r="H709" s="183"/>
      <c r="I709" s="182"/>
      <c r="J709" s="182"/>
      <c r="K709" s="182"/>
      <c r="L709" s="182"/>
      <c r="M709" s="182"/>
      <c r="N709" s="182"/>
      <c r="O709" s="182"/>
      <c r="P709" s="184"/>
      <c r="Q709" s="184"/>
      <c r="R709" s="184"/>
      <c r="S709" s="184"/>
      <c r="T709" s="184"/>
      <c r="U709" s="184"/>
      <c r="V709" s="184"/>
      <c r="W709" s="184"/>
      <c r="X709" s="184"/>
      <c r="Y709" s="182"/>
      <c r="Z709" s="182"/>
      <c r="AA709" s="184"/>
      <c r="AB709" s="184"/>
      <c r="AC709" s="184"/>
      <c r="AD709" s="184"/>
      <c r="AE709" s="184"/>
      <c r="AF709" s="184"/>
      <c r="AG709" s="184"/>
      <c r="AH709" s="184"/>
      <c r="AI709" s="184"/>
      <c r="AJ709" s="174"/>
      <c r="AK709" s="174"/>
      <c r="AL709" s="174"/>
      <c r="AM709" s="174"/>
      <c r="AN709" s="174"/>
    </row>
    <row r="710" spans="1:40" ht="15.75" customHeight="1">
      <c r="A710" s="181" t="str">
        <f t="shared" si="4"/>
        <v/>
      </c>
      <c r="B710" s="182"/>
      <c r="C710" s="182"/>
      <c r="D710" s="182" t="str">
        <f t="array" ref="D710">IF(F710="","",INDEX(#REF!,MATCH(F710,#REF!,0)))</f>
        <v/>
      </c>
      <c r="E710" s="182" t="str">
        <f t="array" ref="E710">IF(F710="","",INDEX(#REF!,MATCH(F710,#REF!,0)))</f>
        <v/>
      </c>
      <c r="F710" s="182"/>
      <c r="G710" s="182"/>
      <c r="H710" s="183"/>
      <c r="I710" s="182"/>
      <c r="J710" s="182"/>
      <c r="K710" s="182"/>
      <c r="L710" s="182"/>
      <c r="M710" s="182"/>
      <c r="N710" s="182"/>
      <c r="O710" s="182"/>
      <c r="P710" s="184"/>
      <c r="Q710" s="184"/>
      <c r="R710" s="184"/>
      <c r="S710" s="184"/>
      <c r="T710" s="184"/>
      <c r="U710" s="184"/>
      <c r="V710" s="184"/>
      <c r="W710" s="184"/>
      <c r="X710" s="184"/>
      <c r="Y710" s="182"/>
      <c r="Z710" s="182"/>
      <c r="AA710" s="184"/>
      <c r="AB710" s="184"/>
      <c r="AC710" s="184"/>
      <c r="AD710" s="184"/>
      <c r="AE710" s="184"/>
      <c r="AF710" s="184"/>
      <c r="AG710" s="184"/>
      <c r="AH710" s="184"/>
      <c r="AI710" s="184"/>
      <c r="AJ710" s="174"/>
      <c r="AK710" s="174"/>
      <c r="AL710" s="174"/>
      <c r="AM710" s="174"/>
      <c r="AN710" s="174"/>
    </row>
    <row r="711" spans="1:40" ht="15.75" customHeight="1">
      <c r="A711" s="181" t="str">
        <f t="shared" si="4"/>
        <v/>
      </c>
      <c r="B711" s="182"/>
      <c r="C711" s="182"/>
      <c r="D711" s="182" t="str">
        <f t="array" ref="D711">IF(F711="","",INDEX(#REF!,MATCH(F711,#REF!,0)))</f>
        <v/>
      </c>
      <c r="E711" s="182" t="str">
        <f t="array" ref="E711">IF(F711="","",INDEX(#REF!,MATCH(F711,#REF!,0)))</f>
        <v/>
      </c>
      <c r="F711" s="182"/>
      <c r="G711" s="182"/>
      <c r="H711" s="183"/>
      <c r="I711" s="182"/>
      <c r="J711" s="182"/>
      <c r="K711" s="182"/>
      <c r="L711" s="182"/>
      <c r="M711" s="182"/>
      <c r="N711" s="182"/>
      <c r="O711" s="182"/>
      <c r="P711" s="184"/>
      <c r="Q711" s="184"/>
      <c r="R711" s="184"/>
      <c r="S711" s="184"/>
      <c r="T711" s="184"/>
      <c r="U711" s="184"/>
      <c r="V711" s="184"/>
      <c r="W711" s="184"/>
      <c r="X711" s="184"/>
      <c r="Y711" s="182"/>
      <c r="Z711" s="182"/>
      <c r="AA711" s="184"/>
      <c r="AB711" s="184"/>
      <c r="AC711" s="184"/>
      <c r="AD711" s="184"/>
      <c r="AE711" s="184"/>
      <c r="AF711" s="184"/>
      <c r="AG711" s="184"/>
      <c r="AH711" s="184"/>
      <c r="AI711" s="184"/>
      <c r="AJ711" s="174"/>
      <c r="AK711" s="174"/>
      <c r="AL711" s="174"/>
      <c r="AM711" s="174"/>
      <c r="AN711" s="174"/>
    </row>
    <row r="712" spans="1:40" ht="15.75" customHeight="1">
      <c r="A712" s="181" t="str">
        <f t="shared" si="4"/>
        <v/>
      </c>
      <c r="B712" s="182"/>
      <c r="C712" s="182"/>
      <c r="D712" s="182" t="str">
        <f t="array" ref="D712">IF(F712="","",INDEX(#REF!,MATCH(F712,#REF!,0)))</f>
        <v/>
      </c>
      <c r="E712" s="182" t="str">
        <f t="array" ref="E712">IF(F712="","",INDEX(#REF!,MATCH(F712,#REF!,0)))</f>
        <v/>
      </c>
      <c r="F712" s="182"/>
      <c r="G712" s="182"/>
      <c r="H712" s="183"/>
      <c r="I712" s="182"/>
      <c r="J712" s="182"/>
      <c r="K712" s="182"/>
      <c r="L712" s="182"/>
      <c r="M712" s="182"/>
      <c r="N712" s="182"/>
      <c r="O712" s="182"/>
      <c r="P712" s="184"/>
      <c r="Q712" s="184"/>
      <c r="R712" s="184"/>
      <c r="S712" s="184"/>
      <c r="T712" s="184"/>
      <c r="U712" s="184"/>
      <c r="V712" s="184"/>
      <c r="W712" s="184"/>
      <c r="X712" s="184"/>
      <c r="Y712" s="182"/>
      <c r="Z712" s="182"/>
      <c r="AA712" s="184"/>
      <c r="AB712" s="184"/>
      <c r="AC712" s="184"/>
      <c r="AD712" s="184"/>
      <c r="AE712" s="184"/>
      <c r="AF712" s="184"/>
      <c r="AG712" s="184"/>
      <c r="AH712" s="184"/>
      <c r="AI712" s="184"/>
      <c r="AJ712" s="174"/>
      <c r="AK712" s="174"/>
      <c r="AL712" s="174"/>
      <c r="AM712" s="174"/>
      <c r="AN712" s="174"/>
    </row>
    <row r="713" spans="1:40" ht="15.75" customHeight="1">
      <c r="A713" s="181" t="str">
        <f t="shared" si="4"/>
        <v/>
      </c>
      <c r="B713" s="182"/>
      <c r="C713" s="182"/>
      <c r="D713" s="182" t="str">
        <f t="array" ref="D713">IF(F713="","",INDEX(#REF!,MATCH(F713,#REF!,0)))</f>
        <v/>
      </c>
      <c r="E713" s="182" t="str">
        <f t="array" ref="E713">IF(F713="","",INDEX(#REF!,MATCH(F713,#REF!,0)))</f>
        <v/>
      </c>
      <c r="F713" s="182"/>
      <c r="G713" s="182"/>
      <c r="H713" s="183"/>
      <c r="I713" s="182"/>
      <c r="J713" s="182"/>
      <c r="K713" s="182"/>
      <c r="L713" s="182"/>
      <c r="M713" s="182"/>
      <c r="N713" s="182"/>
      <c r="O713" s="182"/>
      <c r="P713" s="184"/>
      <c r="Q713" s="184"/>
      <c r="R713" s="184"/>
      <c r="S713" s="184"/>
      <c r="T713" s="184"/>
      <c r="U713" s="184"/>
      <c r="V713" s="184"/>
      <c r="W713" s="184"/>
      <c r="X713" s="184"/>
      <c r="Y713" s="182"/>
      <c r="Z713" s="182"/>
      <c r="AA713" s="184"/>
      <c r="AB713" s="184"/>
      <c r="AC713" s="184"/>
      <c r="AD713" s="184"/>
      <c r="AE713" s="184"/>
      <c r="AF713" s="184"/>
      <c r="AG713" s="184"/>
      <c r="AH713" s="184"/>
      <c r="AI713" s="184"/>
      <c r="AJ713" s="174"/>
      <c r="AK713" s="174"/>
      <c r="AL713" s="174"/>
      <c r="AM713" s="174"/>
      <c r="AN713" s="174"/>
    </row>
    <row r="714" spans="1:40" ht="15.75" customHeight="1">
      <c r="A714" s="181" t="str">
        <f t="shared" si="4"/>
        <v/>
      </c>
      <c r="B714" s="182"/>
      <c r="C714" s="182"/>
      <c r="D714" s="182" t="str">
        <f t="array" ref="D714">IF(F714="","",INDEX(#REF!,MATCH(F714,#REF!,0)))</f>
        <v/>
      </c>
      <c r="E714" s="182" t="str">
        <f t="array" ref="E714">IF(F714="","",INDEX(#REF!,MATCH(F714,#REF!,0)))</f>
        <v/>
      </c>
      <c r="F714" s="182"/>
      <c r="G714" s="182"/>
      <c r="H714" s="183"/>
      <c r="I714" s="182"/>
      <c r="J714" s="182"/>
      <c r="K714" s="182"/>
      <c r="L714" s="182"/>
      <c r="M714" s="182"/>
      <c r="N714" s="182"/>
      <c r="O714" s="182"/>
      <c r="P714" s="184"/>
      <c r="Q714" s="184"/>
      <c r="R714" s="184"/>
      <c r="S714" s="184"/>
      <c r="T714" s="184"/>
      <c r="U714" s="184"/>
      <c r="V714" s="184"/>
      <c r="W714" s="184"/>
      <c r="X714" s="184"/>
      <c r="Y714" s="182"/>
      <c r="Z714" s="182"/>
      <c r="AA714" s="184"/>
      <c r="AB714" s="184"/>
      <c r="AC714" s="184"/>
      <c r="AD714" s="184"/>
      <c r="AE714" s="184"/>
      <c r="AF714" s="184"/>
      <c r="AG714" s="184"/>
      <c r="AH714" s="184"/>
      <c r="AI714" s="184"/>
      <c r="AJ714" s="174"/>
      <c r="AK714" s="174"/>
      <c r="AL714" s="174"/>
      <c r="AM714" s="174"/>
      <c r="AN714" s="174"/>
    </row>
    <row r="715" spans="1:40" ht="15.75" customHeight="1">
      <c r="A715" s="181" t="str">
        <f t="shared" si="4"/>
        <v/>
      </c>
      <c r="B715" s="182"/>
      <c r="C715" s="182"/>
      <c r="D715" s="182" t="str">
        <f t="array" ref="D715">IF(F715="","",INDEX(#REF!,MATCH(F715,#REF!,0)))</f>
        <v/>
      </c>
      <c r="E715" s="182" t="str">
        <f t="array" ref="E715">IF(F715="","",INDEX(#REF!,MATCH(F715,#REF!,0)))</f>
        <v/>
      </c>
      <c r="F715" s="182"/>
      <c r="G715" s="182"/>
      <c r="H715" s="183"/>
      <c r="I715" s="182"/>
      <c r="J715" s="182"/>
      <c r="K715" s="182"/>
      <c r="L715" s="182"/>
      <c r="M715" s="182"/>
      <c r="N715" s="182"/>
      <c r="O715" s="182"/>
      <c r="P715" s="184"/>
      <c r="Q715" s="184"/>
      <c r="R715" s="184"/>
      <c r="S715" s="184"/>
      <c r="T715" s="184"/>
      <c r="U715" s="184"/>
      <c r="V715" s="184"/>
      <c r="W715" s="184"/>
      <c r="X715" s="184"/>
      <c r="Y715" s="182"/>
      <c r="Z715" s="182"/>
      <c r="AA715" s="184"/>
      <c r="AB715" s="184"/>
      <c r="AC715" s="184"/>
      <c r="AD715" s="184"/>
      <c r="AE715" s="184"/>
      <c r="AF715" s="184"/>
      <c r="AG715" s="184"/>
      <c r="AH715" s="184"/>
      <c r="AI715" s="184"/>
      <c r="AJ715" s="174"/>
      <c r="AK715" s="174"/>
      <c r="AL715" s="174"/>
      <c r="AM715" s="174"/>
      <c r="AN715" s="174"/>
    </row>
    <row r="716" spans="1:40" ht="15.75" customHeight="1">
      <c r="A716" s="181" t="str">
        <f t="shared" si="4"/>
        <v/>
      </c>
      <c r="B716" s="182"/>
      <c r="C716" s="182"/>
      <c r="D716" s="182" t="str">
        <f t="array" ref="D716">IF(F716="","",INDEX(#REF!,MATCH(F716,#REF!,0)))</f>
        <v/>
      </c>
      <c r="E716" s="182" t="str">
        <f t="array" ref="E716">IF(F716="","",INDEX(#REF!,MATCH(F716,#REF!,0)))</f>
        <v/>
      </c>
      <c r="F716" s="182"/>
      <c r="G716" s="182"/>
      <c r="H716" s="183"/>
      <c r="I716" s="182"/>
      <c r="J716" s="182"/>
      <c r="K716" s="182"/>
      <c r="L716" s="182"/>
      <c r="M716" s="182"/>
      <c r="N716" s="182"/>
      <c r="O716" s="182"/>
      <c r="P716" s="184"/>
      <c r="Q716" s="184"/>
      <c r="R716" s="184"/>
      <c r="S716" s="184"/>
      <c r="T716" s="184"/>
      <c r="U716" s="184"/>
      <c r="V716" s="184"/>
      <c r="W716" s="184"/>
      <c r="X716" s="184"/>
      <c r="Y716" s="182"/>
      <c r="Z716" s="182"/>
      <c r="AA716" s="184"/>
      <c r="AB716" s="184"/>
      <c r="AC716" s="184"/>
      <c r="AD716" s="184"/>
      <c r="AE716" s="184"/>
      <c r="AF716" s="184"/>
      <c r="AG716" s="184"/>
      <c r="AH716" s="184"/>
      <c r="AI716" s="184"/>
      <c r="AJ716" s="174"/>
      <c r="AK716" s="174"/>
      <c r="AL716" s="174"/>
      <c r="AM716" s="174"/>
      <c r="AN716" s="174"/>
    </row>
    <row r="717" spans="1:40" ht="15.75" customHeight="1">
      <c r="A717" s="181" t="str">
        <f t="shared" si="4"/>
        <v/>
      </c>
      <c r="B717" s="182"/>
      <c r="C717" s="182"/>
      <c r="D717" s="182" t="str">
        <f t="array" ref="D717">IF(F717="","",INDEX(#REF!,MATCH(F717,#REF!,0)))</f>
        <v/>
      </c>
      <c r="E717" s="182" t="str">
        <f t="array" ref="E717">IF(F717="","",INDEX(#REF!,MATCH(F717,#REF!,0)))</f>
        <v/>
      </c>
      <c r="F717" s="182"/>
      <c r="G717" s="182"/>
      <c r="H717" s="183"/>
      <c r="I717" s="182"/>
      <c r="J717" s="182"/>
      <c r="K717" s="182"/>
      <c r="L717" s="182"/>
      <c r="M717" s="182"/>
      <c r="N717" s="182"/>
      <c r="O717" s="182"/>
      <c r="P717" s="184"/>
      <c r="Q717" s="184"/>
      <c r="R717" s="184"/>
      <c r="S717" s="184"/>
      <c r="T717" s="184"/>
      <c r="U717" s="184"/>
      <c r="V717" s="184"/>
      <c r="W717" s="184"/>
      <c r="X717" s="184"/>
      <c r="Y717" s="182"/>
      <c r="Z717" s="182"/>
      <c r="AA717" s="184"/>
      <c r="AB717" s="184"/>
      <c r="AC717" s="184"/>
      <c r="AD717" s="184"/>
      <c r="AE717" s="184"/>
      <c r="AF717" s="184"/>
      <c r="AG717" s="184"/>
      <c r="AH717" s="184"/>
      <c r="AI717" s="184"/>
      <c r="AJ717" s="174"/>
      <c r="AK717" s="174"/>
      <c r="AL717" s="174"/>
      <c r="AM717" s="174"/>
      <c r="AN717" s="174"/>
    </row>
    <row r="718" spans="1:40" ht="15.75" customHeight="1">
      <c r="A718" s="181" t="str">
        <f t="shared" si="4"/>
        <v/>
      </c>
      <c r="B718" s="182"/>
      <c r="C718" s="182"/>
      <c r="D718" s="182" t="str">
        <f t="array" ref="D718">IF(F718="","",INDEX(#REF!,MATCH(F718,#REF!,0)))</f>
        <v/>
      </c>
      <c r="E718" s="182" t="str">
        <f t="array" ref="E718">IF(F718="","",INDEX(#REF!,MATCH(F718,#REF!,0)))</f>
        <v/>
      </c>
      <c r="F718" s="182"/>
      <c r="G718" s="182"/>
      <c r="H718" s="183"/>
      <c r="I718" s="182"/>
      <c r="J718" s="182"/>
      <c r="K718" s="182"/>
      <c r="L718" s="182"/>
      <c r="M718" s="182"/>
      <c r="N718" s="182"/>
      <c r="O718" s="182"/>
      <c r="P718" s="184"/>
      <c r="Q718" s="184"/>
      <c r="R718" s="184"/>
      <c r="S718" s="184"/>
      <c r="T718" s="184"/>
      <c r="U718" s="184"/>
      <c r="V718" s="184"/>
      <c r="W718" s="184"/>
      <c r="X718" s="184"/>
      <c r="Y718" s="182"/>
      <c r="Z718" s="182"/>
      <c r="AA718" s="184"/>
      <c r="AB718" s="184"/>
      <c r="AC718" s="184"/>
      <c r="AD718" s="184"/>
      <c r="AE718" s="184"/>
      <c r="AF718" s="184"/>
      <c r="AG718" s="184"/>
      <c r="AH718" s="184"/>
      <c r="AI718" s="184"/>
      <c r="AJ718" s="174"/>
      <c r="AK718" s="174"/>
      <c r="AL718" s="174"/>
      <c r="AM718" s="174"/>
      <c r="AN718" s="174"/>
    </row>
    <row r="719" spans="1:40" ht="15.75" customHeight="1">
      <c r="A719" s="181" t="str">
        <f t="shared" si="4"/>
        <v/>
      </c>
      <c r="B719" s="182"/>
      <c r="C719" s="182"/>
      <c r="D719" s="182" t="str">
        <f t="array" ref="D719">IF(F719="","",INDEX(#REF!,MATCH(F719,#REF!,0)))</f>
        <v/>
      </c>
      <c r="E719" s="182" t="str">
        <f t="array" ref="E719">IF(F719="","",INDEX(#REF!,MATCH(F719,#REF!,0)))</f>
        <v/>
      </c>
      <c r="F719" s="182"/>
      <c r="G719" s="182"/>
      <c r="H719" s="183"/>
      <c r="I719" s="182"/>
      <c r="J719" s="182"/>
      <c r="K719" s="182"/>
      <c r="L719" s="182"/>
      <c r="M719" s="182"/>
      <c r="N719" s="182"/>
      <c r="O719" s="182"/>
      <c r="P719" s="184"/>
      <c r="Q719" s="184"/>
      <c r="R719" s="184"/>
      <c r="S719" s="184"/>
      <c r="T719" s="184"/>
      <c r="U719" s="184"/>
      <c r="V719" s="184"/>
      <c r="W719" s="184"/>
      <c r="X719" s="184"/>
      <c r="Y719" s="182"/>
      <c r="Z719" s="182"/>
      <c r="AA719" s="184"/>
      <c r="AB719" s="184"/>
      <c r="AC719" s="184"/>
      <c r="AD719" s="184"/>
      <c r="AE719" s="184"/>
      <c r="AF719" s="184"/>
      <c r="AG719" s="184"/>
      <c r="AH719" s="184"/>
      <c r="AI719" s="184"/>
      <c r="AJ719" s="174"/>
      <c r="AK719" s="174"/>
      <c r="AL719" s="174"/>
      <c r="AM719" s="174"/>
      <c r="AN719" s="174"/>
    </row>
    <row r="720" spans="1:40" ht="15.75" customHeight="1">
      <c r="A720" s="181" t="str">
        <f t="shared" si="4"/>
        <v/>
      </c>
      <c r="B720" s="182"/>
      <c r="C720" s="182"/>
      <c r="D720" s="182" t="str">
        <f t="array" ref="D720">IF(F720="","",INDEX(#REF!,MATCH(F720,#REF!,0)))</f>
        <v/>
      </c>
      <c r="E720" s="182" t="str">
        <f t="array" ref="E720">IF(F720="","",INDEX(#REF!,MATCH(F720,#REF!,0)))</f>
        <v/>
      </c>
      <c r="F720" s="182"/>
      <c r="G720" s="182"/>
      <c r="H720" s="183"/>
      <c r="I720" s="182"/>
      <c r="J720" s="182"/>
      <c r="K720" s="182"/>
      <c r="L720" s="182"/>
      <c r="M720" s="182"/>
      <c r="N720" s="182"/>
      <c r="O720" s="182"/>
      <c r="P720" s="184"/>
      <c r="Q720" s="184"/>
      <c r="R720" s="184"/>
      <c r="S720" s="184"/>
      <c r="T720" s="184"/>
      <c r="U720" s="184"/>
      <c r="V720" s="184"/>
      <c r="W720" s="184"/>
      <c r="X720" s="184"/>
      <c r="Y720" s="182"/>
      <c r="Z720" s="182"/>
      <c r="AA720" s="184"/>
      <c r="AB720" s="184"/>
      <c r="AC720" s="184"/>
      <c r="AD720" s="184"/>
      <c r="AE720" s="184"/>
      <c r="AF720" s="184"/>
      <c r="AG720" s="184"/>
      <c r="AH720" s="184"/>
      <c r="AI720" s="184"/>
      <c r="AJ720" s="174"/>
      <c r="AK720" s="174"/>
      <c r="AL720" s="174"/>
      <c r="AM720" s="174"/>
      <c r="AN720" s="174"/>
    </row>
    <row r="721" spans="1:40" ht="15.75" customHeight="1">
      <c r="A721" s="181" t="str">
        <f t="shared" si="4"/>
        <v/>
      </c>
      <c r="B721" s="182"/>
      <c r="C721" s="182"/>
      <c r="D721" s="182" t="str">
        <f t="array" ref="D721">IF(F721="","",INDEX(#REF!,MATCH(F721,#REF!,0)))</f>
        <v/>
      </c>
      <c r="E721" s="182" t="str">
        <f t="array" ref="E721">IF(F721="","",INDEX(#REF!,MATCH(F721,#REF!,0)))</f>
        <v/>
      </c>
      <c r="F721" s="182"/>
      <c r="G721" s="182"/>
      <c r="H721" s="183"/>
      <c r="I721" s="182"/>
      <c r="J721" s="182"/>
      <c r="K721" s="182"/>
      <c r="L721" s="182"/>
      <c r="M721" s="182"/>
      <c r="N721" s="182"/>
      <c r="O721" s="182"/>
      <c r="P721" s="184"/>
      <c r="Q721" s="184"/>
      <c r="R721" s="184"/>
      <c r="S721" s="184"/>
      <c r="T721" s="184"/>
      <c r="U721" s="184"/>
      <c r="V721" s="184"/>
      <c r="W721" s="184"/>
      <c r="X721" s="184"/>
      <c r="Y721" s="182"/>
      <c r="Z721" s="182"/>
      <c r="AA721" s="184"/>
      <c r="AB721" s="184"/>
      <c r="AC721" s="184"/>
      <c r="AD721" s="184"/>
      <c r="AE721" s="184"/>
      <c r="AF721" s="184"/>
      <c r="AG721" s="184"/>
      <c r="AH721" s="184"/>
      <c r="AI721" s="184"/>
      <c r="AJ721" s="174"/>
      <c r="AK721" s="174"/>
      <c r="AL721" s="174"/>
      <c r="AM721" s="174"/>
      <c r="AN721" s="174"/>
    </row>
    <row r="722" spans="1:40" ht="15.75" customHeight="1">
      <c r="A722" s="181" t="str">
        <f t="shared" si="4"/>
        <v/>
      </c>
      <c r="B722" s="182"/>
      <c r="C722" s="182"/>
      <c r="D722" s="182" t="str">
        <f t="array" ref="D722">IF(F722="","",INDEX(#REF!,MATCH(F722,#REF!,0)))</f>
        <v/>
      </c>
      <c r="E722" s="182" t="str">
        <f t="array" ref="E722">IF(F722="","",INDEX(#REF!,MATCH(F722,#REF!,0)))</f>
        <v/>
      </c>
      <c r="F722" s="182"/>
      <c r="G722" s="182"/>
      <c r="H722" s="183"/>
      <c r="I722" s="182"/>
      <c r="J722" s="182"/>
      <c r="K722" s="182"/>
      <c r="L722" s="182"/>
      <c r="M722" s="182"/>
      <c r="N722" s="182"/>
      <c r="O722" s="182"/>
      <c r="P722" s="184"/>
      <c r="Q722" s="184"/>
      <c r="R722" s="184"/>
      <c r="S722" s="184"/>
      <c r="T722" s="184"/>
      <c r="U722" s="184"/>
      <c r="V722" s="184"/>
      <c r="W722" s="184"/>
      <c r="X722" s="184"/>
      <c r="Y722" s="182"/>
      <c r="Z722" s="182"/>
      <c r="AA722" s="184"/>
      <c r="AB722" s="184"/>
      <c r="AC722" s="184"/>
      <c r="AD722" s="184"/>
      <c r="AE722" s="184"/>
      <c r="AF722" s="184"/>
      <c r="AG722" s="184"/>
      <c r="AH722" s="184"/>
      <c r="AI722" s="184"/>
      <c r="AJ722" s="174"/>
      <c r="AK722" s="174"/>
      <c r="AL722" s="174"/>
      <c r="AM722" s="174"/>
      <c r="AN722" s="174"/>
    </row>
    <row r="723" spans="1:40" ht="15.75" customHeight="1">
      <c r="A723" s="181" t="str">
        <f t="shared" si="4"/>
        <v/>
      </c>
      <c r="B723" s="182"/>
      <c r="C723" s="182"/>
      <c r="D723" s="182" t="str">
        <f t="array" ref="D723">IF(F723="","",INDEX(#REF!,MATCH(F723,#REF!,0)))</f>
        <v/>
      </c>
      <c r="E723" s="182" t="str">
        <f t="array" ref="E723">IF(F723="","",INDEX(#REF!,MATCH(F723,#REF!,0)))</f>
        <v/>
      </c>
      <c r="F723" s="182"/>
      <c r="G723" s="182"/>
      <c r="H723" s="183"/>
      <c r="I723" s="182"/>
      <c r="J723" s="182"/>
      <c r="K723" s="182"/>
      <c r="L723" s="182"/>
      <c r="M723" s="182"/>
      <c r="N723" s="182"/>
      <c r="O723" s="182"/>
      <c r="P723" s="184"/>
      <c r="Q723" s="184"/>
      <c r="R723" s="184"/>
      <c r="S723" s="184"/>
      <c r="T723" s="184"/>
      <c r="U723" s="184"/>
      <c r="V723" s="184"/>
      <c r="W723" s="184"/>
      <c r="X723" s="184"/>
      <c r="Y723" s="182"/>
      <c r="Z723" s="182"/>
      <c r="AA723" s="184"/>
      <c r="AB723" s="184"/>
      <c r="AC723" s="184"/>
      <c r="AD723" s="184"/>
      <c r="AE723" s="184"/>
      <c r="AF723" s="184"/>
      <c r="AG723" s="184"/>
      <c r="AH723" s="184"/>
      <c r="AI723" s="184"/>
      <c r="AJ723" s="174"/>
      <c r="AK723" s="174"/>
      <c r="AL723" s="174"/>
      <c r="AM723" s="174"/>
      <c r="AN723" s="174"/>
    </row>
    <row r="724" spans="1:40" ht="15.75" customHeight="1">
      <c r="A724" s="181" t="str">
        <f t="shared" si="4"/>
        <v/>
      </c>
      <c r="B724" s="182"/>
      <c r="C724" s="182"/>
      <c r="D724" s="182" t="str">
        <f t="array" ref="D724">IF(F724="","",INDEX(#REF!,MATCH(F724,#REF!,0)))</f>
        <v/>
      </c>
      <c r="E724" s="182" t="str">
        <f t="array" ref="E724">IF(F724="","",INDEX(#REF!,MATCH(F724,#REF!,0)))</f>
        <v/>
      </c>
      <c r="F724" s="182"/>
      <c r="G724" s="182"/>
      <c r="H724" s="183"/>
      <c r="I724" s="182"/>
      <c r="J724" s="182"/>
      <c r="K724" s="182"/>
      <c r="L724" s="182"/>
      <c r="M724" s="182"/>
      <c r="N724" s="182"/>
      <c r="O724" s="182"/>
      <c r="P724" s="184"/>
      <c r="Q724" s="184"/>
      <c r="R724" s="184"/>
      <c r="S724" s="184"/>
      <c r="T724" s="184"/>
      <c r="U724" s="184"/>
      <c r="V724" s="184"/>
      <c r="W724" s="184"/>
      <c r="X724" s="184"/>
      <c r="Y724" s="182"/>
      <c r="Z724" s="182"/>
      <c r="AA724" s="184"/>
      <c r="AB724" s="184"/>
      <c r="AC724" s="184"/>
      <c r="AD724" s="184"/>
      <c r="AE724" s="184"/>
      <c r="AF724" s="184"/>
      <c r="AG724" s="184"/>
      <c r="AH724" s="184"/>
      <c r="AI724" s="184"/>
      <c r="AJ724" s="174"/>
      <c r="AK724" s="174"/>
      <c r="AL724" s="174"/>
      <c r="AM724" s="174"/>
      <c r="AN724" s="174"/>
    </row>
    <row r="725" spans="1:40" ht="15.75" customHeight="1">
      <c r="A725" s="181" t="str">
        <f t="shared" si="4"/>
        <v/>
      </c>
      <c r="B725" s="182"/>
      <c r="C725" s="182"/>
      <c r="D725" s="182" t="str">
        <f t="array" ref="D725">IF(F725="","",INDEX(#REF!,MATCH(F725,#REF!,0)))</f>
        <v/>
      </c>
      <c r="E725" s="182" t="str">
        <f t="array" ref="E725">IF(F725="","",INDEX(#REF!,MATCH(F725,#REF!,0)))</f>
        <v/>
      </c>
      <c r="F725" s="182"/>
      <c r="G725" s="182"/>
      <c r="H725" s="183"/>
      <c r="I725" s="182"/>
      <c r="J725" s="182"/>
      <c r="K725" s="182"/>
      <c r="L725" s="182"/>
      <c r="M725" s="182"/>
      <c r="N725" s="182"/>
      <c r="O725" s="182"/>
      <c r="P725" s="184"/>
      <c r="Q725" s="184"/>
      <c r="R725" s="184"/>
      <c r="S725" s="184"/>
      <c r="T725" s="184"/>
      <c r="U725" s="184"/>
      <c r="V725" s="184"/>
      <c r="W725" s="184"/>
      <c r="X725" s="184"/>
      <c r="Y725" s="182"/>
      <c r="Z725" s="182"/>
      <c r="AA725" s="184"/>
      <c r="AB725" s="184"/>
      <c r="AC725" s="184"/>
      <c r="AD725" s="184"/>
      <c r="AE725" s="184"/>
      <c r="AF725" s="184"/>
      <c r="AG725" s="184"/>
      <c r="AH725" s="184"/>
      <c r="AI725" s="184"/>
      <c r="AJ725" s="174"/>
      <c r="AK725" s="174"/>
      <c r="AL725" s="174"/>
      <c r="AM725" s="174"/>
      <c r="AN725" s="174"/>
    </row>
    <row r="726" spans="1:40" ht="15.75" customHeight="1">
      <c r="A726" s="181" t="str">
        <f t="shared" si="4"/>
        <v/>
      </c>
      <c r="B726" s="182"/>
      <c r="C726" s="182"/>
      <c r="D726" s="182" t="str">
        <f t="array" ref="D726">IF(F726="","",INDEX(#REF!,MATCH(F726,#REF!,0)))</f>
        <v/>
      </c>
      <c r="E726" s="182" t="str">
        <f t="array" ref="E726">IF(F726="","",INDEX(#REF!,MATCH(F726,#REF!,0)))</f>
        <v/>
      </c>
      <c r="F726" s="182"/>
      <c r="G726" s="182"/>
      <c r="H726" s="183"/>
      <c r="I726" s="182"/>
      <c r="J726" s="182"/>
      <c r="K726" s="182"/>
      <c r="L726" s="182"/>
      <c r="M726" s="182"/>
      <c r="N726" s="182"/>
      <c r="O726" s="182"/>
      <c r="P726" s="184"/>
      <c r="Q726" s="184"/>
      <c r="R726" s="184"/>
      <c r="S726" s="184"/>
      <c r="T726" s="184"/>
      <c r="U726" s="184"/>
      <c r="V726" s="184"/>
      <c r="W726" s="184"/>
      <c r="X726" s="184"/>
      <c r="Y726" s="182"/>
      <c r="Z726" s="182"/>
      <c r="AA726" s="184"/>
      <c r="AB726" s="184"/>
      <c r="AC726" s="184"/>
      <c r="AD726" s="184"/>
      <c r="AE726" s="184"/>
      <c r="AF726" s="184"/>
      <c r="AG726" s="184"/>
      <c r="AH726" s="184"/>
      <c r="AI726" s="184"/>
      <c r="AJ726" s="174"/>
      <c r="AK726" s="174"/>
      <c r="AL726" s="174"/>
      <c r="AM726" s="174"/>
      <c r="AN726" s="174"/>
    </row>
    <row r="727" spans="1:40" ht="15.75" customHeight="1">
      <c r="A727" s="181" t="str">
        <f t="shared" si="4"/>
        <v/>
      </c>
      <c r="B727" s="182"/>
      <c r="C727" s="182"/>
      <c r="D727" s="182" t="str">
        <f t="array" ref="D727">IF(F727="","",INDEX(#REF!,MATCH(F727,#REF!,0)))</f>
        <v/>
      </c>
      <c r="E727" s="182" t="str">
        <f t="array" ref="E727">IF(F727="","",INDEX(#REF!,MATCH(F727,#REF!,0)))</f>
        <v/>
      </c>
      <c r="F727" s="182"/>
      <c r="G727" s="182"/>
      <c r="H727" s="183"/>
      <c r="I727" s="182"/>
      <c r="J727" s="182"/>
      <c r="K727" s="182"/>
      <c r="L727" s="182"/>
      <c r="M727" s="182"/>
      <c r="N727" s="182"/>
      <c r="O727" s="182"/>
      <c r="P727" s="184"/>
      <c r="Q727" s="184"/>
      <c r="R727" s="184"/>
      <c r="S727" s="184"/>
      <c r="T727" s="184"/>
      <c r="U727" s="184"/>
      <c r="V727" s="184"/>
      <c r="W727" s="184"/>
      <c r="X727" s="184"/>
      <c r="Y727" s="182"/>
      <c r="Z727" s="182"/>
      <c r="AA727" s="184"/>
      <c r="AB727" s="184"/>
      <c r="AC727" s="184"/>
      <c r="AD727" s="184"/>
      <c r="AE727" s="184"/>
      <c r="AF727" s="184"/>
      <c r="AG727" s="184"/>
      <c r="AH727" s="184"/>
      <c r="AI727" s="184"/>
      <c r="AJ727" s="174"/>
      <c r="AK727" s="174"/>
      <c r="AL727" s="174"/>
      <c r="AM727" s="174"/>
      <c r="AN727" s="174"/>
    </row>
    <row r="728" spans="1:40" ht="15.75" customHeight="1">
      <c r="A728" s="181" t="str">
        <f t="shared" si="4"/>
        <v/>
      </c>
      <c r="B728" s="182"/>
      <c r="C728" s="182"/>
      <c r="D728" s="182" t="str">
        <f t="array" ref="D728">IF(F728="","",INDEX(#REF!,MATCH(F728,#REF!,0)))</f>
        <v/>
      </c>
      <c r="E728" s="182" t="str">
        <f t="array" ref="E728">IF(F728="","",INDEX(#REF!,MATCH(F728,#REF!,0)))</f>
        <v/>
      </c>
      <c r="F728" s="182"/>
      <c r="G728" s="182"/>
      <c r="H728" s="183"/>
      <c r="I728" s="182"/>
      <c r="J728" s="182"/>
      <c r="K728" s="182"/>
      <c r="L728" s="182"/>
      <c r="M728" s="182"/>
      <c r="N728" s="182"/>
      <c r="O728" s="182"/>
      <c r="P728" s="184"/>
      <c r="Q728" s="184"/>
      <c r="R728" s="184"/>
      <c r="S728" s="184"/>
      <c r="T728" s="184"/>
      <c r="U728" s="184"/>
      <c r="V728" s="184"/>
      <c r="W728" s="184"/>
      <c r="X728" s="184"/>
      <c r="Y728" s="182"/>
      <c r="Z728" s="182"/>
      <c r="AA728" s="184"/>
      <c r="AB728" s="184"/>
      <c r="AC728" s="184"/>
      <c r="AD728" s="184"/>
      <c r="AE728" s="184"/>
      <c r="AF728" s="184"/>
      <c r="AG728" s="184"/>
      <c r="AH728" s="184"/>
      <c r="AI728" s="184"/>
      <c r="AJ728" s="174"/>
      <c r="AK728" s="174"/>
      <c r="AL728" s="174"/>
      <c r="AM728" s="174"/>
      <c r="AN728" s="174"/>
    </row>
    <row r="729" spans="1:40" ht="15.75" customHeight="1">
      <c r="A729" s="181" t="str">
        <f t="shared" si="4"/>
        <v/>
      </c>
      <c r="B729" s="182"/>
      <c r="C729" s="182"/>
      <c r="D729" s="182" t="str">
        <f t="array" ref="D729">IF(F729="","",INDEX(#REF!,MATCH(F729,#REF!,0)))</f>
        <v/>
      </c>
      <c r="E729" s="182" t="str">
        <f t="array" ref="E729">IF(F729="","",INDEX(#REF!,MATCH(F729,#REF!,0)))</f>
        <v/>
      </c>
      <c r="F729" s="182"/>
      <c r="G729" s="182"/>
      <c r="H729" s="183"/>
      <c r="I729" s="182"/>
      <c r="J729" s="182"/>
      <c r="K729" s="182"/>
      <c r="L729" s="182"/>
      <c r="M729" s="182"/>
      <c r="N729" s="182"/>
      <c r="O729" s="182"/>
      <c r="P729" s="184"/>
      <c r="Q729" s="184"/>
      <c r="R729" s="184"/>
      <c r="S729" s="184"/>
      <c r="T729" s="184"/>
      <c r="U729" s="184"/>
      <c r="V729" s="184"/>
      <c r="W729" s="184"/>
      <c r="X729" s="184"/>
      <c r="Y729" s="182"/>
      <c r="Z729" s="182"/>
      <c r="AA729" s="184"/>
      <c r="AB729" s="184"/>
      <c r="AC729" s="184"/>
      <c r="AD729" s="184"/>
      <c r="AE729" s="184"/>
      <c r="AF729" s="184"/>
      <c r="AG729" s="184"/>
      <c r="AH729" s="184"/>
      <c r="AI729" s="184"/>
      <c r="AJ729" s="174"/>
      <c r="AK729" s="174"/>
      <c r="AL729" s="174"/>
      <c r="AM729" s="174"/>
      <c r="AN729" s="174"/>
    </row>
    <row r="730" spans="1:40" ht="15.75" customHeight="1">
      <c r="A730" s="181" t="str">
        <f t="shared" si="4"/>
        <v/>
      </c>
      <c r="B730" s="182"/>
      <c r="C730" s="182"/>
      <c r="D730" s="182" t="str">
        <f t="array" ref="D730">IF(F730="","",INDEX(#REF!,MATCH(F730,#REF!,0)))</f>
        <v/>
      </c>
      <c r="E730" s="182" t="str">
        <f t="array" ref="E730">IF(F730="","",INDEX(#REF!,MATCH(F730,#REF!,0)))</f>
        <v/>
      </c>
      <c r="F730" s="182"/>
      <c r="G730" s="182"/>
      <c r="H730" s="183"/>
      <c r="I730" s="182"/>
      <c r="J730" s="182"/>
      <c r="K730" s="182"/>
      <c r="L730" s="182"/>
      <c r="M730" s="182"/>
      <c r="N730" s="182"/>
      <c r="O730" s="182"/>
      <c r="P730" s="184"/>
      <c r="Q730" s="184"/>
      <c r="R730" s="184"/>
      <c r="S730" s="184"/>
      <c r="T730" s="184"/>
      <c r="U730" s="184"/>
      <c r="V730" s="184"/>
      <c r="W730" s="184"/>
      <c r="X730" s="184"/>
      <c r="Y730" s="182"/>
      <c r="Z730" s="182"/>
      <c r="AA730" s="184"/>
      <c r="AB730" s="184"/>
      <c r="AC730" s="184"/>
      <c r="AD730" s="184"/>
      <c r="AE730" s="184"/>
      <c r="AF730" s="184"/>
      <c r="AG730" s="184"/>
      <c r="AH730" s="184"/>
      <c r="AI730" s="184"/>
      <c r="AJ730" s="174"/>
      <c r="AK730" s="174"/>
      <c r="AL730" s="174"/>
      <c r="AM730" s="174"/>
      <c r="AN730" s="174"/>
    </row>
    <row r="731" spans="1:40" ht="15.75" customHeight="1">
      <c r="A731" s="181" t="str">
        <f t="shared" si="4"/>
        <v/>
      </c>
      <c r="B731" s="182"/>
      <c r="C731" s="182"/>
      <c r="D731" s="182" t="str">
        <f t="array" ref="D731">IF(F731="","",INDEX(#REF!,MATCH(F731,#REF!,0)))</f>
        <v/>
      </c>
      <c r="E731" s="182" t="str">
        <f t="array" ref="E731">IF(F731="","",INDEX(#REF!,MATCH(F731,#REF!,0)))</f>
        <v/>
      </c>
      <c r="F731" s="182"/>
      <c r="G731" s="182"/>
      <c r="H731" s="183"/>
      <c r="I731" s="182"/>
      <c r="J731" s="182"/>
      <c r="K731" s="182"/>
      <c r="L731" s="182"/>
      <c r="M731" s="182"/>
      <c r="N731" s="182"/>
      <c r="O731" s="182"/>
      <c r="P731" s="184"/>
      <c r="Q731" s="184"/>
      <c r="R731" s="184"/>
      <c r="S731" s="184"/>
      <c r="T731" s="184"/>
      <c r="U731" s="184"/>
      <c r="V731" s="184"/>
      <c r="W731" s="184"/>
      <c r="X731" s="184"/>
      <c r="Y731" s="182"/>
      <c r="Z731" s="182"/>
      <c r="AA731" s="184"/>
      <c r="AB731" s="184"/>
      <c r="AC731" s="184"/>
      <c r="AD731" s="184"/>
      <c r="AE731" s="184"/>
      <c r="AF731" s="184"/>
      <c r="AG731" s="184"/>
      <c r="AH731" s="184"/>
      <c r="AI731" s="184"/>
      <c r="AJ731" s="174"/>
      <c r="AK731" s="174"/>
      <c r="AL731" s="174"/>
      <c r="AM731" s="174"/>
      <c r="AN731" s="174"/>
    </row>
    <row r="732" spans="1:40" ht="15.75" customHeight="1">
      <c r="A732" s="181" t="str">
        <f t="shared" si="4"/>
        <v/>
      </c>
      <c r="B732" s="182"/>
      <c r="C732" s="182"/>
      <c r="D732" s="182" t="str">
        <f t="array" ref="D732">IF(F732="","",INDEX(#REF!,MATCH(F732,#REF!,0)))</f>
        <v/>
      </c>
      <c r="E732" s="182" t="str">
        <f t="array" ref="E732">IF(F732="","",INDEX(#REF!,MATCH(F732,#REF!,0)))</f>
        <v/>
      </c>
      <c r="F732" s="182"/>
      <c r="G732" s="182"/>
      <c r="H732" s="183"/>
      <c r="I732" s="182"/>
      <c r="J732" s="182"/>
      <c r="K732" s="182"/>
      <c r="L732" s="182"/>
      <c r="M732" s="182"/>
      <c r="N732" s="182"/>
      <c r="O732" s="182"/>
      <c r="P732" s="184"/>
      <c r="Q732" s="184"/>
      <c r="R732" s="184"/>
      <c r="S732" s="184"/>
      <c r="T732" s="184"/>
      <c r="U732" s="184"/>
      <c r="V732" s="184"/>
      <c r="W732" s="184"/>
      <c r="X732" s="184"/>
      <c r="Y732" s="182"/>
      <c r="Z732" s="182"/>
      <c r="AA732" s="184"/>
      <c r="AB732" s="184"/>
      <c r="AC732" s="184"/>
      <c r="AD732" s="184"/>
      <c r="AE732" s="184"/>
      <c r="AF732" s="184"/>
      <c r="AG732" s="184"/>
      <c r="AH732" s="184"/>
      <c r="AI732" s="184"/>
      <c r="AJ732" s="174"/>
      <c r="AK732" s="174"/>
      <c r="AL732" s="174"/>
      <c r="AM732" s="174"/>
      <c r="AN732" s="174"/>
    </row>
    <row r="733" spans="1:40" ht="15.75" customHeight="1">
      <c r="A733" s="181" t="str">
        <f t="shared" si="4"/>
        <v/>
      </c>
      <c r="B733" s="182"/>
      <c r="C733" s="182"/>
      <c r="D733" s="182" t="str">
        <f t="array" ref="D733">IF(F733="","",INDEX(#REF!,MATCH(F733,#REF!,0)))</f>
        <v/>
      </c>
      <c r="E733" s="182" t="str">
        <f t="array" ref="E733">IF(F733="","",INDEX(#REF!,MATCH(F733,#REF!,0)))</f>
        <v/>
      </c>
      <c r="F733" s="182"/>
      <c r="G733" s="182"/>
      <c r="H733" s="183"/>
      <c r="I733" s="182"/>
      <c r="J733" s="182"/>
      <c r="K733" s="182"/>
      <c r="L733" s="182"/>
      <c r="M733" s="182"/>
      <c r="N733" s="182"/>
      <c r="O733" s="182"/>
      <c r="P733" s="184"/>
      <c r="Q733" s="184"/>
      <c r="R733" s="184"/>
      <c r="S733" s="184"/>
      <c r="T733" s="184"/>
      <c r="U733" s="184"/>
      <c r="V733" s="184"/>
      <c r="W733" s="184"/>
      <c r="X733" s="184"/>
      <c r="Y733" s="182"/>
      <c r="Z733" s="182"/>
      <c r="AA733" s="184"/>
      <c r="AB733" s="184"/>
      <c r="AC733" s="184"/>
      <c r="AD733" s="184"/>
      <c r="AE733" s="184"/>
      <c r="AF733" s="184"/>
      <c r="AG733" s="184"/>
      <c r="AH733" s="184"/>
      <c r="AI733" s="184"/>
      <c r="AJ733" s="174"/>
      <c r="AK733" s="174"/>
      <c r="AL733" s="174"/>
      <c r="AM733" s="174"/>
      <c r="AN733" s="174"/>
    </row>
    <row r="734" spans="1:40" ht="15.75" customHeight="1">
      <c r="A734" s="181" t="str">
        <f t="shared" si="4"/>
        <v/>
      </c>
      <c r="B734" s="182"/>
      <c r="C734" s="182"/>
      <c r="D734" s="182" t="str">
        <f t="array" ref="D734">IF(F734="","",INDEX(#REF!,MATCH(F734,#REF!,0)))</f>
        <v/>
      </c>
      <c r="E734" s="182" t="str">
        <f t="array" ref="E734">IF(F734="","",INDEX(#REF!,MATCH(F734,#REF!,0)))</f>
        <v/>
      </c>
      <c r="F734" s="182"/>
      <c r="G734" s="182"/>
      <c r="H734" s="183"/>
      <c r="I734" s="182"/>
      <c r="J734" s="182"/>
      <c r="K734" s="182"/>
      <c r="L734" s="182"/>
      <c r="M734" s="182"/>
      <c r="N734" s="182"/>
      <c r="O734" s="182"/>
      <c r="P734" s="184"/>
      <c r="Q734" s="184"/>
      <c r="R734" s="184"/>
      <c r="S734" s="184"/>
      <c r="T734" s="184"/>
      <c r="U734" s="184"/>
      <c r="V734" s="184"/>
      <c r="W734" s="184"/>
      <c r="X734" s="184"/>
      <c r="Y734" s="182"/>
      <c r="Z734" s="182"/>
      <c r="AA734" s="184"/>
      <c r="AB734" s="184"/>
      <c r="AC734" s="184"/>
      <c r="AD734" s="184"/>
      <c r="AE734" s="184"/>
      <c r="AF734" s="184"/>
      <c r="AG734" s="184"/>
      <c r="AH734" s="184"/>
      <c r="AI734" s="184"/>
      <c r="AJ734" s="174"/>
      <c r="AK734" s="174"/>
      <c r="AL734" s="174"/>
      <c r="AM734" s="174"/>
      <c r="AN734" s="174"/>
    </row>
    <row r="735" spans="1:40" ht="15.75" customHeight="1">
      <c r="A735" s="181" t="str">
        <f t="shared" si="4"/>
        <v/>
      </c>
      <c r="B735" s="182"/>
      <c r="C735" s="182"/>
      <c r="D735" s="182" t="str">
        <f t="array" ref="D735">IF(F735="","",INDEX(#REF!,MATCH(F735,#REF!,0)))</f>
        <v/>
      </c>
      <c r="E735" s="182" t="str">
        <f t="array" ref="E735">IF(F735="","",INDEX(#REF!,MATCH(F735,#REF!,0)))</f>
        <v/>
      </c>
      <c r="F735" s="182"/>
      <c r="G735" s="182"/>
      <c r="H735" s="183"/>
      <c r="I735" s="182"/>
      <c r="J735" s="182"/>
      <c r="K735" s="182"/>
      <c r="L735" s="182"/>
      <c r="M735" s="182"/>
      <c r="N735" s="182"/>
      <c r="O735" s="182"/>
      <c r="P735" s="184"/>
      <c r="Q735" s="184"/>
      <c r="R735" s="184"/>
      <c r="S735" s="184"/>
      <c r="T735" s="184"/>
      <c r="U735" s="184"/>
      <c r="V735" s="184"/>
      <c r="W735" s="184"/>
      <c r="X735" s="184"/>
      <c r="Y735" s="182"/>
      <c r="Z735" s="182"/>
      <c r="AA735" s="184"/>
      <c r="AB735" s="184"/>
      <c r="AC735" s="184"/>
      <c r="AD735" s="184"/>
      <c r="AE735" s="184"/>
      <c r="AF735" s="184"/>
      <c r="AG735" s="184"/>
      <c r="AH735" s="184"/>
      <c r="AI735" s="184"/>
      <c r="AJ735" s="174"/>
      <c r="AK735" s="174"/>
      <c r="AL735" s="174"/>
      <c r="AM735" s="174"/>
      <c r="AN735" s="174"/>
    </row>
    <row r="736" spans="1:40" ht="15.75" customHeight="1">
      <c r="A736" s="181" t="str">
        <f t="shared" si="4"/>
        <v/>
      </c>
      <c r="B736" s="182"/>
      <c r="C736" s="182"/>
      <c r="D736" s="182" t="str">
        <f t="array" ref="D736">IF(F736="","",INDEX(#REF!,MATCH(F736,#REF!,0)))</f>
        <v/>
      </c>
      <c r="E736" s="182" t="str">
        <f t="array" ref="E736">IF(F736="","",INDEX(#REF!,MATCH(F736,#REF!,0)))</f>
        <v/>
      </c>
      <c r="F736" s="182"/>
      <c r="G736" s="182"/>
      <c r="H736" s="183"/>
      <c r="I736" s="182"/>
      <c r="J736" s="182"/>
      <c r="K736" s="182"/>
      <c r="L736" s="182"/>
      <c r="M736" s="182"/>
      <c r="N736" s="182"/>
      <c r="O736" s="182"/>
      <c r="P736" s="184"/>
      <c r="Q736" s="184"/>
      <c r="R736" s="184"/>
      <c r="S736" s="184"/>
      <c r="T736" s="184"/>
      <c r="U736" s="184"/>
      <c r="V736" s="184"/>
      <c r="W736" s="184"/>
      <c r="X736" s="184"/>
      <c r="Y736" s="182"/>
      <c r="Z736" s="182"/>
      <c r="AA736" s="184"/>
      <c r="AB736" s="184"/>
      <c r="AC736" s="184"/>
      <c r="AD736" s="184"/>
      <c r="AE736" s="184"/>
      <c r="AF736" s="184"/>
      <c r="AG736" s="184"/>
      <c r="AH736" s="184"/>
      <c r="AI736" s="184"/>
      <c r="AJ736" s="174"/>
      <c r="AK736" s="174"/>
      <c r="AL736" s="174"/>
      <c r="AM736" s="174"/>
      <c r="AN736" s="174"/>
    </row>
    <row r="737" spans="1:40" ht="15.75" customHeight="1">
      <c r="A737" s="181" t="str">
        <f t="shared" si="4"/>
        <v/>
      </c>
      <c r="B737" s="182"/>
      <c r="C737" s="182"/>
      <c r="D737" s="182" t="str">
        <f t="array" ref="D737">IF(F737="","",INDEX(#REF!,MATCH(F737,#REF!,0)))</f>
        <v/>
      </c>
      <c r="E737" s="182" t="str">
        <f t="array" ref="E737">IF(F737="","",INDEX(#REF!,MATCH(F737,#REF!,0)))</f>
        <v/>
      </c>
      <c r="F737" s="182"/>
      <c r="G737" s="182"/>
      <c r="H737" s="183"/>
      <c r="I737" s="182"/>
      <c r="J737" s="182"/>
      <c r="K737" s="182"/>
      <c r="L737" s="182"/>
      <c r="M737" s="182"/>
      <c r="N737" s="182"/>
      <c r="O737" s="182"/>
      <c r="P737" s="184"/>
      <c r="Q737" s="184"/>
      <c r="R737" s="184"/>
      <c r="S737" s="184"/>
      <c r="T737" s="184"/>
      <c r="U737" s="184"/>
      <c r="V737" s="184"/>
      <c r="W737" s="184"/>
      <c r="X737" s="184"/>
      <c r="Y737" s="182"/>
      <c r="Z737" s="182"/>
      <c r="AA737" s="184"/>
      <c r="AB737" s="184"/>
      <c r="AC737" s="184"/>
      <c r="AD737" s="184"/>
      <c r="AE737" s="184"/>
      <c r="AF737" s="184"/>
      <c r="AG737" s="184"/>
      <c r="AH737" s="184"/>
      <c r="AI737" s="184"/>
      <c r="AJ737" s="174"/>
      <c r="AK737" s="174"/>
      <c r="AL737" s="174"/>
      <c r="AM737" s="174"/>
      <c r="AN737" s="174"/>
    </row>
    <row r="738" spans="1:40" ht="15.75" customHeight="1">
      <c r="A738" s="181" t="str">
        <f t="shared" si="4"/>
        <v/>
      </c>
      <c r="B738" s="182"/>
      <c r="C738" s="182"/>
      <c r="D738" s="182" t="str">
        <f t="array" ref="D738">IF(F738="","",INDEX(#REF!,MATCH(F738,#REF!,0)))</f>
        <v/>
      </c>
      <c r="E738" s="182" t="str">
        <f t="array" ref="E738">IF(F738="","",INDEX(#REF!,MATCH(F738,#REF!,0)))</f>
        <v/>
      </c>
      <c r="F738" s="182"/>
      <c r="G738" s="182"/>
      <c r="H738" s="183"/>
      <c r="I738" s="182"/>
      <c r="J738" s="182"/>
      <c r="K738" s="182"/>
      <c r="L738" s="182"/>
      <c r="M738" s="182"/>
      <c r="N738" s="182"/>
      <c r="O738" s="182"/>
      <c r="P738" s="184"/>
      <c r="Q738" s="184"/>
      <c r="R738" s="184"/>
      <c r="S738" s="184"/>
      <c r="T738" s="184"/>
      <c r="U738" s="184"/>
      <c r="V738" s="184"/>
      <c r="W738" s="184"/>
      <c r="X738" s="184"/>
      <c r="Y738" s="182"/>
      <c r="Z738" s="182"/>
      <c r="AA738" s="184"/>
      <c r="AB738" s="184"/>
      <c r="AC738" s="184"/>
      <c r="AD738" s="184"/>
      <c r="AE738" s="184"/>
      <c r="AF738" s="184"/>
      <c r="AG738" s="184"/>
      <c r="AH738" s="184"/>
      <c r="AI738" s="184"/>
      <c r="AJ738" s="174"/>
      <c r="AK738" s="174"/>
      <c r="AL738" s="174"/>
      <c r="AM738" s="174"/>
      <c r="AN738" s="174"/>
    </row>
    <row r="739" spans="1:40" ht="15.75" customHeight="1">
      <c r="A739" s="181" t="str">
        <f t="shared" si="4"/>
        <v/>
      </c>
      <c r="B739" s="182"/>
      <c r="C739" s="182"/>
      <c r="D739" s="182" t="str">
        <f t="array" ref="D739">IF(F739="","",INDEX(#REF!,MATCH(F739,#REF!,0)))</f>
        <v/>
      </c>
      <c r="E739" s="182" t="str">
        <f t="array" ref="E739">IF(F739="","",INDEX(#REF!,MATCH(F739,#REF!,0)))</f>
        <v/>
      </c>
      <c r="F739" s="182"/>
      <c r="G739" s="182"/>
      <c r="H739" s="183"/>
      <c r="I739" s="182"/>
      <c r="J739" s="182"/>
      <c r="K739" s="182"/>
      <c r="L739" s="182"/>
      <c r="M739" s="182"/>
      <c r="N739" s="182"/>
      <c r="O739" s="182"/>
      <c r="P739" s="184"/>
      <c r="Q739" s="184"/>
      <c r="R739" s="184"/>
      <c r="S739" s="184"/>
      <c r="T739" s="184"/>
      <c r="U739" s="184"/>
      <c r="V739" s="184"/>
      <c r="W739" s="184"/>
      <c r="X739" s="184"/>
      <c r="Y739" s="182"/>
      <c r="Z739" s="182"/>
      <c r="AA739" s="184"/>
      <c r="AB739" s="184"/>
      <c r="AC739" s="184"/>
      <c r="AD739" s="184"/>
      <c r="AE739" s="184"/>
      <c r="AF739" s="184"/>
      <c r="AG739" s="184"/>
      <c r="AH739" s="184"/>
      <c r="AI739" s="184"/>
      <c r="AJ739" s="174"/>
      <c r="AK739" s="174"/>
      <c r="AL739" s="174"/>
      <c r="AM739" s="174"/>
      <c r="AN739" s="174"/>
    </row>
    <row r="740" spans="1:40" ht="15.75" customHeight="1">
      <c r="A740" s="181" t="str">
        <f t="shared" si="4"/>
        <v/>
      </c>
      <c r="B740" s="182"/>
      <c r="C740" s="182"/>
      <c r="D740" s="182" t="str">
        <f t="array" ref="D740">IF(F740="","",INDEX(#REF!,MATCH(F740,#REF!,0)))</f>
        <v/>
      </c>
      <c r="E740" s="182" t="str">
        <f t="array" ref="E740">IF(F740="","",INDEX(#REF!,MATCH(F740,#REF!,0)))</f>
        <v/>
      </c>
      <c r="F740" s="182"/>
      <c r="G740" s="182"/>
      <c r="H740" s="183"/>
      <c r="I740" s="182"/>
      <c r="J740" s="182"/>
      <c r="K740" s="182"/>
      <c r="L740" s="182"/>
      <c r="M740" s="182"/>
      <c r="N740" s="182"/>
      <c r="O740" s="182"/>
      <c r="P740" s="184"/>
      <c r="Q740" s="184"/>
      <c r="R740" s="184"/>
      <c r="S740" s="184"/>
      <c r="T740" s="184"/>
      <c r="U740" s="184"/>
      <c r="V740" s="184"/>
      <c r="W740" s="184"/>
      <c r="X740" s="184"/>
      <c r="Y740" s="182"/>
      <c r="Z740" s="182"/>
      <c r="AA740" s="184"/>
      <c r="AB740" s="184"/>
      <c r="AC740" s="184"/>
      <c r="AD740" s="184"/>
      <c r="AE740" s="184"/>
      <c r="AF740" s="184"/>
      <c r="AG740" s="184"/>
      <c r="AH740" s="184"/>
      <c r="AI740" s="184"/>
      <c r="AJ740" s="174"/>
      <c r="AK740" s="174"/>
      <c r="AL740" s="174"/>
      <c r="AM740" s="174"/>
      <c r="AN740" s="174"/>
    </row>
    <row r="741" spans="1:40" ht="15.75" customHeight="1">
      <c r="A741" s="181" t="str">
        <f t="shared" si="4"/>
        <v/>
      </c>
      <c r="B741" s="182"/>
      <c r="C741" s="182"/>
      <c r="D741" s="182" t="str">
        <f t="array" ref="D741">IF(F741="","",INDEX(#REF!,MATCH(F741,#REF!,0)))</f>
        <v/>
      </c>
      <c r="E741" s="182" t="str">
        <f t="array" ref="E741">IF(F741="","",INDEX(#REF!,MATCH(F741,#REF!,0)))</f>
        <v/>
      </c>
      <c r="F741" s="182"/>
      <c r="G741" s="182"/>
      <c r="H741" s="183"/>
      <c r="I741" s="182"/>
      <c r="J741" s="182"/>
      <c r="K741" s="182"/>
      <c r="L741" s="182"/>
      <c r="M741" s="182"/>
      <c r="N741" s="182"/>
      <c r="O741" s="182"/>
      <c r="P741" s="184"/>
      <c r="Q741" s="184"/>
      <c r="R741" s="184"/>
      <c r="S741" s="184"/>
      <c r="T741" s="184"/>
      <c r="U741" s="184"/>
      <c r="V741" s="184"/>
      <c r="W741" s="184"/>
      <c r="X741" s="184"/>
      <c r="Y741" s="182"/>
      <c r="Z741" s="182"/>
      <c r="AA741" s="184"/>
      <c r="AB741" s="184"/>
      <c r="AC741" s="184"/>
      <c r="AD741" s="184"/>
      <c r="AE741" s="184"/>
      <c r="AF741" s="184"/>
      <c r="AG741" s="184"/>
      <c r="AH741" s="184"/>
      <c r="AI741" s="184"/>
      <c r="AJ741" s="174"/>
      <c r="AK741" s="174"/>
      <c r="AL741" s="174"/>
      <c r="AM741" s="174"/>
      <c r="AN741" s="174"/>
    </row>
    <row r="742" spans="1:40" ht="15.75" customHeight="1">
      <c r="A742" s="181" t="str">
        <f t="shared" si="4"/>
        <v/>
      </c>
      <c r="B742" s="182"/>
      <c r="C742" s="182"/>
      <c r="D742" s="182" t="str">
        <f t="array" ref="D742">IF(F742="","",INDEX(#REF!,MATCH(F742,#REF!,0)))</f>
        <v/>
      </c>
      <c r="E742" s="182" t="str">
        <f t="array" ref="E742">IF(F742="","",INDEX(#REF!,MATCH(F742,#REF!,0)))</f>
        <v/>
      </c>
      <c r="F742" s="182"/>
      <c r="G742" s="182"/>
      <c r="H742" s="183"/>
      <c r="I742" s="182"/>
      <c r="J742" s="182"/>
      <c r="K742" s="182"/>
      <c r="L742" s="182"/>
      <c r="M742" s="182"/>
      <c r="N742" s="182"/>
      <c r="O742" s="182"/>
      <c r="P742" s="184"/>
      <c r="Q742" s="184"/>
      <c r="R742" s="184"/>
      <c r="S742" s="184"/>
      <c r="T742" s="184"/>
      <c r="U742" s="184"/>
      <c r="V742" s="184"/>
      <c r="W742" s="184"/>
      <c r="X742" s="184"/>
      <c r="Y742" s="182"/>
      <c r="Z742" s="182"/>
      <c r="AA742" s="184"/>
      <c r="AB742" s="184"/>
      <c r="AC742" s="184"/>
      <c r="AD742" s="184"/>
      <c r="AE742" s="184"/>
      <c r="AF742" s="184"/>
      <c r="AG742" s="184"/>
      <c r="AH742" s="184"/>
      <c r="AI742" s="184"/>
      <c r="AJ742" s="174"/>
      <c r="AK742" s="174"/>
      <c r="AL742" s="174"/>
      <c r="AM742" s="174"/>
      <c r="AN742" s="174"/>
    </row>
    <row r="743" spans="1:40" ht="15.75" customHeight="1">
      <c r="A743" s="181" t="str">
        <f t="shared" si="4"/>
        <v/>
      </c>
      <c r="B743" s="182"/>
      <c r="C743" s="182"/>
      <c r="D743" s="182" t="str">
        <f t="array" ref="D743">IF(F743="","",INDEX(#REF!,MATCH(F743,#REF!,0)))</f>
        <v/>
      </c>
      <c r="E743" s="182" t="str">
        <f t="array" ref="E743">IF(F743="","",INDEX(#REF!,MATCH(F743,#REF!,0)))</f>
        <v/>
      </c>
      <c r="F743" s="182"/>
      <c r="G743" s="182"/>
      <c r="H743" s="183"/>
      <c r="I743" s="182"/>
      <c r="J743" s="182"/>
      <c r="K743" s="182"/>
      <c r="L743" s="182"/>
      <c r="M743" s="182"/>
      <c r="N743" s="182"/>
      <c r="O743" s="182"/>
      <c r="P743" s="184"/>
      <c r="Q743" s="184"/>
      <c r="R743" s="184"/>
      <c r="S743" s="184"/>
      <c r="T743" s="184"/>
      <c r="U743" s="184"/>
      <c r="V743" s="184"/>
      <c r="W743" s="184"/>
      <c r="X743" s="184"/>
      <c r="Y743" s="182"/>
      <c r="Z743" s="182"/>
      <c r="AA743" s="184"/>
      <c r="AB743" s="184"/>
      <c r="AC743" s="184"/>
      <c r="AD743" s="184"/>
      <c r="AE743" s="184"/>
      <c r="AF743" s="184"/>
      <c r="AG743" s="184"/>
      <c r="AH743" s="184"/>
      <c r="AI743" s="184"/>
      <c r="AJ743" s="174"/>
      <c r="AK743" s="174"/>
      <c r="AL743" s="174"/>
      <c r="AM743" s="174"/>
      <c r="AN743" s="174"/>
    </row>
    <row r="744" spans="1:40" ht="15.75" customHeight="1">
      <c r="A744" s="181" t="str">
        <f t="shared" si="4"/>
        <v/>
      </c>
      <c r="B744" s="182"/>
      <c r="C744" s="182"/>
      <c r="D744" s="182" t="str">
        <f t="array" ref="D744">IF(F744="","",INDEX(#REF!,MATCH(F744,#REF!,0)))</f>
        <v/>
      </c>
      <c r="E744" s="182" t="str">
        <f t="array" ref="E744">IF(F744="","",INDEX(#REF!,MATCH(F744,#REF!,0)))</f>
        <v/>
      </c>
      <c r="F744" s="182"/>
      <c r="G744" s="182"/>
      <c r="H744" s="183"/>
      <c r="I744" s="182"/>
      <c r="J744" s="182"/>
      <c r="K744" s="182"/>
      <c r="L744" s="182"/>
      <c r="M744" s="182"/>
      <c r="N744" s="182"/>
      <c r="O744" s="182"/>
      <c r="P744" s="184"/>
      <c r="Q744" s="184"/>
      <c r="R744" s="184"/>
      <c r="S744" s="184"/>
      <c r="T744" s="184"/>
      <c r="U744" s="184"/>
      <c r="V744" s="184"/>
      <c r="W744" s="184"/>
      <c r="X744" s="184"/>
      <c r="Y744" s="182"/>
      <c r="Z744" s="182"/>
      <c r="AA744" s="184"/>
      <c r="AB744" s="184"/>
      <c r="AC744" s="184"/>
      <c r="AD744" s="184"/>
      <c r="AE744" s="184"/>
      <c r="AF744" s="184"/>
      <c r="AG744" s="184"/>
      <c r="AH744" s="184"/>
      <c r="AI744" s="184"/>
      <c r="AJ744" s="174"/>
      <c r="AK744" s="174"/>
      <c r="AL744" s="174"/>
      <c r="AM744" s="174"/>
      <c r="AN744" s="174"/>
    </row>
    <row r="745" spans="1:40" ht="15.75" customHeight="1">
      <c r="A745" s="181" t="str">
        <f t="shared" si="4"/>
        <v/>
      </c>
      <c r="B745" s="182"/>
      <c r="C745" s="182"/>
      <c r="D745" s="182" t="str">
        <f t="array" ref="D745">IF(F745="","",INDEX(#REF!,MATCH(F745,#REF!,0)))</f>
        <v/>
      </c>
      <c r="E745" s="182" t="str">
        <f t="array" ref="E745">IF(F745="","",INDEX(#REF!,MATCH(F745,#REF!,0)))</f>
        <v/>
      </c>
      <c r="F745" s="182"/>
      <c r="G745" s="182"/>
      <c r="H745" s="183"/>
      <c r="I745" s="182"/>
      <c r="J745" s="182"/>
      <c r="K745" s="182"/>
      <c r="L745" s="182"/>
      <c r="M745" s="182"/>
      <c r="N745" s="182"/>
      <c r="O745" s="182"/>
      <c r="P745" s="184"/>
      <c r="Q745" s="184"/>
      <c r="R745" s="184"/>
      <c r="S745" s="184"/>
      <c r="T745" s="184"/>
      <c r="U745" s="184"/>
      <c r="V745" s="184"/>
      <c r="W745" s="184"/>
      <c r="X745" s="184"/>
      <c r="Y745" s="182"/>
      <c r="Z745" s="182"/>
      <c r="AA745" s="184"/>
      <c r="AB745" s="184"/>
      <c r="AC745" s="184"/>
      <c r="AD745" s="184"/>
      <c r="AE745" s="184"/>
      <c r="AF745" s="184"/>
      <c r="AG745" s="184"/>
      <c r="AH745" s="184"/>
      <c r="AI745" s="184"/>
      <c r="AJ745" s="174"/>
      <c r="AK745" s="174"/>
      <c r="AL745" s="174"/>
      <c r="AM745" s="174"/>
      <c r="AN745" s="174"/>
    </row>
    <row r="746" spans="1:40" ht="15.75" customHeight="1">
      <c r="A746" s="181" t="str">
        <f t="shared" si="4"/>
        <v/>
      </c>
      <c r="B746" s="182"/>
      <c r="C746" s="182"/>
      <c r="D746" s="182" t="str">
        <f t="array" ref="D746">IF(F746="","",INDEX(#REF!,MATCH(F746,#REF!,0)))</f>
        <v/>
      </c>
      <c r="E746" s="182" t="str">
        <f t="array" ref="E746">IF(F746="","",INDEX(#REF!,MATCH(F746,#REF!,0)))</f>
        <v/>
      </c>
      <c r="F746" s="182"/>
      <c r="G746" s="182"/>
      <c r="H746" s="183"/>
      <c r="I746" s="182"/>
      <c r="J746" s="182"/>
      <c r="K746" s="182"/>
      <c r="L746" s="182"/>
      <c r="M746" s="182"/>
      <c r="N746" s="182"/>
      <c r="O746" s="182"/>
      <c r="P746" s="184"/>
      <c r="Q746" s="184"/>
      <c r="R746" s="184"/>
      <c r="S746" s="184"/>
      <c r="T746" s="184"/>
      <c r="U746" s="184"/>
      <c r="V746" s="184"/>
      <c r="W746" s="184"/>
      <c r="X746" s="184"/>
      <c r="Y746" s="182"/>
      <c r="Z746" s="182"/>
      <c r="AA746" s="184"/>
      <c r="AB746" s="184"/>
      <c r="AC746" s="184"/>
      <c r="AD746" s="184"/>
      <c r="AE746" s="184"/>
      <c r="AF746" s="184"/>
      <c r="AG746" s="184"/>
      <c r="AH746" s="184"/>
      <c r="AI746" s="184"/>
      <c r="AJ746" s="174"/>
      <c r="AK746" s="174"/>
      <c r="AL746" s="174"/>
      <c r="AM746" s="174"/>
      <c r="AN746" s="174"/>
    </row>
    <row r="747" spans="1:40" ht="15.75" customHeight="1">
      <c r="A747" s="181" t="str">
        <f t="shared" si="4"/>
        <v/>
      </c>
      <c r="B747" s="182"/>
      <c r="C747" s="182"/>
      <c r="D747" s="182" t="str">
        <f t="array" ref="D747">IF(F747="","",INDEX(#REF!,MATCH(F747,#REF!,0)))</f>
        <v/>
      </c>
      <c r="E747" s="182" t="str">
        <f t="array" ref="E747">IF(F747="","",INDEX(#REF!,MATCH(F747,#REF!,0)))</f>
        <v/>
      </c>
      <c r="F747" s="182"/>
      <c r="G747" s="182"/>
      <c r="H747" s="183"/>
      <c r="I747" s="182"/>
      <c r="J747" s="182"/>
      <c r="K747" s="182"/>
      <c r="L747" s="182"/>
      <c r="M747" s="182"/>
      <c r="N747" s="182"/>
      <c r="O747" s="182"/>
      <c r="P747" s="184"/>
      <c r="Q747" s="184"/>
      <c r="R747" s="184"/>
      <c r="S747" s="184"/>
      <c r="T747" s="184"/>
      <c r="U747" s="184"/>
      <c r="V747" s="184"/>
      <c r="W747" s="184"/>
      <c r="X747" s="184"/>
      <c r="Y747" s="182"/>
      <c r="Z747" s="182"/>
      <c r="AA747" s="184"/>
      <c r="AB747" s="184"/>
      <c r="AC747" s="184"/>
      <c r="AD747" s="184"/>
      <c r="AE747" s="184"/>
      <c r="AF747" s="184"/>
      <c r="AG747" s="184"/>
      <c r="AH747" s="184"/>
      <c r="AI747" s="184"/>
      <c r="AJ747" s="174"/>
      <c r="AK747" s="174"/>
      <c r="AL747" s="174"/>
      <c r="AM747" s="174"/>
      <c r="AN747" s="174"/>
    </row>
    <row r="748" spans="1:40" ht="15.75" customHeight="1">
      <c r="A748" s="181" t="str">
        <f t="shared" si="4"/>
        <v/>
      </c>
      <c r="B748" s="182"/>
      <c r="C748" s="182"/>
      <c r="D748" s="182" t="str">
        <f t="array" ref="D748">IF(F748="","",INDEX(#REF!,MATCH(F748,#REF!,0)))</f>
        <v/>
      </c>
      <c r="E748" s="182" t="str">
        <f t="array" ref="E748">IF(F748="","",INDEX(#REF!,MATCH(F748,#REF!,0)))</f>
        <v/>
      </c>
      <c r="F748" s="182"/>
      <c r="G748" s="182"/>
      <c r="H748" s="183"/>
      <c r="I748" s="182"/>
      <c r="J748" s="182"/>
      <c r="K748" s="182"/>
      <c r="L748" s="182"/>
      <c r="M748" s="182"/>
      <c r="N748" s="182"/>
      <c r="O748" s="182"/>
      <c r="P748" s="184"/>
      <c r="Q748" s="184"/>
      <c r="R748" s="184"/>
      <c r="S748" s="184"/>
      <c r="T748" s="184"/>
      <c r="U748" s="184"/>
      <c r="V748" s="184"/>
      <c r="W748" s="184"/>
      <c r="X748" s="184"/>
      <c r="Y748" s="182"/>
      <c r="Z748" s="182"/>
      <c r="AA748" s="184"/>
      <c r="AB748" s="184"/>
      <c r="AC748" s="184"/>
      <c r="AD748" s="184"/>
      <c r="AE748" s="184"/>
      <c r="AF748" s="184"/>
      <c r="AG748" s="184"/>
      <c r="AH748" s="184"/>
      <c r="AI748" s="184"/>
      <c r="AJ748" s="174"/>
      <c r="AK748" s="174"/>
      <c r="AL748" s="174"/>
      <c r="AM748" s="174"/>
      <c r="AN748" s="174"/>
    </row>
    <row r="749" spans="1:40" ht="15.75" customHeight="1">
      <c r="A749" s="181" t="str">
        <f t="shared" si="4"/>
        <v/>
      </c>
      <c r="B749" s="182"/>
      <c r="C749" s="182"/>
      <c r="D749" s="182" t="str">
        <f t="array" ref="D749">IF(F749="","",INDEX(#REF!,MATCH(F749,#REF!,0)))</f>
        <v/>
      </c>
      <c r="E749" s="182" t="str">
        <f t="array" ref="E749">IF(F749="","",INDEX(#REF!,MATCH(F749,#REF!,0)))</f>
        <v/>
      </c>
      <c r="F749" s="182"/>
      <c r="G749" s="182"/>
      <c r="H749" s="183"/>
      <c r="I749" s="182"/>
      <c r="J749" s="182"/>
      <c r="K749" s="182"/>
      <c r="L749" s="182"/>
      <c r="M749" s="182"/>
      <c r="N749" s="182"/>
      <c r="O749" s="182"/>
      <c r="P749" s="184"/>
      <c r="Q749" s="184"/>
      <c r="R749" s="184"/>
      <c r="S749" s="184"/>
      <c r="T749" s="184"/>
      <c r="U749" s="184"/>
      <c r="V749" s="184"/>
      <c r="W749" s="184"/>
      <c r="X749" s="184"/>
      <c r="Y749" s="182"/>
      <c r="Z749" s="182"/>
      <c r="AA749" s="184"/>
      <c r="AB749" s="184"/>
      <c r="AC749" s="184"/>
      <c r="AD749" s="184"/>
      <c r="AE749" s="184"/>
      <c r="AF749" s="184"/>
      <c r="AG749" s="184"/>
      <c r="AH749" s="184"/>
      <c r="AI749" s="184"/>
      <c r="AJ749" s="174"/>
      <c r="AK749" s="174"/>
      <c r="AL749" s="174"/>
      <c r="AM749" s="174"/>
      <c r="AN749" s="174"/>
    </row>
    <row r="750" spans="1:40" ht="15.75" customHeight="1">
      <c r="A750" s="181" t="str">
        <f t="shared" si="4"/>
        <v/>
      </c>
      <c r="B750" s="182"/>
      <c r="C750" s="182"/>
      <c r="D750" s="182" t="str">
        <f t="array" ref="D750">IF(F750="","",INDEX(#REF!,MATCH(F750,#REF!,0)))</f>
        <v/>
      </c>
      <c r="E750" s="182" t="str">
        <f t="array" ref="E750">IF(F750="","",INDEX(#REF!,MATCH(F750,#REF!,0)))</f>
        <v/>
      </c>
      <c r="F750" s="182"/>
      <c r="G750" s="182"/>
      <c r="H750" s="183"/>
      <c r="I750" s="182"/>
      <c r="J750" s="182"/>
      <c r="K750" s="182"/>
      <c r="L750" s="182"/>
      <c r="M750" s="182"/>
      <c r="N750" s="182"/>
      <c r="O750" s="182"/>
      <c r="P750" s="184"/>
      <c r="Q750" s="184"/>
      <c r="R750" s="184"/>
      <c r="S750" s="184"/>
      <c r="T750" s="184"/>
      <c r="U750" s="184"/>
      <c r="V750" s="184"/>
      <c r="W750" s="184"/>
      <c r="X750" s="184"/>
      <c r="Y750" s="182"/>
      <c r="Z750" s="182"/>
      <c r="AA750" s="184"/>
      <c r="AB750" s="184"/>
      <c r="AC750" s="184"/>
      <c r="AD750" s="184"/>
      <c r="AE750" s="184"/>
      <c r="AF750" s="184"/>
      <c r="AG750" s="184"/>
      <c r="AH750" s="184"/>
      <c r="AI750" s="184"/>
      <c r="AJ750" s="174"/>
      <c r="AK750" s="174"/>
      <c r="AL750" s="174"/>
      <c r="AM750" s="174"/>
      <c r="AN750" s="174"/>
    </row>
    <row r="751" spans="1:40" ht="15.75" customHeight="1">
      <c r="A751" s="181" t="str">
        <f t="shared" si="4"/>
        <v/>
      </c>
      <c r="B751" s="182"/>
      <c r="C751" s="182"/>
      <c r="D751" s="182" t="str">
        <f t="array" ref="D751">IF(F751="","",INDEX(#REF!,MATCH(F751,#REF!,0)))</f>
        <v/>
      </c>
      <c r="E751" s="182" t="str">
        <f t="array" ref="E751">IF(F751="","",INDEX(#REF!,MATCH(F751,#REF!,0)))</f>
        <v/>
      </c>
      <c r="F751" s="182"/>
      <c r="G751" s="182"/>
      <c r="H751" s="183"/>
      <c r="I751" s="182"/>
      <c r="J751" s="182"/>
      <c r="K751" s="182"/>
      <c r="L751" s="182"/>
      <c r="M751" s="182"/>
      <c r="N751" s="182"/>
      <c r="O751" s="182"/>
      <c r="P751" s="184"/>
      <c r="Q751" s="184"/>
      <c r="R751" s="184"/>
      <c r="S751" s="184"/>
      <c r="T751" s="184"/>
      <c r="U751" s="184"/>
      <c r="V751" s="184"/>
      <c r="W751" s="184"/>
      <c r="X751" s="184"/>
      <c r="Y751" s="182"/>
      <c r="Z751" s="182"/>
      <c r="AA751" s="184"/>
      <c r="AB751" s="184"/>
      <c r="AC751" s="184"/>
      <c r="AD751" s="184"/>
      <c r="AE751" s="184"/>
      <c r="AF751" s="184"/>
      <c r="AG751" s="184"/>
      <c r="AH751" s="184"/>
      <c r="AI751" s="184"/>
      <c r="AJ751" s="174"/>
      <c r="AK751" s="174"/>
      <c r="AL751" s="174"/>
      <c r="AM751" s="174"/>
      <c r="AN751" s="174"/>
    </row>
    <row r="752" spans="1:40" ht="15.75" customHeight="1">
      <c r="A752" s="181" t="str">
        <f t="shared" si="4"/>
        <v/>
      </c>
      <c r="B752" s="182"/>
      <c r="C752" s="182"/>
      <c r="D752" s="182" t="str">
        <f t="array" ref="D752">IF(F752="","",INDEX(#REF!,MATCH(F752,#REF!,0)))</f>
        <v/>
      </c>
      <c r="E752" s="182" t="str">
        <f t="array" ref="E752">IF(F752="","",INDEX(#REF!,MATCH(F752,#REF!,0)))</f>
        <v/>
      </c>
      <c r="F752" s="182"/>
      <c r="G752" s="182"/>
      <c r="H752" s="183"/>
      <c r="I752" s="182"/>
      <c r="J752" s="182"/>
      <c r="K752" s="182"/>
      <c r="L752" s="182"/>
      <c r="M752" s="182"/>
      <c r="N752" s="182"/>
      <c r="O752" s="182"/>
      <c r="P752" s="184"/>
      <c r="Q752" s="184"/>
      <c r="R752" s="184"/>
      <c r="S752" s="184"/>
      <c r="T752" s="184"/>
      <c r="U752" s="184"/>
      <c r="V752" s="184"/>
      <c r="W752" s="184"/>
      <c r="X752" s="184"/>
      <c r="Y752" s="182"/>
      <c r="Z752" s="182"/>
      <c r="AA752" s="184"/>
      <c r="AB752" s="184"/>
      <c r="AC752" s="184"/>
      <c r="AD752" s="184"/>
      <c r="AE752" s="184"/>
      <c r="AF752" s="184"/>
      <c r="AG752" s="184"/>
      <c r="AH752" s="184"/>
      <c r="AI752" s="184"/>
      <c r="AJ752" s="174"/>
      <c r="AK752" s="174"/>
      <c r="AL752" s="174"/>
      <c r="AM752" s="174"/>
      <c r="AN752" s="174"/>
    </row>
    <row r="753" spans="1:40" ht="15.75" customHeight="1">
      <c r="A753" s="181" t="str">
        <f t="shared" si="4"/>
        <v/>
      </c>
      <c r="B753" s="182"/>
      <c r="C753" s="182"/>
      <c r="D753" s="182" t="str">
        <f t="array" ref="D753">IF(F753="","",INDEX(#REF!,MATCH(F753,#REF!,0)))</f>
        <v/>
      </c>
      <c r="E753" s="182" t="str">
        <f t="array" ref="E753">IF(F753="","",INDEX(#REF!,MATCH(F753,#REF!,0)))</f>
        <v/>
      </c>
      <c r="F753" s="182"/>
      <c r="G753" s="182"/>
      <c r="H753" s="183"/>
      <c r="I753" s="182"/>
      <c r="J753" s="182"/>
      <c r="K753" s="182"/>
      <c r="L753" s="182"/>
      <c r="M753" s="182"/>
      <c r="N753" s="182"/>
      <c r="O753" s="182"/>
      <c r="P753" s="184"/>
      <c r="Q753" s="184"/>
      <c r="R753" s="184"/>
      <c r="S753" s="184"/>
      <c r="T753" s="184"/>
      <c r="U753" s="184"/>
      <c r="V753" s="184"/>
      <c r="W753" s="184"/>
      <c r="X753" s="184"/>
      <c r="Y753" s="182"/>
      <c r="Z753" s="182"/>
      <c r="AA753" s="184"/>
      <c r="AB753" s="184"/>
      <c r="AC753" s="184"/>
      <c r="AD753" s="184"/>
      <c r="AE753" s="184"/>
      <c r="AF753" s="184"/>
      <c r="AG753" s="184"/>
      <c r="AH753" s="184"/>
      <c r="AI753" s="184"/>
      <c r="AJ753" s="174"/>
      <c r="AK753" s="174"/>
      <c r="AL753" s="174"/>
      <c r="AM753" s="174"/>
      <c r="AN753" s="174"/>
    </row>
    <row r="754" spans="1:40" ht="15.75" customHeight="1">
      <c r="A754" s="181" t="str">
        <f t="shared" si="4"/>
        <v/>
      </c>
      <c r="B754" s="182"/>
      <c r="C754" s="182"/>
      <c r="D754" s="182" t="str">
        <f t="array" ref="D754">IF(F754="","",INDEX(#REF!,MATCH(F754,#REF!,0)))</f>
        <v/>
      </c>
      <c r="E754" s="182" t="str">
        <f t="array" ref="E754">IF(F754="","",INDEX(#REF!,MATCH(F754,#REF!,0)))</f>
        <v/>
      </c>
      <c r="F754" s="182"/>
      <c r="G754" s="182"/>
      <c r="H754" s="183"/>
      <c r="I754" s="182"/>
      <c r="J754" s="182"/>
      <c r="K754" s="182"/>
      <c r="L754" s="182"/>
      <c r="M754" s="182"/>
      <c r="N754" s="182"/>
      <c r="O754" s="182"/>
      <c r="P754" s="184"/>
      <c r="Q754" s="184"/>
      <c r="R754" s="184"/>
      <c r="S754" s="184"/>
      <c r="T754" s="184"/>
      <c r="U754" s="184"/>
      <c r="V754" s="184"/>
      <c r="W754" s="184"/>
      <c r="X754" s="184"/>
      <c r="Y754" s="182"/>
      <c r="Z754" s="182"/>
      <c r="AA754" s="184"/>
      <c r="AB754" s="184"/>
      <c r="AC754" s="184"/>
      <c r="AD754" s="184"/>
      <c r="AE754" s="184"/>
      <c r="AF754" s="184"/>
      <c r="AG754" s="184"/>
      <c r="AH754" s="184"/>
      <c r="AI754" s="184"/>
      <c r="AJ754" s="174"/>
      <c r="AK754" s="174"/>
      <c r="AL754" s="174"/>
      <c r="AM754" s="174"/>
      <c r="AN754" s="174"/>
    </row>
    <row r="755" spans="1:40" ht="15.75" customHeight="1">
      <c r="A755" s="181" t="str">
        <f t="shared" si="4"/>
        <v/>
      </c>
      <c r="B755" s="182"/>
      <c r="C755" s="182"/>
      <c r="D755" s="182" t="str">
        <f t="array" ref="D755">IF(F755="","",INDEX(#REF!,MATCH(F755,#REF!,0)))</f>
        <v/>
      </c>
      <c r="E755" s="182" t="str">
        <f t="array" ref="E755">IF(F755="","",INDEX(#REF!,MATCH(F755,#REF!,0)))</f>
        <v/>
      </c>
      <c r="F755" s="182"/>
      <c r="G755" s="182"/>
      <c r="H755" s="183"/>
      <c r="I755" s="182"/>
      <c r="J755" s="182"/>
      <c r="K755" s="182"/>
      <c r="L755" s="182"/>
      <c r="M755" s="182"/>
      <c r="N755" s="182"/>
      <c r="O755" s="182"/>
      <c r="P755" s="184"/>
      <c r="Q755" s="184"/>
      <c r="R755" s="184"/>
      <c r="S755" s="184"/>
      <c r="T755" s="184"/>
      <c r="U755" s="184"/>
      <c r="V755" s="184"/>
      <c r="W755" s="184"/>
      <c r="X755" s="184"/>
      <c r="Y755" s="182"/>
      <c r="Z755" s="182"/>
      <c r="AA755" s="184"/>
      <c r="AB755" s="184"/>
      <c r="AC755" s="184"/>
      <c r="AD755" s="184"/>
      <c r="AE755" s="184"/>
      <c r="AF755" s="184"/>
      <c r="AG755" s="184"/>
      <c r="AH755" s="184"/>
      <c r="AI755" s="184"/>
      <c r="AJ755" s="174"/>
      <c r="AK755" s="174"/>
      <c r="AL755" s="174"/>
      <c r="AM755" s="174"/>
      <c r="AN755" s="174"/>
    </row>
    <row r="756" spans="1:40" ht="15.75" customHeight="1">
      <c r="A756" s="181" t="str">
        <f t="shared" si="4"/>
        <v/>
      </c>
      <c r="B756" s="182"/>
      <c r="C756" s="182"/>
      <c r="D756" s="182" t="str">
        <f t="array" ref="D756">IF(F756="","",INDEX(#REF!,MATCH(F756,#REF!,0)))</f>
        <v/>
      </c>
      <c r="E756" s="182" t="str">
        <f t="array" ref="E756">IF(F756="","",INDEX(#REF!,MATCH(F756,#REF!,0)))</f>
        <v/>
      </c>
      <c r="F756" s="182"/>
      <c r="G756" s="182"/>
      <c r="H756" s="183"/>
      <c r="I756" s="182"/>
      <c r="J756" s="182"/>
      <c r="K756" s="182"/>
      <c r="L756" s="182"/>
      <c r="M756" s="182"/>
      <c r="N756" s="182"/>
      <c r="O756" s="182"/>
      <c r="P756" s="184"/>
      <c r="Q756" s="184"/>
      <c r="R756" s="184"/>
      <c r="S756" s="184"/>
      <c r="T756" s="184"/>
      <c r="U756" s="184"/>
      <c r="V756" s="184"/>
      <c r="W756" s="184"/>
      <c r="X756" s="184"/>
      <c r="Y756" s="182"/>
      <c r="Z756" s="182"/>
      <c r="AA756" s="184"/>
      <c r="AB756" s="184"/>
      <c r="AC756" s="184"/>
      <c r="AD756" s="184"/>
      <c r="AE756" s="184"/>
      <c r="AF756" s="184"/>
      <c r="AG756" s="184"/>
      <c r="AH756" s="184"/>
      <c r="AI756" s="184"/>
      <c r="AJ756" s="174"/>
      <c r="AK756" s="174"/>
      <c r="AL756" s="174"/>
      <c r="AM756" s="174"/>
      <c r="AN756" s="174"/>
    </row>
    <row r="757" spans="1:40" ht="15.75" customHeight="1">
      <c r="A757" s="181" t="str">
        <f t="shared" si="4"/>
        <v/>
      </c>
      <c r="B757" s="182"/>
      <c r="C757" s="182"/>
      <c r="D757" s="182" t="str">
        <f t="array" ref="D757">IF(F757="","",INDEX(#REF!,MATCH(F757,#REF!,0)))</f>
        <v/>
      </c>
      <c r="E757" s="182" t="str">
        <f t="array" ref="E757">IF(F757="","",INDEX(#REF!,MATCH(F757,#REF!,0)))</f>
        <v/>
      </c>
      <c r="F757" s="182"/>
      <c r="G757" s="182"/>
      <c r="H757" s="183"/>
      <c r="I757" s="182"/>
      <c r="J757" s="182"/>
      <c r="K757" s="182"/>
      <c r="L757" s="182"/>
      <c r="M757" s="182"/>
      <c r="N757" s="182"/>
      <c r="O757" s="182"/>
      <c r="P757" s="184"/>
      <c r="Q757" s="184"/>
      <c r="R757" s="184"/>
      <c r="S757" s="184"/>
      <c r="T757" s="184"/>
      <c r="U757" s="184"/>
      <c r="V757" s="184"/>
      <c r="W757" s="184"/>
      <c r="X757" s="184"/>
      <c r="Y757" s="182"/>
      <c r="Z757" s="182"/>
      <c r="AA757" s="184"/>
      <c r="AB757" s="184"/>
      <c r="AC757" s="184"/>
      <c r="AD757" s="184"/>
      <c r="AE757" s="184"/>
      <c r="AF757" s="184"/>
      <c r="AG757" s="184"/>
      <c r="AH757" s="184"/>
      <c r="AI757" s="184"/>
      <c r="AJ757" s="174"/>
      <c r="AK757" s="174"/>
      <c r="AL757" s="174"/>
      <c r="AM757" s="174"/>
      <c r="AN757" s="174"/>
    </row>
    <row r="758" spans="1:40" ht="15.75" customHeight="1">
      <c r="A758" s="181" t="str">
        <f t="shared" si="4"/>
        <v/>
      </c>
      <c r="B758" s="182"/>
      <c r="C758" s="182"/>
      <c r="D758" s="182" t="str">
        <f t="array" ref="D758">IF(F758="","",INDEX(#REF!,MATCH(F758,#REF!,0)))</f>
        <v/>
      </c>
      <c r="E758" s="182" t="str">
        <f t="array" ref="E758">IF(F758="","",INDEX(#REF!,MATCH(F758,#REF!,0)))</f>
        <v/>
      </c>
      <c r="F758" s="182"/>
      <c r="G758" s="182"/>
      <c r="H758" s="183"/>
      <c r="I758" s="182"/>
      <c r="J758" s="182"/>
      <c r="K758" s="182"/>
      <c r="L758" s="182"/>
      <c r="M758" s="182"/>
      <c r="N758" s="182"/>
      <c r="O758" s="182"/>
      <c r="P758" s="184"/>
      <c r="Q758" s="184"/>
      <c r="R758" s="184"/>
      <c r="S758" s="184"/>
      <c r="T758" s="184"/>
      <c r="U758" s="184"/>
      <c r="V758" s="184"/>
      <c r="W758" s="184"/>
      <c r="X758" s="184"/>
      <c r="Y758" s="182"/>
      <c r="Z758" s="182"/>
      <c r="AA758" s="184"/>
      <c r="AB758" s="184"/>
      <c r="AC758" s="184"/>
      <c r="AD758" s="184"/>
      <c r="AE758" s="184"/>
      <c r="AF758" s="184"/>
      <c r="AG758" s="184"/>
      <c r="AH758" s="184"/>
      <c r="AI758" s="184"/>
      <c r="AJ758" s="174"/>
      <c r="AK758" s="174"/>
      <c r="AL758" s="174"/>
      <c r="AM758" s="174"/>
      <c r="AN758" s="174"/>
    </row>
    <row r="759" spans="1:40" ht="15.75" customHeight="1">
      <c r="A759" s="181" t="str">
        <f t="shared" si="4"/>
        <v/>
      </c>
      <c r="B759" s="182"/>
      <c r="C759" s="182"/>
      <c r="D759" s="182" t="str">
        <f t="array" ref="D759">IF(F759="","",INDEX(#REF!,MATCH(F759,#REF!,0)))</f>
        <v/>
      </c>
      <c r="E759" s="182" t="str">
        <f t="array" ref="E759">IF(F759="","",INDEX(#REF!,MATCH(F759,#REF!,0)))</f>
        <v/>
      </c>
      <c r="F759" s="182"/>
      <c r="G759" s="182"/>
      <c r="H759" s="183"/>
      <c r="I759" s="182"/>
      <c r="J759" s="182"/>
      <c r="K759" s="182"/>
      <c r="L759" s="182"/>
      <c r="M759" s="182"/>
      <c r="N759" s="182"/>
      <c r="O759" s="182"/>
      <c r="P759" s="184"/>
      <c r="Q759" s="184"/>
      <c r="R759" s="184"/>
      <c r="S759" s="184"/>
      <c r="T759" s="184"/>
      <c r="U759" s="184"/>
      <c r="V759" s="184"/>
      <c r="W759" s="184"/>
      <c r="X759" s="184"/>
      <c r="Y759" s="182"/>
      <c r="Z759" s="182"/>
      <c r="AA759" s="184"/>
      <c r="AB759" s="184"/>
      <c r="AC759" s="184"/>
      <c r="AD759" s="184"/>
      <c r="AE759" s="184"/>
      <c r="AF759" s="184"/>
      <c r="AG759" s="184"/>
      <c r="AH759" s="184"/>
      <c r="AI759" s="184"/>
      <c r="AJ759" s="174"/>
      <c r="AK759" s="174"/>
      <c r="AL759" s="174"/>
      <c r="AM759" s="174"/>
      <c r="AN759" s="174"/>
    </row>
    <row r="760" spans="1:40" ht="15.75" customHeight="1">
      <c r="A760" s="181" t="str">
        <f t="shared" si="4"/>
        <v/>
      </c>
      <c r="B760" s="182"/>
      <c r="C760" s="182"/>
      <c r="D760" s="182" t="str">
        <f t="array" ref="D760">IF(F760="","",INDEX(#REF!,MATCH(F760,#REF!,0)))</f>
        <v/>
      </c>
      <c r="E760" s="182" t="str">
        <f t="array" ref="E760">IF(F760="","",INDEX(#REF!,MATCH(F760,#REF!,0)))</f>
        <v/>
      </c>
      <c r="F760" s="182"/>
      <c r="G760" s="182"/>
      <c r="H760" s="183"/>
      <c r="I760" s="182"/>
      <c r="J760" s="182"/>
      <c r="K760" s="182"/>
      <c r="L760" s="182"/>
      <c r="M760" s="182"/>
      <c r="N760" s="182"/>
      <c r="O760" s="182"/>
      <c r="P760" s="184"/>
      <c r="Q760" s="184"/>
      <c r="R760" s="184"/>
      <c r="S760" s="184"/>
      <c r="T760" s="184"/>
      <c r="U760" s="184"/>
      <c r="V760" s="184"/>
      <c r="W760" s="184"/>
      <c r="X760" s="184"/>
      <c r="Y760" s="182"/>
      <c r="Z760" s="182"/>
      <c r="AA760" s="184"/>
      <c r="AB760" s="184"/>
      <c r="AC760" s="184"/>
      <c r="AD760" s="184"/>
      <c r="AE760" s="184"/>
      <c r="AF760" s="184"/>
      <c r="AG760" s="184"/>
      <c r="AH760" s="184"/>
      <c r="AI760" s="184"/>
      <c r="AJ760" s="174"/>
      <c r="AK760" s="174"/>
      <c r="AL760" s="174"/>
      <c r="AM760" s="174"/>
      <c r="AN760" s="174"/>
    </row>
    <row r="761" spans="1:40" ht="15.75" customHeight="1">
      <c r="A761" s="181" t="str">
        <f t="shared" si="4"/>
        <v/>
      </c>
      <c r="B761" s="182"/>
      <c r="C761" s="182"/>
      <c r="D761" s="182" t="str">
        <f t="array" ref="D761">IF(F761="","",INDEX(#REF!,MATCH(F761,#REF!,0)))</f>
        <v/>
      </c>
      <c r="E761" s="182" t="str">
        <f t="array" ref="E761">IF(F761="","",INDEX(#REF!,MATCH(F761,#REF!,0)))</f>
        <v/>
      </c>
      <c r="F761" s="182"/>
      <c r="G761" s="182"/>
      <c r="H761" s="183"/>
      <c r="I761" s="182"/>
      <c r="J761" s="182"/>
      <c r="K761" s="182"/>
      <c r="L761" s="182"/>
      <c r="M761" s="182"/>
      <c r="N761" s="182"/>
      <c r="O761" s="182"/>
      <c r="P761" s="184"/>
      <c r="Q761" s="184"/>
      <c r="R761" s="184"/>
      <c r="S761" s="184"/>
      <c r="T761" s="184"/>
      <c r="U761" s="184"/>
      <c r="V761" s="184"/>
      <c r="W761" s="184"/>
      <c r="X761" s="184"/>
      <c r="Y761" s="182"/>
      <c r="Z761" s="182"/>
      <c r="AA761" s="184"/>
      <c r="AB761" s="184"/>
      <c r="AC761" s="184"/>
      <c r="AD761" s="184"/>
      <c r="AE761" s="184"/>
      <c r="AF761" s="184"/>
      <c r="AG761" s="184"/>
      <c r="AH761" s="184"/>
      <c r="AI761" s="184"/>
      <c r="AJ761" s="174"/>
      <c r="AK761" s="174"/>
      <c r="AL761" s="174"/>
      <c r="AM761" s="174"/>
      <c r="AN761" s="174"/>
    </row>
    <row r="762" spans="1:40" ht="15.75" customHeight="1">
      <c r="A762" s="181" t="str">
        <f t="shared" si="4"/>
        <v/>
      </c>
      <c r="B762" s="182"/>
      <c r="C762" s="182"/>
      <c r="D762" s="182" t="str">
        <f t="array" ref="D762">IF(F762="","",INDEX(#REF!,MATCH(F762,#REF!,0)))</f>
        <v/>
      </c>
      <c r="E762" s="182" t="str">
        <f t="array" ref="E762">IF(F762="","",INDEX(#REF!,MATCH(F762,#REF!,0)))</f>
        <v/>
      </c>
      <c r="F762" s="182"/>
      <c r="G762" s="182"/>
      <c r="H762" s="183"/>
      <c r="I762" s="182"/>
      <c r="J762" s="182"/>
      <c r="K762" s="182"/>
      <c r="L762" s="182"/>
      <c r="M762" s="182"/>
      <c r="N762" s="182"/>
      <c r="O762" s="182"/>
      <c r="P762" s="184"/>
      <c r="Q762" s="184"/>
      <c r="R762" s="184"/>
      <c r="S762" s="184"/>
      <c r="T762" s="184"/>
      <c r="U762" s="184"/>
      <c r="V762" s="184"/>
      <c r="W762" s="184"/>
      <c r="X762" s="184"/>
      <c r="Y762" s="182"/>
      <c r="Z762" s="182"/>
      <c r="AA762" s="184"/>
      <c r="AB762" s="184"/>
      <c r="AC762" s="184"/>
      <c r="AD762" s="184"/>
      <c r="AE762" s="184"/>
      <c r="AF762" s="184"/>
      <c r="AG762" s="184"/>
      <c r="AH762" s="184"/>
      <c r="AI762" s="184"/>
      <c r="AJ762" s="174"/>
      <c r="AK762" s="174"/>
      <c r="AL762" s="174"/>
      <c r="AM762" s="174"/>
      <c r="AN762" s="174"/>
    </row>
    <row r="763" spans="1:40" ht="15.75" customHeight="1">
      <c r="A763" s="181" t="str">
        <f t="shared" si="4"/>
        <v/>
      </c>
      <c r="B763" s="182"/>
      <c r="C763" s="182"/>
      <c r="D763" s="182" t="str">
        <f t="array" ref="D763">IF(F763="","",INDEX(#REF!,MATCH(F763,#REF!,0)))</f>
        <v/>
      </c>
      <c r="E763" s="182" t="str">
        <f t="array" ref="E763">IF(F763="","",INDEX(#REF!,MATCH(F763,#REF!,0)))</f>
        <v/>
      </c>
      <c r="F763" s="182"/>
      <c r="G763" s="182"/>
      <c r="H763" s="183"/>
      <c r="I763" s="182"/>
      <c r="J763" s="182"/>
      <c r="K763" s="182"/>
      <c r="L763" s="182"/>
      <c r="M763" s="182"/>
      <c r="N763" s="182"/>
      <c r="O763" s="182"/>
      <c r="P763" s="184"/>
      <c r="Q763" s="184"/>
      <c r="R763" s="184"/>
      <c r="S763" s="184"/>
      <c r="T763" s="184"/>
      <c r="U763" s="184"/>
      <c r="V763" s="184"/>
      <c r="W763" s="184"/>
      <c r="X763" s="184"/>
      <c r="Y763" s="182"/>
      <c r="Z763" s="182"/>
      <c r="AA763" s="184"/>
      <c r="AB763" s="184"/>
      <c r="AC763" s="184"/>
      <c r="AD763" s="184"/>
      <c r="AE763" s="184"/>
      <c r="AF763" s="184"/>
      <c r="AG763" s="184"/>
      <c r="AH763" s="184"/>
      <c r="AI763" s="184"/>
      <c r="AJ763" s="174"/>
      <c r="AK763" s="174"/>
      <c r="AL763" s="174"/>
      <c r="AM763" s="174"/>
      <c r="AN763" s="174"/>
    </row>
    <row r="764" spans="1:40" ht="15.75" customHeight="1">
      <c r="A764" s="181" t="str">
        <f t="shared" si="4"/>
        <v/>
      </c>
      <c r="B764" s="182"/>
      <c r="C764" s="182"/>
      <c r="D764" s="182" t="str">
        <f t="array" ref="D764">IF(F764="","",INDEX(#REF!,MATCH(F764,#REF!,0)))</f>
        <v/>
      </c>
      <c r="E764" s="182" t="str">
        <f t="array" ref="E764">IF(F764="","",INDEX(#REF!,MATCH(F764,#REF!,0)))</f>
        <v/>
      </c>
      <c r="F764" s="182"/>
      <c r="G764" s="182"/>
      <c r="H764" s="183"/>
      <c r="I764" s="182"/>
      <c r="J764" s="182"/>
      <c r="K764" s="182"/>
      <c r="L764" s="182"/>
      <c r="M764" s="182"/>
      <c r="N764" s="182"/>
      <c r="O764" s="182"/>
      <c r="P764" s="184"/>
      <c r="Q764" s="184"/>
      <c r="R764" s="184"/>
      <c r="S764" s="184"/>
      <c r="T764" s="184"/>
      <c r="U764" s="184"/>
      <c r="V764" s="184"/>
      <c r="W764" s="184"/>
      <c r="X764" s="184"/>
      <c r="Y764" s="182"/>
      <c r="Z764" s="182"/>
      <c r="AA764" s="184"/>
      <c r="AB764" s="184"/>
      <c r="AC764" s="184"/>
      <c r="AD764" s="184"/>
      <c r="AE764" s="184"/>
      <c r="AF764" s="184"/>
      <c r="AG764" s="184"/>
      <c r="AH764" s="184"/>
      <c r="AI764" s="184"/>
      <c r="AJ764" s="174"/>
      <c r="AK764" s="174"/>
      <c r="AL764" s="174"/>
      <c r="AM764" s="174"/>
      <c r="AN764" s="174"/>
    </row>
    <row r="765" spans="1:40" ht="15.75" customHeight="1">
      <c r="A765" s="181" t="str">
        <f t="shared" si="4"/>
        <v/>
      </c>
      <c r="B765" s="182"/>
      <c r="C765" s="182"/>
      <c r="D765" s="182" t="str">
        <f t="array" ref="D765">IF(F765="","",INDEX(#REF!,MATCH(F765,#REF!,0)))</f>
        <v/>
      </c>
      <c r="E765" s="182" t="str">
        <f t="array" ref="E765">IF(F765="","",INDEX(#REF!,MATCH(F765,#REF!,0)))</f>
        <v/>
      </c>
      <c r="F765" s="182"/>
      <c r="G765" s="182"/>
      <c r="H765" s="183"/>
      <c r="I765" s="182"/>
      <c r="J765" s="182"/>
      <c r="K765" s="182"/>
      <c r="L765" s="182"/>
      <c r="M765" s="182"/>
      <c r="N765" s="182"/>
      <c r="O765" s="182"/>
      <c r="P765" s="184"/>
      <c r="Q765" s="184"/>
      <c r="R765" s="184"/>
      <c r="S765" s="184"/>
      <c r="T765" s="184"/>
      <c r="U765" s="184"/>
      <c r="V765" s="184"/>
      <c r="W765" s="184"/>
      <c r="X765" s="184"/>
      <c r="Y765" s="182"/>
      <c r="Z765" s="182"/>
      <c r="AA765" s="184"/>
      <c r="AB765" s="184"/>
      <c r="AC765" s="184"/>
      <c r="AD765" s="184"/>
      <c r="AE765" s="184"/>
      <c r="AF765" s="184"/>
      <c r="AG765" s="184"/>
      <c r="AH765" s="184"/>
      <c r="AI765" s="184"/>
      <c r="AJ765" s="174"/>
      <c r="AK765" s="174"/>
      <c r="AL765" s="174"/>
      <c r="AM765" s="174"/>
      <c r="AN765" s="174"/>
    </row>
    <row r="766" spans="1:40" ht="15.75" customHeight="1">
      <c r="A766" s="181" t="str">
        <f t="shared" si="4"/>
        <v/>
      </c>
      <c r="B766" s="182"/>
      <c r="C766" s="182"/>
      <c r="D766" s="182" t="str">
        <f t="array" ref="D766">IF(F766="","",INDEX(#REF!,MATCH(F766,#REF!,0)))</f>
        <v/>
      </c>
      <c r="E766" s="182" t="str">
        <f t="array" ref="E766">IF(F766="","",INDEX(#REF!,MATCH(F766,#REF!,0)))</f>
        <v/>
      </c>
      <c r="F766" s="182"/>
      <c r="G766" s="182"/>
      <c r="H766" s="183"/>
      <c r="I766" s="182"/>
      <c r="J766" s="182"/>
      <c r="K766" s="182"/>
      <c r="L766" s="182"/>
      <c r="M766" s="182"/>
      <c r="N766" s="182"/>
      <c r="O766" s="182"/>
      <c r="P766" s="184"/>
      <c r="Q766" s="184"/>
      <c r="R766" s="184"/>
      <c r="S766" s="184"/>
      <c r="T766" s="184"/>
      <c r="U766" s="184"/>
      <c r="V766" s="184"/>
      <c r="W766" s="184"/>
      <c r="X766" s="184"/>
      <c r="Y766" s="182"/>
      <c r="Z766" s="182"/>
      <c r="AA766" s="184"/>
      <c r="AB766" s="184"/>
      <c r="AC766" s="184"/>
      <c r="AD766" s="184"/>
      <c r="AE766" s="184"/>
      <c r="AF766" s="184"/>
      <c r="AG766" s="184"/>
      <c r="AH766" s="184"/>
      <c r="AI766" s="184"/>
      <c r="AJ766" s="174"/>
      <c r="AK766" s="174"/>
      <c r="AL766" s="174"/>
      <c r="AM766" s="174"/>
      <c r="AN766" s="174"/>
    </row>
    <row r="767" spans="1:40" ht="15.75" customHeight="1">
      <c r="A767" s="181" t="str">
        <f t="shared" si="4"/>
        <v/>
      </c>
      <c r="B767" s="182"/>
      <c r="C767" s="182"/>
      <c r="D767" s="182" t="str">
        <f t="array" ref="D767">IF(F767="","",INDEX(#REF!,MATCH(F767,#REF!,0)))</f>
        <v/>
      </c>
      <c r="E767" s="182" t="str">
        <f t="array" ref="E767">IF(F767="","",INDEX(#REF!,MATCH(F767,#REF!,0)))</f>
        <v/>
      </c>
      <c r="F767" s="182"/>
      <c r="G767" s="182"/>
      <c r="H767" s="183"/>
      <c r="I767" s="182"/>
      <c r="J767" s="182"/>
      <c r="K767" s="182"/>
      <c r="L767" s="182"/>
      <c r="M767" s="182"/>
      <c r="N767" s="182"/>
      <c r="O767" s="182"/>
      <c r="P767" s="184"/>
      <c r="Q767" s="184"/>
      <c r="R767" s="184"/>
      <c r="S767" s="184"/>
      <c r="T767" s="184"/>
      <c r="U767" s="184"/>
      <c r="V767" s="184"/>
      <c r="W767" s="184"/>
      <c r="X767" s="184"/>
      <c r="Y767" s="182"/>
      <c r="Z767" s="182"/>
      <c r="AA767" s="184"/>
      <c r="AB767" s="184"/>
      <c r="AC767" s="184"/>
      <c r="AD767" s="184"/>
      <c r="AE767" s="184"/>
      <c r="AF767" s="184"/>
      <c r="AG767" s="184"/>
      <c r="AH767" s="184"/>
      <c r="AI767" s="184"/>
      <c r="AJ767" s="174"/>
      <c r="AK767" s="174"/>
      <c r="AL767" s="174"/>
      <c r="AM767" s="174"/>
      <c r="AN767" s="174"/>
    </row>
    <row r="768" spans="1:40" ht="15.75" customHeight="1">
      <c r="A768" s="181" t="str">
        <f t="shared" si="4"/>
        <v/>
      </c>
      <c r="B768" s="182"/>
      <c r="C768" s="182"/>
      <c r="D768" s="182" t="str">
        <f t="array" ref="D768">IF(F768="","",INDEX(#REF!,MATCH(F768,#REF!,0)))</f>
        <v/>
      </c>
      <c r="E768" s="182" t="str">
        <f t="array" ref="E768">IF(F768="","",INDEX(#REF!,MATCH(F768,#REF!,0)))</f>
        <v/>
      </c>
      <c r="F768" s="182"/>
      <c r="G768" s="182"/>
      <c r="H768" s="183"/>
      <c r="I768" s="182"/>
      <c r="J768" s="182"/>
      <c r="K768" s="182"/>
      <c r="L768" s="182"/>
      <c r="M768" s="182"/>
      <c r="N768" s="182"/>
      <c r="O768" s="182"/>
      <c r="P768" s="184"/>
      <c r="Q768" s="184"/>
      <c r="R768" s="184"/>
      <c r="S768" s="184"/>
      <c r="T768" s="184"/>
      <c r="U768" s="184"/>
      <c r="V768" s="184"/>
      <c r="W768" s="184"/>
      <c r="X768" s="184"/>
      <c r="Y768" s="182"/>
      <c r="Z768" s="182"/>
      <c r="AA768" s="184"/>
      <c r="AB768" s="184"/>
      <c r="AC768" s="184"/>
      <c r="AD768" s="184"/>
      <c r="AE768" s="184"/>
      <c r="AF768" s="184"/>
      <c r="AG768" s="184"/>
      <c r="AH768" s="184"/>
      <c r="AI768" s="184"/>
      <c r="AJ768" s="174"/>
      <c r="AK768" s="174"/>
      <c r="AL768" s="174"/>
      <c r="AM768" s="174"/>
      <c r="AN768" s="174"/>
    </row>
    <row r="769" spans="1:40" ht="15.75" customHeight="1">
      <c r="A769" s="181" t="str">
        <f t="shared" si="4"/>
        <v/>
      </c>
      <c r="B769" s="182"/>
      <c r="C769" s="182"/>
      <c r="D769" s="182" t="str">
        <f t="array" ref="D769">IF(F769="","",INDEX(#REF!,MATCH(F769,#REF!,0)))</f>
        <v/>
      </c>
      <c r="E769" s="182" t="str">
        <f t="array" ref="E769">IF(F769="","",INDEX(#REF!,MATCH(F769,#REF!,0)))</f>
        <v/>
      </c>
      <c r="F769" s="182"/>
      <c r="G769" s="182"/>
      <c r="H769" s="183"/>
      <c r="I769" s="182"/>
      <c r="J769" s="182"/>
      <c r="K769" s="182"/>
      <c r="L769" s="182"/>
      <c r="M769" s="182"/>
      <c r="N769" s="182"/>
      <c r="O769" s="182"/>
      <c r="P769" s="184"/>
      <c r="Q769" s="184"/>
      <c r="R769" s="184"/>
      <c r="S769" s="184"/>
      <c r="T769" s="184"/>
      <c r="U769" s="184"/>
      <c r="V769" s="184"/>
      <c r="W769" s="184"/>
      <c r="X769" s="184"/>
      <c r="Y769" s="182"/>
      <c r="Z769" s="182"/>
      <c r="AA769" s="184"/>
      <c r="AB769" s="184"/>
      <c r="AC769" s="184"/>
      <c r="AD769" s="184"/>
      <c r="AE769" s="184"/>
      <c r="AF769" s="184"/>
      <c r="AG769" s="184"/>
      <c r="AH769" s="184"/>
      <c r="AI769" s="184"/>
      <c r="AJ769" s="174"/>
      <c r="AK769" s="174"/>
      <c r="AL769" s="174"/>
      <c r="AM769" s="174"/>
      <c r="AN769" s="174"/>
    </row>
    <row r="770" spans="1:40" ht="15.75" customHeight="1">
      <c r="A770" s="181" t="str">
        <f t="shared" si="4"/>
        <v/>
      </c>
      <c r="B770" s="182"/>
      <c r="C770" s="182"/>
      <c r="D770" s="182" t="str">
        <f t="array" ref="D770">IF(F770="","",INDEX(#REF!,MATCH(F770,#REF!,0)))</f>
        <v/>
      </c>
      <c r="E770" s="182" t="str">
        <f t="array" ref="E770">IF(F770="","",INDEX(#REF!,MATCH(F770,#REF!,0)))</f>
        <v/>
      </c>
      <c r="F770" s="182"/>
      <c r="G770" s="182"/>
      <c r="H770" s="183"/>
      <c r="I770" s="182"/>
      <c r="J770" s="182"/>
      <c r="K770" s="182"/>
      <c r="L770" s="182"/>
      <c r="M770" s="182"/>
      <c r="N770" s="182"/>
      <c r="O770" s="182"/>
      <c r="P770" s="184"/>
      <c r="Q770" s="184"/>
      <c r="R770" s="184"/>
      <c r="S770" s="184"/>
      <c r="T770" s="184"/>
      <c r="U770" s="184"/>
      <c r="V770" s="184"/>
      <c r="W770" s="184"/>
      <c r="X770" s="184"/>
      <c r="Y770" s="182"/>
      <c r="Z770" s="182"/>
      <c r="AA770" s="184"/>
      <c r="AB770" s="184"/>
      <c r="AC770" s="184"/>
      <c r="AD770" s="184"/>
      <c r="AE770" s="184"/>
      <c r="AF770" s="184"/>
      <c r="AG770" s="184"/>
      <c r="AH770" s="184"/>
      <c r="AI770" s="184"/>
      <c r="AJ770" s="174"/>
      <c r="AK770" s="174"/>
      <c r="AL770" s="174"/>
      <c r="AM770" s="174"/>
      <c r="AN770" s="174"/>
    </row>
    <row r="771" spans="1:40" ht="15.75" customHeight="1">
      <c r="A771" s="181" t="str">
        <f t="shared" si="4"/>
        <v/>
      </c>
      <c r="B771" s="182"/>
      <c r="C771" s="182"/>
      <c r="D771" s="182" t="str">
        <f t="array" ref="D771">IF(F771="","",INDEX(#REF!,MATCH(F771,#REF!,0)))</f>
        <v/>
      </c>
      <c r="E771" s="182" t="str">
        <f t="array" ref="E771">IF(F771="","",INDEX(#REF!,MATCH(F771,#REF!,0)))</f>
        <v/>
      </c>
      <c r="F771" s="182"/>
      <c r="G771" s="182"/>
      <c r="H771" s="183"/>
      <c r="I771" s="182"/>
      <c r="J771" s="182"/>
      <c r="K771" s="182"/>
      <c r="L771" s="182"/>
      <c r="M771" s="182"/>
      <c r="N771" s="182"/>
      <c r="O771" s="182"/>
      <c r="P771" s="184"/>
      <c r="Q771" s="184"/>
      <c r="R771" s="184"/>
      <c r="S771" s="184"/>
      <c r="T771" s="184"/>
      <c r="U771" s="184"/>
      <c r="V771" s="184"/>
      <c r="W771" s="184"/>
      <c r="X771" s="184"/>
      <c r="Y771" s="182"/>
      <c r="Z771" s="182"/>
      <c r="AA771" s="184"/>
      <c r="AB771" s="184"/>
      <c r="AC771" s="184"/>
      <c r="AD771" s="184"/>
      <c r="AE771" s="184"/>
      <c r="AF771" s="184"/>
      <c r="AG771" s="184"/>
      <c r="AH771" s="184"/>
      <c r="AI771" s="184"/>
      <c r="AJ771" s="174"/>
      <c r="AK771" s="174"/>
      <c r="AL771" s="174"/>
      <c r="AM771" s="174"/>
      <c r="AN771" s="174"/>
    </row>
    <row r="772" spans="1:40" ht="15.75" customHeight="1">
      <c r="A772" s="181" t="str">
        <f t="shared" si="4"/>
        <v/>
      </c>
      <c r="B772" s="182"/>
      <c r="C772" s="182"/>
      <c r="D772" s="182" t="str">
        <f t="array" ref="D772">IF(F772="","",INDEX(#REF!,MATCH(F772,#REF!,0)))</f>
        <v/>
      </c>
      <c r="E772" s="182" t="str">
        <f t="array" ref="E772">IF(F772="","",INDEX(#REF!,MATCH(F772,#REF!,0)))</f>
        <v/>
      </c>
      <c r="F772" s="182"/>
      <c r="G772" s="182"/>
      <c r="H772" s="183"/>
      <c r="I772" s="182"/>
      <c r="J772" s="182"/>
      <c r="K772" s="182"/>
      <c r="L772" s="182"/>
      <c r="M772" s="182"/>
      <c r="N772" s="182"/>
      <c r="O772" s="182"/>
      <c r="P772" s="184"/>
      <c r="Q772" s="184"/>
      <c r="R772" s="184"/>
      <c r="S772" s="184"/>
      <c r="T772" s="184"/>
      <c r="U772" s="184"/>
      <c r="V772" s="184"/>
      <c r="W772" s="184"/>
      <c r="X772" s="184"/>
      <c r="Y772" s="182"/>
      <c r="Z772" s="182"/>
      <c r="AA772" s="184"/>
      <c r="AB772" s="184"/>
      <c r="AC772" s="184"/>
      <c r="AD772" s="184"/>
      <c r="AE772" s="184"/>
      <c r="AF772" s="184"/>
      <c r="AG772" s="184"/>
      <c r="AH772" s="184"/>
      <c r="AI772" s="184"/>
      <c r="AJ772" s="174"/>
      <c r="AK772" s="174"/>
      <c r="AL772" s="174"/>
      <c r="AM772" s="174"/>
      <c r="AN772" s="174"/>
    </row>
    <row r="773" spans="1:40" ht="15.75" customHeight="1">
      <c r="A773" s="181" t="str">
        <f t="shared" ref="A773:A1006" si="5">IF(B773&gt;0,A772+1,"")</f>
        <v/>
      </c>
      <c r="B773" s="182"/>
      <c r="C773" s="182"/>
      <c r="D773" s="182" t="str">
        <f t="array" ref="D773">IF(F773="","",INDEX(#REF!,MATCH(F773,#REF!,0)))</f>
        <v/>
      </c>
      <c r="E773" s="182" t="str">
        <f t="array" ref="E773">IF(F773="","",INDEX(#REF!,MATCH(F773,#REF!,0)))</f>
        <v/>
      </c>
      <c r="F773" s="182"/>
      <c r="G773" s="182"/>
      <c r="H773" s="183"/>
      <c r="I773" s="182"/>
      <c r="J773" s="182"/>
      <c r="K773" s="182"/>
      <c r="L773" s="182"/>
      <c r="M773" s="182"/>
      <c r="N773" s="182"/>
      <c r="O773" s="182"/>
      <c r="P773" s="184"/>
      <c r="Q773" s="184"/>
      <c r="R773" s="184"/>
      <c r="S773" s="184"/>
      <c r="T773" s="184"/>
      <c r="U773" s="184"/>
      <c r="V773" s="184"/>
      <c r="W773" s="184"/>
      <c r="X773" s="184"/>
      <c r="Y773" s="182"/>
      <c r="Z773" s="182"/>
      <c r="AA773" s="184"/>
      <c r="AB773" s="184"/>
      <c r="AC773" s="184"/>
      <c r="AD773" s="184"/>
      <c r="AE773" s="184"/>
      <c r="AF773" s="184"/>
      <c r="AG773" s="184"/>
      <c r="AH773" s="184"/>
      <c r="AI773" s="184"/>
      <c r="AJ773" s="174"/>
      <c r="AK773" s="174"/>
      <c r="AL773" s="174"/>
      <c r="AM773" s="174"/>
      <c r="AN773" s="174"/>
    </row>
    <row r="774" spans="1:40" ht="15.75" customHeight="1">
      <c r="A774" s="181" t="str">
        <f t="shared" si="5"/>
        <v/>
      </c>
      <c r="B774" s="182"/>
      <c r="C774" s="182"/>
      <c r="D774" s="182" t="str">
        <f t="array" ref="D774">IF(F774="","",INDEX(#REF!,MATCH(F774,#REF!,0)))</f>
        <v/>
      </c>
      <c r="E774" s="182" t="str">
        <f t="array" ref="E774">IF(F774="","",INDEX(#REF!,MATCH(F774,#REF!,0)))</f>
        <v/>
      </c>
      <c r="F774" s="182"/>
      <c r="G774" s="182"/>
      <c r="H774" s="183"/>
      <c r="I774" s="182"/>
      <c r="J774" s="182"/>
      <c r="K774" s="182"/>
      <c r="L774" s="182"/>
      <c r="M774" s="182"/>
      <c r="N774" s="182"/>
      <c r="O774" s="182"/>
      <c r="P774" s="184"/>
      <c r="Q774" s="184"/>
      <c r="R774" s="184"/>
      <c r="S774" s="184"/>
      <c r="T774" s="184"/>
      <c r="U774" s="184"/>
      <c r="V774" s="184"/>
      <c r="W774" s="184"/>
      <c r="X774" s="184"/>
      <c r="Y774" s="182"/>
      <c r="Z774" s="182"/>
      <c r="AA774" s="184"/>
      <c r="AB774" s="184"/>
      <c r="AC774" s="184"/>
      <c r="AD774" s="184"/>
      <c r="AE774" s="184"/>
      <c r="AF774" s="184"/>
      <c r="AG774" s="184"/>
      <c r="AH774" s="184"/>
      <c r="AI774" s="184"/>
      <c r="AJ774" s="174"/>
      <c r="AK774" s="174"/>
      <c r="AL774" s="174"/>
      <c r="AM774" s="174"/>
      <c r="AN774" s="174"/>
    </row>
    <row r="775" spans="1:40" ht="15.75" customHeight="1">
      <c r="A775" s="181" t="str">
        <f t="shared" si="5"/>
        <v/>
      </c>
      <c r="B775" s="182"/>
      <c r="C775" s="182"/>
      <c r="D775" s="182" t="str">
        <f t="array" ref="D775">IF(F775="","",INDEX(#REF!,MATCH(F775,#REF!,0)))</f>
        <v/>
      </c>
      <c r="E775" s="182" t="str">
        <f t="array" ref="E775">IF(F775="","",INDEX(#REF!,MATCH(F775,#REF!,0)))</f>
        <v/>
      </c>
      <c r="F775" s="182"/>
      <c r="G775" s="182"/>
      <c r="H775" s="183"/>
      <c r="I775" s="182"/>
      <c r="J775" s="182"/>
      <c r="K775" s="182"/>
      <c r="L775" s="182"/>
      <c r="M775" s="182"/>
      <c r="N775" s="182"/>
      <c r="O775" s="182"/>
      <c r="P775" s="184"/>
      <c r="Q775" s="184"/>
      <c r="R775" s="184"/>
      <c r="S775" s="184"/>
      <c r="T775" s="184"/>
      <c r="U775" s="184"/>
      <c r="V775" s="184"/>
      <c r="W775" s="184"/>
      <c r="X775" s="184"/>
      <c r="Y775" s="182"/>
      <c r="Z775" s="182"/>
      <c r="AA775" s="184"/>
      <c r="AB775" s="184"/>
      <c r="AC775" s="184"/>
      <c r="AD775" s="184"/>
      <c r="AE775" s="184"/>
      <c r="AF775" s="184"/>
      <c r="AG775" s="184"/>
      <c r="AH775" s="184"/>
      <c r="AI775" s="184"/>
      <c r="AJ775" s="174"/>
      <c r="AK775" s="174"/>
      <c r="AL775" s="174"/>
      <c r="AM775" s="174"/>
      <c r="AN775" s="174"/>
    </row>
    <row r="776" spans="1:40" ht="15.75" customHeight="1">
      <c r="A776" s="181" t="str">
        <f t="shared" si="5"/>
        <v/>
      </c>
      <c r="B776" s="182"/>
      <c r="C776" s="182"/>
      <c r="D776" s="182" t="str">
        <f t="array" ref="D776">IF(F776="","",INDEX(#REF!,MATCH(F776,#REF!,0)))</f>
        <v/>
      </c>
      <c r="E776" s="182" t="str">
        <f t="array" ref="E776">IF(F776="","",INDEX(#REF!,MATCH(F776,#REF!,0)))</f>
        <v/>
      </c>
      <c r="F776" s="182"/>
      <c r="G776" s="182"/>
      <c r="H776" s="183"/>
      <c r="I776" s="182"/>
      <c r="J776" s="182"/>
      <c r="K776" s="182"/>
      <c r="L776" s="182"/>
      <c r="M776" s="182"/>
      <c r="N776" s="182"/>
      <c r="O776" s="182"/>
      <c r="P776" s="184"/>
      <c r="Q776" s="184"/>
      <c r="R776" s="184"/>
      <c r="S776" s="184"/>
      <c r="T776" s="184"/>
      <c r="U776" s="184"/>
      <c r="V776" s="184"/>
      <c r="W776" s="184"/>
      <c r="X776" s="184"/>
      <c r="Y776" s="182"/>
      <c r="Z776" s="182"/>
      <c r="AA776" s="184"/>
      <c r="AB776" s="184"/>
      <c r="AC776" s="184"/>
      <c r="AD776" s="184"/>
      <c r="AE776" s="184"/>
      <c r="AF776" s="184"/>
      <c r="AG776" s="184"/>
      <c r="AH776" s="184"/>
      <c r="AI776" s="184"/>
      <c r="AJ776" s="174"/>
      <c r="AK776" s="174"/>
      <c r="AL776" s="174"/>
      <c r="AM776" s="174"/>
      <c r="AN776" s="174"/>
    </row>
    <row r="777" spans="1:40" ht="15.75" customHeight="1">
      <c r="A777" s="181" t="str">
        <f t="shared" si="5"/>
        <v/>
      </c>
      <c r="B777" s="182"/>
      <c r="C777" s="182"/>
      <c r="D777" s="182" t="str">
        <f t="array" ref="D777">IF(F777="","",INDEX(#REF!,MATCH(F777,#REF!,0)))</f>
        <v/>
      </c>
      <c r="E777" s="182" t="str">
        <f t="array" ref="E777">IF(F777="","",INDEX(#REF!,MATCH(F777,#REF!,0)))</f>
        <v/>
      </c>
      <c r="F777" s="182"/>
      <c r="G777" s="182"/>
      <c r="H777" s="183"/>
      <c r="I777" s="182"/>
      <c r="J777" s="182"/>
      <c r="K777" s="182"/>
      <c r="L777" s="182"/>
      <c r="M777" s="182"/>
      <c r="N777" s="182"/>
      <c r="O777" s="182"/>
      <c r="P777" s="184"/>
      <c r="Q777" s="184"/>
      <c r="R777" s="184"/>
      <c r="S777" s="184"/>
      <c r="T777" s="184"/>
      <c r="U777" s="184"/>
      <c r="V777" s="184"/>
      <c r="W777" s="184"/>
      <c r="X777" s="184"/>
      <c r="Y777" s="182"/>
      <c r="Z777" s="182"/>
      <c r="AA777" s="184"/>
      <c r="AB777" s="184"/>
      <c r="AC777" s="184"/>
      <c r="AD777" s="184"/>
      <c r="AE777" s="184"/>
      <c r="AF777" s="184"/>
      <c r="AG777" s="184"/>
      <c r="AH777" s="184"/>
      <c r="AI777" s="184"/>
      <c r="AJ777" s="174"/>
      <c r="AK777" s="174"/>
      <c r="AL777" s="174"/>
      <c r="AM777" s="174"/>
      <c r="AN777" s="174"/>
    </row>
    <row r="778" spans="1:40" ht="15.75" customHeight="1">
      <c r="A778" s="181" t="str">
        <f t="shared" si="5"/>
        <v/>
      </c>
      <c r="B778" s="182"/>
      <c r="C778" s="182"/>
      <c r="D778" s="182" t="str">
        <f t="array" ref="D778">IF(F778="","",INDEX(#REF!,MATCH(F778,#REF!,0)))</f>
        <v/>
      </c>
      <c r="E778" s="182" t="str">
        <f t="array" ref="E778">IF(F778="","",INDEX(#REF!,MATCH(F778,#REF!,0)))</f>
        <v/>
      </c>
      <c r="F778" s="182"/>
      <c r="G778" s="182"/>
      <c r="H778" s="183"/>
      <c r="I778" s="182"/>
      <c r="J778" s="182"/>
      <c r="K778" s="182"/>
      <c r="L778" s="182"/>
      <c r="M778" s="182"/>
      <c r="N778" s="182"/>
      <c r="O778" s="182"/>
      <c r="P778" s="184"/>
      <c r="Q778" s="184"/>
      <c r="R778" s="184"/>
      <c r="S778" s="184"/>
      <c r="T778" s="184"/>
      <c r="U778" s="184"/>
      <c r="V778" s="184"/>
      <c r="W778" s="184"/>
      <c r="X778" s="184"/>
      <c r="Y778" s="182"/>
      <c r="Z778" s="182"/>
      <c r="AA778" s="184"/>
      <c r="AB778" s="184"/>
      <c r="AC778" s="184"/>
      <c r="AD778" s="184"/>
      <c r="AE778" s="184"/>
      <c r="AF778" s="184"/>
      <c r="AG778" s="184"/>
      <c r="AH778" s="184"/>
      <c r="AI778" s="184"/>
      <c r="AJ778" s="174"/>
      <c r="AK778" s="174"/>
      <c r="AL778" s="174"/>
      <c r="AM778" s="174"/>
      <c r="AN778" s="174"/>
    </row>
    <row r="779" spans="1:40" ht="15.75" customHeight="1">
      <c r="A779" s="181" t="str">
        <f t="shared" si="5"/>
        <v/>
      </c>
      <c r="B779" s="182"/>
      <c r="C779" s="182"/>
      <c r="D779" s="182" t="str">
        <f t="array" ref="D779">IF(F779="","",INDEX(#REF!,MATCH(F779,#REF!,0)))</f>
        <v/>
      </c>
      <c r="E779" s="182" t="str">
        <f t="array" ref="E779">IF(F779="","",INDEX(#REF!,MATCH(F779,#REF!,0)))</f>
        <v/>
      </c>
      <c r="F779" s="182"/>
      <c r="G779" s="182"/>
      <c r="H779" s="183"/>
      <c r="I779" s="182"/>
      <c r="J779" s="182"/>
      <c r="K779" s="182"/>
      <c r="L779" s="182"/>
      <c r="M779" s="182"/>
      <c r="N779" s="182"/>
      <c r="O779" s="182"/>
      <c r="P779" s="184"/>
      <c r="Q779" s="184"/>
      <c r="R779" s="184"/>
      <c r="S779" s="184"/>
      <c r="T779" s="184"/>
      <c r="U779" s="184"/>
      <c r="V779" s="184"/>
      <c r="W779" s="184"/>
      <c r="X779" s="184"/>
      <c r="Y779" s="182"/>
      <c r="Z779" s="182"/>
      <c r="AA779" s="184"/>
      <c r="AB779" s="184"/>
      <c r="AC779" s="184"/>
      <c r="AD779" s="184"/>
      <c r="AE779" s="184"/>
      <c r="AF779" s="184"/>
      <c r="AG779" s="184"/>
      <c r="AH779" s="184"/>
      <c r="AI779" s="184"/>
      <c r="AJ779" s="174"/>
      <c r="AK779" s="174"/>
      <c r="AL779" s="174"/>
      <c r="AM779" s="174"/>
      <c r="AN779" s="174"/>
    </row>
    <row r="780" spans="1:40" ht="15.75" customHeight="1">
      <c r="A780" s="181" t="str">
        <f t="shared" si="5"/>
        <v/>
      </c>
      <c r="B780" s="182"/>
      <c r="C780" s="182"/>
      <c r="D780" s="182" t="str">
        <f t="array" ref="D780">IF(F780="","",INDEX(#REF!,MATCH(F780,#REF!,0)))</f>
        <v/>
      </c>
      <c r="E780" s="182" t="str">
        <f t="array" ref="E780">IF(F780="","",INDEX(#REF!,MATCH(F780,#REF!,0)))</f>
        <v/>
      </c>
      <c r="F780" s="182"/>
      <c r="G780" s="182"/>
      <c r="H780" s="183"/>
      <c r="I780" s="182"/>
      <c r="J780" s="182"/>
      <c r="K780" s="182"/>
      <c r="L780" s="182"/>
      <c r="M780" s="182"/>
      <c r="N780" s="182"/>
      <c r="O780" s="182"/>
      <c r="P780" s="184"/>
      <c r="Q780" s="184"/>
      <c r="R780" s="184"/>
      <c r="S780" s="184"/>
      <c r="T780" s="184"/>
      <c r="U780" s="184"/>
      <c r="V780" s="184"/>
      <c r="W780" s="184"/>
      <c r="X780" s="184"/>
      <c r="Y780" s="182"/>
      <c r="Z780" s="182"/>
      <c r="AA780" s="184"/>
      <c r="AB780" s="184"/>
      <c r="AC780" s="184"/>
      <c r="AD780" s="184"/>
      <c r="AE780" s="184"/>
      <c r="AF780" s="184"/>
      <c r="AG780" s="184"/>
      <c r="AH780" s="184"/>
      <c r="AI780" s="184"/>
      <c r="AJ780" s="174"/>
      <c r="AK780" s="174"/>
      <c r="AL780" s="174"/>
      <c r="AM780" s="174"/>
      <c r="AN780" s="174"/>
    </row>
    <row r="781" spans="1:40" ht="15.75" customHeight="1">
      <c r="A781" s="181" t="str">
        <f t="shared" si="5"/>
        <v/>
      </c>
      <c r="B781" s="182"/>
      <c r="C781" s="182"/>
      <c r="D781" s="182" t="str">
        <f t="array" ref="D781">IF(F781="","",INDEX(#REF!,MATCH(F781,#REF!,0)))</f>
        <v/>
      </c>
      <c r="E781" s="182" t="str">
        <f t="array" ref="E781">IF(F781="","",INDEX(#REF!,MATCH(F781,#REF!,0)))</f>
        <v/>
      </c>
      <c r="F781" s="182"/>
      <c r="G781" s="182"/>
      <c r="H781" s="183"/>
      <c r="I781" s="182"/>
      <c r="J781" s="182"/>
      <c r="K781" s="182"/>
      <c r="L781" s="182"/>
      <c r="M781" s="182"/>
      <c r="N781" s="182"/>
      <c r="O781" s="182"/>
      <c r="P781" s="184"/>
      <c r="Q781" s="184"/>
      <c r="R781" s="184"/>
      <c r="S781" s="184"/>
      <c r="T781" s="184"/>
      <c r="U781" s="184"/>
      <c r="V781" s="184"/>
      <c r="W781" s="184"/>
      <c r="X781" s="184"/>
      <c r="Y781" s="182"/>
      <c r="Z781" s="182"/>
      <c r="AA781" s="184"/>
      <c r="AB781" s="184"/>
      <c r="AC781" s="184"/>
      <c r="AD781" s="184"/>
      <c r="AE781" s="184"/>
      <c r="AF781" s="184"/>
      <c r="AG781" s="184"/>
      <c r="AH781" s="184"/>
      <c r="AI781" s="184"/>
      <c r="AJ781" s="174"/>
      <c r="AK781" s="174"/>
      <c r="AL781" s="174"/>
      <c r="AM781" s="174"/>
      <c r="AN781" s="174"/>
    </row>
    <row r="782" spans="1:40" ht="15.75" customHeight="1">
      <c r="A782" s="181" t="str">
        <f t="shared" si="5"/>
        <v/>
      </c>
      <c r="B782" s="182"/>
      <c r="C782" s="182"/>
      <c r="D782" s="182" t="str">
        <f t="array" ref="D782">IF(F782="","",INDEX(#REF!,MATCH(F782,#REF!,0)))</f>
        <v/>
      </c>
      <c r="E782" s="182" t="str">
        <f t="array" ref="E782">IF(F782="","",INDEX(#REF!,MATCH(F782,#REF!,0)))</f>
        <v/>
      </c>
      <c r="F782" s="182"/>
      <c r="G782" s="182"/>
      <c r="H782" s="183"/>
      <c r="I782" s="182"/>
      <c r="J782" s="182"/>
      <c r="K782" s="182"/>
      <c r="L782" s="182"/>
      <c r="M782" s="182"/>
      <c r="N782" s="182"/>
      <c r="O782" s="182"/>
      <c r="P782" s="184"/>
      <c r="Q782" s="184"/>
      <c r="R782" s="184"/>
      <c r="S782" s="184"/>
      <c r="T782" s="184"/>
      <c r="U782" s="184"/>
      <c r="V782" s="184"/>
      <c r="W782" s="184"/>
      <c r="X782" s="184"/>
      <c r="Y782" s="182"/>
      <c r="Z782" s="182"/>
      <c r="AA782" s="184"/>
      <c r="AB782" s="184"/>
      <c r="AC782" s="184"/>
      <c r="AD782" s="184"/>
      <c r="AE782" s="184"/>
      <c r="AF782" s="184"/>
      <c r="AG782" s="184"/>
      <c r="AH782" s="184"/>
      <c r="AI782" s="184"/>
      <c r="AJ782" s="174"/>
      <c r="AK782" s="174"/>
      <c r="AL782" s="174"/>
      <c r="AM782" s="174"/>
      <c r="AN782" s="174"/>
    </row>
    <row r="783" spans="1:40" ht="15.75" customHeight="1">
      <c r="A783" s="181" t="str">
        <f t="shared" si="5"/>
        <v/>
      </c>
      <c r="B783" s="182"/>
      <c r="C783" s="182"/>
      <c r="D783" s="182" t="str">
        <f t="array" ref="D783">IF(F783="","",INDEX(#REF!,MATCH(F783,#REF!,0)))</f>
        <v/>
      </c>
      <c r="E783" s="182" t="str">
        <f t="array" ref="E783">IF(F783="","",INDEX(#REF!,MATCH(F783,#REF!,0)))</f>
        <v/>
      </c>
      <c r="F783" s="182"/>
      <c r="G783" s="182"/>
      <c r="H783" s="183"/>
      <c r="I783" s="182"/>
      <c r="J783" s="182"/>
      <c r="K783" s="182"/>
      <c r="L783" s="182"/>
      <c r="M783" s="182"/>
      <c r="N783" s="182"/>
      <c r="O783" s="182"/>
      <c r="P783" s="184"/>
      <c r="Q783" s="184"/>
      <c r="R783" s="184"/>
      <c r="S783" s="184"/>
      <c r="T783" s="184"/>
      <c r="U783" s="184"/>
      <c r="V783" s="184"/>
      <c r="W783" s="184"/>
      <c r="X783" s="184"/>
      <c r="Y783" s="182"/>
      <c r="Z783" s="182"/>
      <c r="AA783" s="184"/>
      <c r="AB783" s="184"/>
      <c r="AC783" s="184"/>
      <c r="AD783" s="184"/>
      <c r="AE783" s="184"/>
      <c r="AF783" s="184"/>
      <c r="AG783" s="184"/>
      <c r="AH783" s="184"/>
      <c r="AI783" s="184"/>
      <c r="AJ783" s="174"/>
      <c r="AK783" s="174"/>
      <c r="AL783" s="174"/>
      <c r="AM783" s="174"/>
      <c r="AN783" s="174"/>
    </row>
    <row r="784" spans="1:40" ht="15.75" customHeight="1">
      <c r="A784" s="181" t="str">
        <f t="shared" si="5"/>
        <v/>
      </c>
      <c r="B784" s="182"/>
      <c r="C784" s="182"/>
      <c r="D784" s="182" t="str">
        <f t="array" ref="D784">IF(F784="","",INDEX(#REF!,MATCH(F784,#REF!,0)))</f>
        <v/>
      </c>
      <c r="E784" s="182" t="str">
        <f t="array" ref="E784">IF(F784="","",INDEX(#REF!,MATCH(F784,#REF!,0)))</f>
        <v/>
      </c>
      <c r="F784" s="182"/>
      <c r="G784" s="182"/>
      <c r="H784" s="183"/>
      <c r="I784" s="182"/>
      <c r="J784" s="182"/>
      <c r="K784" s="182"/>
      <c r="L784" s="182"/>
      <c r="M784" s="182"/>
      <c r="N784" s="182"/>
      <c r="O784" s="182"/>
      <c r="P784" s="184"/>
      <c r="Q784" s="184"/>
      <c r="R784" s="184"/>
      <c r="S784" s="184"/>
      <c r="T784" s="184"/>
      <c r="U784" s="184"/>
      <c r="V784" s="184"/>
      <c r="W784" s="184"/>
      <c r="X784" s="184"/>
      <c r="Y784" s="182"/>
      <c r="Z784" s="182"/>
      <c r="AA784" s="184"/>
      <c r="AB784" s="184"/>
      <c r="AC784" s="184"/>
      <c r="AD784" s="184"/>
      <c r="AE784" s="184"/>
      <c r="AF784" s="184"/>
      <c r="AG784" s="184"/>
      <c r="AH784" s="184"/>
      <c r="AI784" s="184"/>
      <c r="AJ784" s="174"/>
      <c r="AK784" s="174"/>
      <c r="AL784" s="174"/>
      <c r="AM784" s="174"/>
      <c r="AN784" s="174"/>
    </row>
    <row r="785" spans="1:40" ht="15.75" customHeight="1">
      <c r="A785" s="181" t="str">
        <f t="shared" si="5"/>
        <v/>
      </c>
      <c r="B785" s="182"/>
      <c r="C785" s="182"/>
      <c r="D785" s="182" t="str">
        <f t="array" ref="D785">IF(F785="","",INDEX(#REF!,MATCH(F785,#REF!,0)))</f>
        <v/>
      </c>
      <c r="E785" s="182" t="str">
        <f t="array" ref="E785">IF(F785="","",INDEX(#REF!,MATCH(F785,#REF!,0)))</f>
        <v/>
      </c>
      <c r="F785" s="182"/>
      <c r="G785" s="182"/>
      <c r="H785" s="183"/>
      <c r="I785" s="182"/>
      <c r="J785" s="182"/>
      <c r="K785" s="182"/>
      <c r="L785" s="182"/>
      <c r="M785" s="182"/>
      <c r="N785" s="182"/>
      <c r="O785" s="182"/>
      <c r="P785" s="184"/>
      <c r="Q785" s="184"/>
      <c r="R785" s="184"/>
      <c r="S785" s="184"/>
      <c r="T785" s="184"/>
      <c r="U785" s="184"/>
      <c r="V785" s="184"/>
      <c r="W785" s="184"/>
      <c r="X785" s="184"/>
      <c r="Y785" s="182"/>
      <c r="Z785" s="182"/>
      <c r="AA785" s="184"/>
      <c r="AB785" s="184"/>
      <c r="AC785" s="184"/>
      <c r="AD785" s="184"/>
      <c r="AE785" s="184"/>
      <c r="AF785" s="184"/>
      <c r="AG785" s="184"/>
      <c r="AH785" s="184"/>
      <c r="AI785" s="184"/>
      <c r="AJ785" s="174"/>
      <c r="AK785" s="174"/>
      <c r="AL785" s="174"/>
      <c r="AM785" s="174"/>
      <c r="AN785" s="174"/>
    </row>
    <row r="786" spans="1:40" ht="15.75" customHeight="1">
      <c r="A786" s="181" t="str">
        <f t="shared" si="5"/>
        <v/>
      </c>
      <c r="B786" s="182"/>
      <c r="C786" s="182"/>
      <c r="D786" s="182" t="str">
        <f t="array" ref="D786">IF(F786="","",INDEX(#REF!,MATCH(F786,#REF!,0)))</f>
        <v/>
      </c>
      <c r="E786" s="182" t="str">
        <f t="array" ref="E786">IF(F786="","",INDEX(#REF!,MATCH(F786,#REF!,0)))</f>
        <v/>
      </c>
      <c r="F786" s="182"/>
      <c r="G786" s="182"/>
      <c r="H786" s="183"/>
      <c r="I786" s="182"/>
      <c r="J786" s="182"/>
      <c r="K786" s="182"/>
      <c r="L786" s="182"/>
      <c r="M786" s="182"/>
      <c r="N786" s="182"/>
      <c r="O786" s="182"/>
      <c r="P786" s="184"/>
      <c r="Q786" s="184"/>
      <c r="R786" s="184"/>
      <c r="S786" s="184"/>
      <c r="T786" s="184"/>
      <c r="U786" s="184"/>
      <c r="V786" s="184"/>
      <c r="W786" s="184"/>
      <c r="X786" s="184"/>
      <c r="Y786" s="182"/>
      <c r="Z786" s="182"/>
      <c r="AA786" s="184"/>
      <c r="AB786" s="184"/>
      <c r="AC786" s="184"/>
      <c r="AD786" s="184"/>
      <c r="AE786" s="184"/>
      <c r="AF786" s="184"/>
      <c r="AG786" s="184"/>
      <c r="AH786" s="184"/>
      <c r="AI786" s="184"/>
      <c r="AJ786" s="174"/>
      <c r="AK786" s="174"/>
      <c r="AL786" s="174"/>
      <c r="AM786" s="174"/>
      <c r="AN786" s="174"/>
    </row>
    <row r="787" spans="1:40" ht="15.75" customHeight="1">
      <c r="A787" s="181" t="str">
        <f t="shared" si="5"/>
        <v/>
      </c>
      <c r="B787" s="182"/>
      <c r="C787" s="182"/>
      <c r="D787" s="182" t="str">
        <f t="array" ref="D787">IF(F787="","",INDEX(#REF!,MATCH(F787,#REF!,0)))</f>
        <v/>
      </c>
      <c r="E787" s="182" t="str">
        <f t="array" ref="E787">IF(F787="","",INDEX(#REF!,MATCH(F787,#REF!,0)))</f>
        <v/>
      </c>
      <c r="F787" s="182"/>
      <c r="G787" s="182"/>
      <c r="H787" s="183"/>
      <c r="I787" s="182"/>
      <c r="J787" s="182"/>
      <c r="K787" s="182"/>
      <c r="L787" s="182"/>
      <c r="M787" s="182"/>
      <c r="N787" s="182"/>
      <c r="O787" s="182"/>
      <c r="P787" s="184"/>
      <c r="Q787" s="184"/>
      <c r="R787" s="184"/>
      <c r="S787" s="184"/>
      <c r="T787" s="184"/>
      <c r="U787" s="184"/>
      <c r="V787" s="184"/>
      <c r="W787" s="184"/>
      <c r="X787" s="184"/>
      <c r="Y787" s="182"/>
      <c r="Z787" s="182"/>
      <c r="AA787" s="184"/>
      <c r="AB787" s="184"/>
      <c r="AC787" s="184"/>
      <c r="AD787" s="184"/>
      <c r="AE787" s="184"/>
      <c r="AF787" s="184"/>
      <c r="AG787" s="184"/>
      <c r="AH787" s="184"/>
      <c r="AI787" s="184"/>
      <c r="AJ787" s="174"/>
      <c r="AK787" s="174"/>
      <c r="AL787" s="174"/>
      <c r="AM787" s="174"/>
      <c r="AN787" s="174"/>
    </row>
    <row r="788" spans="1:40" ht="15.75" customHeight="1">
      <c r="A788" s="181" t="str">
        <f t="shared" si="5"/>
        <v/>
      </c>
      <c r="B788" s="182"/>
      <c r="C788" s="182"/>
      <c r="D788" s="182" t="str">
        <f t="array" ref="D788">IF(F788="","",INDEX(#REF!,MATCH(F788,#REF!,0)))</f>
        <v/>
      </c>
      <c r="E788" s="182" t="str">
        <f t="array" ref="E788">IF(F788="","",INDEX(#REF!,MATCH(F788,#REF!,0)))</f>
        <v/>
      </c>
      <c r="F788" s="182"/>
      <c r="G788" s="182"/>
      <c r="H788" s="183"/>
      <c r="I788" s="182"/>
      <c r="J788" s="182"/>
      <c r="K788" s="182"/>
      <c r="L788" s="182"/>
      <c r="M788" s="182"/>
      <c r="N788" s="182"/>
      <c r="O788" s="182"/>
      <c r="P788" s="184"/>
      <c r="Q788" s="184"/>
      <c r="R788" s="184"/>
      <c r="S788" s="184"/>
      <c r="T788" s="184"/>
      <c r="U788" s="184"/>
      <c r="V788" s="184"/>
      <c r="W788" s="184"/>
      <c r="X788" s="184"/>
      <c r="Y788" s="182"/>
      <c r="Z788" s="182"/>
      <c r="AA788" s="184"/>
      <c r="AB788" s="184"/>
      <c r="AC788" s="184"/>
      <c r="AD788" s="184"/>
      <c r="AE788" s="184"/>
      <c r="AF788" s="184"/>
      <c r="AG788" s="184"/>
      <c r="AH788" s="184"/>
      <c r="AI788" s="184"/>
      <c r="AJ788" s="174"/>
      <c r="AK788" s="174"/>
      <c r="AL788" s="174"/>
      <c r="AM788" s="174"/>
      <c r="AN788" s="174"/>
    </row>
    <row r="789" spans="1:40" ht="15.75" customHeight="1">
      <c r="A789" s="181" t="str">
        <f t="shared" si="5"/>
        <v/>
      </c>
      <c r="B789" s="182"/>
      <c r="C789" s="182"/>
      <c r="D789" s="182" t="str">
        <f t="array" ref="D789">IF(F789="","",INDEX(#REF!,MATCH(F789,#REF!,0)))</f>
        <v/>
      </c>
      <c r="E789" s="182" t="str">
        <f t="array" ref="E789">IF(F789="","",INDEX(#REF!,MATCH(F789,#REF!,0)))</f>
        <v/>
      </c>
      <c r="F789" s="182"/>
      <c r="G789" s="182"/>
      <c r="H789" s="183"/>
      <c r="I789" s="182"/>
      <c r="J789" s="182"/>
      <c r="K789" s="182"/>
      <c r="L789" s="182"/>
      <c r="M789" s="182"/>
      <c r="N789" s="182"/>
      <c r="O789" s="182"/>
      <c r="P789" s="184"/>
      <c r="Q789" s="184"/>
      <c r="R789" s="184"/>
      <c r="S789" s="184"/>
      <c r="T789" s="184"/>
      <c r="U789" s="184"/>
      <c r="V789" s="184"/>
      <c r="W789" s="184"/>
      <c r="X789" s="184"/>
      <c r="Y789" s="182"/>
      <c r="Z789" s="182"/>
      <c r="AA789" s="184"/>
      <c r="AB789" s="184"/>
      <c r="AC789" s="184"/>
      <c r="AD789" s="184"/>
      <c r="AE789" s="184"/>
      <c r="AF789" s="184"/>
      <c r="AG789" s="184"/>
      <c r="AH789" s="184"/>
      <c r="AI789" s="184"/>
      <c r="AJ789" s="174"/>
      <c r="AK789" s="174"/>
      <c r="AL789" s="174"/>
      <c r="AM789" s="174"/>
      <c r="AN789" s="174"/>
    </row>
    <row r="790" spans="1:40" ht="15.75" customHeight="1">
      <c r="A790" s="181" t="str">
        <f t="shared" si="5"/>
        <v/>
      </c>
      <c r="B790" s="182"/>
      <c r="C790" s="182"/>
      <c r="D790" s="182" t="str">
        <f t="array" ref="D790">IF(F790="","",INDEX(#REF!,MATCH(F790,#REF!,0)))</f>
        <v/>
      </c>
      <c r="E790" s="182" t="str">
        <f t="array" ref="E790">IF(F790="","",INDEX(#REF!,MATCH(F790,#REF!,0)))</f>
        <v/>
      </c>
      <c r="F790" s="182"/>
      <c r="G790" s="182"/>
      <c r="H790" s="183"/>
      <c r="I790" s="182"/>
      <c r="J790" s="182"/>
      <c r="K790" s="182"/>
      <c r="L790" s="182"/>
      <c r="M790" s="182"/>
      <c r="N790" s="182"/>
      <c r="O790" s="182"/>
      <c r="P790" s="184"/>
      <c r="Q790" s="184"/>
      <c r="R790" s="184"/>
      <c r="S790" s="184"/>
      <c r="T790" s="184"/>
      <c r="U790" s="184"/>
      <c r="V790" s="184"/>
      <c r="W790" s="184"/>
      <c r="X790" s="184"/>
      <c r="Y790" s="182"/>
      <c r="Z790" s="182"/>
      <c r="AA790" s="184"/>
      <c r="AB790" s="184"/>
      <c r="AC790" s="184"/>
      <c r="AD790" s="184"/>
      <c r="AE790" s="184"/>
      <c r="AF790" s="184"/>
      <c r="AG790" s="184"/>
      <c r="AH790" s="184"/>
      <c r="AI790" s="184"/>
      <c r="AJ790" s="174"/>
      <c r="AK790" s="174"/>
      <c r="AL790" s="174"/>
      <c r="AM790" s="174"/>
      <c r="AN790" s="174"/>
    </row>
    <row r="791" spans="1:40" ht="15.75" customHeight="1">
      <c r="A791" s="181" t="str">
        <f t="shared" si="5"/>
        <v/>
      </c>
      <c r="B791" s="182"/>
      <c r="C791" s="182"/>
      <c r="D791" s="182" t="str">
        <f t="array" ref="D791">IF(F791="","",INDEX(#REF!,MATCH(F791,#REF!,0)))</f>
        <v/>
      </c>
      <c r="E791" s="182" t="str">
        <f t="array" ref="E791">IF(F791="","",INDEX(#REF!,MATCH(F791,#REF!,0)))</f>
        <v/>
      </c>
      <c r="F791" s="182"/>
      <c r="G791" s="182"/>
      <c r="H791" s="183"/>
      <c r="I791" s="182"/>
      <c r="J791" s="182"/>
      <c r="K791" s="182"/>
      <c r="L791" s="182"/>
      <c r="M791" s="182"/>
      <c r="N791" s="182"/>
      <c r="O791" s="182"/>
      <c r="P791" s="184"/>
      <c r="Q791" s="184"/>
      <c r="R791" s="184"/>
      <c r="S791" s="184"/>
      <c r="T791" s="184"/>
      <c r="U791" s="184"/>
      <c r="V791" s="184"/>
      <c r="W791" s="184"/>
      <c r="X791" s="184"/>
      <c r="Y791" s="182"/>
      <c r="Z791" s="182"/>
      <c r="AA791" s="184"/>
      <c r="AB791" s="184"/>
      <c r="AC791" s="184"/>
      <c r="AD791" s="184"/>
      <c r="AE791" s="184"/>
      <c r="AF791" s="184"/>
      <c r="AG791" s="184"/>
      <c r="AH791" s="184"/>
      <c r="AI791" s="184"/>
      <c r="AJ791" s="174"/>
      <c r="AK791" s="174"/>
      <c r="AL791" s="174"/>
      <c r="AM791" s="174"/>
      <c r="AN791" s="174"/>
    </row>
    <row r="792" spans="1:40" ht="15.75" customHeight="1">
      <c r="A792" s="181" t="str">
        <f t="shared" si="5"/>
        <v/>
      </c>
      <c r="B792" s="182"/>
      <c r="C792" s="182"/>
      <c r="D792" s="182" t="str">
        <f t="array" ref="D792">IF(F792="","",INDEX(#REF!,MATCH(F792,#REF!,0)))</f>
        <v/>
      </c>
      <c r="E792" s="182" t="str">
        <f t="array" ref="E792">IF(F792="","",INDEX(#REF!,MATCH(F792,#REF!,0)))</f>
        <v/>
      </c>
      <c r="F792" s="182"/>
      <c r="G792" s="182"/>
      <c r="H792" s="183"/>
      <c r="I792" s="182"/>
      <c r="J792" s="182"/>
      <c r="K792" s="182"/>
      <c r="L792" s="182"/>
      <c r="M792" s="182"/>
      <c r="N792" s="182"/>
      <c r="O792" s="182"/>
      <c r="P792" s="184"/>
      <c r="Q792" s="184"/>
      <c r="R792" s="184"/>
      <c r="S792" s="184"/>
      <c r="T792" s="184"/>
      <c r="U792" s="184"/>
      <c r="V792" s="184"/>
      <c r="W792" s="184"/>
      <c r="X792" s="184"/>
      <c r="Y792" s="182"/>
      <c r="Z792" s="182"/>
      <c r="AA792" s="184"/>
      <c r="AB792" s="184"/>
      <c r="AC792" s="184"/>
      <c r="AD792" s="184"/>
      <c r="AE792" s="184"/>
      <c r="AF792" s="184"/>
      <c r="AG792" s="184"/>
      <c r="AH792" s="184"/>
      <c r="AI792" s="184"/>
      <c r="AJ792" s="174"/>
      <c r="AK792" s="174"/>
      <c r="AL792" s="174"/>
      <c r="AM792" s="174"/>
      <c r="AN792" s="174"/>
    </row>
    <row r="793" spans="1:40" ht="15.75" customHeight="1">
      <c r="A793" s="181" t="str">
        <f t="shared" si="5"/>
        <v/>
      </c>
      <c r="B793" s="182"/>
      <c r="C793" s="182"/>
      <c r="D793" s="182" t="str">
        <f t="array" ref="D793">IF(F793="","",INDEX(#REF!,MATCH(F793,#REF!,0)))</f>
        <v/>
      </c>
      <c r="E793" s="182" t="str">
        <f t="array" ref="E793">IF(F793="","",INDEX(#REF!,MATCH(F793,#REF!,0)))</f>
        <v/>
      </c>
      <c r="F793" s="182"/>
      <c r="G793" s="182"/>
      <c r="H793" s="183"/>
      <c r="I793" s="182"/>
      <c r="J793" s="182"/>
      <c r="K793" s="182"/>
      <c r="L793" s="182"/>
      <c r="M793" s="182"/>
      <c r="N793" s="182"/>
      <c r="O793" s="182"/>
      <c r="P793" s="184"/>
      <c r="Q793" s="184"/>
      <c r="R793" s="184"/>
      <c r="S793" s="184"/>
      <c r="T793" s="184"/>
      <c r="U793" s="184"/>
      <c r="V793" s="184"/>
      <c r="W793" s="184"/>
      <c r="X793" s="184"/>
      <c r="Y793" s="182"/>
      <c r="Z793" s="182"/>
      <c r="AA793" s="184"/>
      <c r="AB793" s="184"/>
      <c r="AC793" s="184"/>
      <c r="AD793" s="184"/>
      <c r="AE793" s="184"/>
      <c r="AF793" s="184"/>
      <c r="AG793" s="184"/>
      <c r="AH793" s="184"/>
      <c r="AI793" s="184"/>
      <c r="AJ793" s="174"/>
      <c r="AK793" s="174"/>
      <c r="AL793" s="174"/>
      <c r="AM793" s="174"/>
      <c r="AN793" s="174"/>
    </row>
    <row r="794" spans="1:40" ht="15.75" customHeight="1">
      <c r="A794" s="181" t="str">
        <f t="shared" si="5"/>
        <v/>
      </c>
      <c r="B794" s="182"/>
      <c r="C794" s="182"/>
      <c r="D794" s="182" t="str">
        <f t="array" ref="D794">IF(F794="","",INDEX(#REF!,MATCH(F794,#REF!,0)))</f>
        <v/>
      </c>
      <c r="E794" s="182" t="str">
        <f t="array" ref="E794">IF(F794="","",INDEX(#REF!,MATCH(F794,#REF!,0)))</f>
        <v/>
      </c>
      <c r="F794" s="182"/>
      <c r="G794" s="182"/>
      <c r="H794" s="183"/>
      <c r="I794" s="182"/>
      <c r="J794" s="182"/>
      <c r="K794" s="182"/>
      <c r="L794" s="182"/>
      <c r="M794" s="182"/>
      <c r="N794" s="182"/>
      <c r="O794" s="182"/>
      <c r="P794" s="184"/>
      <c r="Q794" s="184"/>
      <c r="R794" s="184"/>
      <c r="S794" s="184"/>
      <c r="T794" s="184"/>
      <c r="U794" s="184"/>
      <c r="V794" s="184"/>
      <c r="W794" s="184"/>
      <c r="X794" s="184"/>
      <c r="Y794" s="182"/>
      <c r="Z794" s="182"/>
      <c r="AA794" s="184"/>
      <c r="AB794" s="184"/>
      <c r="AC794" s="184"/>
      <c r="AD794" s="184"/>
      <c r="AE794" s="184"/>
      <c r="AF794" s="184"/>
      <c r="AG794" s="184"/>
      <c r="AH794" s="184"/>
      <c r="AI794" s="184"/>
      <c r="AJ794" s="174"/>
      <c r="AK794" s="174"/>
      <c r="AL794" s="174"/>
      <c r="AM794" s="174"/>
      <c r="AN794" s="174"/>
    </row>
    <row r="795" spans="1:40" ht="15.75" customHeight="1">
      <c r="A795" s="181" t="str">
        <f t="shared" si="5"/>
        <v/>
      </c>
      <c r="B795" s="182"/>
      <c r="C795" s="182"/>
      <c r="D795" s="182" t="str">
        <f t="array" ref="D795">IF(F795="","",INDEX(#REF!,MATCH(F795,#REF!,0)))</f>
        <v/>
      </c>
      <c r="E795" s="182" t="str">
        <f t="array" ref="E795">IF(F795="","",INDEX(#REF!,MATCH(F795,#REF!,0)))</f>
        <v/>
      </c>
      <c r="F795" s="182"/>
      <c r="G795" s="182"/>
      <c r="H795" s="183"/>
      <c r="I795" s="182"/>
      <c r="J795" s="182"/>
      <c r="K795" s="182"/>
      <c r="L795" s="182"/>
      <c r="M795" s="182"/>
      <c r="N795" s="182"/>
      <c r="O795" s="182"/>
      <c r="P795" s="184"/>
      <c r="Q795" s="184"/>
      <c r="R795" s="184"/>
      <c r="S795" s="184"/>
      <c r="T795" s="184"/>
      <c r="U795" s="184"/>
      <c r="V795" s="184"/>
      <c r="W795" s="184"/>
      <c r="X795" s="184"/>
      <c r="Y795" s="182"/>
      <c r="Z795" s="182"/>
      <c r="AA795" s="184"/>
      <c r="AB795" s="184"/>
      <c r="AC795" s="184"/>
      <c r="AD795" s="184"/>
      <c r="AE795" s="184"/>
      <c r="AF795" s="184"/>
      <c r="AG795" s="184"/>
      <c r="AH795" s="184"/>
      <c r="AI795" s="184"/>
      <c r="AJ795" s="174"/>
      <c r="AK795" s="174"/>
      <c r="AL795" s="174"/>
      <c r="AM795" s="174"/>
      <c r="AN795" s="174"/>
    </row>
    <row r="796" spans="1:40" ht="15.75" customHeight="1">
      <c r="A796" s="181" t="str">
        <f t="shared" si="5"/>
        <v/>
      </c>
      <c r="B796" s="182"/>
      <c r="C796" s="182"/>
      <c r="D796" s="182" t="str">
        <f t="array" ref="D796">IF(F796="","",INDEX(#REF!,MATCH(F796,#REF!,0)))</f>
        <v/>
      </c>
      <c r="E796" s="182" t="str">
        <f t="array" ref="E796">IF(F796="","",INDEX(#REF!,MATCH(F796,#REF!,0)))</f>
        <v/>
      </c>
      <c r="F796" s="182"/>
      <c r="G796" s="182"/>
      <c r="H796" s="183"/>
      <c r="I796" s="182"/>
      <c r="J796" s="182"/>
      <c r="K796" s="182"/>
      <c r="L796" s="182"/>
      <c r="M796" s="182"/>
      <c r="N796" s="182"/>
      <c r="O796" s="182"/>
      <c r="P796" s="184"/>
      <c r="Q796" s="184"/>
      <c r="R796" s="184"/>
      <c r="S796" s="184"/>
      <c r="T796" s="184"/>
      <c r="U796" s="184"/>
      <c r="V796" s="184"/>
      <c r="W796" s="184"/>
      <c r="X796" s="184"/>
      <c r="Y796" s="182"/>
      <c r="Z796" s="182"/>
      <c r="AA796" s="184"/>
      <c r="AB796" s="184"/>
      <c r="AC796" s="184"/>
      <c r="AD796" s="184"/>
      <c r="AE796" s="184"/>
      <c r="AF796" s="184"/>
      <c r="AG796" s="184"/>
      <c r="AH796" s="184"/>
      <c r="AI796" s="184"/>
      <c r="AJ796" s="174"/>
      <c r="AK796" s="174"/>
      <c r="AL796" s="174"/>
      <c r="AM796" s="174"/>
      <c r="AN796" s="174"/>
    </row>
    <row r="797" spans="1:40" ht="15.75" customHeight="1">
      <c r="A797" s="181" t="str">
        <f t="shared" si="5"/>
        <v/>
      </c>
      <c r="B797" s="182"/>
      <c r="C797" s="182"/>
      <c r="D797" s="182" t="str">
        <f t="array" ref="D797">IF(F797="","",INDEX(#REF!,MATCH(F797,#REF!,0)))</f>
        <v/>
      </c>
      <c r="E797" s="182" t="str">
        <f t="array" ref="E797">IF(F797="","",INDEX(#REF!,MATCH(F797,#REF!,0)))</f>
        <v/>
      </c>
      <c r="F797" s="182"/>
      <c r="G797" s="182"/>
      <c r="H797" s="183"/>
      <c r="I797" s="182"/>
      <c r="J797" s="182"/>
      <c r="K797" s="182"/>
      <c r="L797" s="182"/>
      <c r="M797" s="182"/>
      <c r="N797" s="182"/>
      <c r="O797" s="182"/>
      <c r="P797" s="184"/>
      <c r="Q797" s="184"/>
      <c r="R797" s="184"/>
      <c r="S797" s="184"/>
      <c r="T797" s="184"/>
      <c r="U797" s="184"/>
      <c r="V797" s="184"/>
      <c r="W797" s="184"/>
      <c r="X797" s="184"/>
      <c r="Y797" s="182"/>
      <c r="Z797" s="182"/>
      <c r="AA797" s="184"/>
      <c r="AB797" s="184"/>
      <c r="AC797" s="184"/>
      <c r="AD797" s="184"/>
      <c r="AE797" s="184"/>
      <c r="AF797" s="184"/>
      <c r="AG797" s="184"/>
      <c r="AH797" s="184"/>
      <c r="AI797" s="184"/>
      <c r="AJ797" s="174"/>
      <c r="AK797" s="174"/>
      <c r="AL797" s="174"/>
      <c r="AM797" s="174"/>
      <c r="AN797" s="174"/>
    </row>
    <row r="798" spans="1:40" ht="15.75" customHeight="1">
      <c r="A798" s="181" t="str">
        <f t="shared" si="5"/>
        <v/>
      </c>
      <c r="B798" s="182"/>
      <c r="C798" s="182"/>
      <c r="D798" s="182" t="str">
        <f t="array" ref="D798">IF(F798="","",INDEX(#REF!,MATCH(F798,#REF!,0)))</f>
        <v/>
      </c>
      <c r="E798" s="182" t="str">
        <f t="array" ref="E798">IF(F798="","",INDEX(#REF!,MATCH(F798,#REF!,0)))</f>
        <v/>
      </c>
      <c r="F798" s="182"/>
      <c r="G798" s="182"/>
      <c r="H798" s="183"/>
      <c r="I798" s="182"/>
      <c r="J798" s="182"/>
      <c r="K798" s="182"/>
      <c r="L798" s="182"/>
      <c r="M798" s="182"/>
      <c r="N798" s="182"/>
      <c r="O798" s="182"/>
      <c r="P798" s="184"/>
      <c r="Q798" s="184"/>
      <c r="R798" s="184"/>
      <c r="S798" s="184"/>
      <c r="T798" s="184"/>
      <c r="U798" s="184"/>
      <c r="V798" s="184"/>
      <c r="W798" s="184"/>
      <c r="X798" s="184"/>
      <c r="Y798" s="182"/>
      <c r="Z798" s="182"/>
      <c r="AA798" s="184"/>
      <c r="AB798" s="184"/>
      <c r="AC798" s="184"/>
      <c r="AD798" s="184"/>
      <c r="AE798" s="184"/>
      <c r="AF798" s="184"/>
      <c r="AG798" s="184"/>
      <c r="AH798" s="184"/>
      <c r="AI798" s="184"/>
      <c r="AJ798" s="174"/>
      <c r="AK798" s="174"/>
      <c r="AL798" s="174"/>
      <c r="AM798" s="174"/>
      <c r="AN798" s="174"/>
    </row>
    <row r="799" spans="1:40" ht="15.75" customHeight="1">
      <c r="A799" s="181" t="str">
        <f t="shared" si="5"/>
        <v/>
      </c>
      <c r="B799" s="182"/>
      <c r="C799" s="182"/>
      <c r="D799" s="182" t="str">
        <f t="array" ref="D799">IF(F799="","",INDEX(#REF!,MATCH(F799,#REF!,0)))</f>
        <v/>
      </c>
      <c r="E799" s="182" t="str">
        <f t="array" ref="E799">IF(F799="","",INDEX(#REF!,MATCH(F799,#REF!,0)))</f>
        <v/>
      </c>
      <c r="F799" s="182"/>
      <c r="G799" s="182"/>
      <c r="H799" s="183"/>
      <c r="I799" s="182"/>
      <c r="J799" s="182"/>
      <c r="K799" s="182"/>
      <c r="L799" s="182"/>
      <c r="M799" s="182"/>
      <c r="N799" s="182"/>
      <c r="O799" s="182"/>
      <c r="P799" s="184"/>
      <c r="Q799" s="184"/>
      <c r="R799" s="184"/>
      <c r="S799" s="184"/>
      <c r="T799" s="184"/>
      <c r="U799" s="184"/>
      <c r="V799" s="184"/>
      <c r="W799" s="184"/>
      <c r="X799" s="184"/>
      <c r="Y799" s="182"/>
      <c r="Z799" s="182"/>
      <c r="AA799" s="184"/>
      <c r="AB799" s="184"/>
      <c r="AC799" s="184"/>
      <c r="AD799" s="184"/>
      <c r="AE799" s="184"/>
      <c r="AF799" s="184"/>
      <c r="AG799" s="184"/>
      <c r="AH799" s="184"/>
      <c r="AI799" s="184"/>
      <c r="AJ799" s="174"/>
      <c r="AK799" s="174"/>
      <c r="AL799" s="174"/>
      <c r="AM799" s="174"/>
      <c r="AN799" s="174"/>
    </row>
    <row r="800" spans="1:40" ht="15.75" customHeight="1">
      <c r="A800" s="181" t="str">
        <f t="shared" si="5"/>
        <v/>
      </c>
      <c r="B800" s="182"/>
      <c r="C800" s="182"/>
      <c r="D800" s="182" t="str">
        <f t="array" ref="D800">IF(F800="","",INDEX(#REF!,MATCH(F800,#REF!,0)))</f>
        <v/>
      </c>
      <c r="E800" s="182" t="str">
        <f t="array" ref="E800">IF(F800="","",INDEX(#REF!,MATCH(F800,#REF!,0)))</f>
        <v/>
      </c>
      <c r="F800" s="182"/>
      <c r="G800" s="182"/>
      <c r="H800" s="183"/>
      <c r="I800" s="182"/>
      <c r="J800" s="182"/>
      <c r="K800" s="182"/>
      <c r="L800" s="182"/>
      <c r="M800" s="182"/>
      <c r="N800" s="182"/>
      <c r="O800" s="182"/>
      <c r="P800" s="184"/>
      <c r="Q800" s="184"/>
      <c r="R800" s="184"/>
      <c r="S800" s="184"/>
      <c r="T800" s="184"/>
      <c r="U800" s="184"/>
      <c r="V800" s="184"/>
      <c r="W800" s="184"/>
      <c r="X800" s="184"/>
      <c r="Y800" s="182"/>
      <c r="Z800" s="182"/>
      <c r="AA800" s="184"/>
      <c r="AB800" s="184"/>
      <c r="AC800" s="184"/>
      <c r="AD800" s="184"/>
      <c r="AE800" s="184"/>
      <c r="AF800" s="184"/>
      <c r="AG800" s="184"/>
      <c r="AH800" s="184"/>
      <c r="AI800" s="184"/>
      <c r="AJ800" s="174"/>
      <c r="AK800" s="174"/>
      <c r="AL800" s="174"/>
      <c r="AM800" s="174"/>
      <c r="AN800" s="174"/>
    </row>
    <row r="801" spans="1:40" ht="15.75" customHeight="1">
      <c r="A801" s="181" t="str">
        <f t="shared" si="5"/>
        <v/>
      </c>
      <c r="B801" s="182"/>
      <c r="C801" s="182"/>
      <c r="D801" s="182" t="str">
        <f t="array" ref="D801">IF(F801="","",INDEX(#REF!,MATCH(F801,#REF!,0)))</f>
        <v/>
      </c>
      <c r="E801" s="182" t="str">
        <f t="array" ref="E801">IF(F801="","",INDEX(#REF!,MATCH(F801,#REF!,0)))</f>
        <v/>
      </c>
      <c r="F801" s="182"/>
      <c r="G801" s="182"/>
      <c r="H801" s="183"/>
      <c r="I801" s="182"/>
      <c r="J801" s="182"/>
      <c r="K801" s="182"/>
      <c r="L801" s="182"/>
      <c r="M801" s="182"/>
      <c r="N801" s="182"/>
      <c r="O801" s="182"/>
      <c r="P801" s="184"/>
      <c r="Q801" s="184"/>
      <c r="R801" s="184"/>
      <c r="S801" s="184"/>
      <c r="T801" s="184"/>
      <c r="U801" s="184"/>
      <c r="V801" s="184"/>
      <c r="W801" s="184"/>
      <c r="X801" s="184"/>
      <c r="Y801" s="182"/>
      <c r="Z801" s="182"/>
      <c r="AA801" s="184"/>
      <c r="AB801" s="184"/>
      <c r="AC801" s="184"/>
      <c r="AD801" s="184"/>
      <c r="AE801" s="184"/>
      <c r="AF801" s="184"/>
      <c r="AG801" s="184"/>
      <c r="AH801" s="184"/>
      <c r="AI801" s="184"/>
      <c r="AJ801" s="174"/>
      <c r="AK801" s="174"/>
      <c r="AL801" s="174"/>
      <c r="AM801" s="174"/>
      <c r="AN801" s="174"/>
    </row>
    <row r="802" spans="1:40" ht="15.75" customHeight="1">
      <c r="A802" s="181" t="str">
        <f t="shared" si="5"/>
        <v/>
      </c>
      <c r="B802" s="182"/>
      <c r="C802" s="182"/>
      <c r="D802" s="182" t="str">
        <f t="array" ref="D802">IF(F802="","",INDEX(#REF!,MATCH(F802,#REF!,0)))</f>
        <v/>
      </c>
      <c r="E802" s="182" t="str">
        <f t="array" ref="E802">IF(F802="","",INDEX(#REF!,MATCH(F802,#REF!,0)))</f>
        <v/>
      </c>
      <c r="F802" s="182"/>
      <c r="G802" s="182"/>
      <c r="H802" s="183"/>
      <c r="I802" s="182"/>
      <c r="J802" s="182"/>
      <c r="K802" s="182"/>
      <c r="L802" s="182"/>
      <c r="M802" s="182"/>
      <c r="N802" s="182"/>
      <c r="O802" s="182"/>
      <c r="P802" s="184"/>
      <c r="Q802" s="184"/>
      <c r="R802" s="184"/>
      <c r="S802" s="184"/>
      <c r="T802" s="184"/>
      <c r="U802" s="184"/>
      <c r="V802" s="184"/>
      <c r="W802" s="184"/>
      <c r="X802" s="184"/>
      <c r="Y802" s="182"/>
      <c r="Z802" s="182"/>
      <c r="AA802" s="184"/>
      <c r="AB802" s="184"/>
      <c r="AC802" s="184"/>
      <c r="AD802" s="184"/>
      <c r="AE802" s="184"/>
      <c r="AF802" s="184"/>
      <c r="AG802" s="184"/>
      <c r="AH802" s="184"/>
      <c r="AI802" s="184"/>
      <c r="AJ802" s="174"/>
      <c r="AK802" s="174"/>
      <c r="AL802" s="174"/>
      <c r="AM802" s="174"/>
      <c r="AN802" s="174"/>
    </row>
    <row r="803" spans="1:40" ht="15.75" customHeight="1">
      <c r="A803" s="181" t="str">
        <f t="shared" si="5"/>
        <v/>
      </c>
      <c r="B803" s="182"/>
      <c r="C803" s="182"/>
      <c r="D803" s="182" t="str">
        <f t="array" ref="D803">IF(F803="","",INDEX(#REF!,MATCH(F803,#REF!,0)))</f>
        <v/>
      </c>
      <c r="E803" s="182" t="str">
        <f t="array" ref="E803">IF(F803="","",INDEX(#REF!,MATCH(F803,#REF!,0)))</f>
        <v/>
      </c>
      <c r="F803" s="182"/>
      <c r="G803" s="182"/>
      <c r="H803" s="183"/>
      <c r="I803" s="182"/>
      <c r="J803" s="182"/>
      <c r="K803" s="182"/>
      <c r="L803" s="182"/>
      <c r="M803" s="182"/>
      <c r="N803" s="182"/>
      <c r="O803" s="182"/>
      <c r="P803" s="184"/>
      <c r="Q803" s="184"/>
      <c r="R803" s="184"/>
      <c r="S803" s="184"/>
      <c r="T803" s="184"/>
      <c r="U803" s="184"/>
      <c r="V803" s="184"/>
      <c r="W803" s="184"/>
      <c r="X803" s="184"/>
      <c r="Y803" s="182"/>
      <c r="Z803" s="182"/>
      <c r="AA803" s="184"/>
      <c r="AB803" s="184"/>
      <c r="AC803" s="184"/>
      <c r="AD803" s="184"/>
      <c r="AE803" s="184"/>
      <c r="AF803" s="184"/>
      <c r="AG803" s="184"/>
      <c r="AH803" s="184"/>
      <c r="AI803" s="184"/>
      <c r="AJ803" s="174"/>
      <c r="AK803" s="174"/>
      <c r="AL803" s="174"/>
      <c r="AM803" s="174"/>
      <c r="AN803" s="174"/>
    </row>
    <row r="804" spans="1:40" ht="15.75" customHeight="1">
      <c r="A804" s="181" t="str">
        <f t="shared" si="5"/>
        <v/>
      </c>
      <c r="B804" s="182"/>
      <c r="C804" s="182"/>
      <c r="D804" s="182" t="str">
        <f t="array" ref="D804">IF(F804="","",INDEX(#REF!,MATCH(F804,#REF!,0)))</f>
        <v/>
      </c>
      <c r="E804" s="182" t="str">
        <f t="array" ref="E804">IF(F804="","",INDEX(#REF!,MATCH(F804,#REF!,0)))</f>
        <v/>
      </c>
      <c r="F804" s="182"/>
      <c r="G804" s="182"/>
      <c r="H804" s="183"/>
      <c r="I804" s="182"/>
      <c r="J804" s="182"/>
      <c r="K804" s="182"/>
      <c r="L804" s="182"/>
      <c r="M804" s="182"/>
      <c r="N804" s="182"/>
      <c r="O804" s="182"/>
      <c r="P804" s="184"/>
      <c r="Q804" s="184"/>
      <c r="R804" s="184"/>
      <c r="S804" s="184"/>
      <c r="T804" s="184"/>
      <c r="U804" s="184"/>
      <c r="V804" s="184"/>
      <c r="W804" s="184"/>
      <c r="X804" s="184"/>
      <c r="Y804" s="182"/>
      <c r="Z804" s="182"/>
      <c r="AA804" s="184"/>
      <c r="AB804" s="184"/>
      <c r="AC804" s="184"/>
      <c r="AD804" s="184"/>
      <c r="AE804" s="184"/>
      <c r="AF804" s="184"/>
      <c r="AG804" s="184"/>
      <c r="AH804" s="184"/>
      <c r="AI804" s="184"/>
      <c r="AJ804" s="174"/>
      <c r="AK804" s="174"/>
      <c r="AL804" s="174"/>
      <c r="AM804" s="174"/>
      <c r="AN804" s="174"/>
    </row>
    <row r="805" spans="1:40" ht="15.75" customHeight="1">
      <c r="A805" s="181" t="str">
        <f t="shared" si="5"/>
        <v/>
      </c>
      <c r="B805" s="182"/>
      <c r="C805" s="182"/>
      <c r="D805" s="182" t="str">
        <f t="array" ref="D805">IF(F805="","",INDEX(#REF!,MATCH(F805,#REF!,0)))</f>
        <v/>
      </c>
      <c r="E805" s="182" t="str">
        <f t="array" ref="E805">IF(F805="","",INDEX(#REF!,MATCH(F805,#REF!,0)))</f>
        <v/>
      </c>
      <c r="F805" s="182"/>
      <c r="G805" s="182"/>
      <c r="H805" s="183"/>
      <c r="I805" s="182"/>
      <c r="J805" s="182"/>
      <c r="K805" s="182"/>
      <c r="L805" s="182"/>
      <c r="M805" s="182"/>
      <c r="N805" s="182"/>
      <c r="O805" s="182"/>
      <c r="P805" s="184"/>
      <c r="Q805" s="184"/>
      <c r="R805" s="184"/>
      <c r="S805" s="184"/>
      <c r="T805" s="184"/>
      <c r="U805" s="184"/>
      <c r="V805" s="184"/>
      <c r="W805" s="184"/>
      <c r="X805" s="184"/>
      <c r="Y805" s="182"/>
      <c r="Z805" s="182"/>
      <c r="AA805" s="184"/>
      <c r="AB805" s="184"/>
      <c r="AC805" s="184"/>
      <c r="AD805" s="184"/>
      <c r="AE805" s="184"/>
      <c r="AF805" s="184"/>
      <c r="AG805" s="184"/>
      <c r="AH805" s="184"/>
      <c r="AI805" s="184"/>
      <c r="AJ805" s="174"/>
      <c r="AK805" s="174"/>
      <c r="AL805" s="174"/>
      <c r="AM805" s="174"/>
      <c r="AN805" s="174"/>
    </row>
    <row r="806" spans="1:40" ht="15.75" customHeight="1">
      <c r="A806" s="181" t="str">
        <f t="shared" si="5"/>
        <v/>
      </c>
      <c r="B806" s="182"/>
      <c r="C806" s="182"/>
      <c r="D806" s="182" t="str">
        <f t="array" ref="D806">IF(F806="","",INDEX(#REF!,MATCH(F806,#REF!,0)))</f>
        <v/>
      </c>
      <c r="E806" s="182" t="str">
        <f t="array" ref="E806">IF(F806="","",INDEX(#REF!,MATCH(F806,#REF!,0)))</f>
        <v/>
      </c>
      <c r="F806" s="182"/>
      <c r="G806" s="182"/>
      <c r="H806" s="183"/>
      <c r="I806" s="182"/>
      <c r="J806" s="182"/>
      <c r="K806" s="182"/>
      <c r="L806" s="182"/>
      <c r="M806" s="182"/>
      <c r="N806" s="182"/>
      <c r="O806" s="182"/>
      <c r="P806" s="184"/>
      <c r="Q806" s="184"/>
      <c r="R806" s="184"/>
      <c r="S806" s="184"/>
      <c r="T806" s="184"/>
      <c r="U806" s="184"/>
      <c r="V806" s="184"/>
      <c r="W806" s="184"/>
      <c r="X806" s="184"/>
      <c r="Y806" s="182"/>
      <c r="Z806" s="182"/>
      <c r="AA806" s="184"/>
      <c r="AB806" s="184"/>
      <c r="AC806" s="184"/>
      <c r="AD806" s="184"/>
      <c r="AE806" s="184"/>
      <c r="AF806" s="184"/>
      <c r="AG806" s="184"/>
      <c r="AH806" s="184"/>
      <c r="AI806" s="184"/>
      <c r="AJ806" s="174"/>
      <c r="AK806" s="174"/>
      <c r="AL806" s="174"/>
      <c r="AM806" s="174"/>
      <c r="AN806" s="174"/>
    </row>
    <row r="807" spans="1:40" ht="15.75" customHeight="1">
      <c r="A807" s="181" t="str">
        <f t="shared" si="5"/>
        <v/>
      </c>
      <c r="B807" s="182"/>
      <c r="C807" s="182"/>
      <c r="D807" s="182" t="str">
        <f t="array" ref="D807">IF(F807="","",INDEX(#REF!,MATCH(F807,#REF!,0)))</f>
        <v/>
      </c>
      <c r="E807" s="182" t="str">
        <f t="array" ref="E807">IF(F807="","",INDEX(#REF!,MATCH(F807,#REF!,0)))</f>
        <v/>
      </c>
      <c r="F807" s="182"/>
      <c r="G807" s="182"/>
      <c r="H807" s="183"/>
      <c r="I807" s="182"/>
      <c r="J807" s="182"/>
      <c r="K807" s="182"/>
      <c r="L807" s="182"/>
      <c r="M807" s="182"/>
      <c r="N807" s="182"/>
      <c r="O807" s="182"/>
      <c r="P807" s="184"/>
      <c r="Q807" s="184"/>
      <c r="R807" s="184"/>
      <c r="S807" s="184"/>
      <c r="T807" s="184"/>
      <c r="U807" s="184"/>
      <c r="V807" s="184"/>
      <c r="W807" s="184"/>
      <c r="X807" s="184"/>
      <c r="Y807" s="182"/>
      <c r="Z807" s="182"/>
      <c r="AA807" s="184"/>
      <c r="AB807" s="184"/>
      <c r="AC807" s="184"/>
      <c r="AD807" s="184"/>
      <c r="AE807" s="184"/>
      <c r="AF807" s="184"/>
      <c r="AG807" s="184"/>
      <c r="AH807" s="184"/>
      <c r="AI807" s="184"/>
      <c r="AJ807" s="174"/>
      <c r="AK807" s="174"/>
      <c r="AL807" s="174"/>
      <c r="AM807" s="174"/>
      <c r="AN807" s="174"/>
    </row>
    <row r="808" spans="1:40" ht="15.75" customHeight="1">
      <c r="A808" s="181" t="str">
        <f t="shared" si="5"/>
        <v/>
      </c>
      <c r="B808" s="182"/>
      <c r="C808" s="182"/>
      <c r="D808" s="182" t="str">
        <f t="array" ref="D808">IF(F808="","",INDEX(#REF!,MATCH(F808,#REF!,0)))</f>
        <v/>
      </c>
      <c r="E808" s="182" t="str">
        <f t="array" ref="E808">IF(F808="","",INDEX(#REF!,MATCH(F808,#REF!,0)))</f>
        <v/>
      </c>
      <c r="F808" s="182"/>
      <c r="G808" s="182"/>
      <c r="H808" s="183"/>
      <c r="I808" s="182"/>
      <c r="J808" s="182"/>
      <c r="K808" s="182"/>
      <c r="L808" s="182"/>
      <c r="M808" s="182"/>
      <c r="N808" s="182"/>
      <c r="O808" s="182"/>
      <c r="P808" s="184"/>
      <c r="Q808" s="184"/>
      <c r="R808" s="184"/>
      <c r="S808" s="184"/>
      <c r="T808" s="184"/>
      <c r="U808" s="184"/>
      <c r="V808" s="184"/>
      <c r="W808" s="184"/>
      <c r="X808" s="184"/>
      <c r="Y808" s="182"/>
      <c r="Z808" s="182"/>
      <c r="AA808" s="184"/>
      <c r="AB808" s="184"/>
      <c r="AC808" s="184"/>
      <c r="AD808" s="184"/>
      <c r="AE808" s="184"/>
      <c r="AF808" s="184"/>
      <c r="AG808" s="184"/>
      <c r="AH808" s="184"/>
      <c r="AI808" s="184"/>
      <c r="AJ808" s="174"/>
      <c r="AK808" s="174"/>
      <c r="AL808" s="174"/>
      <c r="AM808" s="174"/>
      <c r="AN808" s="174"/>
    </row>
    <row r="809" spans="1:40" ht="15.75" customHeight="1">
      <c r="A809" s="181" t="str">
        <f t="shared" si="5"/>
        <v/>
      </c>
      <c r="B809" s="182"/>
      <c r="C809" s="182"/>
      <c r="D809" s="182" t="str">
        <f t="array" ref="D809">IF(F809="","",INDEX(#REF!,MATCH(F809,#REF!,0)))</f>
        <v/>
      </c>
      <c r="E809" s="182" t="str">
        <f t="array" ref="E809">IF(F809="","",INDEX(#REF!,MATCH(F809,#REF!,0)))</f>
        <v/>
      </c>
      <c r="F809" s="182"/>
      <c r="G809" s="182"/>
      <c r="H809" s="183"/>
      <c r="I809" s="182"/>
      <c r="J809" s="182"/>
      <c r="K809" s="182"/>
      <c r="L809" s="182"/>
      <c r="M809" s="182"/>
      <c r="N809" s="182"/>
      <c r="O809" s="182"/>
      <c r="P809" s="184"/>
      <c r="Q809" s="184"/>
      <c r="R809" s="184"/>
      <c r="S809" s="184"/>
      <c r="T809" s="184"/>
      <c r="U809" s="184"/>
      <c r="V809" s="184"/>
      <c r="W809" s="184"/>
      <c r="X809" s="184"/>
      <c r="Y809" s="182"/>
      <c r="Z809" s="182"/>
      <c r="AA809" s="184"/>
      <c r="AB809" s="184"/>
      <c r="AC809" s="184"/>
      <c r="AD809" s="184"/>
      <c r="AE809" s="184"/>
      <c r="AF809" s="184"/>
      <c r="AG809" s="184"/>
      <c r="AH809" s="184"/>
      <c r="AI809" s="184"/>
      <c r="AJ809" s="174"/>
      <c r="AK809" s="174"/>
      <c r="AL809" s="174"/>
      <c r="AM809" s="174"/>
      <c r="AN809" s="174"/>
    </row>
    <row r="810" spans="1:40" ht="15.75" customHeight="1">
      <c r="A810" s="181" t="str">
        <f t="shared" si="5"/>
        <v/>
      </c>
      <c r="B810" s="182"/>
      <c r="C810" s="182"/>
      <c r="D810" s="182" t="str">
        <f t="array" ref="D810">IF(F810="","",INDEX(#REF!,MATCH(F810,#REF!,0)))</f>
        <v/>
      </c>
      <c r="E810" s="182" t="str">
        <f t="array" ref="E810">IF(F810="","",INDEX(#REF!,MATCH(F810,#REF!,0)))</f>
        <v/>
      </c>
      <c r="F810" s="182"/>
      <c r="G810" s="182"/>
      <c r="H810" s="183"/>
      <c r="I810" s="182"/>
      <c r="J810" s="182"/>
      <c r="K810" s="182"/>
      <c r="L810" s="182"/>
      <c r="M810" s="182"/>
      <c r="N810" s="182"/>
      <c r="O810" s="182"/>
      <c r="P810" s="184"/>
      <c r="Q810" s="184"/>
      <c r="R810" s="184"/>
      <c r="S810" s="184"/>
      <c r="T810" s="184"/>
      <c r="U810" s="184"/>
      <c r="V810" s="184"/>
      <c r="W810" s="184"/>
      <c r="X810" s="184"/>
      <c r="Y810" s="182"/>
      <c r="Z810" s="182"/>
      <c r="AA810" s="184"/>
      <c r="AB810" s="184"/>
      <c r="AC810" s="184"/>
      <c r="AD810" s="184"/>
      <c r="AE810" s="184"/>
      <c r="AF810" s="184"/>
      <c r="AG810" s="184"/>
      <c r="AH810" s="184"/>
      <c r="AI810" s="184"/>
      <c r="AJ810" s="174"/>
      <c r="AK810" s="174"/>
      <c r="AL810" s="174"/>
      <c r="AM810" s="174"/>
      <c r="AN810" s="174"/>
    </row>
    <row r="811" spans="1:40" ht="15.75" customHeight="1">
      <c r="A811" s="181" t="str">
        <f t="shared" si="5"/>
        <v/>
      </c>
      <c r="B811" s="182"/>
      <c r="C811" s="182"/>
      <c r="D811" s="182" t="str">
        <f t="array" ref="D811">IF(F811="","",INDEX(#REF!,MATCH(F811,#REF!,0)))</f>
        <v/>
      </c>
      <c r="E811" s="182" t="str">
        <f t="array" ref="E811">IF(F811="","",INDEX(#REF!,MATCH(F811,#REF!,0)))</f>
        <v/>
      </c>
      <c r="F811" s="182"/>
      <c r="G811" s="182"/>
      <c r="H811" s="183"/>
      <c r="I811" s="182"/>
      <c r="J811" s="182"/>
      <c r="K811" s="182"/>
      <c r="L811" s="182"/>
      <c r="M811" s="182"/>
      <c r="N811" s="182"/>
      <c r="O811" s="182"/>
      <c r="P811" s="184"/>
      <c r="Q811" s="184"/>
      <c r="R811" s="184"/>
      <c r="S811" s="184"/>
      <c r="T811" s="184"/>
      <c r="U811" s="184"/>
      <c r="V811" s="184"/>
      <c r="W811" s="184"/>
      <c r="X811" s="184"/>
      <c r="Y811" s="182"/>
      <c r="Z811" s="182"/>
      <c r="AA811" s="184"/>
      <c r="AB811" s="184"/>
      <c r="AC811" s="184"/>
      <c r="AD811" s="184"/>
      <c r="AE811" s="184"/>
      <c r="AF811" s="184"/>
      <c r="AG811" s="184"/>
      <c r="AH811" s="184"/>
      <c r="AI811" s="184"/>
      <c r="AJ811" s="174"/>
      <c r="AK811" s="174"/>
      <c r="AL811" s="174"/>
      <c r="AM811" s="174"/>
      <c r="AN811" s="174"/>
    </row>
    <row r="812" spans="1:40" ht="15.75" customHeight="1">
      <c r="A812" s="181" t="str">
        <f t="shared" si="5"/>
        <v/>
      </c>
      <c r="B812" s="182"/>
      <c r="C812" s="182"/>
      <c r="D812" s="182" t="str">
        <f t="array" ref="D812">IF(F812="","",INDEX(#REF!,MATCH(F812,#REF!,0)))</f>
        <v/>
      </c>
      <c r="E812" s="182" t="str">
        <f t="array" ref="E812">IF(F812="","",INDEX(#REF!,MATCH(F812,#REF!,0)))</f>
        <v/>
      </c>
      <c r="F812" s="182"/>
      <c r="G812" s="182"/>
      <c r="H812" s="183"/>
      <c r="I812" s="182"/>
      <c r="J812" s="182"/>
      <c r="K812" s="182"/>
      <c r="L812" s="182"/>
      <c r="M812" s="182"/>
      <c r="N812" s="182"/>
      <c r="O812" s="182"/>
      <c r="P812" s="184"/>
      <c r="Q812" s="184"/>
      <c r="R812" s="184"/>
      <c r="S812" s="184"/>
      <c r="T812" s="184"/>
      <c r="U812" s="184"/>
      <c r="V812" s="184"/>
      <c r="W812" s="184"/>
      <c r="X812" s="184"/>
      <c r="Y812" s="182"/>
      <c r="Z812" s="182"/>
      <c r="AA812" s="184"/>
      <c r="AB812" s="184"/>
      <c r="AC812" s="184"/>
      <c r="AD812" s="184"/>
      <c r="AE812" s="184"/>
      <c r="AF812" s="184"/>
      <c r="AG812" s="184"/>
      <c r="AH812" s="184"/>
      <c r="AI812" s="184"/>
      <c r="AJ812" s="174"/>
      <c r="AK812" s="174"/>
      <c r="AL812" s="174"/>
      <c r="AM812" s="174"/>
      <c r="AN812" s="174"/>
    </row>
    <row r="813" spans="1:40" ht="15.75" customHeight="1">
      <c r="A813" s="181" t="str">
        <f t="shared" si="5"/>
        <v/>
      </c>
      <c r="B813" s="182"/>
      <c r="C813" s="182"/>
      <c r="D813" s="182" t="str">
        <f t="array" ref="D813">IF(F813="","",INDEX(#REF!,MATCH(F813,#REF!,0)))</f>
        <v/>
      </c>
      <c r="E813" s="182" t="str">
        <f t="array" ref="E813">IF(F813="","",INDEX(#REF!,MATCH(F813,#REF!,0)))</f>
        <v/>
      </c>
      <c r="F813" s="182"/>
      <c r="G813" s="182"/>
      <c r="H813" s="183"/>
      <c r="I813" s="182"/>
      <c r="J813" s="182"/>
      <c r="K813" s="182"/>
      <c r="L813" s="182"/>
      <c r="M813" s="182"/>
      <c r="N813" s="182"/>
      <c r="O813" s="182"/>
      <c r="P813" s="184"/>
      <c r="Q813" s="184"/>
      <c r="R813" s="184"/>
      <c r="S813" s="184"/>
      <c r="T813" s="184"/>
      <c r="U813" s="184"/>
      <c r="V813" s="184"/>
      <c r="W813" s="184"/>
      <c r="X813" s="184"/>
      <c r="Y813" s="182"/>
      <c r="Z813" s="182"/>
      <c r="AA813" s="184"/>
      <c r="AB813" s="184"/>
      <c r="AC813" s="184"/>
      <c r="AD813" s="184"/>
      <c r="AE813" s="184"/>
      <c r="AF813" s="184"/>
      <c r="AG813" s="184"/>
      <c r="AH813" s="184"/>
      <c r="AI813" s="184"/>
      <c r="AJ813" s="174"/>
      <c r="AK813" s="174"/>
      <c r="AL813" s="174"/>
      <c r="AM813" s="174"/>
      <c r="AN813" s="174"/>
    </row>
    <row r="814" spans="1:40" ht="15.75" customHeight="1">
      <c r="A814" s="181" t="str">
        <f t="shared" si="5"/>
        <v/>
      </c>
      <c r="B814" s="182"/>
      <c r="C814" s="182"/>
      <c r="D814" s="182" t="str">
        <f t="array" ref="D814">IF(F814="","",INDEX(#REF!,MATCH(F814,#REF!,0)))</f>
        <v/>
      </c>
      <c r="E814" s="182" t="str">
        <f t="array" ref="E814">IF(F814="","",INDEX(#REF!,MATCH(F814,#REF!,0)))</f>
        <v/>
      </c>
      <c r="F814" s="182"/>
      <c r="G814" s="182"/>
      <c r="H814" s="183"/>
      <c r="I814" s="182"/>
      <c r="J814" s="182"/>
      <c r="K814" s="182"/>
      <c r="L814" s="182"/>
      <c r="M814" s="182"/>
      <c r="N814" s="182"/>
      <c r="O814" s="182"/>
      <c r="P814" s="184"/>
      <c r="Q814" s="184"/>
      <c r="R814" s="184"/>
      <c r="S814" s="184"/>
      <c r="T814" s="184"/>
      <c r="U814" s="184"/>
      <c r="V814" s="184"/>
      <c r="W814" s="184"/>
      <c r="X814" s="184"/>
      <c r="Y814" s="182"/>
      <c r="Z814" s="182"/>
      <c r="AA814" s="184"/>
      <c r="AB814" s="184"/>
      <c r="AC814" s="184"/>
      <c r="AD814" s="184"/>
      <c r="AE814" s="184"/>
      <c r="AF814" s="184"/>
      <c r="AG814" s="184"/>
      <c r="AH814" s="184"/>
      <c r="AI814" s="184"/>
      <c r="AJ814" s="174"/>
      <c r="AK814" s="174"/>
      <c r="AL814" s="174"/>
      <c r="AM814" s="174"/>
      <c r="AN814" s="174"/>
    </row>
    <row r="815" spans="1:40" ht="15.75" customHeight="1">
      <c r="A815" s="181" t="str">
        <f t="shared" si="5"/>
        <v/>
      </c>
      <c r="B815" s="182"/>
      <c r="C815" s="182"/>
      <c r="D815" s="182" t="str">
        <f t="array" ref="D815">IF(F815="","",INDEX(#REF!,MATCH(F815,#REF!,0)))</f>
        <v/>
      </c>
      <c r="E815" s="182" t="str">
        <f t="array" ref="E815">IF(F815="","",INDEX(#REF!,MATCH(F815,#REF!,0)))</f>
        <v/>
      </c>
      <c r="F815" s="182"/>
      <c r="G815" s="182"/>
      <c r="H815" s="183"/>
      <c r="I815" s="182"/>
      <c r="J815" s="182"/>
      <c r="K815" s="182"/>
      <c r="L815" s="182"/>
      <c r="M815" s="182"/>
      <c r="N815" s="182"/>
      <c r="O815" s="182"/>
      <c r="P815" s="184"/>
      <c r="Q815" s="184"/>
      <c r="R815" s="184"/>
      <c r="S815" s="184"/>
      <c r="T815" s="184"/>
      <c r="U815" s="184"/>
      <c r="V815" s="184"/>
      <c r="W815" s="184"/>
      <c r="X815" s="184"/>
      <c r="Y815" s="182"/>
      <c r="Z815" s="182"/>
      <c r="AA815" s="184"/>
      <c r="AB815" s="184"/>
      <c r="AC815" s="184"/>
      <c r="AD815" s="184"/>
      <c r="AE815" s="184"/>
      <c r="AF815" s="184"/>
      <c r="AG815" s="184"/>
      <c r="AH815" s="184"/>
      <c r="AI815" s="184"/>
      <c r="AJ815" s="174"/>
      <c r="AK815" s="174"/>
      <c r="AL815" s="174"/>
      <c r="AM815" s="174"/>
      <c r="AN815" s="174"/>
    </row>
    <row r="816" spans="1:40" ht="15.75" customHeight="1">
      <c r="A816" s="181" t="str">
        <f t="shared" si="5"/>
        <v/>
      </c>
      <c r="B816" s="182"/>
      <c r="C816" s="182"/>
      <c r="D816" s="182" t="str">
        <f t="array" ref="D816">IF(F816="","",INDEX(#REF!,MATCH(F816,#REF!,0)))</f>
        <v/>
      </c>
      <c r="E816" s="182" t="str">
        <f t="array" ref="E816">IF(F816="","",INDEX(#REF!,MATCH(F816,#REF!,0)))</f>
        <v/>
      </c>
      <c r="F816" s="182"/>
      <c r="G816" s="182"/>
      <c r="H816" s="183"/>
      <c r="I816" s="182"/>
      <c r="J816" s="182"/>
      <c r="K816" s="182"/>
      <c r="L816" s="182"/>
      <c r="M816" s="182"/>
      <c r="N816" s="182"/>
      <c r="O816" s="182"/>
      <c r="P816" s="184"/>
      <c r="Q816" s="184"/>
      <c r="R816" s="184"/>
      <c r="S816" s="184"/>
      <c r="T816" s="184"/>
      <c r="U816" s="184"/>
      <c r="V816" s="184"/>
      <c r="W816" s="184"/>
      <c r="X816" s="184"/>
      <c r="Y816" s="182"/>
      <c r="Z816" s="182"/>
      <c r="AA816" s="184"/>
      <c r="AB816" s="184"/>
      <c r="AC816" s="184"/>
      <c r="AD816" s="184"/>
      <c r="AE816" s="184"/>
      <c r="AF816" s="184"/>
      <c r="AG816" s="184"/>
      <c r="AH816" s="184"/>
      <c r="AI816" s="184"/>
      <c r="AJ816" s="174"/>
      <c r="AK816" s="174"/>
      <c r="AL816" s="174"/>
      <c r="AM816" s="174"/>
      <c r="AN816" s="174"/>
    </row>
    <row r="817" spans="1:40" ht="15.75" customHeight="1">
      <c r="A817" s="181" t="str">
        <f t="shared" si="5"/>
        <v/>
      </c>
      <c r="B817" s="182"/>
      <c r="C817" s="182"/>
      <c r="D817" s="182" t="str">
        <f t="array" ref="D817">IF(F817="","",INDEX(#REF!,MATCH(F817,#REF!,0)))</f>
        <v/>
      </c>
      <c r="E817" s="182" t="str">
        <f t="array" ref="E817">IF(F817="","",INDEX(#REF!,MATCH(F817,#REF!,0)))</f>
        <v/>
      </c>
      <c r="F817" s="182"/>
      <c r="G817" s="182"/>
      <c r="H817" s="183"/>
      <c r="I817" s="182"/>
      <c r="J817" s="182"/>
      <c r="K817" s="182"/>
      <c r="L817" s="182"/>
      <c r="M817" s="182"/>
      <c r="N817" s="182"/>
      <c r="O817" s="182"/>
      <c r="P817" s="184"/>
      <c r="Q817" s="184"/>
      <c r="R817" s="184"/>
      <c r="S817" s="184"/>
      <c r="T817" s="184"/>
      <c r="U817" s="184"/>
      <c r="V817" s="184"/>
      <c r="W817" s="184"/>
      <c r="X817" s="184"/>
      <c r="Y817" s="182"/>
      <c r="Z817" s="182"/>
      <c r="AA817" s="184"/>
      <c r="AB817" s="184"/>
      <c r="AC817" s="184"/>
      <c r="AD817" s="184"/>
      <c r="AE817" s="184"/>
      <c r="AF817" s="184"/>
      <c r="AG817" s="184"/>
      <c r="AH817" s="184"/>
      <c r="AI817" s="184"/>
      <c r="AJ817" s="174"/>
      <c r="AK817" s="174"/>
      <c r="AL817" s="174"/>
      <c r="AM817" s="174"/>
      <c r="AN817" s="174"/>
    </row>
    <row r="818" spans="1:40" ht="15.75" customHeight="1">
      <c r="A818" s="181" t="str">
        <f t="shared" si="5"/>
        <v/>
      </c>
      <c r="B818" s="182"/>
      <c r="C818" s="182"/>
      <c r="D818" s="182" t="str">
        <f t="array" ref="D818">IF(F818="","",INDEX(#REF!,MATCH(F818,#REF!,0)))</f>
        <v/>
      </c>
      <c r="E818" s="182" t="str">
        <f t="array" ref="E818">IF(F818="","",INDEX(#REF!,MATCH(F818,#REF!,0)))</f>
        <v/>
      </c>
      <c r="F818" s="182"/>
      <c r="G818" s="182"/>
      <c r="H818" s="183"/>
      <c r="I818" s="182"/>
      <c r="J818" s="182"/>
      <c r="K818" s="182"/>
      <c r="L818" s="182"/>
      <c r="M818" s="182"/>
      <c r="N818" s="182"/>
      <c r="O818" s="182"/>
      <c r="P818" s="184"/>
      <c r="Q818" s="184"/>
      <c r="R818" s="184"/>
      <c r="S818" s="184"/>
      <c r="T818" s="184"/>
      <c r="U818" s="184"/>
      <c r="V818" s="184"/>
      <c r="W818" s="184"/>
      <c r="X818" s="184"/>
      <c r="Y818" s="182"/>
      <c r="Z818" s="182"/>
      <c r="AA818" s="184"/>
      <c r="AB818" s="184"/>
      <c r="AC818" s="184"/>
      <c r="AD818" s="184"/>
      <c r="AE818" s="184"/>
      <c r="AF818" s="184"/>
      <c r="AG818" s="184"/>
      <c r="AH818" s="184"/>
      <c r="AI818" s="184"/>
      <c r="AJ818" s="174"/>
      <c r="AK818" s="174"/>
      <c r="AL818" s="174"/>
      <c r="AM818" s="174"/>
      <c r="AN818" s="174"/>
    </row>
    <row r="819" spans="1:40" ht="15.75" customHeight="1">
      <c r="A819" s="181" t="str">
        <f t="shared" si="5"/>
        <v/>
      </c>
      <c r="B819" s="182"/>
      <c r="C819" s="182"/>
      <c r="D819" s="182" t="str">
        <f t="array" ref="D819">IF(F819="","",INDEX(#REF!,MATCH(F819,#REF!,0)))</f>
        <v/>
      </c>
      <c r="E819" s="182" t="str">
        <f t="array" ref="E819">IF(F819="","",INDEX(#REF!,MATCH(F819,#REF!,0)))</f>
        <v/>
      </c>
      <c r="F819" s="182"/>
      <c r="G819" s="182"/>
      <c r="H819" s="183"/>
      <c r="I819" s="182"/>
      <c r="J819" s="182"/>
      <c r="K819" s="182"/>
      <c r="L819" s="182"/>
      <c r="M819" s="182"/>
      <c r="N819" s="182"/>
      <c r="O819" s="182"/>
      <c r="P819" s="184"/>
      <c r="Q819" s="184"/>
      <c r="R819" s="184"/>
      <c r="S819" s="184"/>
      <c r="T819" s="184"/>
      <c r="U819" s="184"/>
      <c r="V819" s="184"/>
      <c r="W819" s="184"/>
      <c r="X819" s="184"/>
      <c r="Y819" s="182"/>
      <c r="Z819" s="182"/>
      <c r="AA819" s="184"/>
      <c r="AB819" s="184"/>
      <c r="AC819" s="184"/>
      <c r="AD819" s="184"/>
      <c r="AE819" s="184"/>
      <c r="AF819" s="184"/>
      <c r="AG819" s="184"/>
      <c r="AH819" s="184"/>
      <c r="AI819" s="184"/>
      <c r="AJ819" s="174"/>
      <c r="AK819" s="174"/>
      <c r="AL819" s="174"/>
      <c r="AM819" s="174"/>
      <c r="AN819" s="174"/>
    </row>
    <row r="820" spans="1:40" ht="15.75" customHeight="1">
      <c r="A820" s="181" t="str">
        <f t="shared" si="5"/>
        <v/>
      </c>
      <c r="B820" s="182"/>
      <c r="C820" s="182"/>
      <c r="D820" s="182" t="str">
        <f t="array" ref="D820">IF(F820="","",INDEX(#REF!,MATCH(F820,#REF!,0)))</f>
        <v/>
      </c>
      <c r="E820" s="182" t="str">
        <f t="array" ref="E820">IF(F820="","",INDEX(#REF!,MATCH(F820,#REF!,0)))</f>
        <v/>
      </c>
      <c r="F820" s="182"/>
      <c r="G820" s="182"/>
      <c r="H820" s="183"/>
      <c r="I820" s="182"/>
      <c r="J820" s="182"/>
      <c r="K820" s="182"/>
      <c r="L820" s="182"/>
      <c r="M820" s="182"/>
      <c r="N820" s="182"/>
      <c r="O820" s="182"/>
      <c r="P820" s="184"/>
      <c r="Q820" s="184"/>
      <c r="R820" s="184"/>
      <c r="S820" s="184"/>
      <c r="T820" s="184"/>
      <c r="U820" s="184"/>
      <c r="V820" s="184"/>
      <c r="W820" s="184"/>
      <c r="X820" s="184"/>
      <c r="Y820" s="182"/>
      <c r="Z820" s="182"/>
      <c r="AA820" s="184"/>
      <c r="AB820" s="184"/>
      <c r="AC820" s="184"/>
      <c r="AD820" s="184"/>
      <c r="AE820" s="184"/>
      <c r="AF820" s="184"/>
      <c r="AG820" s="184"/>
      <c r="AH820" s="184"/>
      <c r="AI820" s="184"/>
      <c r="AJ820" s="174"/>
      <c r="AK820" s="174"/>
      <c r="AL820" s="174"/>
      <c r="AM820" s="174"/>
      <c r="AN820" s="174"/>
    </row>
    <row r="821" spans="1:40" ht="15.75" customHeight="1">
      <c r="A821" s="181" t="str">
        <f t="shared" si="5"/>
        <v/>
      </c>
      <c r="B821" s="182"/>
      <c r="C821" s="182"/>
      <c r="D821" s="182" t="str">
        <f t="array" ref="D821">IF(F821="","",INDEX(#REF!,MATCH(F821,#REF!,0)))</f>
        <v/>
      </c>
      <c r="E821" s="182" t="str">
        <f t="array" ref="E821">IF(F821="","",INDEX(#REF!,MATCH(F821,#REF!,0)))</f>
        <v/>
      </c>
      <c r="F821" s="182"/>
      <c r="G821" s="182"/>
      <c r="H821" s="183"/>
      <c r="I821" s="182"/>
      <c r="J821" s="182"/>
      <c r="K821" s="182"/>
      <c r="L821" s="182"/>
      <c r="M821" s="182"/>
      <c r="N821" s="182"/>
      <c r="O821" s="182"/>
      <c r="P821" s="184"/>
      <c r="Q821" s="184"/>
      <c r="R821" s="184"/>
      <c r="S821" s="184"/>
      <c r="T821" s="184"/>
      <c r="U821" s="184"/>
      <c r="V821" s="184"/>
      <c r="W821" s="184"/>
      <c r="X821" s="184"/>
      <c r="Y821" s="182"/>
      <c r="Z821" s="182"/>
      <c r="AA821" s="184"/>
      <c r="AB821" s="184"/>
      <c r="AC821" s="184"/>
      <c r="AD821" s="184"/>
      <c r="AE821" s="184"/>
      <c r="AF821" s="184"/>
      <c r="AG821" s="184"/>
      <c r="AH821" s="184"/>
      <c r="AI821" s="184"/>
      <c r="AJ821" s="174"/>
      <c r="AK821" s="174"/>
      <c r="AL821" s="174"/>
      <c r="AM821" s="174"/>
      <c r="AN821" s="174"/>
    </row>
    <row r="822" spans="1:40" ht="15.75" customHeight="1">
      <c r="A822" s="181" t="str">
        <f t="shared" si="5"/>
        <v/>
      </c>
      <c r="B822" s="182"/>
      <c r="C822" s="182"/>
      <c r="D822" s="182" t="str">
        <f t="array" ref="D822">IF(F822="","",INDEX(#REF!,MATCH(F822,#REF!,0)))</f>
        <v/>
      </c>
      <c r="E822" s="182" t="str">
        <f t="array" ref="E822">IF(F822="","",INDEX(#REF!,MATCH(F822,#REF!,0)))</f>
        <v/>
      </c>
      <c r="F822" s="182"/>
      <c r="G822" s="182"/>
      <c r="H822" s="183"/>
      <c r="I822" s="182"/>
      <c r="J822" s="182"/>
      <c r="K822" s="182"/>
      <c r="L822" s="182"/>
      <c r="M822" s="182"/>
      <c r="N822" s="182"/>
      <c r="O822" s="182"/>
      <c r="P822" s="184"/>
      <c r="Q822" s="184"/>
      <c r="R822" s="184"/>
      <c r="S822" s="184"/>
      <c r="T822" s="184"/>
      <c r="U822" s="184"/>
      <c r="V822" s="184"/>
      <c r="W822" s="184"/>
      <c r="X822" s="184"/>
      <c r="Y822" s="182"/>
      <c r="Z822" s="182"/>
      <c r="AA822" s="184"/>
      <c r="AB822" s="184"/>
      <c r="AC822" s="184"/>
      <c r="AD822" s="184"/>
      <c r="AE822" s="184"/>
      <c r="AF822" s="184"/>
      <c r="AG822" s="184"/>
      <c r="AH822" s="184"/>
      <c r="AI822" s="184"/>
      <c r="AJ822" s="174"/>
      <c r="AK822" s="174"/>
      <c r="AL822" s="174"/>
      <c r="AM822" s="174"/>
      <c r="AN822" s="174"/>
    </row>
    <row r="823" spans="1:40" ht="15.75" customHeight="1">
      <c r="A823" s="181" t="str">
        <f t="shared" si="5"/>
        <v/>
      </c>
      <c r="B823" s="182"/>
      <c r="C823" s="182"/>
      <c r="D823" s="182" t="str">
        <f t="array" ref="D823">IF(F823="","",INDEX(#REF!,MATCH(F823,#REF!,0)))</f>
        <v/>
      </c>
      <c r="E823" s="182" t="str">
        <f t="array" ref="E823">IF(F823="","",INDEX(#REF!,MATCH(F823,#REF!,0)))</f>
        <v/>
      </c>
      <c r="F823" s="182"/>
      <c r="G823" s="182"/>
      <c r="H823" s="183"/>
      <c r="I823" s="182"/>
      <c r="J823" s="182"/>
      <c r="K823" s="182"/>
      <c r="L823" s="182"/>
      <c r="M823" s="182"/>
      <c r="N823" s="182"/>
      <c r="O823" s="182"/>
      <c r="P823" s="184"/>
      <c r="Q823" s="184"/>
      <c r="R823" s="184"/>
      <c r="S823" s="184"/>
      <c r="T823" s="184"/>
      <c r="U823" s="184"/>
      <c r="V823" s="184"/>
      <c r="W823" s="184"/>
      <c r="X823" s="184"/>
      <c r="Y823" s="182"/>
      <c r="Z823" s="182"/>
      <c r="AA823" s="184"/>
      <c r="AB823" s="184"/>
      <c r="AC823" s="184"/>
      <c r="AD823" s="184"/>
      <c r="AE823" s="184"/>
      <c r="AF823" s="184"/>
      <c r="AG823" s="184"/>
      <c r="AH823" s="184"/>
      <c r="AI823" s="184"/>
      <c r="AJ823" s="174"/>
      <c r="AK823" s="174"/>
      <c r="AL823" s="174"/>
      <c r="AM823" s="174"/>
      <c r="AN823" s="174"/>
    </row>
    <row r="824" spans="1:40" ht="15.75" customHeight="1">
      <c r="A824" s="181" t="str">
        <f t="shared" si="5"/>
        <v/>
      </c>
      <c r="B824" s="182"/>
      <c r="C824" s="182"/>
      <c r="D824" s="182" t="str">
        <f t="array" ref="D824">IF(F824="","",INDEX(#REF!,MATCH(F824,#REF!,0)))</f>
        <v/>
      </c>
      <c r="E824" s="182" t="str">
        <f t="array" ref="E824">IF(F824="","",INDEX(#REF!,MATCH(F824,#REF!,0)))</f>
        <v/>
      </c>
      <c r="F824" s="182"/>
      <c r="G824" s="182"/>
      <c r="H824" s="183"/>
      <c r="I824" s="182"/>
      <c r="J824" s="182"/>
      <c r="K824" s="182"/>
      <c r="L824" s="182"/>
      <c r="M824" s="182"/>
      <c r="N824" s="182"/>
      <c r="O824" s="182"/>
      <c r="P824" s="184"/>
      <c r="Q824" s="184"/>
      <c r="R824" s="184"/>
      <c r="S824" s="184"/>
      <c r="T824" s="184"/>
      <c r="U824" s="184"/>
      <c r="V824" s="184"/>
      <c r="W824" s="184"/>
      <c r="X824" s="184"/>
      <c r="Y824" s="182"/>
      <c r="Z824" s="182"/>
      <c r="AA824" s="184"/>
      <c r="AB824" s="184"/>
      <c r="AC824" s="184"/>
      <c r="AD824" s="184"/>
      <c r="AE824" s="184"/>
      <c r="AF824" s="184"/>
      <c r="AG824" s="184"/>
      <c r="AH824" s="184"/>
      <c r="AI824" s="184"/>
      <c r="AJ824" s="174"/>
      <c r="AK824" s="174"/>
      <c r="AL824" s="174"/>
      <c r="AM824" s="174"/>
      <c r="AN824" s="174"/>
    </row>
    <row r="825" spans="1:40" ht="15.75" customHeight="1">
      <c r="A825" s="181" t="str">
        <f t="shared" si="5"/>
        <v/>
      </c>
      <c r="B825" s="182"/>
      <c r="C825" s="182"/>
      <c r="D825" s="182" t="str">
        <f t="array" ref="D825">IF(F825="","",INDEX(#REF!,MATCH(F825,#REF!,0)))</f>
        <v/>
      </c>
      <c r="E825" s="182" t="str">
        <f t="array" ref="E825">IF(F825="","",INDEX(#REF!,MATCH(F825,#REF!,0)))</f>
        <v/>
      </c>
      <c r="F825" s="182"/>
      <c r="G825" s="182"/>
      <c r="H825" s="183"/>
      <c r="I825" s="182"/>
      <c r="J825" s="182"/>
      <c r="K825" s="182"/>
      <c r="L825" s="182"/>
      <c r="M825" s="182"/>
      <c r="N825" s="182"/>
      <c r="O825" s="182"/>
      <c r="P825" s="184"/>
      <c r="Q825" s="184"/>
      <c r="R825" s="184"/>
      <c r="S825" s="184"/>
      <c r="T825" s="184"/>
      <c r="U825" s="184"/>
      <c r="V825" s="184"/>
      <c r="W825" s="184"/>
      <c r="X825" s="184"/>
      <c r="Y825" s="182"/>
      <c r="Z825" s="182"/>
      <c r="AA825" s="184"/>
      <c r="AB825" s="184"/>
      <c r="AC825" s="184"/>
      <c r="AD825" s="184"/>
      <c r="AE825" s="184"/>
      <c r="AF825" s="184"/>
      <c r="AG825" s="184"/>
      <c r="AH825" s="184"/>
      <c r="AI825" s="184"/>
      <c r="AJ825" s="174"/>
      <c r="AK825" s="174"/>
      <c r="AL825" s="174"/>
      <c r="AM825" s="174"/>
      <c r="AN825" s="174"/>
    </row>
    <row r="826" spans="1:40" ht="15.75" customHeight="1">
      <c r="A826" s="181" t="str">
        <f t="shared" si="5"/>
        <v/>
      </c>
      <c r="B826" s="182"/>
      <c r="C826" s="182"/>
      <c r="D826" s="182" t="str">
        <f t="array" ref="D826">IF(F826="","",INDEX(#REF!,MATCH(F826,#REF!,0)))</f>
        <v/>
      </c>
      <c r="E826" s="182" t="str">
        <f t="array" ref="E826">IF(F826="","",INDEX(#REF!,MATCH(F826,#REF!,0)))</f>
        <v/>
      </c>
      <c r="F826" s="182"/>
      <c r="G826" s="182"/>
      <c r="H826" s="183"/>
      <c r="I826" s="182"/>
      <c r="J826" s="182"/>
      <c r="K826" s="182"/>
      <c r="L826" s="182"/>
      <c r="M826" s="182"/>
      <c r="N826" s="182"/>
      <c r="O826" s="182"/>
      <c r="P826" s="184"/>
      <c r="Q826" s="184"/>
      <c r="R826" s="184"/>
      <c r="S826" s="184"/>
      <c r="T826" s="184"/>
      <c r="U826" s="184"/>
      <c r="V826" s="184"/>
      <c r="W826" s="184"/>
      <c r="X826" s="184"/>
      <c r="Y826" s="182"/>
      <c r="Z826" s="182"/>
      <c r="AA826" s="184"/>
      <c r="AB826" s="184"/>
      <c r="AC826" s="184"/>
      <c r="AD826" s="184"/>
      <c r="AE826" s="184"/>
      <c r="AF826" s="184"/>
      <c r="AG826" s="184"/>
      <c r="AH826" s="184"/>
      <c r="AI826" s="184"/>
      <c r="AJ826" s="174"/>
      <c r="AK826" s="174"/>
      <c r="AL826" s="174"/>
      <c r="AM826" s="174"/>
      <c r="AN826" s="174"/>
    </row>
    <row r="827" spans="1:40" ht="15.75" customHeight="1">
      <c r="A827" s="181" t="str">
        <f t="shared" si="5"/>
        <v/>
      </c>
      <c r="B827" s="182"/>
      <c r="C827" s="182"/>
      <c r="D827" s="182" t="str">
        <f t="array" ref="D827">IF(F827="","",INDEX(#REF!,MATCH(F827,#REF!,0)))</f>
        <v/>
      </c>
      <c r="E827" s="182" t="str">
        <f t="array" ref="E827">IF(F827="","",INDEX(#REF!,MATCH(F827,#REF!,0)))</f>
        <v/>
      </c>
      <c r="F827" s="182"/>
      <c r="G827" s="182"/>
      <c r="H827" s="183"/>
      <c r="I827" s="182"/>
      <c r="J827" s="182"/>
      <c r="K827" s="182"/>
      <c r="L827" s="182"/>
      <c r="M827" s="182"/>
      <c r="N827" s="182"/>
      <c r="O827" s="182"/>
      <c r="P827" s="184"/>
      <c r="Q827" s="184"/>
      <c r="R827" s="184"/>
      <c r="S827" s="184"/>
      <c r="T827" s="184"/>
      <c r="U827" s="184"/>
      <c r="V827" s="184"/>
      <c r="W827" s="184"/>
      <c r="X827" s="184"/>
      <c r="Y827" s="182"/>
      <c r="Z827" s="182"/>
      <c r="AA827" s="184"/>
      <c r="AB827" s="184"/>
      <c r="AC827" s="184"/>
      <c r="AD827" s="184"/>
      <c r="AE827" s="184"/>
      <c r="AF827" s="184"/>
      <c r="AG827" s="184"/>
      <c r="AH827" s="184"/>
      <c r="AI827" s="184"/>
      <c r="AJ827" s="174"/>
      <c r="AK827" s="174"/>
      <c r="AL827" s="174"/>
      <c r="AM827" s="174"/>
      <c r="AN827" s="174"/>
    </row>
    <row r="828" spans="1:40" ht="15.75" customHeight="1">
      <c r="A828" s="181" t="str">
        <f t="shared" si="5"/>
        <v/>
      </c>
      <c r="B828" s="182"/>
      <c r="C828" s="182"/>
      <c r="D828" s="182" t="str">
        <f t="array" ref="D828">IF(F828="","",INDEX(#REF!,MATCH(F828,#REF!,0)))</f>
        <v/>
      </c>
      <c r="E828" s="182" t="str">
        <f t="array" ref="E828">IF(F828="","",INDEX(#REF!,MATCH(F828,#REF!,0)))</f>
        <v/>
      </c>
      <c r="F828" s="182"/>
      <c r="G828" s="182"/>
      <c r="H828" s="183"/>
      <c r="I828" s="182"/>
      <c r="J828" s="182"/>
      <c r="K828" s="182"/>
      <c r="L828" s="182"/>
      <c r="M828" s="182"/>
      <c r="N828" s="182"/>
      <c r="O828" s="182"/>
      <c r="P828" s="184"/>
      <c r="Q828" s="184"/>
      <c r="R828" s="184"/>
      <c r="S828" s="184"/>
      <c r="T828" s="184"/>
      <c r="U828" s="184"/>
      <c r="V828" s="184"/>
      <c r="W828" s="184"/>
      <c r="X828" s="184"/>
      <c r="Y828" s="182"/>
      <c r="Z828" s="182"/>
      <c r="AA828" s="184"/>
      <c r="AB828" s="184"/>
      <c r="AC828" s="184"/>
      <c r="AD828" s="184"/>
      <c r="AE828" s="184"/>
      <c r="AF828" s="184"/>
      <c r="AG828" s="184"/>
      <c r="AH828" s="184"/>
      <c r="AI828" s="184"/>
      <c r="AJ828" s="174"/>
      <c r="AK828" s="174"/>
      <c r="AL828" s="174"/>
      <c r="AM828" s="174"/>
      <c r="AN828" s="174"/>
    </row>
    <row r="829" spans="1:40" ht="15.75" customHeight="1">
      <c r="A829" s="181" t="str">
        <f t="shared" si="5"/>
        <v/>
      </c>
      <c r="B829" s="182"/>
      <c r="C829" s="182"/>
      <c r="D829" s="182" t="str">
        <f t="array" ref="D829">IF(F829="","",INDEX(#REF!,MATCH(F829,#REF!,0)))</f>
        <v/>
      </c>
      <c r="E829" s="182" t="str">
        <f t="array" ref="E829">IF(F829="","",INDEX(#REF!,MATCH(F829,#REF!,0)))</f>
        <v/>
      </c>
      <c r="F829" s="182"/>
      <c r="G829" s="182"/>
      <c r="H829" s="183"/>
      <c r="I829" s="182"/>
      <c r="J829" s="182"/>
      <c r="K829" s="182"/>
      <c r="L829" s="182"/>
      <c r="M829" s="182"/>
      <c r="N829" s="182"/>
      <c r="O829" s="182"/>
      <c r="P829" s="184"/>
      <c r="Q829" s="184"/>
      <c r="R829" s="184"/>
      <c r="S829" s="184"/>
      <c r="T829" s="184"/>
      <c r="U829" s="184"/>
      <c r="V829" s="184"/>
      <c r="W829" s="184"/>
      <c r="X829" s="184"/>
      <c r="Y829" s="182"/>
      <c r="Z829" s="182"/>
      <c r="AA829" s="184"/>
      <c r="AB829" s="184"/>
      <c r="AC829" s="184"/>
      <c r="AD829" s="184"/>
      <c r="AE829" s="184"/>
      <c r="AF829" s="184"/>
      <c r="AG829" s="184"/>
      <c r="AH829" s="184"/>
      <c r="AI829" s="184"/>
      <c r="AJ829" s="174"/>
      <c r="AK829" s="174"/>
      <c r="AL829" s="174"/>
      <c r="AM829" s="174"/>
      <c r="AN829" s="174"/>
    </row>
    <row r="830" spans="1:40" ht="15.75" customHeight="1">
      <c r="A830" s="181" t="str">
        <f t="shared" si="5"/>
        <v/>
      </c>
      <c r="B830" s="182"/>
      <c r="C830" s="182"/>
      <c r="D830" s="182" t="str">
        <f t="array" ref="D830">IF(F830="","",INDEX(#REF!,MATCH(F830,#REF!,0)))</f>
        <v/>
      </c>
      <c r="E830" s="182" t="str">
        <f t="array" ref="E830">IF(F830="","",INDEX(#REF!,MATCH(F830,#REF!,0)))</f>
        <v/>
      </c>
      <c r="F830" s="182"/>
      <c r="G830" s="182"/>
      <c r="H830" s="183"/>
      <c r="I830" s="182"/>
      <c r="J830" s="182"/>
      <c r="K830" s="182"/>
      <c r="L830" s="182"/>
      <c r="M830" s="182"/>
      <c r="N830" s="182"/>
      <c r="O830" s="182"/>
      <c r="P830" s="184"/>
      <c r="Q830" s="184"/>
      <c r="R830" s="184"/>
      <c r="S830" s="184"/>
      <c r="T830" s="184"/>
      <c r="U830" s="184"/>
      <c r="V830" s="184"/>
      <c r="W830" s="184"/>
      <c r="X830" s="184"/>
      <c r="Y830" s="182"/>
      <c r="Z830" s="182"/>
      <c r="AA830" s="184"/>
      <c r="AB830" s="184"/>
      <c r="AC830" s="184"/>
      <c r="AD830" s="184"/>
      <c r="AE830" s="184"/>
      <c r="AF830" s="184"/>
      <c r="AG830" s="184"/>
      <c r="AH830" s="184"/>
      <c r="AI830" s="184"/>
      <c r="AJ830" s="174"/>
      <c r="AK830" s="174"/>
      <c r="AL830" s="174"/>
      <c r="AM830" s="174"/>
      <c r="AN830" s="174"/>
    </row>
    <row r="831" spans="1:40" ht="15.75" customHeight="1">
      <c r="A831" s="181" t="str">
        <f t="shared" si="5"/>
        <v/>
      </c>
      <c r="B831" s="182"/>
      <c r="C831" s="182"/>
      <c r="D831" s="182" t="str">
        <f t="array" ref="D831">IF(F831="","",INDEX(#REF!,MATCH(F831,#REF!,0)))</f>
        <v/>
      </c>
      <c r="E831" s="182" t="str">
        <f t="array" ref="E831">IF(F831="","",INDEX(#REF!,MATCH(F831,#REF!,0)))</f>
        <v/>
      </c>
      <c r="F831" s="182"/>
      <c r="G831" s="182"/>
      <c r="H831" s="183"/>
      <c r="I831" s="182"/>
      <c r="J831" s="182"/>
      <c r="K831" s="182"/>
      <c r="L831" s="182"/>
      <c r="M831" s="182"/>
      <c r="N831" s="182"/>
      <c r="O831" s="182"/>
      <c r="P831" s="184"/>
      <c r="Q831" s="184"/>
      <c r="R831" s="184"/>
      <c r="S831" s="184"/>
      <c r="T831" s="184"/>
      <c r="U831" s="184"/>
      <c r="V831" s="184"/>
      <c r="W831" s="184"/>
      <c r="X831" s="184"/>
      <c r="Y831" s="182"/>
      <c r="Z831" s="182"/>
      <c r="AA831" s="184"/>
      <c r="AB831" s="184"/>
      <c r="AC831" s="184"/>
      <c r="AD831" s="184"/>
      <c r="AE831" s="184"/>
      <c r="AF831" s="184"/>
      <c r="AG831" s="184"/>
      <c r="AH831" s="184"/>
      <c r="AI831" s="184"/>
      <c r="AJ831" s="174"/>
      <c r="AK831" s="174"/>
      <c r="AL831" s="174"/>
      <c r="AM831" s="174"/>
      <c r="AN831" s="174"/>
    </row>
    <row r="832" spans="1:40" ht="15.75" customHeight="1">
      <c r="A832" s="181" t="str">
        <f t="shared" si="5"/>
        <v/>
      </c>
      <c r="B832" s="182"/>
      <c r="C832" s="182"/>
      <c r="D832" s="182" t="str">
        <f t="array" ref="D832">IF(F832="","",INDEX(#REF!,MATCH(F832,#REF!,0)))</f>
        <v/>
      </c>
      <c r="E832" s="182" t="str">
        <f t="array" ref="E832">IF(F832="","",INDEX(#REF!,MATCH(F832,#REF!,0)))</f>
        <v/>
      </c>
      <c r="F832" s="182"/>
      <c r="G832" s="182"/>
      <c r="H832" s="183"/>
      <c r="I832" s="182"/>
      <c r="J832" s="182"/>
      <c r="K832" s="182"/>
      <c r="L832" s="182"/>
      <c r="M832" s="182"/>
      <c r="N832" s="182"/>
      <c r="O832" s="182"/>
      <c r="P832" s="184"/>
      <c r="Q832" s="184"/>
      <c r="R832" s="184"/>
      <c r="S832" s="184"/>
      <c r="T832" s="184"/>
      <c r="U832" s="184"/>
      <c r="V832" s="184"/>
      <c r="W832" s="184"/>
      <c r="X832" s="184"/>
      <c r="Y832" s="182"/>
      <c r="Z832" s="182"/>
      <c r="AA832" s="184"/>
      <c r="AB832" s="184"/>
      <c r="AC832" s="184"/>
      <c r="AD832" s="184"/>
      <c r="AE832" s="184"/>
      <c r="AF832" s="184"/>
      <c r="AG832" s="184"/>
      <c r="AH832" s="184"/>
      <c r="AI832" s="184"/>
      <c r="AJ832" s="174"/>
      <c r="AK832" s="174"/>
      <c r="AL832" s="174"/>
      <c r="AM832" s="174"/>
      <c r="AN832" s="174"/>
    </row>
    <row r="833" spans="1:40" ht="15.75" customHeight="1">
      <c r="A833" s="181" t="str">
        <f t="shared" si="5"/>
        <v/>
      </c>
      <c r="B833" s="182"/>
      <c r="C833" s="182"/>
      <c r="D833" s="182" t="str">
        <f t="array" ref="D833">IF(F833="","",INDEX(#REF!,MATCH(F833,#REF!,0)))</f>
        <v/>
      </c>
      <c r="E833" s="182" t="str">
        <f t="array" ref="E833">IF(F833="","",INDEX(#REF!,MATCH(F833,#REF!,0)))</f>
        <v/>
      </c>
      <c r="F833" s="182"/>
      <c r="G833" s="182"/>
      <c r="H833" s="183"/>
      <c r="I833" s="182"/>
      <c r="J833" s="182"/>
      <c r="K833" s="182"/>
      <c r="L833" s="182"/>
      <c r="M833" s="182"/>
      <c r="N833" s="182"/>
      <c r="O833" s="182"/>
      <c r="P833" s="184"/>
      <c r="Q833" s="184"/>
      <c r="R833" s="184"/>
      <c r="S833" s="184"/>
      <c r="T833" s="184"/>
      <c r="U833" s="184"/>
      <c r="V833" s="184"/>
      <c r="W833" s="184"/>
      <c r="X833" s="184"/>
      <c r="Y833" s="182"/>
      <c r="Z833" s="182"/>
      <c r="AA833" s="184"/>
      <c r="AB833" s="184"/>
      <c r="AC833" s="184"/>
      <c r="AD833" s="184"/>
      <c r="AE833" s="184"/>
      <c r="AF833" s="184"/>
      <c r="AG833" s="184"/>
      <c r="AH833" s="184"/>
      <c r="AI833" s="184"/>
      <c r="AJ833" s="174"/>
      <c r="AK833" s="174"/>
      <c r="AL833" s="174"/>
      <c r="AM833" s="174"/>
      <c r="AN833" s="174"/>
    </row>
    <row r="834" spans="1:40" ht="15.75" customHeight="1">
      <c r="A834" s="181" t="str">
        <f t="shared" si="5"/>
        <v/>
      </c>
      <c r="B834" s="182"/>
      <c r="C834" s="182"/>
      <c r="D834" s="182" t="str">
        <f t="array" ref="D834">IF(F834="","",INDEX(#REF!,MATCH(F834,#REF!,0)))</f>
        <v/>
      </c>
      <c r="E834" s="182" t="str">
        <f t="array" ref="E834">IF(F834="","",INDEX(#REF!,MATCH(F834,#REF!,0)))</f>
        <v/>
      </c>
      <c r="F834" s="182"/>
      <c r="G834" s="182"/>
      <c r="H834" s="183"/>
      <c r="I834" s="182"/>
      <c r="J834" s="182"/>
      <c r="K834" s="182"/>
      <c r="L834" s="182"/>
      <c r="M834" s="182"/>
      <c r="N834" s="182"/>
      <c r="O834" s="182"/>
      <c r="P834" s="184"/>
      <c r="Q834" s="184"/>
      <c r="R834" s="184"/>
      <c r="S834" s="184"/>
      <c r="T834" s="184"/>
      <c r="U834" s="184"/>
      <c r="V834" s="184"/>
      <c r="W834" s="184"/>
      <c r="X834" s="184"/>
      <c r="Y834" s="182"/>
      <c r="Z834" s="182"/>
      <c r="AA834" s="184"/>
      <c r="AB834" s="184"/>
      <c r="AC834" s="184"/>
      <c r="AD834" s="184"/>
      <c r="AE834" s="184"/>
      <c r="AF834" s="184"/>
      <c r="AG834" s="184"/>
      <c r="AH834" s="184"/>
      <c r="AI834" s="184"/>
      <c r="AJ834" s="174"/>
      <c r="AK834" s="174"/>
      <c r="AL834" s="174"/>
      <c r="AM834" s="174"/>
      <c r="AN834" s="174"/>
    </row>
    <row r="835" spans="1:40" ht="15.75" customHeight="1">
      <c r="A835" s="181" t="str">
        <f t="shared" si="5"/>
        <v/>
      </c>
      <c r="B835" s="182"/>
      <c r="C835" s="182"/>
      <c r="D835" s="182" t="str">
        <f t="array" ref="D835">IF(F835="","",INDEX(#REF!,MATCH(F835,#REF!,0)))</f>
        <v/>
      </c>
      <c r="E835" s="182" t="str">
        <f t="array" ref="E835">IF(F835="","",INDEX(#REF!,MATCH(F835,#REF!,0)))</f>
        <v/>
      </c>
      <c r="F835" s="182"/>
      <c r="G835" s="182"/>
      <c r="H835" s="183"/>
      <c r="I835" s="182"/>
      <c r="J835" s="182"/>
      <c r="K835" s="182"/>
      <c r="L835" s="182"/>
      <c r="M835" s="182"/>
      <c r="N835" s="182"/>
      <c r="O835" s="182"/>
      <c r="P835" s="184"/>
      <c r="Q835" s="184"/>
      <c r="R835" s="184"/>
      <c r="S835" s="184"/>
      <c r="T835" s="184"/>
      <c r="U835" s="184"/>
      <c r="V835" s="184"/>
      <c r="W835" s="184"/>
      <c r="X835" s="184"/>
      <c r="Y835" s="182"/>
      <c r="Z835" s="182"/>
      <c r="AA835" s="184"/>
      <c r="AB835" s="184"/>
      <c r="AC835" s="184"/>
      <c r="AD835" s="184"/>
      <c r="AE835" s="184"/>
      <c r="AF835" s="184"/>
      <c r="AG835" s="184"/>
      <c r="AH835" s="184"/>
      <c r="AI835" s="184"/>
      <c r="AJ835" s="174"/>
      <c r="AK835" s="174"/>
      <c r="AL835" s="174"/>
      <c r="AM835" s="174"/>
      <c r="AN835" s="174"/>
    </row>
    <row r="836" spans="1:40" ht="15.75" customHeight="1">
      <c r="A836" s="181" t="str">
        <f t="shared" si="5"/>
        <v/>
      </c>
      <c r="B836" s="182"/>
      <c r="C836" s="182"/>
      <c r="D836" s="182" t="str">
        <f t="array" ref="D836">IF(F836="","",INDEX(#REF!,MATCH(F836,#REF!,0)))</f>
        <v/>
      </c>
      <c r="E836" s="182" t="str">
        <f t="array" ref="E836">IF(F836="","",INDEX(#REF!,MATCH(F836,#REF!,0)))</f>
        <v/>
      </c>
      <c r="F836" s="182"/>
      <c r="G836" s="182"/>
      <c r="H836" s="183"/>
      <c r="I836" s="182"/>
      <c r="J836" s="182"/>
      <c r="K836" s="182"/>
      <c r="L836" s="182"/>
      <c r="M836" s="182"/>
      <c r="N836" s="182"/>
      <c r="O836" s="182"/>
      <c r="P836" s="184"/>
      <c r="Q836" s="184"/>
      <c r="R836" s="184"/>
      <c r="S836" s="184"/>
      <c r="T836" s="184"/>
      <c r="U836" s="184"/>
      <c r="V836" s="184"/>
      <c r="W836" s="184"/>
      <c r="X836" s="184"/>
      <c r="Y836" s="182"/>
      <c r="Z836" s="182"/>
      <c r="AA836" s="184"/>
      <c r="AB836" s="184"/>
      <c r="AC836" s="184"/>
      <c r="AD836" s="184"/>
      <c r="AE836" s="184"/>
      <c r="AF836" s="184"/>
      <c r="AG836" s="184"/>
      <c r="AH836" s="184"/>
      <c r="AI836" s="184"/>
      <c r="AJ836" s="174"/>
      <c r="AK836" s="174"/>
      <c r="AL836" s="174"/>
      <c r="AM836" s="174"/>
      <c r="AN836" s="174"/>
    </row>
    <row r="837" spans="1:40" ht="15.75" customHeight="1">
      <c r="A837" s="181" t="str">
        <f t="shared" si="5"/>
        <v/>
      </c>
      <c r="B837" s="182"/>
      <c r="C837" s="182"/>
      <c r="D837" s="182" t="str">
        <f t="array" ref="D837">IF(F837="","",INDEX(#REF!,MATCH(F837,#REF!,0)))</f>
        <v/>
      </c>
      <c r="E837" s="182" t="str">
        <f t="array" ref="E837">IF(F837="","",INDEX(#REF!,MATCH(F837,#REF!,0)))</f>
        <v/>
      </c>
      <c r="F837" s="182"/>
      <c r="G837" s="182"/>
      <c r="H837" s="183"/>
      <c r="I837" s="182"/>
      <c r="J837" s="182"/>
      <c r="K837" s="182"/>
      <c r="L837" s="182"/>
      <c r="M837" s="182"/>
      <c r="N837" s="182"/>
      <c r="O837" s="182"/>
      <c r="P837" s="184"/>
      <c r="Q837" s="184"/>
      <c r="R837" s="184"/>
      <c r="S837" s="184"/>
      <c r="T837" s="184"/>
      <c r="U837" s="184"/>
      <c r="V837" s="184"/>
      <c r="W837" s="184"/>
      <c r="X837" s="184"/>
      <c r="Y837" s="182"/>
      <c r="Z837" s="182"/>
      <c r="AA837" s="184"/>
      <c r="AB837" s="184"/>
      <c r="AC837" s="184"/>
      <c r="AD837" s="184"/>
      <c r="AE837" s="184"/>
      <c r="AF837" s="184"/>
      <c r="AG837" s="184"/>
      <c r="AH837" s="184"/>
      <c r="AI837" s="184"/>
      <c r="AJ837" s="174"/>
      <c r="AK837" s="174"/>
      <c r="AL837" s="174"/>
      <c r="AM837" s="174"/>
      <c r="AN837" s="174"/>
    </row>
    <row r="838" spans="1:40" ht="15.75" customHeight="1">
      <c r="A838" s="181" t="str">
        <f t="shared" si="5"/>
        <v/>
      </c>
      <c r="B838" s="182"/>
      <c r="C838" s="182"/>
      <c r="D838" s="182" t="str">
        <f t="array" ref="D838">IF(F838="","",INDEX(#REF!,MATCH(F838,#REF!,0)))</f>
        <v/>
      </c>
      <c r="E838" s="182" t="str">
        <f t="array" ref="E838">IF(F838="","",INDEX(#REF!,MATCH(F838,#REF!,0)))</f>
        <v/>
      </c>
      <c r="F838" s="182"/>
      <c r="G838" s="182"/>
      <c r="H838" s="183"/>
      <c r="I838" s="182"/>
      <c r="J838" s="182"/>
      <c r="K838" s="182"/>
      <c r="L838" s="182"/>
      <c r="M838" s="182"/>
      <c r="N838" s="182"/>
      <c r="O838" s="182"/>
      <c r="P838" s="184"/>
      <c r="Q838" s="184"/>
      <c r="R838" s="184"/>
      <c r="S838" s="184"/>
      <c r="T838" s="184"/>
      <c r="U838" s="184"/>
      <c r="V838" s="184"/>
      <c r="W838" s="184"/>
      <c r="X838" s="184"/>
      <c r="Y838" s="182"/>
      <c r="Z838" s="182"/>
      <c r="AA838" s="184"/>
      <c r="AB838" s="184"/>
      <c r="AC838" s="184"/>
      <c r="AD838" s="184"/>
      <c r="AE838" s="184"/>
      <c r="AF838" s="184"/>
      <c r="AG838" s="184"/>
      <c r="AH838" s="184"/>
      <c r="AI838" s="184"/>
      <c r="AJ838" s="174"/>
      <c r="AK838" s="174"/>
      <c r="AL838" s="174"/>
      <c r="AM838" s="174"/>
      <c r="AN838" s="174"/>
    </row>
    <row r="839" spans="1:40" ht="15.75" customHeight="1">
      <c r="A839" s="181" t="str">
        <f t="shared" si="5"/>
        <v/>
      </c>
      <c r="B839" s="182"/>
      <c r="C839" s="182"/>
      <c r="D839" s="182" t="str">
        <f t="array" ref="D839">IF(F839="","",INDEX(#REF!,MATCH(F839,#REF!,0)))</f>
        <v/>
      </c>
      <c r="E839" s="182" t="str">
        <f t="array" ref="E839">IF(F839="","",INDEX(#REF!,MATCH(F839,#REF!,0)))</f>
        <v/>
      </c>
      <c r="F839" s="182"/>
      <c r="G839" s="182"/>
      <c r="H839" s="183"/>
      <c r="I839" s="182"/>
      <c r="J839" s="182"/>
      <c r="K839" s="182"/>
      <c r="L839" s="182"/>
      <c r="M839" s="182"/>
      <c r="N839" s="182"/>
      <c r="O839" s="182"/>
      <c r="P839" s="184"/>
      <c r="Q839" s="184"/>
      <c r="R839" s="184"/>
      <c r="S839" s="184"/>
      <c r="T839" s="184"/>
      <c r="U839" s="184"/>
      <c r="V839" s="184"/>
      <c r="W839" s="184"/>
      <c r="X839" s="184"/>
      <c r="Y839" s="182"/>
      <c r="Z839" s="182"/>
      <c r="AA839" s="184"/>
      <c r="AB839" s="184"/>
      <c r="AC839" s="184"/>
      <c r="AD839" s="184"/>
      <c r="AE839" s="184"/>
      <c r="AF839" s="184"/>
      <c r="AG839" s="184"/>
      <c r="AH839" s="184"/>
      <c r="AI839" s="184"/>
      <c r="AJ839" s="174"/>
      <c r="AK839" s="174"/>
      <c r="AL839" s="174"/>
      <c r="AM839" s="174"/>
      <c r="AN839" s="174"/>
    </row>
    <row r="840" spans="1:40" ht="15.75" customHeight="1">
      <c r="A840" s="181" t="str">
        <f t="shared" si="5"/>
        <v/>
      </c>
      <c r="B840" s="182"/>
      <c r="C840" s="182"/>
      <c r="D840" s="182" t="str">
        <f t="array" ref="D840">IF(F840="","",INDEX(#REF!,MATCH(F840,#REF!,0)))</f>
        <v/>
      </c>
      <c r="E840" s="182" t="str">
        <f t="array" ref="E840">IF(F840="","",INDEX(#REF!,MATCH(F840,#REF!,0)))</f>
        <v/>
      </c>
      <c r="F840" s="182"/>
      <c r="G840" s="182"/>
      <c r="H840" s="183"/>
      <c r="I840" s="182"/>
      <c r="J840" s="182"/>
      <c r="K840" s="182"/>
      <c r="L840" s="182"/>
      <c r="M840" s="182"/>
      <c r="N840" s="182"/>
      <c r="O840" s="182"/>
      <c r="P840" s="184"/>
      <c r="Q840" s="184"/>
      <c r="R840" s="184"/>
      <c r="S840" s="184"/>
      <c r="T840" s="184"/>
      <c r="U840" s="184"/>
      <c r="V840" s="184"/>
      <c r="W840" s="184"/>
      <c r="X840" s="184"/>
      <c r="Y840" s="182"/>
      <c r="Z840" s="182"/>
      <c r="AA840" s="184"/>
      <c r="AB840" s="184"/>
      <c r="AC840" s="184"/>
      <c r="AD840" s="184"/>
      <c r="AE840" s="184"/>
      <c r="AF840" s="184"/>
      <c r="AG840" s="184"/>
      <c r="AH840" s="184"/>
      <c r="AI840" s="184"/>
      <c r="AJ840" s="174"/>
      <c r="AK840" s="174"/>
      <c r="AL840" s="174"/>
      <c r="AM840" s="174"/>
      <c r="AN840" s="174"/>
    </row>
    <row r="841" spans="1:40" ht="15.75" customHeight="1">
      <c r="A841" s="181" t="str">
        <f t="shared" si="5"/>
        <v/>
      </c>
      <c r="B841" s="182"/>
      <c r="C841" s="182"/>
      <c r="D841" s="182" t="str">
        <f t="array" ref="D841">IF(F841="","",INDEX(#REF!,MATCH(F841,#REF!,0)))</f>
        <v/>
      </c>
      <c r="E841" s="182" t="str">
        <f t="array" ref="E841">IF(F841="","",INDEX(#REF!,MATCH(F841,#REF!,0)))</f>
        <v/>
      </c>
      <c r="F841" s="182"/>
      <c r="G841" s="182"/>
      <c r="H841" s="183"/>
      <c r="I841" s="182"/>
      <c r="J841" s="182"/>
      <c r="K841" s="182"/>
      <c r="L841" s="182"/>
      <c r="M841" s="182"/>
      <c r="N841" s="182"/>
      <c r="O841" s="182"/>
      <c r="P841" s="184"/>
      <c r="Q841" s="184"/>
      <c r="R841" s="184"/>
      <c r="S841" s="184"/>
      <c r="T841" s="184"/>
      <c r="U841" s="184"/>
      <c r="V841" s="184"/>
      <c r="W841" s="184"/>
      <c r="X841" s="184"/>
      <c r="Y841" s="182"/>
      <c r="Z841" s="182"/>
      <c r="AA841" s="184"/>
      <c r="AB841" s="184"/>
      <c r="AC841" s="184"/>
      <c r="AD841" s="184"/>
      <c r="AE841" s="184"/>
      <c r="AF841" s="184"/>
      <c r="AG841" s="184"/>
      <c r="AH841" s="184"/>
      <c r="AI841" s="184"/>
      <c r="AJ841" s="174"/>
      <c r="AK841" s="174"/>
      <c r="AL841" s="174"/>
      <c r="AM841" s="174"/>
      <c r="AN841" s="174"/>
    </row>
    <row r="842" spans="1:40" ht="15.75" customHeight="1">
      <c r="A842" s="181" t="str">
        <f t="shared" si="5"/>
        <v/>
      </c>
      <c r="B842" s="182"/>
      <c r="C842" s="182"/>
      <c r="D842" s="182" t="str">
        <f t="array" ref="D842">IF(F842="","",INDEX(#REF!,MATCH(F842,#REF!,0)))</f>
        <v/>
      </c>
      <c r="E842" s="182" t="str">
        <f t="array" ref="E842">IF(F842="","",INDEX(#REF!,MATCH(F842,#REF!,0)))</f>
        <v/>
      </c>
      <c r="F842" s="182"/>
      <c r="G842" s="182"/>
      <c r="H842" s="183"/>
      <c r="I842" s="182"/>
      <c r="J842" s="182"/>
      <c r="K842" s="182"/>
      <c r="L842" s="182"/>
      <c r="M842" s="182"/>
      <c r="N842" s="182"/>
      <c r="O842" s="182"/>
      <c r="P842" s="184"/>
      <c r="Q842" s="184"/>
      <c r="R842" s="184"/>
      <c r="S842" s="184"/>
      <c r="T842" s="184"/>
      <c r="U842" s="184"/>
      <c r="V842" s="184"/>
      <c r="W842" s="184"/>
      <c r="X842" s="184"/>
      <c r="Y842" s="182"/>
      <c r="Z842" s="182"/>
      <c r="AA842" s="184"/>
      <c r="AB842" s="184"/>
      <c r="AC842" s="184"/>
      <c r="AD842" s="184"/>
      <c r="AE842" s="184"/>
      <c r="AF842" s="184"/>
      <c r="AG842" s="184"/>
      <c r="AH842" s="184"/>
      <c r="AI842" s="184"/>
      <c r="AJ842" s="174"/>
      <c r="AK842" s="174"/>
      <c r="AL842" s="174"/>
      <c r="AM842" s="174"/>
      <c r="AN842" s="174"/>
    </row>
    <row r="843" spans="1:40" ht="15.75" customHeight="1">
      <c r="A843" s="181" t="str">
        <f t="shared" si="5"/>
        <v/>
      </c>
      <c r="B843" s="182"/>
      <c r="C843" s="182"/>
      <c r="D843" s="182" t="str">
        <f t="array" ref="D843">IF(F843="","",INDEX(#REF!,MATCH(F843,#REF!,0)))</f>
        <v/>
      </c>
      <c r="E843" s="182" t="str">
        <f t="array" ref="E843">IF(F843="","",INDEX(#REF!,MATCH(F843,#REF!,0)))</f>
        <v/>
      </c>
      <c r="F843" s="182"/>
      <c r="G843" s="182"/>
      <c r="H843" s="183"/>
      <c r="I843" s="182"/>
      <c r="J843" s="182"/>
      <c r="K843" s="182"/>
      <c r="L843" s="182"/>
      <c r="M843" s="182"/>
      <c r="N843" s="182"/>
      <c r="O843" s="182"/>
      <c r="P843" s="184"/>
      <c r="Q843" s="184"/>
      <c r="R843" s="184"/>
      <c r="S843" s="184"/>
      <c r="T843" s="184"/>
      <c r="U843" s="184"/>
      <c r="V843" s="184"/>
      <c r="W843" s="184"/>
      <c r="X843" s="184"/>
      <c r="Y843" s="182"/>
      <c r="Z843" s="182"/>
      <c r="AA843" s="184"/>
      <c r="AB843" s="184"/>
      <c r="AC843" s="184"/>
      <c r="AD843" s="184"/>
      <c r="AE843" s="184"/>
      <c r="AF843" s="184"/>
      <c r="AG843" s="184"/>
      <c r="AH843" s="184"/>
      <c r="AI843" s="184"/>
      <c r="AJ843" s="174"/>
      <c r="AK843" s="174"/>
      <c r="AL843" s="174"/>
      <c r="AM843" s="174"/>
      <c r="AN843" s="174"/>
    </row>
    <row r="844" spans="1:40" ht="15.75" customHeight="1">
      <c r="A844" s="181" t="str">
        <f t="shared" si="5"/>
        <v/>
      </c>
      <c r="B844" s="182"/>
      <c r="C844" s="182"/>
      <c r="D844" s="182" t="str">
        <f t="array" ref="D844">IF(F844="","",INDEX(#REF!,MATCH(F844,#REF!,0)))</f>
        <v/>
      </c>
      <c r="E844" s="182" t="str">
        <f t="array" ref="E844">IF(F844="","",INDEX(#REF!,MATCH(F844,#REF!,0)))</f>
        <v/>
      </c>
      <c r="F844" s="182"/>
      <c r="G844" s="182"/>
      <c r="H844" s="183"/>
      <c r="I844" s="182"/>
      <c r="J844" s="182"/>
      <c r="K844" s="182"/>
      <c r="L844" s="182"/>
      <c r="M844" s="182"/>
      <c r="N844" s="182"/>
      <c r="O844" s="182"/>
      <c r="P844" s="184"/>
      <c r="Q844" s="184"/>
      <c r="R844" s="184"/>
      <c r="S844" s="184"/>
      <c r="T844" s="184"/>
      <c r="U844" s="184"/>
      <c r="V844" s="184"/>
      <c r="W844" s="184"/>
      <c r="X844" s="184"/>
      <c r="Y844" s="182"/>
      <c r="Z844" s="182"/>
      <c r="AA844" s="184"/>
      <c r="AB844" s="184"/>
      <c r="AC844" s="184"/>
      <c r="AD844" s="184"/>
      <c r="AE844" s="184"/>
      <c r="AF844" s="184"/>
      <c r="AG844" s="184"/>
      <c r="AH844" s="184"/>
      <c r="AI844" s="184"/>
      <c r="AJ844" s="174"/>
      <c r="AK844" s="174"/>
      <c r="AL844" s="174"/>
      <c r="AM844" s="174"/>
      <c r="AN844" s="174"/>
    </row>
    <row r="845" spans="1:40" ht="15.75" customHeight="1">
      <c r="A845" s="181" t="str">
        <f t="shared" si="5"/>
        <v/>
      </c>
      <c r="B845" s="182"/>
      <c r="C845" s="182"/>
      <c r="D845" s="182" t="str">
        <f t="array" ref="D845">IF(F845="","",INDEX(#REF!,MATCH(F845,#REF!,0)))</f>
        <v/>
      </c>
      <c r="E845" s="182" t="str">
        <f t="array" ref="E845">IF(F845="","",INDEX(#REF!,MATCH(F845,#REF!,0)))</f>
        <v/>
      </c>
      <c r="F845" s="182"/>
      <c r="G845" s="182"/>
      <c r="H845" s="183"/>
      <c r="I845" s="182"/>
      <c r="J845" s="182"/>
      <c r="K845" s="182"/>
      <c r="L845" s="182"/>
      <c r="M845" s="182"/>
      <c r="N845" s="182"/>
      <c r="O845" s="182"/>
      <c r="P845" s="184"/>
      <c r="Q845" s="184"/>
      <c r="R845" s="184"/>
      <c r="S845" s="184"/>
      <c r="T845" s="184"/>
      <c r="U845" s="184"/>
      <c r="V845" s="184"/>
      <c r="W845" s="184"/>
      <c r="X845" s="184"/>
      <c r="Y845" s="182"/>
      <c r="Z845" s="182"/>
      <c r="AA845" s="184"/>
      <c r="AB845" s="184"/>
      <c r="AC845" s="184"/>
      <c r="AD845" s="184"/>
      <c r="AE845" s="184"/>
      <c r="AF845" s="184"/>
      <c r="AG845" s="184"/>
      <c r="AH845" s="184"/>
      <c r="AI845" s="184"/>
      <c r="AJ845" s="174"/>
      <c r="AK845" s="174"/>
      <c r="AL845" s="174"/>
      <c r="AM845" s="174"/>
      <c r="AN845" s="174"/>
    </row>
    <row r="846" spans="1:40" ht="15.75" customHeight="1">
      <c r="A846" s="181" t="str">
        <f t="shared" si="5"/>
        <v/>
      </c>
      <c r="B846" s="182"/>
      <c r="C846" s="182"/>
      <c r="D846" s="182" t="str">
        <f t="array" ref="D846">IF(F846="","",INDEX(#REF!,MATCH(F846,#REF!,0)))</f>
        <v/>
      </c>
      <c r="E846" s="182" t="str">
        <f t="array" ref="E846">IF(F846="","",INDEX(#REF!,MATCH(F846,#REF!,0)))</f>
        <v/>
      </c>
      <c r="F846" s="182"/>
      <c r="G846" s="182"/>
      <c r="H846" s="183"/>
      <c r="I846" s="182"/>
      <c r="J846" s="182"/>
      <c r="K846" s="182"/>
      <c r="L846" s="182"/>
      <c r="M846" s="182"/>
      <c r="N846" s="182"/>
      <c r="O846" s="182"/>
      <c r="P846" s="184"/>
      <c r="Q846" s="184"/>
      <c r="R846" s="184"/>
      <c r="S846" s="184"/>
      <c r="T846" s="184"/>
      <c r="U846" s="184"/>
      <c r="V846" s="184"/>
      <c r="W846" s="184"/>
      <c r="X846" s="184"/>
      <c r="Y846" s="182"/>
      <c r="Z846" s="182"/>
      <c r="AA846" s="184"/>
      <c r="AB846" s="184"/>
      <c r="AC846" s="184"/>
      <c r="AD846" s="184"/>
      <c r="AE846" s="184"/>
      <c r="AF846" s="184"/>
      <c r="AG846" s="184"/>
      <c r="AH846" s="184"/>
      <c r="AI846" s="184"/>
      <c r="AJ846" s="174"/>
      <c r="AK846" s="174"/>
      <c r="AL846" s="174"/>
      <c r="AM846" s="174"/>
      <c r="AN846" s="174"/>
    </row>
    <row r="847" spans="1:40" ht="15.75" customHeight="1">
      <c r="A847" s="181" t="str">
        <f t="shared" si="5"/>
        <v/>
      </c>
      <c r="B847" s="182"/>
      <c r="C847" s="182"/>
      <c r="D847" s="182" t="str">
        <f t="array" ref="D847">IF(F847="","",INDEX(#REF!,MATCH(F847,#REF!,0)))</f>
        <v/>
      </c>
      <c r="E847" s="182" t="str">
        <f t="array" ref="E847">IF(F847="","",INDEX(#REF!,MATCH(F847,#REF!,0)))</f>
        <v/>
      </c>
      <c r="F847" s="182"/>
      <c r="G847" s="182"/>
      <c r="H847" s="183"/>
      <c r="I847" s="182"/>
      <c r="J847" s="182"/>
      <c r="K847" s="182"/>
      <c r="L847" s="182"/>
      <c r="M847" s="182"/>
      <c r="N847" s="182"/>
      <c r="O847" s="182"/>
      <c r="P847" s="184"/>
      <c r="Q847" s="184"/>
      <c r="R847" s="184"/>
      <c r="S847" s="184"/>
      <c r="T847" s="184"/>
      <c r="U847" s="184"/>
      <c r="V847" s="184"/>
      <c r="W847" s="184"/>
      <c r="X847" s="184"/>
      <c r="Y847" s="182"/>
      <c r="Z847" s="182"/>
      <c r="AA847" s="184"/>
      <c r="AB847" s="184"/>
      <c r="AC847" s="184"/>
      <c r="AD847" s="184"/>
      <c r="AE847" s="184"/>
      <c r="AF847" s="184"/>
      <c r="AG847" s="184"/>
      <c r="AH847" s="184"/>
      <c r="AI847" s="184"/>
      <c r="AJ847" s="174"/>
      <c r="AK847" s="174"/>
      <c r="AL847" s="174"/>
      <c r="AM847" s="174"/>
      <c r="AN847" s="174"/>
    </row>
    <row r="848" spans="1:40" ht="15.75" customHeight="1">
      <c r="A848" s="181" t="str">
        <f t="shared" si="5"/>
        <v/>
      </c>
      <c r="B848" s="182"/>
      <c r="C848" s="182"/>
      <c r="D848" s="182" t="str">
        <f t="array" ref="D848">IF(F848="","",INDEX(#REF!,MATCH(F848,#REF!,0)))</f>
        <v/>
      </c>
      <c r="E848" s="182" t="str">
        <f t="array" ref="E848">IF(F848="","",INDEX(#REF!,MATCH(F848,#REF!,0)))</f>
        <v/>
      </c>
      <c r="F848" s="182"/>
      <c r="G848" s="182"/>
      <c r="H848" s="183"/>
      <c r="I848" s="182"/>
      <c r="J848" s="182"/>
      <c r="K848" s="182"/>
      <c r="L848" s="182"/>
      <c r="M848" s="182"/>
      <c r="N848" s="182"/>
      <c r="O848" s="182"/>
      <c r="P848" s="184"/>
      <c r="Q848" s="184"/>
      <c r="R848" s="184"/>
      <c r="S848" s="184"/>
      <c r="T848" s="184"/>
      <c r="U848" s="184"/>
      <c r="V848" s="184"/>
      <c r="W848" s="184"/>
      <c r="X848" s="184"/>
      <c r="Y848" s="182"/>
      <c r="Z848" s="182"/>
      <c r="AA848" s="184"/>
      <c r="AB848" s="184"/>
      <c r="AC848" s="184"/>
      <c r="AD848" s="184"/>
      <c r="AE848" s="184"/>
      <c r="AF848" s="184"/>
      <c r="AG848" s="184"/>
      <c r="AH848" s="184"/>
      <c r="AI848" s="184"/>
      <c r="AJ848" s="174"/>
      <c r="AK848" s="174"/>
      <c r="AL848" s="174"/>
      <c r="AM848" s="174"/>
      <c r="AN848" s="174"/>
    </row>
    <row r="849" spans="1:40" ht="15.75" customHeight="1">
      <c r="A849" s="181" t="str">
        <f t="shared" si="5"/>
        <v/>
      </c>
      <c r="B849" s="182"/>
      <c r="C849" s="182"/>
      <c r="D849" s="182" t="str">
        <f t="array" ref="D849">IF(F849="","",INDEX(#REF!,MATCH(F849,#REF!,0)))</f>
        <v/>
      </c>
      <c r="E849" s="182" t="str">
        <f t="array" ref="E849">IF(F849="","",INDEX(#REF!,MATCH(F849,#REF!,0)))</f>
        <v/>
      </c>
      <c r="F849" s="182"/>
      <c r="G849" s="182"/>
      <c r="H849" s="183"/>
      <c r="I849" s="182"/>
      <c r="J849" s="182"/>
      <c r="K849" s="182"/>
      <c r="L849" s="182"/>
      <c r="M849" s="182"/>
      <c r="N849" s="182"/>
      <c r="O849" s="182"/>
      <c r="P849" s="184"/>
      <c r="Q849" s="184"/>
      <c r="R849" s="184"/>
      <c r="S849" s="184"/>
      <c r="T849" s="184"/>
      <c r="U849" s="184"/>
      <c r="V849" s="184"/>
      <c r="W849" s="184"/>
      <c r="X849" s="184"/>
      <c r="Y849" s="182"/>
      <c r="Z849" s="182"/>
      <c r="AA849" s="184"/>
      <c r="AB849" s="184"/>
      <c r="AC849" s="184"/>
      <c r="AD849" s="184"/>
      <c r="AE849" s="184"/>
      <c r="AF849" s="184"/>
      <c r="AG849" s="184"/>
      <c r="AH849" s="184"/>
      <c r="AI849" s="184"/>
      <c r="AJ849" s="174"/>
      <c r="AK849" s="174"/>
      <c r="AL849" s="174"/>
      <c r="AM849" s="174"/>
      <c r="AN849" s="174"/>
    </row>
    <row r="850" spans="1:40" ht="15.75" customHeight="1">
      <c r="A850" s="181" t="str">
        <f t="shared" si="5"/>
        <v/>
      </c>
      <c r="B850" s="182"/>
      <c r="C850" s="182"/>
      <c r="D850" s="182" t="str">
        <f t="array" ref="D850">IF(F850="","",INDEX(#REF!,MATCH(F850,#REF!,0)))</f>
        <v/>
      </c>
      <c r="E850" s="182" t="str">
        <f t="array" ref="E850">IF(F850="","",INDEX(#REF!,MATCH(F850,#REF!,0)))</f>
        <v/>
      </c>
      <c r="F850" s="182"/>
      <c r="G850" s="182"/>
      <c r="H850" s="183"/>
      <c r="I850" s="182"/>
      <c r="J850" s="182"/>
      <c r="K850" s="182"/>
      <c r="L850" s="182"/>
      <c r="M850" s="182"/>
      <c r="N850" s="182"/>
      <c r="O850" s="182"/>
      <c r="P850" s="184"/>
      <c r="Q850" s="184"/>
      <c r="R850" s="184"/>
      <c r="S850" s="184"/>
      <c r="T850" s="184"/>
      <c r="U850" s="184"/>
      <c r="V850" s="184"/>
      <c r="W850" s="184"/>
      <c r="X850" s="184"/>
      <c r="Y850" s="182"/>
      <c r="Z850" s="182"/>
      <c r="AA850" s="184"/>
      <c r="AB850" s="184"/>
      <c r="AC850" s="184"/>
      <c r="AD850" s="184"/>
      <c r="AE850" s="184"/>
      <c r="AF850" s="184"/>
      <c r="AG850" s="184"/>
      <c r="AH850" s="184"/>
      <c r="AI850" s="184"/>
      <c r="AJ850" s="174"/>
      <c r="AK850" s="174"/>
      <c r="AL850" s="174"/>
      <c r="AM850" s="174"/>
      <c r="AN850" s="174"/>
    </row>
    <row r="851" spans="1:40" ht="15.75" customHeight="1">
      <c r="A851" s="181" t="str">
        <f t="shared" si="5"/>
        <v/>
      </c>
      <c r="B851" s="182"/>
      <c r="C851" s="182"/>
      <c r="D851" s="182" t="str">
        <f t="array" ref="D851">IF(F851="","",INDEX(#REF!,MATCH(F851,#REF!,0)))</f>
        <v/>
      </c>
      <c r="E851" s="182" t="str">
        <f t="array" ref="E851">IF(F851="","",INDEX(#REF!,MATCH(F851,#REF!,0)))</f>
        <v/>
      </c>
      <c r="F851" s="182"/>
      <c r="G851" s="182"/>
      <c r="H851" s="183"/>
      <c r="I851" s="182"/>
      <c r="J851" s="182"/>
      <c r="K851" s="182"/>
      <c r="L851" s="182"/>
      <c r="M851" s="182"/>
      <c r="N851" s="182"/>
      <c r="O851" s="182"/>
      <c r="P851" s="184"/>
      <c r="Q851" s="184"/>
      <c r="R851" s="184"/>
      <c r="S851" s="184"/>
      <c r="T851" s="184"/>
      <c r="U851" s="184"/>
      <c r="V851" s="184"/>
      <c r="W851" s="184"/>
      <c r="X851" s="184"/>
      <c r="Y851" s="182"/>
      <c r="Z851" s="182"/>
      <c r="AA851" s="184"/>
      <c r="AB851" s="184"/>
      <c r="AC851" s="184"/>
      <c r="AD851" s="184"/>
      <c r="AE851" s="184"/>
      <c r="AF851" s="184"/>
      <c r="AG851" s="184"/>
      <c r="AH851" s="184"/>
      <c r="AI851" s="184"/>
      <c r="AJ851" s="174"/>
      <c r="AK851" s="174"/>
      <c r="AL851" s="174"/>
      <c r="AM851" s="174"/>
      <c r="AN851" s="174"/>
    </row>
    <row r="852" spans="1:40" ht="15.75" customHeight="1">
      <c r="A852" s="181" t="str">
        <f t="shared" si="5"/>
        <v/>
      </c>
      <c r="B852" s="182"/>
      <c r="C852" s="182"/>
      <c r="D852" s="182" t="str">
        <f t="array" ref="D852">IF(F852="","",INDEX(#REF!,MATCH(F852,#REF!,0)))</f>
        <v/>
      </c>
      <c r="E852" s="182" t="str">
        <f t="array" ref="E852">IF(F852="","",INDEX(#REF!,MATCH(F852,#REF!,0)))</f>
        <v/>
      </c>
      <c r="F852" s="182"/>
      <c r="G852" s="182"/>
      <c r="H852" s="183"/>
      <c r="I852" s="182"/>
      <c r="J852" s="182"/>
      <c r="K852" s="182"/>
      <c r="L852" s="182"/>
      <c r="M852" s="182"/>
      <c r="N852" s="182"/>
      <c r="O852" s="182"/>
      <c r="P852" s="184"/>
      <c r="Q852" s="184"/>
      <c r="R852" s="184"/>
      <c r="S852" s="184"/>
      <c r="T852" s="184"/>
      <c r="U852" s="184"/>
      <c r="V852" s="184"/>
      <c r="W852" s="184"/>
      <c r="X852" s="184"/>
      <c r="Y852" s="182"/>
      <c r="Z852" s="182"/>
      <c r="AA852" s="184"/>
      <c r="AB852" s="184"/>
      <c r="AC852" s="184"/>
      <c r="AD852" s="184"/>
      <c r="AE852" s="184"/>
      <c r="AF852" s="184"/>
      <c r="AG852" s="184"/>
      <c r="AH852" s="184"/>
      <c r="AI852" s="184"/>
      <c r="AJ852" s="174"/>
      <c r="AK852" s="174"/>
      <c r="AL852" s="174"/>
      <c r="AM852" s="174"/>
      <c r="AN852" s="174"/>
    </row>
    <row r="853" spans="1:40" ht="15.75" customHeight="1">
      <c r="A853" s="181" t="str">
        <f t="shared" si="5"/>
        <v/>
      </c>
      <c r="B853" s="182"/>
      <c r="C853" s="182"/>
      <c r="D853" s="182" t="str">
        <f t="array" ref="D853">IF(F853="","",INDEX(#REF!,MATCH(F853,#REF!,0)))</f>
        <v/>
      </c>
      <c r="E853" s="182" t="str">
        <f t="array" ref="E853">IF(F853="","",INDEX(#REF!,MATCH(F853,#REF!,0)))</f>
        <v/>
      </c>
      <c r="F853" s="182"/>
      <c r="G853" s="182"/>
      <c r="H853" s="183"/>
      <c r="I853" s="182"/>
      <c r="J853" s="182"/>
      <c r="K853" s="182"/>
      <c r="L853" s="182"/>
      <c r="M853" s="182"/>
      <c r="N853" s="182"/>
      <c r="O853" s="182"/>
      <c r="P853" s="184"/>
      <c r="Q853" s="184"/>
      <c r="R853" s="184"/>
      <c r="S853" s="184"/>
      <c r="T853" s="184"/>
      <c r="U853" s="184"/>
      <c r="V853" s="184"/>
      <c r="W853" s="184"/>
      <c r="X853" s="184"/>
      <c r="Y853" s="182"/>
      <c r="Z853" s="182"/>
      <c r="AA853" s="184"/>
      <c r="AB853" s="184"/>
      <c r="AC853" s="184"/>
      <c r="AD853" s="184"/>
      <c r="AE853" s="184"/>
      <c r="AF853" s="184"/>
      <c r="AG853" s="184"/>
      <c r="AH853" s="184"/>
      <c r="AI853" s="184"/>
      <c r="AJ853" s="174"/>
      <c r="AK853" s="174"/>
      <c r="AL853" s="174"/>
      <c r="AM853" s="174"/>
      <c r="AN853" s="174"/>
    </row>
    <row r="854" spans="1:40" ht="15.75" customHeight="1">
      <c r="A854" s="181" t="str">
        <f t="shared" si="5"/>
        <v/>
      </c>
      <c r="B854" s="182"/>
      <c r="C854" s="182"/>
      <c r="D854" s="182" t="str">
        <f t="array" ref="D854">IF(F854="","",INDEX(#REF!,MATCH(F854,#REF!,0)))</f>
        <v/>
      </c>
      <c r="E854" s="182" t="str">
        <f t="array" ref="E854">IF(F854="","",INDEX(#REF!,MATCH(F854,#REF!,0)))</f>
        <v/>
      </c>
      <c r="F854" s="182"/>
      <c r="G854" s="182"/>
      <c r="H854" s="183"/>
      <c r="I854" s="182"/>
      <c r="J854" s="182"/>
      <c r="K854" s="182"/>
      <c r="L854" s="182"/>
      <c r="M854" s="182"/>
      <c r="N854" s="182"/>
      <c r="O854" s="182"/>
      <c r="P854" s="184"/>
      <c r="Q854" s="184"/>
      <c r="R854" s="184"/>
      <c r="S854" s="184"/>
      <c r="T854" s="184"/>
      <c r="U854" s="184"/>
      <c r="V854" s="184"/>
      <c r="W854" s="184"/>
      <c r="X854" s="184"/>
      <c r="Y854" s="182"/>
      <c r="Z854" s="182"/>
      <c r="AA854" s="184"/>
      <c r="AB854" s="184"/>
      <c r="AC854" s="184"/>
      <c r="AD854" s="184"/>
      <c r="AE854" s="184"/>
      <c r="AF854" s="184"/>
      <c r="AG854" s="184"/>
      <c r="AH854" s="184"/>
      <c r="AI854" s="184"/>
      <c r="AJ854" s="174"/>
      <c r="AK854" s="174"/>
      <c r="AL854" s="174"/>
      <c r="AM854" s="174"/>
      <c r="AN854" s="174"/>
    </row>
    <row r="855" spans="1:40" ht="15.75" customHeight="1">
      <c r="A855" s="181" t="str">
        <f t="shared" si="5"/>
        <v/>
      </c>
      <c r="B855" s="182"/>
      <c r="C855" s="182"/>
      <c r="D855" s="182" t="str">
        <f t="array" ref="D855">IF(F855="","",INDEX(#REF!,MATCH(F855,#REF!,0)))</f>
        <v/>
      </c>
      <c r="E855" s="182" t="str">
        <f t="array" ref="E855">IF(F855="","",INDEX(#REF!,MATCH(F855,#REF!,0)))</f>
        <v/>
      </c>
      <c r="F855" s="182"/>
      <c r="G855" s="182"/>
      <c r="H855" s="183"/>
      <c r="I855" s="182"/>
      <c r="J855" s="182"/>
      <c r="K855" s="182"/>
      <c r="L855" s="182"/>
      <c r="M855" s="182"/>
      <c r="N855" s="182"/>
      <c r="O855" s="182"/>
      <c r="P855" s="184"/>
      <c r="Q855" s="184"/>
      <c r="R855" s="184"/>
      <c r="S855" s="184"/>
      <c r="T855" s="184"/>
      <c r="U855" s="184"/>
      <c r="V855" s="184"/>
      <c r="W855" s="184"/>
      <c r="X855" s="184"/>
      <c r="Y855" s="182"/>
      <c r="Z855" s="182"/>
      <c r="AA855" s="184"/>
      <c r="AB855" s="184"/>
      <c r="AC855" s="184"/>
      <c r="AD855" s="184"/>
      <c r="AE855" s="184"/>
      <c r="AF855" s="184"/>
      <c r="AG855" s="184"/>
      <c r="AH855" s="184"/>
      <c r="AI855" s="184"/>
      <c r="AJ855" s="174"/>
      <c r="AK855" s="174"/>
      <c r="AL855" s="174"/>
      <c r="AM855" s="174"/>
      <c r="AN855" s="174"/>
    </row>
    <row r="856" spans="1:40" ht="15.75" customHeight="1">
      <c r="A856" s="181" t="str">
        <f t="shared" si="5"/>
        <v/>
      </c>
      <c r="B856" s="182"/>
      <c r="C856" s="182"/>
      <c r="D856" s="182" t="str">
        <f t="array" ref="D856">IF(F856="","",INDEX(#REF!,MATCH(F856,#REF!,0)))</f>
        <v/>
      </c>
      <c r="E856" s="182" t="str">
        <f t="array" ref="E856">IF(F856="","",INDEX(#REF!,MATCH(F856,#REF!,0)))</f>
        <v/>
      </c>
      <c r="F856" s="182"/>
      <c r="G856" s="182"/>
      <c r="H856" s="183"/>
      <c r="I856" s="182"/>
      <c r="J856" s="182"/>
      <c r="K856" s="182"/>
      <c r="L856" s="182"/>
      <c r="M856" s="182"/>
      <c r="N856" s="182"/>
      <c r="O856" s="182"/>
      <c r="P856" s="184"/>
      <c r="Q856" s="184"/>
      <c r="R856" s="184"/>
      <c r="S856" s="184"/>
      <c r="T856" s="184"/>
      <c r="U856" s="184"/>
      <c r="V856" s="184"/>
      <c r="W856" s="184"/>
      <c r="X856" s="184"/>
      <c r="Y856" s="182"/>
      <c r="Z856" s="182"/>
      <c r="AA856" s="184"/>
      <c r="AB856" s="184"/>
      <c r="AC856" s="184"/>
      <c r="AD856" s="184"/>
      <c r="AE856" s="184"/>
      <c r="AF856" s="184"/>
      <c r="AG856" s="184"/>
      <c r="AH856" s="184"/>
      <c r="AI856" s="184"/>
      <c r="AJ856" s="174"/>
      <c r="AK856" s="174"/>
      <c r="AL856" s="174"/>
      <c r="AM856" s="174"/>
      <c r="AN856" s="174"/>
    </row>
    <row r="857" spans="1:40" ht="15.75" customHeight="1">
      <c r="A857" s="181" t="str">
        <f t="shared" si="5"/>
        <v/>
      </c>
      <c r="B857" s="182"/>
      <c r="C857" s="182"/>
      <c r="D857" s="182" t="str">
        <f t="array" ref="D857">IF(F857="","",INDEX(#REF!,MATCH(F857,#REF!,0)))</f>
        <v/>
      </c>
      <c r="E857" s="182" t="str">
        <f t="array" ref="E857">IF(F857="","",INDEX(#REF!,MATCH(F857,#REF!,0)))</f>
        <v/>
      </c>
      <c r="F857" s="182"/>
      <c r="G857" s="182"/>
      <c r="H857" s="183"/>
      <c r="I857" s="182"/>
      <c r="J857" s="182"/>
      <c r="K857" s="182"/>
      <c r="L857" s="182"/>
      <c r="M857" s="182"/>
      <c r="N857" s="182"/>
      <c r="O857" s="182"/>
      <c r="P857" s="184"/>
      <c r="Q857" s="184"/>
      <c r="R857" s="184"/>
      <c r="S857" s="184"/>
      <c r="T857" s="184"/>
      <c r="U857" s="184"/>
      <c r="V857" s="184"/>
      <c r="W857" s="184"/>
      <c r="X857" s="184"/>
      <c r="Y857" s="182"/>
      <c r="Z857" s="182"/>
      <c r="AA857" s="184"/>
      <c r="AB857" s="184"/>
      <c r="AC857" s="184"/>
      <c r="AD857" s="184"/>
      <c r="AE857" s="184"/>
      <c r="AF857" s="184"/>
      <c r="AG857" s="184"/>
      <c r="AH857" s="184"/>
      <c r="AI857" s="184"/>
      <c r="AJ857" s="174"/>
      <c r="AK857" s="174"/>
      <c r="AL857" s="174"/>
      <c r="AM857" s="174"/>
      <c r="AN857" s="174"/>
    </row>
    <row r="858" spans="1:40" ht="15.75" customHeight="1">
      <c r="A858" s="181" t="str">
        <f t="shared" si="5"/>
        <v/>
      </c>
      <c r="B858" s="182"/>
      <c r="C858" s="182"/>
      <c r="D858" s="182" t="str">
        <f t="array" ref="D858">IF(F858="","",INDEX(#REF!,MATCH(F858,#REF!,0)))</f>
        <v/>
      </c>
      <c r="E858" s="182" t="str">
        <f t="array" ref="E858">IF(F858="","",INDEX(#REF!,MATCH(F858,#REF!,0)))</f>
        <v/>
      </c>
      <c r="F858" s="182"/>
      <c r="G858" s="182"/>
      <c r="H858" s="183"/>
      <c r="I858" s="182"/>
      <c r="J858" s="182"/>
      <c r="K858" s="182"/>
      <c r="L858" s="182"/>
      <c r="M858" s="182"/>
      <c r="N858" s="182"/>
      <c r="O858" s="182"/>
      <c r="P858" s="184"/>
      <c r="Q858" s="184"/>
      <c r="R858" s="184"/>
      <c r="S858" s="184"/>
      <c r="T858" s="184"/>
      <c r="U858" s="184"/>
      <c r="V858" s="184"/>
      <c r="W858" s="184"/>
      <c r="X858" s="184"/>
      <c r="Y858" s="182"/>
      <c r="Z858" s="182"/>
      <c r="AA858" s="184"/>
      <c r="AB858" s="184"/>
      <c r="AC858" s="184"/>
      <c r="AD858" s="184"/>
      <c r="AE858" s="184"/>
      <c r="AF858" s="184"/>
      <c r="AG858" s="184"/>
      <c r="AH858" s="184"/>
      <c r="AI858" s="184"/>
      <c r="AJ858" s="174"/>
      <c r="AK858" s="174"/>
      <c r="AL858" s="174"/>
      <c r="AM858" s="174"/>
      <c r="AN858" s="174"/>
    </row>
    <row r="859" spans="1:40" ht="15.75" customHeight="1">
      <c r="A859" s="181" t="str">
        <f t="shared" si="5"/>
        <v/>
      </c>
      <c r="B859" s="182"/>
      <c r="C859" s="182"/>
      <c r="D859" s="182" t="str">
        <f t="array" ref="D859">IF(F859="","",INDEX(#REF!,MATCH(F859,#REF!,0)))</f>
        <v/>
      </c>
      <c r="E859" s="182" t="str">
        <f t="array" ref="E859">IF(F859="","",INDEX(#REF!,MATCH(F859,#REF!,0)))</f>
        <v/>
      </c>
      <c r="F859" s="182"/>
      <c r="G859" s="182"/>
      <c r="H859" s="183"/>
      <c r="I859" s="182"/>
      <c r="J859" s="182"/>
      <c r="K859" s="182"/>
      <c r="L859" s="182"/>
      <c r="M859" s="182"/>
      <c r="N859" s="182"/>
      <c r="O859" s="182"/>
      <c r="P859" s="184"/>
      <c r="Q859" s="184"/>
      <c r="R859" s="184"/>
      <c r="S859" s="184"/>
      <c r="T859" s="184"/>
      <c r="U859" s="184"/>
      <c r="V859" s="184"/>
      <c r="W859" s="184"/>
      <c r="X859" s="184"/>
      <c r="Y859" s="182"/>
      <c r="Z859" s="182"/>
      <c r="AA859" s="184"/>
      <c r="AB859" s="184"/>
      <c r="AC859" s="184"/>
      <c r="AD859" s="184"/>
      <c r="AE859" s="184"/>
      <c r="AF859" s="184"/>
      <c r="AG859" s="184"/>
      <c r="AH859" s="184"/>
      <c r="AI859" s="184"/>
      <c r="AJ859" s="174"/>
      <c r="AK859" s="174"/>
      <c r="AL859" s="174"/>
      <c r="AM859" s="174"/>
      <c r="AN859" s="174"/>
    </row>
    <row r="860" spans="1:40" ht="15.75" customHeight="1">
      <c r="A860" s="181" t="str">
        <f t="shared" si="5"/>
        <v/>
      </c>
      <c r="B860" s="182"/>
      <c r="C860" s="182"/>
      <c r="D860" s="182" t="str">
        <f t="array" ref="D860">IF(F860="","",INDEX(#REF!,MATCH(F860,#REF!,0)))</f>
        <v/>
      </c>
      <c r="E860" s="182" t="str">
        <f t="array" ref="E860">IF(F860="","",INDEX(#REF!,MATCH(F860,#REF!,0)))</f>
        <v/>
      </c>
      <c r="F860" s="182"/>
      <c r="G860" s="182"/>
      <c r="H860" s="183"/>
      <c r="I860" s="182"/>
      <c r="J860" s="182"/>
      <c r="K860" s="182"/>
      <c r="L860" s="182"/>
      <c r="M860" s="182"/>
      <c r="N860" s="182"/>
      <c r="O860" s="182"/>
      <c r="P860" s="184"/>
      <c r="Q860" s="184"/>
      <c r="R860" s="184"/>
      <c r="S860" s="184"/>
      <c r="T860" s="184"/>
      <c r="U860" s="184"/>
      <c r="V860" s="184"/>
      <c r="W860" s="184"/>
      <c r="X860" s="184"/>
      <c r="Y860" s="182"/>
      <c r="Z860" s="182"/>
      <c r="AA860" s="184"/>
      <c r="AB860" s="184"/>
      <c r="AC860" s="184"/>
      <c r="AD860" s="184"/>
      <c r="AE860" s="184"/>
      <c r="AF860" s="184"/>
      <c r="AG860" s="184"/>
      <c r="AH860" s="184"/>
      <c r="AI860" s="184"/>
      <c r="AJ860" s="174"/>
      <c r="AK860" s="174"/>
      <c r="AL860" s="174"/>
      <c r="AM860" s="174"/>
      <c r="AN860" s="174"/>
    </row>
    <row r="861" spans="1:40" ht="15.75" customHeight="1">
      <c r="A861" s="181" t="str">
        <f t="shared" si="5"/>
        <v/>
      </c>
      <c r="B861" s="182"/>
      <c r="C861" s="182"/>
      <c r="D861" s="182" t="str">
        <f t="array" ref="D861">IF(F861="","",INDEX(#REF!,MATCH(F861,#REF!,0)))</f>
        <v/>
      </c>
      <c r="E861" s="182" t="str">
        <f t="array" ref="E861">IF(F861="","",INDEX(#REF!,MATCH(F861,#REF!,0)))</f>
        <v/>
      </c>
      <c r="F861" s="182"/>
      <c r="G861" s="182"/>
      <c r="H861" s="183"/>
      <c r="I861" s="182"/>
      <c r="J861" s="182"/>
      <c r="K861" s="182"/>
      <c r="L861" s="182"/>
      <c r="M861" s="182"/>
      <c r="N861" s="182"/>
      <c r="O861" s="182"/>
      <c r="P861" s="184"/>
      <c r="Q861" s="184"/>
      <c r="R861" s="184"/>
      <c r="S861" s="184"/>
      <c r="T861" s="184"/>
      <c r="U861" s="184"/>
      <c r="V861" s="184"/>
      <c r="W861" s="184"/>
      <c r="X861" s="184"/>
      <c r="Y861" s="182"/>
      <c r="Z861" s="182"/>
      <c r="AA861" s="184"/>
      <c r="AB861" s="184"/>
      <c r="AC861" s="184"/>
      <c r="AD861" s="184"/>
      <c r="AE861" s="184"/>
      <c r="AF861" s="184"/>
      <c r="AG861" s="184"/>
      <c r="AH861" s="184"/>
      <c r="AI861" s="184"/>
      <c r="AJ861" s="174"/>
      <c r="AK861" s="174"/>
      <c r="AL861" s="174"/>
      <c r="AM861" s="174"/>
      <c r="AN861" s="174"/>
    </row>
    <row r="862" spans="1:40" ht="15.75" customHeight="1">
      <c r="A862" s="181" t="str">
        <f t="shared" si="5"/>
        <v/>
      </c>
      <c r="B862" s="182"/>
      <c r="C862" s="182"/>
      <c r="D862" s="182" t="str">
        <f t="array" ref="D862">IF(F862="","",INDEX(#REF!,MATCH(F862,#REF!,0)))</f>
        <v/>
      </c>
      <c r="E862" s="182" t="str">
        <f t="array" ref="E862">IF(F862="","",INDEX(#REF!,MATCH(F862,#REF!,0)))</f>
        <v/>
      </c>
      <c r="F862" s="182"/>
      <c r="G862" s="182"/>
      <c r="H862" s="183"/>
      <c r="I862" s="182"/>
      <c r="J862" s="182"/>
      <c r="K862" s="182"/>
      <c r="L862" s="182"/>
      <c r="M862" s="182"/>
      <c r="N862" s="182"/>
      <c r="O862" s="182"/>
      <c r="P862" s="184"/>
      <c r="Q862" s="184"/>
      <c r="R862" s="184"/>
      <c r="S862" s="184"/>
      <c r="T862" s="184"/>
      <c r="U862" s="184"/>
      <c r="V862" s="184"/>
      <c r="W862" s="184"/>
      <c r="X862" s="184"/>
      <c r="Y862" s="182"/>
      <c r="Z862" s="182"/>
      <c r="AA862" s="184"/>
      <c r="AB862" s="184"/>
      <c r="AC862" s="184"/>
      <c r="AD862" s="184"/>
      <c r="AE862" s="184"/>
      <c r="AF862" s="184"/>
      <c r="AG862" s="184"/>
      <c r="AH862" s="184"/>
      <c r="AI862" s="184"/>
      <c r="AJ862" s="174"/>
      <c r="AK862" s="174"/>
      <c r="AL862" s="174"/>
      <c r="AM862" s="174"/>
      <c r="AN862" s="174"/>
    </row>
    <row r="863" spans="1:40" ht="15.75" customHeight="1">
      <c r="A863" s="181" t="str">
        <f t="shared" si="5"/>
        <v/>
      </c>
      <c r="B863" s="182"/>
      <c r="C863" s="182"/>
      <c r="D863" s="182" t="str">
        <f t="array" ref="D863">IF(F863="","",INDEX(#REF!,MATCH(F863,#REF!,0)))</f>
        <v/>
      </c>
      <c r="E863" s="182" t="str">
        <f t="array" ref="E863">IF(F863="","",INDEX(#REF!,MATCH(F863,#REF!,0)))</f>
        <v/>
      </c>
      <c r="F863" s="182"/>
      <c r="G863" s="182"/>
      <c r="H863" s="183"/>
      <c r="I863" s="182"/>
      <c r="J863" s="182"/>
      <c r="K863" s="182"/>
      <c r="L863" s="182"/>
      <c r="M863" s="182"/>
      <c r="N863" s="182"/>
      <c r="O863" s="182"/>
      <c r="P863" s="184"/>
      <c r="Q863" s="184"/>
      <c r="R863" s="184"/>
      <c r="S863" s="184"/>
      <c r="T863" s="184"/>
      <c r="U863" s="184"/>
      <c r="V863" s="184"/>
      <c r="W863" s="184"/>
      <c r="X863" s="184"/>
      <c r="Y863" s="182"/>
      <c r="Z863" s="182"/>
      <c r="AA863" s="184"/>
      <c r="AB863" s="184"/>
      <c r="AC863" s="184"/>
      <c r="AD863" s="184"/>
      <c r="AE863" s="184"/>
      <c r="AF863" s="184"/>
      <c r="AG863" s="184"/>
      <c r="AH863" s="184"/>
      <c r="AI863" s="184"/>
      <c r="AJ863" s="174"/>
      <c r="AK863" s="174"/>
      <c r="AL863" s="174"/>
      <c r="AM863" s="174"/>
      <c r="AN863" s="174"/>
    </row>
    <row r="864" spans="1:40" ht="15.75" customHeight="1">
      <c r="A864" s="181" t="str">
        <f t="shared" si="5"/>
        <v/>
      </c>
      <c r="B864" s="182"/>
      <c r="C864" s="182"/>
      <c r="D864" s="182" t="str">
        <f t="array" ref="D864">IF(F864="","",INDEX(#REF!,MATCH(F864,#REF!,0)))</f>
        <v/>
      </c>
      <c r="E864" s="182" t="str">
        <f t="array" ref="E864">IF(F864="","",INDEX(#REF!,MATCH(F864,#REF!,0)))</f>
        <v/>
      </c>
      <c r="F864" s="182"/>
      <c r="G864" s="182"/>
      <c r="H864" s="183"/>
      <c r="I864" s="182"/>
      <c r="J864" s="182"/>
      <c r="K864" s="182"/>
      <c r="L864" s="182"/>
      <c r="M864" s="182"/>
      <c r="N864" s="182"/>
      <c r="O864" s="182"/>
      <c r="P864" s="184"/>
      <c r="Q864" s="184"/>
      <c r="R864" s="184"/>
      <c r="S864" s="184"/>
      <c r="T864" s="184"/>
      <c r="U864" s="184"/>
      <c r="V864" s="184"/>
      <c r="W864" s="184"/>
      <c r="X864" s="184"/>
      <c r="Y864" s="182"/>
      <c r="Z864" s="182"/>
      <c r="AA864" s="184"/>
      <c r="AB864" s="184"/>
      <c r="AC864" s="184"/>
      <c r="AD864" s="184"/>
      <c r="AE864" s="184"/>
      <c r="AF864" s="184"/>
      <c r="AG864" s="184"/>
      <c r="AH864" s="184"/>
      <c r="AI864" s="184"/>
      <c r="AJ864" s="174"/>
      <c r="AK864" s="174"/>
      <c r="AL864" s="174"/>
      <c r="AM864" s="174"/>
      <c r="AN864" s="174"/>
    </row>
    <row r="865" spans="1:40" ht="15.75" customHeight="1">
      <c r="A865" s="181" t="str">
        <f t="shared" si="5"/>
        <v/>
      </c>
      <c r="B865" s="182"/>
      <c r="C865" s="182"/>
      <c r="D865" s="182" t="str">
        <f t="array" ref="D865">IF(F865="","",INDEX(#REF!,MATCH(F865,#REF!,0)))</f>
        <v/>
      </c>
      <c r="E865" s="182" t="str">
        <f t="array" ref="E865">IF(F865="","",INDEX(#REF!,MATCH(F865,#REF!,0)))</f>
        <v/>
      </c>
      <c r="F865" s="182"/>
      <c r="G865" s="182"/>
      <c r="H865" s="183"/>
      <c r="I865" s="182"/>
      <c r="J865" s="182"/>
      <c r="K865" s="182"/>
      <c r="L865" s="182"/>
      <c r="M865" s="182"/>
      <c r="N865" s="182"/>
      <c r="O865" s="182"/>
      <c r="P865" s="184"/>
      <c r="Q865" s="184"/>
      <c r="R865" s="184"/>
      <c r="S865" s="184"/>
      <c r="T865" s="184"/>
      <c r="U865" s="184"/>
      <c r="V865" s="184"/>
      <c r="W865" s="184"/>
      <c r="X865" s="184"/>
      <c r="Y865" s="182"/>
      <c r="Z865" s="182"/>
      <c r="AA865" s="184"/>
      <c r="AB865" s="184"/>
      <c r="AC865" s="184"/>
      <c r="AD865" s="184"/>
      <c r="AE865" s="184"/>
      <c r="AF865" s="184"/>
      <c r="AG865" s="184"/>
      <c r="AH865" s="184"/>
      <c r="AI865" s="184"/>
      <c r="AJ865" s="174"/>
      <c r="AK865" s="174"/>
      <c r="AL865" s="174"/>
      <c r="AM865" s="174"/>
      <c r="AN865" s="174"/>
    </row>
    <row r="866" spans="1:40" ht="15.75" customHeight="1">
      <c r="A866" s="181" t="str">
        <f t="shared" si="5"/>
        <v/>
      </c>
      <c r="B866" s="182"/>
      <c r="C866" s="182"/>
      <c r="D866" s="182" t="str">
        <f t="array" ref="D866">IF(F866="","",INDEX(#REF!,MATCH(F866,#REF!,0)))</f>
        <v/>
      </c>
      <c r="E866" s="182" t="str">
        <f t="array" ref="E866">IF(F866="","",INDEX(#REF!,MATCH(F866,#REF!,0)))</f>
        <v/>
      </c>
      <c r="F866" s="182"/>
      <c r="G866" s="182"/>
      <c r="H866" s="183"/>
      <c r="I866" s="182"/>
      <c r="J866" s="182"/>
      <c r="K866" s="182"/>
      <c r="L866" s="182"/>
      <c r="M866" s="182"/>
      <c r="N866" s="182"/>
      <c r="O866" s="182"/>
      <c r="P866" s="184"/>
      <c r="Q866" s="184"/>
      <c r="R866" s="184"/>
      <c r="S866" s="184"/>
      <c r="T866" s="184"/>
      <c r="U866" s="184"/>
      <c r="V866" s="184"/>
      <c r="W866" s="184"/>
      <c r="X866" s="184"/>
      <c r="Y866" s="182"/>
      <c r="Z866" s="182"/>
      <c r="AA866" s="184"/>
      <c r="AB866" s="184"/>
      <c r="AC866" s="184"/>
      <c r="AD866" s="184"/>
      <c r="AE866" s="184"/>
      <c r="AF866" s="184"/>
      <c r="AG866" s="184"/>
      <c r="AH866" s="184"/>
      <c r="AI866" s="184"/>
      <c r="AJ866" s="174"/>
      <c r="AK866" s="174"/>
      <c r="AL866" s="174"/>
      <c r="AM866" s="174"/>
      <c r="AN866" s="174"/>
    </row>
    <row r="867" spans="1:40" ht="15.75" customHeight="1">
      <c r="A867" s="181" t="str">
        <f t="shared" si="5"/>
        <v/>
      </c>
      <c r="B867" s="182"/>
      <c r="C867" s="182"/>
      <c r="D867" s="182" t="str">
        <f t="array" ref="D867">IF(F867="","",INDEX(#REF!,MATCH(F867,#REF!,0)))</f>
        <v/>
      </c>
      <c r="E867" s="182" t="str">
        <f t="array" ref="E867">IF(F867="","",INDEX(#REF!,MATCH(F867,#REF!,0)))</f>
        <v/>
      </c>
      <c r="F867" s="182"/>
      <c r="G867" s="182"/>
      <c r="H867" s="183"/>
      <c r="I867" s="182"/>
      <c r="J867" s="182"/>
      <c r="K867" s="182"/>
      <c r="L867" s="182"/>
      <c r="M867" s="182"/>
      <c r="N867" s="182"/>
      <c r="O867" s="182"/>
      <c r="P867" s="184"/>
      <c r="Q867" s="184"/>
      <c r="R867" s="184"/>
      <c r="S867" s="184"/>
      <c r="T867" s="184"/>
      <c r="U867" s="184"/>
      <c r="V867" s="184"/>
      <c r="W867" s="184"/>
      <c r="X867" s="184"/>
      <c r="Y867" s="182"/>
      <c r="Z867" s="182"/>
      <c r="AA867" s="184"/>
      <c r="AB867" s="184"/>
      <c r="AC867" s="184"/>
      <c r="AD867" s="184"/>
      <c r="AE867" s="184"/>
      <c r="AF867" s="184"/>
      <c r="AG867" s="184"/>
      <c r="AH867" s="184"/>
      <c r="AI867" s="184"/>
      <c r="AJ867" s="174"/>
      <c r="AK867" s="174"/>
      <c r="AL867" s="174"/>
      <c r="AM867" s="174"/>
      <c r="AN867" s="174"/>
    </row>
    <row r="868" spans="1:40" ht="15.75" customHeight="1">
      <c r="A868" s="181" t="str">
        <f t="shared" si="5"/>
        <v/>
      </c>
      <c r="B868" s="182"/>
      <c r="C868" s="182"/>
      <c r="D868" s="182" t="str">
        <f t="array" ref="D868">IF(F868="","",INDEX(#REF!,MATCH(F868,#REF!,0)))</f>
        <v/>
      </c>
      <c r="E868" s="182" t="str">
        <f t="array" ref="E868">IF(F868="","",INDEX(#REF!,MATCH(F868,#REF!,0)))</f>
        <v/>
      </c>
      <c r="F868" s="182"/>
      <c r="G868" s="182"/>
      <c r="H868" s="183"/>
      <c r="I868" s="182"/>
      <c r="J868" s="182"/>
      <c r="K868" s="182"/>
      <c r="L868" s="182"/>
      <c r="M868" s="182"/>
      <c r="N868" s="182"/>
      <c r="O868" s="182"/>
      <c r="P868" s="184"/>
      <c r="Q868" s="184"/>
      <c r="R868" s="184"/>
      <c r="S868" s="184"/>
      <c r="T868" s="184"/>
      <c r="U868" s="184"/>
      <c r="V868" s="184"/>
      <c r="W868" s="184"/>
      <c r="X868" s="184"/>
      <c r="Y868" s="182"/>
      <c r="Z868" s="182"/>
      <c r="AA868" s="184"/>
      <c r="AB868" s="184"/>
      <c r="AC868" s="184"/>
      <c r="AD868" s="184"/>
      <c r="AE868" s="184"/>
      <c r="AF868" s="184"/>
      <c r="AG868" s="184"/>
      <c r="AH868" s="184"/>
      <c r="AI868" s="184"/>
      <c r="AJ868" s="174"/>
      <c r="AK868" s="174"/>
      <c r="AL868" s="174"/>
      <c r="AM868" s="174"/>
      <c r="AN868" s="174"/>
    </row>
    <row r="869" spans="1:40" ht="15.75" customHeight="1">
      <c r="A869" s="181" t="str">
        <f t="shared" si="5"/>
        <v/>
      </c>
      <c r="B869" s="182"/>
      <c r="C869" s="182"/>
      <c r="D869" s="182" t="str">
        <f t="array" ref="D869">IF(F869="","",INDEX(#REF!,MATCH(F869,#REF!,0)))</f>
        <v/>
      </c>
      <c r="E869" s="182" t="str">
        <f t="array" ref="E869">IF(F869="","",INDEX(#REF!,MATCH(F869,#REF!,0)))</f>
        <v/>
      </c>
      <c r="F869" s="182"/>
      <c r="G869" s="182"/>
      <c r="H869" s="183"/>
      <c r="I869" s="182"/>
      <c r="J869" s="182"/>
      <c r="K869" s="182"/>
      <c r="L869" s="182"/>
      <c r="M869" s="182"/>
      <c r="N869" s="182"/>
      <c r="O869" s="182"/>
      <c r="P869" s="184"/>
      <c r="Q869" s="184"/>
      <c r="R869" s="184"/>
      <c r="S869" s="184"/>
      <c r="T869" s="184"/>
      <c r="U869" s="184"/>
      <c r="V869" s="184"/>
      <c r="W869" s="184"/>
      <c r="X869" s="184"/>
      <c r="Y869" s="182"/>
      <c r="Z869" s="182"/>
      <c r="AA869" s="184"/>
      <c r="AB869" s="184"/>
      <c r="AC869" s="184"/>
      <c r="AD869" s="184"/>
      <c r="AE869" s="184"/>
      <c r="AF869" s="184"/>
      <c r="AG869" s="184"/>
      <c r="AH869" s="184"/>
      <c r="AI869" s="184"/>
      <c r="AJ869" s="174"/>
      <c r="AK869" s="174"/>
      <c r="AL869" s="174"/>
      <c r="AM869" s="174"/>
      <c r="AN869" s="174"/>
    </row>
    <row r="870" spans="1:40" ht="15.75" customHeight="1">
      <c r="A870" s="181" t="str">
        <f t="shared" si="5"/>
        <v/>
      </c>
      <c r="B870" s="182"/>
      <c r="C870" s="182"/>
      <c r="D870" s="182" t="str">
        <f t="array" ref="D870">IF(F870="","",INDEX(#REF!,MATCH(F870,#REF!,0)))</f>
        <v/>
      </c>
      <c r="E870" s="182" t="str">
        <f t="array" ref="E870">IF(F870="","",INDEX(#REF!,MATCH(F870,#REF!,0)))</f>
        <v/>
      </c>
      <c r="F870" s="182"/>
      <c r="G870" s="182"/>
      <c r="H870" s="183"/>
      <c r="I870" s="182"/>
      <c r="J870" s="182"/>
      <c r="K870" s="182"/>
      <c r="L870" s="182"/>
      <c r="M870" s="182"/>
      <c r="N870" s="182"/>
      <c r="O870" s="182"/>
      <c r="P870" s="184"/>
      <c r="Q870" s="184"/>
      <c r="R870" s="184"/>
      <c r="S870" s="184"/>
      <c r="T870" s="184"/>
      <c r="U870" s="184"/>
      <c r="V870" s="184"/>
      <c r="W870" s="184"/>
      <c r="X870" s="184"/>
      <c r="Y870" s="182"/>
      <c r="Z870" s="182"/>
      <c r="AA870" s="184"/>
      <c r="AB870" s="184"/>
      <c r="AC870" s="184"/>
      <c r="AD870" s="184"/>
      <c r="AE870" s="184"/>
      <c r="AF870" s="184"/>
      <c r="AG870" s="184"/>
      <c r="AH870" s="184"/>
      <c r="AI870" s="184"/>
      <c r="AJ870" s="174"/>
      <c r="AK870" s="174"/>
      <c r="AL870" s="174"/>
      <c r="AM870" s="174"/>
      <c r="AN870" s="174"/>
    </row>
    <row r="871" spans="1:40" ht="15.75" customHeight="1">
      <c r="A871" s="181" t="str">
        <f t="shared" si="5"/>
        <v/>
      </c>
      <c r="B871" s="182"/>
      <c r="C871" s="182"/>
      <c r="D871" s="182" t="str">
        <f t="array" ref="D871">IF(F871="","",INDEX(#REF!,MATCH(F871,#REF!,0)))</f>
        <v/>
      </c>
      <c r="E871" s="182" t="str">
        <f t="array" ref="E871">IF(F871="","",INDEX(#REF!,MATCH(F871,#REF!,0)))</f>
        <v/>
      </c>
      <c r="F871" s="182"/>
      <c r="G871" s="182"/>
      <c r="H871" s="183"/>
      <c r="I871" s="182"/>
      <c r="J871" s="182"/>
      <c r="K871" s="182"/>
      <c r="L871" s="182"/>
      <c r="M871" s="182"/>
      <c r="N871" s="182"/>
      <c r="O871" s="182"/>
      <c r="P871" s="184"/>
      <c r="Q871" s="184"/>
      <c r="R871" s="184"/>
      <c r="S871" s="184"/>
      <c r="T871" s="184"/>
      <c r="U871" s="184"/>
      <c r="V871" s="184"/>
      <c r="W871" s="184"/>
      <c r="X871" s="184"/>
      <c r="Y871" s="182"/>
      <c r="Z871" s="182"/>
      <c r="AA871" s="184"/>
      <c r="AB871" s="184"/>
      <c r="AC871" s="184"/>
      <c r="AD871" s="184"/>
      <c r="AE871" s="184"/>
      <c r="AF871" s="184"/>
      <c r="AG871" s="184"/>
      <c r="AH871" s="184"/>
      <c r="AI871" s="184"/>
      <c r="AJ871" s="174"/>
      <c r="AK871" s="174"/>
      <c r="AL871" s="174"/>
      <c r="AM871" s="174"/>
      <c r="AN871" s="174"/>
    </row>
    <row r="872" spans="1:40" ht="15.75" customHeight="1">
      <c r="A872" s="181" t="str">
        <f t="shared" si="5"/>
        <v/>
      </c>
      <c r="B872" s="182"/>
      <c r="C872" s="182"/>
      <c r="D872" s="182" t="str">
        <f t="array" ref="D872">IF(F872="","",INDEX(#REF!,MATCH(F872,#REF!,0)))</f>
        <v/>
      </c>
      <c r="E872" s="182" t="str">
        <f t="array" ref="E872">IF(F872="","",INDEX(#REF!,MATCH(F872,#REF!,0)))</f>
        <v/>
      </c>
      <c r="F872" s="182"/>
      <c r="G872" s="182"/>
      <c r="H872" s="183"/>
      <c r="I872" s="182"/>
      <c r="J872" s="182"/>
      <c r="K872" s="182"/>
      <c r="L872" s="182"/>
      <c r="M872" s="182"/>
      <c r="N872" s="182"/>
      <c r="O872" s="182"/>
      <c r="P872" s="184"/>
      <c r="Q872" s="184"/>
      <c r="R872" s="184"/>
      <c r="S872" s="184"/>
      <c r="T872" s="184"/>
      <c r="U872" s="184"/>
      <c r="V872" s="184"/>
      <c r="W872" s="184"/>
      <c r="X872" s="184"/>
      <c r="Y872" s="182"/>
      <c r="Z872" s="182"/>
      <c r="AA872" s="184"/>
      <c r="AB872" s="184"/>
      <c r="AC872" s="184"/>
      <c r="AD872" s="184"/>
      <c r="AE872" s="184"/>
      <c r="AF872" s="184"/>
      <c r="AG872" s="184"/>
      <c r="AH872" s="184"/>
      <c r="AI872" s="184"/>
      <c r="AJ872" s="174"/>
      <c r="AK872" s="174"/>
      <c r="AL872" s="174"/>
      <c r="AM872" s="174"/>
      <c r="AN872" s="174"/>
    </row>
    <row r="873" spans="1:40" ht="15.75" customHeight="1">
      <c r="A873" s="181" t="str">
        <f t="shared" si="5"/>
        <v/>
      </c>
      <c r="B873" s="182"/>
      <c r="C873" s="182"/>
      <c r="D873" s="182" t="str">
        <f t="array" ref="D873">IF(F873="","",INDEX(#REF!,MATCH(F873,#REF!,0)))</f>
        <v/>
      </c>
      <c r="E873" s="182" t="str">
        <f t="array" ref="E873">IF(F873="","",INDEX(#REF!,MATCH(F873,#REF!,0)))</f>
        <v/>
      </c>
      <c r="F873" s="182"/>
      <c r="G873" s="182"/>
      <c r="H873" s="183"/>
      <c r="I873" s="182"/>
      <c r="J873" s="182"/>
      <c r="K873" s="182"/>
      <c r="L873" s="182"/>
      <c r="M873" s="182"/>
      <c r="N873" s="182"/>
      <c r="O873" s="182"/>
      <c r="P873" s="184"/>
      <c r="Q873" s="184"/>
      <c r="R873" s="184"/>
      <c r="S873" s="184"/>
      <c r="T873" s="184"/>
      <c r="U873" s="184"/>
      <c r="V873" s="184"/>
      <c r="W873" s="184"/>
      <c r="X873" s="184"/>
      <c r="Y873" s="182"/>
      <c r="Z873" s="182"/>
      <c r="AA873" s="184"/>
      <c r="AB873" s="184"/>
      <c r="AC873" s="184"/>
      <c r="AD873" s="184"/>
      <c r="AE873" s="184"/>
      <c r="AF873" s="184"/>
      <c r="AG873" s="184"/>
      <c r="AH873" s="184"/>
      <c r="AI873" s="184"/>
      <c r="AJ873" s="174"/>
      <c r="AK873" s="174"/>
      <c r="AL873" s="174"/>
      <c r="AM873" s="174"/>
      <c r="AN873" s="174"/>
    </row>
    <row r="874" spans="1:40" ht="15.75" customHeight="1">
      <c r="A874" s="181" t="str">
        <f t="shared" si="5"/>
        <v/>
      </c>
      <c r="B874" s="182"/>
      <c r="C874" s="182"/>
      <c r="D874" s="182" t="str">
        <f t="array" ref="D874">IF(F874="","",INDEX(#REF!,MATCH(F874,#REF!,0)))</f>
        <v/>
      </c>
      <c r="E874" s="182" t="str">
        <f t="array" ref="E874">IF(F874="","",INDEX(#REF!,MATCH(F874,#REF!,0)))</f>
        <v/>
      </c>
      <c r="F874" s="182"/>
      <c r="G874" s="182"/>
      <c r="H874" s="183"/>
      <c r="I874" s="182"/>
      <c r="J874" s="182"/>
      <c r="K874" s="182"/>
      <c r="L874" s="182"/>
      <c r="M874" s="182"/>
      <c r="N874" s="182"/>
      <c r="O874" s="182"/>
      <c r="P874" s="184"/>
      <c r="Q874" s="184"/>
      <c r="R874" s="184"/>
      <c r="S874" s="184"/>
      <c r="T874" s="184"/>
      <c r="U874" s="184"/>
      <c r="V874" s="184"/>
      <c r="W874" s="184"/>
      <c r="X874" s="184"/>
      <c r="Y874" s="182"/>
      <c r="Z874" s="182"/>
      <c r="AA874" s="184"/>
      <c r="AB874" s="184"/>
      <c r="AC874" s="184"/>
      <c r="AD874" s="184"/>
      <c r="AE874" s="184"/>
      <c r="AF874" s="184"/>
      <c r="AG874" s="184"/>
      <c r="AH874" s="184"/>
      <c r="AI874" s="184"/>
      <c r="AJ874" s="174"/>
      <c r="AK874" s="174"/>
      <c r="AL874" s="174"/>
      <c r="AM874" s="174"/>
      <c r="AN874" s="174"/>
    </row>
    <row r="875" spans="1:40" ht="15.75" customHeight="1">
      <c r="A875" s="181" t="str">
        <f t="shared" si="5"/>
        <v/>
      </c>
      <c r="B875" s="182"/>
      <c r="C875" s="182"/>
      <c r="D875" s="182" t="str">
        <f t="array" ref="D875">IF(F875="","",INDEX(#REF!,MATCH(F875,#REF!,0)))</f>
        <v/>
      </c>
      <c r="E875" s="182" t="str">
        <f t="array" ref="E875">IF(F875="","",INDEX(#REF!,MATCH(F875,#REF!,0)))</f>
        <v/>
      </c>
      <c r="F875" s="182"/>
      <c r="G875" s="182"/>
      <c r="H875" s="183"/>
      <c r="I875" s="182"/>
      <c r="J875" s="182"/>
      <c r="K875" s="182"/>
      <c r="L875" s="182"/>
      <c r="M875" s="182"/>
      <c r="N875" s="182"/>
      <c r="O875" s="182"/>
      <c r="P875" s="184"/>
      <c r="Q875" s="184"/>
      <c r="R875" s="184"/>
      <c r="S875" s="184"/>
      <c r="T875" s="184"/>
      <c r="U875" s="184"/>
      <c r="V875" s="184"/>
      <c r="W875" s="184"/>
      <c r="X875" s="184"/>
      <c r="Y875" s="182"/>
      <c r="Z875" s="182"/>
      <c r="AA875" s="184"/>
      <c r="AB875" s="184"/>
      <c r="AC875" s="184"/>
      <c r="AD875" s="184"/>
      <c r="AE875" s="184"/>
      <c r="AF875" s="184"/>
      <c r="AG875" s="184"/>
      <c r="AH875" s="184"/>
      <c r="AI875" s="184"/>
      <c r="AJ875" s="174"/>
      <c r="AK875" s="174"/>
      <c r="AL875" s="174"/>
      <c r="AM875" s="174"/>
      <c r="AN875" s="174"/>
    </row>
    <row r="876" spans="1:40" ht="15.75" customHeight="1">
      <c r="A876" s="181" t="str">
        <f t="shared" si="5"/>
        <v/>
      </c>
      <c r="B876" s="182"/>
      <c r="C876" s="182"/>
      <c r="D876" s="182" t="str">
        <f t="array" ref="D876">IF(F876="","",INDEX(#REF!,MATCH(F876,#REF!,0)))</f>
        <v/>
      </c>
      <c r="E876" s="182" t="str">
        <f t="array" ref="E876">IF(F876="","",INDEX(#REF!,MATCH(F876,#REF!,0)))</f>
        <v/>
      </c>
      <c r="F876" s="182"/>
      <c r="G876" s="182"/>
      <c r="H876" s="183"/>
      <c r="I876" s="182"/>
      <c r="J876" s="182"/>
      <c r="K876" s="182"/>
      <c r="L876" s="182"/>
      <c r="M876" s="182"/>
      <c r="N876" s="182"/>
      <c r="O876" s="182"/>
      <c r="P876" s="184"/>
      <c r="Q876" s="184"/>
      <c r="R876" s="184"/>
      <c r="S876" s="184"/>
      <c r="T876" s="184"/>
      <c r="U876" s="184"/>
      <c r="V876" s="184"/>
      <c r="W876" s="184"/>
      <c r="X876" s="184"/>
      <c r="Y876" s="182"/>
      <c r="Z876" s="182"/>
      <c r="AA876" s="184"/>
      <c r="AB876" s="184"/>
      <c r="AC876" s="184"/>
      <c r="AD876" s="184"/>
      <c r="AE876" s="184"/>
      <c r="AF876" s="184"/>
      <c r="AG876" s="184"/>
      <c r="AH876" s="184"/>
      <c r="AI876" s="184"/>
      <c r="AJ876" s="174"/>
      <c r="AK876" s="174"/>
      <c r="AL876" s="174"/>
      <c r="AM876" s="174"/>
      <c r="AN876" s="174"/>
    </row>
    <row r="877" spans="1:40" ht="15.75" customHeight="1">
      <c r="A877" s="181" t="str">
        <f t="shared" si="5"/>
        <v/>
      </c>
      <c r="B877" s="182"/>
      <c r="C877" s="182"/>
      <c r="D877" s="182" t="str">
        <f t="array" ref="D877">IF(F877="","",INDEX(#REF!,MATCH(F877,#REF!,0)))</f>
        <v/>
      </c>
      <c r="E877" s="182" t="str">
        <f t="array" ref="E877">IF(F877="","",INDEX(#REF!,MATCH(F877,#REF!,0)))</f>
        <v/>
      </c>
      <c r="F877" s="182"/>
      <c r="G877" s="182"/>
      <c r="H877" s="183"/>
      <c r="I877" s="182"/>
      <c r="J877" s="182"/>
      <c r="K877" s="182"/>
      <c r="L877" s="182"/>
      <c r="M877" s="182"/>
      <c r="N877" s="182"/>
      <c r="O877" s="182"/>
      <c r="P877" s="184"/>
      <c r="Q877" s="184"/>
      <c r="R877" s="184"/>
      <c r="S877" s="184"/>
      <c r="T877" s="184"/>
      <c r="U877" s="184"/>
      <c r="V877" s="184"/>
      <c r="W877" s="184"/>
      <c r="X877" s="184"/>
      <c r="Y877" s="182"/>
      <c r="Z877" s="182"/>
      <c r="AA877" s="184"/>
      <c r="AB877" s="184"/>
      <c r="AC877" s="184"/>
      <c r="AD877" s="184"/>
      <c r="AE877" s="184"/>
      <c r="AF877" s="184"/>
      <c r="AG877" s="184"/>
      <c r="AH877" s="184"/>
      <c r="AI877" s="184"/>
      <c r="AJ877" s="174"/>
      <c r="AK877" s="174"/>
      <c r="AL877" s="174"/>
      <c r="AM877" s="174"/>
      <c r="AN877" s="174"/>
    </row>
    <row r="878" spans="1:40" ht="15.75" customHeight="1">
      <c r="A878" s="181" t="str">
        <f t="shared" si="5"/>
        <v/>
      </c>
      <c r="B878" s="182"/>
      <c r="C878" s="182"/>
      <c r="D878" s="182" t="str">
        <f t="array" ref="D878">IF(F878="","",INDEX(#REF!,MATCH(F878,#REF!,0)))</f>
        <v/>
      </c>
      <c r="E878" s="182" t="str">
        <f t="array" ref="E878">IF(F878="","",INDEX(#REF!,MATCH(F878,#REF!,0)))</f>
        <v/>
      </c>
      <c r="F878" s="182"/>
      <c r="G878" s="182"/>
      <c r="H878" s="183"/>
      <c r="I878" s="182"/>
      <c r="J878" s="182"/>
      <c r="K878" s="182"/>
      <c r="L878" s="182"/>
      <c r="M878" s="182"/>
      <c r="N878" s="182"/>
      <c r="O878" s="182"/>
      <c r="P878" s="184"/>
      <c r="Q878" s="184"/>
      <c r="R878" s="184"/>
      <c r="S878" s="184"/>
      <c r="T878" s="184"/>
      <c r="U878" s="184"/>
      <c r="V878" s="184"/>
      <c r="W878" s="184"/>
      <c r="X878" s="184"/>
      <c r="Y878" s="182"/>
      <c r="Z878" s="182"/>
      <c r="AA878" s="184"/>
      <c r="AB878" s="184"/>
      <c r="AC878" s="184"/>
      <c r="AD878" s="184"/>
      <c r="AE878" s="184"/>
      <c r="AF878" s="184"/>
      <c r="AG878" s="184"/>
      <c r="AH878" s="184"/>
      <c r="AI878" s="184"/>
      <c r="AJ878" s="174"/>
      <c r="AK878" s="174"/>
      <c r="AL878" s="174"/>
      <c r="AM878" s="174"/>
      <c r="AN878" s="174"/>
    </row>
    <row r="879" spans="1:40" ht="15.75" customHeight="1">
      <c r="A879" s="181" t="str">
        <f t="shared" si="5"/>
        <v/>
      </c>
      <c r="B879" s="182"/>
      <c r="C879" s="182"/>
      <c r="D879" s="182" t="str">
        <f t="array" ref="D879">IF(F879="","",INDEX(#REF!,MATCH(F879,#REF!,0)))</f>
        <v/>
      </c>
      <c r="E879" s="182" t="str">
        <f t="array" ref="E879">IF(F879="","",INDEX(#REF!,MATCH(F879,#REF!,0)))</f>
        <v/>
      </c>
      <c r="F879" s="182"/>
      <c r="G879" s="182"/>
      <c r="H879" s="183"/>
      <c r="I879" s="182"/>
      <c r="J879" s="182"/>
      <c r="K879" s="182"/>
      <c r="L879" s="182"/>
      <c r="M879" s="182"/>
      <c r="N879" s="182"/>
      <c r="O879" s="182"/>
      <c r="P879" s="184"/>
      <c r="Q879" s="184"/>
      <c r="R879" s="184"/>
      <c r="S879" s="184"/>
      <c r="T879" s="184"/>
      <c r="U879" s="184"/>
      <c r="V879" s="184"/>
      <c r="W879" s="184"/>
      <c r="X879" s="184"/>
      <c r="Y879" s="182"/>
      <c r="Z879" s="182"/>
      <c r="AA879" s="184"/>
      <c r="AB879" s="184"/>
      <c r="AC879" s="184"/>
      <c r="AD879" s="184"/>
      <c r="AE879" s="184"/>
      <c r="AF879" s="184"/>
      <c r="AG879" s="184"/>
      <c r="AH879" s="184"/>
      <c r="AI879" s="184"/>
      <c r="AJ879" s="174"/>
      <c r="AK879" s="174"/>
      <c r="AL879" s="174"/>
      <c r="AM879" s="174"/>
      <c r="AN879" s="174"/>
    </row>
    <row r="880" spans="1:40" ht="15.75" customHeight="1">
      <c r="A880" s="181" t="str">
        <f t="shared" si="5"/>
        <v/>
      </c>
      <c r="B880" s="182"/>
      <c r="C880" s="182"/>
      <c r="D880" s="182" t="str">
        <f t="array" ref="D880">IF(F880="","",INDEX(#REF!,MATCH(F880,#REF!,0)))</f>
        <v/>
      </c>
      <c r="E880" s="182" t="str">
        <f t="array" ref="E880">IF(F880="","",INDEX(#REF!,MATCH(F880,#REF!,0)))</f>
        <v/>
      </c>
      <c r="F880" s="182"/>
      <c r="G880" s="182"/>
      <c r="H880" s="183"/>
      <c r="I880" s="182"/>
      <c r="J880" s="182"/>
      <c r="K880" s="182"/>
      <c r="L880" s="182"/>
      <c r="M880" s="182"/>
      <c r="N880" s="182"/>
      <c r="O880" s="182"/>
      <c r="P880" s="184"/>
      <c r="Q880" s="184"/>
      <c r="R880" s="184"/>
      <c r="S880" s="184"/>
      <c r="T880" s="184"/>
      <c r="U880" s="184"/>
      <c r="V880" s="184"/>
      <c r="W880" s="184"/>
      <c r="X880" s="184"/>
      <c r="Y880" s="182"/>
      <c r="Z880" s="182"/>
      <c r="AA880" s="184"/>
      <c r="AB880" s="184"/>
      <c r="AC880" s="184"/>
      <c r="AD880" s="184"/>
      <c r="AE880" s="184"/>
      <c r="AF880" s="184"/>
      <c r="AG880" s="184"/>
      <c r="AH880" s="184"/>
      <c r="AI880" s="184"/>
      <c r="AJ880" s="174"/>
      <c r="AK880" s="174"/>
      <c r="AL880" s="174"/>
      <c r="AM880" s="174"/>
      <c r="AN880" s="174"/>
    </row>
    <row r="881" spans="1:40" ht="15.75" customHeight="1">
      <c r="A881" s="181" t="str">
        <f t="shared" si="5"/>
        <v/>
      </c>
      <c r="B881" s="182"/>
      <c r="C881" s="182"/>
      <c r="D881" s="182" t="str">
        <f t="array" ref="D881">IF(F881="","",INDEX(#REF!,MATCH(F881,#REF!,0)))</f>
        <v/>
      </c>
      <c r="E881" s="182" t="str">
        <f t="array" ref="E881">IF(F881="","",INDEX(#REF!,MATCH(F881,#REF!,0)))</f>
        <v/>
      </c>
      <c r="F881" s="182"/>
      <c r="G881" s="182"/>
      <c r="H881" s="183"/>
      <c r="I881" s="182"/>
      <c r="J881" s="182"/>
      <c r="K881" s="182"/>
      <c r="L881" s="182"/>
      <c r="M881" s="182"/>
      <c r="N881" s="182"/>
      <c r="O881" s="182"/>
      <c r="P881" s="184"/>
      <c r="Q881" s="184"/>
      <c r="R881" s="184"/>
      <c r="S881" s="184"/>
      <c r="T881" s="184"/>
      <c r="U881" s="184"/>
      <c r="V881" s="184"/>
      <c r="W881" s="184"/>
      <c r="X881" s="184"/>
      <c r="Y881" s="182"/>
      <c r="Z881" s="182"/>
      <c r="AA881" s="184"/>
      <c r="AB881" s="184"/>
      <c r="AC881" s="184"/>
      <c r="AD881" s="184"/>
      <c r="AE881" s="184"/>
      <c r="AF881" s="184"/>
      <c r="AG881" s="184"/>
      <c r="AH881" s="184"/>
      <c r="AI881" s="184"/>
      <c r="AJ881" s="174"/>
      <c r="AK881" s="174"/>
      <c r="AL881" s="174"/>
      <c r="AM881" s="174"/>
      <c r="AN881" s="174"/>
    </row>
    <row r="882" spans="1:40" ht="15.75" customHeight="1">
      <c r="A882" s="181" t="str">
        <f t="shared" si="5"/>
        <v/>
      </c>
      <c r="B882" s="182"/>
      <c r="C882" s="182"/>
      <c r="D882" s="182" t="str">
        <f t="array" ref="D882">IF(F882="","",INDEX(#REF!,MATCH(F882,#REF!,0)))</f>
        <v/>
      </c>
      <c r="E882" s="182" t="str">
        <f t="array" ref="E882">IF(F882="","",INDEX(#REF!,MATCH(F882,#REF!,0)))</f>
        <v/>
      </c>
      <c r="F882" s="182"/>
      <c r="G882" s="182"/>
      <c r="H882" s="183"/>
      <c r="I882" s="182"/>
      <c r="J882" s="182"/>
      <c r="K882" s="182"/>
      <c r="L882" s="182"/>
      <c r="M882" s="182"/>
      <c r="N882" s="182"/>
      <c r="O882" s="182"/>
      <c r="P882" s="184"/>
      <c r="Q882" s="184"/>
      <c r="R882" s="184"/>
      <c r="S882" s="184"/>
      <c r="T882" s="184"/>
      <c r="U882" s="184"/>
      <c r="V882" s="184"/>
      <c r="W882" s="184"/>
      <c r="X882" s="184"/>
      <c r="Y882" s="182"/>
      <c r="Z882" s="182"/>
      <c r="AA882" s="184"/>
      <c r="AB882" s="184"/>
      <c r="AC882" s="184"/>
      <c r="AD882" s="184"/>
      <c r="AE882" s="184"/>
      <c r="AF882" s="184"/>
      <c r="AG882" s="184"/>
      <c r="AH882" s="184"/>
      <c r="AI882" s="184"/>
      <c r="AJ882" s="174"/>
      <c r="AK882" s="174"/>
      <c r="AL882" s="174"/>
      <c r="AM882" s="174"/>
      <c r="AN882" s="174"/>
    </row>
    <row r="883" spans="1:40" ht="15.75" customHeight="1">
      <c r="A883" s="181" t="str">
        <f t="shared" si="5"/>
        <v/>
      </c>
      <c r="B883" s="182"/>
      <c r="C883" s="182"/>
      <c r="D883" s="182" t="str">
        <f t="array" ref="D883">IF(F883="","",INDEX(#REF!,MATCH(F883,#REF!,0)))</f>
        <v/>
      </c>
      <c r="E883" s="182" t="str">
        <f t="array" ref="E883">IF(F883="","",INDEX(#REF!,MATCH(F883,#REF!,0)))</f>
        <v/>
      </c>
      <c r="F883" s="182"/>
      <c r="G883" s="182"/>
      <c r="H883" s="183"/>
      <c r="I883" s="182"/>
      <c r="J883" s="182"/>
      <c r="K883" s="182"/>
      <c r="L883" s="182"/>
      <c r="M883" s="182"/>
      <c r="N883" s="182"/>
      <c r="O883" s="182"/>
      <c r="P883" s="184"/>
      <c r="Q883" s="184"/>
      <c r="R883" s="184"/>
      <c r="S883" s="184"/>
      <c r="T883" s="184"/>
      <c r="U883" s="184"/>
      <c r="V883" s="184"/>
      <c r="W883" s="184"/>
      <c r="X883" s="184"/>
      <c r="Y883" s="182"/>
      <c r="Z883" s="182"/>
      <c r="AA883" s="184"/>
      <c r="AB883" s="184"/>
      <c r="AC883" s="184"/>
      <c r="AD883" s="184"/>
      <c r="AE883" s="184"/>
      <c r="AF883" s="184"/>
      <c r="AG883" s="184"/>
      <c r="AH883" s="184"/>
      <c r="AI883" s="184"/>
      <c r="AJ883" s="174"/>
      <c r="AK883" s="174"/>
      <c r="AL883" s="174"/>
      <c r="AM883" s="174"/>
      <c r="AN883" s="174"/>
    </row>
    <row r="884" spans="1:40" ht="15.75" customHeight="1">
      <c r="A884" s="181" t="str">
        <f t="shared" si="5"/>
        <v/>
      </c>
      <c r="B884" s="182"/>
      <c r="C884" s="182"/>
      <c r="D884" s="182" t="str">
        <f t="array" ref="D884">IF(F884="","",INDEX(#REF!,MATCH(F884,#REF!,0)))</f>
        <v/>
      </c>
      <c r="E884" s="182" t="str">
        <f t="array" ref="E884">IF(F884="","",INDEX(#REF!,MATCH(F884,#REF!,0)))</f>
        <v/>
      </c>
      <c r="F884" s="182"/>
      <c r="G884" s="182"/>
      <c r="H884" s="183"/>
      <c r="I884" s="182"/>
      <c r="J884" s="182"/>
      <c r="K884" s="182"/>
      <c r="L884" s="182"/>
      <c r="M884" s="182"/>
      <c r="N884" s="182"/>
      <c r="O884" s="182"/>
      <c r="P884" s="184"/>
      <c r="Q884" s="184"/>
      <c r="R884" s="184"/>
      <c r="S884" s="184"/>
      <c r="T884" s="184"/>
      <c r="U884" s="184"/>
      <c r="V884" s="184"/>
      <c r="W884" s="184"/>
      <c r="X884" s="184"/>
      <c r="Y884" s="182"/>
      <c r="Z884" s="182"/>
      <c r="AA884" s="184"/>
      <c r="AB884" s="184"/>
      <c r="AC884" s="184"/>
      <c r="AD884" s="184"/>
      <c r="AE884" s="184"/>
      <c r="AF884" s="184"/>
      <c r="AG884" s="184"/>
      <c r="AH884" s="184"/>
      <c r="AI884" s="184"/>
      <c r="AJ884" s="174"/>
      <c r="AK884" s="174"/>
      <c r="AL884" s="174"/>
      <c r="AM884" s="174"/>
      <c r="AN884" s="174"/>
    </row>
    <row r="885" spans="1:40" ht="15.75" customHeight="1">
      <c r="A885" s="181" t="str">
        <f t="shared" si="5"/>
        <v/>
      </c>
      <c r="B885" s="182"/>
      <c r="C885" s="182"/>
      <c r="D885" s="182" t="str">
        <f t="array" ref="D885">IF(F885="","",INDEX(#REF!,MATCH(F885,#REF!,0)))</f>
        <v/>
      </c>
      <c r="E885" s="182" t="str">
        <f t="array" ref="E885">IF(F885="","",INDEX(#REF!,MATCH(F885,#REF!,0)))</f>
        <v/>
      </c>
      <c r="F885" s="182"/>
      <c r="G885" s="182"/>
      <c r="H885" s="183"/>
      <c r="I885" s="182"/>
      <c r="J885" s="182"/>
      <c r="K885" s="182"/>
      <c r="L885" s="182"/>
      <c r="M885" s="182"/>
      <c r="N885" s="182"/>
      <c r="O885" s="182"/>
      <c r="P885" s="184"/>
      <c r="Q885" s="184"/>
      <c r="R885" s="184"/>
      <c r="S885" s="184"/>
      <c r="T885" s="184"/>
      <c r="U885" s="184"/>
      <c r="V885" s="184"/>
      <c r="W885" s="184"/>
      <c r="X885" s="184"/>
      <c r="Y885" s="182"/>
      <c r="Z885" s="182"/>
      <c r="AA885" s="184"/>
      <c r="AB885" s="184"/>
      <c r="AC885" s="184"/>
      <c r="AD885" s="184"/>
      <c r="AE885" s="184"/>
      <c r="AF885" s="184"/>
      <c r="AG885" s="184"/>
      <c r="AH885" s="184"/>
      <c r="AI885" s="184"/>
      <c r="AJ885" s="174"/>
      <c r="AK885" s="174"/>
      <c r="AL885" s="174"/>
      <c r="AM885" s="174"/>
      <c r="AN885" s="174"/>
    </row>
    <row r="886" spans="1:40" ht="15.75" customHeight="1">
      <c r="A886" s="181" t="str">
        <f t="shared" si="5"/>
        <v/>
      </c>
      <c r="B886" s="182"/>
      <c r="C886" s="182"/>
      <c r="D886" s="182" t="str">
        <f t="array" ref="D886">IF(F886="","",INDEX(#REF!,MATCH(F886,#REF!,0)))</f>
        <v/>
      </c>
      <c r="E886" s="182" t="str">
        <f t="array" ref="E886">IF(F886="","",INDEX(#REF!,MATCH(F886,#REF!,0)))</f>
        <v/>
      </c>
      <c r="F886" s="182"/>
      <c r="G886" s="182"/>
      <c r="H886" s="183"/>
      <c r="I886" s="182"/>
      <c r="J886" s="182"/>
      <c r="K886" s="182"/>
      <c r="L886" s="182"/>
      <c r="M886" s="182"/>
      <c r="N886" s="182"/>
      <c r="O886" s="182"/>
      <c r="P886" s="184"/>
      <c r="Q886" s="184"/>
      <c r="R886" s="184"/>
      <c r="S886" s="184"/>
      <c r="T886" s="184"/>
      <c r="U886" s="184"/>
      <c r="V886" s="184"/>
      <c r="W886" s="184"/>
      <c r="X886" s="184"/>
      <c r="Y886" s="182"/>
      <c r="Z886" s="182"/>
      <c r="AA886" s="184"/>
      <c r="AB886" s="184"/>
      <c r="AC886" s="184"/>
      <c r="AD886" s="184"/>
      <c r="AE886" s="184"/>
      <c r="AF886" s="184"/>
      <c r="AG886" s="184"/>
      <c r="AH886" s="184"/>
      <c r="AI886" s="184"/>
      <c r="AJ886" s="174"/>
      <c r="AK886" s="174"/>
      <c r="AL886" s="174"/>
      <c r="AM886" s="174"/>
      <c r="AN886" s="174"/>
    </row>
    <row r="887" spans="1:40" ht="15.75" customHeight="1">
      <c r="A887" s="181" t="str">
        <f t="shared" si="5"/>
        <v/>
      </c>
      <c r="B887" s="182"/>
      <c r="C887" s="182"/>
      <c r="D887" s="182" t="str">
        <f t="array" ref="D887">IF(F887="","",INDEX(#REF!,MATCH(F887,#REF!,0)))</f>
        <v/>
      </c>
      <c r="E887" s="182" t="str">
        <f t="array" ref="E887">IF(F887="","",INDEX(#REF!,MATCH(F887,#REF!,0)))</f>
        <v/>
      </c>
      <c r="F887" s="182"/>
      <c r="G887" s="182"/>
      <c r="H887" s="183"/>
      <c r="I887" s="182"/>
      <c r="J887" s="182"/>
      <c r="K887" s="182"/>
      <c r="L887" s="182"/>
      <c r="M887" s="182"/>
      <c r="N887" s="182"/>
      <c r="O887" s="182"/>
      <c r="P887" s="184"/>
      <c r="Q887" s="184"/>
      <c r="R887" s="184"/>
      <c r="S887" s="184"/>
      <c r="T887" s="184"/>
      <c r="U887" s="184"/>
      <c r="V887" s="184"/>
      <c r="W887" s="184"/>
      <c r="X887" s="184"/>
      <c r="Y887" s="182"/>
      <c r="Z887" s="182"/>
      <c r="AA887" s="184"/>
      <c r="AB887" s="184"/>
      <c r="AC887" s="184"/>
      <c r="AD887" s="184"/>
      <c r="AE887" s="184"/>
      <c r="AF887" s="184"/>
      <c r="AG887" s="184"/>
      <c r="AH887" s="184"/>
      <c r="AI887" s="184"/>
      <c r="AJ887" s="174"/>
      <c r="AK887" s="174"/>
      <c r="AL887" s="174"/>
      <c r="AM887" s="174"/>
      <c r="AN887" s="174"/>
    </row>
    <row r="888" spans="1:40" ht="15.75" customHeight="1">
      <c r="A888" s="181" t="str">
        <f t="shared" si="5"/>
        <v/>
      </c>
      <c r="B888" s="182"/>
      <c r="C888" s="182"/>
      <c r="D888" s="182" t="str">
        <f t="array" ref="D888">IF(F888="","",INDEX(#REF!,MATCH(F888,#REF!,0)))</f>
        <v/>
      </c>
      <c r="E888" s="182" t="str">
        <f t="array" ref="E888">IF(F888="","",INDEX(#REF!,MATCH(F888,#REF!,0)))</f>
        <v/>
      </c>
      <c r="F888" s="182"/>
      <c r="G888" s="182"/>
      <c r="H888" s="183"/>
      <c r="I888" s="182"/>
      <c r="J888" s="182"/>
      <c r="K888" s="182"/>
      <c r="L888" s="182"/>
      <c r="M888" s="182"/>
      <c r="N888" s="182"/>
      <c r="O888" s="182"/>
      <c r="P888" s="184"/>
      <c r="Q888" s="184"/>
      <c r="R888" s="184"/>
      <c r="S888" s="184"/>
      <c r="T888" s="184"/>
      <c r="U888" s="184"/>
      <c r="V888" s="184"/>
      <c r="W888" s="184"/>
      <c r="X888" s="184"/>
      <c r="Y888" s="182"/>
      <c r="Z888" s="182"/>
      <c r="AA888" s="184"/>
      <c r="AB888" s="184"/>
      <c r="AC888" s="184"/>
      <c r="AD888" s="184"/>
      <c r="AE888" s="184"/>
      <c r="AF888" s="184"/>
      <c r="AG888" s="184"/>
      <c r="AH888" s="184"/>
      <c r="AI888" s="184"/>
      <c r="AJ888" s="174"/>
      <c r="AK888" s="174"/>
      <c r="AL888" s="174"/>
      <c r="AM888" s="174"/>
      <c r="AN888" s="174"/>
    </row>
    <row r="889" spans="1:40" ht="15.75" customHeight="1">
      <c r="A889" s="181" t="str">
        <f t="shared" si="5"/>
        <v/>
      </c>
      <c r="B889" s="182"/>
      <c r="C889" s="182"/>
      <c r="D889" s="182" t="str">
        <f t="array" ref="D889">IF(F889="","",INDEX(#REF!,MATCH(F889,#REF!,0)))</f>
        <v/>
      </c>
      <c r="E889" s="182" t="str">
        <f t="array" ref="E889">IF(F889="","",INDEX(#REF!,MATCH(F889,#REF!,0)))</f>
        <v/>
      </c>
      <c r="F889" s="182"/>
      <c r="G889" s="182"/>
      <c r="H889" s="183"/>
      <c r="I889" s="182"/>
      <c r="J889" s="182"/>
      <c r="K889" s="182"/>
      <c r="L889" s="182"/>
      <c r="M889" s="182"/>
      <c r="N889" s="182"/>
      <c r="O889" s="182"/>
      <c r="P889" s="184"/>
      <c r="Q889" s="184"/>
      <c r="R889" s="184"/>
      <c r="S889" s="184"/>
      <c r="T889" s="184"/>
      <c r="U889" s="184"/>
      <c r="V889" s="184"/>
      <c r="W889" s="184"/>
      <c r="X889" s="184"/>
      <c r="Y889" s="182"/>
      <c r="Z889" s="182"/>
      <c r="AA889" s="184"/>
      <c r="AB889" s="184"/>
      <c r="AC889" s="184"/>
      <c r="AD889" s="184"/>
      <c r="AE889" s="184"/>
      <c r="AF889" s="184"/>
      <c r="AG889" s="184"/>
      <c r="AH889" s="184"/>
      <c r="AI889" s="184"/>
      <c r="AJ889" s="174"/>
      <c r="AK889" s="174"/>
      <c r="AL889" s="174"/>
      <c r="AM889" s="174"/>
      <c r="AN889" s="174"/>
    </row>
    <row r="890" spans="1:40" ht="15.75" customHeight="1">
      <c r="A890" s="181" t="str">
        <f t="shared" si="5"/>
        <v/>
      </c>
      <c r="B890" s="182"/>
      <c r="C890" s="182"/>
      <c r="D890" s="182" t="str">
        <f t="array" ref="D890">IF(F890="","",INDEX(#REF!,MATCH(F890,#REF!,0)))</f>
        <v/>
      </c>
      <c r="E890" s="182" t="str">
        <f t="array" ref="E890">IF(F890="","",INDEX(#REF!,MATCH(F890,#REF!,0)))</f>
        <v/>
      </c>
      <c r="F890" s="182"/>
      <c r="G890" s="182"/>
      <c r="H890" s="183"/>
      <c r="I890" s="182"/>
      <c r="J890" s="182"/>
      <c r="K890" s="182"/>
      <c r="L890" s="182"/>
      <c r="M890" s="182"/>
      <c r="N890" s="182"/>
      <c r="O890" s="182"/>
      <c r="P890" s="184"/>
      <c r="Q890" s="184"/>
      <c r="R890" s="184"/>
      <c r="S890" s="184"/>
      <c r="T890" s="184"/>
      <c r="U890" s="184"/>
      <c r="V890" s="184"/>
      <c r="W890" s="184"/>
      <c r="X890" s="184"/>
      <c r="Y890" s="182"/>
      <c r="Z890" s="182"/>
      <c r="AA890" s="184"/>
      <c r="AB890" s="184"/>
      <c r="AC890" s="184"/>
      <c r="AD890" s="184"/>
      <c r="AE890" s="184"/>
      <c r="AF890" s="184"/>
      <c r="AG890" s="184"/>
      <c r="AH890" s="184"/>
      <c r="AI890" s="184"/>
      <c r="AJ890" s="174"/>
      <c r="AK890" s="174"/>
      <c r="AL890" s="174"/>
      <c r="AM890" s="174"/>
      <c r="AN890" s="174"/>
    </row>
    <row r="891" spans="1:40" ht="15.75" customHeight="1">
      <c r="A891" s="181" t="str">
        <f t="shared" si="5"/>
        <v/>
      </c>
      <c r="B891" s="182"/>
      <c r="C891" s="182"/>
      <c r="D891" s="182" t="str">
        <f t="array" ref="D891">IF(F891="","",INDEX(#REF!,MATCH(F891,#REF!,0)))</f>
        <v/>
      </c>
      <c r="E891" s="182" t="str">
        <f t="array" ref="E891">IF(F891="","",INDEX(#REF!,MATCH(F891,#REF!,0)))</f>
        <v/>
      </c>
      <c r="F891" s="182"/>
      <c r="G891" s="182"/>
      <c r="H891" s="183"/>
      <c r="I891" s="182"/>
      <c r="J891" s="182"/>
      <c r="K891" s="182"/>
      <c r="L891" s="182"/>
      <c r="M891" s="182"/>
      <c r="N891" s="182"/>
      <c r="O891" s="182"/>
      <c r="P891" s="184"/>
      <c r="Q891" s="184"/>
      <c r="R891" s="184"/>
      <c r="S891" s="184"/>
      <c r="T891" s="184"/>
      <c r="U891" s="184"/>
      <c r="V891" s="184"/>
      <c r="W891" s="184"/>
      <c r="X891" s="184"/>
      <c r="Y891" s="182"/>
      <c r="Z891" s="182"/>
      <c r="AA891" s="184"/>
      <c r="AB891" s="184"/>
      <c r="AC891" s="184"/>
      <c r="AD891" s="184"/>
      <c r="AE891" s="184"/>
      <c r="AF891" s="184"/>
      <c r="AG891" s="184"/>
      <c r="AH891" s="184"/>
      <c r="AI891" s="184"/>
      <c r="AJ891" s="174"/>
      <c r="AK891" s="174"/>
      <c r="AL891" s="174"/>
      <c r="AM891" s="174"/>
      <c r="AN891" s="174"/>
    </row>
    <row r="892" spans="1:40" ht="15.75" customHeight="1">
      <c r="A892" s="181" t="str">
        <f t="shared" si="5"/>
        <v/>
      </c>
      <c r="B892" s="182"/>
      <c r="C892" s="182"/>
      <c r="D892" s="182" t="str">
        <f t="array" ref="D892">IF(F892="","",INDEX(#REF!,MATCH(F892,#REF!,0)))</f>
        <v/>
      </c>
      <c r="E892" s="182" t="str">
        <f t="array" ref="E892">IF(F892="","",INDEX(#REF!,MATCH(F892,#REF!,0)))</f>
        <v/>
      </c>
      <c r="F892" s="182"/>
      <c r="G892" s="182"/>
      <c r="H892" s="183"/>
      <c r="I892" s="182"/>
      <c r="J892" s="182"/>
      <c r="K892" s="182"/>
      <c r="L892" s="182"/>
      <c r="M892" s="182"/>
      <c r="N892" s="182"/>
      <c r="O892" s="182"/>
      <c r="P892" s="184"/>
      <c r="Q892" s="184"/>
      <c r="R892" s="184"/>
      <c r="S892" s="184"/>
      <c r="T892" s="184"/>
      <c r="U892" s="184"/>
      <c r="V892" s="184"/>
      <c r="W892" s="184"/>
      <c r="X892" s="184"/>
      <c r="Y892" s="182"/>
      <c r="Z892" s="182"/>
      <c r="AA892" s="184"/>
      <c r="AB892" s="184"/>
      <c r="AC892" s="184"/>
      <c r="AD892" s="184"/>
      <c r="AE892" s="184"/>
      <c r="AF892" s="184"/>
      <c r="AG892" s="184"/>
      <c r="AH892" s="184"/>
      <c r="AI892" s="184"/>
      <c r="AJ892" s="174"/>
      <c r="AK892" s="174"/>
      <c r="AL892" s="174"/>
      <c r="AM892" s="174"/>
      <c r="AN892" s="174"/>
    </row>
    <row r="893" spans="1:40" ht="15.75" customHeight="1">
      <c r="A893" s="181" t="str">
        <f t="shared" si="5"/>
        <v/>
      </c>
      <c r="B893" s="182"/>
      <c r="C893" s="182"/>
      <c r="D893" s="182" t="str">
        <f t="array" ref="D893">IF(F893="","",INDEX(#REF!,MATCH(F893,#REF!,0)))</f>
        <v/>
      </c>
      <c r="E893" s="182" t="str">
        <f t="array" ref="E893">IF(F893="","",INDEX(#REF!,MATCH(F893,#REF!,0)))</f>
        <v/>
      </c>
      <c r="F893" s="182"/>
      <c r="G893" s="182"/>
      <c r="H893" s="183"/>
      <c r="I893" s="182"/>
      <c r="J893" s="182"/>
      <c r="K893" s="182"/>
      <c r="L893" s="182"/>
      <c r="M893" s="182"/>
      <c r="N893" s="182"/>
      <c r="O893" s="182"/>
      <c r="P893" s="184"/>
      <c r="Q893" s="184"/>
      <c r="R893" s="184"/>
      <c r="S893" s="184"/>
      <c r="T893" s="184"/>
      <c r="U893" s="184"/>
      <c r="V893" s="184"/>
      <c r="W893" s="184"/>
      <c r="X893" s="184"/>
      <c r="Y893" s="182"/>
      <c r="Z893" s="182"/>
      <c r="AA893" s="184"/>
      <c r="AB893" s="184"/>
      <c r="AC893" s="184"/>
      <c r="AD893" s="184"/>
      <c r="AE893" s="184"/>
      <c r="AF893" s="184"/>
      <c r="AG893" s="184"/>
      <c r="AH893" s="184"/>
      <c r="AI893" s="184"/>
      <c r="AJ893" s="174"/>
      <c r="AK893" s="174"/>
      <c r="AL893" s="174"/>
      <c r="AM893" s="174"/>
      <c r="AN893" s="174"/>
    </row>
    <row r="894" spans="1:40" ht="15.75" customHeight="1">
      <c r="A894" s="181" t="str">
        <f t="shared" si="5"/>
        <v/>
      </c>
      <c r="B894" s="182"/>
      <c r="C894" s="182"/>
      <c r="D894" s="182" t="str">
        <f t="array" ref="D894">IF(F894="","",INDEX(#REF!,MATCH(F894,#REF!,0)))</f>
        <v/>
      </c>
      <c r="E894" s="182" t="str">
        <f t="array" ref="E894">IF(F894="","",INDEX(#REF!,MATCH(F894,#REF!,0)))</f>
        <v/>
      </c>
      <c r="F894" s="182"/>
      <c r="G894" s="182"/>
      <c r="H894" s="183"/>
      <c r="I894" s="182"/>
      <c r="J894" s="182"/>
      <c r="K894" s="182"/>
      <c r="L894" s="182"/>
      <c r="M894" s="182"/>
      <c r="N894" s="182"/>
      <c r="O894" s="182"/>
      <c r="P894" s="184"/>
      <c r="Q894" s="184"/>
      <c r="R894" s="184"/>
      <c r="S894" s="184"/>
      <c r="T894" s="184"/>
      <c r="U894" s="184"/>
      <c r="V894" s="184"/>
      <c r="W894" s="184"/>
      <c r="X894" s="184"/>
      <c r="Y894" s="182"/>
      <c r="Z894" s="182"/>
      <c r="AA894" s="184"/>
      <c r="AB894" s="184"/>
      <c r="AC894" s="184"/>
      <c r="AD894" s="184"/>
      <c r="AE894" s="184"/>
      <c r="AF894" s="184"/>
      <c r="AG894" s="184"/>
      <c r="AH894" s="184"/>
      <c r="AI894" s="184"/>
      <c r="AJ894" s="174"/>
      <c r="AK894" s="174"/>
      <c r="AL894" s="174"/>
      <c r="AM894" s="174"/>
      <c r="AN894" s="174"/>
    </row>
    <row r="895" spans="1:40" ht="15.75" customHeight="1">
      <c r="A895" s="181" t="str">
        <f t="shared" si="5"/>
        <v/>
      </c>
      <c r="B895" s="182"/>
      <c r="C895" s="182"/>
      <c r="D895" s="182" t="str">
        <f t="array" ref="D895">IF(F895="","",INDEX(#REF!,MATCH(F895,#REF!,0)))</f>
        <v/>
      </c>
      <c r="E895" s="182" t="str">
        <f t="array" ref="E895">IF(F895="","",INDEX(#REF!,MATCH(F895,#REF!,0)))</f>
        <v/>
      </c>
      <c r="F895" s="182"/>
      <c r="G895" s="182"/>
      <c r="H895" s="183"/>
      <c r="I895" s="182"/>
      <c r="J895" s="182"/>
      <c r="K895" s="182"/>
      <c r="L895" s="182"/>
      <c r="M895" s="182"/>
      <c r="N895" s="182"/>
      <c r="O895" s="182"/>
      <c r="P895" s="184"/>
      <c r="Q895" s="184"/>
      <c r="R895" s="184"/>
      <c r="S895" s="184"/>
      <c r="T895" s="184"/>
      <c r="U895" s="184"/>
      <c r="V895" s="184"/>
      <c r="W895" s="184"/>
      <c r="X895" s="184"/>
      <c r="Y895" s="182"/>
      <c r="Z895" s="182"/>
      <c r="AA895" s="184"/>
      <c r="AB895" s="184"/>
      <c r="AC895" s="184"/>
      <c r="AD895" s="184"/>
      <c r="AE895" s="184"/>
      <c r="AF895" s="184"/>
      <c r="AG895" s="184"/>
      <c r="AH895" s="184"/>
      <c r="AI895" s="184"/>
      <c r="AJ895" s="174"/>
      <c r="AK895" s="174"/>
      <c r="AL895" s="174"/>
      <c r="AM895" s="174"/>
      <c r="AN895" s="174"/>
    </row>
    <row r="896" spans="1:40" ht="15.75" customHeight="1">
      <c r="A896" s="181" t="str">
        <f t="shared" si="5"/>
        <v/>
      </c>
      <c r="B896" s="182"/>
      <c r="C896" s="182"/>
      <c r="D896" s="182" t="str">
        <f t="array" ref="D896">IF(F896="","",INDEX(#REF!,MATCH(F896,#REF!,0)))</f>
        <v/>
      </c>
      <c r="E896" s="182" t="str">
        <f t="array" ref="E896">IF(F896="","",INDEX(#REF!,MATCH(F896,#REF!,0)))</f>
        <v/>
      </c>
      <c r="F896" s="182"/>
      <c r="G896" s="182"/>
      <c r="H896" s="183"/>
      <c r="I896" s="182"/>
      <c r="J896" s="182"/>
      <c r="K896" s="182"/>
      <c r="L896" s="182"/>
      <c r="M896" s="182"/>
      <c r="N896" s="182"/>
      <c r="O896" s="182"/>
      <c r="P896" s="184"/>
      <c r="Q896" s="184"/>
      <c r="R896" s="184"/>
      <c r="S896" s="184"/>
      <c r="T896" s="184"/>
      <c r="U896" s="184"/>
      <c r="V896" s="184"/>
      <c r="W896" s="184"/>
      <c r="X896" s="184"/>
      <c r="Y896" s="182"/>
      <c r="Z896" s="182"/>
      <c r="AA896" s="184"/>
      <c r="AB896" s="184"/>
      <c r="AC896" s="184"/>
      <c r="AD896" s="184"/>
      <c r="AE896" s="184"/>
      <c r="AF896" s="184"/>
      <c r="AG896" s="184"/>
      <c r="AH896" s="184"/>
      <c r="AI896" s="184"/>
      <c r="AJ896" s="174"/>
      <c r="AK896" s="174"/>
      <c r="AL896" s="174"/>
      <c r="AM896" s="174"/>
      <c r="AN896" s="174"/>
    </row>
    <row r="897" spans="1:40" ht="15.75" customHeight="1">
      <c r="A897" s="181" t="str">
        <f t="shared" si="5"/>
        <v/>
      </c>
      <c r="B897" s="182"/>
      <c r="C897" s="182"/>
      <c r="D897" s="182" t="str">
        <f t="array" ref="D897">IF(F897="","",INDEX(#REF!,MATCH(F897,#REF!,0)))</f>
        <v/>
      </c>
      <c r="E897" s="182" t="str">
        <f t="array" ref="E897">IF(F897="","",INDEX(#REF!,MATCH(F897,#REF!,0)))</f>
        <v/>
      </c>
      <c r="F897" s="182"/>
      <c r="G897" s="182"/>
      <c r="H897" s="183"/>
      <c r="I897" s="182"/>
      <c r="J897" s="182"/>
      <c r="K897" s="182"/>
      <c r="L897" s="182"/>
      <c r="M897" s="182"/>
      <c r="N897" s="182"/>
      <c r="O897" s="182"/>
      <c r="P897" s="184"/>
      <c r="Q897" s="184"/>
      <c r="R897" s="184"/>
      <c r="S897" s="184"/>
      <c r="T897" s="184"/>
      <c r="U897" s="184"/>
      <c r="V897" s="184"/>
      <c r="W897" s="184"/>
      <c r="X897" s="184"/>
      <c r="Y897" s="182"/>
      <c r="Z897" s="182"/>
      <c r="AA897" s="184"/>
      <c r="AB897" s="184"/>
      <c r="AC897" s="184"/>
      <c r="AD897" s="184"/>
      <c r="AE897" s="184"/>
      <c r="AF897" s="184"/>
      <c r="AG897" s="184"/>
      <c r="AH897" s="184"/>
      <c r="AI897" s="184"/>
      <c r="AJ897" s="174"/>
      <c r="AK897" s="174"/>
      <c r="AL897" s="174"/>
      <c r="AM897" s="174"/>
      <c r="AN897" s="174"/>
    </row>
    <row r="898" spans="1:40" ht="15.75" customHeight="1">
      <c r="A898" s="181" t="str">
        <f t="shared" si="5"/>
        <v/>
      </c>
      <c r="B898" s="182"/>
      <c r="C898" s="182"/>
      <c r="D898" s="182" t="str">
        <f t="array" ref="D898">IF(F898="","",INDEX(#REF!,MATCH(F898,#REF!,0)))</f>
        <v/>
      </c>
      <c r="E898" s="182" t="str">
        <f t="array" ref="E898">IF(F898="","",INDEX(#REF!,MATCH(F898,#REF!,0)))</f>
        <v/>
      </c>
      <c r="F898" s="182"/>
      <c r="G898" s="182"/>
      <c r="H898" s="183"/>
      <c r="I898" s="182"/>
      <c r="J898" s="182"/>
      <c r="K898" s="182"/>
      <c r="L898" s="182"/>
      <c r="M898" s="182"/>
      <c r="N898" s="182"/>
      <c r="O898" s="182"/>
      <c r="P898" s="184"/>
      <c r="Q898" s="184"/>
      <c r="R898" s="184"/>
      <c r="S898" s="184"/>
      <c r="T898" s="184"/>
      <c r="U898" s="184"/>
      <c r="V898" s="184"/>
      <c r="W898" s="184"/>
      <c r="X898" s="184"/>
      <c r="Y898" s="182"/>
      <c r="Z898" s="182"/>
      <c r="AA898" s="184"/>
      <c r="AB898" s="184"/>
      <c r="AC898" s="184"/>
      <c r="AD898" s="184"/>
      <c r="AE898" s="184"/>
      <c r="AF898" s="184"/>
      <c r="AG898" s="184"/>
      <c r="AH898" s="184"/>
      <c r="AI898" s="184"/>
      <c r="AJ898" s="174"/>
      <c r="AK898" s="174"/>
      <c r="AL898" s="174"/>
      <c r="AM898" s="174"/>
      <c r="AN898" s="174"/>
    </row>
    <row r="899" spans="1:40" ht="15.75" customHeight="1">
      <c r="A899" s="181" t="str">
        <f t="shared" si="5"/>
        <v/>
      </c>
      <c r="B899" s="182"/>
      <c r="C899" s="182"/>
      <c r="D899" s="182" t="str">
        <f t="array" ref="D899">IF(F899="","",INDEX(#REF!,MATCH(F899,#REF!,0)))</f>
        <v/>
      </c>
      <c r="E899" s="182" t="str">
        <f t="array" ref="E899">IF(F899="","",INDEX(#REF!,MATCH(F899,#REF!,0)))</f>
        <v/>
      </c>
      <c r="F899" s="182"/>
      <c r="G899" s="182"/>
      <c r="H899" s="183"/>
      <c r="I899" s="182"/>
      <c r="J899" s="182"/>
      <c r="K899" s="182"/>
      <c r="L899" s="182"/>
      <c r="M899" s="182"/>
      <c r="N899" s="182"/>
      <c r="O899" s="182"/>
      <c r="P899" s="184"/>
      <c r="Q899" s="184"/>
      <c r="R899" s="184"/>
      <c r="S899" s="184"/>
      <c r="T899" s="184"/>
      <c r="U899" s="184"/>
      <c r="V899" s="184"/>
      <c r="W899" s="184"/>
      <c r="X899" s="184"/>
      <c r="Y899" s="182"/>
      <c r="Z899" s="182"/>
      <c r="AA899" s="184"/>
      <c r="AB899" s="184"/>
      <c r="AC899" s="184"/>
      <c r="AD899" s="184"/>
      <c r="AE899" s="184"/>
      <c r="AF899" s="184"/>
      <c r="AG899" s="184"/>
      <c r="AH899" s="184"/>
      <c r="AI899" s="184"/>
      <c r="AJ899" s="174"/>
      <c r="AK899" s="174"/>
      <c r="AL899" s="174"/>
      <c r="AM899" s="174"/>
      <c r="AN899" s="174"/>
    </row>
    <row r="900" spans="1:40" ht="15.75" customHeight="1">
      <c r="A900" s="181" t="str">
        <f t="shared" si="5"/>
        <v/>
      </c>
      <c r="B900" s="182"/>
      <c r="C900" s="182"/>
      <c r="D900" s="182" t="str">
        <f t="array" ref="D900">IF(F900="","",INDEX(#REF!,MATCH(F900,#REF!,0)))</f>
        <v/>
      </c>
      <c r="E900" s="182" t="str">
        <f t="array" ref="E900">IF(F900="","",INDEX(#REF!,MATCH(F900,#REF!,0)))</f>
        <v/>
      </c>
      <c r="F900" s="182"/>
      <c r="G900" s="182"/>
      <c r="H900" s="183"/>
      <c r="I900" s="182"/>
      <c r="J900" s="182"/>
      <c r="K900" s="182"/>
      <c r="L900" s="182"/>
      <c r="M900" s="182"/>
      <c r="N900" s="182"/>
      <c r="O900" s="182"/>
      <c r="P900" s="184"/>
      <c r="Q900" s="184"/>
      <c r="R900" s="184"/>
      <c r="S900" s="184"/>
      <c r="T900" s="184"/>
      <c r="U900" s="184"/>
      <c r="V900" s="184"/>
      <c r="W900" s="184"/>
      <c r="X900" s="184"/>
      <c r="Y900" s="182"/>
      <c r="Z900" s="182"/>
      <c r="AA900" s="184"/>
      <c r="AB900" s="184"/>
      <c r="AC900" s="184"/>
      <c r="AD900" s="184"/>
      <c r="AE900" s="184"/>
      <c r="AF900" s="184"/>
      <c r="AG900" s="184"/>
      <c r="AH900" s="184"/>
      <c r="AI900" s="184"/>
      <c r="AJ900" s="174"/>
      <c r="AK900" s="174"/>
      <c r="AL900" s="174"/>
      <c r="AM900" s="174"/>
      <c r="AN900" s="174"/>
    </row>
    <row r="901" spans="1:40" ht="15.75" customHeight="1">
      <c r="A901" s="181" t="str">
        <f t="shared" si="5"/>
        <v/>
      </c>
      <c r="B901" s="182"/>
      <c r="C901" s="182"/>
      <c r="D901" s="182" t="str">
        <f t="array" ref="D901">IF(F901="","",INDEX(#REF!,MATCH(F901,#REF!,0)))</f>
        <v/>
      </c>
      <c r="E901" s="182" t="str">
        <f t="array" ref="E901">IF(F901="","",INDEX(#REF!,MATCH(F901,#REF!,0)))</f>
        <v/>
      </c>
      <c r="F901" s="182"/>
      <c r="G901" s="182"/>
      <c r="H901" s="183"/>
      <c r="I901" s="182"/>
      <c r="J901" s="182"/>
      <c r="K901" s="182"/>
      <c r="L901" s="182"/>
      <c r="M901" s="182"/>
      <c r="N901" s="182"/>
      <c r="O901" s="182"/>
      <c r="P901" s="184"/>
      <c r="Q901" s="184"/>
      <c r="R901" s="184"/>
      <c r="S901" s="184"/>
      <c r="T901" s="184"/>
      <c r="U901" s="184"/>
      <c r="V901" s="184"/>
      <c r="W901" s="184"/>
      <c r="X901" s="184"/>
      <c r="Y901" s="182"/>
      <c r="Z901" s="182"/>
      <c r="AA901" s="184"/>
      <c r="AB901" s="184"/>
      <c r="AC901" s="184"/>
      <c r="AD901" s="184"/>
      <c r="AE901" s="184"/>
      <c r="AF901" s="184"/>
      <c r="AG901" s="184"/>
      <c r="AH901" s="184"/>
      <c r="AI901" s="184"/>
      <c r="AJ901" s="174"/>
      <c r="AK901" s="174"/>
      <c r="AL901" s="174"/>
      <c r="AM901" s="174"/>
      <c r="AN901" s="174"/>
    </row>
    <row r="902" spans="1:40" ht="15.75" customHeight="1">
      <c r="A902" s="181" t="str">
        <f t="shared" si="5"/>
        <v/>
      </c>
      <c r="B902" s="182"/>
      <c r="C902" s="182"/>
      <c r="D902" s="182" t="str">
        <f t="array" ref="D902">IF(F902="","",INDEX(#REF!,MATCH(F902,#REF!,0)))</f>
        <v/>
      </c>
      <c r="E902" s="182" t="str">
        <f t="array" ref="E902">IF(F902="","",INDEX(#REF!,MATCH(F902,#REF!,0)))</f>
        <v/>
      </c>
      <c r="F902" s="182"/>
      <c r="G902" s="182"/>
      <c r="H902" s="183"/>
      <c r="I902" s="182"/>
      <c r="J902" s="182"/>
      <c r="K902" s="182"/>
      <c r="L902" s="182"/>
      <c r="M902" s="182"/>
      <c r="N902" s="182"/>
      <c r="O902" s="182"/>
      <c r="P902" s="184"/>
      <c r="Q902" s="184"/>
      <c r="R902" s="184"/>
      <c r="S902" s="184"/>
      <c r="T902" s="184"/>
      <c r="U902" s="184"/>
      <c r="V902" s="184"/>
      <c r="W902" s="184"/>
      <c r="X902" s="184"/>
      <c r="Y902" s="182"/>
      <c r="Z902" s="182"/>
      <c r="AA902" s="184"/>
      <c r="AB902" s="184"/>
      <c r="AC902" s="184"/>
      <c r="AD902" s="184"/>
      <c r="AE902" s="184"/>
      <c r="AF902" s="184"/>
      <c r="AG902" s="184"/>
      <c r="AH902" s="184"/>
      <c r="AI902" s="184"/>
      <c r="AJ902" s="174"/>
      <c r="AK902" s="174"/>
      <c r="AL902" s="174"/>
      <c r="AM902" s="174"/>
      <c r="AN902" s="174"/>
    </row>
    <row r="903" spans="1:40" ht="15.75" customHeight="1">
      <c r="A903" s="181" t="str">
        <f t="shared" si="5"/>
        <v/>
      </c>
      <c r="B903" s="182"/>
      <c r="C903" s="182"/>
      <c r="D903" s="182" t="str">
        <f t="array" ref="D903">IF(F903="","",INDEX(#REF!,MATCH(F903,#REF!,0)))</f>
        <v/>
      </c>
      <c r="E903" s="182" t="str">
        <f t="array" ref="E903">IF(F903="","",INDEX(#REF!,MATCH(F903,#REF!,0)))</f>
        <v/>
      </c>
      <c r="F903" s="182"/>
      <c r="G903" s="182"/>
      <c r="H903" s="183"/>
      <c r="I903" s="182"/>
      <c r="J903" s="182"/>
      <c r="K903" s="182"/>
      <c r="L903" s="182"/>
      <c r="M903" s="182"/>
      <c r="N903" s="182"/>
      <c r="O903" s="182"/>
      <c r="P903" s="184"/>
      <c r="Q903" s="184"/>
      <c r="R903" s="184"/>
      <c r="S903" s="184"/>
      <c r="T903" s="184"/>
      <c r="U903" s="184"/>
      <c r="V903" s="184"/>
      <c r="W903" s="184"/>
      <c r="X903" s="184"/>
      <c r="Y903" s="182"/>
      <c r="Z903" s="182"/>
      <c r="AA903" s="184"/>
      <c r="AB903" s="184"/>
      <c r="AC903" s="184"/>
      <c r="AD903" s="184"/>
      <c r="AE903" s="184"/>
      <c r="AF903" s="184"/>
      <c r="AG903" s="184"/>
      <c r="AH903" s="184"/>
      <c r="AI903" s="184"/>
      <c r="AJ903" s="174"/>
      <c r="AK903" s="174"/>
      <c r="AL903" s="174"/>
      <c r="AM903" s="174"/>
      <c r="AN903" s="174"/>
    </row>
    <row r="904" spans="1:40" ht="15.75" customHeight="1">
      <c r="A904" s="181" t="str">
        <f t="shared" si="5"/>
        <v/>
      </c>
      <c r="B904" s="182"/>
      <c r="C904" s="182"/>
      <c r="D904" s="182" t="str">
        <f t="array" ref="D904">IF(F904="","",INDEX(#REF!,MATCH(F904,#REF!,0)))</f>
        <v/>
      </c>
      <c r="E904" s="182" t="str">
        <f t="array" ref="E904">IF(F904="","",INDEX(#REF!,MATCH(F904,#REF!,0)))</f>
        <v/>
      </c>
      <c r="F904" s="182"/>
      <c r="G904" s="182"/>
      <c r="H904" s="183"/>
      <c r="I904" s="182"/>
      <c r="J904" s="182"/>
      <c r="K904" s="182"/>
      <c r="L904" s="182"/>
      <c r="M904" s="182"/>
      <c r="N904" s="182"/>
      <c r="O904" s="182"/>
      <c r="P904" s="184"/>
      <c r="Q904" s="184"/>
      <c r="R904" s="184"/>
      <c r="S904" s="184"/>
      <c r="T904" s="184"/>
      <c r="U904" s="184"/>
      <c r="V904" s="184"/>
      <c r="W904" s="184"/>
      <c r="X904" s="184"/>
      <c r="Y904" s="182"/>
      <c r="Z904" s="182"/>
      <c r="AA904" s="184"/>
      <c r="AB904" s="184"/>
      <c r="AC904" s="184"/>
      <c r="AD904" s="184"/>
      <c r="AE904" s="184"/>
      <c r="AF904" s="184"/>
      <c r="AG904" s="184"/>
      <c r="AH904" s="184"/>
      <c r="AI904" s="184"/>
      <c r="AJ904" s="174"/>
      <c r="AK904" s="174"/>
      <c r="AL904" s="174"/>
      <c r="AM904" s="174"/>
      <c r="AN904" s="174"/>
    </row>
    <row r="905" spans="1:40" ht="15.75" customHeight="1">
      <c r="A905" s="181" t="str">
        <f t="shared" si="5"/>
        <v/>
      </c>
      <c r="B905" s="182"/>
      <c r="C905" s="182"/>
      <c r="D905" s="182" t="str">
        <f t="array" ref="D905">IF(F905="","",INDEX(#REF!,MATCH(F905,#REF!,0)))</f>
        <v/>
      </c>
      <c r="E905" s="182" t="str">
        <f t="array" ref="E905">IF(F905="","",INDEX(#REF!,MATCH(F905,#REF!,0)))</f>
        <v/>
      </c>
      <c r="F905" s="182"/>
      <c r="G905" s="182"/>
      <c r="H905" s="183"/>
      <c r="I905" s="182"/>
      <c r="J905" s="182"/>
      <c r="K905" s="182"/>
      <c r="L905" s="182"/>
      <c r="M905" s="182"/>
      <c r="N905" s="182"/>
      <c r="O905" s="182"/>
      <c r="P905" s="184"/>
      <c r="Q905" s="184"/>
      <c r="R905" s="184"/>
      <c r="S905" s="184"/>
      <c r="T905" s="184"/>
      <c r="U905" s="184"/>
      <c r="V905" s="184"/>
      <c r="W905" s="184"/>
      <c r="X905" s="184"/>
      <c r="Y905" s="182"/>
      <c r="Z905" s="182"/>
      <c r="AA905" s="184"/>
      <c r="AB905" s="184"/>
      <c r="AC905" s="184"/>
      <c r="AD905" s="184"/>
      <c r="AE905" s="184"/>
      <c r="AF905" s="184"/>
      <c r="AG905" s="184"/>
      <c r="AH905" s="184"/>
      <c r="AI905" s="184"/>
      <c r="AJ905" s="174"/>
      <c r="AK905" s="174"/>
      <c r="AL905" s="174"/>
      <c r="AM905" s="174"/>
      <c r="AN905" s="174"/>
    </row>
    <row r="906" spans="1:40" ht="15.75" customHeight="1">
      <c r="A906" s="181" t="str">
        <f t="shared" si="5"/>
        <v/>
      </c>
      <c r="B906" s="182"/>
      <c r="C906" s="182"/>
      <c r="D906" s="182" t="str">
        <f t="array" ref="D906">IF(F906="","",INDEX(#REF!,MATCH(F906,#REF!,0)))</f>
        <v/>
      </c>
      <c r="E906" s="182" t="str">
        <f t="array" ref="E906">IF(F906="","",INDEX(#REF!,MATCH(F906,#REF!,0)))</f>
        <v/>
      </c>
      <c r="F906" s="182"/>
      <c r="G906" s="182"/>
      <c r="H906" s="183"/>
      <c r="I906" s="182"/>
      <c r="J906" s="182"/>
      <c r="K906" s="182"/>
      <c r="L906" s="182"/>
      <c r="M906" s="182"/>
      <c r="N906" s="182"/>
      <c r="O906" s="182"/>
      <c r="P906" s="184"/>
      <c r="Q906" s="184"/>
      <c r="R906" s="184"/>
      <c r="S906" s="184"/>
      <c r="T906" s="184"/>
      <c r="U906" s="184"/>
      <c r="V906" s="184"/>
      <c r="W906" s="184"/>
      <c r="X906" s="184"/>
      <c r="Y906" s="182"/>
      <c r="Z906" s="182"/>
      <c r="AA906" s="184"/>
      <c r="AB906" s="184"/>
      <c r="AC906" s="184"/>
      <c r="AD906" s="184"/>
      <c r="AE906" s="184"/>
      <c r="AF906" s="184"/>
      <c r="AG906" s="184"/>
      <c r="AH906" s="184"/>
      <c r="AI906" s="184"/>
      <c r="AJ906" s="174"/>
      <c r="AK906" s="174"/>
      <c r="AL906" s="174"/>
      <c r="AM906" s="174"/>
      <c r="AN906" s="174"/>
    </row>
    <row r="907" spans="1:40" ht="15.75" customHeight="1">
      <c r="A907" s="181" t="str">
        <f t="shared" si="5"/>
        <v/>
      </c>
      <c r="B907" s="182"/>
      <c r="C907" s="182"/>
      <c r="D907" s="182" t="str">
        <f t="array" ref="D907">IF(F907="","",INDEX(#REF!,MATCH(F907,#REF!,0)))</f>
        <v/>
      </c>
      <c r="E907" s="182" t="str">
        <f t="array" ref="E907">IF(F907="","",INDEX(#REF!,MATCH(F907,#REF!,0)))</f>
        <v/>
      </c>
      <c r="F907" s="182"/>
      <c r="G907" s="182"/>
      <c r="H907" s="183"/>
      <c r="I907" s="182"/>
      <c r="J907" s="182"/>
      <c r="K907" s="182"/>
      <c r="L907" s="182"/>
      <c r="M907" s="182"/>
      <c r="N907" s="182"/>
      <c r="O907" s="182"/>
      <c r="P907" s="184"/>
      <c r="Q907" s="184"/>
      <c r="R907" s="184"/>
      <c r="S907" s="184"/>
      <c r="T907" s="184"/>
      <c r="U907" s="184"/>
      <c r="V907" s="184"/>
      <c r="W907" s="184"/>
      <c r="X907" s="184"/>
      <c r="Y907" s="182"/>
      <c r="Z907" s="182"/>
      <c r="AA907" s="184"/>
      <c r="AB907" s="184"/>
      <c r="AC907" s="184"/>
      <c r="AD907" s="184"/>
      <c r="AE907" s="184"/>
      <c r="AF907" s="184"/>
      <c r="AG907" s="184"/>
      <c r="AH907" s="184"/>
      <c r="AI907" s="184"/>
      <c r="AJ907" s="174"/>
      <c r="AK907" s="174"/>
      <c r="AL907" s="174"/>
      <c r="AM907" s="174"/>
      <c r="AN907" s="174"/>
    </row>
    <row r="908" spans="1:40" ht="15.75" customHeight="1">
      <c r="A908" s="181" t="str">
        <f t="shared" si="5"/>
        <v/>
      </c>
      <c r="B908" s="182"/>
      <c r="C908" s="182"/>
      <c r="D908" s="182" t="str">
        <f t="array" ref="D908">IF(F908="","",INDEX(#REF!,MATCH(F908,#REF!,0)))</f>
        <v/>
      </c>
      <c r="E908" s="182" t="str">
        <f t="array" ref="E908">IF(F908="","",INDEX(#REF!,MATCH(F908,#REF!,0)))</f>
        <v/>
      </c>
      <c r="F908" s="182"/>
      <c r="G908" s="182"/>
      <c r="H908" s="183"/>
      <c r="I908" s="182"/>
      <c r="J908" s="182"/>
      <c r="K908" s="182"/>
      <c r="L908" s="182"/>
      <c r="M908" s="182"/>
      <c r="N908" s="182"/>
      <c r="O908" s="182"/>
      <c r="P908" s="184"/>
      <c r="Q908" s="184"/>
      <c r="R908" s="184"/>
      <c r="S908" s="184"/>
      <c r="T908" s="184"/>
      <c r="U908" s="184"/>
      <c r="V908" s="184"/>
      <c r="W908" s="184"/>
      <c r="X908" s="184"/>
      <c r="Y908" s="182"/>
      <c r="Z908" s="182"/>
      <c r="AA908" s="184"/>
      <c r="AB908" s="184"/>
      <c r="AC908" s="184"/>
      <c r="AD908" s="184"/>
      <c r="AE908" s="184"/>
      <c r="AF908" s="184"/>
      <c r="AG908" s="184"/>
      <c r="AH908" s="184"/>
      <c r="AI908" s="184"/>
      <c r="AJ908" s="174"/>
      <c r="AK908" s="174"/>
      <c r="AL908" s="174"/>
      <c r="AM908" s="174"/>
      <c r="AN908" s="174"/>
    </row>
    <row r="909" spans="1:40" ht="15.75" customHeight="1">
      <c r="A909" s="181" t="str">
        <f t="shared" si="5"/>
        <v/>
      </c>
      <c r="B909" s="182"/>
      <c r="C909" s="182"/>
      <c r="D909" s="182" t="str">
        <f t="array" ref="D909">IF(F909="","",INDEX(#REF!,MATCH(F909,#REF!,0)))</f>
        <v/>
      </c>
      <c r="E909" s="182" t="str">
        <f t="array" ref="E909">IF(F909="","",INDEX(#REF!,MATCH(F909,#REF!,0)))</f>
        <v/>
      </c>
      <c r="F909" s="182"/>
      <c r="G909" s="182"/>
      <c r="H909" s="183"/>
      <c r="I909" s="182"/>
      <c r="J909" s="182"/>
      <c r="K909" s="182"/>
      <c r="L909" s="182"/>
      <c r="M909" s="182"/>
      <c r="N909" s="182"/>
      <c r="O909" s="182"/>
      <c r="P909" s="184"/>
      <c r="Q909" s="184"/>
      <c r="R909" s="184"/>
      <c r="S909" s="184"/>
      <c r="T909" s="184"/>
      <c r="U909" s="184"/>
      <c r="V909" s="184"/>
      <c r="W909" s="184"/>
      <c r="X909" s="184"/>
      <c r="Y909" s="182"/>
      <c r="Z909" s="182"/>
      <c r="AA909" s="184"/>
      <c r="AB909" s="184"/>
      <c r="AC909" s="184"/>
      <c r="AD909" s="184"/>
      <c r="AE909" s="184"/>
      <c r="AF909" s="184"/>
      <c r="AG909" s="184"/>
      <c r="AH909" s="184"/>
      <c r="AI909" s="184"/>
      <c r="AJ909" s="174"/>
      <c r="AK909" s="174"/>
      <c r="AL909" s="174"/>
      <c r="AM909" s="174"/>
      <c r="AN909" s="174"/>
    </row>
    <row r="910" spans="1:40" ht="15.75" customHeight="1">
      <c r="A910" s="181" t="str">
        <f t="shared" si="5"/>
        <v/>
      </c>
      <c r="B910" s="182"/>
      <c r="C910" s="182"/>
      <c r="D910" s="182" t="str">
        <f t="array" ref="D910">IF(F910="","",INDEX(#REF!,MATCH(F910,#REF!,0)))</f>
        <v/>
      </c>
      <c r="E910" s="182" t="str">
        <f t="array" ref="E910">IF(F910="","",INDEX(#REF!,MATCH(F910,#REF!,0)))</f>
        <v/>
      </c>
      <c r="F910" s="182"/>
      <c r="G910" s="182"/>
      <c r="H910" s="183"/>
      <c r="I910" s="182"/>
      <c r="J910" s="182"/>
      <c r="K910" s="182"/>
      <c r="L910" s="182"/>
      <c r="M910" s="182"/>
      <c r="N910" s="182"/>
      <c r="O910" s="182"/>
      <c r="P910" s="184"/>
      <c r="Q910" s="184"/>
      <c r="R910" s="184"/>
      <c r="S910" s="184"/>
      <c r="T910" s="184"/>
      <c r="U910" s="184"/>
      <c r="V910" s="184"/>
      <c r="W910" s="184"/>
      <c r="X910" s="184"/>
      <c r="Y910" s="182"/>
      <c r="Z910" s="182"/>
      <c r="AA910" s="184"/>
      <c r="AB910" s="184"/>
      <c r="AC910" s="184"/>
      <c r="AD910" s="184"/>
      <c r="AE910" s="184"/>
      <c r="AF910" s="184"/>
      <c r="AG910" s="184"/>
      <c r="AH910" s="184"/>
      <c r="AI910" s="184"/>
      <c r="AJ910" s="174"/>
      <c r="AK910" s="174"/>
      <c r="AL910" s="174"/>
      <c r="AM910" s="174"/>
      <c r="AN910" s="174"/>
    </row>
    <row r="911" spans="1:40" ht="15.75" customHeight="1">
      <c r="A911" s="181" t="str">
        <f t="shared" si="5"/>
        <v/>
      </c>
      <c r="B911" s="182"/>
      <c r="C911" s="182"/>
      <c r="D911" s="182" t="str">
        <f t="array" ref="D911">IF(F911="","",INDEX(#REF!,MATCH(F911,#REF!,0)))</f>
        <v/>
      </c>
      <c r="E911" s="182" t="str">
        <f t="array" ref="E911">IF(F911="","",INDEX(#REF!,MATCH(F911,#REF!,0)))</f>
        <v/>
      </c>
      <c r="F911" s="182"/>
      <c r="G911" s="182"/>
      <c r="H911" s="183"/>
      <c r="I911" s="182"/>
      <c r="J911" s="182"/>
      <c r="K911" s="182"/>
      <c r="L911" s="182"/>
      <c r="M911" s="182"/>
      <c r="N911" s="182"/>
      <c r="O911" s="182"/>
      <c r="P911" s="184"/>
      <c r="Q911" s="184"/>
      <c r="R911" s="184"/>
      <c r="S911" s="184"/>
      <c r="T911" s="184"/>
      <c r="U911" s="184"/>
      <c r="V911" s="184"/>
      <c r="W911" s="184"/>
      <c r="X911" s="184"/>
      <c r="Y911" s="182"/>
      <c r="Z911" s="182"/>
      <c r="AA911" s="184"/>
      <c r="AB911" s="184"/>
      <c r="AC911" s="184"/>
      <c r="AD911" s="184"/>
      <c r="AE911" s="184"/>
      <c r="AF911" s="184"/>
      <c r="AG911" s="184"/>
      <c r="AH911" s="184"/>
      <c r="AI911" s="184"/>
      <c r="AJ911" s="174"/>
      <c r="AK911" s="174"/>
      <c r="AL911" s="174"/>
      <c r="AM911" s="174"/>
      <c r="AN911" s="174"/>
    </row>
    <row r="912" spans="1:40" ht="15.75" customHeight="1">
      <c r="A912" s="181" t="str">
        <f t="shared" si="5"/>
        <v/>
      </c>
      <c r="B912" s="182"/>
      <c r="C912" s="182"/>
      <c r="D912" s="182" t="str">
        <f t="array" ref="D912">IF(F912="","",INDEX(#REF!,MATCH(F912,#REF!,0)))</f>
        <v/>
      </c>
      <c r="E912" s="182" t="str">
        <f t="array" ref="E912">IF(F912="","",INDEX(#REF!,MATCH(F912,#REF!,0)))</f>
        <v/>
      </c>
      <c r="F912" s="182"/>
      <c r="G912" s="182"/>
      <c r="H912" s="183"/>
      <c r="I912" s="182"/>
      <c r="J912" s="182"/>
      <c r="K912" s="182"/>
      <c r="L912" s="182"/>
      <c r="M912" s="182"/>
      <c r="N912" s="182"/>
      <c r="O912" s="182"/>
      <c r="P912" s="184"/>
      <c r="Q912" s="184"/>
      <c r="R912" s="184"/>
      <c r="S912" s="184"/>
      <c r="T912" s="184"/>
      <c r="U912" s="184"/>
      <c r="V912" s="184"/>
      <c r="W912" s="184"/>
      <c r="X912" s="184"/>
      <c r="Y912" s="182"/>
      <c r="Z912" s="182"/>
      <c r="AA912" s="184"/>
      <c r="AB912" s="184"/>
      <c r="AC912" s="184"/>
      <c r="AD912" s="184"/>
      <c r="AE912" s="184"/>
      <c r="AF912" s="184"/>
      <c r="AG912" s="184"/>
      <c r="AH912" s="184"/>
      <c r="AI912" s="184"/>
      <c r="AJ912" s="174"/>
      <c r="AK912" s="174"/>
      <c r="AL912" s="174"/>
      <c r="AM912" s="174"/>
      <c r="AN912" s="174"/>
    </row>
    <row r="913" spans="1:40" ht="15.75" customHeight="1">
      <c r="A913" s="181" t="str">
        <f t="shared" si="5"/>
        <v/>
      </c>
      <c r="B913" s="182"/>
      <c r="C913" s="182"/>
      <c r="D913" s="182" t="str">
        <f t="array" ref="D913">IF(F913="","",INDEX(#REF!,MATCH(F913,#REF!,0)))</f>
        <v/>
      </c>
      <c r="E913" s="182" t="str">
        <f t="array" ref="E913">IF(F913="","",INDEX(#REF!,MATCH(F913,#REF!,0)))</f>
        <v/>
      </c>
      <c r="F913" s="182"/>
      <c r="G913" s="182"/>
      <c r="H913" s="183"/>
      <c r="I913" s="182"/>
      <c r="J913" s="182"/>
      <c r="K913" s="182"/>
      <c r="L913" s="182"/>
      <c r="M913" s="182"/>
      <c r="N913" s="182"/>
      <c r="O913" s="182"/>
      <c r="P913" s="184"/>
      <c r="Q913" s="184"/>
      <c r="R913" s="184"/>
      <c r="S913" s="184"/>
      <c r="T913" s="184"/>
      <c r="U913" s="184"/>
      <c r="V913" s="184"/>
      <c r="W913" s="184"/>
      <c r="X913" s="184"/>
      <c r="Y913" s="182"/>
      <c r="Z913" s="182"/>
      <c r="AA913" s="184"/>
      <c r="AB913" s="184"/>
      <c r="AC913" s="184"/>
      <c r="AD913" s="184"/>
      <c r="AE913" s="184"/>
      <c r="AF913" s="184"/>
      <c r="AG913" s="184"/>
      <c r="AH913" s="184"/>
      <c r="AI913" s="184"/>
      <c r="AJ913" s="174"/>
      <c r="AK913" s="174"/>
      <c r="AL913" s="174"/>
      <c r="AM913" s="174"/>
      <c r="AN913" s="174"/>
    </row>
    <row r="914" spans="1:40" ht="15.75" customHeight="1">
      <c r="A914" s="181" t="str">
        <f t="shared" si="5"/>
        <v/>
      </c>
      <c r="B914" s="182"/>
      <c r="C914" s="182"/>
      <c r="D914" s="182" t="str">
        <f t="array" ref="D914">IF(F914="","",INDEX(#REF!,MATCH(F914,#REF!,0)))</f>
        <v/>
      </c>
      <c r="E914" s="182" t="str">
        <f t="array" ref="E914">IF(F914="","",INDEX(#REF!,MATCH(F914,#REF!,0)))</f>
        <v/>
      </c>
      <c r="F914" s="182"/>
      <c r="G914" s="182"/>
      <c r="H914" s="183"/>
      <c r="I914" s="182"/>
      <c r="J914" s="182"/>
      <c r="K914" s="182"/>
      <c r="L914" s="182"/>
      <c r="M914" s="182"/>
      <c r="N914" s="182"/>
      <c r="O914" s="182"/>
      <c r="P914" s="184"/>
      <c r="Q914" s="184"/>
      <c r="R914" s="184"/>
      <c r="S914" s="184"/>
      <c r="T914" s="184"/>
      <c r="U914" s="184"/>
      <c r="V914" s="184"/>
      <c r="W914" s="184"/>
      <c r="X914" s="184"/>
      <c r="Y914" s="182"/>
      <c r="Z914" s="182"/>
      <c r="AA914" s="184"/>
      <c r="AB914" s="184"/>
      <c r="AC914" s="184"/>
      <c r="AD914" s="184"/>
      <c r="AE914" s="184"/>
      <c r="AF914" s="184"/>
      <c r="AG914" s="184"/>
      <c r="AH914" s="184"/>
      <c r="AI914" s="184"/>
      <c r="AJ914" s="174"/>
      <c r="AK914" s="174"/>
      <c r="AL914" s="174"/>
      <c r="AM914" s="174"/>
      <c r="AN914" s="174"/>
    </row>
    <row r="915" spans="1:40" ht="15.75" customHeight="1">
      <c r="A915" s="181" t="str">
        <f t="shared" si="5"/>
        <v/>
      </c>
      <c r="B915" s="182"/>
      <c r="C915" s="182"/>
      <c r="D915" s="182" t="str">
        <f t="array" ref="D915">IF(F915="","",INDEX(#REF!,MATCH(F915,#REF!,0)))</f>
        <v/>
      </c>
      <c r="E915" s="182" t="str">
        <f t="array" ref="E915">IF(F915="","",INDEX(#REF!,MATCH(F915,#REF!,0)))</f>
        <v/>
      </c>
      <c r="F915" s="182"/>
      <c r="G915" s="182"/>
      <c r="H915" s="183"/>
      <c r="I915" s="182"/>
      <c r="J915" s="182"/>
      <c r="K915" s="182"/>
      <c r="L915" s="182"/>
      <c r="M915" s="182"/>
      <c r="N915" s="182"/>
      <c r="O915" s="182"/>
      <c r="P915" s="184"/>
      <c r="Q915" s="184"/>
      <c r="R915" s="184"/>
      <c r="S915" s="184"/>
      <c r="T915" s="184"/>
      <c r="U915" s="184"/>
      <c r="V915" s="184"/>
      <c r="W915" s="184"/>
      <c r="X915" s="184"/>
      <c r="Y915" s="182"/>
      <c r="Z915" s="182"/>
      <c r="AA915" s="184"/>
      <c r="AB915" s="184"/>
      <c r="AC915" s="184"/>
      <c r="AD915" s="184"/>
      <c r="AE915" s="184"/>
      <c r="AF915" s="184"/>
      <c r="AG915" s="184"/>
      <c r="AH915" s="184"/>
      <c r="AI915" s="184"/>
      <c r="AJ915" s="174"/>
      <c r="AK915" s="174"/>
      <c r="AL915" s="174"/>
      <c r="AM915" s="174"/>
      <c r="AN915" s="174"/>
    </row>
    <row r="916" spans="1:40" ht="15.75" customHeight="1">
      <c r="A916" s="181" t="str">
        <f t="shared" si="5"/>
        <v/>
      </c>
      <c r="B916" s="182"/>
      <c r="C916" s="182"/>
      <c r="D916" s="182" t="str">
        <f t="array" ref="D916">IF(F916="","",INDEX(#REF!,MATCH(F916,#REF!,0)))</f>
        <v/>
      </c>
      <c r="E916" s="182" t="str">
        <f t="array" ref="E916">IF(F916="","",INDEX(#REF!,MATCH(F916,#REF!,0)))</f>
        <v/>
      </c>
      <c r="F916" s="182"/>
      <c r="G916" s="182"/>
      <c r="H916" s="183"/>
      <c r="I916" s="182"/>
      <c r="J916" s="182"/>
      <c r="K916" s="182"/>
      <c r="L916" s="182"/>
      <c r="M916" s="182"/>
      <c r="N916" s="182"/>
      <c r="O916" s="182"/>
      <c r="P916" s="184"/>
      <c r="Q916" s="184"/>
      <c r="R916" s="184"/>
      <c r="S916" s="184"/>
      <c r="T916" s="184"/>
      <c r="U916" s="184"/>
      <c r="V916" s="184"/>
      <c r="W916" s="184"/>
      <c r="X916" s="184"/>
      <c r="Y916" s="182"/>
      <c r="Z916" s="182"/>
      <c r="AA916" s="184"/>
      <c r="AB916" s="184"/>
      <c r="AC916" s="184"/>
      <c r="AD916" s="184"/>
      <c r="AE916" s="184"/>
      <c r="AF916" s="184"/>
      <c r="AG916" s="184"/>
      <c r="AH916" s="184"/>
      <c r="AI916" s="184"/>
      <c r="AJ916" s="174"/>
      <c r="AK916" s="174"/>
      <c r="AL916" s="174"/>
      <c r="AM916" s="174"/>
      <c r="AN916" s="174"/>
    </row>
    <row r="917" spans="1:40" ht="15.75" customHeight="1">
      <c r="A917" s="181" t="str">
        <f t="shared" si="5"/>
        <v/>
      </c>
      <c r="B917" s="182"/>
      <c r="C917" s="182"/>
      <c r="D917" s="182" t="str">
        <f t="array" ref="D917">IF(F917="","",INDEX(#REF!,MATCH(F917,#REF!,0)))</f>
        <v/>
      </c>
      <c r="E917" s="182" t="str">
        <f t="array" ref="E917">IF(F917="","",INDEX(#REF!,MATCH(F917,#REF!,0)))</f>
        <v/>
      </c>
      <c r="F917" s="182"/>
      <c r="G917" s="182"/>
      <c r="H917" s="183"/>
      <c r="I917" s="182"/>
      <c r="J917" s="182"/>
      <c r="K917" s="182"/>
      <c r="L917" s="182"/>
      <c r="M917" s="182"/>
      <c r="N917" s="182"/>
      <c r="O917" s="182"/>
      <c r="P917" s="184"/>
      <c r="Q917" s="184"/>
      <c r="R917" s="184"/>
      <c r="S917" s="184"/>
      <c r="T917" s="184"/>
      <c r="U917" s="184"/>
      <c r="V917" s="184"/>
      <c r="W917" s="184"/>
      <c r="X917" s="184"/>
      <c r="Y917" s="182"/>
      <c r="Z917" s="182"/>
      <c r="AA917" s="184"/>
      <c r="AB917" s="184"/>
      <c r="AC917" s="184"/>
      <c r="AD917" s="184"/>
      <c r="AE917" s="184"/>
      <c r="AF917" s="184"/>
      <c r="AG917" s="184"/>
      <c r="AH917" s="184"/>
      <c r="AI917" s="184"/>
      <c r="AJ917" s="174"/>
      <c r="AK917" s="174"/>
      <c r="AL917" s="174"/>
      <c r="AM917" s="174"/>
      <c r="AN917" s="174"/>
    </row>
    <row r="918" spans="1:40" ht="15.75" customHeight="1">
      <c r="A918" s="181" t="str">
        <f t="shared" si="5"/>
        <v/>
      </c>
      <c r="B918" s="182"/>
      <c r="C918" s="182"/>
      <c r="D918" s="182" t="str">
        <f t="array" ref="D918">IF(F918="","",INDEX(#REF!,MATCH(F918,#REF!,0)))</f>
        <v/>
      </c>
      <c r="E918" s="182" t="str">
        <f t="array" ref="E918">IF(F918="","",INDEX(#REF!,MATCH(F918,#REF!,0)))</f>
        <v/>
      </c>
      <c r="F918" s="182"/>
      <c r="G918" s="182"/>
      <c r="H918" s="183"/>
      <c r="I918" s="182"/>
      <c r="J918" s="182"/>
      <c r="K918" s="182"/>
      <c r="L918" s="182"/>
      <c r="M918" s="182"/>
      <c r="N918" s="182"/>
      <c r="O918" s="182"/>
      <c r="P918" s="184"/>
      <c r="Q918" s="184"/>
      <c r="R918" s="184"/>
      <c r="S918" s="184"/>
      <c r="T918" s="184"/>
      <c r="U918" s="184"/>
      <c r="V918" s="184"/>
      <c r="W918" s="184"/>
      <c r="X918" s="184"/>
      <c r="Y918" s="182"/>
      <c r="Z918" s="182"/>
      <c r="AA918" s="184"/>
      <c r="AB918" s="184"/>
      <c r="AC918" s="184"/>
      <c r="AD918" s="184"/>
      <c r="AE918" s="184"/>
      <c r="AF918" s="184"/>
      <c r="AG918" s="184"/>
      <c r="AH918" s="184"/>
      <c r="AI918" s="184"/>
      <c r="AJ918" s="174"/>
      <c r="AK918" s="174"/>
      <c r="AL918" s="174"/>
      <c r="AM918" s="174"/>
      <c r="AN918" s="174"/>
    </row>
    <row r="919" spans="1:40" ht="15.75" customHeight="1">
      <c r="A919" s="181" t="str">
        <f t="shared" si="5"/>
        <v/>
      </c>
      <c r="B919" s="182"/>
      <c r="C919" s="182"/>
      <c r="D919" s="182" t="str">
        <f t="array" ref="D919">IF(F919="","",INDEX(#REF!,MATCH(F919,#REF!,0)))</f>
        <v/>
      </c>
      <c r="E919" s="182" t="str">
        <f t="array" ref="E919">IF(F919="","",INDEX(#REF!,MATCH(F919,#REF!,0)))</f>
        <v/>
      </c>
      <c r="F919" s="182"/>
      <c r="G919" s="182"/>
      <c r="H919" s="183"/>
      <c r="I919" s="182"/>
      <c r="J919" s="182"/>
      <c r="K919" s="182"/>
      <c r="L919" s="182"/>
      <c r="M919" s="182"/>
      <c r="N919" s="182"/>
      <c r="O919" s="182"/>
      <c r="P919" s="184"/>
      <c r="Q919" s="184"/>
      <c r="R919" s="184"/>
      <c r="S919" s="184"/>
      <c r="T919" s="184"/>
      <c r="U919" s="184"/>
      <c r="V919" s="184"/>
      <c r="W919" s="184"/>
      <c r="X919" s="184"/>
      <c r="Y919" s="182"/>
      <c r="Z919" s="182"/>
      <c r="AA919" s="184"/>
      <c r="AB919" s="184"/>
      <c r="AC919" s="184"/>
      <c r="AD919" s="184"/>
      <c r="AE919" s="184"/>
      <c r="AF919" s="184"/>
      <c r="AG919" s="184"/>
      <c r="AH919" s="184"/>
      <c r="AI919" s="184"/>
      <c r="AJ919" s="174"/>
      <c r="AK919" s="174"/>
      <c r="AL919" s="174"/>
      <c r="AM919" s="174"/>
      <c r="AN919" s="174"/>
    </row>
    <row r="920" spans="1:40" ht="15.75" customHeight="1">
      <c r="A920" s="181" t="str">
        <f t="shared" si="5"/>
        <v/>
      </c>
      <c r="B920" s="182"/>
      <c r="C920" s="182"/>
      <c r="D920" s="182" t="str">
        <f t="array" ref="D920">IF(F920="","",INDEX(#REF!,MATCH(F920,#REF!,0)))</f>
        <v/>
      </c>
      <c r="E920" s="182" t="str">
        <f t="array" ref="E920">IF(F920="","",INDEX(#REF!,MATCH(F920,#REF!,0)))</f>
        <v/>
      </c>
      <c r="F920" s="182"/>
      <c r="G920" s="182"/>
      <c r="H920" s="183"/>
      <c r="I920" s="182"/>
      <c r="J920" s="182"/>
      <c r="K920" s="182"/>
      <c r="L920" s="182"/>
      <c r="M920" s="182"/>
      <c r="N920" s="182"/>
      <c r="O920" s="182"/>
      <c r="P920" s="184"/>
      <c r="Q920" s="184"/>
      <c r="R920" s="184"/>
      <c r="S920" s="184"/>
      <c r="T920" s="184"/>
      <c r="U920" s="184"/>
      <c r="V920" s="184"/>
      <c r="W920" s="184"/>
      <c r="X920" s="184"/>
      <c r="Y920" s="182"/>
      <c r="Z920" s="182"/>
      <c r="AA920" s="184"/>
      <c r="AB920" s="184"/>
      <c r="AC920" s="184"/>
      <c r="AD920" s="184"/>
      <c r="AE920" s="184"/>
      <c r="AF920" s="184"/>
      <c r="AG920" s="184"/>
      <c r="AH920" s="184"/>
      <c r="AI920" s="184"/>
      <c r="AJ920" s="174"/>
      <c r="AK920" s="174"/>
      <c r="AL920" s="174"/>
      <c r="AM920" s="174"/>
      <c r="AN920" s="174"/>
    </row>
    <row r="921" spans="1:40" ht="15.75" customHeight="1">
      <c r="A921" s="181" t="str">
        <f t="shared" si="5"/>
        <v/>
      </c>
      <c r="B921" s="182"/>
      <c r="C921" s="182"/>
      <c r="D921" s="182" t="str">
        <f t="array" ref="D921">IF(F921="","",INDEX(#REF!,MATCH(F921,#REF!,0)))</f>
        <v/>
      </c>
      <c r="E921" s="182" t="str">
        <f t="array" ref="E921">IF(F921="","",INDEX(#REF!,MATCH(F921,#REF!,0)))</f>
        <v/>
      </c>
      <c r="F921" s="182"/>
      <c r="G921" s="182"/>
      <c r="H921" s="183"/>
      <c r="I921" s="182"/>
      <c r="J921" s="182"/>
      <c r="K921" s="182"/>
      <c r="L921" s="182"/>
      <c r="M921" s="182"/>
      <c r="N921" s="182"/>
      <c r="O921" s="182"/>
      <c r="P921" s="184"/>
      <c r="Q921" s="184"/>
      <c r="R921" s="184"/>
      <c r="S921" s="184"/>
      <c r="T921" s="184"/>
      <c r="U921" s="184"/>
      <c r="V921" s="184"/>
      <c r="W921" s="184"/>
      <c r="X921" s="184"/>
      <c r="Y921" s="182"/>
      <c r="Z921" s="182"/>
      <c r="AA921" s="184"/>
      <c r="AB921" s="184"/>
      <c r="AC921" s="184"/>
      <c r="AD921" s="184"/>
      <c r="AE921" s="184"/>
      <c r="AF921" s="184"/>
      <c r="AG921" s="184"/>
      <c r="AH921" s="184"/>
      <c r="AI921" s="184"/>
      <c r="AJ921" s="174"/>
      <c r="AK921" s="174"/>
      <c r="AL921" s="174"/>
      <c r="AM921" s="174"/>
      <c r="AN921" s="174"/>
    </row>
    <row r="922" spans="1:40" ht="15.75" customHeight="1">
      <c r="A922" s="181" t="str">
        <f t="shared" si="5"/>
        <v/>
      </c>
      <c r="B922" s="182"/>
      <c r="C922" s="182"/>
      <c r="D922" s="182" t="str">
        <f t="array" ref="D922">IF(F922="","",INDEX(#REF!,MATCH(F922,#REF!,0)))</f>
        <v/>
      </c>
      <c r="E922" s="182" t="str">
        <f t="array" ref="E922">IF(F922="","",INDEX(#REF!,MATCH(F922,#REF!,0)))</f>
        <v/>
      </c>
      <c r="F922" s="182"/>
      <c r="G922" s="182"/>
      <c r="H922" s="183"/>
      <c r="I922" s="182"/>
      <c r="J922" s="182"/>
      <c r="K922" s="182"/>
      <c r="L922" s="182"/>
      <c r="M922" s="182"/>
      <c r="N922" s="182"/>
      <c r="O922" s="182"/>
      <c r="P922" s="184"/>
      <c r="Q922" s="184"/>
      <c r="R922" s="184"/>
      <c r="S922" s="184"/>
      <c r="T922" s="184"/>
      <c r="U922" s="184"/>
      <c r="V922" s="184"/>
      <c r="W922" s="184"/>
      <c r="X922" s="184"/>
      <c r="Y922" s="182"/>
      <c r="Z922" s="182"/>
      <c r="AA922" s="184"/>
      <c r="AB922" s="184"/>
      <c r="AC922" s="184"/>
      <c r="AD922" s="184"/>
      <c r="AE922" s="184"/>
      <c r="AF922" s="184"/>
      <c r="AG922" s="184"/>
      <c r="AH922" s="184"/>
      <c r="AI922" s="184"/>
      <c r="AJ922" s="174"/>
      <c r="AK922" s="174"/>
      <c r="AL922" s="174"/>
      <c r="AM922" s="174"/>
      <c r="AN922" s="174"/>
    </row>
    <row r="923" spans="1:40" ht="15.75" customHeight="1">
      <c r="A923" s="181" t="str">
        <f t="shared" si="5"/>
        <v/>
      </c>
      <c r="B923" s="182"/>
      <c r="C923" s="182"/>
      <c r="D923" s="182" t="str">
        <f t="array" ref="D923">IF(F923="","",INDEX(#REF!,MATCH(F923,#REF!,0)))</f>
        <v/>
      </c>
      <c r="E923" s="182" t="str">
        <f t="array" ref="E923">IF(F923="","",INDEX(#REF!,MATCH(F923,#REF!,0)))</f>
        <v/>
      </c>
      <c r="F923" s="182"/>
      <c r="G923" s="182"/>
      <c r="H923" s="183"/>
      <c r="I923" s="182"/>
      <c r="J923" s="182"/>
      <c r="K923" s="182"/>
      <c r="L923" s="182"/>
      <c r="M923" s="182"/>
      <c r="N923" s="182"/>
      <c r="O923" s="182"/>
      <c r="P923" s="184"/>
      <c r="Q923" s="184"/>
      <c r="R923" s="184"/>
      <c r="S923" s="184"/>
      <c r="T923" s="184"/>
      <c r="U923" s="184"/>
      <c r="V923" s="184"/>
      <c r="W923" s="184"/>
      <c r="X923" s="184"/>
      <c r="Y923" s="182"/>
      <c r="Z923" s="182"/>
      <c r="AA923" s="184"/>
      <c r="AB923" s="184"/>
      <c r="AC923" s="184"/>
      <c r="AD923" s="184"/>
      <c r="AE923" s="184"/>
      <c r="AF923" s="184"/>
      <c r="AG923" s="184"/>
      <c r="AH923" s="184"/>
      <c r="AI923" s="184"/>
      <c r="AJ923" s="174"/>
      <c r="AK923" s="174"/>
      <c r="AL923" s="174"/>
      <c r="AM923" s="174"/>
      <c r="AN923" s="174"/>
    </row>
    <row r="924" spans="1:40" ht="15.75" customHeight="1">
      <c r="A924" s="181" t="str">
        <f t="shared" si="5"/>
        <v/>
      </c>
      <c r="B924" s="182"/>
      <c r="C924" s="182"/>
      <c r="D924" s="182" t="str">
        <f t="array" ref="D924">IF(F924="","",INDEX(#REF!,MATCH(F924,#REF!,0)))</f>
        <v/>
      </c>
      <c r="E924" s="182" t="str">
        <f t="array" ref="E924">IF(F924="","",INDEX(#REF!,MATCH(F924,#REF!,0)))</f>
        <v/>
      </c>
      <c r="F924" s="182"/>
      <c r="G924" s="182"/>
      <c r="H924" s="183"/>
      <c r="I924" s="182"/>
      <c r="J924" s="182"/>
      <c r="K924" s="182"/>
      <c r="L924" s="182"/>
      <c r="M924" s="182"/>
      <c r="N924" s="182"/>
      <c r="O924" s="182"/>
      <c r="P924" s="184"/>
      <c r="Q924" s="184"/>
      <c r="R924" s="184"/>
      <c r="S924" s="184"/>
      <c r="T924" s="184"/>
      <c r="U924" s="184"/>
      <c r="V924" s="184"/>
      <c r="W924" s="184"/>
      <c r="X924" s="184"/>
      <c r="Y924" s="182"/>
      <c r="Z924" s="182"/>
      <c r="AA924" s="184"/>
      <c r="AB924" s="184"/>
      <c r="AC924" s="184"/>
      <c r="AD924" s="184"/>
      <c r="AE924" s="184"/>
      <c r="AF924" s="184"/>
      <c r="AG924" s="184"/>
      <c r="AH924" s="184"/>
      <c r="AI924" s="184"/>
      <c r="AJ924" s="174"/>
      <c r="AK924" s="174"/>
      <c r="AL924" s="174"/>
      <c r="AM924" s="174"/>
      <c r="AN924" s="174"/>
    </row>
    <row r="925" spans="1:40" ht="15.75" customHeight="1">
      <c r="A925" s="181" t="str">
        <f t="shared" si="5"/>
        <v/>
      </c>
      <c r="B925" s="182"/>
      <c r="C925" s="182"/>
      <c r="D925" s="182" t="str">
        <f t="array" ref="D925">IF(F925="","",INDEX(#REF!,MATCH(F925,#REF!,0)))</f>
        <v/>
      </c>
      <c r="E925" s="182" t="str">
        <f t="array" ref="E925">IF(F925="","",INDEX(#REF!,MATCH(F925,#REF!,0)))</f>
        <v/>
      </c>
      <c r="F925" s="182"/>
      <c r="G925" s="182"/>
      <c r="H925" s="183"/>
      <c r="I925" s="182"/>
      <c r="J925" s="182"/>
      <c r="K925" s="182"/>
      <c r="L925" s="182"/>
      <c r="M925" s="182"/>
      <c r="N925" s="182"/>
      <c r="O925" s="182"/>
      <c r="P925" s="184"/>
      <c r="Q925" s="184"/>
      <c r="R925" s="184"/>
      <c r="S925" s="184"/>
      <c r="T925" s="184"/>
      <c r="U925" s="184"/>
      <c r="V925" s="184"/>
      <c r="W925" s="184"/>
      <c r="X925" s="184"/>
      <c r="Y925" s="182"/>
      <c r="Z925" s="182"/>
      <c r="AA925" s="184"/>
      <c r="AB925" s="184"/>
      <c r="AC925" s="184"/>
      <c r="AD925" s="184"/>
      <c r="AE925" s="184"/>
      <c r="AF925" s="184"/>
      <c r="AG925" s="184"/>
      <c r="AH925" s="184"/>
      <c r="AI925" s="184"/>
      <c r="AJ925" s="174"/>
      <c r="AK925" s="174"/>
      <c r="AL925" s="174"/>
      <c r="AM925" s="174"/>
      <c r="AN925" s="174"/>
    </row>
    <row r="926" spans="1:40" ht="15.75" customHeight="1">
      <c r="A926" s="181" t="str">
        <f t="shared" si="5"/>
        <v/>
      </c>
      <c r="B926" s="182"/>
      <c r="C926" s="182"/>
      <c r="D926" s="182" t="str">
        <f t="array" ref="D926">IF(F926="","",INDEX(#REF!,MATCH(F926,#REF!,0)))</f>
        <v/>
      </c>
      <c r="E926" s="182" t="str">
        <f t="array" ref="E926">IF(F926="","",INDEX(#REF!,MATCH(F926,#REF!,0)))</f>
        <v/>
      </c>
      <c r="F926" s="182"/>
      <c r="G926" s="182"/>
      <c r="H926" s="183"/>
      <c r="I926" s="182"/>
      <c r="J926" s="182"/>
      <c r="K926" s="182"/>
      <c r="L926" s="182"/>
      <c r="M926" s="182"/>
      <c r="N926" s="182"/>
      <c r="O926" s="182"/>
      <c r="P926" s="184"/>
      <c r="Q926" s="184"/>
      <c r="R926" s="184"/>
      <c r="S926" s="184"/>
      <c r="T926" s="184"/>
      <c r="U926" s="184"/>
      <c r="V926" s="184"/>
      <c r="W926" s="184"/>
      <c r="X926" s="184"/>
      <c r="Y926" s="182"/>
      <c r="Z926" s="182"/>
      <c r="AA926" s="184"/>
      <c r="AB926" s="184"/>
      <c r="AC926" s="184"/>
      <c r="AD926" s="184"/>
      <c r="AE926" s="184"/>
      <c r="AF926" s="184"/>
      <c r="AG926" s="184"/>
      <c r="AH926" s="184"/>
      <c r="AI926" s="184"/>
      <c r="AJ926" s="174"/>
      <c r="AK926" s="174"/>
      <c r="AL926" s="174"/>
      <c r="AM926" s="174"/>
      <c r="AN926" s="174"/>
    </row>
    <row r="927" spans="1:40" ht="15.75" customHeight="1">
      <c r="A927" s="181" t="str">
        <f t="shared" si="5"/>
        <v/>
      </c>
      <c r="B927" s="182"/>
      <c r="C927" s="182"/>
      <c r="D927" s="182" t="str">
        <f t="array" ref="D927">IF(F927="","",INDEX(#REF!,MATCH(F927,#REF!,0)))</f>
        <v/>
      </c>
      <c r="E927" s="182" t="str">
        <f t="array" ref="E927">IF(F927="","",INDEX(#REF!,MATCH(F927,#REF!,0)))</f>
        <v/>
      </c>
      <c r="F927" s="182"/>
      <c r="G927" s="182"/>
      <c r="H927" s="183"/>
      <c r="I927" s="182"/>
      <c r="J927" s="182"/>
      <c r="K927" s="182"/>
      <c r="L927" s="182"/>
      <c r="M927" s="182"/>
      <c r="N927" s="182"/>
      <c r="O927" s="182"/>
      <c r="P927" s="184"/>
      <c r="Q927" s="184"/>
      <c r="R927" s="184"/>
      <c r="S927" s="184"/>
      <c r="T927" s="184"/>
      <c r="U927" s="184"/>
      <c r="V927" s="184"/>
      <c r="W927" s="184"/>
      <c r="X927" s="184"/>
      <c r="Y927" s="182"/>
      <c r="Z927" s="182"/>
      <c r="AA927" s="184"/>
      <c r="AB927" s="184"/>
      <c r="AC927" s="184"/>
      <c r="AD927" s="184"/>
      <c r="AE927" s="184"/>
      <c r="AF927" s="184"/>
      <c r="AG927" s="184"/>
      <c r="AH927" s="184"/>
      <c r="AI927" s="184"/>
      <c r="AJ927" s="174"/>
      <c r="AK927" s="174"/>
      <c r="AL927" s="174"/>
      <c r="AM927" s="174"/>
      <c r="AN927" s="174"/>
    </row>
    <row r="928" spans="1:40" ht="15.75" customHeight="1">
      <c r="A928" s="181" t="str">
        <f t="shared" si="5"/>
        <v/>
      </c>
      <c r="B928" s="182"/>
      <c r="C928" s="182"/>
      <c r="D928" s="182" t="str">
        <f t="array" ref="D928">IF(F928="","",INDEX(#REF!,MATCH(F928,#REF!,0)))</f>
        <v/>
      </c>
      <c r="E928" s="182" t="str">
        <f t="array" ref="E928">IF(F928="","",INDEX(#REF!,MATCH(F928,#REF!,0)))</f>
        <v/>
      </c>
      <c r="F928" s="182"/>
      <c r="G928" s="182"/>
      <c r="H928" s="183"/>
      <c r="I928" s="182"/>
      <c r="J928" s="182"/>
      <c r="K928" s="182"/>
      <c r="L928" s="182"/>
      <c r="M928" s="182"/>
      <c r="N928" s="182"/>
      <c r="O928" s="182"/>
      <c r="P928" s="184"/>
      <c r="Q928" s="184"/>
      <c r="R928" s="184"/>
      <c r="S928" s="184"/>
      <c r="T928" s="184"/>
      <c r="U928" s="184"/>
      <c r="V928" s="184"/>
      <c r="W928" s="184"/>
      <c r="X928" s="184"/>
      <c r="Y928" s="182"/>
      <c r="Z928" s="182"/>
      <c r="AA928" s="184"/>
      <c r="AB928" s="184"/>
      <c r="AC928" s="184"/>
      <c r="AD928" s="184"/>
      <c r="AE928" s="184"/>
      <c r="AF928" s="184"/>
      <c r="AG928" s="184"/>
      <c r="AH928" s="184"/>
      <c r="AI928" s="184"/>
      <c r="AJ928" s="174"/>
      <c r="AK928" s="174"/>
      <c r="AL928" s="174"/>
      <c r="AM928" s="174"/>
      <c r="AN928" s="174"/>
    </row>
    <row r="929" spans="1:40" ht="15.75" customHeight="1">
      <c r="A929" s="181" t="str">
        <f t="shared" si="5"/>
        <v/>
      </c>
      <c r="B929" s="182"/>
      <c r="C929" s="182"/>
      <c r="D929" s="182" t="str">
        <f t="array" ref="D929">IF(F929="","",INDEX(#REF!,MATCH(F929,#REF!,0)))</f>
        <v/>
      </c>
      <c r="E929" s="182" t="str">
        <f t="array" ref="E929">IF(F929="","",INDEX(#REF!,MATCH(F929,#REF!,0)))</f>
        <v/>
      </c>
      <c r="F929" s="182"/>
      <c r="G929" s="182"/>
      <c r="H929" s="183"/>
      <c r="I929" s="182"/>
      <c r="J929" s="182"/>
      <c r="K929" s="182"/>
      <c r="L929" s="182"/>
      <c r="M929" s="182"/>
      <c r="N929" s="182"/>
      <c r="O929" s="182"/>
      <c r="P929" s="184"/>
      <c r="Q929" s="184"/>
      <c r="R929" s="184"/>
      <c r="S929" s="184"/>
      <c r="T929" s="184"/>
      <c r="U929" s="184"/>
      <c r="V929" s="184"/>
      <c r="W929" s="184"/>
      <c r="X929" s="184"/>
      <c r="Y929" s="182"/>
      <c r="Z929" s="182"/>
      <c r="AA929" s="184"/>
      <c r="AB929" s="184"/>
      <c r="AC929" s="184"/>
      <c r="AD929" s="184"/>
      <c r="AE929" s="184"/>
      <c r="AF929" s="184"/>
      <c r="AG929" s="184"/>
      <c r="AH929" s="184"/>
      <c r="AI929" s="184"/>
      <c r="AJ929" s="174"/>
      <c r="AK929" s="174"/>
      <c r="AL929" s="174"/>
      <c r="AM929" s="174"/>
      <c r="AN929" s="174"/>
    </row>
    <row r="930" spans="1:40" ht="15.75" customHeight="1">
      <c r="A930" s="181" t="str">
        <f t="shared" si="5"/>
        <v/>
      </c>
      <c r="B930" s="182"/>
      <c r="C930" s="182"/>
      <c r="D930" s="182" t="str">
        <f t="array" ref="D930">IF(F930="","",INDEX(#REF!,MATCH(F930,#REF!,0)))</f>
        <v/>
      </c>
      <c r="E930" s="182" t="str">
        <f t="array" ref="E930">IF(F930="","",INDEX(#REF!,MATCH(F930,#REF!,0)))</f>
        <v/>
      </c>
      <c r="F930" s="182"/>
      <c r="G930" s="182"/>
      <c r="H930" s="183"/>
      <c r="I930" s="182"/>
      <c r="J930" s="182"/>
      <c r="K930" s="182"/>
      <c r="L930" s="182"/>
      <c r="M930" s="182"/>
      <c r="N930" s="182"/>
      <c r="O930" s="182"/>
      <c r="P930" s="184"/>
      <c r="Q930" s="184"/>
      <c r="R930" s="184"/>
      <c r="S930" s="184"/>
      <c r="T930" s="184"/>
      <c r="U930" s="184"/>
      <c r="V930" s="184"/>
      <c r="W930" s="184"/>
      <c r="X930" s="184"/>
      <c r="Y930" s="182"/>
      <c r="Z930" s="182"/>
      <c r="AA930" s="184"/>
      <c r="AB930" s="184"/>
      <c r="AC930" s="184"/>
      <c r="AD930" s="184"/>
      <c r="AE930" s="184"/>
      <c r="AF930" s="184"/>
      <c r="AG930" s="184"/>
      <c r="AH930" s="184"/>
      <c r="AI930" s="184"/>
      <c r="AJ930" s="174"/>
      <c r="AK930" s="174"/>
      <c r="AL930" s="174"/>
      <c r="AM930" s="174"/>
      <c r="AN930" s="174"/>
    </row>
    <row r="931" spans="1:40" ht="15.75" customHeight="1">
      <c r="A931" s="181" t="str">
        <f t="shared" si="5"/>
        <v/>
      </c>
      <c r="B931" s="182"/>
      <c r="C931" s="182"/>
      <c r="D931" s="182" t="str">
        <f t="array" ref="D931">IF(F931="","",INDEX(#REF!,MATCH(F931,#REF!,0)))</f>
        <v/>
      </c>
      <c r="E931" s="182" t="str">
        <f t="array" ref="E931">IF(F931="","",INDEX(#REF!,MATCH(F931,#REF!,0)))</f>
        <v/>
      </c>
      <c r="F931" s="182"/>
      <c r="G931" s="182"/>
      <c r="H931" s="183"/>
      <c r="I931" s="182"/>
      <c r="J931" s="182"/>
      <c r="K931" s="182"/>
      <c r="L931" s="182"/>
      <c r="M931" s="182"/>
      <c r="N931" s="182"/>
      <c r="O931" s="182"/>
      <c r="P931" s="184"/>
      <c r="Q931" s="184"/>
      <c r="R931" s="184"/>
      <c r="S931" s="184"/>
      <c r="T931" s="184"/>
      <c r="U931" s="184"/>
      <c r="V931" s="184"/>
      <c r="W931" s="184"/>
      <c r="X931" s="184"/>
      <c r="Y931" s="182"/>
      <c r="Z931" s="182"/>
      <c r="AA931" s="184"/>
      <c r="AB931" s="184"/>
      <c r="AC931" s="184"/>
      <c r="AD931" s="184"/>
      <c r="AE931" s="184"/>
      <c r="AF931" s="184"/>
      <c r="AG931" s="184"/>
      <c r="AH931" s="184"/>
      <c r="AI931" s="184"/>
      <c r="AJ931" s="174"/>
      <c r="AK931" s="174"/>
      <c r="AL931" s="174"/>
      <c r="AM931" s="174"/>
      <c r="AN931" s="174"/>
    </row>
    <row r="932" spans="1:40" ht="15.75" customHeight="1">
      <c r="A932" s="181" t="str">
        <f t="shared" si="5"/>
        <v/>
      </c>
      <c r="B932" s="182"/>
      <c r="C932" s="182"/>
      <c r="D932" s="182" t="str">
        <f t="array" ref="D932">IF(F932="","",INDEX(#REF!,MATCH(F932,#REF!,0)))</f>
        <v/>
      </c>
      <c r="E932" s="182" t="str">
        <f t="array" ref="E932">IF(F932="","",INDEX(#REF!,MATCH(F932,#REF!,0)))</f>
        <v/>
      </c>
      <c r="F932" s="182"/>
      <c r="G932" s="182"/>
      <c r="H932" s="183"/>
      <c r="I932" s="182"/>
      <c r="J932" s="182"/>
      <c r="K932" s="182"/>
      <c r="L932" s="182"/>
      <c r="M932" s="182"/>
      <c r="N932" s="182"/>
      <c r="O932" s="182"/>
      <c r="P932" s="184"/>
      <c r="Q932" s="184"/>
      <c r="R932" s="184"/>
      <c r="S932" s="184"/>
      <c r="T932" s="184"/>
      <c r="U932" s="184"/>
      <c r="V932" s="184"/>
      <c r="W932" s="184"/>
      <c r="X932" s="184"/>
      <c r="Y932" s="182"/>
      <c r="Z932" s="182"/>
      <c r="AA932" s="184"/>
      <c r="AB932" s="184"/>
      <c r="AC932" s="184"/>
      <c r="AD932" s="184"/>
      <c r="AE932" s="184"/>
      <c r="AF932" s="184"/>
      <c r="AG932" s="184"/>
      <c r="AH932" s="184"/>
      <c r="AI932" s="184"/>
      <c r="AJ932" s="174"/>
      <c r="AK932" s="174"/>
      <c r="AL932" s="174"/>
      <c r="AM932" s="174"/>
      <c r="AN932" s="174"/>
    </row>
    <row r="933" spans="1:40" ht="15.75" customHeight="1">
      <c r="A933" s="181" t="str">
        <f t="shared" si="5"/>
        <v/>
      </c>
      <c r="B933" s="182"/>
      <c r="C933" s="182"/>
      <c r="D933" s="182" t="str">
        <f t="array" ref="D933">IF(F933="","",INDEX(#REF!,MATCH(F933,#REF!,0)))</f>
        <v/>
      </c>
      <c r="E933" s="182" t="str">
        <f t="array" ref="E933">IF(F933="","",INDEX(#REF!,MATCH(F933,#REF!,0)))</f>
        <v/>
      </c>
      <c r="F933" s="182"/>
      <c r="G933" s="182"/>
      <c r="H933" s="183"/>
      <c r="I933" s="182"/>
      <c r="J933" s="182"/>
      <c r="K933" s="182"/>
      <c r="L933" s="182"/>
      <c r="M933" s="182"/>
      <c r="N933" s="182"/>
      <c r="O933" s="182"/>
      <c r="P933" s="184"/>
      <c r="Q933" s="184"/>
      <c r="R933" s="184"/>
      <c r="S933" s="184"/>
      <c r="T933" s="184"/>
      <c r="U933" s="184"/>
      <c r="V933" s="184"/>
      <c r="W933" s="184"/>
      <c r="X933" s="184"/>
      <c r="Y933" s="182"/>
      <c r="Z933" s="182"/>
      <c r="AA933" s="184"/>
      <c r="AB933" s="184"/>
      <c r="AC933" s="184"/>
      <c r="AD933" s="184"/>
      <c r="AE933" s="184"/>
      <c r="AF933" s="184"/>
      <c r="AG933" s="184"/>
      <c r="AH933" s="184"/>
      <c r="AI933" s="184"/>
      <c r="AJ933" s="174"/>
      <c r="AK933" s="174"/>
      <c r="AL933" s="174"/>
      <c r="AM933" s="174"/>
      <c r="AN933" s="174"/>
    </row>
    <row r="934" spans="1:40" ht="15.75" customHeight="1">
      <c r="A934" s="181" t="str">
        <f t="shared" si="5"/>
        <v/>
      </c>
      <c r="B934" s="182"/>
      <c r="C934" s="182"/>
      <c r="D934" s="182" t="str">
        <f t="array" ref="D934">IF(F934="","",INDEX(#REF!,MATCH(F934,#REF!,0)))</f>
        <v/>
      </c>
      <c r="E934" s="182" t="str">
        <f t="array" ref="E934">IF(F934="","",INDEX(#REF!,MATCH(F934,#REF!,0)))</f>
        <v/>
      </c>
      <c r="F934" s="182"/>
      <c r="G934" s="182"/>
      <c r="H934" s="183"/>
      <c r="I934" s="182"/>
      <c r="J934" s="182"/>
      <c r="K934" s="182"/>
      <c r="L934" s="182"/>
      <c r="M934" s="182"/>
      <c r="N934" s="182"/>
      <c r="O934" s="182"/>
      <c r="P934" s="184"/>
      <c r="Q934" s="184"/>
      <c r="R934" s="184"/>
      <c r="S934" s="184"/>
      <c r="T934" s="184"/>
      <c r="U934" s="184"/>
      <c r="V934" s="184"/>
      <c r="W934" s="184"/>
      <c r="X934" s="184"/>
      <c r="Y934" s="182"/>
      <c r="Z934" s="182"/>
      <c r="AA934" s="184"/>
      <c r="AB934" s="184"/>
      <c r="AC934" s="184"/>
      <c r="AD934" s="184"/>
      <c r="AE934" s="184"/>
      <c r="AF934" s="184"/>
      <c r="AG934" s="184"/>
      <c r="AH934" s="184"/>
      <c r="AI934" s="184"/>
      <c r="AJ934" s="174"/>
      <c r="AK934" s="174"/>
      <c r="AL934" s="174"/>
      <c r="AM934" s="174"/>
      <c r="AN934" s="174"/>
    </row>
    <row r="935" spans="1:40" ht="15.75" customHeight="1">
      <c r="A935" s="181" t="str">
        <f t="shared" si="5"/>
        <v/>
      </c>
      <c r="B935" s="182"/>
      <c r="C935" s="182"/>
      <c r="D935" s="182" t="str">
        <f t="array" ref="D935">IF(F935="","",INDEX(#REF!,MATCH(F935,#REF!,0)))</f>
        <v/>
      </c>
      <c r="E935" s="182" t="str">
        <f t="array" ref="E935">IF(F935="","",INDEX(#REF!,MATCH(F935,#REF!,0)))</f>
        <v/>
      </c>
      <c r="F935" s="182"/>
      <c r="G935" s="182"/>
      <c r="H935" s="183"/>
      <c r="I935" s="182"/>
      <c r="J935" s="182"/>
      <c r="K935" s="182"/>
      <c r="L935" s="182"/>
      <c r="M935" s="182"/>
      <c r="N935" s="182"/>
      <c r="O935" s="182"/>
      <c r="P935" s="184"/>
      <c r="Q935" s="184"/>
      <c r="R935" s="184"/>
      <c r="S935" s="184"/>
      <c r="T935" s="184"/>
      <c r="U935" s="184"/>
      <c r="V935" s="184"/>
      <c r="W935" s="184"/>
      <c r="X935" s="184"/>
      <c r="Y935" s="182"/>
      <c r="Z935" s="182"/>
      <c r="AA935" s="184"/>
      <c r="AB935" s="184"/>
      <c r="AC935" s="184"/>
      <c r="AD935" s="184"/>
      <c r="AE935" s="184"/>
      <c r="AF935" s="184"/>
      <c r="AG935" s="184"/>
      <c r="AH935" s="184"/>
      <c r="AI935" s="184"/>
      <c r="AJ935" s="174"/>
      <c r="AK935" s="174"/>
      <c r="AL935" s="174"/>
      <c r="AM935" s="174"/>
      <c r="AN935" s="174"/>
    </row>
    <row r="936" spans="1:40" ht="15.75" customHeight="1">
      <c r="A936" s="181" t="str">
        <f t="shared" si="5"/>
        <v/>
      </c>
      <c r="B936" s="182"/>
      <c r="C936" s="182"/>
      <c r="D936" s="182" t="str">
        <f t="array" ref="D936">IF(F936="","",INDEX(#REF!,MATCH(F936,#REF!,0)))</f>
        <v/>
      </c>
      <c r="E936" s="182" t="str">
        <f t="array" ref="E936">IF(F936="","",INDEX(#REF!,MATCH(F936,#REF!,0)))</f>
        <v/>
      </c>
      <c r="F936" s="182"/>
      <c r="G936" s="182"/>
      <c r="H936" s="183"/>
      <c r="I936" s="182"/>
      <c r="J936" s="182"/>
      <c r="K936" s="182"/>
      <c r="L936" s="182"/>
      <c r="M936" s="182"/>
      <c r="N936" s="182"/>
      <c r="O936" s="182"/>
      <c r="P936" s="184"/>
      <c r="Q936" s="184"/>
      <c r="R936" s="184"/>
      <c r="S936" s="184"/>
      <c r="T936" s="184"/>
      <c r="U936" s="184"/>
      <c r="V936" s="184"/>
      <c r="W936" s="184"/>
      <c r="X936" s="184"/>
      <c r="Y936" s="182"/>
      <c r="Z936" s="182"/>
      <c r="AA936" s="184"/>
      <c r="AB936" s="184"/>
      <c r="AC936" s="184"/>
      <c r="AD936" s="184"/>
      <c r="AE936" s="184"/>
      <c r="AF936" s="184"/>
      <c r="AG936" s="184"/>
      <c r="AH936" s="184"/>
      <c r="AI936" s="184"/>
      <c r="AJ936" s="174"/>
      <c r="AK936" s="174"/>
      <c r="AL936" s="174"/>
      <c r="AM936" s="174"/>
      <c r="AN936" s="174"/>
    </row>
    <row r="937" spans="1:40" ht="15.75" customHeight="1">
      <c r="A937" s="181" t="str">
        <f t="shared" si="5"/>
        <v/>
      </c>
      <c r="B937" s="182"/>
      <c r="C937" s="182"/>
      <c r="D937" s="182" t="str">
        <f t="array" ref="D937">IF(F937="","",INDEX(#REF!,MATCH(F937,#REF!,0)))</f>
        <v/>
      </c>
      <c r="E937" s="182" t="str">
        <f t="array" ref="E937">IF(F937="","",INDEX(#REF!,MATCH(F937,#REF!,0)))</f>
        <v/>
      </c>
      <c r="F937" s="182"/>
      <c r="G937" s="182"/>
      <c r="H937" s="183"/>
      <c r="I937" s="182"/>
      <c r="J937" s="182"/>
      <c r="K937" s="182"/>
      <c r="L937" s="182"/>
      <c r="M937" s="182"/>
      <c r="N937" s="182"/>
      <c r="O937" s="182"/>
      <c r="P937" s="184"/>
      <c r="Q937" s="184"/>
      <c r="R937" s="184"/>
      <c r="S937" s="184"/>
      <c r="T937" s="184"/>
      <c r="U937" s="184"/>
      <c r="V937" s="184"/>
      <c r="W937" s="184"/>
      <c r="X937" s="184"/>
      <c r="Y937" s="182"/>
      <c r="Z937" s="182"/>
      <c r="AA937" s="184"/>
      <c r="AB937" s="184"/>
      <c r="AC937" s="184"/>
      <c r="AD937" s="184"/>
      <c r="AE937" s="184"/>
      <c r="AF937" s="184"/>
      <c r="AG937" s="184"/>
      <c r="AH937" s="184"/>
      <c r="AI937" s="184"/>
      <c r="AJ937" s="174"/>
      <c r="AK937" s="174"/>
      <c r="AL937" s="174"/>
      <c r="AM937" s="174"/>
      <c r="AN937" s="174"/>
    </row>
    <row r="938" spans="1:40" ht="15.75" customHeight="1">
      <c r="A938" s="181" t="str">
        <f t="shared" si="5"/>
        <v/>
      </c>
      <c r="B938" s="182"/>
      <c r="C938" s="182"/>
      <c r="D938" s="182" t="str">
        <f t="array" ref="D938">IF(F938="","",INDEX(#REF!,MATCH(F938,#REF!,0)))</f>
        <v/>
      </c>
      <c r="E938" s="182" t="str">
        <f t="array" ref="E938">IF(F938="","",INDEX(#REF!,MATCH(F938,#REF!,0)))</f>
        <v/>
      </c>
      <c r="F938" s="182"/>
      <c r="G938" s="182"/>
      <c r="H938" s="183"/>
      <c r="I938" s="182"/>
      <c r="J938" s="182"/>
      <c r="K938" s="182"/>
      <c r="L938" s="182"/>
      <c r="M938" s="182"/>
      <c r="N938" s="182"/>
      <c r="O938" s="182"/>
      <c r="P938" s="184"/>
      <c r="Q938" s="184"/>
      <c r="R938" s="184"/>
      <c r="S938" s="184"/>
      <c r="T938" s="184"/>
      <c r="U938" s="184"/>
      <c r="V938" s="184"/>
      <c r="W938" s="184"/>
      <c r="X938" s="184"/>
      <c r="Y938" s="182"/>
      <c r="Z938" s="182"/>
      <c r="AA938" s="184"/>
      <c r="AB938" s="184"/>
      <c r="AC938" s="184"/>
      <c r="AD938" s="184"/>
      <c r="AE938" s="184"/>
      <c r="AF938" s="184"/>
      <c r="AG938" s="184"/>
      <c r="AH938" s="184"/>
      <c r="AI938" s="184"/>
      <c r="AJ938" s="174"/>
      <c r="AK938" s="174"/>
      <c r="AL938" s="174"/>
      <c r="AM938" s="174"/>
      <c r="AN938" s="174"/>
    </row>
    <row r="939" spans="1:40" ht="15.75" customHeight="1">
      <c r="A939" s="181" t="str">
        <f t="shared" si="5"/>
        <v/>
      </c>
      <c r="B939" s="182"/>
      <c r="C939" s="182"/>
      <c r="D939" s="182" t="str">
        <f t="array" ref="D939">IF(F939="","",INDEX(#REF!,MATCH(F939,#REF!,0)))</f>
        <v/>
      </c>
      <c r="E939" s="182" t="str">
        <f t="array" ref="E939">IF(F939="","",INDEX(#REF!,MATCH(F939,#REF!,0)))</f>
        <v/>
      </c>
      <c r="F939" s="182"/>
      <c r="G939" s="182"/>
      <c r="H939" s="183"/>
      <c r="I939" s="182"/>
      <c r="J939" s="182"/>
      <c r="K939" s="182"/>
      <c r="L939" s="182"/>
      <c r="M939" s="182"/>
      <c r="N939" s="182"/>
      <c r="O939" s="182"/>
      <c r="P939" s="184"/>
      <c r="Q939" s="184"/>
      <c r="R939" s="184"/>
      <c r="S939" s="184"/>
      <c r="T939" s="184"/>
      <c r="U939" s="184"/>
      <c r="V939" s="184"/>
      <c r="W939" s="184"/>
      <c r="X939" s="184"/>
      <c r="Y939" s="182"/>
      <c r="Z939" s="182"/>
      <c r="AA939" s="184"/>
      <c r="AB939" s="184"/>
      <c r="AC939" s="184"/>
      <c r="AD939" s="184"/>
      <c r="AE939" s="184"/>
      <c r="AF939" s="184"/>
      <c r="AG939" s="184"/>
      <c r="AH939" s="184"/>
      <c r="AI939" s="184"/>
      <c r="AJ939" s="174"/>
      <c r="AK939" s="174"/>
      <c r="AL939" s="174"/>
      <c r="AM939" s="174"/>
      <c r="AN939" s="174"/>
    </row>
    <row r="940" spans="1:40" ht="15.75" customHeight="1">
      <c r="A940" s="181" t="str">
        <f t="shared" si="5"/>
        <v/>
      </c>
      <c r="B940" s="182"/>
      <c r="C940" s="182"/>
      <c r="D940" s="182" t="str">
        <f t="array" ref="D940">IF(F940="","",INDEX(#REF!,MATCH(F940,#REF!,0)))</f>
        <v/>
      </c>
      <c r="E940" s="182" t="str">
        <f t="array" ref="E940">IF(F940="","",INDEX(#REF!,MATCH(F940,#REF!,0)))</f>
        <v/>
      </c>
      <c r="F940" s="182"/>
      <c r="G940" s="182"/>
      <c r="H940" s="183"/>
      <c r="I940" s="182"/>
      <c r="J940" s="182"/>
      <c r="K940" s="182"/>
      <c r="L940" s="182"/>
      <c r="M940" s="182"/>
      <c r="N940" s="182"/>
      <c r="O940" s="182"/>
      <c r="P940" s="184"/>
      <c r="Q940" s="184"/>
      <c r="R940" s="184"/>
      <c r="S940" s="184"/>
      <c r="T940" s="184"/>
      <c r="U940" s="184"/>
      <c r="V940" s="184"/>
      <c r="W940" s="184"/>
      <c r="X940" s="184"/>
      <c r="Y940" s="182"/>
      <c r="Z940" s="182"/>
      <c r="AA940" s="184"/>
      <c r="AB940" s="184"/>
      <c r="AC940" s="184"/>
      <c r="AD940" s="184"/>
      <c r="AE940" s="184"/>
      <c r="AF940" s="184"/>
      <c r="AG940" s="184"/>
      <c r="AH940" s="184"/>
      <c r="AI940" s="184"/>
      <c r="AJ940" s="174"/>
      <c r="AK940" s="174"/>
      <c r="AL940" s="174"/>
      <c r="AM940" s="174"/>
      <c r="AN940" s="174"/>
    </row>
    <row r="941" spans="1:40" ht="15.75" customHeight="1">
      <c r="A941" s="181" t="str">
        <f t="shared" si="5"/>
        <v/>
      </c>
      <c r="B941" s="182"/>
      <c r="C941" s="182"/>
      <c r="D941" s="182" t="str">
        <f t="array" ref="D941">IF(F941="","",INDEX(#REF!,MATCH(F941,#REF!,0)))</f>
        <v/>
      </c>
      <c r="E941" s="182" t="str">
        <f t="array" ref="E941">IF(F941="","",INDEX(#REF!,MATCH(F941,#REF!,0)))</f>
        <v/>
      </c>
      <c r="F941" s="182"/>
      <c r="G941" s="182"/>
      <c r="H941" s="183"/>
      <c r="I941" s="182"/>
      <c r="J941" s="182"/>
      <c r="K941" s="182"/>
      <c r="L941" s="182"/>
      <c r="M941" s="182"/>
      <c r="N941" s="182"/>
      <c r="O941" s="182"/>
      <c r="P941" s="184"/>
      <c r="Q941" s="184"/>
      <c r="R941" s="184"/>
      <c r="S941" s="184"/>
      <c r="T941" s="184"/>
      <c r="U941" s="184"/>
      <c r="V941" s="184"/>
      <c r="W941" s="184"/>
      <c r="X941" s="184"/>
      <c r="Y941" s="182"/>
      <c r="Z941" s="182"/>
      <c r="AA941" s="184"/>
      <c r="AB941" s="184"/>
      <c r="AC941" s="184"/>
      <c r="AD941" s="184"/>
      <c r="AE941" s="184"/>
      <c r="AF941" s="184"/>
      <c r="AG941" s="184"/>
      <c r="AH941" s="184"/>
      <c r="AI941" s="184"/>
      <c r="AJ941" s="174"/>
      <c r="AK941" s="174"/>
      <c r="AL941" s="174"/>
      <c r="AM941" s="174"/>
      <c r="AN941" s="174"/>
    </row>
    <row r="942" spans="1:40" ht="15.75" customHeight="1">
      <c r="A942" s="181" t="str">
        <f t="shared" si="5"/>
        <v/>
      </c>
      <c r="B942" s="182"/>
      <c r="C942" s="182"/>
      <c r="D942" s="182" t="str">
        <f t="array" ref="D942">IF(F942="","",INDEX(#REF!,MATCH(F942,#REF!,0)))</f>
        <v/>
      </c>
      <c r="E942" s="182" t="str">
        <f t="array" ref="E942">IF(F942="","",INDEX(#REF!,MATCH(F942,#REF!,0)))</f>
        <v/>
      </c>
      <c r="F942" s="182"/>
      <c r="G942" s="182"/>
      <c r="H942" s="183"/>
      <c r="I942" s="182"/>
      <c r="J942" s="182"/>
      <c r="K942" s="182"/>
      <c r="L942" s="182"/>
      <c r="M942" s="182"/>
      <c r="N942" s="182"/>
      <c r="O942" s="182"/>
      <c r="P942" s="184"/>
      <c r="Q942" s="184"/>
      <c r="R942" s="184"/>
      <c r="S942" s="184"/>
      <c r="T942" s="184"/>
      <c r="U942" s="184"/>
      <c r="V942" s="184"/>
      <c r="W942" s="184"/>
      <c r="X942" s="184"/>
      <c r="Y942" s="182"/>
      <c r="Z942" s="182"/>
      <c r="AA942" s="184"/>
      <c r="AB942" s="184"/>
      <c r="AC942" s="184"/>
      <c r="AD942" s="184"/>
      <c r="AE942" s="184"/>
      <c r="AF942" s="184"/>
      <c r="AG942" s="184"/>
      <c r="AH942" s="184"/>
      <c r="AI942" s="184"/>
      <c r="AJ942" s="174"/>
      <c r="AK942" s="174"/>
      <c r="AL942" s="174"/>
      <c r="AM942" s="174"/>
      <c r="AN942" s="174"/>
    </row>
    <row r="943" spans="1:40" ht="15.75" customHeight="1">
      <c r="A943" s="181" t="str">
        <f t="shared" si="5"/>
        <v/>
      </c>
      <c r="B943" s="182"/>
      <c r="C943" s="182"/>
      <c r="D943" s="182" t="str">
        <f t="array" ref="D943">IF(F943="","",INDEX(#REF!,MATCH(F943,#REF!,0)))</f>
        <v/>
      </c>
      <c r="E943" s="182" t="str">
        <f t="array" ref="E943">IF(F943="","",INDEX(#REF!,MATCH(F943,#REF!,0)))</f>
        <v/>
      </c>
      <c r="F943" s="182"/>
      <c r="G943" s="182"/>
      <c r="H943" s="183"/>
      <c r="I943" s="182"/>
      <c r="J943" s="182"/>
      <c r="K943" s="182"/>
      <c r="L943" s="182"/>
      <c r="M943" s="182"/>
      <c r="N943" s="182"/>
      <c r="O943" s="182"/>
      <c r="P943" s="184"/>
      <c r="Q943" s="184"/>
      <c r="R943" s="184"/>
      <c r="S943" s="184"/>
      <c r="T943" s="184"/>
      <c r="U943" s="184"/>
      <c r="V943" s="184"/>
      <c r="W943" s="184"/>
      <c r="X943" s="184"/>
      <c r="Y943" s="182"/>
      <c r="Z943" s="182"/>
      <c r="AA943" s="184"/>
      <c r="AB943" s="184"/>
      <c r="AC943" s="184"/>
      <c r="AD943" s="184"/>
      <c r="AE943" s="184"/>
      <c r="AF943" s="184"/>
      <c r="AG943" s="184"/>
      <c r="AH943" s="184"/>
      <c r="AI943" s="184"/>
      <c r="AJ943" s="174"/>
      <c r="AK943" s="174"/>
      <c r="AL943" s="174"/>
      <c r="AM943" s="174"/>
      <c r="AN943" s="174"/>
    </row>
    <row r="944" spans="1:40" ht="15.75" customHeight="1">
      <c r="A944" s="181" t="str">
        <f t="shared" si="5"/>
        <v/>
      </c>
      <c r="B944" s="182"/>
      <c r="C944" s="182"/>
      <c r="D944" s="182" t="str">
        <f t="array" ref="D944">IF(F944="","",INDEX(#REF!,MATCH(F944,#REF!,0)))</f>
        <v/>
      </c>
      <c r="E944" s="182" t="str">
        <f t="array" ref="E944">IF(F944="","",INDEX(#REF!,MATCH(F944,#REF!,0)))</f>
        <v/>
      </c>
      <c r="F944" s="182"/>
      <c r="G944" s="182"/>
      <c r="H944" s="183"/>
      <c r="I944" s="182"/>
      <c r="J944" s="182"/>
      <c r="K944" s="182"/>
      <c r="L944" s="182"/>
      <c r="M944" s="182"/>
      <c r="N944" s="182"/>
      <c r="O944" s="182"/>
      <c r="P944" s="184"/>
      <c r="Q944" s="184"/>
      <c r="R944" s="184"/>
      <c r="S944" s="184"/>
      <c r="T944" s="184"/>
      <c r="U944" s="184"/>
      <c r="V944" s="184"/>
      <c r="W944" s="184"/>
      <c r="X944" s="184"/>
      <c r="Y944" s="182"/>
      <c r="Z944" s="182"/>
      <c r="AA944" s="184"/>
      <c r="AB944" s="184"/>
      <c r="AC944" s="184"/>
      <c r="AD944" s="184"/>
      <c r="AE944" s="184"/>
      <c r="AF944" s="184"/>
      <c r="AG944" s="184"/>
      <c r="AH944" s="184"/>
      <c r="AI944" s="184"/>
      <c r="AJ944" s="174"/>
      <c r="AK944" s="174"/>
      <c r="AL944" s="174"/>
      <c r="AM944" s="174"/>
      <c r="AN944" s="174"/>
    </row>
    <row r="945" spans="1:40" ht="15.75" customHeight="1">
      <c r="A945" s="181" t="str">
        <f t="shared" si="5"/>
        <v/>
      </c>
      <c r="B945" s="182"/>
      <c r="C945" s="182"/>
      <c r="D945" s="182" t="str">
        <f t="array" ref="D945">IF(F945="","",INDEX(#REF!,MATCH(F945,#REF!,0)))</f>
        <v/>
      </c>
      <c r="E945" s="182" t="str">
        <f t="array" ref="E945">IF(F945="","",INDEX(#REF!,MATCH(F945,#REF!,0)))</f>
        <v/>
      </c>
      <c r="F945" s="182"/>
      <c r="G945" s="182"/>
      <c r="H945" s="183"/>
      <c r="I945" s="182"/>
      <c r="J945" s="182"/>
      <c r="K945" s="182"/>
      <c r="L945" s="182"/>
      <c r="M945" s="182"/>
      <c r="N945" s="182"/>
      <c r="O945" s="182"/>
      <c r="P945" s="184"/>
      <c r="Q945" s="184"/>
      <c r="R945" s="184"/>
      <c r="S945" s="184"/>
      <c r="T945" s="184"/>
      <c r="U945" s="184"/>
      <c r="V945" s="184"/>
      <c r="W945" s="184"/>
      <c r="X945" s="184"/>
      <c r="Y945" s="182"/>
      <c r="Z945" s="182"/>
      <c r="AA945" s="184"/>
      <c r="AB945" s="184"/>
      <c r="AC945" s="184"/>
      <c r="AD945" s="184"/>
      <c r="AE945" s="184"/>
      <c r="AF945" s="184"/>
      <c r="AG945" s="184"/>
      <c r="AH945" s="184"/>
      <c r="AI945" s="184"/>
      <c r="AJ945" s="174"/>
      <c r="AK945" s="174"/>
      <c r="AL945" s="174"/>
      <c r="AM945" s="174"/>
      <c r="AN945" s="174"/>
    </row>
    <row r="946" spans="1:40" ht="15.75" customHeight="1">
      <c r="A946" s="181" t="str">
        <f t="shared" si="5"/>
        <v/>
      </c>
      <c r="B946" s="182"/>
      <c r="C946" s="182"/>
      <c r="D946" s="182" t="str">
        <f t="array" ref="D946">IF(F946="","",INDEX(#REF!,MATCH(F946,#REF!,0)))</f>
        <v/>
      </c>
      <c r="E946" s="182" t="str">
        <f t="array" ref="E946">IF(F946="","",INDEX(#REF!,MATCH(F946,#REF!,0)))</f>
        <v/>
      </c>
      <c r="F946" s="182"/>
      <c r="G946" s="182"/>
      <c r="H946" s="183"/>
      <c r="I946" s="182"/>
      <c r="J946" s="182"/>
      <c r="K946" s="182"/>
      <c r="L946" s="182"/>
      <c r="M946" s="182"/>
      <c r="N946" s="182"/>
      <c r="O946" s="182"/>
      <c r="P946" s="184"/>
      <c r="Q946" s="184"/>
      <c r="R946" s="184"/>
      <c r="S946" s="184"/>
      <c r="T946" s="184"/>
      <c r="U946" s="184"/>
      <c r="V946" s="184"/>
      <c r="W946" s="184"/>
      <c r="X946" s="184"/>
      <c r="Y946" s="182"/>
      <c r="Z946" s="182"/>
      <c r="AA946" s="184"/>
      <c r="AB946" s="184"/>
      <c r="AC946" s="184"/>
      <c r="AD946" s="184"/>
      <c r="AE946" s="184"/>
      <c r="AF946" s="184"/>
      <c r="AG946" s="184"/>
      <c r="AH946" s="184"/>
      <c r="AI946" s="184"/>
      <c r="AJ946" s="174"/>
      <c r="AK946" s="174"/>
      <c r="AL946" s="174"/>
      <c r="AM946" s="174"/>
      <c r="AN946" s="174"/>
    </row>
    <row r="947" spans="1:40" ht="15.75" customHeight="1">
      <c r="A947" s="181" t="str">
        <f t="shared" si="5"/>
        <v/>
      </c>
      <c r="B947" s="182"/>
      <c r="C947" s="182"/>
      <c r="D947" s="182" t="str">
        <f t="array" ref="D947">IF(F947="","",INDEX(#REF!,MATCH(F947,#REF!,0)))</f>
        <v/>
      </c>
      <c r="E947" s="182" t="str">
        <f t="array" ref="E947">IF(F947="","",INDEX(#REF!,MATCH(F947,#REF!,0)))</f>
        <v/>
      </c>
      <c r="F947" s="182"/>
      <c r="G947" s="182"/>
      <c r="H947" s="183"/>
      <c r="I947" s="182"/>
      <c r="J947" s="182"/>
      <c r="K947" s="182"/>
      <c r="L947" s="182"/>
      <c r="M947" s="182"/>
      <c r="N947" s="182"/>
      <c r="O947" s="182"/>
      <c r="P947" s="184"/>
      <c r="Q947" s="184"/>
      <c r="R947" s="184"/>
      <c r="S947" s="184"/>
      <c r="T947" s="184"/>
      <c r="U947" s="184"/>
      <c r="V947" s="184"/>
      <c r="W947" s="184"/>
      <c r="X947" s="184"/>
      <c r="Y947" s="182"/>
      <c r="Z947" s="182"/>
      <c r="AA947" s="184"/>
      <c r="AB947" s="184"/>
      <c r="AC947" s="184"/>
      <c r="AD947" s="184"/>
      <c r="AE947" s="184"/>
      <c r="AF947" s="184"/>
      <c r="AG947" s="184"/>
      <c r="AH947" s="184"/>
      <c r="AI947" s="184"/>
      <c r="AJ947" s="174"/>
      <c r="AK947" s="174"/>
      <c r="AL947" s="174"/>
      <c r="AM947" s="174"/>
      <c r="AN947" s="174"/>
    </row>
    <row r="948" spans="1:40" ht="15.75" customHeight="1">
      <c r="A948" s="181" t="str">
        <f t="shared" si="5"/>
        <v/>
      </c>
      <c r="B948" s="182"/>
      <c r="C948" s="182"/>
      <c r="D948" s="182" t="str">
        <f t="array" ref="D948">IF(F948="","",INDEX(#REF!,MATCH(F948,#REF!,0)))</f>
        <v/>
      </c>
      <c r="E948" s="182" t="str">
        <f t="array" ref="E948">IF(F948="","",INDEX(#REF!,MATCH(F948,#REF!,0)))</f>
        <v/>
      </c>
      <c r="F948" s="182"/>
      <c r="G948" s="182"/>
      <c r="H948" s="183"/>
      <c r="I948" s="182"/>
      <c r="J948" s="182"/>
      <c r="K948" s="182"/>
      <c r="L948" s="182"/>
      <c r="M948" s="182"/>
      <c r="N948" s="182"/>
      <c r="O948" s="182"/>
      <c r="P948" s="184"/>
      <c r="Q948" s="184"/>
      <c r="R948" s="184"/>
      <c r="S948" s="184"/>
      <c r="T948" s="184"/>
      <c r="U948" s="184"/>
      <c r="V948" s="184"/>
      <c r="W948" s="184"/>
      <c r="X948" s="184"/>
      <c r="Y948" s="182"/>
      <c r="Z948" s="182"/>
      <c r="AA948" s="184"/>
      <c r="AB948" s="184"/>
      <c r="AC948" s="184"/>
      <c r="AD948" s="184"/>
      <c r="AE948" s="184"/>
      <c r="AF948" s="184"/>
      <c r="AG948" s="184"/>
      <c r="AH948" s="184"/>
      <c r="AI948" s="184"/>
      <c r="AJ948" s="174"/>
      <c r="AK948" s="174"/>
      <c r="AL948" s="174"/>
      <c r="AM948" s="174"/>
      <c r="AN948" s="174"/>
    </row>
    <row r="949" spans="1:40" ht="15.75" customHeight="1">
      <c r="A949" s="181" t="str">
        <f t="shared" si="5"/>
        <v/>
      </c>
      <c r="B949" s="182"/>
      <c r="C949" s="182"/>
      <c r="D949" s="182" t="str">
        <f t="array" ref="D949">IF(F949="","",INDEX(#REF!,MATCH(F949,#REF!,0)))</f>
        <v/>
      </c>
      <c r="E949" s="182" t="str">
        <f t="array" ref="E949">IF(F949="","",INDEX(#REF!,MATCH(F949,#REF!,0)))</f>
        <v/>
      </c>
      <c r="F949" s="182"/>
      <c r="G949" s="182"/>
      <c r="H949" s="183"/>
      <c r="I949" s="182"/>
      <c r="J949" s="182"/>
      <c r="K949" s="182"/>
      <c r="L949" s="182"/>
      <c r="M949" s="182"/>
      <c r="N949" s="182"/>
      <c r="O949" s="182"/>
      <c r="P949" s="184"/>
      <c r="Q949" s="184"/>
      <c r="R949" s="184"/>
      <c r="S949" s="184"/>
      <c r="T949" s="184"/>
      <c r="U949" s="184"/>
      <c r="V949" s="184"/>
      <c r="W949" s="184"/>
      <c r="X949" s="184"/>
      <c r="Y949" s="182"/>
      <c r="Z949" s="182"/>
      <c r="AA949" s="184"/>
      <c r="AB949" s="184"/>
      <c r="AC949" s="184"/>
      <c r="AD949" s="184"/>
      <c r="AE949" s="184"/>
      <c r="AF949" s="184"/>
      <c r="AG949" s="184"/>
      <c r="AH949" s="184"/>
      <c r="AI949" s="184"/>
      <c r="AJ949" s="174"/>
      <c r="AK949" s="174"/>
      <c r="AL949" s="174"/>
      <c r="AM949" s="174"/>
      <c r="AN949" s="174"/>
    </row>
    <row r="950" spans="1:40" ht="15.75" customHeight="1">
      <c r="A950" s="181" t="str">
        <f t="shared" si="5"/>
        <v/>
      </c>
      <c r="B950" s="182"/>
      <c r="C950" s="182"/>
      <c r="D950" s="182" t="str">
        <f t="array" ref="D950">IF(F950="","",INDEX(#REF!,MATCH(F950,#REF!,0)))</f>
        <v/>
      </c>
      <c r="E950" s="182" t="str">
        <f t="array" ref="E950">IF(F950="","",INDEX(#REF!,MATCH(F950,#REF!,0)))</f>
        <v/>
      </c>
      <c r="F950" s="182"/>
      <c r="G950" s="182"/>
      <c r="H950" s="183"/>
      <c r="I950" s="182"/>
      <c r="J950" s="182"/>
      <c r="K950" s="182"/>
      <c r="L950" s="182"/>
      <c r="M950" s="182"/>
      <c r="N950" s="182"/>
      <c r="O950" s="182"/>
      <c r="P950" s="184"/>
      <c r="Q950" s="184"/>
      <c r="R950" s="184"/>
      <c r="S950" s="184"/>
      <c r="T950" s="184"/>
      <c r="U950" s="184"/>
      <c r="V950" s="184"/>
      <c r="W950" s="184"/>
      <c r="X950" s="184"/>
      <c r="Y950" s="182"/>
      <c r="Z950" s="182"/>
      <c r="AA950" s="184"/>
      <c r="AB950" s="184"/>
      <c r="AC950" s="184"/>
      <c r="AD950" s="184"/>
      <c r="AE950" s="184"/>
      <c r="AF950" s="184"/>
      <c r="AG950" s="184"/>
      <c r="AH950" s="184"/>
      <c r="AI950" s="184"/>
      <c r="AJ950" s="174"/>
      <c r="AK950" s="174"/>
      <c r="AL950" s="174"/>
      <c r="AM950" s="174"/>
      <c r="AN950" s="174"/>
    </row>
    <row r="951" spans="1:40" ht="15.75" customHeight="1">
      <c r="A951" s="181" t="str">
        <f t="shared" si="5"/>
        <v/>
      </c>
      <c r="B951" s="182"/>
      <c r="C951" s="182"/>
      <c r="D951" s="182" t="str">
        <f t="array" ref="D951">IF(F951="","",INDEX(#REF!,MATCH(F951,#REF!,0)))</f>
        <v/>
      </c>
      <c r="E951" s="182" t="str">
        <f t="array" ref="E951">IF(F951="","",INDEX(#REF!,MATCH(F951,#REF!,0)))</f>
        <v/>
      </c>
      <c r="F951" s="182"/>
      <c r="G951" s="182"/>
      <c r="H951" s="183"/>
      <c r="I951" s="182"/>
      <c r="J951" s="182"/>
      <c r="K951" s="182"/>
      <c r="L951" s="182"/>
      <c r="M951" s="182"/>
      <c r="N951" s="182"/>
      <c r="O951" s="182"/>
      <c r="P951" s="184"/>
      <c r="Q951" s="184"/>
      <c r="R951" s="184"/>
      <c r="S951" s="184"/>
      <c r="T951" s="184"/>
      <c r="U951" s="184"/>
      <c r="V951" s="184"/>
      <c r="W951" s="184"/>
      <c r="X951" s="184"/>
      <c r="Y951" s="182"/>
      <c r="Z951" s="182"/>
      <c r="AA951" s="184"/>
      <c r="AB951" s="184"/>
      <c r="AC951" s="184"/>
      <c r="AD951" s="184"/>
      <c r="AE951" s="184"/>
      <c r="AF951" s="184"/>
      <c r="AG951" s="184"/>
      <c r="AH951" s="184"/>
      <c r="AI951" s="184"/>
      <c r="AJ951" s="174"/>
      <c r="AK951" s="174"/>
      <c r="AL951" s="174"/>
      <c r="AM951" s="174"/>
      <c r="AN951" s="174"/>
    </row>
    <row r="952" spans="1:40" ht="15.75" customHeight="1">
      <c r="A952" s="181" t="str">
        <f t="shared" si="5"/>
        <v/>
      </c>
      <c r="B952" s="182"/>
      <c r="C952" s="182"/>
      <c r="D952" s="182" t="str">
        <f t="array" ref="D952">IF(F952="","",INDEX(#REF!,MATCH(F952,#REF!,0)))</f>
        <v/>
      </c>
      <c r="E952" s="182" t="str">
        <f t="array" ref="E952">IF(F952="","",INDEX(#REF!,MATCH(F952,#REF!,0)))</f>
        <v/>
      </c>
      <c r="F952" s="182"/>
      <c r="G952" s="182"/>
      <c r="H952" s="183"/>
      <c r="I952" s="182"/>
      <c r="J952" s="182"/>
      <c r="K952" s="182"/>
      <c r="L952" s="182"/>
      <c r="M952" s="182"/>
      <c r="N952" s="182"/>
      <c r="O952" s="182"/>
      <c r="P952" s="184"/>
      <c r="Q952" s="184"/>
      <c r="R952" s="184"/>
      <c r="S952" s="184"/>
      <c r="T952" s="184"/>
      <c r="U952" s="184"/>
      <c r="V952" s="184"/>
      <c r="W952" s="184"/>
      <c r="X952" s="184"/>
      <c r="Y952" s="182"/>
      <c r="Z952" s="182"/>
      <c r="AA952" s="184"/>
      <c r="AB952" s="184"/>
      <c r="AC952" s="184"/>
      <c r="AD952" s="184"/>
      <c r="AE952" s="184"/>
      <c r="AF952" s="184"/>
      <c r="AG952" s="184"/>
      <c r="AH952" s="184"/>
      <c r="AI952" s="184"/>
      <c r="AJ952" s="174"/>
      <c r="AK952" s="174"/>
      <c r="AL952" s="174"/>
      <c r="AM952" s="174"/>
      <c r="AN952" s="174"/>
    </row>
    <row r="953" spans="1:40" ht="15.75" customHeight="1">
      <c r="A953" s="181" t="str">
        <f t="shared" si="5"/>
        <v/>
      </c>
      <c r="B953" s="182"/>
      <c r="C953" s="182"/>
      <c r="D953" s="182" t="str">
        <f t="array" ref="D953">IF(F953="","",INDEX(#REF!,MATCH(F953,#REF!,0)))</f>
        <v/>
      </c>
      <c r="E953" s="182" t="str">
        <f t="array" ref="E953">IF(F953="","",INDEX(#REF!,MATCH(F953,#REF!,0)))</f>
        <v/>
      </c>
      <c r="F953" s="182"/>
      <c r="G953" s="182"/>
      <c r="H953" s="183"/>
      <c r="I953" s="182"/>
      <c r="J953" s="182"/>
      <c r="K953" s="182"/>
      <c r="L953" s="182"/>
      <c r="M953" s="182"/>
      <c r="N953" s="182"/>
      <c r="O953" s="182"/>
      <c r="P953" s="184"/>
      <c r="Q953" s="184"/>
      <c r="R953" s="184"/>
      <c r="S953" s="184"/>
      <c r="T953" s="184"/>
      <c r="U953" s="184"/>
      <c r="V953" s="184"/>
      <c r="W953" s="184"/>
      <c r="X953" s="184"/>
      <c r="Y953" s="182"/>
      <c r="Z953" s="182"/>
      <c r="AA953" s="184"/>
      <c r="AB953" s="184"/>
      <c r="AC953" s="184"/>
      <c r="AD953" s="184"/>
      <c r="AE953" s="184"/>
      <c r="AF953" s="184"/>
      <c r="AG953" s="184"/>
      <c r="AH953" s="184"/>
      <c r="AI953" s="184"/>
      <c r="AJ953" s="174"/>
      <c r="AK953" s="174"/>
      <c r="AL953" s="174"/>
      <c r="AM953" s="174"/>
      <c r="AN953" s="174"/>
    </row>
    <row r="954" spans="1:40" ht="15.75" customHeight="1">
      <c r="A954" s="181" t="str">
        <f t="shared" si="5"/>
        <v/>
      </c>
      <c r="B954" s="182"/>
      <c r="C954" s="182"/>
      <c r="D954" s="182" t="str">
        <f t="array" ref="D954">IF(F954="","",INDEX(#REF!,MATCH(F954,#REF!,0)))</f>
        <v/>
      </c>
      <c r="E954" s="182" t="str">
        <f t="array" ref="E954">IF(F954="","",INDEX(#REF!,MATCH(F954,#REF!,0)))</f>
        <v/>
      </c>
      <c r="F954" s="182"/>
      <c r="G954" s="182"/>
      <c r="H954" s="183"/>
      <c r="I954" s="182"/>
      <c r="J954" s="182"/>
      <c r="K954" s="182"/>
      <c r="L954" s="182"/>
      <c r="M954" s="182"/>
      <c r="N954" s="182"/>
      <c r="O954" s="182"/>
      <c r="P954" s="184"/>
      <c r="Q954" s="184"/>
      <c r="R954" s="184"/>
      <c r="S954" s="184"/>
      <c r="T954" s="184"/>
      <c r="U954" s="184"/>
      <c r="V954" s="184"/>
      <c r="W954" s="184"/>
      <c r="X954" s="184"/>
      <c r="Y954" s="182"/>
      <c r="Z954" s="182"/>
      <c r="AA954" s="184"/>
      <c r="AB954" s="184"/>
      <c r="AC954" s="184"/>
      <c r="AD954" s="184"/>
      <c r="AE954" s="184"/>
      <c r="AF954" s="184"/>
      <c r="AG954" s="184"/>
      <c r="AH954" s="184"/>
      <c r="AI954" s="184"/>
      <c r="AJ954" s="174"/>
      <c r="AK954" s="174"/>
      <c r="AL954" s="174"/>
      <c r="AM954" s="174"/>
      <c r="AN954" s="174"/>
    </row>
    <row r="955" spans="1:40" ht="15.75" customHeight="1">
      <c r="A955" s="181" t="str">
        <f t="shared" si="5"/>
        <v/>
      </c>
      <c r="B955" s="182"/>
      <c r="C955" s="182"/>
      <c r="D955" s="182" t="str">
        <f t="array" ref="D955">IF(F955="","",INDEX(#REF!,MATCH(F955,#REF!,0)))</f>
        <v/>
      </c>
      <c r="E955" s="182" t="str">
        <f t="array" ref="E955">IF(F955="","",INDEX(#REF!,MATCH(F955,#REF!,0)))</f>
        <v/>
      </c>
      <c r="F955" s="182"/>
      <c r="G955" s="182"/>
      <c r="H955" s="183"/>
      <c r="I955" s="182"/>
      <c r="J955" s="182"/>
      <c r="K955" s="182"/>
      <c r="L955" s="182"/>
      <c r="M955" s="182"/>
      <c r="N955" s="182"/>
      <c r="O955" s="182"/>
      <c r="P955" s="184"/>
      <c r="Q955" s="184"/>
      <c r="R955" s="184"/>
      <c r="S955" s="184"/>
      <c r="T955" s="184"/>
      <c r="U955" s="184"/>
      <c r="V955" s="184"/>
      <c r="W955" s="184"/>
      <c r="X955" s="184"/>
      <c r="Y955" s="182"/>
      <c r="Z955" s="182"/>
      <c r="AA955" s="184"/>
      <c r="AB955" s="184"/>
      <c r="AC955" s="184"/>
      <c r="AD955" s="184"/>
      <c r="AE955" s="184"/>
      <c r="AF955" s="184"/>
      <c r="AG955" s="184"/>
      <c r="AH955" s="184"/>
      <c r="AI955" s="184"/>
      <c r="AJ955" s="174"/>
      <c r="AK955" s="174"/>
      <c r="AL955" s="174"/>
      <c r="AM955" s="174"/>
      <c r="AN955" s="174"/>
    </row>
    <row r="956" spans="1:40" ht="15.75" customHeight="1">
      <c r="A956" s="181" t="str">
        <f t="shared" si="5"/>
        <v/>
      </c>
      <c r="B956" s="182"/>
      <c r="C956" s="182"/>
      <c r="D956" s="182" t="str">
        <f t="array" ref="D956">IF(F956="","",INDEX(#REF!,MATCH(F956,#REF!,0)))</f>
        <v/>
      </c>
      <c r="E956" s="182" t="str">
        <f t="array" ref="E956">IF(F956="","",INDEX(#REF!,MATCH(F956,#REF!,0)))</f>
        <v/>
      </c>
      <c r="F956" s="182"/>
      <c r="G956" s="182"/>
      <c r="H956" s="183"/>
      <c r="I956" s="182"/>
      <c r="J956" s="182"/>
      <c r="K956" s="182"/>
      <c r="L956" s="182"/>
      <c r="M956" s="182"/>
      <c r="N956" s="182"/>
      <c r="O956" s="182"/>
      <c r="P956" s="184"/>
      <c r="Q956" s="184"/>
      <c r="R956" s="184"/>
      <c r="S956" s="184"/>
      <c r="T956" s="184"/>
      <c r="U956" s="184"/>
      <c r="V956" s="184"/>
      <c r="W956" s="184"/>
      <c r="X956" s="184"/>
      <c r="Y956" s="182"/>
      <c r="Z956" s="182"/>
      <c r="AA956" s="184"/>
      <c r="AB956" s="184"/>
      <c r="AC956" s="184"/>
      <c r="AD956" s="184"/>
      <c r="AE956" s="184"/>
      <c r="AF956" s="184"/>
      <c r="AG956" s="184"/>
      <c r="AH956" s="184"/>
      <c r="AI956" s="184"/>
      <c r="AJ956" s="174"/>
      <c r="AK956" s="174"/>
      <c r="AL956" s="174"/>
      <c r="AM956" s="174"/>
      <c r="AN956" s="174"/>
    </row>
    <row r="957" spans="1:40" ht="15.75" customHeight="1">
      <c r="A957" s="181" t="str">
        <f t="shared" si="5"/>
        <v/>
      </c>
      <c r="B957" s="182"/>
      <c r="C957" s="182"/>
      <c r="D957" s="182" t="str">
        <f t="array" ref="D957">IF(F957="","",INDEX(#REF!,MATCH(F957,#REF!,0)))</f>
        <v/>
      </c>
      <c r="E957" s="182" t="str">
        <f t="array" ref="E957">IF(F957="","",INDEX(#REF!,MATCH(F957,#REF!,0)))</f>
        <v/>
      </c>
      <c r="F957" s="182"/>
      <c r="G957" s="182"/>
      <c r="H957" s="183"/>
      <c r="I957" s="182"/>
      <c r="J957" s="182"/>
      <c r="K957" s="182"/>
      <c r="L957" s="182"/>
      <c r="M957" s="182"/>
      <c r="N957" s="182"/>
      <c r="O957" s="182"/>
      <c r="P957" s="184"/>
      <c r="Q957" s="184"/>
      <c r="R957" s="184"/>
      <c r="S957" s="184"/>
      <c r="T957" s="184"/>
      <c r="U957" s="184"/>
      <c r="V957" s="184"/>
      <c r="W957" s="184"/>
      <c r="X957" s="184"/>
      <c r="Y957" s="182"/>
      <c r="Z957" s="182"/>
      <c r="AA957" s="184"/>
      <c r="AB957" s="184"/>
      <c r="AC957" s="184"/>
      <c r="AD957" s="184"/>
      <c r="AE957" s="184"/>
      <c r="AF957" s="184"/>
      <c r="AG957" s="184"/>
      <c r="AH957" s="184"/>
      <c r="AI957" s="184"/>
      <c r="AJ957" s="174"/>
      <c r="AK957" s="174"/>
      <c r="AL957" s="174"/>
      <c r="AM957" s="174"/>
      <c r="AN957" s="174"/>
    </row>
    <row r="958" spans="1:40" ht="15.75" customHeight="1">
      <c r="A958" s="181" t="str">
        <f t="shared" si="5"/>
        <v/>
      </c>
      <c r="B958" s="182"/>
      <c r="C958" s="182"/>
      <c r="D958" s="182" t="str">
        <f t="array" ref="D958">IF(F958="","",INDEX(#REF!,MATCH(F958,#REF!,0)))</f>
        <v/>
      </c>
      <c r="E958" s="182" t="str">
        <f t="array" ref="E958">IF(F958="","",INDEX(#REF!,MATCH(F958,#REF!,0)))</f>
        <v/>
      </c>
      <c r="F958" s="182"/>
      <c r="G958" s="182"/>
      <c r="H958" s="183"/>
      <c r="I958" s="182"/>
      <c r="J958" s="182"/>
      <c r="K958" s="182"/>
      <c r="L958" s="182"/>
      <c r="M958" s="182"/>
      <c r="N958" s="182"/>
      <c r="O958" s="182"/>
      <c r="P958" s="184"/>
      <c r="Q958" s="184"/>
      <c r="R958" s="184"/>
      <c r="S958" s="184"/>
      <c r="T958" s="184"/>
      <c r="U958" s="184"/>
      <c r="V958" s="184"/>
      <c r="W958" s="184"/>
      <c r="X958" s="184"/>
      <c r="Y958" s="182"/>
      <c r="Z958" s="182"/>
      <c r="AA958" s="184"/>
      <c r="AB958" s="184"/>
      <c r="AC958" s="184"/>
      <c r="AD958" s="184"/>
      <c r="AE958" s="184"/>
      <c r="AF958" s="184"/>
      <c r="AG958" s="184"/>
      <c r="AH958" s="184"/>
      <c r="AI958" s="184"/>
      <c r="AJ958" s="174"/>
      <c r="AK958" s="174"/>
      <c r="AL958" s="174"/>
      <c r="AM958" s="174"/>
      <c r="AN958" s="174"/>
    </row>
    <row r="959" spans="1:40" ht="15.75" customHeight="1">
      <c r="A959" s="181" t="str">
        <f t="shared" si="5"/>
        <v/>
      </c>
      <c r="B959" s="182"/>
      <c r="C959" s="182"/>
      <c r="D959" s="182" t="str">
        <f t="array" ref="D959">IF(F959="","",INDEX(#REF!,MATCH(F959,#REF!,0)))</f>
        <v/>
      </c>
      <c r="E959" s="182" t="str">
        <f t="array" ref="E959">IF(F959="","",INDEX(#REF!,MATCH(F959,#REF!,0)))</f>
        <v/>
      </c>
      <c r="F959" s="182"/>
      <c r="G959" s="182"/>
      <c r="H959" s="183"/>
      <c r="I959" s="182"/>
      <c r="J959" s="182"/>
      <c r="K959" s="182"/>
      <c r="L959" s="182"/>
      <c r="M959" s="182"/>
      <c r="N959" s="182"/>
      <c r="O959" s="182"/>
      <c r="P959" s="184"/>
      <c r="Q959" s="184"/>
      <c r="R959" s="184"/>
      <c r="S959" s="184"/>
      <c r="T959" s="184"/>
      <c r="U959" s="184"/>
      <c r="V959" s="184"/>
      <c r="W959" s="184"/>
      <c r="X959" s="184"/>
      <c r="Y959" s="182"/>
      <c r="Z959" s="182"/>
      <c r="AA959" s="184"/>
      <c r="AB959" s="184"/>
      <c r="AC959" s="184"/>
      <c r="AD959" s="184"/>
      <c r="AE959" s="184"/>
      <c r="AF959" s="184"/>
      <c r="AG959" s="184"/>
      <c r="AH959" s="184"/>
      <c r="AI959" s="184"/>
      <c r="AJ959" s="174"/>
      <c r="AK959" s="174"/>
      <c r="AL959" s="174"/>
      <c r="AM959" s="174"/>
      <c r="AN959" s="174"/>
    </row>
    <row r="960" spans="1:40" ht="15.75" customHeight="1">
      <c r="A960" s="181" t="str">
        <f t="shared" si="5"/>
        <v/>
      </c>
      <c r="B960" s="182"/>
      <c r="C960" s="182"/>
      <c r="D960" s="182" t="str">
        <f t="array" ref="D960">IF(F960="","",INDEX(#REF!,MATCH(F960,#REF!,0)))</f>
        <v/>
      </c>
      <c r="E960" s="182" t="str">
        <f t="array" ref="E960">IF(F960="","",INDEX(#REF!,MATCH(F960,#REF!,0)))</f>
        <v/>
      </c>
      <c r="F960" s="182"/>
      <c r="G960" s="182"/>
      <c r="H960" s="183"/>
      <c r="I960" s="182"/>
      <c r="J960" s="182"/>
      <c r="K960" s="182"/>
      <c r="L960" s="182"/>
      <c r="M960" s="182"/>
      <c r="N960" s="182"/>
      <c r="O960" s="182"/>
      <c r="P960" s="184"/>
      <c r="Q960" s="184"/>
      <c r="R960" s="184"/>
      <c r="S960" s="184"/>
      <c r="T960" s="184"/>
      <c r="U960" s="184"/>
      <c r="V960" s="184"/>
      <c r="W960" s="184"/>
      <c r="X960" s="184"/>
      <c r="Y960" s="182"/>
      <c r="Z960" s="182"/>
      <c r="AA960" s="184"/>
      <c r="AB960" s="184"/>
      <c r="AC960" s="184"/>
      <c r="AD960" s="184"/>
      <c r="AE960" s="184"/>
      <c r="AF960" s="184"/>
      <c r="AG960" s="184"/>
      <c r="AH960" s="184"/>
      <c r="AI960" s="184"/>
      <c r="AJ960" s="174"/>
      <c r="AK960" s="174"/>
      <c r="AL960" s="174"/>
      <c r="AM960" s="174"/>
      <c r="AN960" s="174"/>
    </row>
    <row r="961" spans="1:40" ht="15.75" customHeight="1">
      <c r="A961" s="181" t="str">
        <f t="shared" si="5"/>
        <v/>
      </c>
      <c r="B961" s="182"/>
      <c r="C961" s="182"/>
      <c r="D961" s="182" t="str">
        <f t="array" ref="D961">IF(F961="","",INDEX(#REF!,MATCH(F961,#REF!,0)))</f>
        <v/>
      </c>
      <c r="E961" s="182" t="str">
        <f t="array" ref="E961">IF(F961="","",INDEX(#REF!,MATCH(F961,#REF!,0)))</f>
        <v/>
      </c>
      <c r="F961" s="182"/>
      <c r="G961" s="182"/>
      <c r="H961" s="183"/>
      <c r="I961" s="182"/>
      <c r="J961" s="182"/>
      <c r="K961" s="182"/>
      <c r="L961" s="182"/>
      <c r="M961" s="182"/>
      <c r="N961" s="182"/>
      <c r="O961" s="182"/>
      <c r="P961" s="184"/>
      <c r="Q961" s="184"/>
      <c r="R961" s="184"/>
      <c r="S961" s="184"/>
      <c r="T961" s="184"/>
      <c r="U961" s="184"/>
      <c r="V961" s="184"/>
      <c r="W961" s="184"/>
      <c r="X961" s="184"/>
      <c r="Y961" s="182"/>
      <c r="Z961" s="182"/>
      <c r="AA961" s="184"/>
      <c r="AB961" s="184"/>
      <c r="AC961" s="184"/>
      <c r="AD961" s="184"/>
      <c r="AE961" s="184"/>
      <c r="AF961" s="184"/>
      <c r="AG961" s="184"/>
      <c r="AH961" s="184"/>
      <c r="AI961" s="184"/>
      <c r="AJ961" s="174"/>
      <c r="AK961" s="174"/>
      <c r="AL961" s="174"/>
      <c r="AM961" s="174"/>
      <c r="AN961" s="174"/>
    </row>
    <row r="962" spans="1:40" ht="15.75" customHeight="1">
      <c r="A962" s="181" t="str">
        <f t="shared" si="5"/>
        <v/>
      </c>
      <c r="B962" s="182"/>
      <c r="C962" s="182"/>
      <c r="D962" s="182" t="str">
        <f t="array" ref="D962">IF(F962="","",INDEX(#REF!,MATCH(F962,#REF!,0)))</f>
        <v/>
      </c>
      <c r="E962" s="182" t="str">
        <f t="array" ref="E962">IF(F962="","",INDEX(#REF!,MATCH(F962,#REF!,0)))</f>
        <v/>
      </c>
      <c r="F962" s="182"/>
      <c r="G962" s="182"/>
      <c r="H962" s="183"/>
      <c r="I962" s="182"/>
      <c r="J962" s="182"/>
      <c r="K962" s="182"/>
      <c r="L962" s="182"/>
      <c r="M962" s="182"/>
      <c r="N962" s="182"/>
      <c r="O962" s="182"/>
      <c r="P962" s="184"/>
      <c r="Q962" s="184"/>
      <c r="R962" s="184"/>
      <c r="S962" s="184"/>
      <c r="T962" s="184"/>
      <c r="U962" s="184"/>
      <c r="V962" s="184"/>
      <c r="W962" s="184"/>
      <c r="X962" s="184"/>
      <c r="Y962" s="182"/>
      <c r="Z962" s="182"/>
      <c r="AA962" s="184"/>
      <c r="AB962" s="184"/>
      <c r="AC962" s="184"/>
      <c r="AD962" s="184"/>
      <c r="AE962" s="184"/>
      <c r="AF962" s="184"/>
      <c r="AG962" s="184"/>
      <c r="AH962" s="184"/>
      <c r="AI962" s="184"/>
      <c r="AJ962" s="174"/>
      <c r="AK962" s="174"/>
      <c r="AL962" s="174"/>
      <c r="AM962" s="174"/>
      <c r="AN962" s="174"/>
    </row>
    <row r="963" spans="1:40" ht="15.75" customHeight="1">
      <c r="A963" s="181" t="str">
        <f t="shared" si="5"/>
        <v/>
      </c>
      <c r="B963" s="182"/>
      <c r="C963" s="182"/>
      <c r="D963" s="182" t="str">
        <f t="array" ref="D963">IF(F963="","",INDEX(#REF!,MATCH(F963,#REF!,0)))</f>
        <v/>
      </c>
      <c r="E963" s="182" t="str">
        <f t="array" ref="E963">IF(F963="","",INDEX(#REF!,MATCH(F963,#REF!,0)))</f>
        <v/>
      </c>
      <c r="F963" s="182"/>
      <c r="G963" s="182"/>
      <c r="H963" s="183"/>
      <c r="I963" s="182"/>
      <c r="J963" s="182"/>
      <c r="K963" s="182"/>
      <c r="L963" s="182"/>
      <c r="M963" s="182"/>
      <c r="N963" s="182"/>
      <c r="O963" s="182"/>
      <c r="P963" s="184"/>
      <c r="Q963" s="184"/>
      <c r="R963" s="184"/>
      <c r="S963" s="184"/>
      <c r="T963" s="184"/>
      <c r="U963" s="184"/>
      <c r="V963" s="184"/>
      <c r="W963" s="184"/>
      <c r="X963" s="184"/>
      <c r="Y963" s="182"/>
      <c r="Z963" s="182"/>
      <c r="AA963" s="184"/>
      <c r="AB963" s="184"/>
      <c r="AC963" s="184"/>
      <c r="AD963" s="184"/>
      <c r="AE963" s="184"/>
      <c r="AF963" s="184"/>
      <c r="AG963" s="184"/>
      <c r="AH963" s="184"/>
      <c r="AI963" s="184"/>
      <c r="AJ963" s="174"/>
      <c r="AK963" s="174"/>
      <c r="AL963" s="174"/>
      <c r="AM963" s="174"/>
      <c r="AN963" s="174"/>
    </row>
    <row r="964" spans="1:40" ht="15.75" customHeight="1">
      <c r="A964" s="181" t="str">
        <f t="shared" si="5"/>
        <v/>
      </c>
      <c r="B964" s="182"/>
      <c r="C964" s="182"/>
      <c r="D964" s="182" t="str">
        <f t="array" ref="D964">IF(F964="","",INDEX(#REF!,MATCH(F964,#REF!,0)))</f>
        <v/>
      </c>
      <c r="E964" s="182" t="str">
        <f t="array" ref="E964">IF(F964="","",INDEX(#REF!,MATCH(F964,#REF!,0)))</f>
        <v/>
      </c>
      <c r="F964" s="182"/>
      <c r="G964" s="182"/>
      <c r="H964" s="183"/>
      <c r="I964" s="182"/>
      <c r="J964" s="182"/>
      <c r="K964" s="182"/>
      <c r="L964" s="182"/>
      <c r="M964" s="182"/>
      <c r="N964" s="182"/>
      <c r="O964" s="182"/>
      <c r="P964" s="184"/>
      <c r="Q964" s="184"/>
      <c r="R964" s="184"/>
      <c r="S964" s="184"/>
      <c r="T964" s="184"/>
      <c r="U964" s="184"/>
      <c r="V964" s="184"/>
      <c r="W964" s="184"/>
      <c r="X964" s="184"/>
      <c r="Y964" s="182"/>
      <c r="Z964" s="182"/>
      <c r="AA964" s="184"/>
      <c r="AB964" s="184"/>
      <c r="AC964" s="184"/>
      <c r="AD964" s="184"/>
      <c r="AE964" s="184"/>
      <c r="AF964" s="184"/>
      <c r="AG964" s="184"/>
      <c r="AH964" s="184"/>
      <c r="AI964" s="184"/>
      <c r="AJ964" s="174"/>
      <c r="AK964" s="174"/>
      <c r="AL964" s="174"/>
      <c r="AM964" s="174"/>
      <c r="AN964" s="174"/>
    </row>
    <row r="965" spans="1:40" ht="15.75" customHeight="1">
      <c r="A965" s="181" t="str">
        <f t="shared" si="5"/>
        <v/>
      </c>
      <c r="B965" s="182"/>
      <c r="C965" s="182"/>
      <c r="D965" s="182" t="str">
        <f t="array" ref="D965">IF(F965="","",INDEX(#REF!,MATCH(F965,#REF!,0)))</f>
        <v/>
      </c>
      <c r="E965" s="182" t="str">
        <f t="array" ref="E965">IF(F965="","",INDEX(#REF!,MATCH(F965,#REF!,0)))</f>
        <v/>
      </c>
      <c r="F965" s="182"/>
      <c r="G965" s="182"/>
      <c r="H965" s="183"/>
      <c r="I965" s="182"/>
      <c r="J965" s="182"/>
      <c r="K965" s="182"/>
      <c r="L965" s="182"/>
      <c r="M965" s="182"/>
      <c r="N965" s="182"/>
      <c r="O965" s="182"/>
      <c r="P965" s="184"/>
      <c r="Q965" s="184"/>
      <c r="R965" s="184"/>
      <c r="S965" s="184"/>
      <c r="T965" s="184"/>
      <c r="U965" s="184"/>
      <c r="V965" s="184"/>
      <c r="W965" s="184"/>
      <c r="X965" s="184"/>
      <c r="Y965" s="182"/>
      <c r="Z965" s="182"/>
      <c r="AA965" s="184"/>
      <c r="AB965" s="184"/>
      <c r="AC965" s="184"/>
      <c r="AD965" s="184"/>
      <c r="AE965" s="184"/>
      <c r="AF965" s="184"/>
      <c r="AG965" s="184"/>
      <c r="AH965" s="184"/>
      <c r="AI965" s="184"/>
      <c r="AJ965" s="174"/>
      <c r="AK965" s="174"/>
      <c r="AL965" s="174"/>
      <c r="AM965" s="174"/>
      <c r="AN965" s="174"/>
    </row>
    <row r="966" spans="1:40" ht="15.75" customHeight="1">
      <c r="A966" s="181" t="str">
        <f t="shared" si="5"/>
        <v/>
      </c>
      <c r="B966" s="182"/>
      <c r="C966" s="182"/>
      <c r="D966" s="182" t="str">
        <f t="array" ref="D966">IF(F966="","",INDEX(#REF!,MATCH(F966,#REF!,0)))</f>
        <v/>
      </c>
      <c r="E966" s="182" t="str">
        <f t="array" ref="E966">IF(F966="","",INDEX(#REF!,MATCH(F966,#REF!,0)))</f>
        <v/>
      </c>
      <c r="F966" s="182"/>
      <c r="G966" s="182"/>
      <c r="H966" s="183"/>
      <c r="I966" s="182"/>
      <c r="J966" s="182"/>
      <c r="K966" s="182"/>
      <c r="L966" s="182"/>
      <c r="M966" s="182"/>
      <c r="N966" s="182"/>
      <c r="O966" s="182"/>
      <c r="P966" s="184"/>
      <c r="Q966" s="184"/>
      <c r="R966" s="184"/>
      <c r="S966" s="184"/>
      <c r="T966" s="184"/>
      <c r="U966" s="184"/>
      <c r="V966" s="184"/>
      <c r="W966" s="184"/>
      <c r="X966" s="184"/>
      <c r="Y966" s="182"/>
      <c r="Z966" s="182"/>
      <c r="AA966" s="184"/>
      <c r="AB966" s="184"/>
      <c r="AC966" s="184"/>
      <c r="AD966" s="184"/>
      <c r="AE966" s="184"/>
      <c r="AF966" s="184"/>
      <c r="AG966" s="184"/>
      <c r="AH966" s="184"/>
      <c r="AI966" s="184"/>
      <c r="AJ966" s="174"/>
      <c r="AK966" s="174"/>
      <c r="AL966" s="174"/>
      <c r="AM966" s="174"/>
      <c r="AN966" s="174"/>
    </row>
    <row r="967" spans="1:40" ht="15.75" customHeight="1">
      <c r="A967" s="181" t="str">
        <f t="shared" si="5"/>
        <v/>
      </c>
      <c r="B967" s="182"/>
      <c r="C967" s="182"/>
      <c r="D967" s="182" t="str">
        <f t="array" ref="D967">IF(F967="","",INDEX(#REF!,MATCH(F967,#REF!,0)))</f>
        <v/>
      </c>
      <c r="E967" s="182" t="str">
        <f t="array" ref="E967">IF(F967="","",INDEX(#REF!,MATCH(F967,#REF!,0)))</f>
        <v/>
      </c>
      <c r="F967" s="182"/>
      <c r="G967" s="182"/>
      <c r="H967" s="183"/>
      <c r="I967" s="182"/>
      <c r="J967" s="182"/>
      <c r="K967" s="182"/>
      <c r="L967" s="182"/>
      <c r="M967" s="182"/>
      <c r="N967" s="182"/>
      <c r="O967" s="182"/>
      <c r="P967" s="184"/>
      <c r="Q967" s="184"/>
      <c r="R967" s="184"/>
      <c r="S967" s="184"/>
      <c r="T967" s="184"/>
      <c r="U967" s="184"/>
      <c r="V967" s="184"/>
      <c r="W967" s="184"/>
      <c r="X967" s="184"/>
      <c r="Y967" s="182"/>
      <c r="Z967" s="182"/>
      <c r="AA967" s="184"/>
      <c r="AB967" s="184"/>
      <c r="AC967" s="184"/>
      <c r="AD967" s="184"/>
      <c r="AE967" s="184"/>
      <c r="AF967" s="184"/>
      <c r="AG967" s="184"/>
      <c r="AH967" s="184"/>
      <c r="AI967" s="184"/>
      <c r="AJ967" s="174"/>
      <c r="AK967" s="174"/>
      <c r="AL967" s="174"/>
      <c r="AM967" s="174"/>
      <c r="AN967" s="174"/>
    </row>
    <row r="968" spans="1:40" ht="15.75" customHeight="1">
      <c r="A968" s="181" t="str">
        <f t="shared" si="5"/>
        <v/>
      </c>
      <c r="B968" s="182"/>
      <c r="C968" s="182"/>
      <c r="D968" s="182" t="str">
        <f t="array" ref="D968">IF(F968="","",INDEX(#REF!,MATCH(F968,#REF!,0)))</f>
        <v/>
      </c>
      <c r="E968" s="182" t="str">
        <f t="array" ref="E968">IF(F968="","",INDEX(#REF!,MATCH(F968,#REF!,0)))</f>
        <v/>
      </c>
      <c r="F968" s="182"/>
      <c r="G968" s="182"/>
      <c r="H968" s="183"/>
      <c r="I968" s="182"/>
      <c r="J968" s="182"/>
      <c r="K968" s="182"/>
      <c r="L968" s="182"/>
      <c r="M968" s="182"/>
      <c r="N968" s="182"/>
      <c r="O968" s="182"/>
      <c r="P968" s="184"/>
      <c r="Q968" s="184"/>
      <c r="R968" s="184"/>
      <c r="S968" s="184"/>
      <c r="T968" s="184"/>
      <c r="U968" s="184"/>
      <c r="V968" s="184"/>
      <c r="W968" s="184"/>
      <c r="X968" s="184"/>
      <c r="Y968" s="182"/>
      <c r="Z968" s="182"/>
      <c r="AA968" s="184"/>
      <c r="AB968" s="184"/>
      <c r="AC968" s="184"/>
      <c r="AD968" s="184"/>
      <c r="AE968" s="184"/>
      <c r="AF968" s="184"/>
      <c r="AG968" s="184"/>
      <c r="AH968" s="184"/>
      <c r="AI968" s="184"/>
      <c r="AJ968" s="174"/>
      <c r="AK968" s="174"/>
      <c r="AL968" s="174"/>
      <c r="AM968" s="174"/>
      <c r="AN968" s="174"/>
    </row>
    <row r="969" spans="1:40" ht="15.75" customHeight="1">
      <c r="A969" s="181" t="str">
        <f t="shared" si="5"/>
        <v/>
      </c>
      <c r="B969" s="182"/>
      <c r="C969" s="182"/>
      <c r="D969" s="182" t="str">
        <f t="array" ref="D969">IF(F969="","",INDEX(#REF!,MATCH(F969,#REF!,0)))</f>
        <v/>
      </c>
      <c r="E969" s="182" t="str">
        <f t="array" ref="E969">IF(F969="","",INDEX(#REF!,MATCH(F969,#REF!,0)))</f>
        <v/>
      </c>
      <c r="F969" s="182"/>
      <c r="G969" s="182"/>
      <c r="H969" s="183"/>
      <c r="I969" s="182"/>
      <c r="J969" s="182"/>
      <c r="K969" s="182"/>
      <c r="L969" s="182"/>
      <c r="M969" s="182"/>
      <c r="N969" s="182"/>
      <c r="O969" s="182"/>
      <c r="P969" s="184"/>
      <c r="Q969" s="184"/>
      <c r="R969" s="184"/>
      <c r="S969" s="184"/>
      <c r="T969" s="184"/>
      <c r="U969" s="184"/>
      <c r="V969" s="184"/>
      <c r="W969" s="184"/>
      <c r="X969" s="184"/>
      <c r="Y969" s="182"/>
      <c r="Z969" s="182"/>
      <c r="AA969" s="184"/>
      <c r="AB969" s="184"/>
      <c r="AC969" s="184"/>
      <c r="AD969" s="184"/>
      <c r="AE969" s="184"/>
      <c r="AF969" s="184"/>
      <c r="AG969" s="184"/>
      <c r="AH969" s="184"/>
      <c r="AI969" s="184"/>
      <c r="AJ969" s="174"/>
      <c r="AK969" s="174"/>
      <c r="AL969" s="174"/>
      <c r="AM969" s="174"/>
      <c r="AN969" s="174"/>
    </row>
    <row r="970" spans="1:40" ht="15.75" customHeight="1">
      <c r="A970" s="181" t="str">
        <f t="shared" si="5"/>
        <v/>
      </c>
      <c r="B970" s="182"/>
      <c r="C970" s="182"/>
      <c r="D970" s="182" t="str">
        <f t="array" ref="D970">IF(F970="","",INDEX(#REF!,MATCH(F970,#REF!,0)))</f>
        <v/>
      </c>
      <c r="E970" s="182" t="str">
        <f t="array" ref="E970">IF(F970="","",INDEX(#REF!,MATCH(F970,#REF!,0)))</f>
        <v/>
      </c>
      <c r="F970" s="182"/>
      <c r="G970" s="182"/>
      <c r="H970" s="183"/>
      <c r="I970" s="182"/>
      <c r="J970" s="182"/>
      <c r="K970" s="182"/>
      <c r="L970" s="182"/>
      <c r="M970" s="182"/>
      <c r="N970" s="182"/>
      <c r="O970" s="182"/>
      <c r="P970" s="184"/>
      <c r="Q970" s="184"/>
      <c r="R970" s="184"/>
      <c r="S970" s="184"/>
      <c r="T970" s="184"/>
      <c r="U970" s="184"/>
      <c r="V970" s="184"/>
      <c r="W970" s="184"/>
      <c r="X970" s="184"/>
      <c r="Y970" s="182"/>
      <c r="Z970" s="182"/>
      <c r="AA970" s="184"/>
      <c r="AB970" s="184"/>
      <c r="AC970" s="184"/>
      <c r="AD970" s="184"/>
      <c r="AE970" s="184"/>
      <c r="AF970" s="184"/>
      <c r="AG970" s="184"/>
      <c r="AH970" s="184"/>
      <c r="AI970" s="184"/>
      <c r="AJ970" s="174"/>
      <c r="AK970" s="174"/>
      <c r="AL970" s="174"/>
      <c r="AM970" s="174"/>
      <c r="AN970" s="174"/>
    </row>
    <row r="971" spans="1:40" ht="15.75" customHeight="1">
      <c r="A971" s="181" t="str">
        <f t="shared" si="5"/>
        <v/>
      </c>
      <c r="B971" s="182"/>
      <c r="C971" s="182"/>
      <c r="D971" s="182" t="str">
        <f t="array" ref="D971">IF(F971="","",INDEX(#REF!,MATCH(F971,#REF!,0)))</f>
        <v/>
      </c>
      <c r="E971" s="182" t="str">
        <f t="array" ref="E971">IF(F971="","",INDEX(#REF!,MATCH(F971,#REF!,0)))</f>
        <v/>
      </c>
      <c r="F971" s="182"/>
      <c r="G971" s="182"/>
      <c r="H971" s="183"/>
      <c r="I971" s="182"/>
      <c r="J971" s="182"/>
      <c r="K971" s="182"/>
      <c r="L971" s="182"/>
      <c r="M971" s="182"/>
      <c r="N971" s="182"/>
      <c r="O971" s="182"/>
      <c r="P971" s="184"/>
      <c r="Q971" s="184"/>
      <c r="R971" s="184"/>
      <c r="S971" s="184"/>
      <c r="T971" s="184"/>
      <c r="U971" s="184"/>
      <c r="V971" s="184"/>
      <c r="W971" s="184"/>
      <c r="X971" s="184"/>
      <c r="Y971" s="182"/>
      <c r="Z971" s="182"/>
      <c r="AA971" s="184"/>
      <c r="AB971" s="184"/>
      <c r="AC971" s="184"/>
      <c r="AD971" s="184"/>
      <c r="AE971" s="184"/>
      <c r="AF971" s="184"/>
      <c r="AG971" s="184"/>
      <c r="AH971" s="184"/>
      <c r="AI971" s="184"/>
      <c r="AJ971" s="174"/>
      <c r="AK971" s="174"/>
      <c r="AL971" s="174"/>
      <c r="AM971" s="174"/>
      <c r="AN971" s="174"/>
    </row>
    <row r="972" spans="1:40" ht="15.75" customHeight="1">
      <c r="A972" s="181" t="str">
        <f t="shared" si="5"/>
        <v/>
      </c>
      <c r="B972" s="182"/>
      <c r="C972" s="182"/>
      <c r="D972" s="182" t="str">
        <f t="array" ref="D972">IF(F972="","",INDEX(#REF!,MATCH(F972,#REF!,0)))</f>
        <v/>
      </c>
      <c r="E972" s="182" t="str">
        <f t="array" ref="E972">IF(F972="","",INDEX(#REF!,MATCH(F972,#REF!,0)))</f>
        <v/>
      </c>
      <c r="F972" s="182"/>
      <c r="G972" s="182"/>
      <c r="H972" s="183"/>
      <c r="I972" s="182"/>
      <c r="J972" s="182"/>
      <c r="K972" s="182"/>
      <c r="L972" s="182"/>
      <c r="M972" s="182"/>
      <c r="N972" s="182"/>
      <c r="O972" s="182"/>
      <c r="P972" s="184"/>
      <c r="Q972" s="184"/>
      <c r="R972" s="184"/>
      <c r="S972" s="184"/>
      <c r="T972" s="184"/>
      <c r="U972" s="184"/>
      <c r="V972" s="184"/>
      <c r="W972" s="184"/>
      <c r="X972" s="184"/>
      <c r="Y972" s="182"/>
      <c r="Z972" s="182"/>
      <c r="AA972" s="184"/>
      <c r="AB972" s="184"/>
      <c r="AC972" s="184"/>
      <c r="AD972" s="184"/>
      <c r="AE972" s="184"/>
      <c r="AF972" s="184"/>
      <c r="AG972" s="184"/>
      <c r="AH972" s="184"/>
      <c r="AI972" s="184"/>
      <c r="AJ972" s="174"/>
      <c r="AK972" s="174"/>
      <c r="AL972" s="174"/>
      <c r="AM972" s="174"/>
      <c r="AN972" s="174"/>
    </row>
    <row r="973" spans="1:40" ht="15.75" customHeight="1">
      <c r="A973" s="181" t="str">
        <f t="shared" si="5"/>
        <v/>
      </c>
      <c r="B973" s="182"/>
      <c r="C973" s="182"/>
      <c r="D973" s="182" t="str">
        <f t="array" ref="D973">IF(F973="","",INDEX(#REF!,MATCH(F973,#REF!,0)))</f>
        <v/>
      </c>
      <c r="E973" s="182" t="str">
        <f t="array" ref="E973">IF(F973="","",INDEX(#REF!,MATCH(F973,#REF!,0)))</f>
        <v/>
      </c>
      <c r="F973" s="182"/>
      <c r="G973" s="182"/>
      <c r="H973" s="183"/>
      <c r="I973" s="182"/>
      <c r="J973" s="182"/>
      <c r="K973" s="182"/>
      <c r="L973" s="182"/>
      <c r="M973" s="182"/>
      <c r="N973" s="182"/>
      <c r="O973" s="182"/>
      <c r="P973" s="184"/>
      <c r="Q973" s="184"/>
      <c r="R973" s="184"/>
      <c r="S973" s="184"/>
      <c r="T973" s="184"/>
      <c r="U973" s="184"/>
      <c r="V973" s="184"/>
      <c r="W973" s="184"/>
      <c r="X973" s="184"/>
      <c r="Y973" s="182"/>
      <c r="Z973" s="182"/>
      <c r="AA973" s="184"/>
      <c r="AB973" s="184"/>
      <c r="AC973" s="184"/>
      <c r="AD973" s="184"/>
      <c r="AE973" s="184"/>
      <c r="AF973" s="184"/>
      <c r="AG973" s="184"/>
      <c r="AH973" s="184"/>
      <c r="AI973" s="184"/>
      <c r="AJ973" s="174"/>
      <c r="AK973" s="174"/>
      <c r="AL973" s="174"/>
      <c r="AM973" s="174"/>
      <c r="AN973" s="174"/>
    </row>
    <row r="974" spans="1:40" ht="15.75" customHeight="1">
      <c r="A974" s="181" t="str">
        <f t="shared" si="5"/>
        <v/>
      </c>
      <c r="B974" s="182"/>
      <c r="C974" s="182"/>
      <c r="D974" s="182" t="str">
        <f t="array" ref="D974">IF(F974="","",INDEX(#REF!,MATCH(F974,#REF!,0)))</f>
        <v/>
      </c>
      <c r="E974" s="182" t="str">
        <f t="array" ref="E974">IF(F974="","",INDEX(#REF!,MATCH(F974,#REF!,0)))</f>
        <v/>
      </c>
      <c r="F974" s="182"/>
      <c r="G974" s="182"/>
      <c r="H974" s="183"/>
      <c r="I974" s="182"/>
      <c r="J974" s="182"/>
      <c r="K974" s="182"/>
      <c r="L974" s="182"/>
      <c r="M974" s="182"/>
      <c r="N974" s="182"/>
      <c r="O974" s="182"/>
      <c r="P974" s="184"/>
      <c r="Q974" s="184"/>
      <c r="R974" s="184"/>
      <c r="S974" s="184"/>
      <c r="T974" s="184"/>
      <c r="U974" s="184"/>
      <c r="V974" s="184"/>
      <c r="W974" s="184"/>
      <c r="X974" s="184"/>
      <c r="Y974" s="182"/>
      <c r="Z974" s="182"/>
      <c r="AA974" s="184"/>
      <c r="AB974" s="184"/>
      <c r="AC974" s="184"/>
      <c r="AD974" s="184"/>
      <c r="AE974" s="184"/>
      <c r="AF974" s="184"/>
      <c r="AG974" s="184"/>
      <c r="AH974" s="184"/>
      <c r="AI974" s="184"/>
      <c r="AJ974" s="174"/>
      <c r="AK974" s="174"/>
      <c r="AL974" s="174"/>
      <c r="AM974" s="174"/>
      <c r="AN974" s="174"/>
    </row>
    <row r="975" spans="1:40" ht="15.75" customHeight="1">
      <c r="A975" s="181" t="str">
        <f t="shared" si="5"/>
        <v/>
      </c>
      <c r="B975" s="182"/>
      <c r="C975" s="182"/>
      <c r="D975" s="182" t="str">
        <f t="array" ref="D975">IF(F975="","",INDEX(#REF!,MATCH(F975,#REF!,0)))</f>
        <v/>
      </c>
      <c r="E975" s="182" t="str">
        <f t="array" ref="E975">IF(F975="","",INDEX(#REF!,MATCH(F975,#REF!,0)))</f>
        <v/>
      </c>
      <c r="F975" s="182"/>
      <c r="G975" s="182"/>
      <c r="H975" s="183"/>
      <c r="I975" s="182"/>
      <c r="J975" s="182"/>
      <c r="K975" s="182"/>
      <c r="L975" s="182"/>
      <c r="M975" s="182"/>
      <c r="N975" s="182"/>
      <c r="O975" s="182"/>
      <c r="P975" s="184"/>
      <c r="Q975" s="184"/>
      <c r="R975" s="184"/>
      <c r="S975" s="184"/>
      <c r="T975" s="184"/>
      <c r="U975" s="184"/>
      <c r="V975" s="184"/>
      <c r="W975" s="184"/>
      <c r="X975" s="184"/>
      <c r="Y975" s="182"/>
      <c r="Z975" s="182"/>
      <c r="AA975" s="184"/>
      <c r="AB975" s="184"/>
      <c r="AC975" s="184"/>
      <c r="AD975" s="184"/>
      <c r="AE975" s="184"/>
      <c r="AF975" s="184"/>
      <c r="AG975" s="184"/>
      <c r="AH975" s="184"/>
      <c r="AI975" s="184"/>
      <c r="AJ975" s="174"/>
      <c r="AK975" s="174"/>
      <c r="AL975" s="174"/>
      <c r="AM975" s="174"/>
      <c r="AN975" s="174"/>
    </row>
    <row r="976" spans="1:40" ht="15.75" customHeight="1">
      <c r="A976" s="181" t="str">
        <f t="shared" si="5"/>
        <v/>
      </c>
      <c r="B976" s="182"/>
      <c r="C976" s="182"/>
      <c r="D976" s="182" t="str">
        <f t="array" ref="D976">IF(F976="","",INDEX(#REF!,MATCH(F976,#REF!,0)))</f>
        <v/>
      </c>
      <c r="E976" s="182" t="str">
        <f t="array" ref="E976">IF(F976="","",INDEX(#REF!,MATCH(F976,#REF!,0)))</f>
        <v/>
      </c>
      <c r="F976" s="182"/>
      <c r="G976" s="182"/>
      <c r="H976" s="183"/>
      <c r="I976" s="182"/>
      <c r="J976" s="182"/>
      <c r="K976" s="182"/>
      <c r="L976" s="182"/>
      <c r="M976" s="182"/>
      <c r="N976" s="182"/>
      <c r="O976" s="182"/>
      <c r="P976" s="184"/>
      <c r="Q976" s="184"/>
      <c r="R976" s="184"/>
      <c r="S976" s="184"/>
      <c r="T976" s="184"/>
      <c r="U976" s="184"/>
      <c r="V976" s="184"/>
      <c r="W976" s="184"/>
      <c r="X976" s="184"/>
      <c r="Y976" s="182"/>
      <c r="Z976" s="182"/>
      <c r="AA976" s="184"/>
      <c r="AB976" s="184"/>
      <c r="AC976" s="184"/>
      <c r="AD976" s="184"/>
      <c r="AE976" s="184"/>
      <c r="AF976" s="184"/>
      <c r="AG976" s="184"/>
      <c r="AH976" s="184"/>
      <c r="AI976" s="184"/>
      <c r="AJ976" s="174"/>
      <c r="AK976" s="174"/>
      <c r="AL976" s="174"/>
      <c r="AM976" s="174"/>
      <c r="AN976" s="174"/>
    </row>
    <row r="977" spans="1:40" ht="15.75" customHeight="1">
      <c r="A977" s="181" t="str">
        <f t="shared" si="5"/>
        <v/>
      </c>
      <c r="B977" s="182"/>
      <c r="C977" s="182"/>
      <c r="D977" s="182" t="str">
        <f t="array" ref="D977">IF(F977="","",INDEX(#REF!,MATCH(F977,#REF!,0)))</f>
        <v/>
      </c>
      <c r="E977" s="182" t="str">
        <f t="array" ref="E977">IF(F977="","",INDEX(#REF!,MATCH(F977,#REF!,0)))</f>
        <v/>
      </c>
      <c r="F977" s="182"/>
      <c r="G977" s="182"/>
      <c r="H977" s="183"/>
      <c r="I977" s="182"/>
      <c r="J977" s="182"/>
      <c r="K977" s="182"/>
      <c r="L977" s="182"/>
      <c r="M977" s="182"/>
      <c r="N977" s="182"/>
      <c r="O977" s="182"/>
      <c r="P977" s="184"/>
      <c r="Q977" s="184"/>
      <c r="R977" s="184"/>
      <c r="S977" s="184"/>
      <c r="T977" s="184"/>
      <c r="U977" s="184"/>
      <c r="V977" s="184"/>
      <c r="W977" s="184"/>
      <c r="X977" s="184"/>
      <c r="Y977" s="182"/>
      <c r="Z977" s="182"/>
      <c r="AA977" s="184"/>
      <c r="AB977" s="184"/>
      <c r="AC977" s="184"/>
      <c r="AD977" s="184"/>
      <c r="AE977" s="184"/>
      <c r="AF977" s="184"/>
      <c r="AG977" s="184"/>
      <c r="AH977" s="184"/>
      <c r="AI977" s="184"/>
      <c r="AJ977" s="174"/>
      <c r="AK977" s="174"/>
      <c r="AL977" s="174"/>
      <c r="AM977" s="174"/>
      <c r="AN977" s="174"/>
    </row>
    <row r="978" spans="1:40" ht="15.75" customHeight="1">
      <c r="A978" s="181" t="str">
        <f t="shared" si="5"/>
        <v/>
      </c>
      <c r="B978" s="182"/>
      <c r="C978" s="182"/>
      <c r="D978" s="182" t="str">
        <f t="array" ref="D978">IF(F978="","",INDEX(#REF!,MATCH(F978,#REF!,0)))</f>
        <v/>
      </c>
      <c r="E978" s="182" t="str">
        <f t="array" ref="E978">IF(F978="","",INDEX(#REF!,MATCH(F978,#REF!,0)))</f>
        <v/>
      </c>
      <c r="F978" s="182"/>
      <c r="G978" s="182"/>
      <c r="H978" s="183"/>
      <c r="I978" s="182"/>
      <c r="J978" s="182"/>
      <c r="K978" s="182"/>
      <c r="L978" s="182"/>
      <c r="M978" s="182"/>
      <c r="N978" s="182"/>
      <c r="O978" s="182"/>
      <c r="P978" s="184"/>
      <c r="Q978" s="184"/>
      <c r="R978" s="184"/>
      <c r="S978" s="184"/>
      <c r="T978" s="184"/>
      <c r="U978" s="184"/>
      <c r="V978" s="184"/>
      <c r="W978" s="184"/>
      <c r="X978" s="184"/>
      <c r="Y978" s="182"/>
      <c r="Z978" s="182"/>
      <c r="AA978" s="184"/>
      <c r="AB978" s="184"/>
      <c r="AC978" s="184"/>
      <c r="AD978" s="184"/>
      <c r="AE978" s="184"/>
      <c r="AF978" s="184"/>
      <c r="AG978" s="184"/>
      <c r="AH978" s="184"/>
      <c r="AI978" s="184"/>
      <c r="AJ978" s="174"/>
      <c r="AK978" s="174"/>
      <c r="AL978" s="174"/>
      <c r="AM978" s="174"/>
      <c r="AN978" s="174"/>
    </row>
    <row r="979" spans="1:40" ht="15.75" customHeight="1">
      <c r="A979" s="181" t="str">
        <f t="shared" si="5"/>
        <v/>
      </c>
      <c r="B979" s="182"/>
      <c r="C979" s="182"/>
      <c r="D979" s="182" t="str">
        <f t="array" ref="D979">IF(F979="","",INDEX(#REF!,MATCH(F979,#REF!,0)))</f>
        <v/>
      </c>
      <c r="E979" s="182" t="str">
        <f t="array" ref="E979">IF(F979="","",INDEX(#REF!,MATCH(F979,#REF!,0)))</f>
        <v/>
      </c>
      <c r="F979" s="182"/>
      <c r="G979" s="182"/>
      <c r="H979" s="183"/>
      <c r="I979" s="182"/>
      <c r="J979" s="182"/>
      <c r="K979" s="182"/>
      <c r="L979" s="182"/>
      <c r="M979" s="182"/>
      <c r="N979" s="182"/>
      <c r="O979" s="182"/>
      <c r="P979" s="184"/>
      <c r="Q979" s="184"/>
      <c r="R979" s="184"/>
      <c r="S979" s="184"/>
      <c r="T979" s="184"/>
      <c r="U979" s="184"/>
      <c r="V979" s="184"/>
      <c r="W979" s="184"/>
      <c r="X979" s="184"/>
      <c r="Y979" s="182"/>
      <c r="Z979" s="182"/>
      <c r="AA979" s="184"/>
      <c r="AB979" s="184"/>
      <c r="AC979" s="184"/>
      <c r="AD979" s="184"/>
      <c r="AE979" s="184"/>
      <c r="AF979" s="184"/>
      <c r="AG979" s="184"/>
      <c r="AH979" s="184"/>
      <c r="AI979" s="184"/>
      <c r="AJ979" s="174"/>
      <c r="AK979" s="174"/>
      <c r="AL979" s="174"/>
      <c r="AM979" s="174"/>
      <c r="AN979" s="174"/>
    </row>
    <row r="980" spans="1:40" ht="15.75" customHeight="1">
      <c r="A980" s="181" t="str">
        <f t="shared" si="5"/>
        <v/>
      </c>
      <c r="B980" s="182"/>
      <c r="C980" s="182"/>
      <c r="D980" s="182" t="str">
        <f t="array" ref="D980">IF(F980="","",INDEX(#REF!,MATCH(F980,#REF!,0)))</f>
        <v/>
      </c>
      <c r="E980" s="182" t="str">
        <f t="array" ref="E980">IF(F980="","",INDEX(#REF!,MATCH(F980,#REF!,0)))</f>
        <v/>
      </c>
      <c r="F980" s="182"/>
      <c r="G980" s="182"/>
      <c r="H980" s="183"/>
      <c r="I980" s="182"/>
      <c r="J980" s="182"/>
      <c r="K980" s="182"/>
      <c r="L980" s="182"/>
      <c r="M980" s="182"/>
      <c r="N980" s="182"/>
      <c r="O980" s="182"/>
      <c r="P980" s="184"/>
      <c r="Q980" s="184"/>
      <c r="R980" s="184"/>
      <c r="S980" s="184"/>
      <c r="T980" s="184"/>
      <c r="U980" s="184"/>
      <c r="V980" s="184"/>
      <c r="W980" s="184"/>
      <c r="X980" s="184"/>
      <c r="Y980" s="182"/>
      <c r="Z980" s="182"/>
      <c r="AA980" s="184"/>
      <c r="AB980" s="184"/>
      <c r="AC980" s="184"/>
      <c r="AD980" s="184"/>
      <c r="AE980" s="184"/>
      <c r="AF980" s="184"/>
      <c r="AG980" s="184"/>
      <c r="AH980" s="184"/>
      <c r="AI980" s="184"/>
      <c r="AJ980" s="174"/>
      <c r="AK980" s="174"/>
      <c r="AL980" s="174"/>
      <c r="AM980" s="174"/>
      <c r="AN980" s="174"/>
    </row>
    <row r="981" spans="1:40" ht="15.75" customHeight="1">
      <c r="A981" s="181" t="str">
        <f t="shared" si="5"/>
        <v/>
      </c>
      <c r="B981" s="182"/>
      <c r="C981" s="182"/>
      <c r="D981" s="182" t="str">
        <f t="array" ref="D981">IF(F981="","",INDEX(#REF!,MATCH(F981,#REF!,0)))</f>
        <v/>
      </c>
      <c r="E981" s="182" t="str">
        <f t="array" ref="E981">IF(F981="","",INDEX(#REF!,MATCH(F981,#REF!,0)))</f>
        <v/>
      </c>
      <c r="F981" s="182"/>
      <c r="G981" s="182"/>
      <c r="H981" s="183"/>
      <c r="I981" s="182"/>
      <c r="J981" s="182"/>
      <c r="K981" s="182"/>
      <c r="L981" s="182"/>
      <c r="M981" s="182"/>
      <c r="N981" s="182"/>
      <c r="O981" s="182"/>
      <c r="P981" s="184"/>
      <c r="Q981" s="184"/>
      <c r="R981" s="184"/>
      <c r="S981" s="184"/>
      <c r="T981" s="184"/>
      <c r="U981" s="184"/>
      <c r="V981" s="184"/>
      <c r="W981" s="184"/>
      <c r="X981" s="184"/>
      <c r="Y981" s="182"/>
      <c r="Z981" s="182"/>
      <c r="AA981" s="184"/>
      <c r="AB981" s="184"/>
      <c r="AC981" s="184"/>
      <c r="AD981" s="184"/>
      <c r="AE981" s="184"/>
      <c r="AF981" s="184"/>
      <c r="AG981" s="184"/>
      <c r="AH981" s="184"/>
      <c r="AI981" s="184"/>
      <c r="AJ981" s="174"/>
      <c r="AK981" s="174"/>
      <c r="AL981" s="174"/>
      <c r="AM981" s="174"/>
      <c r="AN981" s="174"/>
    </row>
    <row r="982" spans="1:40" ht="15.75" customHeight="1">
      <c r="A982" s="181" t="str">
        <f t="shared" si="5"/>
        <v/>
      </c>
      <c r="B982" s="182"/>
      <c r="C982" s="182"/>
      <c r="D982" s="182" t="str">
        <f t="array" ref="D982">IF(F982="","",INDEX(#REF!,MATCH(F982,#REF!,0)))</f>
        <v/>
      </c>
      <c r="E982" s="182" t="str">
        <f t="array" ref="E982">IF(F982="","",INDEX(#REF!,MATCH(F982,#REF!,0)))</f>
        <v/>
      </c>
      <c r="F982" s="182"/>
      <c r="G982" s="182"/>
      <c r="H982" s="183"/>
      <c r="I982" s="182"/>
      <c r="J982" s="182"/>
      <c r="K982" s="182"/>
      <c r="L982" s="182"/>
      <c r="M982" s="182"/>
      <c r="N982" s="182"/>
      <c r="O982" s="182"/>
      <c r="P982" s="184"/>
      <c r="Q982" s="184"/>
      <c r="R982" s="184"/>
      <c r="S982" s="184"/>
      <c r="T982" s="184"/>
      <c r="U982" s="184"/>
      <c r="V982" s="184"/>
      <c r="W982" s="184"/>
      <c r="X982" s="184"/>
      <c r="Y982" s="182"/>
      <c r="Z982" s="182"/>
      <c r="AA982" s="184"/>
      <c r="AB982" s="184"/>
      <c r="AC982" s="184"/>
      <c r="AD982" s="184"/>
      <c r="AE982" s="184"/>
      <c r="AF982" s="184"/>
      <c r="AG982" s="184"/>
      <c r="AH982" s="184"/>
      <c r="AI982" s="184"/>
      <c r="AJ982" s="174"/>
      <c r="AK982" s="174"/>
      <c r="AL982" s="174"/>
      <c r="AM982" s="174"/>
      <c r="AN982" s="174"/>
    </row>
    <row r="983" spans="1:40" ht="15.75" customHeight="1">
      <c r="A983" s="181" t="str">
        <f t="shared" si="5"/>
        <v/>
      </c>
      <c r="B983" s="182"/>
      <c r="C983" s="182"/>
      <c r="D983" s="182" t="str">
        <f t="array" ref="D983">IF(F983="","",INDEX(#REF!,MATCH(F983,#REF!,0)))</f>
        <v/>
      </c>
      <c r="E983" s="182" t="str">
        <f t="array" ref="E983">IF(F983="","",INDEX(#REF!,MATCH(F983,#REF!,0)))</f>
        <v/>
      </c>
      <c r="F983" s="182"/>
      <c r="G983" s="182"/>
      <c r="H983" s="183"/>
      <c r="I983" s="182"/>
      <c r="J983" s="182"/>
      <c r="K983" s="182"/>
      <c r="L983" s="182"/>
      <c r="M983" s="182"/>
      <c r="N983" s="182"/>
      <c r="O983" s="182"/>
      <c r="P983" s="184"/>
      <c r="Q983" s="184"/>
      <c r="R983" s="184"/>
      <c r="S983" s="184"/>
      <c r="T983" s="184"/>
      <c r="U983" s="184"/>
      <c r="V983" s="184"/>
      <c r="W983" s="184"/>
      <c r="X983" s="184"/>
      <c r="Y983" s="182"/>
      <c r="Z983" s="182"/>
      <c r="AA983" s="184"/>
      <c r="AB983" s="184"/>
      <c r="AC983" s="184"/>
      <c r="AD983" s="184"/>
      <c r="AE983" s="184"/>
      <c r="AF983" s="184"/>
      <c r="AG983" s="184"/>
      <c r="AH983" s="184"/>
      <c r="AI983" s="184"/>
      <c r="AJ983" s="174"/>
      <c r="AK983" s="174"/>
      <c r="AL983" s="174"/>
      <c r="AM983" s="174"/>
      <c r="AN983" s="174"/>
    </row>
    <row r="984" spans="1:40" ht="15.75" customHeight="1">
      <c r="A984" s="181" t="str">
        <f t="shared" si="5"/>
        <v/>
      </c>
      <c r="B984" s="182"/>
      <c r="C984" s="182"/>
      <c r="D984" s="182" t="str">
        <f t="array" ref="D984">IF(F984="","",INDEX(#REF!,MATCH(F984,#REF!,0)))</f>
        <v/>
      </c>
      <c r="E984" s="182" t="str">
        <f t="array" ref="E984">IF(F984="","",INDEX(#REF!,MATCH(F984,#REF!,0)))</f>
        <v/>
      </c>
      <c r="F984" s="182"/>
      <c r="G984" s="182"/>
      <c r="H984" s="183"/>
      <c r="I984" s="182"/>
      <c r="J984" s="182"/>
      <c r="K984" s="182"/>
      <c r="L984" s="182"/>
      <c r="M984" s="182"/>
      <c r="N984" s="182"/>
      <c r="O984" s="182"/>
      <c r="P984" s="184"/>
      <c r="Q984" s="184"/>
      <c r="R984" s="184"/>
      <c r="S984" s="184"/>
      <c r="T984" s="184"/>
      <c r="U984" s="184"/>
      <c r="V984" s="184"/>
      <c r="W984" s="184"/>
      <c r="X984" s="184"/>
      <c r="Y984" s="182"/>
      <c r="Z984" s="182"/>
      <c r="AA984" s="184"/>
      <c r="AB984" s="184"/>
      <c r="AC984" s="184"/>
      <c r="AD984" s="184"/>
      <c r="AE984" s="184"/>
      <c r="AF984" s="184"/>
      <c r="AG984" s="184"/>
      <c r="AH984" s="184"/>
      <c r="AI984" s="184"/>
      <c r="AJ984" s="174"/>
      <c r="AK984" s="174"/>
      <c r="AL984" s="174"/>
      <c r="AM984" s="174"/>
      <c r="AN984" s="174"/>
    </row>
    <row r="985" spans="1:40" ht="15.75" customHeight="1">
      <c r="A985" s="181" t="str">
        <f t="shared" si="5"/>
        <v/>
      </c>
      <c r="B985" s="182"/>
      <c r="C985" s="182"/>
      <c r="D985" s="182" t="str">
        <f t="array" ref="D985">IF(F985="","",INDEX(#REF!,MATCH(F985,#REF!,0)))</f>
        <v/>
      </c>
      <c r="E985" s="182" t="str">
        <f t="array" ref="E985">IF(F985="","",INDEX(#REF!,MATCH(F985,#REF!,0)))</f>
        <v/>
      </c>
      <c r="F985" s="182"/>
      <c r="G985" s="182"/>
      <c r="H985" s="183"/>
      <c r="I985" s="182"/>
      <c r="J985" s="182"/>
      <c r="K985" s="182"/>
      <c r="L985" s="182"/>
      <c r="M985" s="182"/>
      <c r="N985" s="182"/>
      <c r="O985" s="182"/>
      <c r="P985" s="184"/>
      <c r="Q985" s="184"/>
      <c r="R985" s="184"/>
      <c r="S985" s="184"/>
      <c r="T985" s="184"/>
      <c r="U985" s="184"/>
      <c r="V985" s="184"/>
      <c r="W985" s="184"/>
      <c r="X985" s="184"/>
      <c r="Y985" s="182"/>
      <c r="Z985" s="182"/>
      <c r="AA985" s="184"/>
      <c r="AB985" s="184"/>
      <c r="AC985" s="184"/>
      <c r="AD985" s="184"/>
      <c r="AE985" s="184"/>
      <c r="AF985" s="184"/>
      <c r="AG985" s="184"/>
      <c r="AH985" s="184"/>
      <c r="AI985" s="184"/>
      <c r="AJ985" s="174"/>
      <c r="AK985" s="174"/>
      <c r="AL985" s="174"/>
      <c r="AM985" s="174"/>
      <c r="AN985" s="174"/>
    </row>
    <row r="986" spans="1:40" ht="15.75" customHeight="1">
      <c r="A986" s="181" t="str">
        <f t="shared" si="5"/>
        <v/>
      </c>
      <c r="B986" s="182"/>
      <c r="C986" s="182"/>
      <c r="D986" s="182" t="str">
        <f t="array" ref="D986">IF(F986="","",INDEX(#REF!,MATCH(F986,#REF!,0)))</f>
        <v/>
      </c>
      <c r="E986" s="182" t="str">
        <f t="array" ref="E986">IF(F986="","",INDEX(#REF!,MATCH(F986,#REF!,0)))</f>
        <v/>
      </c>
      <c r="F986" s="182"/>
      <c r="G986" s="182"/>
      <c r="H986" s="183"/>
      <c r="I986" s="182"/>
      <c r="J986" s="182"/>
      <c r="K986" s="182"/>
      <c r="L986" s="182"/>
      <c r="M986" s="182"/>
      <c r="N986" s="182"/>
      <c r="O986" s="182"/>
      <c r="P986" s="184"/>
      <c r="Q986" s="184"/>
      <c r="R986" s="184"/>
      <c r="S986" s="184"/>
      <c r="T986" s="184"/>
      <c r="U986" s="184"/>
      <c r="V986" s="184"/>
      <c r="W986" s="184"/>
      <c r="X986" s="184"/>
      <c r="Y986" s="182"/>
      <c r="Z986" s="182"/>
      <c r="AA986" s="184"/>
      <c r="AB986" s="184"/>
      <c r="AC986" s="184"/>
      <c r="AD986" s="184"/>
      <c r="AE986" s="184"/>
      <c r="AF986" s="184"/>
      <c r="AG986" s="184"/>
      <c r="AH986" s="184"/>
      <c r="AI986" s="184"/>
      <c r="AJ986" s="174"/>
      <c r="AK986" s="174"/>
      <c r="AL986" s="174"/>
      <c r="AM986" s="174"/>
      <c r="AN986" s="174"/>
    </row>
    <row r="987" spans="1:40" ht="15.75" customHeight="1">
      <c r="A987" s="181" t="str">
        <f t="shared" si="5"/>
        <v/>
      </c>
      <c r="B987" s="182"/>
      <c r="C987" s="182"/>
      <c r="D987" s="182" t="str">
        <f t="array" ref="D987">IF(F987="","",INDEX(#REF!,MATCH(F987,#REF!,0)))</f>
        <v/>
      </c>
      <c r="E987" s="182" t="str">
        <f t="array" ref="E987">IF(F987="","",INDEX(#REF!,MATCH(F987,#REF!,0)))</f>
        <v/>
      </c>
      <c r="F987" s="182"/>
      <c r="G987" s="182"/>
      <c r="H987" s="183"/>
      <c r="I987" s="182"/>
      <c r="J987" s="182"/>
      <c r="K987" s="182"/>
      <c r="L987" s="182"/>
      <c r="M987" s="182"/>
      <c r="N987" s="182"/>
      <c r="O987" s="182"/>
      <c r="P987" s="184"/>
      <c r="Q987" s="184"/>
      <c r="R987" s="184"/>
      <c r="S987" s="184"/>
      <c r="T987" s="184"/>
      <c r="U987" s="184"/>
      <c r="V987" s="184"/>
      <c r="W987" s="184"/>
      <c r="X987" s="184"/>
      <c r="Y987" s="182"/>
      <c r="Z987" s="182"/>
      <c r="AA987" s="184"/>
      <c r="AB987" s="184"/>
      <c r="AC987" s="184"/>
      <c r="AD987" s="184"/>
      <c r="AE987" s="184"/>
      <c r="AF987" s="184"/>
      <c r="AG987" s="184"/>
      <c r="AH987" s="184"/>
      <c r="AI987" s="184"/>
      <c r="AJ987" s="174"/>
      <c r="AK987" s="174"/>
      <c r="AL987" s="174"/>
      <c r="AM987" s="174"/>
      <c r="AN987" s="174"/>
    </row>
    <row r="988" spans="1:40" ht="15.75" customHeight="1">
      <c r="A988" s="181" t="str">
        <f t="shared" si="5"/>
        <v/>
      </c>
      <c r="B988" s="182"/>
      <c r="C988" s="182"/>
      <c r="D988" s="182" t="str">
        <f t="array" ref="D988">IF(F988="","",INDEX(#REF!,MATCH(F988,#REF!,0)))</f>
        <v/>
      </c>
      <c r="E988" s="182" t="str">
        <f t="array" ref="E988">IF(F988="","",INDEX(#REF!,MATCH(F988,#REF!,0)))</f>
        <v/>
      </c>
      <c r="F988" s="182"/>
      <c r="G988" s="182"/>
      <c r="H988" s="183"/>
      <c r="I988" s="182"/>
      <c r="J988" s="182"/>
      <c r="K988" s="182"/>
      <c r="L988" s="182"/>
      <c r="M988" s="182"/>
      <c r="N988" s="182"/>
      <c r="O988" s="182"/>
      <c r="P988" s="184"/>
      <c r="Q988" s="184"/>
      <c r="R988" s="184"/>
      <c r="S988" s="184"/>
      <c r="T988" s="184"/>
      <c r="U988" s="184"/>
      <c r="V988" s="184"/>
      <c r="W988" s="184"/>
      <c r="X988" s="184"/>
      <c r="Y988" s="182"/>
      <c r="Z988" s="182"/>
      <c r="AA988" s="184"/>
      <c r="AB988" s="184"/>
      <c r="AC988" s="184"/>
      <c r="AD988" s="184"/>
      <c r="AE988" s="184"/>
      <c r="AF988" s="184"/>
      <c r="AG988" s="184"/>
      <c r="AH988" s="184"/>
      <c r="AI988" s="184"/>
      <c r="AJ988" s="174"/>
      <c r="AK988" s="174"/>
      <c r="AL988" s="174"/>
      <c r="AM988" s="174"/>
      <c r="AN988" s="174"/>
    </row>
    <row r="989" spans="1:40" ht="15.75" customHeight="1">
      <c r="A989" s="181" t="str">
        <f t="shared" si="5"/>
        <v/>
      </c>
      <c r="B989" s="182"/>
      <c r="C989" s="182"/>
      <c r="D989" s="182" t="str">
        <f t="array" ref="D989">IF(F989="","",INDEX(#REF!,MATCH(F989,#REF!,0)))</f>
        <v/>
      </c>
      <c r="E989" s="182" t="str">
        <f t="array" ref="E989">IF(F989="","",INDEX(#REF!,MATCH(F989,#REF!,0)))</f>
        <v/>
      </c>
      <c r="F989" s="182"/>
      <c r="G989" s="182"/>
      <c r="H989" s="183"/>
      <c r="I989" s="182"/>
      <c r="J989" s="182"/>
      <c r="K989" s="182"/>
      <c r="L989" s="182"/>
      <c r="M989" s="182"/>
      <c r="N989" s="182"/>
      <c r="O989" s="182"/>
      <c r="P989" s="184"/>
      <c r="Q989" s="184"/>
      <c r="R989" s="184"/>
      <c r="S989" s="184"/>
      <c r="T989" s="184"/>
      <c r="U989" s="184"/>
      <c r="V989" s="184"/>
      <c r="W989" s="184"/>
      <c r="X989" s="184"/>
      <c r="Y989" s="182"/>
      <c r="Z989" s="182"/>
      <c r="AA989" s="184"/>
      <c r="AB989" s="184"/>
      <c r="AC989" s="184"/>
      <c r="AD989" s="184"/>
      <c r="AE989" s="184"/>
      <c r="AF989" s="184"/>
      <c r="AG989" s="184"/>
      <c r="AH989" s="184"/>
      <c r="AI989" s="184"/>
      <c r="AJ989" s="174"/>
      <c r="AK989" s="174"/>
      <c r="AL989" s="174"/>
      <c r="AM989" s="174"/>
      <c r="AN989" s="174"/>
    </row>
    <row r="990" spans="1:40" ht="15.75" customHeight="1">
      <c r="A990" s="181" t="str">
        <f t="shared" si="5"/>
        <v/>
      </c>
      <c r="B990" s="182"/>
      <c r="C990" s="182"/>
      <c r="D990" s="182" t="str">
        <f t="array" ref="D990">IF(F990="","",INDEX(#REF!,MATCH(F990,#REF!,0)))</f>
        <v/>
      </c>
      <c r="E990" s="182" t="str">
        <f t="array" ref="E990">IF(F990="","",INDEX(#REF!,MATCH(F990,#REF!,0)))</f>
        <v/>
      </c>
      <c r="F990" s="182"/>
      <c r="G990" s="182"/>
      <c r="H990" s="183"/>
      <c r="I990" s="182"/>
      <c r="J990" s="182"/>
      <c r="K990" s="182"/>
      <c r="L990" s="182"/>
      <c r="M990" s="182"/>
      <c r="N990" s="182"/>
      <c r="O990" s="182"/>
      <c r="P990" s="184"/>
      <c r="Q990" s="184"/>
      <c r="R990" s="184"/>
      <c r="S990" s="184"/>
      <c r="T990" s="184"/>
      <c r="U990" s="184"/>
      <c r="V990" s="184"/>
      <c r="W990" s="184"/>
      <c r="X990" s="184"/>
      <c r="Y990" s="182"/>
      <c r="Z990" s="182"/>
      <c r="AA990" s="184"/>
      <c r="AB990" s="184"/>
      <c r="AC990" s="184"/>
      <c r="AD990" s="184"/>
      <c r="AE990" s="184"/>
      <c r="AF990" s="184"/>
      <c r="AG990" s="184"/>
      <c r="AH990" s="184"/>
      <c r="AI990" s="184"/>
      <c r="AJ990" s="174"/>
      <c r="AK990" s="174"/>
      <c r="AL990" s="174"/>
      <c r="AM990" s="174"/>
      <c r="AN990" s="174"/>
    </row>
    <row r="991" spans="1:40" ht="15.75" customHeight="1">
      <c r="A991" s="181" t="str">
        <f t="shared" si="5"/>
        <v/>
      </c>
      <c r="B991" s="182"/>
      <c r="C991" s="182"/>
      <c r="D991" s="182" t="str">
        <f t="array" ref="D991">IF(F991="","",INDEX(#REF!,MATCH(F991,#REF!,0)))</f>
        <v/>
      </c>
      <c r="E991" s="182" t="str">
        <f t="array" ref="E991">IF(F991="","",INDEX(#REF!,MATCH(F991,#REF!,0)))</f>
        <v/>
      </c>
      <c r="F991" s="182"/>
      <c r="G991" s="182"/>
      <c r="H991" s="183"/>
      <c r="I991" s="182"/>
      <c r="J991" s="182"/>
      <c r="K991" s="182"/>
      <c r="L991" s="182"/>
      <c r="M991" s="182"/>
      <c r="N991" s="182"/>
      <c r="O991" s="182"/>
      <c r="P991" s="184"/>
      <c r="Q991" s="184"/>
      <c r="R991" s="184"/>
      <c r="S991" s="184"/>
      <c r="T991" s="184"/>
      <c r="U991" s="184"/>
      <c r="V991" s="184"/>
      <c r="W991" s="184"/>
      <c r="X991" s="184"/>
      <c r="Y991" s="182"/>
      <c r="Z991" s="182"/>
      <c r="AA991" s="184"/>
      <c r="AB991" s="184"/>
      <c r="AC991" s="184"/>
      <c r="AD991" s="184"/>
      <c r="AE991" s="184"/>
      <c r="AF991" s="184"/>
      <c r="AG991" s="184"/>
      <c r="AH991" s="184"/>
      <c r="AI991" s="184"/>
      <c r="AJ991" s="174"/>
      <c r="AK991" s="174"/>
      <c r="AL991" s="174"/>
      <c r="AM991" s="174"/>
      <c r="AN991" s="174"/>
    </row>
    <row r="992" spans="1:40" ht="15.75" customHeight="1">
      <c r="A992" s="181" t="str">
        <f t="shared" si="5"/>
        <v/>
      </c>
      <c r="B992" s="182"/>
      <c r="C992" s="182"/>
      <c r="D992" s="182" t="str">
        <f t="array" ref="D992">IF(F992="","",INDEX(#REF!,MATCH(F992,#REF!,0)))</f>
        <v/>
      </c>
      <c r="E992" s="182" t="str">
        <f t="array" ref="E992">IF(F992="","",INDEX(#REF!,MATCH(F992,#REF!,0)))</f>
        <v/>
      </c>
      <c r="F992" s="182"/>
      <c r="G992" s="182"/>
      <c r="H992" s="183"/>
      <c r="I992" s="182"/>
      <c r="J992" s="182"/>
      <c r="K992" s="182"/>
      <c r="L992" s="182"/>
      <c r="M992" s="182"/>
      <c r="N992" s="182"/>
      <c r="O992" s="182"/>
      <c r="P992" s="184"/>
      <c r="Q992" s="184"/>
      <c r="R992" s="184"/>
      <c r="S992" s="184"/>
      <c r="T992" s="184"/>
      <c r="U992" s="184"/>
      <c r="V992" s="184"/>
      <c r="W992" s="184"/>
      <c r="X992" s="184"/>
      <c r="Y992" s="182"/>
      <c r="Z992" s="182"/>
      <c r="AA992" s="184"/>
      <c r="AB992" s="184"/>
      <c r="AC992" s="184"/>
      <c r="AD992" s="184"/>
      <c r="AE992" s="184"/>
      <c r="AF992" s="184"/>
      <c r="AG992" s="184"/>
      <c r="AH992" s="184"/>
      <c r="AI992" s="184"/>
      <c r="AJ992" s="174"/>
      <c r="AK992" s="174"/>
      <c r="AL992" s="174"/>
      <c r="AM992" s="174"/>
      <c r="AN992" s="174"/>
    </row>
    <row r="993" spans="1:40" ht="15.75" customHeight="1">
      <c r="A993" s="181" t="str">
        <f t="shared" si="5"/>
        <v/>
      </c>
      <c r="B993" s="182"/>
      <c r="C993" s="182"/>
      <c r="D993" s="182" t="str">
        <f t="array" ref="D993">IF(F993="","",INDEX(#REF!,MATCH(F993,#REF!,0)))</f>
        <v/>
      </c>
      <c r="E993" s="182" t="str">
        <f t="array" ref="E993">IF(F993="","",INDEX(#REF!,MATCH(F993,#REF!,0)))</f>
        <v/>
      </c>
      <c r="F993" s="182"/>
      <c r="G993" s="182"/>
      <c r="H993" s="183"/>
      <c r="I993" s="182"/>
      <c r="J993" s="182"/>
      <c r="K993" s="182"/>
      <c r="L993" s="182"/>
      <c r="M993" s="182"/>
      <c r="N993" s="182"/>
      <c r="O993" s="182"/>
      <c r="P993" s="184"/>
      <c r="Q993" s="184"/>
      <c r="R993" s="184"/>
      <c r="S993" s="184"/>
      <c r="T993" s="184"/>
      <c r="U993" s="184"/>
      <c r="V993" s="184"/>
      <c r="W993" s="184"/>
      <c r="X993" s="184"/>
      <c r="Y993" s="182"/>
      <c r="Z993" s="182"/>
      <c r="AA993" s="184"/>
      <c r="AB993" s="184"/>
      <c r="AC993" s="184"/>
      <c r="AD993" s="184"/>
      <c r="AE993" s="184"/>
      <c r="AF993" s="184"/>
      <c r="AG993" s="184"/>
      <c r="AH993" s="184"/>
      <c r="AI993" s="184"/>
      <c r="AJ993" s="174"/>
      <c r="AK993" s="174"/>
      <c r="AL993" s="174"/>
      <c r="AM993" s="174"/>
      <c r="AN993" s="174"/>
    </row>
    <row r="994" spans="1:40" ht="15.75" customHeight="1">
      <c r="A994" s="181" t="str">
        <f t="shared" si="5"/>
        <v/>
      </c>
      <c r="B994" s="182"/>
      <c r="C994" s="182"/>
      <c r="D994" s="182" t="str">
        <f t="array" ref="D994">IF(F994="","",INDEX(#REF!,MATCH(F994,#REF!,0)))</f>
        <v/>
      </c>
      <c r="E994" s="182" t="str">
        <f t="array" ref="E994">IF(F994="","",INDEX(#REF!,MATCH(F994,#REF!,0)))</f>
        <v/>
      </c>
      <c r="F994" s="182"/>
      <c r="G994" s="182"/>
      <c r="H994" s="183"/>
      <c r="I994" s="182"/>
      <c r="J994" s="182"/>
      <c r="K994" s="182"/>
      <c r="L994" s="182"/>
      <c r="M994" s="182"/>
      <c r="N994" s="182"/>
      <c r="O994" s="182"/>
      <c r="P994" s="184"/>
      <c r="Q994" s="184"/>
      <c r="R994" s="184"/>
      <c r="S994" s="184"/>
      <c r="T994" s="184"/>
      <c r="U994" s="184"/>
      <c r="V994" s="184"/>
      <c r="W994" s="184"/>
      <c r="X994" s="184"/>
      <c r="Y994" s="182"/>
      <c r="Z994" s="182"/>
      <c r="AA994" s="184"/>
      <c r="AB994" s="184"/>
      <c r="AC994" s="184"/>
      <c r="AD994" s="184"/>
      <c r="AE994" s="184"/>
      <c r="AF994" s="184"/>
      <c r="AG994" s="184"/>
      <c r="AH994" s="184"/>
      <c r="AI994" s="184"/>
      <c r="AJ994" s="174"/>
      <c r="AK994" s="174"/>
      <c r="AL994" s="174"/>
      <c r="AM994" s="174"/>
      <c r="AN994" s="174"/>
    </row>
    <row r="995" spans="1:40" ht="15.75" customHeight="1">
      <c r="A995" s="181" t="str">
        <f t="shared" si="5"/>
        <v/>
      </c>
      <c r="B995" s="182"/>
      <c r="C995" s="182"/>
      <c r="D995" s="182" t="str">
        <f t="array" ref="D995">IF(F995="","",INDEX(#REF!,MATCH(F995,#REF!,0)))</f>
        <v/>
      </c>
      <c r="E995" s="182" t="str">
        <f t="array" ref="E995">IF(F995="","",INDEX(#REF!,MATCH(F995,#REF!,0)))</f>
        <v/>
      </c>
      <c r="F995" s="182"/>
      <c r="G995" s="182"/>
      <c r="H995" s="183"/>
      <c r="I995" s="182"/>
      <c r="J995" s="182"/>
      <c r="K995" s="182"/>
      <c r="L995" s="182"/>
      <c r="M995" s="182"/>
      <c r="N995" s="182"/>
      <c r="O995" s="182"/>
      <c r="P995" s="184"/>
      <c r="Q995" s="184"/>
      <c r="R995" s="184"/>
      <c r="S995" s="184"/>
      <c r="T995" s="184"/>
      <c r="U995" s="184"/>
      <c r="V995" s="184"/>
      <c r="W995" s="184"/>
      <c r="X995" s="184"/>
      <c r="Y995" s="182"/>
      <c r="Z995" s="182"/>
      <c r="AA995" s="184"/>
      <c r="AB995" s="184"/>
      <c r="AC995" s="184"/>
      <c r="AD995" s="184"/>
      <c r="AE995" s="184"/>
      <c r="AF995" s="184"/>
      <c r="AG995" s="184"/>
      <c r="AH995" s="184"/>
      <c r="AI995" s="184"/>
      <c r="AJ995" s="174"/>
      <c r="AK995" s="174"/>
      <c r="AL995" s="174"/>
      <c r="AM995" s="174"/>
      <c r="AN995" s="174"/>
    </row>
    <row r="996" spans="1:40" ht="15.75" customHeight="1">
      <c r="A996" s="181" t="str">
        <f t="shared" si="5"/>
        <v/>
      </c>
      <c r="B996" s="182"/>
      <c r="C996" s="182"/>
      <c r="D996" s="182" t="str">
        <f t="array" ref="D996">IF(F996="","",INDEX(#REF!,MATCH(F996,#REF!,0)))</f>
        <v/>
      </c>
      <c r="E996" s="182" t="str">
        <f t="array" ref="E996">IF(F996="","",INDEX(#REF!,MATCH(F996,#REF!,0)))</f>
        <v/>
      </c>
      <c r="F996" s="182"/>
      <c r="G996" s="182"/>
      <c r="H996" s="183"/>
      <c r="I996" s="182"/>
      <c r="J996" s="182"/>
      <c r="K996" s="182"/>
      <c r="L996" s="182"/>
      <c r="M996" s="182"/>
      <c r="N996" s="182"/>
      <c r="O996" s="182"/>
      <c r="P996" s="184"/>
      <c r="Q996" s="184"/>
      <c r="R996" s="184"/>
      <c r="S996" s="184"/>
      <c r="T996" s="184"/>
      <c r="U996" s="184"/>
      <c r="V996" s="184"/>
      <c r="W996" s="184"/>
      <c r="X996" s="184"/>
      <c r="Y996" s="182"/>
      <c r="Z996" s="182"/>
      <c r="AA996" s="184"/>
      <c r="AB996" s="184"/>
      <c r="AC996" s="184"/>
      <c r="AD996" s="184"/>
      <c r="AE996" s="184"/>
      <c r="AF996" s="184"/>
      <c r="AG996" s="184"/>
      <c r="AH996" s="184"/>
      <c r="AI996" s="184"/>
      <c r="AJ996" s="174"/>
      <c r="AK996" s="174"/>
      <c r="AL996" s="174"/>
      <c r="AM996" s="174"/>
      <c r="AN996" s="174"/>
    </row>
    <row r="997" spans="1:40" ht="15.75" customHeight="1">
      <c r="A997" s="181" t="str">
        <f t="shared" si="5"/>
        <v/>
      </c>
      <c r="B997" s="182"/>
      <c r="C997" s="182"/>
      <c r="D997" s="182" t="str">
        <f t="array" ref="D997">IF(F997="","",INDEX(#REF!,MATCH(F997,#REF!,0)))</f>
        <v/>
      </c>
      <c r="E997" s="182" t="str">
        <f t="array" ref="E997">IF(F997="","",INDEX(#REF!,MATCH(F997,#REF!,0)))</f>
        <v/>
      </c>
      <c r="F997" s="182"/>
      <c r="G997" s="182"/>
      <c r="H997" s="183"/>
      <c r="I997" s="182"/>
      <c r="J997" s="182"/>
      <c r="K997" s="182"/>
      <c r="L997" s="182"/>
      <c r="M997" s="182"/>
      <c r="N997" s="182"/>
      <c r="O997" s="182"/>
      <c r="P997" s="184"/>
      <c r="Q997" s="184"/>
      <c r="R997" s="184"/>
      <c r="S997" s="184"/>
      <c r="T997" s="184"/>
      <c r="U997" s="184"/>
      <c r="V997" s="184"/>
      <c r="W997" s="184"/>
      <c r="X997" s="184"/>
      <c r="Y997" s="182"/>
      <c r="Z997" s="182"/>
      <c r="AA997" s="184"/>
      <c r="AB997" s="184"/>
      <c r="AC997" s="184"/>
      <c r="AD997" s="184"/>
      <c r="AE997" s="184"/>
      <c r="AF997" s="184"/>
      <c r="AG997" s="184"/>
      <c r="AH997" s="184"/>
      <c r="AI997" s="184"/>
      <c r="AJ997" s="174"/>
      <c r="AK997" s="174"/>
      <c r="AL997" s="174"/>
      <c r="AM997" s="174"/>
      <c r="AN997" s="174"/>
    </row>
    <row r="998" spans="1:40" ht="15.75" customHeight="1">
      <c r="A998" s="181" t="str">
        <f t="shared" si="5"/>
        <v/>
      </c>
      <c r="B998" s="182"/>
      <c r="C998" s="182"/>
      <c r="D998" s="182" t="str">
        <f t="array" ref="D998">IF(F998="","",INDEX(#REF!,MATCH(F998,#REF!,0)))</f>
        <v/>
      </c>
      <c r="E998" s="182" t="str">
        <f t="array" ref="E998">IF(F998="","",INDEX(#REF!,MATCH(F998,#REF!,0)))</f>
        <v/>
      </c>
      <c r="F998" s="182"/>
      <c r="G998" s="182"/>
      <c r="H998" s="183"/>
      <c r="I998" s="182"/>
      <c r="J998" s="182"/>
      <c r="K998" s="182"/>
      <c r="L998" s="182"/>
      <c r="M998" s="182"/>
      <c r="N998" s="182"/>
      <c r="O998" s="182"/>
      <c r="P998" s="184"/>
      <c r="Q998" s="184"/>
      <c r="R998" s="184"/>
      <c r="S998" s="184"/>
      <c r="T998" s="184"/>
      <c r="U998" s="184"/>
      <c r="V998" s="184"/>
      <c r="W998" s="184"/>
      <c r="X998" s="184"/>
      <c r="Y998" s="182"/>
      <c r="Z998" s="182"/>
      <c r="AA998" s="184"/>
      <c r="AB998" s="184"/>
      <c r="AC998" s="184"/>
      <c r="AD998" s="184"/>
      <c r="AE998" s="184"/>
      <c r="AF998" s="184"/>
      <c r="AG998" s="184"/>
      <c r="AH998" s="184"/>
      <c r="AI998" s="184"/>
      <c r="AJ998" s="174"/>
      <c r="AK998" s="174"/>
      <c r="AL998" s="174"/>
      <c r="AM998" s="174"/>
      <c r="AN998" s="174"/>
    </row>
    <row r="999" spans="1:40" ht="15.75" customHeight="1">
      <c r="A999" s="181" t="str">
        <f t="shared" si="5"/>
        <v/>
      </c>
      <c r="B999" s="182"/>
      <c r="C999" s="182"/>
      <c r="D999" s="182" t="str">
        <f t="array" ref="D999">IF(F999="","",INDEX(#REF!,MATCH(F999,#REF!,0)))</f>
        <v/>
      </c>
      <c r="E999" s="182" t="str">
        <f t="array" ref="E999">IF(F999="","",INDEX(#REF!,MATCH(F999,#REF!,0)))</f>
        <v/>
      </c>
      <c r="F999" s="182"/>
      <c r="G999" s="182"/>
      <c r="H999" s="183"/>
      <c r="I999" s="182"/>
      <c r="J999" s="182"/>
      <c r="K999" s="182"/>
      <c r="L999" s="182"/>
      <c r="M999" s="182"/>
      <c r="N999" s="182"/>
      <c r="O999" s="182"/>
      <c r="P999" s="184"/>
      <c r="Q999" s="184"/>
      <c r="R999" s="184"/>
      <c r="S999" s="184"/>
      <c r="T999" s="184"/>
      <c r="U999" s="184"/>
      <c r="V999" s="184"/>
      <c r="W999" s="184"/>
      <c r="X999" s="184"/>
      <c r="Y999" s="182"/>
      <c r="Z999" s="182"/>
      <c r="AA999" s="184"/>
      <c r="AB999" s="184"/>
      <c r="AC999" s="184"/>
      <c r="AD999" s="184"/>
      <c r="AE999" s="184"/>
      <c r="AF999" s="184"/>
      <c r="AG999" s="184"/>
      <c r="AH999" s="184"/>
      <c r="AI999" s="184"/>
      <c r="AJ999" s="174"/>
      <c r="AK999" s="174"/>
      <c r="AL999" s="174"/>
      <c r="AM999" s="174"/>
      <c r="AN999" s="174"/>
    </row>
    <row r="1000" spans="1:40" ht="15.75" customHeight="1">
      <c r="A1000" s="181" t="str">
        <f t="shared" si="5"/>
        <v/>
      </c>
      <c r="B1000" s="182"/>
      <c r="C1000" s="182"/>
      <c r="D1000" s="182" t="str">
        <f t="array" ref="D1000">IF(F1000="","",INDEX(#REF!,MATCH(F1000,#REF!,0)))</f>
        <v/>
      </c>
      <c r="E1000" s="182" t="str">
        <f t="array" ref="E1000">IF(F1000="","",INDEX(#REF!,MATCH(F1000,#REF!,0)))</f>
        <v/>
      </c>
      <c r="F1000" s="182"/>
      <c r="G1000" s="182"/>
      <c r="H1000" s="183"/>
      <c r="I1000" s="182"/>
      <c r="J1000" s="182"/>
      <c r="K1000" s="182"/>
      <c r="L1000" s="182"/>
      <c r="M1000" s="182"/>
      <c r="N1000" s="182"/>
      <c r="O1000" s="182"/>
      <c r="P1000" s="184"/>
      <c r="Q1000" s="184"/>
      <c r="R1000" s="184"/>
      <c r="S1000" s="184"/>
      <c r="T1000" s="184"/>
      <c r="U1000" s="184"/>
      <c r="V1000" s="184"/>
      <c r="W1000" s="184"/>
      <c r="X1000" s="184"/>
      <c r="Y1000" s="182"/>
      <c r="Z1000" s="182"/>
      <c r="AA1000" s="184"/>
      <c r="AB1000" s="184"/>
      <c r="AC1000" s="184"/>
      <c r="AD1000" s="184"/>
      <c r="AE1000" s="184"/>
      <c r="AF1000" s="184"/>
      <c r="AG1000" s="184"/>
      <c r="AH1000" s="184"/>
      <c r="AI1000" s="184"/>
      <c r="AJ1000" s="174"/>
      <c r="AK1000" s="174"/>
      <c r="AL1000" s="174"/>
      <c r="AM1000" s="174"/>
      <c r="AN1000" s="174"/>
    </row>
    <row r="1001" spans="1:40" ht="15.75" customHeight="1">
      <c r="A1001" s="181" t="str">
        <f t="shared" si="5"/>
        <v/>
      </c>
      <c r="B1001" s="182"/>
      <c r="C1001" s="182"/>
      <c r="D1001" s="182" t="str">
        <f t="array" ref="D1001">IF(F1001="","",INDEX(#REF!,MATCH(F1001,#REF!,0)))</f>
        <v/>
      </c>
      <c r="E1001" s="182" t="str">
        <f t="array" ref="E1001">IF(F1001="","",INDEX(#REF!,MATCH(F1001,#REF!,0)))</f>
        <v/>
      </c>
      <c r="F1001" s="182"/>
      <c r="G1001" s="182"/>
      <c r="H1001" s="183"/>
      <c r="I1001" s="182"/>
      <c r="J1001" s="182"/>
      <c r="K1001" s="182"/>
      <c r="L1001" s="182"/>
      <c r="M1001" s="182"/>
      <c r="N1001" s="182"/>
      <c r="O1001" s="182"/>
      <c r="P1001" s="184"/>
      <c r="Q1001" s="184"/>
      <c r="R1001" s="184"/>
      <c r="S1001" s="184"/>
      <c r="T1001" s="184"/>
      <c r="U1001" s="184"/>
      <c r="V1001" s="184"/>
      <c r="W1001" s="184"/>
      <c r="X1001" s="184"/>
      <c r="Y1001" s="182"/>
      <c r="Z1001" s="182"/>
      <c r="AA1001" s="184"/>
      <c r="AB1001" s="184"/>
      <c r="AC1001" s="184"/>
      <c r="AD1001" s="184"/>
      <c r="AE1001" s="184"/>
      <c r="AF1001" s="184"/>
      <c r="AG1001" s="184"/>
      <c r="AH1001" s="184"/>
      <c r="AI1001" s="184"/>
      <c r="AJ1001" s="174"/>
      <c r="AK1001" s="174"/>
      <c r="AL1001" s="174"/>
      <c r="AM1001" s="174"/>
      <c r="AN1001" s="174"/>
    </row>
    <row r="1002" spans="1:40" ht="15.75" customHeight="1">
      <c r="A1002" s="181" t="str">
        <f t="shared" si="5"/>
        <v/>
      </c>
      <c r="B1002" s="182"/>
      <c r="C1002" s="182"/>
      <c r="D1002" s="182" t="str">
        <f t="array" ref="D1002">IF(F1002="","",INDEX(#REF!,MATCH(F1002,#REF!,0)))</f>
        <v/>
      </c>
      <c r="E1002" s="182" t="str">
        <f t="array" ref="E1002">IF(F1002="","",INDEX(#REF!,MATCH(F1002,#REF!,0)))</f>
        <v/>
      </c>
      <c r="F1002" s="182"/>
      <c r="G1002" s="182"/>
      <c r="H1002" s="183"/>
      <c r="I1002" s="182"/>
      <c r="J1002" s="182"/>
      <c r="K1002" s="182"/>
      <c r="L1002" s="182"/>
      <c r="M1002" s="182"/>
      <c r="N1002" s="182"/>
      <c r="O1002" s="182"/>
      <c r="P1002" s="184"/>
      <c r="Q1002" s="184"/>
      <c r="R1002" s="184"/>
      <c r="S1002" s="184"/>
      <c r="T1002" s="184"/>
      <c r="U1002" s="184"/>
      <c r="V1002" s="184"/>
      <c r="W1002" s="184"/>
      <c r="X1002" s="184"/>
      <c r="Y1002" s="182"/>
      <c r="Z1002" s="182"/>
      <c r="AA1002" s="184"/>
      <c r="AB1002" s="184"/>
      <c r="AC1002" s="184"/>
      <c r="AD1002" s="184"/>
      <c r="AE1002" s="184"/>
      <c r="AF1002" s="184"/>
      <c r="AG1002" s="184"/>
      <c r="AH1002" s="184"/>
      <c r="AI1002" s="184"/>
      <c r="AJ1002" s="174"/>
      <c r="AK1002" s="174"/>
      <c r="AL1002" s="174"/>
      <c r="AM1002" s="174"/>
      <c r="AN1002" s="174"/>
    </row>
    <row r="1003" spans="1:40" ht="15.75" customHeight="1">
      <c r="A1003" s="181" t="str">
        <f t="shared" si="5"/>
        <v/>
      </c>
      <c r="B1003" s="182"/>
      <c r="C1003" s="182"/>
      <c r="D1003" s="182" t="str">
        <f t="array" ref="D1003">IF(F1003="","",INDEX(#REF!,MATCH(F1003,#REF!,0)))</f>
        <v/>
      </c>
      <c r="E1003" s="182" t="str">
        <f t="array" ref="E1003">IF(F1003="","",INDEX(#REF!,MATCH(F1003,#REF!,0)))</f>
        <v/>
      </c>
      <c r="F1003" s="182"/>
      <c r="G1003" s="182"/>
      <c r="H1003" s="183"/>
      <c r="I1003" s="182"/>
      <c r="J1003" s="182"/>
      <c r="K1003" s="182"/>
      <c r="L1003" s="182"/>
      <c r="M1003" s="182"/>
      <c r="N1003" s="182"/>
      <c r="O1003" s="182"/>
      <c r="P1003" s="184"/>
      <c r="Q1003" s="184"/>
      <c r="R1003" s="184"/>
      <c r="S1003" s="184"/>
      <c r="T1003" s="184"/>
      <c r="U1003" s="184"/>
      <c r="V1003" s="184"/>
      <c r="W1003" s="184"/>
      <c r="X1003" s="184"/>
      <c r="Y1003" s="182"/>
      <c r="Z1003" s="182"/>
      <c r="AA1003" s="184"/>
      <c r="AB1003" s="184"/>
      <c r="AC1003" s="184"/>
      <c r="AD1003" s="184"/>
      <c r="AE1003" s="184"/>
      <c r="AF1003" s="184"/>
      <c r="AG1003" s="184"/>
      <c r="AH1003" s="184"/>
      <c r="AI1003" s="184"/>
      <c r="AJ1003" s="174"/>
      <c r="AK1003" s="174"/>
      <c r="AL1003" s="174"/>
      <c r="AM1003" s="174"/>
      <c r="AN1003" s="174"/>
    </row>
    <row r="1004" spans="1:40" ht="15.75" customHeight="1">
      <c r="A1004" s="181" t="str">
        <f t="shared" si="5"/>
        <v/>
      </c>
      <c r="B1004" s="182"/>
      <c r="C1004" s="182"/>
      <c r="D1004" s="182" t="str">
        <f t="array" ref="D1004">IF(F1004="","",INDEX(#REF!,MATCH(F1004,#REF!,0)))</f>
        <v/>
      </c>
      <c r="E1004" s="182" t="str">
        <f t="array" ref="E1004">IF(F1004="","",INDEX(#REF!,MATCH(F1004,#REF!,0)))</f>
        <v/>
      </c>
      <c r="F1004" s="182"/>
      <c r="G1004" s="182"/>
      <c r="H1004" s="183"/>
      <c r="I1004" s="182"/>
      <c r="J1004" s="182"/>
      <c r="K1004" s="182"/>
      <c r="L1004" s="182"/>
      <c r="M1004" s="182"/>
      <c r="N1004" s="182"/>
      <c r="O1004" s="182"/>
      <c r="P1004" s="184"/>
      <c r="Q1004" s="184"/>
      <c r="R1004" s="184"/>
      <c r="S1004" s="184"/>
      <c r="T1004" s="184"/>
      <c r="U1004" s="184"/>
      <c r="V1004" s="184"/>
      <c r="W1004" s="184"/>
      <c r="X1004" s="184"/>
      <c r="Y1004" s="182"/>
      <c r="Z1004" s="182"/>
      <c r="AA1004" s="184"/>
      <c r="AB1004" s="184"/>
      <c r="AC1004" s="184"/>
      <c r="AD1004" s="184"/>
      <c r="AE1004" s="184"/>
      <c r="AF1004" s="184"/>
      <c r="AG1004" s="184"/>
      <c r="AH1004" s="184"/>
      <c r="AI1004" s="184"/>
      <c r="AJ1004" s="174"/>
      <c r="AK1004" s="174"/>
      <c r="AL1004" s="174"/>
      <c r="AM1004" s="174"/>
      <c r="AN1004" s="174"/>
    </row>
    <row r="1005" spans="1:40" ht="15.75" customHeight="1">
      <c r="A1005" s="181" t="str">
        <f t="shared" si="5"/>
        <v/>
      </c>
      <c r="B1005" s="182"/>
      <c r="C1005" s="182"/>
      <c r="D1005" s="182" t="str">
        <f t="array" ref="D1005">IF(F1005="","",INDEX(#REF!,MATCH(F1005,#REF!,0)))</f>
        <v/>
      </c>
      <c r="E1005" s="182" t="str">
        <f t="array" ref="E1005">IF(F1005="","",INDEX(#REF!,MATCH(F1005,#REF!,0)))</f>
        <v/>
      </c>
      <c r="F1005" s="182"/>
      <c r="G1005" s="182"/>
      <c r="H1005" s="183"/>
      <c r="I1005" s="182"/>
      <c r="J1005" s="182"/>
      <c r="K1005" s="182"/>
      <c r="L1005" s="182"/>
      <c r="M1005" s="182"/>
      <c r="N1005" s="182"/>
      <c r="O1005" s="182"/>
      <c r="P1005" s="184"/>
      <c r="Q1005" s="184"/>
      <c r="R1005" s="184"/>
      <c r="S1005" s="184"/>
      <c r="T1005" s="184"/>
      <c r="U1005" s="184"/>
      <c r="V1005" s="184"/>
      <c r="W1005" s="184"/>
      <c r="X1005" s="184"/>
      <c r="Y1005" s="182"/>
      <c r="Z1005" s="182"/>
      <c r="AA1005" s="184"/>
      <c r="AB1005" s="184"/>
      <c r="AC1005" s="184"/>
      <c r="AD1005" s="184"/>
      <c r="AE1005" s="184"/>
      <c r="AF1005" s="184"/>
      <c r="AG1005" s="184"/>
      <c r="AH1005" s="184"/>
      <c r="AI1005" s="184"/>
      <c r="AJ1005" s="174"/>
      <c r="AK1005" s="174"/>
      <c r="AL1005" s="174"/>
      <c r="AM1005" s="174"/>
      <c r="AN1005" s="174"/>
    </row>
    <row r="1006" spans="1:40" ht="15.75" customHeight="1">
      <c r="A1006" s="181" t="str">
        <f t="shared" si="5"/>
        <v/>
      </c>
      <c r="B1006" s="182"/>
      <c r="C1006" s="182"/>
      <c r="D1006" s="182" t="str">
        <f t="array" ref="D1006">IF(F1006="","",INDEX(#REF!,MATCH(F1006,#REF!,0)))</f>
        <v/>
      </c>
      <c r="E1006" s="182" t="str">
        <f t="array" ref="E1006">IF(F1006="","",INDEX(#REF!,MATCH(F1006,#REF!,0)))</f>
        <v/>
      </c>
      <c r="F1006" s="182"/>
      <c r="G1006" s="182"/>
      <c r="H1006" s="183"/>
      <c r="I1006" s="182"/>
      <c r="J1006" s="182"/>
      <c r="K1006" s="182"/>
      <c r="L1006" s="182"/>
      <c r="M1006" s="182"/>
      <c r="N1006" s="182"/>
      <c r="O1006" s="182"/>
      <c r="P1006" s="184"/>
      <c r="Q1006" s="184"/>
      <c r="R1006" s="184"/>
      <c r="S1006" s="184"/>
      <c r="T1006" s="184"/>
      <c r="U1006" s="184"/>
      <c r="V1006" s="184"/>
      <c r="W1006" s="184"/>
      <c r="X1006" s="184"/>
      <c r="Y1006" s="182"/>
      <c r="Z1006" s="182"/>
      <c r="AA1006" s="184"/>
      <c r="AB1006" s="184"/>
      <c r="AC1006" s="184"/>
      <c r="AD1006" s="184"/>
      <c r="AE1006" s="184"/>
      <c r="AF1006" s="184"/>
      <c r="AG1006" s="184"/>
      <c r="AH1006" s="184"/>
      <c r="AI1006" s="184"/>
      <c r="AJ1006" s="174"/>
      <c r="AK1006" s="174"/>
      <c r="AL1006" s="174"/>
      <c r="AM1006" s="174"/>
      <c r="AN1006" s="174"/>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2">
    <dataValidation type="decimal" operator="greaterThanOrEqual" allowBlank="1" showErrorMessage="1" sqref="L7:M1006 P7:AI1006" xr:uid="{00000000-0002-0000-0A00-000001000000}">
      <formula1>0</formula1>
    </dataValidation>
    <dataValidation type="list" allowBlank="1" showErrorMessage="1" sqref="C7:C1006" xr:uid="{00000000-0002-0000-0A00-000003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G7:G1006</xm:sqref>
        </x14:dataValidation>
        <x14:dataValidation type="list" allowBlank="1" showErrorMessage="1" xr:uid="{00000000-0002-0000-0A00-000002000000}">
          <x14:formula1>
            <xm:f>#REF!</xm:f>
          </x14:formula1>
          <xm:sqref>F7:F1006</xm:sqref>
        </x14:dataValidation>
        <x14:dataValidation type="list" allowBlank="1" showErrorMessage="1" xr:uid="{00000000-0002-0000-0A00-000004000000}">
          <x14:formula1>
            <xm:f>#REF!</xm:f>
          </x14:formula1>
          <xm:sqref>O7:O1006</xm:sqref>
        </x14:dataValidation>
        <x14:dataValidation type="list" allowBlank="1" showErrorMessage="1" xr:uid="{00000000-0002-0000-0A00-000005000000}">
          <x14:formula1>
            <xm:f>#REF!</xm:f>
          </x14:formula1>
          <xm:sqref>N7:N1006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81"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18.75">
      <c r="A2" s="582" t="s">
        <v>5027</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8.75">
      <c r="A3" s="582" t="s">
        <v>5028</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75">
      <c r="A4" s="578" t="e">
        <f>'F6'!A3</f>
        <v>#REF!</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15.75">
      <c r="A5" s="578" t="s">
        <v>4900</v>
      </c>
      <c r="B5" s="505"/>
      <c r="C5" s="505"/>
      <c r="D5" s="505"/>
      <c r="E5" s="505"/>
      <c r="F5" s="505"/>
      <c r="G5" s="505"/>
      <c r="H5" s="129"/>
      <c r="I5" s="129"/>
      <c r="J5" s="129"/>
      <c r="K5" s="129"/>
      <c r="L5" s="129"/>
      <c r="M5" s="129"/>
      <c r="N5" s="129"/>
      <c r="O5" s="129"/>
      <c r="P5" s="129"/>
      <c r="Q5" s="129"/>
      <c r="R5" s="129"/>
      <c r="S5" s="129"/>
      <c r="T5" s="129"/>
      <c r="U5" s="129"/>
      <c r="V5" s="129"/>
      <c r="W5" s="129"/>
      <c r="X5" s="129"/>
      <c r="Y5" s="129"/>
      <c r="Z5" s="129"/>
    </row>
    <row r="6" spans="1:26" ht="15.75">
      <c r="A6" s="583" t="s">
        <v>779</v>
      </c>
      <c r="B6" s="576" t="s">
        <v>5029</v>
      </c>
      <c r="C6" s="574"/>
      <c r="D6" s="574"/>
      <c r="E6" s="574"/>
      <c r="F6" s="574"/>
      <c r="G6" s="584" t="s">
        <v>5030</v>
      </c>
      <c r="H6" s="129"/>
      <c r="I6" s="129"/>
      <c r="J6" s="129"/>
      <c r="K6" s="129"/>
      <c r="L6" s="129"/>
      <c r="M6" s="129"/>
      <c r="N6" s="129"/>
      <c r="O6" s="129"/>
      <c r="P6" s="129"/>
      <c r="Q6" s="129"/>
      <c r="R6" s="129"/>
      <c r="S6" s="129"/>
      <c r="T6" s="129"/>
      <c r="U6" s="129"/>
      <c r="V6" s="129"/>
      <c r="W6" s="129"/>
      <c r="X6" s="129"/>
      <c r="Y6" s="129"/>
      <c r="Z6" s="129"/>
    </row>
    <row r="7" spans="1:26" ht="24">
      <c r="A7" s="560"/>
      <c r="B7" s="186" t="s">
        <v>5031</v>
      </c>
      <c r="C7" s="186" t="s">
        <v>5032</v>
      </c>
      <c r="D7" s="186" t="s">
        <v>5033</v>
      </c>
      <c r="E7" s="186" t="s">
        <v>5034</v>
      </c>
      <c r="F7" s="186" t="s">
        <v>5035</v>
      </c>
      <c r="G7" s="560"/>
      <c r="H7" s="129"/>
      <c r="I7" s="129"/>
      <c r="J7" s="129"/>
      <c r="K7" s="129"/>
      <c r="L7" s="129"/>
      <c r="M7" s="129"/>
      <c r="N7" s="129"/>
      <c r="O7" s="129"/>
      <c r="P7" s="129"/>
      <c r="Q7" s="129"/>
      <c r="R7" s="129"/>
      <c r="S7" s="129"/>
      <c r="T7" s="129"/>
      <c r="U7" s="129"/>
      <c r="V7" s="129"/>
      <c r="W7" s="129"/>
      <c r="X7" s="129"/>
      <c r="Y7" s="129"/>
      <c r="Z7" s="129"/>
    </row>
    <row r="8" spans="1:26">
      <c r="A8" s="187" t="s">
        <v>717</v>
      </c>
      <c r="B8" s="188"/>
      <c r="C8" s="188"/>
      <c r="D8" s="188"/>
      <c r="E8" s="188"/>
      <c r="F8" s="188"/>
      <c r="G8" s="188"/>
      <c r="H8" s="129"/>
      <c r="I8" s="129"/>
      <c r="J8" s="129"/>
      <c r="K8" s="129"/>
      <c r="L8" s="129"/>
      <c r="M8" s="129"/>
      <c r="N8" s="129"/>
      <c r="O8" s="129"/>
      <c r="P8" s="129"/>
      <c r="Q8" s="129"/>
      <c r="R8" s="129"/>
      <c r="S8" s="129"/>
      <c r="T8" s="129"/>
      <c r="U8" s="129"/>
      <c r="V8" s="129"/>
      <c r="W8" s="129"/>
      <c r="X8" s="129"/>
      <c r="Y8" s="129"/>
      <c r="Z8" s="129"/>
    </row>
    <row r="9" spans="1:26">
      <c r="A9" s="189"/>
      <c r="B9" s="190"/>
      <c r="C9" s="190"/>
      <c r="D9" s="191">
        <f t="shared" ref="D9:D33" si="0">B9+C9</f>
        <v>0</v>
      </c>
      <c r="E9" s="190"/>
      <c r="F9" s="190"/>
      <c r="G9" s="191">
        <f t="shared" ref="G9:G33" si="1">D9-E9</f>
        <v>0</v>
      </c>
      <c r="H9" s="129"/>
      <c r="I9" s="129"/>
      <c r="J9" s="129"/>
      <c r="K9" s="129"/>
      <c r="L9" s="129"/>
      <c r="M9" s="129"/>
      <c r="N9" s="129"/>
      <c r="O9" s="129"/>
      <c r="P9" s="129"/>
      <c r="Q9" s="129"/>
      <c r="R9" s="129"/>
      <c r="S9" s="129"/>
      <c r="T9" s="129"/>
      <c r="U9" s="129"/>
      <c r="V9" s="129"/>
      <c r="W9" s="129"/>
      <c r="X9" s="129"/>
      <c r="Y9" s="129"/>
      <c r="Z9" s="129"/>
    </row>
    <row r="10" spans="1:26">
      <c r="A10" s="192"/>
      <c r="B10" s="133"/>
      <c r="C10" s="133"/>
      <c r="D10" s="193">
        <f t="shared" si="0"/>
        <v>0</v>
      </c>
      <c r="E10" s="133"/>
      <c r="F10" s="133"/>
      <c r="G10" s="193">
        <f t="shared" si="1"/>
        <v>0</v>
      </c>
      <c r="H10" s="129"/>
      <c r="I10" s="129"/>
      <c r="J10" s="129"/>
      <c r="K10" s="129"/>
      <c r="L10" s="129"/>
      <c r="M10" s="129"/>
      <c r="N10" s="129"/>
      <c r="O10" s="129"/>
      <c r="P10" s="129"/>
      <c r="Q10" s="129"/>
      <c r="R10" s="129"/>
      <c r="S10" s="129"/>
      <c r="T10" s="129"/>
      <c r="U10" s="129"/>
      <c r="V10" s="129"/>
      <c r="W10" s="129"/>
      <c r="X10" s="129"/>
      <c r="Y10" s="129"/>
      <c r="Z10" s="129"/>
    </row>
    <row r="11" spans="1:26">
      <c r="A11" s="192"/>
      <c r="B11" s="133"/>
      <c r="C11" s="133"/>
      <c r="D11" s="193">
        <f t="shared" si="0"/>
        <v>0</v>
      </c>
      <c r="E11" s="133"/>
      <c r="F11" s="133"/>
      <c r="G11" s="193">
        <f t="shared" si="1"/>
        <v>0</v>
      </c>
      <c r="H11" s="129"/>
      <c r="I11" s="129"/>
      <c r="J11" s="129"/>
      <c r="K11" s="129"/>
      <c r="L11" s="129"/>
      <c r="M11" s="129"/>
      <c r="N11" s="129"/>
      <c r="O11" s="129"/>
      <c r="P11" s="129"/>
      <c r="Q11" s="129"/>
      <c r="R11" s="129"/>
      <c r="S11" s="129"/>
      <c r="T11" s="129"/>
      <c r="U11" s="129"/>
      <c r="V11" s="129"/>
      <c r="W11" s="129"/>
      <c r="X11" s="129"/>
      <c r="Y11" s="129"/>
      <c r="Z11" s="129"/>
    </row>
    <row r="12" spans="1:26">
      <c r="A12" s="192"/>
      <c r="B12" s="133"/>
      <c r="C12" s="133"/>
      <c r="D12" s="193">
        <f t="shared" si="0"/>
        <v>0</v>
      </c>
      <c r="E12" s="133"/>
      <c r="F12" s="133"/>
      <c r="G12" s="193">
        <f t="shared" si="1"/>
        <v>0</v>
      </c>
      <c r="H12" s="129"/>
      <c r="I12" s="129"/>
      <c r="J12" s="129"/>
      <c r="K12" s="129"/>
      <c r="L12" s="129"/>
      <c r="M12" s="129"/>
      <c r="N12" s="129"/>
      <c r="O12" s="129"/>
      <c r="P12" s="129"/>
      <c r="Q12" s="129"/>
      <c r="R12" s="129"/>
      <c r="S12" s="129"/>
      <c r="T12" s="129"/>
      <c r="U12" s="129"/>
      <c r="V12" s="129"/>
      <c r="W12" s="129"/>
      <c r="X12" s="129"/>
      <c r="Y12" s="129"/>
      <c r="Z12" s="129"/>
    </row>
    <row r="13" spans="1:26">
      <c r="A13" s="192"/>
      <c r="B13" s="133"/>
      <c r="C13" s="133"/>
      <c r="D13" s="193">
        <f t="shared" si="0"/>
        <v>0</v>
      </c>
      <c r="E13" s="133"/>
      <c r="F13" s="133"/>
      <c r="G13" s="193">
        <f t="shared" si="1"/>
        <v>0</v>
      </c>
      <c r="H13" s="129"/>
      <c r="I13" s="129"/>
      <c r="J13" s="129"/>
      <c r="K13" s="129"/>
      <c r="L13" s="129"/>
      <c r="M13" s="129"/>
      <c r="N13" s="129"/>
      <c r="O13" s="129"/>
      <c r="P13" s="129"/>
      <c r="Q13" s="129"/>
      <c r="R13" s="129"/>
      <c r="S13" s="129"/>
      <c r="T13" s="129"/>
      <c r="U13" s="129"/>
      <c r="V13" s="129"/>
      <c r="W13" s="129"/>
      <c r="X13" s="129"/>
      <c r="Y13" s="129"/>
      <c r="Z13" s="129"/>
    </row>
    <row r="14" spans="1:26">
      <c r="A14" s="192"/>
      <c r="B14" s="133"/>
      <c r="C14" s="133"/>
      <c r="D14" s="193">
        <f t="shared" si="0"/>
        <v>0</v>
      </c>
      <c r="E14" s="133"/>
      <c r="F14" s="133"/>
      <c r="G14" s="193">
        <f t="shared" si="1"/>
        <v>0</v>
      </c>
      <c r="H14" s="129"/>
      <c r="I14" s="129"/>
      <c r="J14" s="129"/>
      <c r="K14" s="129"/>
      <c r="L14" s="129"/>
      <c r="M14" s="129"/>
      <c r="N14" s="129"/>
      <c r="O14" s="129"/>
      <c r="P14" s="129"/>
      <c r="Q14" s="129"/>
      <c r="R14" s="129"/>
      <c r="S14" s="129"/>
      <c r="T14" s="129"/>
      <c r="U14" s="129"/>
      <c r="V14" s="129"/>
      <c r="W14" s="129"/>
      <c r="X14" s="129"/>
      <c r="Y14" s="129"/>
      <c r="Z14" s="129"/>
    </row>
    <row r="15" spans="1:26">
      <c r="A15" s="192"/>
      <c r="B15" s="133"/>
      <c r="C15" s="133"/>
      <c r="D15" s="193">
        <f t="shared" si="0"/>
        <v>0</v>
      </c>
      <c r="E15" s="133"/>
      <c r="F15" s="133"/>
      <c r="G15" s="193">
        <f t="shared" si="1"/>
        <v>0</v>
      </c>
      <c r="H15" s="129"/>
      <c r="I15" s="129"/>
      <c r="J15" s="129"/>
      <c r="K15" s="129"/>
      <c r="L15" s="129"/>
      <c r="M15" s="129"/>
      <c r="N15" s="129"/>
      <c r="O15" s="129"/>
      <c r="P15" s="129"/>
      <c r="Q15" s="129"/>
      <c r="R15" s="129"/>
      <c r="S15" s="129"/>
      <c r="T15" s="129"/>
      <c r="U15" s="129"/>
      <c r="V15" s="129"/>
      <c r="W15" s="129"/>
      <c r="X15" s="129"/>
      <c r="Y15" s="129"/>
      <c r="Z15" s="129"/>
    </row>
    <row r="16" spans="1:26">
      <c r="A16" s="192"/>
      <c r="B16" s="133"/>
      <c r="C16" s="133"/>
      <c r="D16" s="193">
        <f t="shared" si="0"/>
        <v>0</v>
      </c>
      <c r="E16" s="133"/>
      <c r="F16" s="133"/>
      <c r="G16" s="193">
        <f t="shared" si="1"/>
        <v>0</v>
      </c>
      <c r="H16" s="129"/>
      <c r="I16" s="129"/>
      <c r="J16" s="129"/>
      <c r="K16" s="129"/>
      <c r="L16" s="129"/>
      <c r="M16" s="129"/>
      <c r="N16" s="129"/>
      <c r="O16" s="129"/>
      <c r="P16" s="129"/>
      <c r="Q16" s="129"/>
      <c r="R16" s="129"/>
      <c r="S16" s="129"/>
      <c r="T16" s="129"/>
      <c r="U16" s="129"/>
      <c r="V16" s="129"/>
      <c r="W16" s="129"/>
      <c r="X16" s="129"/>
      <c r="Y16" s="129"/>
      <c r="Z16" s="129"/>
    </row>
    <row r="17" spans="1:26">
      <c r="A17" s="192"/>
      <c r="B17" s="133"/>
      <c r="C17" s="133"/>
      <c r="D17" s="193">
        <f t="shared" si="0"/>
        <v>0</v>
      </c>
      <c r="E17" s="133"/>
      <c r="F17" s="133"/>
      <c r="G17" s="193">
        <f t="shared" si="1"/>
        <v>0</v>
      </c>
      <c r="H17" s="129"/>
      <c r="I17" s="129"/>
      <c r="J17" s="129"/>
      <c r="K17" s="129"/>
      <c r="L17" s="129"/>
      <c r="M17" s="129"/>
      <c r="N17" s="129"/>
      <c r="O17" s="129"/>
      <c r="P17" s="129"/>
      <c r="Q17" s="129"/>
      <c r="R17" s="129"/>
      <c r="S17" s="129"/>
      <c r="T17" s="129"/>
      <c r="U17" s="129"/>
      <c r="V17" s="129"/>
      <c r="W17" s="129"/>
      <c r="X17" s="129"/>
      <c r="Y17" s="129"/>
      <c r="Z17" s="129"/>
    </row>
    <row r="18" spans="1:26">
      <c r="A18" s="192"/>
      <c r="B18" s="133"/>
      <c r="C18" s="133"/>
      <c r="D18" s="193">
        <f t="shared" si="0"/>
        <v>0</v>
      </c>
      <c r="E18" s="133"/>
      <c r="F18" s="133"/>
      <c r="G18" s="193">
        <f t="shared" si="1"/>
        <v>0</v>
      </c>
      <c r="H18" s="129"/>
      <c r="I18" s="129"/>
      <c r="J18" s="129"/>
      <c r="K18" s="129"/>
      <c r="L18" s="129"/>
      <c r="M18" s="129"/>
      <c r="N18" s="129"/>
      <c r="O18" s="129"/>
      <c r="P18" s="129"/>
      <c r="Q18" s="129"/>
      <c r="R18" s="129"/>
      <c r="S18" s="129"/>
      <c r="T18" s="129"/>
      <c r="U18" s="129"/>
      <c r="V18" s="129"/>
      <c r="W18" s="129"/>
      <c r="X18" s="129"/>
      <c r="Y18" s="129"/>
      <c r="Z18" s="129"/>
    </row>
    <row r="19" spans="1:26">
      <c r="A19" s="192"/>
      <c r="B19" s="133"/>
      <c r="C19" s="133"/>
      <c r="D19" s="193">
        <f t="shared" si="0"/>
        <v>0</v>
      </c>
      <c r="E19" s="133"/>
      <c r="F19" s="133"/>
      <c r="G19" s="193">
        <f t="shared" si="1"/>
        <v>0</v>
      </c>
      <c r="H19" s="129"/>
      <c r="I19" s="129"/>
      <c r="J19" s="129"/>
      <c r="K19" s="129"/>
      <c r="L19" s="129"/>
      <c r="M19" s="129"/>
      <c r="N19" s="129"/>
      <c r="O19" s="129"/>
      <c r="P19" s="129"/>
      <c r="Q19" s="129"/>
      <c r="R19" s="129"/>
      <c r="S19" s="129"/>
      <c r="T19" s="129"/>
      <c r="U19" s="129"/>
      <c r="V19" s="129"/>
      <c r="W19" s="129"/>
      <c r="X19" s="129"/>
      <c r="Y19" s="129"/>
      <c r="Z19" s="129"/>
    </row>
    <row r="20" spans="1:26">
      <c r="A20" s="192"/>
      <c r="B20" s="133"/>
      <c r="C20" s="133"/>
      <c r="D20" s="193">
        <f t="shared" si="0"/>
        <v>0</v>
      </c>
      <c r="E20" s="133"/>
      <c r="F20" s="133"/>
      <c r="G20" s="193">
        <f t="shared" si="1"/>
        <v>0</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92"/>
      <c r="B21" s="133"/>
      <c r="C21" s="133"/>
      <c r="D21" s="193">
        <f t="shared" si="0"/>
        <v>0</v>
      </c>
      <c r="E21" s="133"/>
      <c r="F21" s="133"/>
      <c r="G21" s="193">
        <f t="shared" si="1"/>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92"/>
      <c r="B22" s="133"/>
      <c r="C22" s="133"/>
      <c r="D22" s="193">
        <f t="shared" si="0"/>
        <v>0</v>
      </c>
      <c r="E22" s="133"/>
      <c r="F22" s="133"/>
      <c r="G22" s="193">
        <f t="shared" si="1"/>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92"/>
      <c r="B23" s="133"/>
      <c r="C23" s="133"/>
      <c r="D23" s="193">
        <f t="shared" si="0"/>
        <v>0</v>
      </c>
      <c r="E23" s="133"/>
      <c r="F23" s="133"/>
      <c r="G23" s="193">
        <f t="shared" si="1"/>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92"/>
      <c r="B24" s="133"/>
      <c r="C24" s="133"/>
      <c r="D24" s="193">
        <f t="shared" si="0"/>
        <v>0</v>
      </c>
      <c r="E24" s="133"/>
      <c r="F24" s="133"/>
      <c r="G24" s="193">
        <f t="shared" si="1"/>
        <v>0</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192"/>
      <c r="B25" s="133"/>
      <c r="C25" s="133"/>
      <c r="D25" s="193">
        <f t="shared" si="0"/>
        <v>0</v>
      </c>
      <c r="E25" s="133"/>
      <c r="F25" s="133"/>
      <c r="G25" s="193">
        <f t="shared" si="1"/>
        <v>0</v>
      </c>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92"/>
      <c r="B26" s="133"/>
      <c r="C26" s="133"/>
      <c r="D26" s="193">
        <f t="shared" si="0"/>
        <v>0</v>
      </c>
      <c r="E26" s="133"/>
      <c r="F26" s="133"/>
      <c r="G26" s="193">
        <f t="shared" si="1"/>
        <v>0</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92"/>
      <c r="B27" s="133"/>
      <c r="C27" s="133"/>
      <c r="D27" s="193">
        <f t="shared" si="0"/>
        <v>0</v>
      </c>
      <c r="E27" s="133"/>
      <c r="F27" s="133"/>
      <c r="G27" s="193">
        <f t="shared" si="1"/>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92"/>
      <c r="B28" s="133"/>
      <c r="C28" s="133"/>
      <c r="D28" s="193">
        <f t="shared" si="0"/>
        <v>0</v>
      </c>
      <c r="E28" s="133"/>
      <c r="F28" s="133"/>
      <c r="G28" s="193">
        <f t="shared" si="1"/>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92"/>
      <c r="B29" s="133"/>
      <c r="C29" s="133"/>
      <c r="D29" s="193">
        <f t="shared" si="0"/>
        <v>0</v>
      </c>
      <c r="E29" s="133"/>
      <c r="F29" s="133"/>
      <c r="G29" s="193">
        <f t="shared" si="1"/>
        <v>0</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92"/>
      <c r="B30" s="133"/>
      <c r="C30" s="133"/>
      <c r="D30" s="193">
        <f t="shared" si="0"/>
        <v>0</v>
      </c>
      <c r="E30" s="133"/>
      <c r="F30" s="133"/>
      <c r="G30" s="193">
        <f t="shared" si="1"/>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92"/>
      <c r="B31" s="133"/>
      <c r="C31" s="133"/>
      <c r="D31" s="193">
        <f t="shared" si="0"/>
        <v>0</v>
      </c>
      <c r="E31" s="133"/>
      <c r="F31" s="133"/>
      <c r="G31" s="193">
        <f t="shared" si="1"/>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92"/>
      <c r="B32" s="133"/>
      <c r="C32" s="133"/>
      <c r="D32" s="193">
        <f t="shared" si="0"/>
        <v>0</v>
      </c>
      <c r="E32" s="133"/>
      <c r="F32" s="133"/>
      <c r="G32" s="193">
        <f t="shared" si="1"/>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92"/>
      <c r="B33" s="194"/>
      <c r="C33" s="194"/>
      <c r="D33" s="195">
        <f t="shared" si="0"/>
        <v>0</v>
      </c>
      <c r="E33" s="194"/>
      <c r="F33" s="194"/>
      <c r="G33" s="195">
        <f t="shared" si="1"/>
        <v>0</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96" t="s">
        <v>625</v>
      </c>
      <c r="B34" s="197">
        <f t="shared" ref="B34:G34" si="2">SUM(B8:B33)</f>
        <v>0</v>
      </c>
      <c r="C34" s="197">
        <f t="shared" si="2"/>
        <v>0</v>
      </c>
      <c r="D34" s="197">
        <f t="shared" si="2"/>
        <v>0</v>
      </c>
      <c r="E34" s="197">
        <f t="shared" si="2"/>
        <v>0</v>
      </c>
      <c r="F34" s="197">
        <f t="shared" si="2"/>
        <v>0</v>
      </c>
      <c r="G34" s="197">
        <f t="shared" si="2"/>
        <v>0</v>
      </c>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87" t="s">
        <v>718</v>
      </c>
      <c r="B35" s="188"/>
      <c r="C35" s="188"/>
      <c r="D35" s="188"/>
      <c r="E35" s="188"/>
      <c r="F35" s="188"/>
      <c r="G35" s="188"/>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92"/>
      <c r="B36" s="133"/>
      <c r="C36" s="133"/>
      <c r="D36" s="193">
        <f t="shared" ref="D36:D60" si="3">B36+C36</f>
        <v>0</v>
      </c>
      <c r="E36" s="133"/>
      <c r="F36" s="133"/>
      <c r="G36" s="193">
        <f t="shared" ref="G36:G60" si="4">D36-E36</f>
        <v>0</v>
      </c>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92"/>
      <c r="B37" s="133"/>
      <c r="C37" s="133"/>
      <c r="D37" s="193">
        <f t="shared" si="3"/>
        <v>0</v>
      </c>
      <c r="E37" s="133"/>
      <c r="F37" s="133"/>
      <c r="G37" s="193">
        <f t="shared" si="4"/>
        <v>0</v>
      </c>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92"/>
      <c r="B38" s="133"/>
      <c r="C38" s="133"/>
      <c r="D38" s="193">
        <f t="shared" si="3"/>
        <v>0</v>
      </c>
      <c r="E38" s="133"/>
      <c r="F38" s="133"/>
      <c r="G38" s="193">
        <f t="shared" si="4"/>
        <v>0</v>
      </c>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92"/>
      <c r="B39" s="133"/>
      <c r="C39" s="133"/>
      <c r="D39" s="193">
        <f t="shared" si="3"/>
        <v>0</v>
      </c>
      <c r="E39" s="133"/>
      <c r="F39" s="133"/>
      <c r="G39" s="193">
        <f t="shared" si="4"/>
        <v>0</v>
      </c>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92"/>
      <c r="B40" s="133"/>
      <c r="C40" s="133"/>
      <c r="D40" s="193">
        <f t="shared" si="3"/>
        <v>0</v>
      </c>
      <c r="E40" s="133"/>
      <c r="F40" s="133"/>
      <c r="G40" s="193">
        <f t="shared" si="4"/>
        <v>0</v>
      </c>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92"/>
      <c r="B41" s="133"/>
      <c r="C41" s="133"/>
      <c r="D41" s="193">
        <f t="shared" si="3"/>
        <v>0</v>
      </c>
      <c r="E41" s="133"/>
      <c r="F41" s="133"/>
      <c r="G41" s="193">
        <f t="shared" si="4"/>
        <v>0</v>
      </c>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92"/>
      <c r="B42" s="133"/>
      <c r="C42" s="133"/>
      <c r="D42" s="193">
        <f t="shared" si="3"/>
        <v>0</v>
      </c>
      <c r="E42" s="133"/>
      <c r="F42" s="133"/>
      <c r="G42" s="193">
        <f t="shared" si="4"/>
        <v>0</v>
      </c>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92"/>
      <c r="B43" s="133"/>
      <c r="C43" s="133"/>
      <c r="D43" s="193">
        <f t="shared" si="3"/>
        <v>0</v>
      </c>
      <c r="E43" s="133"/>
      <c r="F43" s="133"/>
      <c r="G43" s="193">
        <f t="shared" si="4"/>
        <v>0</v>
      </c>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92"/>
      <c r="B44" s="133"/>
      <c r="C44" s="133"/>
      <c r="D44" s="193">
        <f t="shared" si="3"/>
        <v>0</v>
      </c>
      <c r="E44" s="133"/>
      <c r="F44" s="133"/>
      <c r="G44" s="193">
        <f t="shared" si="4"/>
        <v>0</v>
      </c>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92"/>
      <c r="B45" s="133"/>
      <c r="C45" s="133"/>
      <c r="D45" s="193">
        <f t="shared" si="3"/>
        <v>0</v>
      </c>
      <c r="E45" s="133"/>
      <c r="F45" s="133"/>
      <c r="G45" s="193">
        <f t="shared" si="4"/>
        <v>0</v>
      </c>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92"/>
      <c r="B46" s="133"/>
      <c r="C46" s="133"/>
      <c r="D46" s="193">
        <f t="shared" si="3"/>
        <v>0</v>
      </c>
      <c r="E46" s="133"/>
      <c r="F46" s="133"/>
      <c r="G46" s="193">
        <f t="shared" si="4"/>
        <v>0</v>
      </c>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92"/>
      <c r="B47" s="133"/>
      <c r="C47" s="133"/>
      <c r="D47" s="193">
        <f t="shared" si="3"/>
        <v>0</v>
      </c>
      <c r="E47" s="133"/>
      <c r="F47" s="133"/>
      <c r="G47" s="193">
        <f t="shared" si="4"/>
        <v>0</v>
      </c>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92"/>
      <c r="B48" s="133"/>
      <c r="C48" s="133"/>
      <c r="D48" s="193">
        <f t="shared" si="3"/>
        <v>0</v>
      </c>
      <c r="E48" s="133"/>
      <c r="F48" s="133"/>
      <c r="G48" s="193">
        <f t="shared" si="4"/>
        <v>0</v>
      </c>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92"/>
      <c r="B49" s="133"/>
      <c r="C49" s="133"/>
      <c r="D49" s="193">
        <f t="shared" si="3"/>
        <v>0</v>
      </c>
      <c r="E49" s="133"/>
      <c r="F49" s="133"/>
      <c r="G49" s="193">
        <f t="shared" si="4"/>
        <v>0</v>
      </c>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92"/>
      <c r="B50" s="133"/>
      <c r="C50" s="133"/>
      <c r="D50" s="193">
        <f t="shared" si="3"/>
        <v>0</v>
      </c>
      <c r="E50" s="133"/>
      <c r="F50" s="133"/>
      <c r="G50" s="193">
        <f t="shared" si="4"/>
        <v>0</v>
      </c>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92"/>
      <c r="B51" s="133"/>
      <c r="C51" s="133"/>
      <c r="D51" s="193">
        <f t="shared" si="3"/>
        <v>0</v>
      </c>
      <c r="E51" s="133"/>
      <c r="F51" s="133"/>
      <c r="G51" s="193">
        <f t="shared" si="4"/>
        <v>0</v>
      </c>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92"/>
      <c r="B52" s="133"/>
      <c r="C52" s="133"/>
      <c r="D52" s="193">
        <f t="shared" si="3"/>
        <v>0</v>
      </c>
      <c r="E52" s="133"/>
      <c r="F52" s="133"/>
      <c r="G52" s="193">
        <f t="shared" si="4"/>
        <v>0</v>
      </c>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92"/>
      <c r="B53" s="133"/>
      <c r="C53" s="133"/>
      <c r="D53" s="193">
        <f t="shared" si="3"/>
        <v>0</v>
      </c>
      <c r="E53" s="133"/>
      <c r="F53" s="133"/>
      <c r="G53" s="193">
        <f t="shared" si="4"/>
        <v>0</v>
      </c>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92"/>
      <c r="B54" s="133"/>
      <c r="C54" s="133"/>
      <c r="D54" s="193">
        <f t="shared" si="3"/>
        <v>0</v>
      </c>
      <c r="E54" s="133"/>
      <c r="F54" s="133"/>
      <c r="G54" s="193">
        <f t="shared" si="4"/>
        <v>0</v>
      </c>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92"/>
      <c r="B55" s="133"/>
      <c r="C55" s="133"/>
      <c r="D55" s="193">
        <f t="shared" si="3"/>
        <v>0</v>
      </c>
      <c r="E55" s="133"/>
      <c r="F55" s="133"/>
      <c r="G55" s="193">
        <f t="shared" si="4"/>
        <v>0</v>
      </c>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92"/>
      <c r="B56" s="133"/>
      <c r="C56" s="133"/>
      <c r="D56" s="193">
        <f t="shared" si="3"/>
        <v>0</v>
      </c>
      <c r="E56" s="133"/>
      <c r="F56" s="133"/>
      <c r="G56" s="193">
        <f t="shared" si="4"/>
        <v>0</v>
      </c>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92"/>
      <c r="B57" s="133"/>
      <c r="C57" s="133"/>
      <c r="D57" s="193">
        <f t="shared" si="3"/>
        <v>0</v>
      </c>
      <c r="E57" s="133"/>
      <c r="F57" s="133"/>
      <c r="G57" s="193">
        <f t="shared" si="4"/>
        <v>0</v>
      </c>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92"/>
      <c r="B58" s="133"/>
      <c r="C58" s="133"/>
      <c r="D58" s="193">
        <f t="shared" si="3"/>
        <v>0</v>
      </c>
      <c r="E58" s="133"/>
      <c r="F58" s="133"/>
      <c r="G58" s="193">
        <f t="shared" si="4"/>
        <v>0</v>
      </c>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92"/>
      <c r="B59" s="133"/>
      <c r="C59" s="133"/>
      <c r="D59" s="193">
        <f t="shared" si="3"/>
        <v>0</v>
      </c>
      <c r="E59" s="133"/>
      <c r="F59" s="133"/>
      <c r="G59" s="193">
        <f t="shared" si="4"/>
        <v>0</v>
      </c>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92"/>
      <c r="B60" s="194"/>
      <c r="C60" s="194"/>
      <c r="D60" s="195">
        <f t="shared" si="3"/>
        <v>0</v>
      </c>
      <c r="E60" s="194"/>
      <c r="F60" s="194"/>
      <c r="G60" s="195">
        <f t="shared" si="4"/>
        <v>0</v>
      </c>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96" t="s">
        <v>628</v>
      </c>
      <c r="B61" s="198">
        <f t="shared" ref="B61:G61" si="5">SUM(B35:B60)</f>
        <v>0</v>
      </c>
      <c r="C61" s="198">
        <f t="shared" si="5"/>
        <v>0</v>
      </c>
      <c r="D61" s="198">
        <f t="shared" si="5"/>
        <v>0</v>
      </c>
      <c r="E61" s="198">
        <f t="shared" si="5"/>
        <v>0</v>
      </c>
      <c r="F61" s="198">
        <f t="shared" si="5"/>
        <v>0</v>
      </c>
      <c r="G61" s="198">
        <f t="shared" si="5"/>
        <v>0</v>
      </c>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99" t="s">
        <v>620</v>
      </c>
      <c r="B62" s="200">
        <f t="shared" ref="B62:G62" si="6">B34+B61</f>
        <v>0</v>
      </c>
      <c r="C62" s="200">
        <f t="shared" si="6"/>
        <v>0</v>
      </c>
      <c r="D62" s="200">
        <f t="shared" si="6"/>
        <v>0</v>
      </c>
      <c r="E62" s="200">
        <f t="shared" si="6"/>
        <v>0</v>
      </c>
      <c r="F62" s="200">
        <f t="shared" si="6"/>
        <v>0</v>
      </c>
      <c r="G62" s="200">
        <f t="shared" si="6"/>
        <v>0</v>
      </c>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577" t="s">
        <v>4897</v>
      </c>
      <c r="B64" s="505"/>
      <c r="C64" s="505"/>
      <c r="D64" s="505"/>
      <c r="E64" s="505"/>
      <c r="F64" s="505"/>
      <c r="G64" s="505"/>
      <c r="H64" s="129"/>
      <c r="I64" s="129"/>
      <c r="J64" s="129"/>
      <c r="K64" s="129"/>
      <c r="L64" s="129"/>
      <c r="M64" s="129"/>
      <c r="N64" s="129"/>
      <c r="O64" s="129"/>
      <c r="P64" s="129"/>
      <c r="Q64" s="129"/>
      <c r="R64" s="129"/>
      <c r="S64" s="129"/>
      <c r="T64" s="129"/>
      <c r="U64" s="129"/>
      <c r="V64" s="129"/>
      <c r="W64" s="129"/>
      <c r="X64" s="129"/>
      <c r="Y64" s="129"/>
      <c r="Z64" s="129"/>
    </row>
    <row r="65" spans="1:26" ht="15.75" customHeight="1">
      <c r="A65" s="505"/>
      <c r="B65" s="505"/>
      <c r="C65" s="505"/>
      <c r="D65" s="505"/>
      <c r="E65" s="505"/>
      <c r="F65" s="505"/>
      <c r="G65" s="505"/>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56"/>
      <c r="B67" s="156"/>
      <c r="C67" s="129"/>
      <c r="D67" s="156"/>
      <c r="E67" s="156"/>
      <c r="F67" s="156"/>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578" t="str">
        <f>Validacion!A7</f>
        <v>LIC. JOSÉ MIGUEL GOMEZ LOPEZ</v>
      </c>
      <c r="B68" s="505"/>
      <c r="C68" s="129"/>
      <c r="D68" s="578" t="str">
        <f>Validacion!A9</f>
        <v>LIC. BERTHA MARCELA GONGORA JIMENEZ</v>
      </c>
      <c r="E68" s="505"/>
      <c r="F68" s="505"/>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505"/>
      <c r="B69" s="505"/>
      <c r="C69" s="129"/>
      <c r="D69" s="505"/>
      <c r="E69" s="505"/>
      <c r="F69" s="505"/>
      <c r="G69" s="129"/>
      <c r="H69" s="129"/>
      <c r="I69" s="129"/>
      <c r="J69" s="129"/>
      <c r="K69" s="129"/>
      <c r="L69" s="129"/>
      <c r="M69" s="129"/>
      <c r="N69" s="129"/>
      <c r="O69" s="129"/>
      <c r="P69" s="129"/>
      <c r="Q69" s="129"/>
      <c r="R69" s="129"/>
      <c r="S69" s="129"/>
      <c r="T69" s="129"/>
      <c r="U69" s="129"/>
      <c r="V69" s="129"/>
      <c r="W69" s="129"/>
      <c r="X69" s="129"/>
      <c r="Y69" s="129"/>
      <c r="Z69" s="129"/>
    </row>
    <row r="70" spans="1:26" ht="15" customHeight="1">
      <c r="A70" s="579" t="s">
        <v>5036</v>
      </c>
      <c r="B70" s="505"/>
      <c r="C70" s="129"/>
      <c r="D70" s="580" t="s">
        <v>5037</v>
      </c>
      <c r="E70" s="505"/>
      <c r="F70" s="505"/>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505"/>
      <c r="B71" s="505"/>
      <c r="C71" s="129"/>
      <c r="D71" s="505"/>
      <c r="E71" s="505"/>
      <c r="F71" s="505"/>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29"/>
      <c r="B1" s="585" t="str">
        <f>Validacion!A2</f>
        <v>Jocotepec</v>
      </c>
      <c r="C1" s="505"/>
      <c r="D1" s="505"/>
      <c r="E1" s="505"/>
      <c r="F1" s="505"/>
      <c r="G1" s="505"/>
      <c r="H1" s="505"/>
      <c r="I1" s="505"/>
      <c r="J1" s="505"/>
      <c r="K1" s="129"/>
      <c r="L1" s="129"/>
      <c r="M1" s="129"/>
      <c r="N1" s="129"/>
      <c r="O1" s="129"/>
      <c r="P1" s="129"/>
      <c r="Q1" s="129"/>
      <c r="R1" s="129"/>
      <c r="S1" s="129"/>
      <c r="T1" s="129"/>
      <c r="U1" s="129"/>
      <c r="V1" s="129"/>
      <c r="W1" s="129"/>
      <c r="X1" s="129"/>
      <c r="Y1" s="129"/>
      <c r="Z1" s="129"/>
    </row>
    <row r="2" spans="1:26" ht="18.75">
      <c r="A2" s="129"/>
      <c r="B2" s="586" t="s">
        <v>5027</v>
      </c>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129"/>
      <c r="B3" s="586" t="s">
        <v>5038</v>
      </c>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5.75">
      <c r="A4" s="129"/>
      <c r="B4" s="201"/>
      <c r="C4" s="587" t="e">
        <f>'F6'!A3</f>
        <v>#REF!</v>
      </c>
      <c r="D4" s="505"/>
      <c r="E4" s="505"/>
      <c r="F4" s="505"/>
      <c r="G4" s="505"/>
      <c r="H4" s="505"/>
      <c r="I4" s="505"/>
      <c r="J4" s="505"/>
      <c r="K4" s="129"/>
      <c r="L4" s="129"/>
      <c r="M4" s="129"/>
      <c r="N4" s="129"/>
      <c r="O4" s="129"/>
      <c r="P4" s="129"/>
      <c r="Q4" s="129"/>
      <c r="R4" s="129"/>
      <c r="S4" s="129"/>
      <c r="T4" s="129"/>
      <c r="U4" s="129"/>
      <c r="V4" s="129"/>
      <c r="W4" s="129"/>
      <c r="X4" s="129"/>
      <c r="Y4" s="129"/>
      <c r="Z4" s="129"/>
    </row>
    <row r="5" spans="1:26" ht="15.75">
      <c r="A5" s="129"/>
      <c r="B5" s="111"/>
      <c r="C5" s="587" t="s">
        <v>4900</v>
      </c>
      <c r="D5" s="505"/>
      <c r="E5" s="505"/>
      <c r="F5" s="505"/>
      <c r="G5" s="505"/>
      <c r="H5" s="505"/>
      <c r="I5" s="505"/>
      <c r="J5" s="505"/>
      <c r="K5" s="129"/>
      <c r="L5" s="129"/>
      <c r="M5" s="129"/>
      <c r="N5" s="129"/>
      <c r="O5" s="129"/>
      <c r="P5" s="129"/>
      <c r="Q5" s="129"/>
      <c r="R5" s="129"/>
      <c r="S5" s="129"/>
      <c r="T5" s="129"/>
      <c r="U5" s="129"/>
      <c r="V5" s="129"/>
      <c r="W5" s="129"/>
      <c r="X5" s="129"/>
      <c r="Y5" s="129"/>
      <c r="Z5" s="129"/>
    </row>
    <row r="6" spans="1:26" ht="15" customHeight="1">
      <c r="A6" s="590" t="s">
        <v>779</v>
      </c>
      <c r="B6" s="574"/>
      <c r="C6" s="574"/>
      <c r="D6" s="588" t="s">
        <v>5029</v>
      </c>
      <c r="E6" s="574"/>
      <c r="F6" s="574"/>
      <c r="G6" s="574"/>
      <c r="H6" s="574"/>
      <c r="I6" s="584" t="s">
        <v>5030</v>
      </c>
      <c r="J6" s="129"/>
      <c r="K6" s="129"/>
      <c r="L6" s="129"/>
      <c r="M6" s="129"/>
      <c r="N6" s="129"/>
      <c r="O6" s="129"/>
      <c r="P6" s="129"/>
      <c r="Q6" s="129"/>
      <c r="R6" s="129"/>
      <c r="S6" s="129"/>
      <c r="T6" s="129"/>
      <c r="U6" s="129"/>
      <c r="V6" s="129"/>
      <c r="W6" s="129"/>
      <c r="X6" s="129"/>
      <c r="Y6" s="129"/>
      <c r="Z6" s="129"/>
    </row>
    <row r="7" spans="1:26" ht="24">
      <c r="A7" s="560"/>
      <c r="B7" s="560"/>
      <c r="C7" s="560"/>
      <c r="D7" s="186" t="s">
        <v>5031</v>
      </c>
      <c r="E7" s="186" t="s">
        <v>5032</v>
      </c>
      <c r="F7" s="186" t="s">
        <v>5033</v>
      </c>
      <c r="G7" s="186" t="s">
        <v>5034</v>
      </c>
      <c r="H7" s="186" t="s">
        <v>5035</v>
      </c>
      <c r="I7" s="560"/>
      <c r="J7" s="129"/>
      <c r="K7" s="129"/>
      <c r="L7" s="129"/>
      <c r="M7" s="129"/>
      <c r="N7" s="129"/>
      <c r="O7" s="129"/>
      <c r="P7" s="129"/>
      <c r="Q7" s="129"/>
      <c r="R7" s="129"/>
      <c r="S7" s="129"/>
      <c r="T7" s="129"/>
      <c r="U7" s="129"/>
      <c r="V7" s="129"/>
      <c r="W7" s="129"/>
      <c r="X7" s="129"/>
      <c r="Y7" s="129"/>
      <c r="Z7" s="129"/>
    </row>
    <row r="8" spans="1:26">
      <c r="A8" s="204" t="s">
        <v>5039</v>
      </c>
      <c r="B8" s="205" t="s">
        <v>622</v>
      </c>
      <c r="C8" s="205"/>
      <c r="D8" s="206"/>
      <c r="E8" s="206"/>
      <c r="F8" s="206"/>
      <c r="G8" s="206"/>
      <c r="H8" s="206"/>
      <c r="I8" s="206"/>
      <c r="J8" s="129"/>
      <c r="K8" s="129"/>
      <c r="L8" s="129"/>
      <c r="M8" s="129"/>
      <c r="N8" s="129"/>
      <c r="O8" s="129"/>
      <c r="P8" s="129"/>
      <c r="Q8" s="129"/>
      <c r="R8" s="129"/>
      <c r="S8" s="129"/>
      <c r="T8" s="129"/>
      <c r="U8" s="129"/>
      <c r="V8" s="129"/>
      <c r="W8" s="129"/>
      <c r="X8" s="129"/>
      <c r="Y8" s="129"/>
      <c r="Z8" s="129"/>
    </row>
    <row r="9" spans="1:26" ht="15" customHeight="1">
      <c r="A9" s="129"/>
      <c r="B9" s="120" t="s">
        <v>5040</v>
      </c>
      <c r="C9" s="120"/>
      <c r="D9" s="135">
        <f t="shared" ref="D9:E9" si="0">SUM(D10:D17)</f>
        <v>0</v>
      </c>
      <c r="E9" s="135">
        <f t="shared" si="0"/>
        <v>0</v>
      </c>
      <c r="F9" s="135">
        <f t="shared" ref="F9:F41" si="1">D9+E9</f>
        <v>0</v>
      </c>
      <c r="G9" s="135">
        <f t="shared" ref="G9:H9" si="2">SUM(G10:G17)</f>
        <v>0</v>
      </c>
      <c r="H9" s="135">
        <f t="shared" si="2"/>
        <v>0</v>
      </c>
      <c r="I9" s="135">
        <f t="shared" ref="I9:I41" si="3">F9-G9</f>
        <v>0</v>
      </c>
      <c r="J9" s="129"/>
      <c r="K9" s="129"/>
      <c r="L9" s="129"/>
      <c r="M9" s="129"/>
      <c r="N9" s="129"/>
      <c r="O9" s="129"/>
      <c r="P9" s="129"/>
      <c r="Q9" s="129"/>
      <c r="R9" s="129"/>
      <c r="S9" s="129"/>
      <c r="T9" s="129"/>
      <c r="U9" s="129"/>
      <c r="V9" s="129"/>
      <c r="W9" s="129"/>
      <c r="X9" s="129"/>
      <c r="Y9" s="129"/>
      <c r="Z9" s="129"/>
    </row>
    <row r="10" spans="1:26">
      <c r="A10" s="129"/>
      <c r="B10" s="128"/>
      <c r="C10" s="207" t="s">
        <v>721</v>
      </c>
      <c r="D10" s="133"/>
      <c r="E10" s="133"/>
      <c r="F10" s="208">
        <f t="shared" si="1"/>
        <v>0</v>
      </c>
      <c r="G10" s="133"/>
      <c r="H10" s="133"/>
      <c r="I10" s="208">
        <f t="shared" si="3"/>
        <v>0</v>
      </c>
      <c r="J10" s="129"/>
      <c r="K10" s="129"/>
      <c r="L10" s="129"/>
      <c r="M10" s="129"/>
      <c r="N10" s="129"/>
      <c r="O10" s="129"/>
      <c r="P10" s="129"/>
      <c r="Q10" s="129"/>
      <c r="R10" s="129"/>
      <c r="S10" s="129"/>
      <c r="T10" s="129"/>
      <c r="U10" s="129"/>
      <c r="V10" s="129"/>
      <c r="W10" s="129"/>
      <c r="X10" s="129"/>
      <c r="Y10" s="129"/>
      <c r="Z10" s="129"/>
    </row>
    <row r="11" spans="1:26">
      <c r="A11" s="129"/>
      <c r="B11" s="129"/>
      <c r="C11" s="207" t="s">
        <v>722</v>
      </c>
      <c r="D11" s="133"/>
      <c r="E11" s="133"/>
      <c r="F11" s="208">
        <f t="shared" si="1"/>
        <v>0</v>
      </c>
      <c r="G11" s="133"/>
      <c r="H11" s="133"/>
      <c r="I11" s="208">
        <f t="shared" si="3"/>
        <v>0</v>
      </c>
      <c r="J11" s="129"/>
      <c r="K11" s="129"/>
      <c r="L11" s="129"/>
      <c r="M11" s="129"/>
      <c r="N11" s="129"/>
      <c r="O11" s="129"/>
      <c r="P11" s="129"/>
      <c r="Q11" s="129"/>
      <c r="R11" s="129"/>
      <c r="S11" s="129"/>
      <c r="T11" s="129"/>
      <c r="U11" s="129"/>
      <c r="V11" s="129"/>
      <c r="W11" s="129"/>
      <c r="X11" s="129"/>
      <c r="Y11" s="129"/>
      <c r="Z11" s="129"/>
    </row>
    <row r="12" spans="1:26">
      <c r="A12" s="129"/>
      <c r="B12" s="129"/>
      <c r="C12" s="207" t="s">
        <v>723</v>
      </c>
      <c r="D12" s="133"/>
      <c r="E12" s="133"/>
      <c r="F12" s="208">
        <f t="shared" si="1"/>
        <v>0</v>
      </c>
      <c r="G12" s="133"/>
      <c r="H12" s="133"/>
      <c r="I12" s="208">
        <f t="shared" si="3"/>
        <v>0</v>
      </c>
      <c r="J12" s="129"/>
      <c r="K12" s="129"/>
      <c r="L12" s="129"/>
      <c r="M12" s="129"/>
      <c r="N12" s="129"/>
      <c r="O12" s="129"/>
      <c r="P12" s="129"/>
      <c r="Q12" s="129"/>
      <c r="R12" s="129"/>
      <c r="S12" s="129"/>
      <c r="T12" s="129"/>
      <c r="U12" s="129"/>
      <c r="V12" s="129"/>
      <c r="W12" s="129"/>
      <c r="X12" s="129"/>
      <c r="Y12" s="129"/>
      <c r="Z12" s="129"/>
    </row>
    <row r="13" spans="1:26">
      <c r="A13" s="129"/>
      <c r="B13" s="129"/>
      <c r="C13" s="207" t="s">
        <v>724</v>
      </c>
      <c r="D13" s="133"/>
      <c r="E13" s="133"/>
      <c r="F13" s="208">
        <f t="shared" si="1"/>
        <v>0</v>
      </c>
      <c r="G13" s="133"/>
      <c r="H13" s="133"/>
      <c r="I13" s="208">
        <f t="shared" si="3"/>
        <v>0</v>
      </c>
      <c r="J13" s="129"/>
      <c r="K13" s="129"/>
      <c r="L13" s="129"/>
      <c r="M13" s="129"/>
      <c r="N13" s="129"/>
      <c r="O13" s="129"/>
      <c r="P13" s="129"/>
      <c r="Q13" s="129"/>
      <c r="R13" s="129"/>
      <c r="S13" s="129"/>
      <c r="T13" s="129"/>
      <c r="U13" s="129"/>
      <c r="V13" s="129"/>
      <c r="W13" s="129"/>
      <c r="X13" s="129"/>
      <c r="Y13" s="129"/>
      <c r="Z13" s="129"/>
    </row>
    <row r="14" spans="1:26">
      <c r="A14" s="129"/>
      <c r="B14" s="129"/>
      <c r="C14" s="207" t="s">
        <v>725</v>
      </c>
      <c r="D14" s="133"/>
      <c r="E14" s="133"/>
      <c r="F14" s="208">
        <f t="shared" si="1"/>
        <v>0</v>
      </c>
      <c r="G14" s="133"/>
      <c r="H14" s="133"/>
      <c r="I14" s="208">
        <f t="shared" si="3"/>
        <v>0</v>
      </c>
      <c r="J14" s="129"/>
      <c r="K14" s="129"/>
      <c r="L14" s="129"/>
      <c r="M14" s="129"/>
      <c r="N14" s="129"/>
      <c r="O14" s="129"/>
      <c r="P14" s="129"/>
      <c r="Q14" s="129"/>
      <c r="R14" s="129"/>
      <c r="S14" s="129"/>
      <c r="T14" s="129"/>
      <c r="U14" s="129"/>
      <c r="V14" s="129"/>
      <c r="W14" s="129"/>
      <c r="X14" s="129"/>
      <c r="Y14" s="129"/>
      <c r="Z14" s="129"/>
    </row>
    <row r="15" spans="1:26">
      <c r="A15" s="129"/>
      <c r="B15" s="129"/>
      <c r="C15" s="207" t="s">
        <v>726</v>
      </c>
      <c r="D15" s="133"/>
      <c r="E15" s="133"/>
      <c r="F15" s="208">
        <f t="shared" si="1"/>
        <v>0</v>
      </c>
      <c r="G15" s="133"/>
      <c r="H15" s="133"/>
      <c r="I15" s="208">
        <f t="shared" si="3"/>
        <v>0</v>
      </c>
      <c r="J15" s="129"/>
      <c r="K15" s="129"/>
      <c r="L15" s="129"/>
      <c r="M15" s="129"/>
      <c r="N15" s="129"/>
      <c r="O15" s="129"/>
      <c r="P15" s="129"/>
      <c r="Q15" s="129"/>
      <c r="R15" s="129"/>
      <c r="S15" s="129"/>
      <c r="T15" s="129"/>
      <c r="U15" s="129"/>
      <c r="V15" s="129"/>
      <c r="W15" s="129"/>
      <c r="X15" s="129"/>
      <c r="Y15" s="129"/>
      <c r="Z15" s="129"/>
    </row>
    <row r="16" spans="1:26">
      <c r="A16" s="129"/>
      <c r="B16" s="129"/>
      <c r="C16" s="207" t="s">
        <v>727</v>
      </c>
      <c r="D16" s="133"/>
      <c r="E16" s="133"/>
      <c r="F16" s="208">
        <f t="shared" si="1"/>
        <v>0</v>
      </c>
      <c r="G16" s="133"/>
      <c r="H16" s="133"/>
      <c r="I16" s="208">
        <f t="shared" si="3"/>
        <v>0</v>
      </c>
      <c r="J16" s="129"/>
      <c r="K16" s="129"/>
      <c r="L16" s="129"/>
      <c r="M16" s="129"/>
      <c r="N16" s="129"/>
      <c r="O16" s="129"/>
      <c r="P16" s="129"/>
      <c r="Q16" s="129"/>
      <c r="R16" s="129"/>
      <c r="S16" s="129"/>
      <c r="T16" s="129"/>
      <c r="U16" s="129"/>
      <c r="V16" s="129"/>
      <c r="W16" s="129"/>
      <c r="X16" s="129"/>
      <c r="Y16" s="129"/>
      <c r="Z16" s="129"/>
    </row>
    <row r="17" spans="1:26">
      <c r="A17" s="129"/>
      <c r="B17" s="129"/>
      <c r="C17" s="207" t="s">
        <v>586</v>
      </c>
      <c r="D17" s="133"/>
      <c r="E17" s="133"/>
      <c r="F17" s="208">
        <f t="shared" si="1"/>
        <v>0</v>
      </c>
      <c r="G17" s="133"/>
      <c r="H17" s="133"/>
      <c r="I17" s="208">
        <f t="shared" si="3"/>
        <v>0</v>
      </c>
      <c r="J17" s="129"/>
      <c r="K17" s="129"/>
      <c r="L17" s="129"/>
      <c r="M17" s="129"/>
      <c r="N17" s="129"/>
      <c r="O17" s="129"/>
      <c r="P17" s="129"/>
      <c r="Q17" s="129"/>
      <c r="R17" s="129"/>
      <c r="S17" s="129"/>
      <c r="T17" s="129"/>
      <c r="U17" s="129"/>
      <c r="V17" s="129"/>
      <c r="W17" s="129"/>
      <c r="X17" s="129"/>
      <c r="Y17" s="129"/>
      <c r="Z17" s="129"/>
    </row>
    <row r="18" spans="1:26">
      <c r="A18" s="129"/>
      <c r="B18" s="591" t="s">
        <v>5041</v>
      </c>
      <c r="C18" s="538"/>
      <c r="D18" s="209">
        <f t="shared" ref="D18:E18" si="4">SUM(D19:D25)</f>
        <v>0</v>
      </c>
      <c r="E18" s="209">
        <f t="shared" si="4"/>
        <v>0</v>
      </c>
      <c r="F18" s="209">
        <f t="shared" si="1"/>
        <v>0</v>
      </c>
      <c r="G18" s="209">
        <f t="shared" ref="G18:H18" si="5">SUM(G19:G25)</f>
        <v>0</v>
      </c>
      <c r="H18" s="209">
        <f t="shared" si="5"/>
        <v>0</v>
      </c>
      <c r="I18" s="209">
        <f t="shared" si="3"/>
        <v>0</v>
      </c>
      <c r="J18" s="129"/>
      <c r="K18" s="129"/>
      <c r="L18" s="129"/>
      <c r="M18" s="129"/>
      <c r="N18" s="129"/>
      <c r="O18" s="129"/>
      <c r="P18" s="129"/>
      <c r="Q18" s="129"/>
      <c r="R18" s="129"/>
      <c r="S18" s="129"/>
      <c r="T18" s="129"/>
      <c r="U18" s="129"/>
      <c r="V18" s="129"/>
      <c r="W18" s="129"/>
      <c r="X18" s="129"/>
      <c r="Y18" s="129"/>
      <c r="Z18" s="129"/>
    </row>
    <row r="19" spans="1:26">
      <c r="A19" s="129"/>
      <c r="B19" s="128"/>
      <c r="C19" s="207" t="s">
        <v>729</v>
      </c>
      <c r="D19" s="133"/>
      <c r="E19" s="133"/>
      <c r="F19" s="208">
        <f t="shared" si="1"/>
        <v>0</v>
      </c>
      <c r="G19" s="133"/>
      <c r="H19" s="133"/>
      <c r="I19" s="208">
        <f t="shared" si="3"/>
        <v>0</v>
      </c>
      <c r="J19" s="129"/>
      <c r="K19" s="129"/>
      <c r="L19" s="129"/>
      <c r="M19" s="129"/>
      <c r="N19" s="129"/>
      <c r="O19" s="129"/>
      <c r="P19" s="129"/>
      <c r="Q19" s="129"/>
      <c r="R19" s="129"/>
      <c r="S19" s="129"/>
      <c r="T19" s="129"/>
      <c r="U19" s="129"/>
      <c r="V19" s="129"/>
      <c r="W19" s="129"/>
      <c r="X19" s="129"/>
      <c r="Y19" s="129"/>
      <c r="Z19" s="129"/>
    </row>
    <row r="20" spans="1:26">
      <c r="A20" s="129"/>
      <c r="B20" s="129"/>
      <c r="C20" s="207" t="s">
        <v>730</v>
      </c>
      <c r="D20" s="133"/>
      <c r="E20" s="133"/>
      <c r="F20" s="208">
        <f t="shared" si="1"/>
        <v>0</v>
      </c>
      <c r="G20" s="133"/>
      <c r="H20" s="133"/>
      <c r="I20" s="208">
        <f t="shared" si="3"/>
        <v>0</v>
      </c>
      <c r="J20" s="129"/>
      <c r="K20" s="129"/>
      <c r="L20" s="129"/>
      <c r="M20" s="129"/>
      <c r="N20" s="129"/>
      <c r="O20" s="129"/>
      <c r="P20" s="129"/>
      <c r="Q20" s="129"/>
      <c r="R20" s="129"/>
      <c r="S20" s="129"/>
      <c r="T20" s="129"/>
      <c r="U20" s="129"/>
      <c r="V20" s="129"/>
      <c r="W20" s="129"/>
      <c r="X20" s="129"/>
      <c r="Y20" s="129"/>
      <c r="Z20" s="129"/>
    </row>
    <row r="21" spans="1:26" ht="15.75" customHeight="1">
      <c r="A21" s="129"/>
      <c r="B21" s="129"/>
      <c r="C21" s="207" t="s">
        <v>731</v>
      </c>
      <c r="D21" s="133"/>
      <c r="E21" s="133"/>
      <c r="F21" s="208">
        <f t="shared" si="1"/>
        <v>0</v>
      </c>
      <c r="G21" s="133"/>
      <c r="H21" s="133"/>
      <c r="I21" s="208">
        <f t="shared" si="3"/>
        <v>0</v>
      </c>
      <c r="J21" s="129"/>
      <c r="K21" s="129"/>
      <c r="L21" s="129"/>
      <c r="M21" s="129"/>
      <c r="N21" s="129"/>
      <c r="O21" s="129"/>
      <c r="P21" s="129"/>
      <c r="Q21" s="129"/>
      <c r="R21" s="129"/>
      <c r="S21" s="129"/>
      <c r="T21" s="129"/>
      <c r="U21" s="129"/>
      <c r="V21" s="129"/>
      <c r="W21" s="129"/>
      <c r="X21" s="129"/>
      <c r="Y21" s="129"/>
      <c r="Z21" s="129"/>
    </row>
    <row r="22" spans="1:26" ht="15.75" customHeight="1">
      <c r="A22" s="129"/>
      <c r="B22" s="129"/>
      <c r="C22" s="207" t="s">
        <v>732</v>
      </c>
      <c r="D22" s="133"/>
      <c r="E22" s="133"/>
      <c r="F22" s="208">
        <f t="shared" si="1"/>
        <v>0</v>
      </c>
      <c r="G22" s="133"/>
      <c r="H22" s="133"/>
      <c r="I22" s="208">
        <f t="shared" si="3"/>
        <v>0</v>
      </c>
      <c r="J22" s="129"/>
      <c r="K22" s="129"/>
      <c r="L22" s="129"/>
      <c r="M22" s="129"/>
      <c r="N22" s="129"/>
      <c r="O22" s="129"/>
      <c r="P22" s="129"/>
      <c r="Q22" s="129"/>
      <c r="R22" s="129"/>
      <c r="S22" s="129"/>
      <c r="T22" s="129"/>
      <c r="U22" s="129"/>
      <c r="V22" s="129"/>
      <c r="W22" s="129"/>
      <c r="X22" s="129"/>
      <c r="Y22" s="129"/>
      <c r="Z22" s="129"/>
    </row>
    <row r="23" spans="1:26" ht="15.75" customHeight="1">
      <c r="A23" s="129"/>
      <c r="B23" s="129"/>
      <c r="C23" s="207" t="s">
        <v>733</v>
      </c>
      <c r="D23" s="133"/>
      <c r="E23" s="133"/>
      <c r="F23" s="208">
        <f t="shared" si="1"/>
        <v>0</v>
      </c>
      <c r="G23" s="133"/>
      <c r="H23" s="133"/>
      <c r="I23" s="208">
        <f t="shared" si="3"/>
        <v>0</v>
      </c>
      <c r="J23" s="129"/>
      <c r="K23" s="129"/>
      <c r="L23" s="129"/>
      <c r="M23" s="129"/>
      <c r="N23" s="129"/>
      <c r="O23" s="129"/>
      <c r="P23" s="129"/>
      <c r="Q23" s="129"/>
      <c r="R23" s="129"/>
      <c r="S23" s="129"/>
      <c r="T23" s="129"/>
      <c r="U23" s="129"/>
      <c r="V23" s="129"/>
      <c r="W23" s="129"/>
      <c r="X23" s="129"/>
      <c r="Y23" s="129"/>
      <c r="Z23" s="129"/>
    </row>
    <row r="24" spans="1:26" ht="15.75" customHeight="1">
      <c r="A24" s="129"/>
      <c r="B24" s="129"/>
      <c r="C24" s="207" t="s">
        <v>734</v>
      </c>
      <c r="D24" s="133"/>
      <c r="E24" s="133"/>
      <c r="F24" s="208">
        <f t="shared" si="1"/>
        <v>0</v>
      </c>
      <c r="G24" s="133"/>
      <c r="H24" s="133"/>
      <c r="I24" s="208">
        <f t="shared" si="3"/>
        <v>0</v>
      </c>
      <c r="J24" s="129"/>
      <c r="K24" s="129"/>
      <c r="L24" s="129"/>
      <c r="M24" s="129"/>
      <c r="N24" s="129"/>
      <c r="O24" s="129"/>
      <c r="P24" s="129"/>
      <c r="Q24" s="129"/>
      <c r="R24" s="129"/>
      <c r="S24" s="129"/>
      <c r="T24" s="129"/>
      <c r="U24" s="129"/>
      <c r="V24" s="129"/>
      <c r="W24" s="129"/>
      <c r="X24" s="129"/>
      <c r="Y24" s="129"/>
      <c r="Z24" s="129"/>
    </row>
    <row r="25" spans="1:26" ht="15.75" customHeight="1">
      <c r="A25" s="129"/>
      <c r="B25" s="129"/>
      <c r="C25" s="207" t="s">
        <v>735</v>
      </c>
      <c r="D25" s="133"/>
      <c r="E25" s="133"/>
      <c r="F25" s="208">
        <f t="shared" si="1"/>
        <v>0</v>
      </c>
      <c r="G25" s="133"/>
      <c r="H25" s="133"/>
      <c r="I25" s="208">
        <f t="shared" si="3"/>
        <v>0</v>
      </c>
      <c r="J25" s="129"/>
      <c r="K25" s="129"/>
      <c r="L25" s="129"/>
      <c r="M25" s="129"/>
      <c r="N25" s="129"/>
      <c r="O25" s="129"/>
      <c r="P25" s="129"/>
      <c r="Q25" s="129"/>
      <c r="R25" s="129"/>
      <c r="S25" s="129"/>
      <c r="T25" s="129"/>
      <c r="U25" s="129"/>
      <c r="V25" s="129"/>
      <c r="W25" s="129"/>
      <c r="X25" s="129"/>
      <c r="Y25" s="129"/>
      <c r="Z25" s="129"/>
    </row>
    <row r="26" spans="1:26" ht="15.75" customHeight="1">
      <c r="A26" s="129"/>
      <c r="B26" s="591" t="s">
        <v>5042</v>
      </c>
      <c r="C26" s="538"/>
      <c r="D26" s="210">
        <f t="shared" ref="D26:E26" si="6">SUM(D27:D35)</f>
        <v>0</v>
      </c>
      <c r="E26" s="210">
        <f t="shared" si="6"/>
        <v>0</v>
      </c>
      <c r="F26" s="210">
        <f t="shared" si="1"/>
        <v>0</v>
      </c>
      <c r="G26" s="210">
        <f t="shared" ref="G26:H26" si="7">SUM(G27:G35)</f>
        <v>0</v>
      </c>
      <c r="H26" s="210">
        <f t="shared" si="7"/>
        <v>0</v>
      </c>
      <c r="I26" s="210">
        <f t="shared" si="3"/>
        <v>0</v>
      </c>
      <c r="J26" s="129"/>
      <c r="K26" s="129"/>
      <c r="L26" s="129"/>
      <c r="M26" s="129"/>
      <c r="N26" s="129"/>
      <c r="O26" s="129"/>
      <c r="P26" s="129"/>
      <c r="Q26" s="129"/>
      <c r="R26" s="129"/>
      <c r="S26" s="129"/>
      <c r="T26" s="129"/>
      <c r="U26" s="129"/>
      <c r="V26" s="129"/>
      <c r="W26" s="129"/>
      <c r="X26" s="129"/>
      <c r="Y26" s="129"/>
      <c r="Z26" s="129"/>
    </row>
    <row r="27" spans="1:26" ht="15.75" customHeight="1">
      <c r="A27" s="129"/>
      <c r="B27" s="128"/>
      <c r="C27" s="207" t="s">
        <v>737</v>
      </c>
      <c r="D27" s="133"/>
      <c r="E27" s="133"/>
      <c r="F27" s="208">
        <f t="shared" si="1"/>
        <v>0</v>
      </c>
      <c r="G27" s="133"/>
      <c r="H27" s="133"/>
      <c r="I27" s="208">
        <f t="shared" si="3"/>
        <v>0</v>
      </c>
      <c r="J27" s="129"/>
      <c r="K27" s="129"/>
      <c r="L27" s="129"/>
      <c r="M27" s="129"/>
      <c r="N27" s="129"/>
      <c r="O27" s="129"/>
      <c r="P27" s="129"/>
      <c r="Q27" s="129"/>
      <c r="R27" s="129"/>
      <c r="S27" s="129"/>
      <c r="T27" s="129"/>
      <c r="U27" s="129"/>
      <c r="V27" s="129"/>
      <c r="W27" s="129"/>
      <c r="X27" s="129"/>
      <c r="Y27" s="129"/>
      <c r="Z27" s="129"/>
    </row>
    <row r="28" spans="1:26" ht="15.75" customHeight="1">
      <c r="A28" s="129"/>
      <c r="B28" s="129"/>
      <c r="C28" s="207" t="s">
        <v>738</v>
      </c>
      <c r="D28" s="133"/>
      <c r="E28" s="133"/>
      <c r="F28" s="208">
        <f t="shared" si="1"/>
        <v>0</v>
      </c>
      <c r="G28" s="133"/>
      <c r="H28" s="133"/>
      <c r="I28" s="208">
        <f t="shared" si="3"/>
        <v>0</v>
      </c>
      <c r="J28" s="129"/>
      <c r="K28" s="129"/>
      <c r="L28" s="129"/>
      <c r="M28" s="129"/>
      <c r="N28" s="129"/>
      <c r="O28" s="129"/>
      <c r="P28" s="129"/>
      <c r="Q28" s="129"/>
      <c r="R28" s="129"/>
      <c r="S28" s="129"/>
      <c r="T28" s="129"/>
      <c r="U28" s="129"/>
      <c r="V28" s="129"/>
      <c r="W28" s="129"/>
      <c r="X28" s="129"/>
      <c r="Y28" s="129"/>
      <c r="Z28" s="129"/>
    </row>
    <row r="29" spans="1:26" ht="15.75" customHeight="1">
      <c r="A29" s="129"/>
      <c r="B29" s="129"/>
      <c r="C29" s="207" t="s">
        <v>739</v>
      </c>
      <c r="D29" s="133"/>
      <c r="E29" s="133"/>
      <c r="F29" s="208">
        <f t="shared" si="1"/>
        <v>0</v>
      </c>
      <c r="G29" s="133"/>
      <c r="H29" s="133"/>
      <c r="I29" s="208">
        <f t="shared" si="3"/>
        <v>0</v>
      </c>
      <c r="J29" s="129"/>
      <c r="K29" s="129"/>
      <c r="L29" s="129"/>
      <c r="M29" s="129"/>
      <c r="N29" s="129"/>
      <c r="O29" s="129"/>
      <c r="P29" s="129"/>
      <c r="Q29" s="129"/>
      <c r="R29" s="129"/>
      <c r="S29" s="129"/>
      <c r="T29" s="129"/>
      <c r="U29" s="129"/>
      <c r="V29" s="129"/>
      <c r="W29" s="129"/>
      <c r="X29" s="129"/>
      <c r="Y29" s="129"/>
      <c r="Z29" s="129"/>
    </row>
    <row r="30" spans="1:26" ht="15.75" customHeight="1">
      <c r="A30" s="129"/>
      <c r="B30" s="129"/>
      <c r="C30" s="207" t="s">
        <v>740</v>
      </c>
      <c r="D30" s="133"/>
      <c r="E30" s="133"/>
      <c r="F30" s="208">
        <f t="shared" si="1"/>
        <v>0</v>
      </c>
      <c r="G30" s="133"/>
      <c r="H30" s="133"/>
      <c r="I30" s="208">
        <f t="shared" si="3"/>
        <v>0</v>
      </c>
      <c r="J30" s="129"/>
      <c r="K30" s="129"/>
      <c r="L30" s="129"/>
      <c r="M30" s="129"/>
      <c r="N30" s="129"/>
      <c r="O30" s="129"/>
      <c r="P30" s="129"/>
      <c r="Q30" s="129"/>
      <c r="R30" s="129"/>
      <c r="S30" s="129"/>
      <c r="T30" s="129"/>
      <c r="U30" s="129"/>
      <c r="V30" s="129"/>
      <c r="W30" s="129"/>
      <c r="X30" s="129"/>
      <c r="Y30" s="129"/>
      <c r="Z30" s="129"/>
    </row>
    <row r="31" spans="1:26" ht="15.75" customHeight="1">
      <c r="A31" s="129"/>
      <c r="B31" s="129"/>
      <c r="C31" s="207" t="s">
        <v>741</v>
      </c>
      <c r="D31" s="133"/>
      <c r="E31" s="133"/>
      <c r="F31" s="208">
        <f t="shared" si="1"/>
        <v>0</v>
      </c>
      <c r="G31" s="133"/>
      <c r="H31" s="133"/>
      <c r="I31" s="208">
        <f t="shared" si="3"/>
        <v>0</v>
      </c>
      <c r="J31" s="129"/>
      <c r="K31" s="129"/>
      <c r="L31" s="129"/>
      <c r="M31" s="129"/>
      <c r="N31" s="129"/>
      <c r="O31" s="129"/>
      <c r="P31" s="129"/>
      <c r="Q31" s="129"/>
      <c r="R31" s="129"/>
      <c r="S31" s="129"/>
      <c r="T31" s="129"/>
      <c r="U31" s="129"/>
      <c r="V31" s="129"/>
      <c r="W31" s="129"/>
      <c r="X31" s="129"/>
      <c r="Y31" s="129"/>
      <c r="Z31" s="129"/>
    </row>
    <row r="32" spans="1:26" ht="15.75" customHeight="1">
      <c r="A32" s="129"/>
      <c r="B32" s="129"/>
      <c r="C32" s="207" t="s">
        <v>742</v>
      </c>
      <c r="D32" s="133"/>
      <c r="E32" s="133"/>
      <c r="F32" s="208">
        <f t="shared" si="1"/>
        <v>0</v>
      </c>
      <c r="G32" s="133"/>
      <c r="H32" s="133"/>
      <c r="I32" s="208">
        <f t="shared" si="3"/>
        <v>0</v>
      </c>
      <c r="J32" s="129"/>
      <c r="K32" s="129"/>
      <c r="L32" s="129"/>
      <c r="M32" s="129"/>
      <c r="N32" s="129"/>
      <c r="O32" s="129"/>
      <c r="P32" s="129"/>
      <c r="Q32" s="129"/>
      <c r="R32" s="129"/>
      <c r="S32" s="129"/>
      <c r="T32" s="129"/>
      <c r="U32" s="129"/>
      <c r="V32" s="129"/>
      <c r="W32" s="129"/>
      <c r="X32" s="129"/>
      <c r="Y32" s="129"/>
      <c r="Z32" s="129"/>
    </row>
    <row r="33" spans="1:26" ht="15.75" customHeight="1">
      <c r="A33" s="129"/>
      <c r="B33" s="129"/>
      <c r="C33" s="207" t="s">
        <v>743</v>
      </c>
      <c r="D33" s="133"/>
      <c r="E33" s="133"/>
      <c r="F33" s="208">
        <f t="shared" si="1"/>
        <v>0</v>
      </c>
      <c r="G33" s="133"/>
      <c r="H33" s="133"/>
      <c r="I33" s="208">
        <f t="shared" si="3"/>
        <v>0</v>
      </c>
      <c r="J33" s="129"/>
      <c r="K33" s="129"/>
      <c r="L33" s="129"/>
      <c r="M33" s="129"/>
      <c r="N33" s="129"/>
      <c r="O33" s="129"/>
      <c r="P33" s="129"/>
      <c r="Q33" s="129"/>
      <c r="R33" s="129"/>
      <c r="S33" s="129"/>
      <c r="T33" s="129"/>
      <c r="U33" s="129"/>
      <c r="V33" s="129"/>
      <c r="W33" s="129"/>
      <c r="X33" s="129"/>
      <c r="Y33" s="129"/>
      <c r="Z33" s="129"/>
    </row>
    <row r="34" spans="1:26" ht="15.75" customHeight="1">
      <c r="A34" s="129"/>
      <c r="B34" s="129"/>
      <c r="C34" s="207" t="s">
        <v>744</v>
      </c>
      <c r="D34" s="133"/>
      <c r="E34" s="133"/>
      <c r="F34" s="208">
        <f t="shared" si="1"/>
        <v>0</v>
      </c>
      <c r="G34" s="133"/>
      <c r="H34" s="133"/>
      <c r="I34" s="208">
        <f t="shared" si="3"/>
        <v>0</v>
      </c>
      <c r="J34" s="129"/>
      <c r="K34" s="129"/>
      <c r="L34" s="129"/>
      <c r="M34" s="129"/>
      <c r="N34" s="129"/>
      <c r="O34" s="129"/>
      <c r="P34" s="129"/>
      <c r="Q34" s="129"/>
      <c r="R34" s="129"/>
      <c r="S34" s="129"/>
      <c r="T34" s="129"/>
      <c r="U34" s="129"/>
      <c r="V34" s="129"/>
      <c r="W34" s="129"/>
      <c r="X34" s="129"/>
      <c r="Y34" s="129"/>
      <c r="Z34" s="129"/>
    </row>
    <row r="35" spans="1:26" ht="15.75" customHeight="1">
      <c r="A35" s="129"/>
      <c r="B35" s="129"/>
      <c r="C35" s="207" t="s">
        <v>745</v>
      </c>
      <c r="D35" s="133"/>
      <c r="E35" s="133"/>
      <c r="F35" s="208">
        <f t="shared" si="1"/>
        <v>0</v>
      </c>
      <c r="G35" s="133"/>
      <c r="H35" s="133"/>
      <c r="I35" s="208">
        <f t="shared" si="3"/>
        <v>0</v>
      </c>
      <c r="J35" s="129"/>
      <c r="K35" s="129"/>
      <c r="L35" s="129"/>
      <c r="M35" s="129"/>
      <c r="N35" s="129"/>
      <c r="O35" s="129"/>
      <c r="P35" s="129"/>
      <c r="Q35" s="129"/>
      <c r="R35" s="129"/>
      <c r="S35" s="129"/>
      <c r="T35" s="129"/>
      <c r="U35" s="129"/>
      <c r="V35" s="129"/>
      <c r="W35" s="129"/>
      <c r="X35" s="129"/>
      <c r="Y35" s="129"/>
      <c r="Z35" s="129"/>
    </row>
    <row r="36" spans="1:26" ht="15.75" customHeight="1">
      <c r="A36" s="129"/>
      <c r="B36" s="591" t="s">
        <v>5043</v>
      </c>
      <c r="C36" s="538"/>
      <c r="D36" s="210">
        <f t="shared" ref="D36:E36" si="8">SUM(D37:D40)</f>
        <v>0</v>
      </c>
      <c r="E36" s="210">
        <f t="shared" si="8"/>
        <v>0</v>
      </c>
      <c r="F36" s="210">
        <f t="shared" si="1"/>
        <v>0</v>
      </c>
      <c r="G36" s="210">
        <f t="shared" ref="G36:H36" si="9">SUM(G37:G40)</f>
        <v>0</v>
      </c>
      <c r="H36" s="210">
        <f t="shared" si="9"/>
        <v>0</v>
      </c>
      <c r="I36" s="210">
        <f t="shared" si="3"/>
        <v>0</v>
      </c>
      <c r="J36" s="129"/>
      <c r="K36" s="129"/>
      <c r="L36" s="129"/>
      <c r="M36" s="129"/>
      <c r="N36" s="129"/>
      <c r="O36" s="129"/>
      <c r="P36" s="129"/>
      <c r="Q36" s="129"/>
      <c r="R36" s="129"/>
      <c r="S36" s="129"/>
      <c r="T36" s="129"/>
      <c r="U36" s="129"/>
      <c r="V36" s="129"/>
      <c r="W36" s="129"/>
      <c r="X36" s="129"/>
      <c r="Y36" s="129"/>
      <c r="Z36" s="129"/>
    </row>
    <row r="37" spans="1:26" ht="15.75" customHeight="1">
      <c r="A37" s="129"/>
      <c r="B37" s="129"/>
      <c r="C37" s="211" t="s">
        <v>747</v>
      </c>
      <c r="D37" s="133"/>
      <c r="E37" s="133"/>
      <c r="F37" s="208">
        <f t="shared" si="1"/>
        <v>0</v>
      </c>
      <c r="G37" s="133"/>
      <c r="H37" s="133"/>
      <c r="I37" s="208">
        <f t="shared" si="3"/>
        <v>0</v>
      </c>
      <c r="J37" s="129"/>
      <c r="K37" s="129"/>
      <c r="L37" s="129"/>
      <c r="M37" s="129"/>
      <c r="N37" s="129"/>
      <c r="O37" s="129"/>
      <c r="P37" s="129"/>
      <c r="Q37" s="129"/>
      <c r="R37" s="129"/>
      <c r="S37" s="129"/>
      <c r="T37" s="129"/>
      <c r="U37" s="129"/>
      <c r="V37" s="129"/>
      <c r="W37" s="129"/>
      <c r="X37" s="129"/>
      <c r="Y37" s="129"/>
      <c r="Z37" s="129"/>
    </row>
    <row r="38" spans="1:26" ht="15.75" customHeight="1">
      <c r="A38" s="129"/>
      <c r="B38" s="129"/>
      <c r="C38" s="212" t="s">
        <v>748</v>
      </c>
      <c r="D38" s="133"/>
      <c r="E38" s="133"/>
      <c r="F38" s="208">
        <f t="shared" si="1"/>
        <v>0</v>
      </c>
      <c r="G38" s="133"/>
      <c r="H38" s="133"/>
      <c r="I38" s="208">
        <f t="shared" si="3"/>
        <v>0</v>
      </c>
      <c r="J38" s="129"/>
      <c r="K38" s="129"/>
      <c r="L38" s="129"/>
      <c r="M38" s="129"/>
      <c r="N38" s="129"/>
      <c r="O38" s="129"/>
      <c r="P38" s="129"/>
      <c r="Q38" s="129"/>
      <c r="R38" s="129"/>
      <c r="S38" s="129"/>
      <c r="T38" s="129"/>
      <c r="U38" s="129"/>
      <c r="V38" s="129"/>
      <c r="W38" s="129"/>
      <c r="X38" s="129"/>
      <c r="Y38" s="129"/>
      <c r="Z38" s="129"/>
    </row>
    <row r="39" spans="1:26" ht="15.75" customHeight="1">
      <c r="A39" s="129"/>
      <c r="B39" s="129"/>
      <c r="C39" s="207" t="s">
        <v>749</v>
      </c>
      <c r="D39" s="133"/>
      <c r="E39" s="133"/>
      <c r="F39" s="208">
        <f t="shared" si="1"/>
        <v>0</v>
      </c>
      <c r="G39" s="133"/>
      <c r="H39" s="133"/>
      <c r="I39" s="208">
        <f t="shared" si="3"/>
        <v>0</v>
      </c>
      <c r="J39" s="129"/>
      <c r="K39" s="129"/>
      <c r="L39" s="129"/>
      <c r="M39" s="129"/>
      <c r="N39" s="129"/>
      <c r="O39" s="129"/>
      <c r="P39" s="129"/>
      <c r="Q39" s="129"/>
      <c r="R39" s="129"/>
      <c r="S39" s="129"/>
      <c r="T39" s="129"/>
      <c r="U39" s="129"/>
      <c r="V39" s="129"/>
      <c r="W39" s="129"/>
      <c r="X39" s="129"/>
      <c r="Y39" s="129"/>
      <c r="Z39" s="129"/>
    </row>
    <row r="40" spans="1:26" ht="15.75" customHeight="1">
      <c r="A40" s="129"/>
      <c r="B40" s="129"/>
      <c r="C40" s="207" t="s">
        <v>750</v>
      </c>
      <c r="D40" s="133"/>
      <c r="E40" s="133"/>
      <c r="F40" s="213">
        <f t="shared" si="1"/>
        <v>0</v>
      </c>
      <c r="G40" s="133"/>
      <c r="H40" s="133"/>
      <c r="I40" s="213">
        <f t="shared" si="3"/>
        <v>0</v>
      </c>
      <c r="J40" s="129"/>
      <c r="K40" s="129"/>
      <c r="L40" s="129"/>
      <c r="M40" s="129"/>
      <c r="N40" s="129"/>
      <c r="O40" s="129"/>
      <c r="P40" s="129"/>
      <c r="Q40" s="129"/>
      <c r="R40" s="129"/>
      <c r="S40" s="129"/>
      <c r="T40" s="129"/>
      <c r="U40" s="129"/>
      <c r="V40" s="129"/>
      <c r="W40" s="129"/>
      <c r="X40" s="129"/>
      <c r="Y40" s="129"/>
      <c r="Z40" s="129"/>
    </row>
    <row r="41" spans="1:26" ht="15.75" customHeight="1">
      <c r="A41" s="129"/>
      <c r="B41" s="120"/>
      <c r="C41" s="214" t="s">
        <v>625</v>
      </c>
      <c r="D41" s="215">
        <f t="shared" ref="D41:E41" si="10">D9+D18+D26+D36</f>
        <v>0</v>
      </c>
      <c r="E41" s="215">
        <f t="shared" si="10"/>
        <v>0</v>
      </c>
      <c r="F41" s="215">
        <f t="shared" si="1"/>
        <v>0</v>
      </c>
      <c r="G41" s="215">
        <f t="shared" ref="G41:H41" si="11">G9+G18+G26+G36</f>
        <v>0</v>
      </c>
      <c r="H41" s="215">
        <f t="shared" si="11"/>
        <v>0</v>
      </c>
      <c r="I41" s="215">
        <f t="shared" si="3"/>
        <v>0</v>
      </c>
      <c r="J41" s="129"/>
      <c r="K41" s="129"/>
      <c r="L41" s="129"/>
      <c r="M41" s="129"/>
      <c r="N41" s="129"/>
      <c r="O41" s="129"/>
      <c r="P41" s="129"/>
      <c r="Q41" s="129"/>
      <c r="R41" s="129"/>
      <c r="S41" s="129"/>
      <c r="T41" s="129"/>
      <c r="U41" s="129"/>
      <c r="V41" s="129"/>
      <c r="W41" s="129"/>
      <c r="X41" s="129"/>
      <c r="Y41" s="129"/>
      <c r="Z41" s="129"/>
    </row>
    <row r="42" spans="1:26" ht="15.75" customHeight="1">
      <c r="A42" s="204" t="s">
        <v>5044</v>
      </c>
      <c r="B42" s="205" t="s">
        <v>626</v>
      </c>
      <c r="C42" s="205"/>
      <c r="D42" s="216"/>
      <c r="E42" s="216"/>
      <c r="F42" s="216"/>
      <c r="G42" s="216"/>
      <c r="H42" s="216"/>
      <c r="I42" s="216"/>
      <c r="J42" s="129"/>
      <c r="K42" s="129"/>
      <c r="L42" s="129"/>
      <c r="M42" s="129"/>
      <c r="N42" s="129"/>
      <c r="O42" s="129"/>
      <c r="P42" s="129"/>
      <c r="Q42" s="129"/>
      <c r="R42" s="129"/>
      <c r="S42" s="129"/>
      <c r="T42" s="129"/>
      <c r="U42" s="129"/>
      <c r="V42" s="129"/>
      <c r="W42" s="129"/>
      <c r="X42" s="129"/>
      <c r="Y42" s="129"/>
      <c r="Z42" s="129"/>
    </row>
    <row r="43" spans="1:26" ht="15" customHeight="1">
      <c r="A43" s="129"/>
      <c r="B43" s="120" t="s">
        <v>5040</v>
      </c>
      <c r="C43" s="120"/>
      <c r="D43" s="135">
        <f t="shared" ref="D43:E43" si="12">SUM(D44:D51)</f>
        <v>0</v>
      </c>
      <c r="E43" s="135">
        <f t="shared" si="12"/>
        <v>0</v>
      </c>
      <c r="F43" s="135">
        <f t="shared" ref="F43:F75" si="13">D43+E43</f>
        <v>0</v>
      </c>
      <c r="G43" s="135">
        <f t="shared" ref="G43:H43" si="14">SUM(G44:G51)</f>
        <v>0</v>
      </c>
      <c r="H43" s="135">
        <f t="shared" si="14"/>
        <v>0</v>
      </c>
      <c r="I43" s="135">
        <f t="shared" ref="I43:I75" si="15">F43-G43</f>
        <v>0</v>
      </c>
      <c r="J43" s="129"/>
      <c r="K43" s="129"/>
      <c r="L43" s="129"/>
      <c r="M43" s="129"/>
      <c r="N43" s="129"/>
      <c r="O43" s="129"/>
      <c r="P43" s="129"/>
      <c r="Q43" s="129"/>
      <c r="R43" s="129"/>
      <c r="S43" s="129"/>
      <c r="T43" s="129"/>
      <c r="U43" s="129"/>
      <c r="V43" s="129"/>
      <c r="W43" s="129"/>
      <c r="X43" s="129"/>
      <c r="Y43" s="129"/>
      <c r="Z43" s="129"/>
    </row>
    <row r="44" spans="1:26" ht="15.75" customHeight="1">
      <c r="A44" s="129"/>
      <c r="B44" s="128"/>
      <c r="C44" s="207" t="s">
        <v>721</v>
      </c>
      <c r="D44" s="133"/>
      <c r="E44" s="133"/>
      <c r="F44" s="208">
        <f t="shared" si="13"/>
        <v>0</v>
      </c>
      <c r="G44" s="133"/>
      <c r="H44" s="133"/>
      <c r="I44" s="208">
        <f t="shared" si="15"/>
        <v>0</v>
      </c>
      <c r="J44" s="129"/>
      <c r="K44" s="129"/>
      <c r="L44" s="129"/>
      <c r="M44" s="129"/>
      <c r="N44" s="129"/>
      <c r="O44" s="129"/>
      <c r="P44" s="129"/>
      <c r="Q44" s="129"/>
      <c r="R44" s="129"/>
      <c r="S44" s="129"/>
      <c r="T44" s="129"/>
      <c r="U44" s="129"/>
      <c r="V44" s="129"/>
      <c r="W44" s="129"/>
      <c r="X44" s="129"/>
      <c r="Y44" s="129"/>
      <c r="Z44" s="129"/>
    </row>
    <row r="45" spans="1:26" ht="15.75" customHeight="1">
      <c r="A45" s="129"/>
      <c r="B45" s="129"/>
      <c r="C45" s="207" t="s">
        <v>722</v>
      </c>
      <c r="D45" s="133"/>
      <c r="E45" s="133"/>
      <c r="F45" s="208">
        <f t="shared" si="13"/>
        <v>0</v>
      </c>
      <c r="G45" s="133"/>
      <c r="H45" s="133"/>
      <c r="I45" s="208">
        <f t="shared" si="15"/>
        <v>0</v>
      </c>
      <c r="J45" s="129"/>
      <c r="K45" s="129"/>
      <c r="L45" s="129"/>
      <c r="M45" s="129"/>
      <c r="N45" s="129"/>
      <c r="O45" s="129"/>
      <c r="P45" s="129"/>
      <c r="Q45" s="129"/>
      <c r="R45" s="129"/>
      <c r="S45" s="129"/>
      <c r="T45" s="129"/>
      <c r="U45" s="129"/>
      <c r="V45" s="129"/>
      <c r="W45" s="129"/>
      <c r="X45" s="129"/>
      <c r="Y45" s="129"/>
      <c r="Z45" s="129"/>
    </row>
    <row r="46" spans="1:26" ht="15.75" customHeight="1">
      <c r="A46" s="129"/>
      <c r="B46" s="129"/>
      <c r="C46" s="207" t="s">
        <v>723</v>
      </c>
      <c r="D46" s="133"/>
      <c r="E46" s="133"/>
      <c r="F46" s="208">
        <f t="shared" si="13"/>
        <v>0</v>
      </c>
      <c r="G46" s="133"/>
      <c r="H46" s="133"/>
      <c r="I46" s="208">
        <f t="shared" si="15"/>
        <v>0</v>
      </c>
      <c r="J46" s="129"/>
      <c r="K46" s="129"/>
      <c r="L46" s="129"/>
      <c r="M46" s="129"/>
      <c r="N46" s="129"/>
      <c r="O46" s="129"/>
      <c r="P46" s="129"/>
      <c r="Q46" s="129"/>
      <c r="R46" s="129"/>
      <c r="S46" s="129"/>
      <c r="T46" s="129"/>
      <c r="U46" s="129"/>
      <c r="V46" s="129"/>
      <c r="W46" s="129"/>
      <c r="X46" s="129"/>
      <c r="Y46" s="129"/>
      <c r="Z46" s="129"/>
    </row>
    <row r="47" spans="1:26" ht="15.75" customHeight="1">
      <c r="A47" s="129"/>
      <c r="B47" s="129"/>
      <c r="C47" s="207" t="s">
        <v>724</v>
      </c>
      <c r="D47" s="133"/>
      <c r="E47" s="133"/>
      <c r="F47" s="208">
        <f t="shared" si="13"/>
        <v>0</v>
      </c>
      <c r="G47" s="133"/>
      <c r="H47" s="133"/>
      <c r="I47" s="208">
        <f t="shared" si="15"/>
        <v>0</v>
      </c>
      <c r="J47" s="129"/>
      <c r="K47" s="129"/>
      <c r="L47" s="129"/>
      <c r="M47" s="129"/>
      <c r="N47" s="129"/>
      <c r="O47" s="129"/>
      <c r="P47" s="129"/>
      <c r="Q47" s="129"/>
      <c r="R47" s="129"/>
      <c r="S47" s="129"/>
      <c r="T47" s="129"/>
      <c r="U47" s="129"/>
      <c r="V47" s="129"/>
      <c r="W47" s="129"/>
      <c r="X47" s="129"/>
      <c r="Y47" s="129"/>
      <c r="Z47" s="129"/>
    </row>
    <row r="48" spans="1:26" ht="15.75" customHeight="1">
      <c r="A48" s="129"/>
      <c r="B48" s="129"/>
      <c r="C48" s="207" t="s">
        <v>725</v>
      </c>
      <c r="D48" s="133"/>
      <c r="E48" s="133"/>
      <c r="F48" s="208">
        <f t="shared" si="13"/>
        <v>0</v>
      </c>
      <c r="G48" s="133"/>
      <c r="H48" s="133"/>
      <c r="I48" s="208">
        <f t="shared" si="15"/>
        <v>0</v>
      </c>
      <c r="J48" s="129"/>
      <c r="K48" s="129"/>
      <c r="L48" s="129"/>
      <c r="M48" s="129"/>
      <c r="N48" s="129"/>
      <c r="O48" s="129"/>
      <c r="P48" s="129"/>
      <c r="Q48" s="129"/>
      <c r="R48" s="129"/>
      <c r="S48" s="129"/>
      <c r="T48" s="129"/>
      <c r="U48" s="129"/>
      <c r="V48" s="129"/>
      <c r="W48" s="129"/>
      <c r="X48" s="129"/>
      <c r="Y48" s="129"/>
      <c r="Z48" s="129"/>
    </row>
    <row r="49" spans="1:26" ht="15.75" customHeight="1">
      <c r="A49" s="129"/>
      <c r="B49" s="129"/>
      <c r="C49" s="207" t="s">
        <v>726</v>
      </c>
      <c r="D49" s="133"/>
      <c r="E49" s="133"/>
      <c r="F49" s="208">
        <f t="shared" si="13"/>
        <v>0</v>
      </c>
      <c r="G49" s="133"/>
      <c r="H49" s="133"/>
      <c r="I49" s="208">
        <f t="shared" si="15"/>
        <v>0</v>
      </c>
      <c r="J49" s="129"/>
      <c r="K49" s="129"/>
      <c r="L49" s="129"/>
      <c r="M49" s="129"/>
      <c r="N49" s="129"/>
      <c r="O49" s="129"/>
      <c r="P49" s="129"/>
      <c r="Q49" s="129"/>
      <c r="R49" s="129"/>
      <c r="S49" s="129"/>
      <c r="T49" s="129"/>
      <c r="U49" s="129"/>
      <c r="V49" s="129"/>
      <c r="W49" s="129"/>
      <c r="X49" s="129"/>
      <c r="Y49" s="129"/>
      <c r="Z49" s="129"/>
    </row>
    <row r="50" spans="1:26" ht="15.75" customHeight="1">
      <c r="A50" s="129"/>
      <c r="B50" s="129"/>
      <c r="C50" s="207" t="s">
        <v>727</v>
      </c>
      <c r="D50" s="133"/>
      <c r="E50" s="133"/>
      <c r="F50" s="208">
        <f t="shared" si="13"/>
        <v>0</v>
      </c>
      <c r="G50" s="133"/>
      <c r="H50" s="133"/>
      <c r="I50" s="208">
        <f t="shared" si="15"/>
        <v>0</v>
      </c>
      <c r="J50" s="129"/>
      <c r="K50" s="129"/>
      <c r="L50" s="129"/>
      <c r="M50" s="129"/>
      <c r="N50" s="129"/>
      <c r="O50" s="129"/>
      <c r="P50" s="129"/>
      <c r="Q50" s="129"/>
      <c r="R50" s="129"/>
      <c r="S50" s="129"/>
      <c r="T50" s="129"/>
      <c r="U50" s="129"/>
      <c r="V50" s="129"/>
      <c r="W50" s="129"/>
      <c r="X50" s="129"/>
      <c r="Y50" s="129"/>
      <c r="Z50" s="129"/>
    </row>
    <row r="51" spans="1:26" ht="15.75" customHeight="1">
      <c r="A51" s="129"/>
      <c r="B51" s="129"/>
      <c r="C51" s="207" t="s">
        <v>586</v>
      </c>
      <c r="D51" s="133"/>
      <c r="E51" s="133"/>
      <c r="F51" s="208">
        <f t="shared" si="13"/>
        <v>0</v>
      </c>
      <c r="G51" s="133"/>
      <c r="H51" s="133"/>
      <c r="I51" s="208">
        <f t="shared" si="15"/>
        <v>0</v>
      </c>
      <c r="J51" s="129"/>
      <c r="K51" s="129"/>
      <c r="L51" s="129"/>
      <c r="M51" s="129"/>
      <c r="N51" s="129"/>
      <c r="O51" s="129"/>
      <c r="P51" s="129"/>
      <c r="Q51" s="129"/>
      <c r="R51" s="129"/>
      <c r="S51" s="129"/>
      <c r="T51" s="129"/>
      <c r="U51" s="129"/>
      <c r="V51" s="129"/>
      <c r="W51" s="129"/>
      <c r="X51" s="129"/>
      <c r="Y51" s="129"/>
      <c r="Z51" s="129"/>
    </row>
    <row r="52" spans="1:26" ht="15.75" customHeight="1">
      <c r="A52" s="129"/>
      <c r="B52" s="591" t="s">
        <v>5041</v>
      </c>
      <c r="C52" s="538"/>
      <c r="D52" s="209">
        <f t="shared" ref="D52:E52" si="16">SUM(D53:D59)</f>
        <v>0</v>
      </c>
      <c r="E52" s="209">
        <f t="shared" si="16"/>
        <v>0</v>
      </c>
      <c r="F52" s="209">
        <f t="shared" si="13"/>
        <v>0</v>
      </c>
      <c r="G52" s="209">
        <f t="shared" ref="G52:H52" si="17">SUM(G53:G59)</f>
        <v>0</v>
      </c>
      <c r="H52" s="209">
        <f t="shared" si="17"/>
        <v>0</v>
      </c>
      <c r="I52" s="209">
        <f t="shared" si="15"/>
        <v>0</v>
      </c>
      <c r="J52" s="129"/>
      <c r="K52" s="129"/>
      <c r="L52" s="129"/>
      <c r="M52" s="129"/>
      <c r="N52" s="129"/>
      <c r="O52" s="129"/>
      <c r="P52" s="129"/>
      <c r="Q52" s="129"/>
      <c r="R52" s="129"/>
      <c r="S52" s="129"/>
      <c r="T52" s="129"/>
      <c r="U52" s="129"/>
      <c r="V52" s="129"/>
      <c r="W52" s="129"/>
      <c r="X52" s="129"/>
      <c r="Y52" s="129"/>
      <c r="Z52" s="129"/>
    </row>
    <row r="53" spans="1:26" ht="15.75" customHeight="1">
      <c r="A53" s="129"/>
      <c r="B53" s="128"/>
      <c r="C53" s="207" t="s">
        <v>729</v>
      </c>
      <c r="D53" s="133"/>
      <c r="E53" s="133"/>
      <c r="F53" s="208">
        <f t="shared" si="13"/>
        <v>0</v>
      </c>
      <c r="G53" s="133"/>
      <c r="H53" s="133"/>
      <c r="I53" s="208">
        <f t="shared" si="15"/>
        <v>0</v>
      </c>
      <c r="J53" s="129"/>
      <c r="K53" s="129"/>
      <c r="L53" s="129"/>
      <c r="M53" s="129"/>
      <c r="N53" s="129"/>
      <c r="O53" s="129"/>
      <c r="P53" s="129"/>
      <c r="Q53" s="129"/>
      <c r="R53" s="129"/>
      <c r="S53" s="129"/>
      <c r="T53" s="129"/>
      <c r="U53" s="129"/>
      <c r="V53" s="129"/>
      <c r="W53" s="129"/>
      <c r="X53" s="129"/>
      <c r="Y53" s="129"/>
      <c r="Z53" s="129"/>
    </row>
    <row r="54" spans="1:26" ht="15.75" customHeight="1">
      <c r="A54" s="129"/>
      <c r="B54" s="129"/>
      <c r="C54" s="207" t="s">
        <v>730</v>
      </c>
      <c r="D54" s="133"/>
      <c r="E54" s="133"/>
      <c r="F54" s="208">
        <f t="shared" si="13"/>
        <v>0</v>
      </c>
      <c r="G54" s="133"/>
      <c r="H54" s="133"/>
      <c r="I54" s="208">
        <f t="shared" si="15"/>
        <v>0</v>
      </c>
      <c r="J54" s="129"/>
      <c r="K54" s="129"/>
      <c r="L54" s="129"/>
      <c r="M54" s="129"/>
      <c r="N54" s="129"/>
      <c r="O54" s="129"/>
      <c r="P54" s="129"/>
      <c r="Q54" s="129"/>
      <c r="R54" s="129"/>
      <c r="S54" s="129"/>
      <c r="T54" s="129"/>
      <c r="U54" s="129"/>
      <c r="V54" s="129"/>
      <c r="W54" s="129"/>
      <c r="X54" s="129"/>
      <c r="Y54" s="129"/>
      <c r="Z54" s="129"/>
    </row>
    <row r="55" spans="1:26" ht="15.75" customHeight="1">
      <c r="A55" s="129"/>
      <c r="B55" s="129"/>
      <c r="C55" s="207" t="s">
        <v>731</v>
      </c>
      <c r="D55" s="133"/>
      <c r="E55" s="133"/>
      <c r="F55" s="208">
        <f t="shared" si="13"/>
        <v>0</v>
      </c>
      <c r="G55" s="133"/>
      <c r="H55" s="133"/>
      <c r="I55" s="208">
        <f t="shared" si="15"/>
        <v>0</v>
      </c>
      <c r="J55" s="129"/>
      <c r="K55" s="129"/>
      <c r="L55" s="129"/>
      <c r="M55" s="129"/>
      <c r="N55" s="129"/>
      <c r="O55" s="129"/>
      <c r="P55" s="129"/>
      <c r="Q55" s="129"/>
      <c r="R55" s="129"/>
      <c r="S55" s="129"/>
      <c r="T55" s="129"/>
      <c r="U55" s="129"/>
      <c r="V55" s="129"/>
      <c r="W55" s="129"/>
      <c r="X55" s="129"/>
      <c r="Y55" s="129"/>
      <c r="Z55" s="129"/>
    </row>
    <row r="56" spans="1:26" ht="15.75" customHeight="1">
      <c r="A56" s="129"/>
      <c r="B56" s="129"/>
      <c r="C56" s="207" t="s">
        <v>732</v>
      </c>
      <c r="D56" s="133"/>
      <c r="E56" s="133"/>
      <c r="F56" s="208">
        <f t="shared" si="13"/>
        <v>0</v>
      </c>
      <c r="G56" s="133"/>
      <c r="H56" s="133"/>
      <c r="I56" s="208">
        <f t="shared" si="15"/>
        <v>0</v>
      </c>
      <c r="J56" s="129"/>
      <c r="K56" s="129"/>
      <c r="L56" s="129"/>
      <c r="M56" s="129"/>
      <c r="N56" s="129"/>
      <c r="O56" s="129"/>
      <c r="P56" s="129"/>
      <c r="Q56" s="129"/>
      <c r="R56" s="129"/>
      <c r="S56" s="129"/>
      <c r="T56" s="129"/>
      <c r="U56" s="129"/>
      <c r="V56" s="129"/>
      <c r="W56" s="129"/>
      <c r="X56" s="129"/>
      <c r="Y56" s="129"/>
      <c r="Z56" s="129"/>
    </row>
    <row r="57" spans="1:26" ht="15.75" customHeight="1">
      <c r="A57" s="129"/>
      <c r="B57" s="129"/>
      <c r="C57" s="207" t="s">
        <v>733</v>
      </c>
      <c r="D57" s="133"/>
      <c r="E57" s="133"/>
      <c r="F57" s="208">
        <f t="shared" si="13"/>
        <v>0</v>
      </c>
      <c r="G57" s="133"/>
      <c r="H57" s="133"/>
      <c r="I57" s="208">
        <f t="shared" si="15"/>
        <v>0</v>
      </c>
      <c r="J57" s="129"/>
      <c r="K57" s="129"/>
      <c r="L57" s="129"/>
      <c r="M57" s="129"/>
      <c r="N57" s="129"/>
      <c r="O57" s="129"/>
      <c r="P57" s="129"/>
      <c r="Q57" s="129"/>
      <c r="R57" s="129"/>
      <c r="S57" s="129"/>
      <c r="T57" s="129"/>
      <c r="U57" s="129"/>
      <c r="V57" s="129"/>
      <c r="W57" s="129"/>
      <c r="X57" s="129"/>
      <c r="Y57" s="129"/>
      <c r="Z57" s="129"/>
    </row>
    <row r="58" spans="1:26" ht="15.75" customHeight="1">
      <c r="A58" s="129"/>
      <c r="B58" s="129"/>
      <c r="C58" s="207" t="s">
        <v>734</v>
      </c>
      <c r="D58" s="133"/>
      <c r="E58" s="133"/>
      <c r="F58" s="208">
        <f t="shared" si="13"/>
        <v>0</v>
      </c>
      <c r="G58" s="133"/>
      <c r="H58" s="133"/>
      <c r="I58" s="208">
        <f t="shared" si="15"/>
        <v>0</v>
      </c>
      <c r="J58" s="129"/>
      <c r="K58" s="129"/>
      <c r="L58" s="129"/>
      <c r="M58" s="129"/>
      <c r="N58" s="129"/>
      <c r="O58" s="129"/>
      <c r="P58" s="129"/>
      <c r="Q58" s="129"/>
      <c r="R58" s="129"/>
      <c r="S58" s="129"/>
      <c r="T58" s="129"/>
      <c r="U58" s="129"/>
      <c r="V58" s="129"/>
      <c r="W58" s="129"/>
      <c r="X58" s="129"/>
      <c r="Y58" s="129"/>
      <c r="Z58" s="129"/>
    </row>
    <row r="59" spans="1:26" ht="15.75" customHeight="1">
      <c r="A59" s="129"/>
      <c r="B59" s="129"/>
      <c r="C59" s="207" t="s">
        <v>735</v>
      </c>
      <c r="D59" s="133"/>
      <c r="E59" s="133"/>
      <c r="F59" s="208">
        <f t="shared" si="13"/>
        <v>0</v>
      </c>
      <c r="G59" s="133"/>
      <c r="H59" s="133"/>
      <c r="I59" s="208">
        <f t="shared" si="15"/>
        <v>0</v>
      </c>
      <c r="J59" s="129"/>
      <c r="K59" s="129"/>
      <c r="L59" s="129"/>
      <c r="M59" s="129"/>
      <c r="N59" s="129"/>
      <c r="O59" s="129"/>
      <c r="P59" s="129"/>
      <c r="Q59" s="129"/>
      <c r="R59" s="129"/>
      <c r="S59" s="129"/>
      <c r="T59" s="129"/>
      <c r="U59" s="129"/>
      <c r="V59" s="129"/>
      <c r="W59" s="129"/>
      <c r="X59" s="129"/>
      <c r="Y59" s="129"/>
      <c r="Z59" s="129"/>
    </row>
    <row r="60" spans="1:26" ht="15.75" customHeight="1">
      <c r="A60" s="129"/>
      <c r="B60" s="591" t="s">
        <v>5042</v>
      </c>
      <c r="C60" s="538"/>
      <c r="D60" s="210">
        <f t="shared" ref="D60:E60" si="18">SUM(D61:D69)</f>
        <v>0</v>
      </c>
      <c r="E60" s="210">
        <f t="shared" si="18"/>
        <v>0</v>
      </c>
      <c r="F60" s="210">
        <f t="shared" si="13"/>
        <v>0</v>
      </c>
      <c r="G60" s="210">
        <f t="shared" ref="G60:H60" si="19">SUM(G61:G69)</f>
        <v>0</v>
      </c>
      <c r="H60" s="210">
        <f t="shared" si="19"/>
        <v>0</v>
      </c>
      <c r="I60" s="210">
        <f t="shared" si="15"/>
        <v>0</v>
      </c>
      <c r="J60" s="129"/>
      <c r="K60" s="129"/>
      <c r="L60" s="129"/>
      <c r="M60" s="129"/>
      <c r="N60" s="129"/>
      <c r="O60" s="129"/>
      <c r="P60" s="129"/>
      <c r="Q60" s="129"/>
      <c r="R60" s="129"/>
      <c r="S60" s="129"/>
      <c r="T60" s="129"/>
      <c r="U60" s="129"/>
      <c r="V60" s="129"/>
      <c r="W60" s="129"/>
      <c r="X60" s="129"/>
      <c r="Y60" s="129"/>
      <c r="Z60" s="129"/>
    </row>
    <row r="61" spans="1:26" ht="15.75" customHeight="1">
      <c r="A61" s="129"/>
      <c r="B61" s="128"/>
      <c r="C61" s="207" t="s">
        <v>737</v>
      </c>
      <c r="D61" s="133"/>
      <c r="E61" s="133"/>
      <c r="F61" s="208">
        <f t="shared" si="13"/>
        <v>0</v>
      </c>
      <c r="G61" s="133"/>
      <c r="H61" s="133"/>
      <c r="I61" s="208">
        <f t="shared" si="15"/>
        <v>0</v>
      </c>
      <c r="J61" s="129"/>
      <c r="K61" s="129"/>
      <c r="L61" s="129"/>
      <c r="M61" s="129"/>
      <c r="N61" s="129"/>
      <c r="O61" s="129"/>
      <c r="P61" s="129"/>
      <c r="Q61" s="129"/>
      <c r="R61" s="129"/>
      <c r="S61" s="129"/>
      <c r="T61" s="129"/>
      <c r="U61" s="129"/>
      <c r="V61" s="129"/>
      <c r="W61" s="129"/>
      <c r="X61" s="129"/>
      <c r="Y61" s="129"/>
      <c r="Z61" s="129"/>
    </row>
    <row r="62" spans="1:26" ht="15.75" customHeight="1">
      <c r="A62" s="129"/>
      <c r="B62" s="129"/>
      <c r="C62" s="207" t="s">
        <v>738</v>
      </c>
      <c r="D62" s="133"/>
      <c r="E62" s="133"/>
      <c r="F62" s="208">
        <f t="shared" si="13"/>
        <v>0</v>
      </c>
      <c r="G62" s="133"/>
      <c r="H62" s="133"/>
      <c r="I62" s="208">
        <f t="shared" si="15"/>
        <v>0</v>
      </c>
      <c r="J62" s="129"/>
      <c r="K62" s="129"/>
      <c r="L62" s="129"/>
      <c r="M62" s="129"/>
      <c r="N62" s="129"/>
      <c r="O62" s="129"/>
      <c r="P62" s="129"/>
      <c r="Q62" s="129"/>
      <c r="R62" s="129"/>
      <c r="S62" s="129"/>
      <c r="T62" s="129"/>
      <c r="U62" s="129"/>
      <c r="V62" s="129"/>
      <c r="W62" s="129"/>
      <c r="X62" s="129"/>
      <c r="Y62" s="129"/>
      <c r="Z62" s="129"/>
    </row>
    <row r="63" spans="1:26" ht="15.75" customHeight="1">
      <c r="A63" s="129"/>
      <c r="B63" s="129"/>
      <c r="C63" s="207" t="s">
        <v>739</v>
      </c>
      <c r="D63" s="133"/>
      <c r="E63" s="133"/>
      <c r="F63" s="208">
        <f t="shared" si="13"/>
        <v>0</v>
      </c>
      <c r="G63" s="133"/>
      <c r="H63" s="133"/>
      <c r="I63" s="208">
        <f t="shared" si="15"/>
        <v>0</v>
      </c>
      <c r="J63" s="129"/>
      <c r="K63" s="129"/>
      <c r="L63" s="129"/>
      <c r="M63" s="129"/>
      <c r="N63" s="129"/>
      <c r="O63" s="129"/>
      <c r="P63" s="129"/>
      <c r="Q63" s="129"/>
      <c r="R63" s="129"/>
      <c r="S63" s="129"/>
      <c r="T63" s="129"/>
      <c r="U63" s="129"/>
      <c r="V63" s="129"/>
      <c r="W63" s="129"/>
      <c r="X63" s="129"/>
      <c r="Y63" s="129"/>
      <c r="Z63" s="129"/>
    </row>
    <row r="64" spans="1:26" ht="15.75" customHeight="1">
      <c r="A64" s="129"/>
      <c r="B64" s="129"/>
      <c r="C64" s="207" t="s">
        <v>740</v>
      </c>
      <c r="D64" s="133"/>
      <c r="E64" s="133"/>
      <c r="F64" s="208">
        <f t="shared" si="13"/>
        <v>0</v>
      </c>
      <c r="G64" s="133"/>
      <c r="H64" s="133"/>
      <c r="I64" s="208">
        <f t="shared" si="15"/>
        <v>0</v>
      </c>
      <c r="J64" s="129"/>
      <c r="K64" s="129"/>
      <c r="L64" s="129"/>
      <c r="M64" s="129"/>
      <c r="N64" s="129"/>
      <c r="O64" s="129"/>
      <c r="P64" s="129"/>
      <c r="Q64" s="129"/>
      <c r="R64" s="129"/>
      <c r="S64" s="129"/>
      <c r="T64" s="129"/>
      <c r="U64" s="129"/>
      <c r="V64" s="129"/>
      <c r="W64" s="129"/>
      <c r="X64" s="129"/>
      <c r="Y64" s="129"/>
      <c r="Z64" s="129"/>
    </row>
    <row r="65" spans="1:26" ht="15.75" customHeight="1">
      <c r="A65" s="129"/>
      <c r="B65" s="129"/>
      <c r="C65" s="207" t="s">
        <v>741</v>
      </c>
      <c r="D65" s="133"/>
      <c r="E65" s="133"/>
      <c r="F65" s="208">
        <f t="shared" si="13"/>
        <v>0</v>
      </c>
      <c r="G65" s="133"/>
      <c r="H65" s="133"/>
      <c r="I65" s="208">
        <f t="shared" si="15"/>
        <v>0</v>
      </c>
      <c r="J65" s="129"/>
      <c r="K65" s="129"/>
      <c r="L65" s="129"/>
      <c r="M65" s="129"/>
      <c r="N65" s="129"/>
      <c r="O65" s="129"/>
      <c r="P65" s="129"/>
      <c r="Q65" s="129"/>
      <c r="R65" s="129"/>
      <c r="S65" s="129"/>
      <c r="T65" s="129"/>
      <c r="U65" s="129"/>
      <c r="V65" s="129"/>
      <c r="W65" s="129"/>
      <c r="X65" s="129"/>
      <c r="Y65" s="129"/>
      <c r="Z65" s="129"/>
    </row>
    <row r="66" spans="1:26" ht="15.75" customHeight="1">
      <c r="A66" s="129"/>
      <c r="B66" s="129"/>
      <c r="C66" s="207" t="s">
        <v>742</v>
      </c>
      <c r="D66" s="133"/>
      <c r="E66" s="133"/>
      <c r="F66" s="208">
        <f t="shared" si="13"/>
        <v>0</v>
      </c>
      <c r="G66" s="133"/>
      <c r="H66" s="133"/>
      <c r="I66" s="208">
        <f t="shared" si="15"/>
        <v>0</v>
      </c>
      <c r="J66" s="129"/>
      <c r="K66" s="129"/>
      <c r="L66" s="129"/>
      <c r="M66" s="129"/>
      <c r="N66" s="129"/>
      <c r="O66" s="129"/>
      <c r="P66" s="129"/>
      <c r="Q66" s="129"/>
      <c r="R66" s="129"/>
      <c r="S66" s="129"/>
      <c r="T66" s="129"/>
      <c r="U66" s="129"/>
      <c r="V66" s="129"/>
      <c r="W66" s="129"/>
      <c r="X66" s="129"/>
      <c r="Y66" s="129"/>
      <c r="Z66" s="129"/>
    </row>
    <row r="67" spans="1:26" ht="15.75" customHeight="1">
      <c r="A67" s="129"/>
      <c r="B67" s="129"/>
      <c r="C67" s="207" t="s">
        <v>743</v>
      </c>
      <c r="D67" s="133"/>
      <c r="E67" s="133"/>
      <c r="F67" s="208">
        <f t="shared" si="13"/>
        <v>0</v>
      </c>
      <c r="G67" s="133"/>
      <c r="H67" s="133"/>
      <c r="I67" s="208">
        <f t="shared" si="15"/>
        <v>0</v>
      </c>
      <c r="J67" s="129"/>
      <c r="K67" s="129"/>
      <c r="L67" s="129"/>
      <c r="M67" s="129"/>
      <c r="N67" s="129"/>
      <c r="O67" s="129"/>
      <c r="P67" s="129"/>
      <c r="Q67" s="129"/>
      <c r="R67" s="129"/>
      <c r="S67" s="129"/>
      <c r="T67" s="129"/>
      <c r="U67" s="129"/>
      <c r="V67" s="129"/>
      <c r="W67" s="129"/>
      <c r="X67" s="129"/>
      <c r="Y67" s="129"/>
      <c r="Z67" s="129"/>
    </row>
    <row r="68" spans="1:26" ht="15.75" customHeight="1">
      <c r="A68" s="129"/>
      <c r="B68" s="129"/>
      <c r="C68" s="207" t="s">
        <v>744</v>
      </c>
      <c r="D68" s="133"/>
      <c r="E68" s="133"/>
      <c r="F68" s="208">
        <f t="shared" si="13"/>
        <v>0</v>
      </c>
      <c r="G68" s="133"/>
      <c r="H68" s="133"/>
      <c r="I68" s="208">
        <f t="shared" si="15"/>
        <v>0</v>
      </c>
      <c r="J68" s="129"/>
      <c r="K68" s="129"/>
      <c r="L68" s="129"/>
      <c r="M68" s="129"/>
      <c r="N68" s="129"/>
      <c r="O68" s="129"/>
      <c r="P68" s="129"/>
      <c r="Q68" s="129"/>
      <c r="R68" s="129"/>
      <c r="S68" s="129"/>
      <c r="T68" s="129"/>
      <c r="U68" s="129"/>
      <c r="V68" s="129"/>
      <c r="W68" s="129"/>
      <c r="X68" s="129"/>
      <c r="Y68" s="129"/>
      <c r="Z68" s="129"/>
    </row>
    <row r="69" spans="1:26" ht="15.75" customHeight="1">
      <c r="A69" s="129"/>
      <c r="B69" s="129"/>
      <c r="C69" s="207" t="s">
        <v>745</v>
      </c>
      <c r="D69" s="133"/>
      <c r="E69" s="133"/>
      <c r="F69" s="208">
        <f t="shared" si="13"/>
        <v>0</v>
      </c>
      <c r="G69" s="133"/>
      <c r="H69" s="133"/>
      <c r="I69" s="208">
        <f t="shared" si="15"/>
        <v>0</v>
      </c>
      <c r="J69" s="129"/>
      <c r="K69" s="129"/>
      <c r="L69" s="129"/>
      <c r="M69" s="129"/>
      <c r="N69" s="129"/>
      <c r="O69" s="129"/>
      <c r="P69" s="129"/>
      <c r="Q69" s="129"/>
      <c r="R69" s="129"/>
      <c r="S69" s="129"/>
      <c r="T69" s="129"/>
      <c r="U69" s="129"/>
      <c r="V69" s="129"/>
      <c r="W69" s="129"/>
      <c r="X69" s="129"/>
      <c r="Y69" s="129"/>
      <c r="Z69" s="129"/>
    </row>
    <row r="70" spans="1:26" ht="15.75" customHeight="1">
      <c r="A70" s="129"/>
      <c r="B70" s="591" t="s">
        <v>5043</v>
      </c>
      <c r="C70" s="538"/>
      <c r="D70" s="210">
        <f t="shared" ref="D70:E70" si="20">SUM(D71:D74)</f>
        <v>0</v>
      </c>
      <c r="E70" s="210">
        <f t="shared" si="20"/>
        <v>0</v>
      </c>
      <c r="F70" s="210">
        <f t="shared" si="13"/>
        <v>0</v>
      </c>
      <c r="G70" s="210">
        <f t="shared" ref="G70:H70" si="21">SUM(G71:G74)</f>
        <v>0</v>
      </c>
      <c r="H70" s="210">
        <f t="shared" si="21"/>
        <v>0</v>
      </c>
      <c r="I70" s="210">
        <f t="shared" si="15"/>
        <v>0</v>
      </c>
      <c r="J70" s="129"/>
      <c r="K70" s="129"/>
      <c r="L70" s="129"/>
      <c r="M70" s="129"/>
      <c r="N70" s="129"/>
      <c r="O70" s="129"/>
      <c r="P70" s="129"/>
      <c r="Q70" s="129"/>
      <c r="R70" s="129"/>
      <c r="S70" s="129"/>
      <c r="T70" s="129"/>
      <c r="U70" s="129"/>
      <c r="V70" s="129"/>
      <c r="W70" s="129"/>
      <c r="X70" s="129"/>
      <c r="Y70" s="129"/>
      <c r="Z70" s="129"/>
    </row>
    <row r="71" spans="1:26" ht="15.75" customHeight="1">
      <c r="A71" s="129"/>
      <c r="B71" s="129"/>
      <c r="C71" s="211" t="s">
        <v>747</v>
      </c>
      <c r="D71" s="133"/>
      <c r="E71" s="133"/>
      <c r="F71" s="208">
        <f t="shared" si="13"/>
        <v>0</v>
      </c>
      <c r="G71" s="133"/>
      <c r="H71" s="133"/>
      <c r="I71" s="208">
        <f t="shared" si="15"/>
        <v>0</v>
      </c>
      <c r="J71" s="129"/>
      <c r="K71" s="129"/>
      <c r="L71" s="129"/>
      <c r="M71" s="129"/>
      <c r="N71" s="129"/>
      <c r="O71" s="129"/>
      <c r="P71" s="129"/>
      <c r="Q71" s="129"/>
      <c r="R71" s="129"/>
      <c r="S71" s="129"/>
      <c r="T71" s="129"/>
      <c r="U71" s="129"/>
      <c r="V71" s="129"/>
      <c r="W71" s="129"/>
      <c r="X71" s="129"/>
      <c r="Y71" s="129"/>
      <c r="Z71" s="129"/>
    </row>
    <row r="72" spans="1:26" ht="15.75" customHeight="1">
      <c r="A72" s="129"/>
      <c r="B72" s="129"/>
      <c r="C72" s="212" t="s">
        <v>748</v>
      </c>
      <c r="D72" s="133"/>
      <c r="E72" s="133"/>
      <c r="F72" s="208">
        <f t="shared" si="13"/>
        <v>0</v>
      </c>
      <c r="G72" s="133"/>
      <c r="H72" s="133"/>
      <c r="I72" s="208">
        <f t="shared" si="15"/>
        <v>0</v>
      </c>
      <c r="J72" s="129"/>
      <c r="K72" s="129"/>
      <c r="L72" s="129"/>
      <c r="M72" s="129"/>
      <c r="N72" s="129"/>
      <c r="O72" s="129"/>
      <c r="P72" s="129"/>
      <c r="Q72" s="129"/>
      <c r="R72" s="129"/>
      <c r="S72" s="129"/>
      <c r="T72" s="129"/>
      <c r="U72" s="129"/>
      <c r="V72" s="129"/>
      <c r="W72" s="129"/>
      <c r="X72" s="129"/>
      <c r="Y72" s="129"/>
      <c r="Z72" s="129"/>
    </row>
    <row r="73" spans="1:26" ht="15.75" customHeight="1">
      <c r="A73" s="129"/>
      <c r="B73" s="129"/>
      <c r="C73" s="207" t="s">
        <v>749</v>
      </c>
      <c r="D73" s="133"/>
      <c r="E73" s="133"/>
      <c r="F73" s="208">
        <f t="shared" si="13"/>
        <v>0</v>
      </c>
      <c r="G73" s="133"/>
      <c r="H73" s="133"/>
      <c r="I73" s="208">
        <f t="shared" si="15"/>
        <v>0</v>
      </c>
      <c r="J73" s="129"/>
      <c r="K73" s="129"/>
      <c r="L73" s="129"/>
      <c r="M73" s="129"/>
      <c r="N73" s="129"/>
      <c r="O73" s="129"/>
      <c r="P73" s="129"/>
      <c r="Q73" s="129"/>
      <c r="R73" s="129"/>
      <c r="S73" s="129"/>
      <c r="T73" s="129"/>
      <c r="U73" s="129"/>
      <c r="V73" s="129"/>
      <c r="W73" s="129"/>
      <c r="X73" s="129"/>
      <c r="Y73" s="129"/>
      <c r="Z73" s="129"/>
    </row>
    <row r="74" spans="1:26" ht="15.75" customHeight="1">
      <c r="A74" s="129"/>
      <c r="B74" s="129"/>
      <c r="C74" s="207" t="s">
        <v>750</v>
      </c>
      <c r="D74" s="133"/>
      <c r="E74" s="133"/>
      <c r="F74" s="213">
        <f t="shared" si="13"/>
        <v>0</v>
      </c>
      <c r="G74" s="133"/>
      <c r="H74" s="133"/>
      <c r="I74" s="213">
        <f t="shared" si="15"/>
        <v>0</v>
      </c>
      <c r="J74" s="129"/>
      <c r="K74" s="129"/>
      <c r="L74" s="129"/>
      <c r="M74" s="129"/>
      <c r="N74" s="129"/>
      <c r="O74" s="129"/>
      <c r="P74" s="129"/>
      <c r="Q74" s="129"/>
      <c r="R74" s="129"/>
      <c r="S74" s="129"/>
      <c r="T74" s="129"/>
      <c r="U74" s="129"/>
      <c r="V74" s="129"/>
      <c r="W74" s="129"/>
      <c r="X74" s="129"/>
      <c r="Y74" s="129"/>
      <c r="Z74" s="129"/>
    </row>
    <row r="75" spans="1:26" ht="15.75" customHeight="1">
      <c r="A75" s="129"/>
      <c r="B75" s="120"/>
      <c r="C75" s="214" t="s">
        <v>628</v>
      </c>
      <c r="D75" s="217">
        <f t="shared" ref="D75:E75" si="22">D43+D52+D60+D70</f>
        <v>0</v>
      </c>
      <c r="E75" s="217">
        <f t="shared" si="22"/>
        <v>0</v>
      </c>
      <c r="F75" s="217">
        <f t="shared" si="13"/>
        <v>0</v>
      </c>
      <c r="G75" s="217">
        <f t="shared" ref="G75:H75" si="23">G43+G52+G60+G70</f>
        <v>0</v>
      </c>
      <c r="H75" s="217">
        <f t="shared" si="23"/>
        <v>0</v>
      </c>
      <c r="I75" s="217">
        <f t="shared" si="15"/>
        <v>0</v>
      </c>
      <c r="J75" s="129"/>
      <c r="K75" s="129"/>
      <c r="L75" s="129"/>
      <c r="M75" s="129"/>
      <c r="N75" s="129"/>
      <c r="O75" s="129"/>
      <c r="P75" s="129"/>
      <c r="Q75" s="129"/>
      <c r="R75" s="129"/>
      <c r="S75" s="129"/>
      <c r="T75" s="129"/>
      <c r="U75" s="129"/>
      <c r="V75" s="129"/>
      <c r="W75" s="129"/>
      <c r="X75" s="129"/>
      <c r="Y75" s="129"/>
      <c r="Z75" s="129"/>
    </row>
    <row r="76" spans="1:26" ht="15.75" customHeight="1">
      <c r="A76" s="129"/>
      <c r="B76" s="218"/>
      <c r="C76" s="219" t="s">
        <v>5045</v>
      </c>
      <c r="D76" s="220">
        <f t="shared" ref="D76:I76" si="24">D41+D75</f>
        <v>0</v>
      </c>
      <c r="E76" s="220">
        <f t="shared" si="24"/>
        <v>0</v>
      </c>
      <c r="F76" s="220">
        <f t="shared" si="24"/>
        <v>0</v>
      </c>
      <c r="G76" s="220">
        <f t="shared" si="24"/>
        <v>0</v>
      </c>
      <c r="H76" s="220">
        <f t="shared" si="24"/>
        <v>0</v>
      </c>
      <c r="I76" s="220">
        <f t="shared" si="24"/>
        <v>0</v>
      </c>
      <c r="J76" s="221"/>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222" t="s">
        <v>4897</v>
      </c>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56"/>
      <c r="D80" s="129"/>
      <c r="E80" s="156"/>
      <c r="F80" s="156"/>
      <c r="G80" s="156"/>
      <c r="H80" s="156"/>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589" t="str">
        <f>Validacion!A7</f>
        <v>LIC. JOSÉ MIGUEL GOMEZ LOPEZ</v>
      </c>
      <c r="D81" s="129"/>
      <c r="E81" s="589" t="str">
        <f>Validacion!A9</f>
        <v>LIC. BERTHA MARCELA GONGORA JIMENEZ</v>
      </c>
      <c r="F81" s="505"/>
      <c r="G81" s="505"/>
      <c r="H81" s="505"/>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505"/>
      <c r="D82" s="129"/>
      <c r="E82" s="505"/>
      <c r="F82" s="505"/>
      <c r="G82" s="505"/>
      <c r="H82" s="505"/>
      <c r="I82" s="129"/>
      <c r="J82" s="129"/>
      <c r="K82" s="129"/>
      <c r="L82" s="129"/>
      <c r="M82" s="129"/>
      <c r="N82" s="129"/>
      <c r="O82" s="129"/>
      <c r="P82" s="129"/>
      <c r="Q82" s="129"/>
      <c r="R82" s="129"/>
      <c r="S82" s="129"/>
      <c r="T82" s="129"/>
      <c r="U82" s="129"/>
      <c r="V82" s="129"/>
      <c r="W82" s="129"/>
      <c r="X82" s="129"/>
      <c r="Y82" s="129"/>
      <c r="Z82" s="129"/>
    </row>
    <row r="83" spans="1:26" ht="15" customHeight="1">
      <c r="A83" s="129"/>
      <c r="B83" s="129"/>
      <c r="C83" s="580" t="s">
        <v>5036</v>
      </c>
      <c r="D83" s="129"/>
      <c r="E83" s="589" t="s">
        <v>5037</v>
      </c>
      <c r="F83" s="505"/>
      <c r="G83" s="505"/>
      <c r="H83" s="505"/>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505"/>
      <c r="D84" s="129"/>
      <c r="E84" s="505"/>
      <c r="F84" s="505"/>
      <c r="G84" s="505"/>
      <c r="H84" s="505"/>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8">
    <mergeCell ref="D6:H6"/>
    <mergeCell ref="I6:I7"/>
    <mergeCell ref="C81:C82"/>
    <mergeCell ref="E81:H82"/>
    <mergeCell ref="C83:C84"/>
    <mergeCell ref="E83:H84"/>
    <mergeCell ref="A6:C7"/>
    <mergeCell ref="B18:C18"/>
    <mergeCell ref="B26:C26"/>
    <mergeCell ref="B36:C36"/>
    <mergeCell ref="B52:C52"/>
    <mergeCell ref="B60:C60"/>
    <mergeCell ref="B70:C70"/>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85" t="str">
        <f>Validacion!A2</f>
        <v>Jocotepec</v>
      </c>
      <c r="B1" s="505"/>
      <c r="C1" s="505"/>
      <c r="D1" s="505"/>
      <c r="E1" s="505"/>
      <c r="F1" s="505"/>
      <c r="G1" s="505"/>
      <c r="H1" s="505"/>
      <c r="I1" s="505"/>
      <c r="J1" s="224"/>
      <c r="K1" s="224"/>
      <c r="L1" s="129"/>
      <c r="M1" s="129"/>
      <c r="N1" s="129"/>
      <c r="O1" s="129"/>
      <c r="P1" s="129"/>
      <c r="Q1" s="129"/>
      <c r="R1" s="129"/>
      <c r="S1" s="129"/>
      <c r="T1" s="129"/>
      <c r="U1" s="129"/>
      <c r="V1" s="129"/>
      <c r="W1" s="129"/>
      <c r="X1" s="129"/>
      <c r="Y1" s="129"/>
      <c r="Z1" s="129"/>
    </row>
    <row r="2" spans="1:26" ht="14.25" customHeight="1">
      <c r="A2" s="586" t="s">
        <v>5046</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4.25" customHeight="1">
      <c r="A3" s="586" t="s">
        <v>5047</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4.25" customHeight="1">
      <c r="A4" s="587" t="e">
        <f>'F6'!A3</f>
        <v>#REF!</v>
      </c>
      <c r="B4" s="505"/>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14.25" customHeight="1">
      <c r="A5" s="578" t="s">
        <v>4900</v>
      </c>
      <c r="B5" s="505"/>
      <c r="C5" s="505"/>
      <c r="D5" s="505"/>
      <c r="E5" s="505"/>
      <c r="F5" s="505"/>
      <c r="G5" s="505"/>
      <c r="H5" s="505"/>
      <c r="I5" s="505"/>
      <c r="J5" s="129"/>
      <c r="K5" s="129"/>
      <c r="L5" s="129"/>
      <c r="M5" s="129"/>
      <c r="N5" s="129"/>
      <c r="O5" s="129"/>
      <c r="P5" s="129"/>
      <c r="Q5" s="129"/>
      <c r="R5" s="129"/>
      <c r="S5" s="129"/>
      <c r="T5" s="129"/>
      <c r="U5" s="129"/>
      <c r="V5" s="129"/>
      <c r="W5" s="129"/>
      <c r="X5" s="129"/>
      <c r="Y5" s="129"/>
      <c r="Z5" s="129"/>
    </row>
    <row r="6" spans="1:26" ht="15" customHeight="1">
      <c r="A6" s="592" t="s">
        <v>779</v>
      </c>
      <c r="B6" s="574"/>
      <c r="C6" s="574"/>
      <c r="D6" s="596" t="s">
        <v>5029</v>
      </c>
      <c r="E6" s="597"/>
      <c r="F6" s="597"/>
      <c r="G6" s="597"/>
      <c r="H6" s="597"/>
      <c r="I6" s="598" t="s">
        <v>5030</v>
      </c>
      <c r="J6" s="129"/>
      <c r="K6" s="129"/>
      <c r="L6" s="129"/>
      <c r="M6" s="129"/>
      <c r="N6" s="129"/>
      <c r="O6" s="129"/>
      <c r="P6" s="129"/>
      <c r="Q6" s="129"/>
      <c r="R6" s="129"/>
      <c r="S6" s="129"/>
      <c r="T6" s="129"/>
      <c r="U6" s="129"/>
      <c r="V6" s="129"/>
      <c r="W6" s="129"/>
      <c r="X6" s="129"/>
      <c r="Y6" s="129"/>
      <c r="Z6" s="129"/>
    </row>
    <row r="7" spans="1:26" ht="14.25" customHeight="1">
      <c r="A7" s="560"/>
      <c r="B7" s="560"/>
      <c r="C7" s="560"/>
      <c r="D7" s="225" t="s">
        <v>5031</v>
      </c>
      <c r="E7" s="226" t="s">
        <v>5032</v>
      </c>
      <c r="F7" s="225" t="s">
        <v>5048</v>
      </c>
      <c r="G7" s="225" t="s">
        <v>5034</v>
      </c>
      <c r="H7" s="225" t="s">
        <v>5035</v>
      </c>
      <c r="I7" s="560"/>
      <c r="J7" s="129"/>
      <c r="K7" s="129"/>
      <c r="L7" s="129"/>
      <c r="M7" s="129"/>
      <c r="N7" s="129"/>
      <c r="O7" s="129"/>
      <c r="P7" s="129"/>
      <c r="Q7" s="129"/>
      <c r="R7" s="129"/>
      <c r="S7" s="129"/>
      <c r="T7" s="129"/>
      <c r="U7" s="129"/>
      <c r="V7" s="129"/>
      <c r="W7" s="129"/>
      <c r="X7" s="129"/>
      <c r="Y7" s="129"/>
      <c r="Z7" s="129"/>
    </row>
    <row r="8" spans="1:26" ht="14.25" customHeight="1">
      <c r="A8" s="203" t="s">
        <v>5039</v>
      </c>
      <c r="B8" s="593" t="s">
        <v>753</v>
      </c>
      <c r="C8" s="505"/>
      <c r="D8" s="227"/>
      <c r="E8" s="227"/>
      <c r="F8" s="227"/>
      <c r="G8" s="227"/>
      <c r="H8" s="227"/>
      <c r="I8" s="227"/>
      <c r="J8" s="129"/>
      <c r="K8" s="129"/>
      <c r="L8" s="129"/>
      <c r="M8" s="129"/>
      <c r="N8" s="129"/>
      <c r="O8" s="129"/>
      <c r="P8" s="129"/>
      <c r="Q8" s="129"/>
      <c r="R8" s="129"/>
      <c r="S8" s="129"/>
      <c r="T8" s="129"/>
      <c r="U8" s="129"/>
      <c r="V8" s="129"/>
      <c r="W8" s="129"/>
      <c r="X8" s="129"/>
      <c r="Y8" s="129"/>
      <c r="Z8" s="129"/>
    </row>
    <row r="9" spans="1:26" ht="14.25" customHeight="1">
      <c r="A9" s="129"/>
      <c r="B9" s="228" t="s">
        <v>5049</v>
      </c>
      <c r="C9" s="229" t="s">
        <v>5050</v>
      </c>
      <c r="D9" s="133"/>
      <c r="E9" s="133"/>
      <c r="F9" s="210">
        <f t="shared" ref="F9:F18" si="0">D9+E9</f>
        <v>0</v>
      </c>
      <c r="G9" s="133"/>
      <c r="H9" s="133"/>
      <c r="I9" s="210">
        <f t="shared" ref="I9:I19" si="1">F9-G9</f>
        <v>0</v>
      </c>
      <c r="J9" s="129"/>
      <c r="K9" s="129"/>
      <c r="L9" s="129"/>
      <c r="M9" s="129"/>
      <c r="N9" s="129"/>
      <c r="O9" s="129"/>
      <c r="P9" s="129"/>
      <c r="Q9" s="129"/>
      <c r="R9" s="129"/>
      <c r="S9" s="129"/>
      <c r="T9" s="129"/>
      <c r="U9" s="129"/>
      <c r="V9" s="129"/>
      <c r="W9" s="129"/>
      <c r="X9" s="129"/>
      <c r="Y9" s="129"/>
      <c r="Z9" s="129"/>
    </row>
    <row r="10" spans="1:26" ht="14.25" customHeight="1">
      <c r="A10" s="129"/>
      <c r="B10" s="228" t="s">
        <v>5051</v>
      </c>
      <c r="C10" s="229" t="s">
        <v>5052</v>
      </c>
      <c r="D10" s="133"/>
      <c r="E10" s="133"/>
      <c r="F10" s="210">
        <f t="shared" si="0"/>
        <v>0</v>
      </c>
      <c r="G10" s="133"/>
      <c r="H10" s="133"/>
      <c r="I10" s="210">
        <f t="shared" si="1"/>
        <v>0</v>
      </c>
      <c r="J10" s="129"/>
      <c r="K10" s="129"/>
      <c r="L10" s="129"/>
      <c r="M10" s="129"/>
      <c r="N10" s="129"/>
      <c r="O10" s="129"/>
      <c r="P10" s="129"/>
      <c r="Q10" s="129"/>
      <c r="R10" s="129"/>
      <c r="S10" s="129"/>
      <c r="T10" s="129"/>
      <c r="U10" s="129"/>
      <c r="V10" s="129"/>
      <c r="W10" s="129"/>
      <c r="X10" s="129"/>
      <c r="Y10" s="129"/>
      <c r="Z10" s="129"/>
    </row>
    <row r="11" spans="1:26" ht="14.25" customHeight="1">
      <c r="A11" s="129"/>
      <c r="B11" s="228" t="s">
        <v>5053</v>
      </c>
      <c r="C11" s="229" t="s">
        <v>5054</v>
      </c>
      <c r="D11" s="210">
        <f t="shared" ref="D11:E11" si="2">D12+D13</f>
        <v>0</v>
      </c>
      <c r="E11" s="210">
        <f t="shared" si="2"/>
        <v>0</v>
      </c>
      <c r="F11" s="210">
        <f t="shared" si="0"/>
        <v>0</v>
      </c>
      <c r="G11" s="210">
        <f t="shared" ref="G11:H11" si="3">G12+G13</f>
        <v>0</v>
      </c>
      <c r="H11" s="210">
        <f t="shared" si="3"/>
        <v>0</v>
      </c>
      <c r="I11" s="210">
        <f t="shared" si="1"/>
        <v>0</v>
      </c>
      <c r="J11" s="129"/>
      <c r="K11" s="129"/>
      <c r="L11" s="129"/>
      <c r="M11" s="129"/>
      <c r="N11" s="129"/>
      <c r="O11" s="129"/>
      <c r="P11" s="129"/>
      <c r="Q11" s="129"/>
      <c r="R11" s="129"/>
      <c r="S11" s="129"/>
      <c r="T11" s="129"/>
      <c r="U11" s="129"/>
      <c r="V11" s="129"/>
      <c r="W11" s="129"/>
      <c r="X11" s="129"/>
      <c r="Y11" s="129"/>
      <c r="Z11" s="129"/>
    </row>
    <row r="12" spans="1:26" ht="14.25" customHeight="1">
      <c r="A12" s="129"/>
      <c r="B12" s="230"/>
      <c r="C12" s="231" t="s">
        <v>757</v>
      </c>
      <c r="D12" s="133"/>
      <c r="E12" s="133"/>
      <c r="F12" s="232">
        <f t="shared" si="0"/>
        <v>0</v>
      </c>
      <c r="G12" s="133"/>
      <c r="H12" s="133"/>
      <c r="I12" s="232">
        <f t="shared" si="1"/>
        <v>0</v>
      </c>
      <c r="J12" s="129"/>
      <c r="K12" s="129"/>
      <c r="L12" s="129"/>
      <c r="M12" s="129"/>
      <c r="N12" s="129"/>
      <c r="O12" s="129"/>
      <c r="P12" s="129"/>
      <c r="Q12" s="129"/>
      <c r="R12" s="129"/>
      <c r="S12" s="129"/>
      <c r="T12" s="129"/>
      <c r="U12" s="129"/>
      <c r="V12" s="129"/>
      <c r="W12" s="129"/>
      <c r="X12" s="129"/>
      <c r="Y12" s="129"/>
      <c r="Z12" s="129"/>
    </row>
    <row r="13" spans="1:26" ht="14.25" customHeight="1">
      <c r="A13" s="129"/>
      <c r="B13" s="233"/>
      <c r="C13" s="231" t="s">
        <v>758</v>
      </c>
      <c r="D13" s="133"/>
      <c r="E13" s="133"/>
      <c r="F13" s="232">
        <f t="shared" si="0"/>
        <v>0</v>
      </c>
      <c r="G13" s="133"/>
      <c r="H13" s="133"/>
      <c r="I13" s="232">
        <f t="shared" si="1"/>
        <v>0</v>
      </c>
      <c r="J13" s="129"/>
      <c r="K13" s="129"/>
      <c r="L13" s="129"/>
      <c r="M13" s="129"/>
      <c r="N13" s="129"/>
      <c r="O13" s="129"/>
      <c r="P13" s="129"/>
      <c r="Q13" s="129"/>
      <c r="R13" s="129"/>
      <c r="S13" s="129"/>
      <c r="T13" s="129"/>
      <c r="U13" s="129"/>
      <c r="V13" s="129"/>
      <c r="W13" s="129"/>
      <c r="X13" s="129"/>
      <c r="Y13" s="129"/>
      <c r="Z13" s="129"/>
    </row>
    <row r="14" spans="1:26" ht="14.25" customHeight="1">
      <c r="A14" s="129"/>
      <c r="B14" s="234" t="s">
        <v>5055</v>
      </c>
      <c r="C14" s="229" t="s">
        <v>5056</v>
      </c>
      <c r="D14" s="133"/>
      <c r="E14" s="133"/>
      <c r="F14" s="210">
        <f t="shared" si="0"/>
        <v>0</v>
      </c>
      <c r="G14" s="133"/>
      <c r="H14" s="133"/>
      <c r="I14" s="210">
        <f t="shared" si="1"/>
        <v>0</v>
      </c>
      <c r="J14" s="129"/>
      <c r="K14" s="129"/>
      <c r="L14" s="129"/>
      <c r="M14" s="129"/>
      <c r="N14" s="129"/>
      <c r="O14" s="129"/>
      <c r="P14" s="129"/>
      <c r="Q14" s="129"/>
      <c r="R14" s="129"/>
      <c r="S14" s="129"/>
      <c r="T14" s="129"/>
      <c r="U14" s="129"/>
      <c r="V14" s="129"/>
      <c r="W14" s="129"/>
      <c r="X14" s="129"/>
      <c r="Y14" s="129"/>
      <c r="Z14" s="129"/>
    </row>
    <row r="15" spans="1:26" ht="14.25" customHeight="1">
      <c r="A15" s="129"/>
      <c r="B15" s="228" t="s">
        <v>5057</v>
      </c>
      <c r="C15" s="229" t="s">
        <v>5058</v>
      </c>
      <c r="D15" s="163">
        <f t="shared" ref="D15:E15" si="4">D16+D17</f>
        <v>0</v>
      </c>
      <c r="E15" s="163">
        <f t="shared" si="4"/>
        <v>0</v>
      </c>
      <c r="F15" s="163">
        <f t="shared" si="0"/>
        <v>0</v>
      </c>
      <c r="G15" s="163">
        <f t="shared" ref="G15:H15" si="5">G16+G17</f>
        <v>0</v>
      </c>
      <c r="H15" s="163">
        <f t="shared" si="5"/>
        <v>0</v>
      </c>
      <c r="I15" s="163">
        <f t="shared" si="1"/>
        <v>0</v>
      </c>
      <c r="J15" s="129"/>
      <c r="K15" s="129"/>
      <c r="L15" s="129"/>
      <c r="M15" s="129"/>
      <c r="N15" s="129"/>
      <c r="O15" s="129"/>
      <c r="P15" s="129"/>
      <c r="Q15" s="129"/>
      <c r="R15" s="129"/>
      <c r="S15" s="129"/>
      <c r="T15" s="129"/>
      <c r="U15" s="129"/>
      <c r="V15" s="129"/>
      <c r="W15" s="129"/>
      <c r="X15" s="129"/>
      <c r="Y15" s="129"/>
      <c r="Z15" s="129"/>
    </row>
    <row r="16" spans="1:26" ht="14.25" customHeight="1">
      <c r="A16" s="129"/>
      <c r="B16" s="230"/>
      <c r="C16" s="231" t="s">
        <v>761</v>
      </c>
      <c r="D16" s="133"/>
      <c r="E16" s="133"/>
      <c r="F16" s="232">
        <f t="shared" si="0"/>
        <v>0</v>
      </c>
      <c r="G16" s="133"/>
      <c r="H16" s="133"/>
      <c r="I16" s="232">
        <f t="shared" si="1"/>
        <v>0</v>
      </c>
      <c r="J16" s="129"/>
      <c r="K16" s="129"/>
      <c r="L16" s="129"/>
      <c r="M16" s="129"/>
      <c r="N16" s="129"/>
      <c r="O16" s="129"/>
      <c r="P16" s="129"/>
      <c r="Q16" s="129"/>
      <c r="R16" s="129"/>
      <c r="S16" s="129"/>
      <c r="T16" s="129"/>
      <c r="U16" s="129"/>
      <c r="V16" s="129"/>
      <c r="W16" s="129"/>
      <c r="X16" s="129"/>
      <c r="Y16" s="129"/>
      <c r="Z16" s="129"/>
    </row>
    <row r="17" spans="1:26" ht="14.25" customHeight="1">
      <c r="A17" s="129"/>
      <c r="B17" s="233"/>
      <c r="C17" s="231" t="s">
        <v>761</v>
      </c>
      <c r="D17" s="133"/>
      <c r="E17" s="133"/>
      <c r="F17" s="232">
        <f t="shared" si="0"/>
        <v>0</v>
      </c>
      <c r="G17" s="133"/>
      <c r="H17" s="133"/>
      <c r="I17" s="232">
        <f t="shared" si="1"/>
        <v>0</v>
      </c>
      <c r="J17" s="129"/>
      <c r="K17" s="129"/>
      <c r="L17" s="129"/>
      <c r="M17" s="129"/>
      <c r="N17" s="129"/>
      <c r="O17" s="129"/>
      <c r="P17" s="129"/>
      <c r="Q17" s="129"/>
      <c r="R17" s="129"/>
      <c r="S17" s="129"/>
      <c r="T17" s="129"/>
      <c r="U17" s="129"/>
      <c r="V17" s="129"/>
      <c r="W17" s="129"/>
      <c r="X17" s="129"/>
      <c r="Y17" s="129"/>
      <c r="Z17" s="129"/>
    </row>
    <row r="18" spans="1:26" ht="14.25" customHeight="1">
      <c r="A18" s="129"/>
      <c r="B18" s="234" t="s">
        <v>5059</v>
      </c>
      <c r="C18" s="229" t="s">
        <v>5060</v>
      </c>
      <c r="D18" s="235"/>
      <c r="E18" s="235"/>
      <c r="F18" s="236">
        <f t="shared" si="0"/>
        <v>0</v>
      </c>
      <c r="G18" s="235"/>
      <c r="H18" s="235"/>
      <c r="I18" s="236">
        <f t="shared" si="1"/>
        <v>0</v>
      </c>
      <c r="J18" s="129"/>
      <c r="K18" s="129"/>
      <c r="L18" s="129"/>
      <c r="M18" s="129"/>
      <c r="N18" s="129"/>
      <c r="O18" s="129"/>
      <c r="P18" s="129"/>
      <c r="Q18" s="129"/>
      <c r="R18" s="129"/>
      <c r="S18" s="129"/>
      <c r="T18" s="129"/>
      <c r="U18" s="129"/>
      <c r="V18" s="129"/>
      <c r="W18" s="129"/>
      <c r="X18" s="129"/>
      <c r="Y18" s="129"/>
      <c r="Z18" s="129"/>
    </row>
    <row r="19" spans="1:26" ht="14.25" customHeight="1">
      <c r="A19" s="129"/>
      <c r="B19" s="228"/>
      <c r="C19" s="237" t="s">
        <v>625</v>
      </c>
      <c r="D19" s="238">
        <f t="shared" ref="D19:H19" si="6">D9+D10+D11+D14+D15+D18</f>
        <v>0</v>
      </c>
      <c r="E19" s="238">
        <f t="shared" si="6"/>
        <v>0</v>
      </c>
      <c r="F19" s="238">
        <f t="shared" si="6"/>
        <v>0</v>
      </c>
      <c r="G19" s="238">
        <f t="shared" si="6"/>
        <v>0</v>
      </c>
      <c r="H19" s="238">
        <f t="shared" si="6"/>
        <v>0</v>
      </c>
      <c r="I19" s="238">
        <f t="shared" si="1"/>
        <v>0</v>
      </c>
      <c r="J19" s="129"/>
      <c r="K19" s="129"/>
      <c r="L19" s="129"/>
      <c r="M19" s="129"/>
      <c r="N19" s="129"/>
      <c r="O19" s="129"/>
      <c r="P19" s="129"/>
      <c r="Q19" s="129"/>
      <c r="R19" s="129"/>
      <c r="S19" s="129"/>
      <c r="T19" s="129"/>
      <c r="U19" s="129"/>
      <c r="V19" s="129"/>
      <c r="W19" s="129"/>
      <c r="X19" s="129"/>
      <c r="Y19" s="129"/>
      <c r="Z19" s="129"/>
    </row>
    <row r="20" spans="1:26" ht="14.25" customHeight="1">
      <c r="A20" s="172" t="s">
        <v>5044</v>
      </c>
      <c r="B20" s="593" t="s">
        <v>763</v>
      </c>
      <c r="C20" s="505"/>
      <c r="D20" s="239"/>
      <c r="E20" s="239"/>
      <c r="F20" s="239"/>
      <c r="G20" s="239"/>
      <c r="H20" s="239"/>
      <c r="I20" s="239"/>
      <c r="J20" s="129"/>
      <c r="K20" s="129"/>
      <c r="L20" s="129"/>
      <c r="M20" s="129"/>
      <c r="N20" s="129"/>
      <c r="O20" s="129"/>
      <c r="P20" s="129"/>
      <c r="Q20" s="129"/>
      <c r="R20" s="129"/>
      <c r="S20" s="129"/>
      <c r="T20" s="129"/>
      <c r="U20" s="129"/>
      <c r="V20" s="129"/>
      <c r="W20" s="129"/>
      <c r="X20" s="129"/>
      <c r="Y20" s="129"/>
      <c r="Z20" s="129"/>
    </row>
    <row r="21" spans="1:26" ht="14.25" customHeight="1">
      <c r="A21" s="129"/>
      <c r="B21" s="228" t="s">
        <v>5049</v>
      </c>
      <c r="C21" s="229" t="s">
        <v>5050</v>
      </c>
      <c r="D21" s="133"/>
      <c r="E21" s="133"/>
      <c r="F21" s="210">
        <f t="shared" ref="F21:F31" si="7">D21+E21</f>
        <v>0</v>
      </c>
      <c r="G21" s="133"/>
      <c r="H21" s="133"/>
      <c r="I21" s="210">
        <f t="shared" ref="I21:I32" si="8">F21-G21</f>
        <v>0</v>
      </c>
      <c r="J21" s="129"/>
      <c r="K21" s="129"/>
      <c r="L21" s="129"/>
      <c r="M21" s="129"/>
      <c r="N21" s="129"/>
      <c r="O21" s="129"/>
      <c r="P21" s="129"/>
      <c r="Q21" s="129"/>
      <c r="R21" s="129"/>
      <c r="S21" s="129"/>
      <c r="T21" s="129"/>
      <c r="U21" s="129"/>
      <c r="V21" s="129"/>
      <c r="W21" s="129"/>
      <c r="X21" s="129"/>
      <c r="Y21" s="129"/>
      <c r="Z21" s="129"/>
    </row>
    <row r="22" spans="1:26" ht="14.25" customHeight="1">
      <c r="A22" s="129"/>
      <c r="B22" s="228" t="s">
        <v>5051</v>
      </c>
      <c r="C22" s="229" t="s">
        <v>5052</v>
      </c>
      <c r="D22" s="133"/>
      <c r="E22" s="133"/>
      <c r="F22" s="210">
        <f t="shared" si="7"/>
        <v>0</v>
      </c>
      <c r="G22" s="133"/>
      <c r="H22" s="133"/>
      <c r="I22" s="210">
        <f t="shared" si="8"/>
        <v>0</v>
      </c>
      <c r="J22" s="129"/>
      <c r="K22" s="129"/>
      <c r="L22" s="129"/>
      <c r="M22" s="129"/>
      <c r="N22" s="129"/>
      <c r="O22" s="129"/>
      <c r="P22" s="129"/>
      <c r="Q22" s="129"/>
      <c r="R22" s="129"/>
      <c r="S22" s="129"/>
      <c r="T22" s="129"/>
      <c r="U22" s="129"/>
      <c r="V22" s="129"/>
      <c r="W22" s="129"/>
      <c r="X22" s="129"/>
      <c r="Y22" s="129"/>
      <c r="Z22" s="129"/>
    </row>
    <row r="23" spans="1:26" ht="14.25" customHeight="1">
      <c r="A23" s="129"/>
      <c r="B23" s="228" t="s">
        <v>5053</v>
      </c>
      <c r="C23" s="229" t="s">
        <v>5054</v>
      </c>
      <c r="D23" s="210">
        <f t="shared" ref="D23:E23" si="9">D24+D25</f>
        <v>0</v>
      </c>
      <c r="E23" s="210">
        <f t="shared" si="9"/>
        <v>0</v>
      </c>
      <c r="F23" s="210">
        <f t="shared" si="7"/>
        <v>0</v>
      </c>
      <c r="G23" s="210">
        <f t="shared" ref="G23:H23" si="10">G24+G25</f>
        <v>0</v>
      </c>
      <c r="H23" s="210">
        <f t="shared" si="10"/>
        <v>0</v>
      </c>
      <c r="I23" s="210">
        <f t="shared" si="8"/>
        <v>0</v>
      </c>
      <c r="J23" s="129"/>
      <c r="K23" s="129"/>
      <c r="L23" s="129"/>
      <c r="M23" s="129"/>
      <c r="N23" s="129"/>
      <c r="O23" s="129"/>
      <c r="P23" s="129"/>
      <c r="Q23" s="129"/>
      <c r="R23" s="129"/>
      <c r="S23" s="129"/>
      <c r="T23" s="129"/>
      <c r="U23" s="129"/>
      <c r="V23" s="129"/>
      <c r="W23" s="129"/>
      <c r="X23" s="129"/>
      <c r="Y23" s="129"/>
      <c r="Z23" s="129"/>
    </row>
    <row r="24" spans="1:26" ht="14.25" customHeight="1">
      <c r="A24" s="129"/>
      <c r="B24" s="230"/>
      <c r="C24" s="231" t="s">
        <v>757</v>
      </c>
      <c r="D24" s="133"/>
      <c r="E24" s="133"/>
      <c r="F24" s="232">
        <f t="shared" si="7"/>
        <v>0</v>
      </c>
      <c r="G24" s="133"/>
      <c r="H24" s="133"/>
      <c r="I24" s="232">
        <f t="shared" si="8"/>
        <v>0</v>
      </c>
      <c r="J24" s="129"/>
      <c r="K24" s="129"/>
      <c r="L24" s="129"/>
      <c r="M24" s="129"/>
      <c r="N24" s="129"/>
      <c r="O24" s="129"/>
      <c r="P24" s="129"/>
      <c r="Q24" s="129"/>
      <c r="R24" s="129"/>
      <c r="S24" s="129"/>
      <c r="T24" s="129"/>
      <c r="U24" s="129"/>
      <c r="V24" s="129"/>
      <c r="W24" s="129"/>
      <c r="X24" s="129"/>
      <c r="Y24" s="129"/>
      <c r="Z24" s="129"/>
    </row>
    <row r="25" spans="1:26" ht="14.25" customHeight="1">
      <c r="A25" s="129"/>
      <c r="B25" s="233"/>
      <c r="C25" s="231" t="s">
        <v>758</v>
      </c>
      <c r="D25" s="133"/>
      <c r="E25" s="133"/>
      <c r="F25" s="232">
        <f t="shared" si="7"/>
        <v>0</v>
      </c>
      <c r="G25" s="133"/>
      <c r="H25" s="133"/>
      <c r="I25" s="232">
        <f t="shared" si="8"/>
        <v>0</v>
      </c>
      <c r="J25" s="129"/>
      <c r="K25" s="129"/>
      <c r="L25" s="129"/>
      <c r="M25" s="129"/>
      <c r="N25" s="129"/>
      <c r="O25" s="129"/>
      <c r="P25" s="129"/>
      <c r="Q25" s="129"/>
      <c r="R25" s="129"/>
      <c r="S25" s="129"/>
      <c r="T25" s="129"/>
      <c r="U25" s="129"/>
      <c r="V25" s="129"/>
      <c r="W25" s="129"/>
      <c r="X25" s="129"/>
      <c r="Y25" s="129"/>
      <c r="Z25" s="129"/>
    </row>
    <row r="26" spans="1:26" ht="14.25" customHeight="1">
      <c r="A26" s="129"/>
      <c r="B26" s="234" t="s">
        <v>5055</v>
      </c>
      <c r="C26" s="229" t="s">
        <v>5056</v>
      </c>
      <c r="D26" s="133"/>
      <c r="E26" s="133"/>
      <c r="F26" s="210">
        <f t="shared" si="7"/>
        <v>0</v>
      </c>
      <c r="G26" s="133"/>
      <c r="H26" s="133"/>
      <c r="I26" s="210">
        <f t="shared" si="8"/>
        <v>0</v>
      </c>
      <c r="J26" s="129"/>
      <c r="K26" s="129"/>
      <c r="L26" s="129"/>
      <c r="M26" s="129"/>
      <c r="N26" s="129"/>
      <c r="O26" s="129"/>
      <c r="P26" s="129"/>
      <c r="Q26" s="129"/>
      <c r="R26" s="129"/>
      <c r="S26" s="129"/>
      <c r="T26" s="129"/>
      <c r="U26" s="129"/>
      <c r="V26" s="129"/>
      <c r="W26" s="129"/>
      <c r="X26" s="129"/>
      <c r="Y26" s="129"/>
      <c r="Z26" s="129"/>
    </row>
    <row r="27" spans="1:26" ht="14.25" customHeight="1">
      <c r="A27" s="129"/>
      <c r="B27" s="228" t="s">
        <v>5057</v>
      </c>
      <c r="C27" s="229" t="s">
        <v>5058</v>
      </c>
      <c r="D27" s="163">
        <f t="shared" ref="D27:E27" si="11">D28+D29</f>
        <v>0</v>
      </c>
      <c r="E27" s="163">
        <f t="shared" si="11"/>
        <v>0</v>
      </c>
      <c r="F27" s="163">
        <f t="shared" si="7"/>
        <v>0</v>
      </c>
      <c r="G27" s="163">
        <f t="shared" ref="G27:H27" si="12">G28+G29</f>
        <v>0</v>
      </c>
      <c r="H27" s="163">
        <f t="shared" si="12"/>
        <v>0</v>
      </c>
      <c r="I27" s="163">
        <f t="shared" si="8"/>
        <v>0</v>
      </c>
      <c r="J27" s="129"/>
      <c r="K27" s="129"/>
      <c r="L27" s="129"/>
      <c r="M27" s="129"/>
      <c r="N27" s="129"/>
      <c r="O27" s="129"/>
      <c r="P27" s="129"/>
      <c r="Q27" s="129"/>
      <c r="R27" s="129"/>
      <c r="S27" s="129"/>
      <c r="T27" s="129"/>
      <c r="U27" s="129"/>
      <c r="V27" s="129"/>
      <c r="W27" s="129"/>
      <c r="X27" s="129"/>
      <c r="Y27" s="129"/>
      <c r="Z27" s="129"/>
    </row>
    <row r="28" spans="1:26" ht="14.25" customHeight="1">
      <c r="A28" s="129"/>
      <c r="B28" s="230"/>
      <c r="C28" s="231" t="s">
        <v>761</v>
      </c>
      <c r="D28" s="133"/>
      <c r="E28" s="133"/>
      <c r="F28" s="232">
        <f t="shared" si="7"/>
        <v>0</v>
      </c>
      <c r="G28" s="133"/>
      <c r="H28" s="133"/>
      <c r="I28" s="232">
        <f t="shared" si="8"/>
        <v>0</v>
      </c>
      <c r="J28" s="129"/>
      <c r="K28" s="129"/>
      <c r="L28" s="129"/>
      <c r="M28" s="129"/>
      <c r="N28" s="129"/>
      <c r="O28" s="129"/>
      <c r="P28" s="129"/>
      <c r="Q28" s="129"/>
      <c r="R28" s="129"/>
      <c r="S28" s="129"/>
      <c r="T28" s="129"/>
      <c r="U28" s="129"/>
      <c r="V28" s="129"/>
      <c r="W28" s="129"/>
      <c r="X28" s="129"/>
      <c r="Y28" s="129"/>
      <c r="Z28" s="129"/>
    </row>
    <row r="29" spans="1:26" ht="14.25" customHeight="1">
      <c r="A29" s="129"/>
      <c r="B29" s="233"/>
      <c r="C29" s="231" t="s">
        <v>761</v>
      </c>
      <c r="D29" s="133"/>
      <c r="E29" s="133"/>
      <c r="F29" s="232">
        <f t="shared" si="7"/>
        <v>0</v>
      </c>
      <c r="G29" s="133"/>
      <c r="H29" s="133"/>
      <c r="I29" s="232">
        <f t="shared" si="8"/>
        <v>0</v>
      </c>
      <c r="J29" s="129"/>
      <c r="K29" s="129"/>
      <c r="L29" s="129"/>
      <c r="M29" s="129"/>
      <c r="N29" s="129"/>
      <c r="O29" s="129"/>
      <c r="P29" s="129"/>
      <c r="Q29" s="129"/>
      <c r="R29" s="129"/>
      <c r="S29" s="129"/>
      <c r="T29" s="129"/>
      <c r="U29" s="129"/>
      <c r="V29" s="129"/>
      <c r="W29" s="129"/>
      <c r="X29" s="129"/>
      <c r="Y29" s="129"/>
      <c r="Z29" s="129"/>
    </row>
    <row r="30" spans="1:26" ht="14.25" customHeight="1">
      <c r="A30" s="129"/>
      <c r="B30" s="234" t="s">
        <v>5059</v>
      </c>
      <c r="C30" s="229" t="s">
        <v>5060</v>
      </c>
      <c r="D30" s="235"/>
      <c r="E30" s="235"/>
      <c r="F30" s="236">
        <f t="shared" si="7"/>
        <v>0</v>
      </c>
      <c r="G30" s="235"/>
      <c r="H30" s="235"/>
      <c r="I30" s="236">
        <f t="shared" si="8"/>
        <v>0</v>
      </c>
      <c r="J30" s="129"/>
      <c r="K30" s="129"/>
      <c r="L30" s="129"/>
      <c r="M30" s="129"/>
      <c r="N30" s="129"/>
      <c r="O30" s="129"/>
      <c r="P30" s="129"/>
      <c r="Q30" s="129"/>
      <c r="R30" s="129"/>
      <c r="S30" s="129"/>
      <c r="T30" s="129"/>
      <c r="U30" s="129"/>
      <c r="V30" s="129"/>
      <c r="W30" s="129"/>
      <c r="X30" s="129"/>
      <c r="Y30" s="129"/>
      <c r="Z30" s="129"/>
    </row>
    <row r="31" spans="1:26" ht="14.25" customHeight="1">
      <c r="A31" s="129"/>
      <c r="B31" s="228"/>
      <c r="C31" s="237" t="s">
        <v>628</v>
      </c>
      <c r="D31" s="240">
        <f t="shared" ref="D31:E31" si="13">D21+D22+D23+D26+D27+D30</f>
        <v>0</v>
      </c>
      <c r="E31" s="240">
        <f t="shared" si="13"/>
        <v>0</v>
      </c>
      <c r="F31" s="240">
        <f t="shared" si="7"/>
        <v>0</v>
      </c>
      <c r="G31" s="240">
        <f t="shared" ref="G31:H31" si="14">G21+G22+G23+G26+G27+G30</f>
        <v>0</v>
      </c>
      <c r="H31" s="240">
        <f t="shared" si="14"/>
        <v>0</v>
      </c>
      <c r="I31" s="240">
        <f t="shared" si="8"/>
        <v>0</v>
      </c>
      <c r="J31" s="129"/>
      <c r="K31" s="129"/>
      <c r="L31" s="129"/>
      <c r="M31" s="129"/>
      <c r="N31" s="129"/>
      <c r="O31" s="129"/>
      <c r="P31" s="129"/>
      <c r="Q31" s="129"/>
      <c r="R31" s="129"/>
      <c r="S31" s="129"/>
      <c r="T31" s="129"/>
      <c r="U31" s="129"/>
      <c r="V31" s="129"/>
      <c r="W31" s="129"/>
      <c r="X31" s="129"/>
      <c r="Y31" s="129"/>
      <c r="Z31" s="129"/>
    </row>
    <row r="32" spans="1:26" ht="14.25" customHeight="1">
      <c r="A32" s="172" t="s">
        <v>5061</v>
      </c>
      <c r="B32" s="594" t="s">
        <v>764</v>
      </c>
      <c r="C32" s="536"/>
      <c r="D32" s="241">
        <f t="shared" ref="D32:H32" si="15">D19+D31</f>
        <v>0</v>
      </c>
      <c r="E32" s="241">
        <f t="shared" si="15"/>
        <v>0</v>
      </c>
      <c r="F32" s="241">
        <f t="shared" si="15"/>
        <v>0</v>
      </c>
      <c r="G32" s="241">
        <f t="shared" si="15"/>
        <v>0</v>
      </c>
      <c r="H32" s="241">
        <f t="shared" si="15"/>
        <v>0</v>
      </c>
      <c r="I32" s="241">
        <f t="shared" si="8"/>
        <v>0</v>
      </c>
      <c r="J32" s="129"/>
      <c r="K32" s="129"/>
      <c r="L32" s="129"/>
      <c r="M32" s="129"/>
      <c r="N32" s="129"/>
      <c r="O32" s="129"/>
      <c r="P32" s="129"/>
      <c r="Q32" s="129"/>
      <c r="R32" s="129"/>
      <c r="S32" s="129"/>
      <c r="T32" s="129"/>
      <c r="U32" s="129"/>
      <c r="V32" s="129"/>
      <c r="W32" s="129"/>
      <c r="X32" s="129"/>
      <c r="Y32" s="129"/>
      <c r="Z32" s="129"/>
    </row>
    <row r="33" spans="1:26" ht="15" customHeight="1">
      <c r="A33" s="129"/>
      <c r="B33" s="242"/>
      <c r="C33" s="243"/>
      <c r="D33" s="244"/>
      <c r="E33" s="244"/>
      <c r="F33" s="244"/>
      <c r="G33" s="244"/>
      <c r="H33" s="244"/>
      <c r="I33" s="244"/>
      <c r="J33" s="129"/>
      <c r="K33" s="129"/>
      <c r="L33" s="129"/>
      <c r="M33" s="129"/>
      <c r="N33" s="129"/>
      <c r="O33" s="129"/>
      <c r="P33" s="129"/>
      <c r="Q33" s="129"/>
      <c r="R33" s="129"/>
      <c r="S33" s="129"/>
      <c r="T33" s="129"/>
      <c r="U33" s="129"/>
      <c r="V33" s="129"/>
      <c r="W33" s="129"/>
      <c r="X33" s="129"/>
      <c r="Y33" s="129"/>
      <c r="Z33" s="129"/>
    </row>
    <row r="34" spans="1:26" ht="15" customHeight="1">
      <c r="A34" s="222" t="s">
        <v>4897</v>
      </c>
      <c r="B34" s="242"/>
      <c r="C34" s="243"/>
      <c r="D34" s="244"/>
      <c r="E34" s="244"/>
      <c r="F34" s="244"/>
      <c r="G34" s="244"/>
      <c r="H34" s="244"/>
      <c r="I34" s="244"/>
      <c r="J34" s="129"/>
      <c r="K34" s="129"/>
      <c r="L34" s="129"/>
      <c r="M34" s="129"/>
      <c r="N34" s="129"/>
      <c r="O34" s="129"/>
      <c r="P34" s="129"/>
      <c r="Q34" s="129"/>
      <c r="R34" s="129"/>
      <c r="S34" s="129"/>
      <c r="T34" s="129"/>
      <c r="U34" s="129"/>
      <c r="V34" s="129"/>
      <c r="W34" s="129"/>
      <c r="X34" s="129"/>
      <c r="Y34" s="129"/>
      <c r="Z34" s="129"/>
    </row>
    <row r="35" spans="1:26" ht="15" customHeight="1">
      <c r="A35" s="245"/>
      <c r="B35" s="242"/>
      <c r="C35" s="243"/>
      <c r="D35" s="244"/>
      <c r="E35" s="244"/>
      <c r="F35" s="244"/>
      <c r="G35" s="244"/>
      <c r="H35" s="244"/>
      <c r="I35" s="244"/>
      <c r="J35" s="129"/>
      <c r="K35" s="129"/>
      <c r="L35" s="129"/>
      <c r="M35" s="129"/>
      <c r="N35" s="129"/>
      <c r="O35" s="129"/>
      <c r="P35" s="129"/>
      <c r="Q35" s="129"/>
      <c r="R35" s="129"/>
      <c r="S35" s="129"/>
      <c r="T35" s="129"/>
      <c r="U35" s="129"/>
      <c r="V35" s="129"/>
      <c r="W35" s="129"/>
      <c r="X35" s="129"/>
      <c r="Y35" s="129"/>
      <c r="Z35" s="129"/>
    </row>
    <row r="36" spans="1:26" ht="14.25" customHeight="1">
      <c r="A36" s="129"/>
      <c r="B36" s="3"/>
      <c r="C36" s="129"/>
      <c r="D36" s="246"/>
      <c r="E36" s="246"/>
      <c r="F36" s="246"/>
      <c r="G36" s="246"/>
      <c r="H36" s="246"/>
      <c r="I36" s="246"/>
      <c r="J36" s="129"/>
      <c r="K36" s="129"/>
      <c r="L36" s="129"/>
      <c r="M36" s="129"/>
      <c r="N36" s="129"/>
      <c r="O36" s="129"/>
      <c r="P36" s="129"/>
      <c r="Q36" s="129"/>
      <c r="R36" s="129"/>
      <c r="S36" s="129"/>
      <c r="T36" s="129"/>
      <c r="U36" s="129"/>
      <c r="V36" s="129"/>
      <c r="W36" s="129"/>
      <c r="X36" s="129"/>
      <c r="Y36" s="129"/>
      <c r="Z36" s="129"/>
    </row>
    <row r="37" spans="1:26" ht="14.25" customHeight="1">
      <c r="A37" s="129"/>
      <c r="B37" s="3"/>
      <c r="C37" s="595" t="str">
        <f>Validacion!A7</f>
        <v>LIC. JOSÉ MIGUEL GOMEZ LOPEZ</v>
      </c>
      <c r="D37" s="246"/>
      <c r="E37" s="246"/>
      <c r="F37" s="595" t="str">
        <f>Validacion!A9</f>
        <v>LIC. BERTHA MARCELA GONGORA JIMENEZ</v>
      </c>
      <c r="G37" s="574"/>
      <c r="H37" s="574"/>
      <c r="I37" s="246"/>
      <c r="J37" s="129"/>
      <c r="K37" s="129"/>
      <c r="L37" s="129"/>
      <c r="M37" s="129"/>
      <c r="N37" s="129"/>
      <c r="O37" s="129"/>
      <c r="P37" s="129"/>
      <c r="Q37" s="129"/>
      <c r="R37" s="129"/>
      <c r="S37" s="129"/>
      <c r="T37" s="129"/>
      <c r="U37" s="129"/>
      <c r="V37" s="129"/>
      <c r="W37" s="129"/>
      <c r="X37" s="129"/>
      <c r="Y37" s="129"/>
      <c r="Z37" s="129"/>
    </row>
    <row r="38" spans="1:26" ht="14.25" customHeight="1">
      <c r="A38" s="129"/>
      <c r="B38" s="3"/>
      <c r="C38" s="505"/>
      <c r="D38" s="246"/>
      <c r="E38" s="246"/>
      <c r="F38" s="505"/>
      <c r="G38" s="505"/>
      <c r="H38" s="505"/>
      <c r="I38" s="246"/>
      <c r="J38" s="129"/>
      <c r="K38" s="129"/>
      <c r="L38" s="129"/>
      <c r="M38" s="129"/>
      <c r="N38" s="129"/>
      <c r="O38" s="129"/>
      <c r="P38" s="129"/>
      <c r="Q38" s="129"/>
      <c r="R38" s="129"/>
      <c r="S38" s="129"/>
      <c r="T38" s="129"/>
      <c r="U38" s="129"/>
      <c r="V38" s="129"/>
      <c r="W38" s="129"/>
      <c r="X38" s="129"/>
      <c r="Y38" s="129"/>
      <c r="Z38" s="129"/>
    </row>
    <row r="39" spans="1:26" ht="14.25" customHeight="1">
      <c r="A39" s="129"/>
      <c r="B39" s="3"/>
      <c r="C39" s="579" t="s">
        <v>5036</v>
      </c>
      <c r="D39" s="129"/>
      <c r="E39" s="129"/>
      <c r="F39" s="580" t="s">
        <v>5062</v>
      </c>
      <c r="G39" s="505"/>
      <c r="H39" s="505"/>
      <c r="I39" s="129"/>
      <c r="J39" s="129"/>
      <c r="K39" s="129"/>
      <c r="L39" s="129"/>
      <c r="M39" s="129"/>
      <c r="N39" s="129"/>
      <c r="O39" s="129"/>
      <c r="P39" s="129"/>
      <c r="Q39" s="129"/>
      <c r="R39" s="129"/>
      <c r="S39" s="129"/>
      <c r="T39" s="129"/>
      <c r="U39" s="129"/>
      <c r="V39" s="129"/>
      <c r="W39" s="129"/>
      <c r="X39" s="129"/>
      <c r="Y39" s="129"/>
      <c r="Z39" s="129"/>
    </row>
    <row r="40" spans="1:26" ht="14.25" customHeight="1">
      <c r="A40" s="129"/>
      <c r="B40" s="3"/>
      <c r="C40" s="505"/>
      <c r="D40" s="152"/>
      <c r="E40" s="129"/>
      <c r="F40" s="505"/>
      <c r="G40" s="505"/>
      <c r="H40" s="505"/>
      <c r="I40" s="129"/>
      <c r="J40" s="129"/>
      <c r="K40" s="129"/>
      <c r="L40" s="129"/>
      <c r="M40" s="129"/>
      <c r="N40" s="129"/>
      <c r="O40" s="129"/>
      <c r="P40" s="129"/>
      <c r="Q40" s="129"/>
      <c r="R40" s="129"/>
      <c r="S40" s="129"/>
      <c r="T40" s="129"/>
      <c r="U40" s="129"/>
      <c r="V40" s="129"/>
      <c r="W40" s="129"/>
      <c r="X40" s="129"/>
      <c r="Y40" s="129"/>
      <c r="Z40" s="129"/>
    </row>
    <row r="41" spans="1:26" ht="14.25" customHeight="1">
      <c r="A41" s="129"/>
      <c r="B41" s="3"/>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4.25" customHeight="1">
      <c r="A42" s="129"/>
      <c r="B42" s="3"/>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4.25" customHeight="1">
      <c r="A43" s="129"/>
      <c r="B43" s="3"/>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4.25" customHeight="1">
      <c r="A44" s="129"/>
      <c r="B44" s="3"/>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4.25" customHeight="1">
      <c r="A45" s="129"/>
      <c r="B45" s="3"/>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4.25" customHeight="1">
      <c r="A46" s="129"/>
      <c r="B46" s="3"/>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4.25" hidden="1" customHeight="1">
      <c r="A47" s="129"/>
      <c r="B47" s="247"/>
      <c r="C47" s="247"/>
      <c r="D47" s="247"/>
      <c r="E47" s="247"/>
      <c r="F47" s="247"/>
      <c r="G47" s="247"/>
      <c r="H47" s="247"/>
      <c r="I47" s="247"/>
      <c r="J47" s="129"/>
      <c r="K47" s="129"/>
      <c r="L47" s="129"/>
      <c r="M47" s="129"/>
      <c r="N47" s="129"/>
      <c r="O47" s="129"/>
      <c r="P47" s="129"/>
      <c r="Q47" s="129"/>
      <c r="R47" s="129"/>
      <c r="S47" s="129"/>
      <c r="T47" s="129"/>
      <c r="U47" s="129"/>
      <c r="V47" s="129"/>
      <c r="W47" s="129"/>
      <c r="X47" s="129"/>
      <c r="Y47" s="129"/>
      <c r="Z47" s="129"/>
    </row>
    <row r="48" spans="1:26" ht="14.25" hidden="1" customHeight="1">
      <c r="A48" s="129"/>
      <c r="B48" s="247"/>
      <c r="C48" s="247"/>
      <c r="D48" s="247"/>
      <c r="E48" s="248"/>
      <c r="F48" s="247"/>
      <c r="G48" s="247"/>
      <c r="H48" s="247"/>
      <c r="I48" s="247"/>
      <c r="J48" s="129"/>
      <c r="K48" s="129"/>
      <c r="L48" s="129"/>
      <c r="M48" s="129"/>
      <c r="N48" s="129"/>
      <c r="O48" s="129"/>
      <c r="P48" s="129"/>
      <c r="Q48" s="129"/>
      <c r="R48" s="129"/>
      <c r="S48" s="129"/>
      <c r="T48" s="129"/>
      <c r="U48" s="129"/>
      <c r="V48" s="129"/>
      <c r="W48" s="129"/>
      <c r="X48" s="129"/>
      <c r="Y48" s="129"/>
      <c r="Z48" s="129"/>
    </row>
    <row r="49" spans="1:26" ht="14.25" hidden="1" customHeight="1">
      <c r="A49" s="129"/>
      <c r="B49" s="247"/>
      <c r="C49" s="247"/>
      <c r="D49" s="247"/>
      <c r="E49" s="247"/>
      <c r="F49" s="247"/>
      <c r="G49" s="247"/>
      <c r="H49" s="247"/>
      <c r="I49" s="247"/>
      <c r="J49" s="129"/>
      <c r="K49" s="129"/>
      <c r="L49" s="129"/>
      <c r="M49" s="129"/>
      <c r="N49" s="129"/>
      <c r="O49" s="129"/>
      <c r="P49" s="129"/>
      <c r="Q49" s="129"/>
      <c r="R49" s="129"/>
      <c r="S49" s="129"/>
      <c r="T49" s="129"/>
      <c r="U49" s="129"/>
      <c r="V49" s="129"/>
      <c r="W49" s="129"/>
      <c r="X49" s="129"/>
      <c r="Y49" s="129"/>
      <c r="Z49" s="129"/>
    </row>
    <row r="50" spans="1:26" ht="14.25" hidden="1" customHeight="1">
      <c r="A50" s="129"/>
      <c r="B50" s="172"/>
      <c r="C50" s="249"/>
      <c r="D50" s="250"/>
      <c r="E50" s="250"/>
      <c r="F50" s="250"/>
      <c r="G50" s="250"/>
      <c r="H50" s="250"/>
      <c r="I50" s="250"/>
      <c r="J50" s="129"/>
      <c r="K50" s="129"/>
      <c r="L50" s="129"/>
      <c r="M50" s="129"/>
      <c r="N50" s="129"/>
      <c r="O50" s="129"/>
      <c r="P50" s="129"/>
      <c r="Q50" s="129"/>
      <c r="R50" s="129"/>
      <c r="S50" s="129"/>
      <c r="T50" s="129"/>
      <c r="U50" s="129"/>
      <c r="V50" s="129"/>
      <c r="W50" s="129"/>
      <c r="X50" s="129"/>
      <c r="Y50" s="129"/>
      <c r="Z50" s="129"/>
    </row>
    <row r="51" spans="1:26" ht="13.5" hidden="1" customHeight="1">
      <c r="A51" s="129"/>
      <c r="B51" s="251"/>
      <c r="C51" s="252"/>
      <c r="D51" s="253"/>
      <c r="E51" s="253"/>
      <c r="F51" s="253"/>
      <c r="G51" s="253"/>
      <c r="H51" s="253"/>
      <c r="I51" s="253"/>
      <c r="J51" s="129"/>
      <c r="K51" s="129"/>
      <c r="L51" s="129"/>
      <c r="M51" s="129"/>
      <c r="N51" s="129"/>
      <c r="O51" s="129"/>
      <c r="P51" s="129"/>
      <c r="Q51" s="129"/>
      <c r="R51" s="129"/>
      <c r="S51" s="129"/>
      <c r="T51" s="129"/>
      <c r="U51" s="129"/>
      <c r="V51" s="129"/>
      <c r="W51" s="129"/>
      <c r="X51" s="129"/>
      <c r="Y51" s="129"/>
      <c r="Z51" s="129"/>
    </row>
    <row r="52" spans="1:26" ht="14.25" hidden="1" customHeight="1">
      <c r="A52" s="129"/>
      <c r="B52" s="242"/>
      <c r="C52" s="243"/>
      <c r="D52" s="244"/>
      <c r="E52" s="244"/>
      <c r="F52" s="244"/>
      <c r="G52" s="244"/>
      <c r="H52" s="244"/>
      <c r="I52" s="244"/>
      <c r="J52" s="129"/>
      <c r="K52" s="129"/>
      <c r="L52" s="129"/>
      <c r="M52" s="129"/>
      <c r="N52" s="129"/>
      <c r="O52" s="129"/>
      <c r="P52" s="129"/>
      <c r="Q52" s="129"/>
      <c r="R52" s="129"/>
      <c r="S52" s="129"/>
      <c r="T52" s="129"/>
      <c r="U52" s="129"/>
      <c r="V52" s="129"/>
      <c r="W52" s="129"/>
      <c r="X52" s="129"/>
      <c r="Y52" s="129"/>
      <c r="Z52" s="129"/>
    </row>
    <row r="53" spans="1:26" ht="14.25" hidden="1" customHeight="1">
      <c r="A53" s="129"/>
      <c r="B53" s="242"/>
      <c r="C53" s="243"/>
      <c r="D53" s="244"/>
      <c r="E53" s="244"/>
      <c r="F53" s="244"/>
      <c r="G53" s="244"/>
      <c r="H53" s="244"/>
      <c r="I53" s="244"/>
      <c r="J53" s="129"/>
      <c r="K53" s="129"/>
      <c r="L53" s="129"/>
      <c r="M53" s="129"/>
      <c r="N53" s="129"/>
      <c r="O53" s="129"/>
      <c r="P53" s="129"/>
      <c r="Q53" s="129"/>
      <c r="R53" s="129"/>
      <c r="S53" s="129"/>
      <c r="T53" s="129"/>
      <c r="U53" s="129"/>
      <c r="V53" s="129"/>
      <c r="W53" s="129"/>
      <c r="X53" s="129"/>
      <c r="Y53" s="129"/>
      <c r="Z53" s="129"/>
    </row>
    <row r="54" spans="1:26" ht="14.25" hidden="1" customHeight="1">
      <c r="A54" s="129"/>
      <c r="B54" s="242"/>
      <c r="C54" s="243"/>
      <c r="D54" s="244"/>
      <c r="E54" s="244"/>
      <c r="F54" s="244"/>
      <c r="G54" s="244"/>
      <c r="H54" s="244"/>
      <c r="I54" s="244"/>
      <c r="J54" s="129"/>
      <c r="K54" s="129"/>
      <c r="L54" s="129"/>
      <c r="M54" s="129"/>
      <c r="N54" s="129"/>
      <c r="O54" s="129"/>
      <c r="P54" s="129"/>
      <c r="Q54" s="129"/>
      <c r="R54" s="129"/>
      <c r="S54" s="129"/>
      <c r="T54" s="129"/>
      <c r="U54" s="129"/>
      <c r="V54" s="129"/>
      <c r="W54" s="129"/>
      <c r="X54" s="129"/>
      <c r="Y54" s="129"/>
      <c r="Z54" s="129"/>
    </row>
    <row r="55" spans="1:26" ht="14.25" hidden="1" customHeight="1">
      <c r="A55" s="129"/>
      <c r="B55" s="242"/>
      <c r="C55" s="243"/>
      <c r="D55" s="244"/>
      <c r="E55" s="244"/>
      <c r="F55" s="244"/>
      <c r="G55" s="244"/>
      <c r="H55" s="244"/>
      <c r="I55" s="244"/>
      <c r="J55" s="129"/>
      <c r="K55" s="129"/>
      <c r="L55" s="129"/>
      <c r="M55" s="129"/>
      <c r="N55" s="129"/>
      <c r="O55" s="129"/>
      <c r="P55" s="129"/>
      <c r="Q55" s="129"/>
      <c r="R55" s="129"/>
      <c r="S55" s="129"/>
      <c r="T55" s="129"/>
      <c r="U55" s="129"/>
      <c r="V55" s="129"/>
      <c r="W55" s="129"/>
      <c r="X55" s="129"/>
      <c r="Y55" s="129"/>
      <c r="Z55" s="129"/>
    </row>
    <row r="56" spans="1:26" ht="14.25" hidden="1" customHeight="1">
      <c r="A56" s="129"/>
      <c r="B56" s="242"/>
      <c r="C56" s="243"/>
      <c r="D56" s="244"/>
      <c r="E56" s="244"/>
      <c r="F56" s="244"/>
      <c r="G56" s="244"/>
      <c r="H56" s="244"/>
      <c r="I56" s="244"/>
      <c r="J56" s="129"/>
      <c r="K56" s="129"/>
      <c r="L56" s="129"/>
      <c r="M56" s="129"/>
      <c r="N56" s="129"/>
      <c r="O56" s="129"/>
      <c r="P56" s="129"/>
      <c r="Q56" s="129"/>
      <c r="R56" s="129"/>
      <c r="S56" s="129"/>
      <c r="T56" s="129"/>
      <c r="U56" s="129"/>
      <c r="V56" s="129"/>
      <c r="W56" s="129"/>
      <c r="X56" s="129"/>
      <c r="Y56" s="129"/>
      <c r="Z56" s="129"/>
    </row>
    <row r="57" spans="1:26" ht="14.25" hidden="1" customHeight="1">
      <c r="A57" s="129"/>
      <c r="B57" s="242"/>
      <c r="C57" s="243"/>
      <c r="D57" s="244"/>
      <c r="E57" s="244"/>
      <c r="F57" s="244"/>
      <c r="G57" s="244"/>
      <c r="H57" s="244"/>
      <c r="I57" s="244"/>
      <c r="J57" s="129"/>
      <c r="K57" s="129"/>
      <c r="L57" s="129"/>
      <c r="M57" s="129"/>
      <c r="N57" s="129"/>
      <c r="O57" s="129"/>
      <c r="P57" s="129"/>
      <c r="Q57" s="129"/>
      <c r="R57" s="129"/>
      <c r="S57" s="129"/>
      <c r="T57" s="129"/>
      <c r="U57" s="129"/>
      <c r="V57" s="129"/>
      <c r="W57" s="129"/>
      <c r="X57" s="129"/>
      <c r="Y57" s="129"/>
      <c r="Z57" s="129"/>
    </row>
    <row r="58" spans="1:26" ht="14.25" hidden="1" customHeight="1">
      <c r="A58" s="129"/>
      <c r="B58" s="242"/>
      <c r="C58" s="243"/>
      <c r="D58" s="243"/>
      <c r="E58" s="244"/>
      <c r="F58" s="244"/>
      <c r="G58" s="244"/>
      <c r="H58" s="244"/>
      <c r="I58" s="244"/>
      <c r="J58" s="129"/>
      <c r="K58" s="129"/>
      <c r="L58" s="129"/>
      <c r="M58" s="129"/>
      <c r="N58" s="129"/>
      <c r="O58" s="129"/>
      <c r="P58" s="129"/>
      <c r="Q58" s="129"/>
      <c r="R58" s="129"/>
      <c r="S58" s="129"/>
      <c r="T58" s="129"/>
      <c r="U58" s="129"/>
      <c r="V58" s="129"/>
      <c r="W58" s="129"/>
      <c r="X58" s="129"/>
      <c r="Y58" s="129"/>
      <c r="Z58" s="129"/>
    </row>
    <row r="59" spans="1:26" ht="14.25" hidden="1" customHeight="1">
      <c r="A59" s="129"/>
      <c r="B59" s="242"/>
      <c r="C59" s="243"/>
      <c r="D59" s="244"/>
      <c r="E59" s="244"/>
      <c r="F59" s="244"/>
      <c r="G59" s="244"/>
      <c r="H59" s="244"/>
      <c r="I59" s="244"/>
      <c r="J59" s="129"/>
      <c r="K59" s="129"/>
      <c r="L59" s="129"/>
      <c r="M59" s="129"/>
      <c r="N59" s="129"/>
      <c r="O59" s="129"/>
      <c r="P59" s="129"/>
      <c r="Q59" s="129"/>
      <c r="R59" s="129"/>
      <c r="S59" s="129"/>
      <c r="T59" s="129"/>
      <c r="U59" s="129"/>
      <c r="V59" s="129"/>
      <c r="W59" s="129"/>
      <c r="X59" s="129"/>
      <c r="Y59" s="129"/>
      <c r="Z59" s="129"/>
    </row>
    <row r="60" spans="1:26" ht="14.25" hidden="1" customHeight="1">
      <c r="A60" s="129"/>
      <c r="B60" s="242"/>
      <c r="C60" s="254"/>
      <c r="D60" s="255"/>
      <c r="E60" s="255"/>
      <c r="F60" s="255"/>
      <c r="G60" s="255"/>
      <c r="H60" s="255"/>
      <c r="I60" s="255"/>
      <c r="J60" s="129"/>
      <c r="K60" s="129"/>
      <c r="L60" s="129"/>
      <c r="M60" s="129"/>
      <c r="N60" s="129"/>
      <c r="O60" s="129"/>
      <c r="P60" s="129"/>
      <c r="Q60" s="129"/>
      <c r="R60" s="129"/>
      <c r="S60" s="129"/>
      <c r="T60" s="129"/>
      <c r="U60" s="129"/>
      <c r="V60" s="129"/>
      <c r="W60" s="129"/>
      <c r="X60" s="129"/>
      <c r="Y60" s="129"/>
      <c r="Z60" s="129"/>
    </row>
    <row r="61" spans="1:26" ht="14.25" hidden="1" customHeight="1">
      <c r="A61" s="129"/>
      <c r="B61" s="256"/>
      <c r="C61" s="257"/>
      <c r="D61" s="253"/>
      <c r="E61" s="253"/>
      <c r="F61" s="253"/>
      <c r="G61" s="253"/>
      <c r="H61" s="253"/>
      <c r="I61" s="253"/>
      <c r="J61" s="129"/>
      <c r="K61" s="129"/>
      <c r="L61" s="129"/>
      <c r="M61" s="129"/>
      <c r="N61" s="129"/>
      <c r="O61" s="129"/>
      <c r="P61" s="129"/>
      <c r="Q61" s="129"/>
      <c r="R61" s="129"/>
      <c r="S61" s="129"/>
      <c r="T61" s="129"/>
      <c r="U61" s="129"/>
      <c r="V61" s="129"/>
      <c r="W61" s="129"/>
      <c r="X61" s="129"/>
      <c r="Y61" s="129"/>
      <c r="Z61" s="129"/>
    </row>
    <row r="62" spans="1:26" ht="14.25" hidden="1" customHeight="1">
      <c r="A62" s="129"/>
      <c r="B62" s="242"/>
      <c r="C62" s="243"/>
      <c r="D62" s="244"/>
      <c r="E62" s="244"/>
      <c r="F62" s="244"/>
      <c r="G62" s="244"/>
      <c r="H62" s="244"/>
      <c r="I62" s="244"/>
      <c r="J62" s="129"/>
      <c r="K62" s="129"/>
      <c r="L62" s="129"/>
      <c r="M62" s="129"/>
      <c r="N62" s="129"/>
      <c r="O62" s="129"/>
      <c r="P62" s="129"/>
      <c r="Q62" s="129"/>
      <c r="R62" s="129"/>
      <c r="S62" s="129"/>
      <c r="T62" s="129"/>
      <c r="U62" s="129"/>
      <c r="V62" s="129"/>
      <c r="W62" s="129"/>
      <c r="X62" s="129"/>
      <c r="Y62" s="129"/>
      <c r="Z62" s="129"/>
    </row>
    <row r="63" spans="1:26" ht="14.25" hidden="1" customHeight="1">
      <c r="A63" s="129"/>
      <c r="B63" s="242"/>
      <c r="C63" s="243"/>
      <c r="D63" s="244"/>
      <c r="E63" s="244"/>
      <c r="F63" s="244"/>
      <c r="G63" s="244"/>
      <c r="H63" s="244"/>
      <c r="I63" s="244"/>
      <c r="J63" s="129"/>
      <c r="K63" s="129"/>
      <c r="L63" s="129"/>
      <c r="M63" s="129"/>
      <c r="N63" s="129"/>
      <c r="O63" s="129"/>
      <c r="P63" s="129"/>
      <c r="Q63" s="129"/>
      <c r="R63" s="129"/>
      <c r="S63" s="129"/>
      <c r="T63" s="129"/>
      <c r="U63" s="129"/>
      <c r="V63" s="129"/>
      <c r="W63" s="129"/>
      <c r="X63" s="129"/>
      <c r="Y63" s="129"/>
      <c r="Z63" s="129"/>
    </row>
    <row r="64" spans="1:26" ht="14.25" hidden="1" customHeight="1">
      <c r="A64" s="129"/>
      <c r="B64" s="242"/>
      <c r="C64" s="243"/>
      <c r="D64" s="244"/>
      <c r="E64" s="244"/>
      <c r="F64" s="244"/>
      <c r="G64" s="244"/>
      <c r="H64" s="244"/>
      <c r="I64" s="244"/>
      <c r="J64" s="129"/>
      <c r="K64" s="129"/>
      <c r="L64" s="129"/>
      <c r="M64" s="129"/>
      <c r="N64" s="129"/>
      <c r="O64" s="129"/>
      <c r="P64" s="129"/>
      <c r="Q64" s="129"/>
      <c r="R64" s="129"/>
      <c r="S64" s="129"/>
      <c r="T64" s="129"/>
      <c r="U64" s="129"/>
      <c r="V64" s="129"/>
      <c r="W64" s="129"/>
      <c r="X64" s="129"/>
      <c r="Y64" s="129"/>
      <c r="Z64" s="129"/>
    </row>
    <row r="65" spans="1:26" ht="14.25" hidden="1" customHeight="1">
      <c r="A65" s="129"/>
      <c r="B65" s="242"/>
      <c r="C65" s="243"/>
      <c r="D65" s="244"/>
      <c r="E65" s="244"/>
      <c r="F65" s="244"/>
      <c r="G65" s="244"/>
      <c r="H65" s="244"/>
      <c r="I65" s="244"/>
      <c r="J65" s="129"/>
      <c r="K65" s="129"/>
      <c r="L65" s="129"/>
      <c r="M65" s="129"/>
      <c r="N65" s="129"/>
      <c r="O65" s="129"/>
      <c r="P65" s="129"/>
      <c r="Q65" s="129"/>
      <c r="R65" s="129"/>
      <c r="S65" s="129"/>
      <c r="T65" s="129"/>
      <c r="U65" s="129"/>
      <c r="V65" s="129"/>
      <c r="W65" s="129"/>
      <c r="X65" s="129"/>
      <c r="Y65" s="129"/>
      <c r="Z65" s="129"/>
    </row>
    <row r="66" spans="1:26" ht="14.25" hidden="1" customHeight="1">
      <c r="A66" s="129"/>
      <c r="B66" s="242"/>
      <c r="C66" s="243"/>
      <c r="D66" s="244"/>
      <c r="E66" s="244"/>
      <c r="F66" s="244"/>
      <c r="G66" s="244"/>
      <c r="H66" s="244"/>
      <c r="I66" s="244"/>
      <c r="J66" s="129"/>
      <c r="K66" s="129"/>
      <c r="L66" s="129"/>
      <c r="M66" s="129"/>
      <c r="N66" s="129"/>
      <c r="O66" s="129"/>
      <c r="P66" s="129"/>
      <c r="Q66" s="129"/>
      <c r="R66" s="129"/>
      <c r="S66" s="129"/>
      <c r="T66" s="129"/>
      <c r="U66" s="129"/>
      <c r="V66" s="129"/>
      <c r="W66" s="129"/>
      <c r="X66" s="129"/>
      <c r="Y66" s="129"/>
      <c r="Z66" s="129"/>
    </row>
    <row r="67" spans="1:26" ht="14.25" hidden="1" customHeight="1">
      <c r="A67" s="129"/>
      <c r="B67" s="242"/>
      <c r="C67" s="243"/>
      <c r="D67" s="244"/>
      <c r="E67" s="244"/>
      <c r="F67" s="244"/>
      <c r="G67" s="244"/>
      <c r="H67" s="244"/>
      <c r="I67" s="244"/>
      <c r="J67" s="129"/>
      <c r="K67" s="129"/>
      <c r="L67" s="129"/>
      <c r="M67" s="129"/>
      <c r="N67" s="129"/>
      <c r="O67" s="129"/>
      <c r="P67" s="129"/>
      <c r="Q67" s="129"/>
      <c r="R67" s="129"/>
      <c r="S67" s="129"/>
      <c r="T67" s="129"/>
      <c r="U67" s="129"/>
      <c r="V67" s="129"/>
      <c r="W67" s="129"/>
      <c r="X67" s="129"/>
      <c r="Y67" s="129"/>
      <c r="Z67" s="129"/>
    </row>
    <row r="68" spans="1:26" ht="14.25" hidden="1" customHeight="1">
      <c r="A68" s="129"/>
      <c r="B68" s="242"/>
      <c r="C68" s="243"/>
      <c r="D68" s="244"/>
      <c r="E68" s="244"/>
      <c r="F68" s="244"/>
      <c r="G68" s="244"/>
      <c r="H68" s="244"/>
      <c r="I68" s="244"/>
      <c r="J68" s="129"/>
      <c r="K68" s="129"/>
      <c r="L68" s="129"/>
      <c r="M68" s="129"/>
      <c r="N68" s="129"/>
      <c r="O68" s="129"/>
      <c r="P68" s="129"/>
      <c r="Q68" s="129"/>
      <c r="R68" s="129"/>
      <c r="S68" s="129"/>
      <c r="T68" s="129"/>
      <c r="U68" s="129"/>
      <c r="V68" s="129"/>
      <c r="W68" s="129"/>
      <c r="X68" s="129"/>
      <c r="Y68" s="129"/>
      <c r="Z68" s="129"/>
    </row>
    <row r="69" spans="1:26" ht="14.25" hidden="1" customHeight="1">
      <c r="A69" s="129"/>
      <c r="B69" s="242"/>
      <c r="C69" s="254"/>
      <c r="D69" s="258"/>
      <c r="E69" s="258"/>
      <c r="F69" s="255"/>
      <c r="G69" s="258"/>
      <c r="H69" s="258"/>
      <c r="I69" s="258"/>
      <c r="J69" s="129"/>
      <c r="K69" s="129"/>
      <c r="L69" s="129"/>
      <c r="M69" s="129"/>
      <c r="N69" s="129"/>
      <c r="O69" s="129"/>
      <c r="P69" s="129"/>
      <c r="Q69" s="129"/>
      <c r="R69" s="129"/>
      <c r="S69" s="129"/>
      <c r="T69" s="129"/>
      <c r="U69" s="129"/>
      <c r="V69" s="129"/>
      <c r="W69" s="129"/>
      <c r="X69" s="129"/>
      <c r="Y69" s="129"/>
      <c r="Z69" s="129"/>
    </row>
    <row r="70" spans="1:26" ht="14.25" hidden="1" customHeight="1">
      <c r="A70" s="129"/>
      <c r="B70" s="256"/>
      <c r="C70" s="257"/>
      <c r="D70" s="253"/>
      <c r="E70" s="253"/>
      <c r="F70" s="253"/>
      <c r="G70" s="253"/>
      <c r="H70" s="253"/>
      <c r="I70" s="253"/>
      <c r="J70" s="129"/>
      <c r="K70" s="129"/>
      <c r="L70" s="129"/>
      <c r="M70" s="129"/>
      <c r="N70" s="129"/>
      <c r="O70" s="129"/>
      <c r="P70" s="129"/>
      <c r="Q70" s="129"/>
      <c r="R70" s="129"/>
      <c r="S70" s="129"/>
      <c r="T70" s="129"/>
      <c r="U70" s="129"/>
      <c r="V70" s="129"/>
      <c r="W70" s="129"/>
      <c r="X70" s="129"/>
      <c r="Y70" s="129"/>
      <c r="Z70" s="129"/>
    </row>
    <row r="71" spans="1:26" ht="14.25" hidden="1" customHeight="1">
      <c r="A71" s="129"/>
      <c r="B71" s="233"/>
      <c r="C71" s="243"/>
      <c r="D71" s="244"/>
      <c r="E71" s="244"/>
      <c r="F71" s="244"/>
      <c r="G71" s="244"/>
      <c r="H71" s="244"/>
      <c r="I71" s="244"/>
      <c r="J71" s="129"/>
      <c r="K71" s="129"/>
      <c r="L71" s="129"/>
      <c r="M71" s="129"/>
      <c r="N71" s="129"/>
      <c r="O71" s="129"/>
      <c r="P71" s="129"/>
      <c r="Q71" s="129"/>
      <c r="R71" s="129"/>
      <c r="S71" s="129"/>
      <c r="T71" s="129"/>
      <c r="U71" s="129"/>
      <c r="V71" s="129"/>
      <c r="W71" s="129"/>
      <c r="X71" s="129"/>
      <c r="Y71" s="129"/>
      <c r="Z71" s="129"/>
    </row>
    <row r="72" spans="1:26" ht="14.25" hidden="1" customHeight="1">
      <c r="A72" s="129"/>
      <c r="B72" s="242"/>
      <c r="C72" s="243"/>
      <c r="D72" s="244"/>
      <c r="E72" s="244"/>
      <c r="F72" s="244"/>
      <c r="G72" s="244"/>
      <c r="H72" s="244"/>
      <c r="I72" s="244"/>
      <c r="J72" s="129"/>
      <c r="K72" s="129"/>
      <c r="L72" s="129"/>
      <c r="M72" s="129"/>
      <c r="N72" s="129"/>
      <c r="O72" s="129"/>
      <c r="P72" s="129"/>
      <c r="Q72" s="129"/>
      <c r="R72" s="129"/>
      <c r="S72" s="129"/>
      <c r="T72" s="129"/>
      <c r="U72" s="129"/>
      <c r="V72" s="129"/>
      <c r="W72" s="129"/>
      <c r="X72" s="129"/>
      <c r="Y72" s="129"/>
      <c r="Z72" s="129"/>
    </row>
    <row r="73" spans="1:26" ht="14.25" hidden="1" customHeight="1">
      <c r="A73" s="129"/>
      <c r="B73" s="242"/>
      <c r="C73" s="243"/>
      <c r="D73" s="244"/>
      <c r="E73" s="244"/>
      <c r="F73" s="244"/>
      <c r="G73" s="244"/>
      <c r="H73" s="244"/>
      <c r="I73" s="244"/>
      <c r="J73" s="129"/>
      <c r="K73" s="129"/>
      <c r="L73" s="129"/>
      <c r="M73" s="129"/>
      <c r="N73" s="129"/>
      <c r="O73" s="129"/>
      <c r="P73" s="129"/>
      <c r="Q73" s="129"/>
      <c r="R73" s="129"/>
      <c r="S73" s="129"/>
      <c r="T73" s="129"/>
      <c r="U73" s="129"/>
      <c r="V73" s="129"/>
      <c r="W73" s="129"/>
      <c r="X73" s="129"/>
      <c r="Y73" s="129"/>
      <c r="Z73" s="129"/>
    </row>
    <row r="74" spans="1:26" ht="14.25" hidden="1" customHeight="1">
      <c r="A74" s="129"/>
      <c r="B74" s="242"/>
      <c r="C74" s="243"/>
      <c r="D74" s="244"/>
      <c r="E74" s="244"/>
      <c r="F74" s="244"/>
      <c r="G74" s="244"/>
      <c r="H74" s="244"/>
      <c r="I74" s="244"/>
      <c r="J74" s="129"/>
      <c r="K74" s="129"/>
      <c r="L74" s="129"/>
      <c r="M74" s="129"/>
      <c r="N74" s="129"/>
      <c r="O74" s="129"/>
      <c r="P74" s="129"/>
      <c r="Q74" s="129"/>
      <c r="R74" s="129"/>
      <c r="S74" s="129"/>
      <c r="T74" s="129"/>
      <c r="U74" s="129"/>
      <c r="V74" s="129"/>
      <c r="W74" s="129"/>
      <c r="X74" s="129"/>
      <c r="Y74" s="129"/>
      <c r="Z74" s="129"/>
    </row>
    <row r="75" spans="1:26" ht="14.25" hidden="1" customHeight="1">
      <c r="A75" s="129"/>
      <c r="B75" s="242"/>
      <c r="C75" s="243"/>
      <c r="D75" s="244"/>
      <c r="E75" s="244"/>
      <c r="F75" s="244"/>
      <c r="G75" s="244"/>
      <c r="H75" s="244"/>
      <c r="I75" s="244"/>
      <c r="J75" s="129"/>
      <c r="K75" s="129"/>
      <c r="L75" s="129"/>
      <c r="M75" s="129"/>
      <c r="N75" s="129"/>
      <c r="O75" s="129"/>
      <c r="P75" s="129"/>
      <c r="Q75" s="129"/>
      <c r="R75" s="129"/>
      <c r="S75" s="129"/>
      <c r="T75" s="129"/>
      <c r="U75" s="129"/>
      <c r="V75" s="129"/>
      <c r="W75" s="129"/>
      <c r="X75" s="129"/>
      <c r="Y75" s="129"/>
      <c r="Z75" s="129"/>
    </row>
    <row r="76" spans="1:26" ht="14.25" hidden="1" customHeight="1">
      <c r="A76" s="129"/>
      <c r="B76" s="242"/>
      <c r="C76" s="243"/>
      <c r="D76" s="244"/>
      <c r="E76" s="244"/>
      <c r="F76" s="244"/>
      <c r="G76" s="244"/>
      <c r="H76" s="244"/>
      <c r="I76" s="244"/>
      <c r="J76" s="129"/>
      <c r="K76" s="129"/>
      <c r="L76" s="129"/>
      <c r="M76" s="129"/>
      <c r="N76" s="129"/>
      <c r="O76" s="129"/>
      <c r="P76" s="129"/>
      <c r="Q76" s="129"/>
      <c r="R76" s="129"/>
      <c r="S76" s="129"/>
      <c r="T76" s="129"/>
      <c r="U76" s="129"/>
      <c r="V76" s="129"/>
      <c r="W76" s="129"/>
      <c r="X76" s="129"/>
      <c r="Y76" s="129"/>
      <c r="Z76" s="129"/>
    </row>
    <row r="77" spans="1:26" ht="14.25" hidden="1" customHeight="1">
      <c r="A77" s="129"/>
      <c r="B77" s="242"/>
      <c r="C77" s="243"/>
      <c r="D77" s="244"/>
      <c r="E77" s="244"/>
      <c r="F77" s="244"/>
      <c r="G77" s="244"/>
      <c r="H77" s="244"/>
      <c r="I77" s="244"/>
      <c r="J77" s="129"/>
      <c r="K77" s="129"/>
      <c r="L77" s="129"/>
      <c r="M77" s="129"/>
      <c r="N77" s="129"/>
      <c r="O77" s="129"/>
      <c r="P77" s="129"/>
      <c r="Q77" s="129"/>
      <c r="R77" s="129"/>
      <c r="S77" s="129"/>
      <c r="T77" s="129"/>
      <c r="U77" s="129"/>
      <c r="V77" s="129"/>
      <c r="W77" s="129"/>
      <c r="X77" s="129"/>
      <c r="Y77" s="129"/>
      <c r="Z77" s="129"/>
    </row>
    <row r="78" spans="1:26" ht="14.25" hidden="1" customHeight="1">
      <c r="A78" s="129"/>
      <c r="B78" s="242"/>
      <c r="C78" s="243"/>
      <c r="D78" s="244"/>
      <c r="E78" s="244"/>
      <c r="F78" s="244"/>
      <c r="G78" s="244"/>
      <c r="H78" s="244"/>
      <c r="I78" s="244"/>
      <c r="J78" s="129"/>
      <c r="K78" s="129"/>
      <c r="L78" s="129"/>
      <c r="M78" s="129"/>
      <c r="N78" s="129"/>
      <c r="O78" s="129"/>
      <c r="P78" s="129"/>
      <c r="Q78" s="129"/>
      <c r="R78" s="129"/>
      <c r="S78" s="129"/>
      <c r="T78" s="129"/>
      <c r="U78" s="129"/>
      <c r="V78" s="129"/>
      <c r="W78" s="129"/>
      <c r="X78" s="129"/>
      <c r="Y78" s="129"/>
      <c r="Z78" s="129"/>
    </row>
    <row r="79" spans="1:26" ht="14.25" hidden="1" customHeight="1">
      <c r="A79" s="129"/>
      <c r="B79" s="242"/>
      <c r="C79" s="243"/>
      <c r="D79" s="244"/>
      <c r="E79" s="244"/>
      <c r="F79" s="244"/>
      <c r="G79" s="244"/>
      <c r="H79" s="244"/>
      <c r="I79" s="244"/>
      <c r="J79" s="129"/>
      <c r="K79" s="129"/>
      <c r="L79" s="129"/>
      <c r="M79" s="129"/>
      <c r="N79" s="129"/>
      <c r="O79" s="129"/>
      <c r="P79" s="129"/>
      <c r="Q79" s="129"/>
      <c r="R79" s="129"/>
      <c r="S79" s="129"/>
      <c r="T79" s="129"/>
      <c r="U79" s="129"/>
      <c r="V79" s="129"/>
      <c r="W79" s="129"/>
      <c r="X79" s="129"/>
      <c r="Y79" s="129"/>
      <c r="Z79" s="129"/>
    </row>
    <row r="80" spans="1:26" ht="14.25" hidden="1" customHeight="1">
      <c r="A80" s="129"/>
      <c r="B80" s="242"/>
      <c r="C80" s="254"/>
      <c r="D80" s="258"/>
      <c r="E80" s="258"/>
      <c r="F80" s="258"/>
      <c r="G80" s="258"/>
      <c r="H80" s="258"/>
      <c r="I80" s="258"/>
      <c r="J80" s="129"/>
      <c r="K80" s="129"/>
      <c r="L80" s="129"/>
      <c r="M80" s="129"/>
      <c r="N80" s="129"/>
      <c r="O80" s="129"/>
      <c r="P80" s="129"/>
      <c r="Q80" s="129"/>
      <c r="R80" s="129"/>
      <c r="S80" s="129"/>
      <c r="T80" s="129"/>
      <c r="U80" s="129"/>
      <c r="V80" s="129"/>
      <c r="W80" s="129"/>
      <c r="X80" s="129"/>
      <c r="Y80" s="129"/>
      <c r="Z80" s="129"/>
    </row>
    <row r="81" spans="1:26" ht="14.25" hidden="1" customHeight="1">
      <c r="A81" s="129"/>
      <c r="B81" s="256"/>
      <c r="C81" s="257"/>
      <c r="D81" s="253"/>
      <c r="E81" s="253"/>
      <c r="F81" s="253"/>
      <c r="G81" s="253"/>
      <c r="H81" s="253"/>
      <c r="I81" s="253"/>
      <c r="J81" s="129"/>
      <c r="K81" s="129"/>
      <c r="L81" s="129"/>
      <c r="M81" s="129"/>
      <c r="N81" s="129"/>
      <c r="O81" s="129"/>
      <c r="P81" s="129"/>
      <c r="Q81" s="129"/>
      <c r="R81" s="129"/>
      <c r="S81" s="129"/>
      <c r="T81" s="129"/>
      <c r="U81" s="129"/>
      <c r="V81" s="129"/>
      <c r="W81" s="129"/>
      <c r="X81" s="129"/>
      <c r="Y81" s="129"/>
      <c r="Z81" s="129"/>
    </row>
    <row r="82" spans="1:26" ht="14.25" hidden="1" customHeight="1">
      <c r="A82" s="129"/>
      <c r="B82" s="242"/>
      <c r="C82" s="243"/>
      <c r="D82" s="244"/>
      <c r="E82" s="244"/>
      <c r="F82" s="244"/>
      <c r="G82" s="244"/>
      <c r="H82" s="244"/>
      <c r="I82" s="244"/>
      <c r="J82" s="129"/>
      <c r="K82" s="129"/>
      <c r="L82" s="129"/>
      <c r="M82" s="129"/>
      <c r="N82" s="129"/>
      <c r="O82" s="129"/>
      <c r="P82" s="129"/>
      <c r="Q82" s="129"/>
      <c r="R82" s="129"/>
      <c r="S82" s="129"/>
      <c r="T82" s="129"/>
      <c r="U82" s="129"/>
      <c r="V82" s="129"/>
      <c r="W82" s="129"/>
      <c r="X82" s="129"/>
      <c r="Y82" s="129"/>
      <c r="Z82" s="129"/>
    </row>
    <row r="83" spans="1:26" ht="14.25" hidden="1" customHeight="1">
      <c r="A83" s="129"/>
      <c r="B83" s="242"/>
      <c r="C83" s="243"/>
      <c r="D83" s="244"/>
      <c r="E83" s="244"/>
      <c r="F83" s="244"/>
      <c r="G83" s="244"/>
      <c r="H83" s="244"/>
      <c r="I83" s="244"/>
      <c r="J83" s="129"/>
      <c r="K83" s="129"/>
      <c r="L83" s="129"/>
      <c r="M83" s="129"/>
      <c r="N83" s="129"/>
      <c r="O83" s="129"/>
      <c r="P83" s="129"/>
      <c r="Q83" s="129"/>
      <c r="R83" s="129"/>
      <c r="S83" s="129"/>
      <c r="T83" s="129"/>
      <c r="U83" s="129"/>
      <c r="V83" s="129"/>
      <c r="W83" s="129"/>
      <c r="X83" s="129"/>
      <c r="Y83" s="129"/>
      <c r="Z83" s="129"/>
    </row>
    <row r="84" spans="1:26" ht="14.25" hidden="1" customHeight="1">
      <c r="A84" s="129"/>
      <c r="B84" s="242"/>
      <c r="C84" s="243"/>
      <c r="D84" s="244"/>
      <c r="E84" s="244"/>
      <c r="F84" s="244"/>
      <c r="G84" s="244"/>
      <c r="H84" s="244"/>
      <c r="I84" s="244"/>
      <c r="J84" s="129"/>
      <c r="K84" s="129"/>
      <c r="L84" s="129"/>
      <c r="M84" s="129"/>
      <c r="N84" s="129"/>
      <c r="O84" s="129"/>
      <c r="P84" s="129"/>
      <c r="Q84" s="129"/>
      <c r="R84" s="129"/>
      <c r="S84" s="129"/>
      <c r="T84" s="129"/>
      <c r="U84" s="129"/>
      <c r="V84" s="129"/>
      <c r="W84" s="129"/>
      <c r="X84" s="129"/>
      <c r="Y84" s="129"/>
      <c r="Z84" s="129"/>
    </row>
    <row r="85" spans="1:26" ht="14.25" hidden="1" customHeight="1">
      <c r="A85" s="129"/>
      <c r="B85" s="242"/>
      <c r="C85" s="243"/>
      <c r="D85" s="244"/>
      <c r="E85" s="244"/>
      <c r="F85" s="244"/>
      <c r="G85" s="244"/>
      <c r="H85" s="244"/>
      <c r="I85" s="244"/>
      <c r="J85" s="129"/>
      <c r="K85" s="129"/>
      <c r="L85" s="129"/>
      <c r="M85" s="129"/>
      <c r="N85" s="129"/>
      <c r="O85" s="129"/>
      <c r="P85" s="129"/>
      <c r="Q85" s="129"/>
      <c r="R85" s="129"/>
      <c r="S85" s="129"/>
      <c r="T85" s="129"/>
      <c r="U85" s="129"/>
      <c r="V85" s="129"/>
      <c r="W85" s="129"/>
      <c r="X85" s="129"/>
      <c r="Y85" s="129"/>
      <c r="Z85" s="129"/>
    </row>
    <row r="86" spans="1:26" ht="14.25" hidden="1" customHeight="1">
      <c r="A86" s="129"/>
      <c r="B86" s="242"/>
      <c r="C86" s="243"/>
      <c r="D86" s="258"/>
      <c r="E86" s="258"/>
      <c r="F86" s="258"/>
      <c r="G86" s="258"/>
      <c r="H86" s="258"/>
      <c r="I86" s="258"/>
      <c r="J86" s="129"/>
      <c r="K86" s="129"/>
      <c r="L86" s="129"/>
      <c r="M86" s="129"/>
      <c r="N86" s="129"/>
      <c r="O86" s="129"/>
      <c r="P86" s="129"/>
      <c r="Q86" s="129"/>
      <c r="R86" s="129"/>
      <c r="S86" s="129"/>
      <c r="T86" s="129"/>
      <c r="U86" s="129"/>
      <c r="V86" s="129"/>
      <c r="W86" s="129"/>
      <c r="X86" s="129"/>
      <c r="Y86" s="129"/>
      <c r="Z86" s="129"/>
    </row>
    <row r="87" spans="1:26" ht="14.25" hidden="1" customHeight="1">
      <c r="A87" s="129"/>
      <c r="B87" s="242"/>
      <c r="C87" s="259"/>
      <c r="D87" s="258"/>
      <c r="E87" s="258"/>
      <c r="F87" s="258"/>
      <c r="G87" s="258"/>
      <c r="H87" s="258"/>
      <c r="I87" s="258"/>
      <c r="J87" s="129"/>
      <c r="K87" s="129"/>
      <c r="L87" s="129"/>
      <c r="M87" s="129"/>
      <c r="N87" s="129"/>
      <c r="O87" s="129"/>
      <c r="P87" s="129"/>
      <c r="Q87" s="129"/>
      <c r="R87" s="129"/>
      <c r="S87" s="129"/>
      <c r="T87" s="129"/>
      <c r="U87" s="129"/>
      <c r="V87" s="129"/>
      <c r="W87" s="129"/>
      <c r="X87" s="129"/>
      <c r="Y87" s="129"/>
      <c r="Z87" s="129"/>
    </row>
    <row r="88" spans="1:26" ht="14.25" customHeight="1">
      <c r="A88" s="129"/>
      <c r="B88" s="3"/>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4.25" hidden="1" customHeight="1">
      <c r="A89" s="129"/>
      <c r="B89" s="90"/>
      <c r="C89" s="260"/>
      <c r="D89" s="250"/>
      <c r="E89" s="250"/>
      <c r="F89" s="250"/>
      <c r="G89" s="250"/>
      <c r="H89" s="250"/>
      <c r="I89" s="250"/>
      <c r="J89" s="129"/>
      <c r="K89" s="129"/>
      <c r="L89" s="129"/>
      <c r="M89" s="129"/>
      <c r="N89" s="129"/>
      <c r="O89" s="129"/>
      <c r="P89" s="129"/>
      <c r="Q89" s="129"/>
      <c r="R89" s="129"/>
      <c r="S89" s="129"/>
      <c r="T89" s="129"/>
      <c r="U89" s="129"/>
      <c r="V89" s="129"/>
      <c r="W89" s="129"/>
      <c r="X89" s="129"/>
      <c r="Y89" s="129"/>
      <c r="Z89" s="129"/>
    </row>
    <row r="90" spans="1:26" ht="14.25" customHeight="1">
      <c r="A90" s="129"/>
      <c r="B90" s="3"/>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4.25" customHeight="1">
      <c r="A91" s="129"/>
      <c r="B91" s="3"/>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4.25" hidden="1" customHeight="1">
      <c r="A92" s="129"/>
      <c r="B92" s="3"/>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30.75" hidden="1" customHeight="1">
      <c r="A93" s="129"/>
      <c r="B93" s="3"/>
      <c r="C93" s="129"/>
      <c r="D93" s="246"/>
      <c r="E93" s="246"/>
      <c r="F93" s="246"/>
      <c r="G93" s="246"/>
      <c r="H93" s="246"/>
      <c r="I93" s="246"/>
      <c r="J93" s="129"/>
      <c r="K93" s="129"/>
      <c r="L93" s="129"/>
      <c r="M93" s="129"/>
      <c r="N93" s="129"/>
      <c r="O93" s="129"/>
      <c r="P93" s="129"/>
      <c r="Q93" s="129"/>
      <c r="R93" s="129"/>
      <c r="S93" s="129"/>
      <c r="T93" s="129"/>
      <c r="U93" s="129"/>
      <c r="V93" s="129"/>
      <c r="W93" s="129"/>
      <c r="X93" s="129"/>
      <c r="Y93" s="129"/>
      <c r="Z93" s="129"/>
    </row>
    <row r="94" spans="1:26" ht="19.5" hidden="1" customHeight="1">
      <c r="A94" s="129"/>
      <c r="B94" s="3"/>
      <c r="C94" s="3"/>
      <c r="D94" s="246"/>
      <c r="E94" s="261"/>
      <c r="F94" s="261"/>
      <c r="G94" s="262"/>
      <c r="H94" s="262"/>
      <c r="I94" s="246"/>
      <c r="J94" s="129"/>
      <c r="K94" s="129"/>
      <c r="L94" s="129"/>
      <c r="M94" s="129"/>
      <c r="N94" s="129"/>
      <c r="O94" s="129"/>
      <c r="P94" s="129"/>
      <c r="Q94" s="129"/>
      <c r="R94" s="129"/>
      <c r="S94" s="129"/>
      <c r="T94" s="129"/>
      <c r="U94" s="129"/>
      <c r="V94" s="129"/>
      <c r="W94" s="129"/>
      <c r="X94" s="129"/>
      <c r="Y94" s="129"/>
      <c r="Z94" s="129"/>
    </row>
    <row r="95" spans="1:26" ht="14.25" hidden="1" customHeight="1">
      <c r="A95" s="129"/>
      <c r="B95" s="3"/>
      <c r="C95" s="129"/>
      <c r="D95" s="246"/>
      <c r="E95" s="263"/>
      <c r="F95" s="246"/>
      <c r="G95" s="3"/>
      <c r="H95" s="262"/>
      <c r="I95" s="246"/>
      <c r="J95" s="129"/>
      <c r="K95" s="129"/>
      <c r="L95" s="129"/>
      <c r="M95" s="129"/>
      <c r="N95" s="129"/>
      <c r="O95" s="129"/>
      <c r="P95" s="129"/>
      <c r="Q95" s="129"/>
      <c r="R95" s="129"/>
      <c r="S95" s="129"/>
      <c r="T95" s="129"/>
      <c r="U95" s="129"/>
      <c r="V95" s="129"/>
      <c r="W95" s="129"/>
      <c r="X95" s="129"/>
      <c r="Y95" s="129"/>
      <c r="Z95" s="129"/>
    </row>
    <row r="96" spans="1:26" ht="14.25" hidden="1" customHeight="1">
      <c r="A96" s="129"/>
      <c r="B96" s="3"/>
      <c r="C96" s="245"/>
      <c r="D96" s="246"/>
      <c r="E96" s="246"/>
      <c r="F96" s="246"/>
      <c r="G96" s="246"/>
      <c r="H96" s="246"/>
      <c r="I96" s="246"/>
      <c r="J96" s="129"/>
      <c r="K96" s="129"/>
      <c r="L96" s="129"/>
      <c r="M96" s="129"/>
      <c r="N96" s="129"/>
      <c r="O96" s="129"/>
      <c r="P96" s="129"/>
      <c r="Q96" s="129"/>
      <c r="R96" s="129"/>
      <c r="S96" s="129"/>
      <c r="T96" s="129"/>
      <c r="U96" s="129"/>
      <c r="V96" s="129"/>
      <c r="W96" s="129"/>
      <c r="X96" s="129"/>
      <c r="Y96" s="129"/>
      <c r="Z96" s="129"/>
    </row>
    <row r="97" spans="1:26" ht="14.25" hidden="1" customHeight="1">
      <c r="A97" s="129"/>
      <c r="B97" s="3"/>
      <c r="C97" s="129"/>
      <c r="D97" s="246"/>
      <c r="E97" s="246"/>
      <c r="F97" s="246"/>
      <c r="G97" s="246"/>
      <c r="H97" s="246"/>
      <c r="I97" s="246"/>
      <c r="J97" s="129"/>
      <c r="K97" s="129"/>
      <c r="L97" s="129"/>
      <c r="M97" s="129"/>
      <c r="N97" s="129"/>
      <c r="O97" s="129"/>
      <c r="P97" s="129"/>
      <c r="Q97" s="129"/>
      <c r="R97" s="129"/>
      <c r="S97" s="129"/>
      <c r="T97" s="129"/>
      <c r="U97" s="129"/>
      <c r="V97" s="129"/>
      <c r="W97" s="129"/>
      <c r="X97" s="129"/>
      <c r="Y97" s="129"/>
      <c r="Z97" s="129"/>
    </row>
    <row r="98" spans="1:26" ht="14.25" hidden="1" customHeight="1">
      <c r="A98" s="129"/>
      <c r="B98" s="3"/>
      <c r="C98" s="129"/>
      <c r="D98" s="246"/>
      <c r="E98" s="246"/>
      <c r="F98" s="246"/>
      <c r="G98" s="246"/>
      <c r="H98" s="246"/>
      <c r="I98" s="246"/>
      <c r="J98" s="129"/>
      <c r="K98" s="129"/>
      <c r="L98" s="129"/>
      <c r="M98" s="129"/>
      <c r="N98" s="129"/>
      <c r="O98" s="129"/>
      <c r="P98" s="129"/>
      <c r="Q98" s="129"/>
      <c r="R98" s="129"/>
      <c r="S98" s="129"/>
      <c r="T98" s="129"/>
      <c r="U98" s="129"/>
      <c r="V98" s="129"/>
      <c r="W98" s="129"/>
      <c r="X98" s="129"/>
      <c r="Y98" s="129"/>
      <c r="Z98" s="129"/>
    </row>
    <row r="99" spans="1:26" ht="14.25" customHeight="1">
      <c r="A99" s="129"/>
      <c r="B99" s="3"/>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4.25" customHeight="1">
      <c r="A100" s="129"/>
      <c r="B100" s="3"/>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4.25" customHeight="1">
      <c r="A101" s="129"/>
      <c r="B101" s="3"/>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4.25" customHeight="1">
      <c r="A102" s="129"/>
      <c r="B102" s="3"/>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4.25" customHeight="1">
      <c r="A103" s="129"/>
      <c r="B103" s="3"/>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4.25" customHeight="1">
      <c r="A104" s="129"/>
      <c r="B104" s="3"/>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4.25" customHeight="1">
      <c r="A105" s="129"/>
      <c r="B105" s="3"/>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4.25" customHeight="1">
      <c r="A106" s="129"/>
      <c r="B106" s="3"/>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4.25" customHeight="1">
      <c r="A107" s="129"/>
      <c r="B107" s="3"/>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4.25" customHeight="1">
      <c r="A108" s="129"/>
      <c r="B108" s="3"/>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4.25" customHeight="1">
      <c r="A109" s="129"/>
      <c r="B109" s="3"/>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4.25" customHeight="1">
      <c r="A110" s="129"/>
      <c r="B110" s="3"/>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4.25" customHeight="1">
      <c r="A111" s="129"/>
      <c r="B111" s="3"/>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4.25" customHeight="1">
      <c r="A112" s="129"/>
      <c r="B112" s="3"/>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4.25" customHeight="1">
      <c r="A113" s="129"/>
      <c r="B113" s="3"/>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4.25" customHeight="1">
      <c r="A114" s="129"/>
      <c r="B114" s="3"/>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4.25" customHeight="1">
      <c r="A115" s="129"/>
      <c r="B115" s="3"/>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4.25" customHeight="1">
      <c r="A116" s="129"/>
      <c r="B116" s="3"/>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4.25" customHeight="1">
      <c r="A117" s="129"/>
      <c r="B117" s="3"/>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4.25" customHeight="1">
      <c r="A118" s="129"/>
      <c r="B118" s="3"/>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4.25" customHeight="1">
      <c r="A119" s="129"/>
      <c r="B119" s="3"/>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4.25" customHeight="1">
      <c r="A120" s="129"/>
      <c r="B120" s="3"/>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4.25" customHeight="1">
      <c r="A121" s="129"/>
      <c r="B121" s="3"/>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4.25" customHeight="1">
      <c r="A122" s="129"/>
      <c r="B122" s="3"/>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4.25" customHeight="1">
      <c r="A123" s="129"/>
      <c r="B123" s="3"/>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4.25" customHeight="1">
      <c r="A124" s="129"/>
      <c r="B124" s="3"/>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4.25" customHeight="1">
      <c r="A125" s="129"/>
      <c r="B125" s="3"/>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4.25" customHeight="1">
      <c r="A126" s="129"/>
      <c r="B126" s="3"/>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4.25" customHeight="1">
      <c r="A127" s="129"/>
      <c r="B127" s="3"/>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4.25" customHeight="1">
      <c r="A128" s="129"/>
      <c r="B128" s="3"/>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4.25" customHeight="1">
      <c r="A129" s="129"/>
      <c r="B129" s="3"/>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4.25" customHeight="1">
      <c r="A130" s="129"/>
      <c r="B130" s="3"/>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4.25" customHeight="1">
      <c r="A131" s="129"/>
      <c r="B131" s="3"/>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4.25" customHeight="1">
      <c r="A132" s="129"/>
      <c r="B132" s="3"/>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4.25" customHeight="1">
      <c r="A133" s="129"/>
      <c r="B133" s="3"/>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4.25" customHeight="1">
      <c r="A134" s="129"/>
      <c r="B134" s="3"/>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4.25" customHeight="1">
      <c r="A135" s="129"/>
      <c r="B135" s="3"/>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4.25" customHeight="1">
      <c r="A136" s="129"/>
      <c r="B136" s="3"/>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4.25" customHeight="1">
      <c r="A137" s="129"/>
      <c r="B137" s="3"/>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4.25" customHeight="1">
      <c r="A138" s="129"/>
      <c r="B138" s="3"/>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4.25" customHeight="1">
      <c r="A139" s="129"/>
      <c r="B139" s="3"/>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4.25" customHeight="1">
      <c r="A140" s="129"/>
      <c r="B140" s="3"/>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4.25" customHeight="1">
      <c r="A141" s="129"/>
      <c r="B141" s="3"/>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4.25" customHeight="1">
      <c r="A142" s="129"/>
      <c r="B142" s="3"/>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4.25" customHeight="1">
      <c r="A143" s="129"/>
      <c r="B143" s="3"/>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4.25" customHeight="1">
      <c r="A144" s="129"/>
      <c r="B144" s="3"/>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4.25" customHeight="1">
      <c r="A145" s="129"/>
      <c r="B145" s="3"/>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4.25" customHeight="1">
      <c r="A146" s="129"/>
      <c r="B146" s="3"/>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4.25" customHeight="1">
      <c r="A147" s="129"/>
      <c r="B147" s="3"/>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4.25" customHeight="1">
      <c r="A148" s="129"/>
      <c r="B148" s="3"/>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4.25" customHeight="1">
      <c r="A149" s="129"/>
      <c r="B149" s="3"/>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4.25" customHeight="1">
      <c r="A150" s="129"/>
      <c r="B150" s="3"/>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4.25" customHeight="1">
      <c r="A151" s="129"/>
      <c r="B151" s="3"/>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4.25" customHeight="1">
      <c r="A152" s="129"/>
      <c r="B152" s="3"/>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4.25" customHeight="1">
      <c r="A153" s="129"/>
      <c r="B153" s="3"/>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4.25" customHeight="1">
      <c r="A154" s="129"/>
      <c r="B154" s="3"/>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4.25" customHeight="1">
      <c r="A155" s="129"/>
      <c r="B155" s="3"/>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4.25" customHeight="1">
      <c r="A156" s="129"/>
      <c r="B156" s="3"/>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4.25" customHeight="1">
      <c r="A157" s="129"/>
      <c r="B157" s="3"/>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4.25" customHeight="1">
      <c r="A158" s="129"/>
      <c r="B158" s="3"/>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4.25" customHeight="1">
      <c r="A159" s="129"/>
      <c r="B159" s="3"/>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4.25" customHeight="1">
      <c r="A160" s="129"/>
      <c r="B160" s="3"/>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4.25" customHeight="1">
      <c r="A161" s="129"/>
      <c r="B161" s="3"/>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4.25" customHeight="1">
      <c r="A162" s="129"/>
      <c r="B162" s="3"/>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4.25" customHeight="1">
      <c r="A163" s="129"/>
      <c r="B163" s="3"/>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4.25" customHeight="1">
      <c r="A164" s="129"/>
      <c r="B164" s="3"/>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4.25" customHeight="1">
      <c r="A165" s="129"/>
      <c r="B165" s="3"/>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4.25" customHeight="1">
      <c r="A166" s="129"/>
      <c r="B166" s="3"/>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4.25" customHeight="1">
      <c r="A167" s="129"/>
      <c r="B167" s="3"/>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4.25" customHeight="1">
      <c r="A168" s="129"/>
      <c r="B168" s="3"/>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4.25" customHeight="1">
      <c r="A169" s="129"/>
      <c r="B169" s="3"/>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4.25" customHeight="1">
      <c r="A170" s="129"/>
      <c r="B170" s="3"/>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4.25" customHeight="1">
      <c r="A171" s="129"/>
      <c r="B171" s="3"/>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4.25" customHeight="1">
      <c r="A172" s="129"/>
      <c r="B172" s="3"/>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4.25" customHeight="1">
      <c r="A173" s="129"/>
      <c r="B173" s="3"/>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4.25" customHeight="1">
      <c r="A174" s="129"/>
      <c r="B174" s="3"/>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4.25" customHeight="1">
      <c r="A175" s="129"/>
      <c r="B175" s="3"/>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4.25" customHeight="1">
      <c r="A176" s="129"/>
      <c r="B176" s="3"/>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4.25" customHeight="1">
      <c r="A177" s="129"/>
      <c r="B177" s="3"/>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4.25" customHeight="1">
      <c r="A178" s="129"/>
      <c r="B178" s="3"/>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4.25" customHeight="1">
      <c r="A179" s="129"/>
      <c r="B179" s="3"/>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4.25" customHeight="1">
      <c r="A180" s="129"/>
      <c r="B180" s="3"/>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4.25" customHeight="1">
      <c r="A181" s="129"/>
      <c r="B181" s="3"/>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4.25" customHeight="1">
      <c r="A182" s="129"/>
      <c r="B182" s="3"/>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4.25" customHeight="1">
      <c r="A183" s="129"/>
      <c r="B183" s="3"/>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4.25" customHeight="1">
      <c r="A184" s="129"/>
      <c r="B184" s="3"/>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4.25" customHeight="1">
      <c r="A185" s="129"/>
      <c r="B185" s="3"/>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4.25" customHeight="1">
      <c r="A186" s="129"/>
      <c r="B186" s="3"/>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4.25" customHeight="1">
      <c r="A187" s="129"/>
      <c r="B187" s="3"/>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4.25" customHeight="1">
      <c r="A188" s="129"/>
      <c r="B188" s="3"/>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4.25" customHeight="1">
      <c r="A189" s="129"/>
      <c r="B189" s="3"/>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4.25" customHeight="1">
      <c r="A190" s="129"/>
      <c r="B190" s="3"/>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4.25" customHeight="1">
      <c r="A191" s="129"/>
      <c r="B191" s="3"/>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4.25" customHeight="1">
      <c r="A192" s="129"/>
      <c r="B192" s="3"/>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4.25" customHeight="1">
      <c r="A193" s="129"/>
      <c r="B193" s="3"/>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4.25" customHeight="1">
      <c r="A194" s="129"/>
      <c r="B194" s="3"/>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4.25" customHeight="1">
      <c r="A195" s="129"/>
      <c r="B195" s="3"/>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4.25" customHeight="1">
      <c r="A196" s="129"/>
      <c r="B196" s="3"/>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4.25" customHeight="1">
      <c r="A197" s="129"/>
      <c r="B197" s="3"/>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4.25" customHeight="1">
      <c r="A198" s="129"/>
      <c r="B198" s="3"/>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4.25" customHeight="1">
      <c r="A199" s="129"/>
      <c r="B199" s="3"/>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4.25" customHeight="1">
      <c r="A200" s="129"/>
      <c r="B200" s="3"/>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4.25" customHeight="1">
      <c r="A201" s="129"/>
      <c r="B201" s="3"/>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4.25" customHeight="1">
      <c r="A202" s="129"/>
      <c r="B202" s="3"/>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4.25" customHeight="1">
      <c r="A203" s="129"/>
      <c r="B203" s="3"/>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4.25" customHeight="1">
      <c r="A204" s="129"/>
      <c r="B204" s="3"/>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4.25" customHeight="1">
      <c r="A205" s="129"/>
      <c r="B205" s="3"/>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4.25" customHeight="1">
      <c r="A206" s="129"/>
      <c r="B206" s="3"/>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4.25" customHeight="1">
      <c r="A207" s="129"/>
      <c r="B207" s="3"/>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4.25" customHeight="1">
      <c r="A208" s="129"/>
      <c r="B208" s="3"/>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4.25" customHeight="1">
      <c r="A209" s="129"/>
      <c r="B209" s="3"/>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4.25" customHeight="1">
      <c r="A210" s="129"/>
      <c r="B210" s="3"/>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4.25" customHeight="1">
      <c r="A211" s="129"/>
      <c r="B211" s="3"/>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4.25" customHeight="1">
      <c r="A212" s="129"/>
      <c r="B212" s="3"/>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4.25" customHeight="1">
      <c r="A213" s="129"/>
      <c r="B213" s="3"/>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4.25" customHeight="1">
      <c r="A214" s="129"/>
      <c r="B214" s="3"/>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4.25" customHeight="1">
      <c r="A215" s="129"/>
      <c r="B215" s="3"/>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4.25" customHeight="1">
      <c r="A216" s="129"/>
      <c r="B216" s="3"/>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4.25" customHeight="1">
      <c r="A217" s="129"/>
      <c r="B217" s="3"/>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4.25" customHeight="1">
      <c r="A218" s="129"/>
      <c r="B218" s="3"/>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4.25" customHeight="1">
      <c r="A219" s="129"/>
      <c r="B219" s="3"/>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4.25" customHeight="1">
      <c r="A220" s="129"/>
      <c r="B220" s="3"/>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4.25" customHeight="1">
      <c r="A221" s="129"/>
      <c r="B221" s="3"/>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4.25" customHeight="1">
      <c r="A222" s="129"/>
      <c r="B222" s="3"/>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4.25" customHeight="1">
      <c r="A223" s="129"/>
      <c r="B223" s="3"/>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4.25" customHeight="1">
      <c r="A224" s="129"/>
      <c r="B224" s="3"/>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4.25" customHeight="1">
      <c r="A225" s="129"/>
      <c r="B225" s="3"/>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4.25" customHeight="1">
      <c r="A226" s="129"/>
      <c r="B226" s="3"/>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4.25" customHeight="1">
      <c r="A227" s="129"/>
      <c r="B227" s="3"/>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4.25" customHeight="1">
      <c r="A228" s="129"/>
      <c r="B228" s="3"/>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4.25" customHeight="1">
      <c r="A229" s="129"/>
      <c r="B229" s="3"/>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4.25" customHeight="1">
      <c r="A230" s="129"/>
      <c r="B230" s="3"/>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4.25" customHeight="1">
      <c r="A231" s="129"/>
      <c r="B231" s="3"/>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4.25" customHeight="1">
      <c r="A232" s="129"/>
      <c r="B232" s="3"/>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4.25" customHeight="1">
      <c r="A233" s="129"/>
      <c r="B233" s="3"/>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4.25" customHeight="1">
      <c r="A234" s="129"/>
      <c r="B234" s="3"/>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4.25" customHeight="1">
      <c r="A235" s="129"/>
      <c r="B235" s="3"/>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4.25" customHeight="1">
      <c r="A236" s="129"/>
      <c r="B236" s="3"/>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4.25" customHeight="1">
      <c r="A237" s="129"/>
      <c r="B237" s="3"/>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4.25" customHeight="1">
      <c r="A238" s="129"/>
      <c r="B238" s="3"/>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4.25" customHeight="1">
      <c r="A239" s="129"/>
      <c r="B239" s="3"/>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4.25" customHeight="1">
      <c r="A240" s="129"/>
      <c r="B240" s="3"/>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4.25" customHeight="1">
      <c r="A241" s="129"/>
      <c r="B241" s="3"/>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4.25" customHeight="1">
      <c r="A242" s="129"/>
      <c r="B242" s="3"/>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4.25" customHeight="1">
      <c r="A243" s="129"/>
      <c r="B243" s="3"/>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4.25" customHeight="1">
      <c r="A244" s="129"/>
      <c r="B244" s="3"/>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4.25" customHeight="1">
      <c r="A245" s="129"/>
      <c r="B245" s="3"/>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4.25" customHeight="1">
      <c r="A246" s="129"/>
      <c r="B246" s="3"/>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4.25" customHeight="1">
      <c r="A247" s="129"/>
      <c r="B247" s="3"/>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4.25" customHeight="1">
      <c r="A248" s="129"/>
      <c r="B248" s="3"/>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4.25" customHeight="1">
      <c r="A249" s="129"/>
      <c r="B249" s="3"/>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4.25" customHeight="1">
      <c r="A250" s="129"/>
      <c r="B250" s="3"/>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4.25" customHeight="1">
      <c r="A251" s="129"/>
      <c r="B251" s="3"/>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4.25" customHeight="1">
      <c r="A252" s="129"/>
      <c r="B252" s="3"/>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4.25" customHeight="1">
      <c r="A253" s="129"/>
      <c r="B253" s="3"/>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4.25" customHeight="1">
      <c r="A254" s="129"/>
      <c r="B254" s="3"/>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4.25" customHeight="1">
      <c r="A255" s="129"/>
      <c r="B255" s="3"/>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4.25" customHeight="1">
      <c r="A256" s="129"/>
      <c r="B256" s="3"/>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4.25" customHeight="1">
      <c r="A257" s="129"/>
      <c r="B257" s="3"/>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4.25" customHeight="1">
      <c r="A258" s="129"/>
      <c r="B258" s="3"/>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4.25" customHeight="1">
      <c r="A259" s="129"/>
      <c r="B259" s="3"/>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4.25" customHeight="1">
      <c r="A260" s="129"/>
      <c r="B260" s="3"/>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4.25" customHeight="1">
      <c r="A261" s="129"/>
      <c r="B261" s="3"/>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4.25" customHeight="1">
      <c r="A262" s="129"/>
      <c r="B262" s="3"/>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4.25" customHeight="1">
      <c r="A263" s="129"/>
      <c r="B263" s="3"/>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4.25" customHeight="1">
      <c r="A264" s="129"/>
      <c r="B264" s="3"/>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4.25" customHeight="1">
      <c r="A265" s="129"/>
      <c r="B265" s="3"/>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4.25" customHeight="1">
      <c r="A266" s="129"/>
      <c r="B266" s="3"/>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4.25" customHeight="1">
      <c r="A267" s="129"/>
      <c r="B267" s="3"/>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4.25" customHeight="1">
      <c r="A268" s="129"/>
      <c r="B268" s="3"/>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4.25" customHeight="1">
      <c r="A269" s="129"/>
      <c r="B269" s="3"/>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4.25" customHeight="1">
      <c r="A270" s="129"/>
      <c r="B270" s="3"/>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4.25" customHeight="1">
      <c r="A271" s="129"/>
      <c r="B271" s="3"/>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4.25" customHeight="1">
      <c r="A272" s="129"/>
      <c r="B272" s="3"/>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4.25" customHeight="1">
      <c r="A273" s="129"/>
      <c r="B273" s="3"/>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4.25" customHeight="1">
      <c r="A274" s="129"/>
      <c r="B274" s="3"/>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4.25" customHeight="1">
      <c r="A275" s="129"/>
      <c r="B275" s="3"/>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4.25" customHeight="1">
      <c r="A276" s="129"/>
      <c r="B276" s="3"/>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4.25" customHeight="1">
      <c r="A277" s="129"/>
      <c r="B277" s="3"/>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4.25" customHeight="1">
      <c r="A278" s="129"/>
      <c r="B278" s="3"/>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4.25" customHeight="1">
      <c r="A279" s="129"/>
      <c r="B279" s="3"/>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4.25" customHeight="1">
      <c r="A280" s="129"/>
      <c r="B280" s="3"/>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4.25" customHeight="1">
      <c r="A281" s="129"/>
      <c r="B281" s="3"/>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4.25" customHeight="1">
      <c r="A282" s="129"/>
      <c r="B282" s="3"/>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4.25" customHeight="1">
      <c r="A283" s="129"/>
      <c r="B283" s="3"/>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4.25" customHeight="1">
      <c r="A284" s="129"/>
      <c r="B284" s="3"/>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4.25" customHeight="1">
      <c r="A285" s="129"/>
      <c r="B285" s="3"/>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4.25" customHeight="1">
      <c r="A286" s="129"/>
      <c r="B286" s="3"/>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4.25" customHeight="1">
      <c r="A287" s="129"/>
      <c r="B287" s="3"/>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4.25" customHeight="1">
      <c r="A288" s="129"/>
      <c r="B288" s="3"/>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4.25" customHeight="1">
      <c r="A289" s="129"/>
      <c r="B289" s="3"/>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4.25" customHeight="1">
      <c r="A290" s="129"/>
      <c r="B290" s="3"/>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4.25" customHeight="1">
      <c r="A291" s="129"/>
      <c r="B291" s="3"/>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4.25" customHeight="1">
      <c r="A292" s="129"/>
      <c r="B292" s="3"/>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4.25" customHeight="1">
      <c r="A293" s="129"/>
      <c r="B293" s="3"/>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4.25" customHeight="1">
      <c r="A294" s="129"/>
      <c r="B294" s="3"/>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4.25" customHeight="1">
      <c r="A295" s="129"/>
      <c r="B295" s="3"/>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4.25" customHeight="1">
      <c r="A296" s="129"/>
      <c r="B296" s="3"/>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4.25" customHeight="1">
      <c r="A297" s="129"/>
      <c r="B297" s="3"/>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4.25" customHeight="1">
      <c r="A298" s="129"/>
      <c r="B298" s="3"/>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4.25" customHeight="1">
      <c r="A299" s="129"/>
      <c r="B299" s="3"/>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4.25" customHeight="1">
      <c r="A300" s="129"/>
      <c r="B300" s="3"/>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4.25" customHeight="1">
      <c r="A301" s="129"/>
      <c r="B301" s="3"/>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4.25" customHeight="1">
      <c r="A302" s="129"/>
      <c r="B302" s="3"/>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4.25" customHeight="1">
      <c r="A303" s="129"/>
      <c r="B303" s="3"/>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4.25" customHeight="1">
      <c r="A304" s="129"/>
      <c r="B304" s="3"/>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4.25" customHeight="1">
      <c r="A305" s="129"/>
      <c r="B305" s="3"/>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4.25" customHeight="1">
      <c r="A306" s="129"/>
      <c r="B306" s="3"/>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4.25" customHeight="1">
      <c r="A307" s="129"/>
      <c r="B307" s="3"/>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4.25" customHeight="1">
      <c r="A308" s="129"/>
      <c r="B308" s="3"/>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4.25" customHeight="1">
      <c r="A309" s="129"/>
      <c r="B309" s="3"/>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4.25" customHeight="1">
      <c r="A310" s="129"/>
      <c r="B310" s="3"/>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4.25" customHeight="1">
      <c r="A311" s="129"/>
      <c r="B311" s="3"/>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4.25" customHeight="1">
      <c r="A312" s="129"/>
      <c r="B312" s="3"/>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4.25" customHeight="1">
      <c r="A313" s="129"/>
      <c r="B313" s="3"/>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4.25" customHeight="1">
      <c r="A314" s="129"/>
      <c r="B314" s="3"/>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4.25" customHeight="1">
      <c r="A315" s="129"/>
      <c r="B315" s="3"/>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4.25" customHeight="1">
      <c r="A316" s="129"/>
      <c r="B316" s="3"/>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4.25" customHeight="1">
      <c r="A317" s="129"/>
      <c r="B317" s="3"/>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4.25" customHeight="1">
      <c r="A318" s="129"/>
      <c r="B318" s="3"/>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4.25" customHeight="1">
      <c r="A319" s="129"/>
      <c r="B319" s="3"/>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4.25" customHeight="1">
      <c r="A320" s="129"/>
      <c r="B320" s="3"/>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4.25" customHeight="1">
      <c r="A321" s="129"/>
      <c r="B321" s="3"/>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4.25" customHeight="1">
      <c r="A322" s="129"/>
      <c r="B322" s="3"/>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4.25" customHeight="1">
      <c r="A323" s="129"/>
      <c r="B323" s="3"/>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4.25" customHeight="1">
      <c r="A324" s="129"/>
      <c r="B324" s="3"/>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4.25" customHeight="1">
      <c r="A325" s="129"/>
      <c r="B325" s="3"/>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4.25" customHeight="1">
      <c r="A326" s="129"/>
      <c r="B326" s="3"/>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4.25" customHeight="1">
      <c r="A327" s="129"/>
      <c r="B327" s="3"/>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4.25" customHeight="1">
      <c r="A328" s="129"/>
      <c r="B328" s="3"/>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4.25" customHeight="1">
      <c r="A329" s="129"/>
      <c r="B329" s="3"/>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4.25" customHeight="1">
      <c r="A330" s="129"/>
      <c r="B330" s="3"/>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4.25" customHeight="1">
      <c r="A331" s="129"/>
      <c r="B331" s="3"/>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4.25" customHeight="1">
      <c r="A332" s="129"/>
      <c r="B332" s="3"/>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4.25" customHeight="1">
      <c r="A333" s="129"/>
      <c r="B333" s="3"/>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4.25" customHeight="1">
      <c r="A334" s="129"/>
      <c r="B334" s="3"/>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4.25" customHeight="1">
      <c r="A335" s="129"/>
      <c r="B335" s="3"/>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4.25" customHeight="1">
      <c r="A336" s="129"/>
      <c r="B336" s="3"/>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4.25" customHeight="1">
      <c r="A337" s="129"/>
      <c r="B337" s="3"/>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4.25" customHeight="1">
      <c r="A338" s="129"/>
      <c r="B338" s="3"/>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4.25" customHeight="1">
      <c r="A339" s="129"/>
      <c r="B339" s="3"/>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4.25" customHeight="1">
      <c r="A340" s="129"/>
      <c r="B340" s="3"/>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4.25" customHeight="1">
      <c r="A341" s="129"/>
      <c r="B341" s="3"/>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4.25" customHeight="1">
      <c r="A342" s="129"/>
      <c r="B342" s="3"/>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4.25" customHeight="1">
      <c r="A343" s="129"/>
      <c r="B343" s="3"/>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4.25" customHeight="1">
      <c r="A344" s="129"/>
      <c r="B344" s="3"/>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4.25" customHeight="1">
      <c r="A345" s="129"/>
      <c r="B345" s="3"/>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4.25" customHeight="1">
      <c r="A346" s="129"/>
      <c r="B346" s="3"/>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4.25" customHeight="1">
      <c r="A347" s="129"/>
      <c r="B347" s="3"/>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4.25" customHeight="1">
      <c r="A348" s="129"/>
      <c r="B348" s="3"/>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4.25" customHeight="1">
      <c r="A349" s="129"/>
      <c r="B349" s="3"/>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4.25" customHeight="1">
      <c r="A350" s="129"/>
      <c r="B350" s="3"/>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4.25" customHeight="1">
      <c r="A351" s="129"/>
      <c r="B351" s="3"/>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4.25" customHeight="1">
      <c r="A352" s="129"/>
      <c r="B352" s="3"/>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4.25" customHeight="1">
      <c r="A353" s="129"/>
      <c r="B353" s="3"/>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4.25" customHeight="1">
      <c r="A354" s="129"/>
      <c r="B354" s="3"/>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4.25" customHeight="1">
      <c r="A355" s="129"/>
      <c r="B355" s="3"/>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4.25" customHeight="1">
      <c r="A356" s="129"/>
      <c r="B356" s="3"/>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4.25" customHeight="1">
      <c r="A357" s="129"/>
      <c r="B357" s="3"/>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4.25" customHeight="1">
      <c r="A358" s="129"/>
      <c r="B358" s="3"/>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4.25" customHeight="1">
      <c r="A359" s="129"/>
      <c r="B359" s="3"/>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4.25" customHeight="1">
      <c r="A360" s="129"/>
      <c r="B360" s="3"/>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4.25" customHeight="1">
      <c r="A361" s="129"/>
      <c r="B361" s="3"/>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4.25" customHeight="1">
      <c r="A362" s="129"/>
      <c r="B362" s="3"/>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4.25" customHeight="1">
      <c r="A363" s="129"/>
      <c r="B363" s="3"/>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4.25" customHeight="1">
      <c r="A364" s="129"/>
      <c r="B364" s="3"/>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4.25" customHeight="1">
      <c r="A365" s="129"/>
      <c r="B365" s="3"/>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4.25" customHeight="1">
      <c r="A366" s="129"/>
      <c r="B366" s="3"/>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4.25" customHeight="1">
      <c r="A367" s="129"/>
      <c r="B367" s="3"/>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4.25" customHeight="1">
      <c r="A368" s="129"/>
      <c r="B368" s="3"/>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4.25" customHeight="1">
      <c r="A369" s="129"/>
      <c r="B369" s="3"/>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4.25" customHeight="1">
      <c r="A370" s="129"/>
      <c r="B370" s="3"/>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4.25" customHeight="1">
      <c r="A371" s="129"/>
      <c r="B371" s="3"/>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4.25" customHeight="1">
      <c r="A372" s="129"/>
      <c r="B372" s="3"/>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4.25" customHeight="1">
      <c r="A373" s="129"/>
      <c r="B373" s="3"/>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4.25" customHeight="1">
      <c r="A374" s="129"/>
      <c r="B374" s="3"/>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4.25" customHeight="1">
      <c r="A375" s="129"/>
      <c r="B375" s="3"/>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4.25" customHeight="1">
      <c r="A376" s="129"/>
      <c r="B376" s="3"/>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4.25" customHeight="1">
      <c r="A377" s="129"/>
      <c r="B377" s="3"/>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4.25" customHeight="1">
      <c r="A378" s="129"/>
      <c r="B378" s="3"/>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4.25" customHeight="1">
      <c r="A379" s="129"/>
      <c r="B379" s="3"/>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4.25" customHeight="1">
      <c r="A380" s="129"/>
      <c r="B380" s="3"/>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4.25" customHeight="1">
      <c r="A381" s="129"/>
      <c r="B381" s="3"/>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4.25" customHeight="1">
      <c r="A382" s="129"/>
      <c r="B382" s="3"/>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4.25" customHeight="1">
      <c r="A383" s="129"/>
      <c r="B383" s="3"/>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4.25" customHeight="1">
      <c r="A384" s="129"/>
      <c r="B384" s="3"/>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4.25" customHeight="1">
      <c r="A385" s="129"/>
      <c r="B385" s="3"/>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4.25" customHeight="1">
      <c r="A386" s="129"/>
      <c r="B386" s="3"/>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4.25" customHeight="1">
      <c r="A387" s="129"/>
      <c r="B387" s="3"/>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4.25" customHeight="1">
      <c r="A388" s="129"/>
      <c r="B388" s="3"/>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4.25" customHeight="1">
      <c r="A389" s="129"/>
      <c r="B389" s="3"/>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4.25" customHeight="1">
      <c r="A390" s="129"/>
      <c r="B390" s="3"/>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4.25" customHeight="1">
      <c r="A391" s="129"/>
      <c r="B391" s="3"/>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4.25" customHeight="1">
      <c r="A392" s="129"/>
      <c r="B392" s="3"/>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4.25" customHeight="1">
      <c r="A393" s="129"/>
      <c r="B393" s="3"/>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4.25" customHeight="1">
      <c r="A394" s="129"/>
      <c r="B394" s="3"/>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4.25" customHeight="1">
      <c r="A395" s="129"/>
      <c r="B395" s="3"/>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4.25" customHeight="1">
      <c r="A396" s="129"/>
      <c r="B396" s="3"/>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4.25" customHeight="1">
      <c r="A397" s="129"/>
      <c r="B397" s="3"/>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4.25" customHeight="1">
      <c r="A398" s="129"/>
      <c r="B398" s="3"/>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4.25" customHeight="1">
      <c r="A399" s="129"/>
      <c r="B399" s="3"/>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4.25" customHeight="1">
      <c r="A400" s="129"/>
      <c r="B400" s="3"/>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4.25" customHeight="1">
      <c r="A401" s="129"/>
      <c r="B401" s="3"/>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4.25" customHeight="1">
      <c r="A402" s="129"/>
      <c r="B402" s="3"/>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4.25" customHeight="1">
      <c r="A403" s="129"/>
      <c r="B403" s="3"/>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4.25" customHeight="1">
      <c r="A404" s="129"/>
      <c r="B404" s="3"/>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4.25" customHeight="1">
      <c r="A405" s="129"/>
      <c r="B405" s="3"/>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4.25" customHeight="1">
      <c r="A406" s="129"/>
      <c r="B406" s="3"/>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4.25" customHeight="1">
      <c r="A407" s="129"/>
      <c r="B407" s="3"/>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4.25" customHeight="1">
      <c r="A408" s="129"/>
      <c r="B408" s="3"/>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4.25" customHeight="1">
      <c r="A409" s="129"/>
      <c r="B409" s="3"/>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4.25" customHeight="1">
      <c r="A410" s="129"/>
      <c r="B410" s="3"/>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4.25" customHeight="1">
      <c r="A411" s="129"/>
      <c r="B411" s="3"/>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4.25" customHeight="1">
      <c r="A412" s="129"/>
      <c r="B412" s="3"/>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4.25" customHeight="1">
      <c r="A413" s="129"/>
      <c r="B413" s="3"/>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4.25" customHeight="1">
      <c r="A414" s="129"/>
      <c r="B414" s="3"/>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4.25" customHeight="1">
      <c r="A415" s="129"/>
      <c r="B415" s="3"/>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4.25" customHeight="1">
      <c r="A416" s="129"/>
      <c r="B416" s="3"/>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4.25" customHeight="1">
      <c r="A417" s="129"/>
      <c r="B417" s="3"/>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4.25" customHeight="1">
      <c r="A418" s="129"/>
      <c r="B418" s="3"/>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4.25" customHeight="1">
      <c r="A419" s="129"/>
      <c r="B419" s="3"/>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4.25" customHeight="1">
      <c r="A420" s="129"/>
      <c r="B420" s="3"/>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4.25" customHeight="1">
      <c r="A421" s="129"/>
      <c r="B421" s="3"/>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4.25" customHeight="1">
      <c r="A422" s="129"/>
      <c r="B422" s="3"/>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4.25" customHeight="1">
      <c r="A423" s="129"/>
      <c r="B423" s="3"/>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4.25" customHeight="1">
      <c r="A424" s="129"/>
      <c r="B424" s="3"/>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4.25" customHeight="1">
      <c r="A425" s="129"/>
      <c r="B425" s="3"/>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4.25" customHeight="1">
      <c r="A426" s="129"/>
      <c r="B426" s="3"/>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4.25" customHeight="1">
      <c r="A427" s="129"/>
      <c r="B427" s="3"/>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4.25" customHeight="1">
      <c r="A428" s="129"/>
      <c r="B428" s="3"/>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4.25" customHeight="1">
      <c r="A429" s="129"/>
      <c r="B429" s="3"/>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4.25" customHeight="1">
      <c r="A430" s="129"/>
      <c r="B430" s="3"/>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4.25" customHeight="1">
      <c r="A431" s="129"/>
      <c r="B431" s="3"/>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4.25" customHeight="1">
      <c r="A432" s="129"/>
      <c r="B432" s="3"/>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4.25" customHeight="1">
      <c r="A433" s="129"/>
      <c r="B433" s="3"/>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4.25" customHeight="1">
      <c r="A434" s="129"/>
      <c r="B434" s="3"/>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4.25" customHeight="1">
      <c r="A435" s="129"/>
      <c r="B435" s="3"/>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4.25" customHeight="1">
      <c r="A436" s="129"/>
      <c r="B436" s="3"/>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4.25" customHeight="1">
      <c r="A437" s="129"/>
      <c r="B437" s="3"/>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4.25" customHeight="1">
      <c r="A438" s="129"/>
      <c r="B438" s="3"/>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4.25" customHeight="1">
      <c r="A439" s="129"/>
      <c r="B439" s="3"/>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4.25" customHeight="1">
      <c r="A440" s="129"/>
      <c r="B440" s="3"/>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4.25" customHeight="1">
      <c r="A441" s="129"/>
      <c r="B441" s="3"/>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4.25" customHeight="1">
      <c r="A442" s="129"/>
      <c r="B442" s="3"/>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4.25" customHeight="1">
      <c r="A443" s="129"/>
      <c r="B443" s="3"/>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4.25" customHeight="1">
      <c r="A444" s="129"/>
      <c r="B444" s="3"/>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4.25" customHeight="1">
      <c r="A445" s="129"/>
      <c r="B445" s="3"/>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4.25" customHeight="1">
      <c r="A446" s="129"/>
      <c r="B446" s="3"/>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4.25" customHeight="1">
      <c r="A447" s="129"/>
      <c r="B447" s="3"/>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4.25" customHeight="1">
      <c r="A448" s="129"/>
      <c r="B448" s="3"/>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4.25" customHeight="1">
      <c r="A449" s="129"/>
      <c r="B449" s="3"/>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4.25" customHeight="1">
      <c r="A450" s="129"/>
      <c r="B450" s="3"/>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4.25" customHeight="1">
      <c r="A451" s="129"/>
      <c r="B451" s="3"/>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4.25" customHeight="1">
      <c r="A452" s="129"/>
      <c r="B452" s="3"/>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4.25" customHeight="1">
      <c r="A453" s="129"/>
      <c r="B453" s="3"/>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4.25" customHeight="1">
      <c r="A454" s="129"/>
      <c r="B454" s="3"/>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4.25" customHeight="1">
      <c r="A455" s="129"/>
      <c r="B455" s="3"/>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4.25" customHeight="1">
      <c r="A456" s="129"/>
      <c r="B456" s="3"/>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4.25" customHeight="1">
      <c r="A457" s="129"/>
      <c r="B457" s="3"/>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4.25" customHeight="1">
      <c r="A458" s="129"/>
      <c r="B458" s="3"/>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4.25" customHeight="1">
      <c r="A459" s="129"/>
      <c r="B459" s="3"/>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4.25" customHeight="1">
      <c r="A460" s="129"/>
      <c r="B460" s="3"/>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4.25" customHeight="1">
      <c r="A461" s="129"/>
      <c r="B461" s="3"/>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4.25" customHeight="1">
      <c r="A462" s="129"/>
      <c r="B462" s="3"/>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4.25" customHeight="1">
      <c r="A463" s="129"/>
      <c r="B463" s="3"/>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4.25" customHeight="1">
      <c r="A464" s="129"/>
      <c r="B464" s="3"/>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4.25" customHeight="1">
      <c r="A465" s="129"/>
      <c r="B465" s="3"/>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4.25" customHeight="1">
      <c r="A466" s="129"/>
      <c r="B466" s="3"/>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4.25" customHeight="1">
      <c r="A467" s="129"/>
      <c r="B467" s="3"/>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4.25" customHeight="1">
      <c r="A468" s="129"/>
      <c r="B468" s="3"/>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4.25" customHeight="1">
      <c r="A469" s="129"/>
      <c r="B469" s="3"/>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4.25" customHeight="1">
      <c r="A470" s="129"/>
      <c r="B470" s="3"/>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4.25" customHeight="1">
      <c r="A471" s="129"/>
      <c r="B471" s="3"/>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4.25" customHeight="1">
      <c r="A472" s="129"/>
      <c r="B472" s="3"/>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4.25" customHeight="1">
      <c r="A473" s="129"/>
      <c r="B473" s="3"/>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4.25" customHeight="1">
      <c r="A474" s="129"/>
      <c r="B474" s="3"/>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4.25" customHeight="1">
      <c r="A475" s="129"/>
      <c r="B475" s="3"/>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4.25" customHeight="1">
      <c r="A476" s="129"/>
      <c r="B476" s="3"/>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4.25" customHeight="1">
      <c r="A477" s="129"/>
      <c r="B477" s="3"/>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4.25" customHeight="1">
      <c r="A478" s="129"/>
      <c r="B478" s="3"/>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4.25" customHeight="1">
      <c r="A479" s="129"/>
      <c r="B479" s="3"/>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4.25" customHeight="1">
      <c r="A480" s="129"/>
      <c r="B480" s="3"/>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4.25" customHeight="1">
      <c r="A481" s="129"/>
      <c r="B481" s="3"/>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4.25" customHeight="1">
      <c r="A482" s="129"/>
      <c r="B482" s="3"/>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4.25" customHeight="1">
      <c r="A483" s="129"/>
      <c r="B483" s="3"/>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4.25" customHeight="1">
      <c r="A484" s="129"/>
      <c r="B484" s="3"/>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4.25" customHeight="1">
      <c r="A485" s="129"/>
      <c r="B485" s="3"/>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4.25" customHeight="1">
      <c r="A486" s="129"/>
      <c r="B486" s="3"/>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4.25" customHeight="1">
      <c r="A487" s="129"/>
      <c r="B487" s="3"/>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4.25" customHeight="1">
      <c r="A488" s="129"/>
      <c r="B488" s="3"/>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4.25" customHeight="1">
      <c r="A489" s="129"/>
      <c r="B489" s="3"/>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4.25" customHeight="1">
      <c r="A490" s="129"/>
      <c r="B490" s="3"/>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4.25" customHeight="1">
      <c r="A491" s="129"/>
      <c r="B491" s="3"/>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4.25" customHeight="1">
      <c r="A492" s="129"/>
      <c r="B492" s="3"/>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4.25" customHeight="1">
      <c r="A493" s="129"/>
      <c r="B493" s="3"/>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4.25" customHeight="1">
      <c r="A494" s="129"/>
      <c r="B494" s="3"/>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4.25" customHeight="1">
      <c r="A495" s="129"/>
      <c r="B495" s="3"/>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4.25" customHeight="1">
      <c r="A496" s="129"/>
      <c r="B496" s="3"/>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4.25" customHeight="1">
      <c r="A497" s="129"/>
      <c r="B497" s="3"/>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4.25" customHeight="1">
      <c r="A498" s="129"/>
      <c r="B498" s="3"/>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4.25" customHeight="1">
      <c r="A499" s="129"/>
      <c r="B499" s="3"/>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4.25" customHeight="1">
      <c r="A500" s="129"/>
      <c r="B500" s="3"/>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4.25" customHeight="1">
      <c r="A501" s="129"/>
      <c r="B501" s="3"/>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4.25" customHeight="1">
      <c r="A502" s="129"/>
      <c r="B502" s="3"/>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4.25" customHeight="1">
      <c r="A503" s="129"/>
      <c r="B503" s="3"/>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4.25" customHeight="1">
      <c r="A504" s="129"/>
      <c r="B504" s="3"/>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4.25" customHeight="1">
      <c r="A505" s="129"/>
      <c r="B505" s="3"/>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4.25" customHeight="1">
      <c r="A506" s="129"/>
      <c r="B506" s="3"/>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4.25" customHeight="1">
      <c r="A507" s="129"/>
      <c r="B507" s="3"/>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4.25" customHeight="1">
      <c r="A508" s="129"/>
      <c r="B508" s="3"/>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4.25" customHeight="1">
      <c r="A509" s="129"/>
      <c r="B509" s="3"/>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4.25" customHeight="1">
      <c r="A510" s="129"/>
      <c r="B510" s="3"/>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4.25" customHeight="1">
      <c r="A511" s="129"/>
      <c r="B511" s="3"/>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4.25" customHeight="1">
      <c r="A512" s="129"/>
      <c r="B512" s="3"/>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4.25" customHeight="1">
      <c r="A513" s="129"/>
      <c r="B513" s="3"/>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4.25" customHeight="1">
      <c r="A514" s="129"/>
      <c r="B514" s="3"/>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4.25" customHeight="1">
      <c r="A515" s="129"/>
      <c r="B515" s="3"/>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4.25" customHeight="1">
      <c r="A516" s="129"/>
      <c r="B516" s="3"/>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4.25" customHeight="1">
      <c r="A517" s="129"/>
      <c r="B517" s="3"/>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4.25" customHeight="1">
      <c r="A518" s="129"/>
      <c r="B518" s="3"/>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4.25" customHeight="1">
      <c r="A519" s="129"/>
      <c r="B519" s="3"/>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4.25" customHeight="1">
      <c r="A520" s="129"/>
      <c r="B520" s="3"/>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4.25" customHeight="1">
      <c r="A521" s="129"/>
      <c r="B521" s="3"/>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4.25" customHeight="1">
      <c r="A522" s="129"/>
      <c r="B522" s="3"/>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4.25" customHeight="1">
      <c r="A523" s="129"/>
      <c r="B523" s="3"/>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4.25" customHeight="1">
      <c r="A524" s="129"/>
      <c r="B524" s="3"/>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4.25" customHeight="1">
      <c r="A525" s="129"/>
      <c r="B525" s="3"/>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4.25" customHeight="1">
      <c r="A526" s="129"/>
      <c r="B526" s="3"/>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4.25" customHeight="1">
      <c r="A527" s="129"/>
      <c r="B527" s="3"/>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4.25" customHeight="1">
      <c r="A528" s="129"/>
      <c r="B528" s="3"/>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4.25" customHeight="1">
      <c r="A529" s="129"/>
      <c r="B529" s="3"/>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4.25" customHeight="1">
      <c r="A530" s="129"/>
      <c r="B530" s="3"/>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4.25" customHeight="1">
      <c r="A531" s="129"/>
      <c r="B531" s="3"/>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4.25" customHeight="1">
      <c r="A532" s="129"/>
      <c r="B532" s="3"/>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4.25" customHeight="1">
      <c r="A533" s="129"/>
      <c r="B533" s="3"/>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4.25" customHeight="1">
      <c r="A534" s="129"/>
      <c r="B534" s="3"/>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4.25" customHeight="1">
      <c r="A535" s="129"/>
      <c r="B535" s="3"/>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4.25" customHeight="1">
      <c r="A536" s="129"/>
      <c r="B536" s="3"/>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4.25" customHeight="1">
      <c r="A537" s="129"/>
      <c r="B537" s="3"/>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4.25" customHeight="1">
      <c r="A538" s="129"/>
      <c r="B538" s="3"/>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4.25" customHeight="1">
      <c r="A539" s="129"/>
      <c r="B539" s="3"/>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4.25" customHeight="1">
      <c r="A540" s="129"/>
      <c r="B540" s="3"/>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4.25" customHeight="1">
      <c r="A541" s="129"/>
      <c r="B541" s="3"/>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4.25" customHeight="1">
      <c r="A542" s="129"/>
      <c r="B542" s="3"/>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4.25" customHeight="1">
      <c r="A543" s="129"/>
      <c r="B543" s="3"/>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4.25" customHeight="1">
      <c r="A544" s="129"/>
      <c r="B544" s="3"/>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4.25" customHeight="1">
      <c r="A545" s="129"/>
      <c r="B545" s="3"/>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4.25" customHeight="1">
      <c r="A546" s="129"/>
      <c r="B546" s="3"/>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4.25" customHeight="1">
      <c r="A547" s="129"/>
      <c r="B547" s="3"/>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4.25" customHeight="1">
      <c r="A548" s="129"/>
      <c r="B548" s="3"/>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4.25" customHeight="1">
      <c r="A549" s="129"/>
      <c r="B549" s="3"/>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4.25" customHeight="1">
      <c r="A550" s="129"/>
      <c r="B550" s="3"/>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4.25" customHeight="1">
      <c r="A551" s="129"/>
      <c r="B551" s="3"/>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4.25" customHeight="1">
      <c r="A552" s="129"/>
      <c r="B552" s="3"/>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4.25" customHeight="1">
      <c r="A553" s="129"/>
      <c r="B553" s="3"/>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4.25" customHeight="1">
      <c r="A554" s="129"/>
      <c r="B554" s="3"/>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4.25" customHeight="1">
      <c r="A555" s="129"/>
      <c r="B555" s="3"/>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4.25" customHeight="1">
      <c r="A556" s="129"/>
      <c r="B556" s="3"/>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4.25" customHeight="1">
      <c r="A557" s="129"/>
      <c r="B557" s="3"/>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4.25" customHeight="1">
      <c r="A558" s="129"/>
      <c r="B558" s="3"/>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4.25" customHeight="1">
      <c r="A559" s="129"/>
      <c r="B559" s="3"/>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4.25" customHeight="1">
      <c r="A560" s="129"/>
      <c r="B560" s="3"/>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4.25" customHeight="1">
      <c r="A561" s="129"/>
      <c r="B561" s="3"/>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4.25" customHeight="1">
      <c r="A562" s="129"/>
      <c r="B562" s="3"/>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4.25" customHeight="1">
      <c r="A563" s="129"/>
      <c r="B563" s="3"/>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4.25" customHeight="1">
      <c r="A564" s="129"/>
      <c r="B564" s="3"/>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4.25" customHeight="1">
      <c r="A565" s="129"/>
      <c r="B565" s="3"/>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4.25" customHeight="1">
      <c r="A566" s="129"/>
      <c r="B566" s="3"/>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4.25" customHeight="1">
      <c r="A567" s="129"/>
      <c r="B567" s="3"/>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4.25" customHeight="1">
      <c r="A568" s="129"/>
      <c r="B568" s="3"/>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4.25" customHeight="1">
      <c r="A569" s="129"/>
      <c r="B569" s="3"/>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4.25" customHeight="1">
      <c r="A570" s="129"/>
      <c r="B570" s="3"/>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4.25" customHeight="1">
      <c r="A571" s="129"/>
      <c r="B571" s="3"/>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4.25" customHeight="1">
      <c r="A572" s="129"/>
      <c r="B572" s="3"/>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4.25" customHeight="1">
      <c r="A573" s="129"/>
      <c r="B573" s="3"/>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4.25" customHeight="1">
      <c r="A574" s="129"/>
      <c r="B574" s="3"/>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4.25" customHeight="1">
      <c r="A575" s="129"/>
      <c r="B575" s="3"/>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4.25" customHeight="1">
      <c r="A576" s="129"/>
      <c r="B576" s="3"/>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4.25" customHeight="1">
      <c r="A577" s="129"/>
      <c r="B577" s="3"/>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4.25" customHeight="1">
      <c r="A578" s="129"/>
      <c r="B578" s="3"/>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4.25" customHeight="1">
      <c r="A579" s="129"/>
      <c r="B579" s="3"/>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4.25" customHeight="1">
      <c r="A580" s="129"/>
      <c r="B580" s="3"/>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4.25" customHeight="1">
      <c r="A581" s="129"/>
      <c r="B581" s="3"/>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4.25" customHeight="1">
      <c r="A582" s="129"/>
      <c r="B582" s="3"/>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4.25" customHeight="1">
      <c r="A583" s="129"/>
      <c r="B583" s="3"/>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4.25" customHeight="1">
      <c r="A584" s="129"/>
      <c r="B584" s="3"/>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4.25" customHeight="1">
      <c r="A585" s="129"/>
      <c r="B585" s="3"/>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4.25" customHeight="1">
      <c r="A586" s="129"/>
      <c r="B586" s="3"/>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4.25" customHeight="1">
      <c r="A587" s="129"/>
      <c r="B587" s="3"/>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4.25" customHeight="1">
      <c r="A588" s="129"/>
      <c r="B588" s="3"/>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4.25" customHeight="1">
      <c r="A589" s="129"/>
      <c r="B589" s="3"/>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4.25" customHeight="1">
      <c r="A590" s="129"/>
      <c r="B590" s="3"/>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4.25" customHeight="1">
      <c r="A591" s="129"/>
      <c r="B591" s="3"/>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4.25" customHeight="1">
      <c r="A592" s="129"/>
      <c r="B592" s="3"/>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4.25" customHeight="1">
      <c r="A593" s="129"/>
      <c r="B593" s="3"/>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4.25" customHeight="1">
      <c r="A594" s="129"/>
      <c r="B594" s="3"/>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4.25" customHeight="1">
      <c r="A595" s="129"/>
      <c r="B595" s="3"/>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4.25" customHeight="1">
      <c r="A596" s="129"/>
      <c r="B596" s="3"/>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4.25" customHeight="1">
      <c r="A597" s="129"/>
      <c r="B597" s="3"/>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4.25" customHeight="1">
      <c r="A598" s="129"/>
      <c r="B598" s="3"/>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4.25" customHeight="1">
      <c r="A599" s="129"/>
      <c r="B599" s="3"/>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4.25" customHeight="1">
      <c r="A600" s="129"/>
      <c r="B600" s="3"/>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4.25" customHeight="1">
      <c r="A601" s="129"/>
      <c r="B601" s="3"/>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4.25" customHeight="1">
      <c r="A602" s="129"/>
      <c r="B602" s="3"/>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4.25" customHeight="1">
      <c r="A603" s="129"/>
      <c r="B603" s="3"/>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4.25" customHeight="1">
      <c r="A604" s="129"/>
      <c r="B604" s="3"/>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4.25" customHeight="1">
      <c r="A605" s="129"/>
      <c r="B605" s="3"/>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4.25" customHeight="1">
      <c r="A606" s="129"/>
      <c r="B606" s="3"/>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4.25" customHeight="1">
      <c r="A607" s="129"/>
      <c r="B607" s="3"/>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4.25" customHeight="1">
      <c r="A608" s="129"/>
      <c r="B608" s="3"/>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4.25" customHeight="1">
      <c r="A609" s="129"/>
      <c r="B609" s="3"/>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4.25" customHeight="1">
      <c r="A610" s="129"/>
      <c r="B610" s="3"/>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4.25" customHeight="1">
      <c r="A611" s="129"/>
      <c r="B611" s="3"/>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4.25" customHeight="1">
      <c r="A612" s="129"/>
      <c r="B612" s="3"/>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4.25" customHeight="1">
      <c r="A613" s="129"/>
      <c r="B613" s="3"/>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4.25" customHeight="1">
      <c r="A614" s="129"/>
      <c r="B614" s="3"/>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4.25" customHeight="1">
      <c r="A615" s="129"/>
      <c r="B615" s="3"/>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4.25" customHeight="1">
      <c r="A616" s="129"/>
      <c r="B616" s="3"/>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4.25" customHeight="1">
      <c r="A617" s="129"/>
      <c r="B617" s="3"/>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4.25" customHeight="1">
      <c r="A618" s="129"/>
      <c r="B618" s="3"/>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4.25" customHeight="1">
      <c r="A619" s="129"/>
      <c r="B619" s="3"/>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4.25" customHeight="1">
      <c r="A620" s="129"/>
      <c r="B620" s="3"/>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4.25" customHeight="1">
      <c r="A621" s="129"/>
      <c r="B621" s="3"/>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4.25" customHeight="1">
      <c r="A622" s="129"/>
      <c r="B622" s="3"/>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4.25" customHeight="1">
      <c r="A623" s="129"/>
      <c r="B623" s="3"/>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4.25" customHeight="1">
      <c r="A624" s="129"/>
      <c r="B624" s="3"/>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4.25" customHeight="1">
      <c r="A625" s="129"/>
      <c r="B625" s="3"/>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4.25" customHeight="1">
      <c r="A626" s="129"/>
      <c r="B626" s="3"/>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4.25" customHeight="1">
      <c r="A627" s="129"/>
      <c r="B627" s="3"/>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4.25" customHeight="1">
      <c r="A628" s="129"/>
      <c r="B628" s="3"/>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4.25" customHeight="1">
      <c r="A629" s="129"/>
      <c r="B629" s="3"/>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4.25" customHeight="1">
      <c r="A630" s="129"/>
      <c r="B630" s="3"/>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4.25" customHeight="1">
      <c r="A631" s="129"/>
      <c r="B631" s="3"/>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4.25" customHeight="1">
      <c r="A632" s="129"/>
      <c r="B632" s="3"/>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4.25" customHeight="1">
      <c r="A633" s="129"/>
      <c r="B633" s="3"/>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4.25" customHeight="1">
      <c r="A634" s="129"/>
      <c r="B634" s="3"/>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4.25" customHeight="1">
      <c r="A635" s="129"/>
      <c r="B635" s="3"/>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4.25" customHeight="1">
      <c r="A636" s="129"/>
      <c r="B636" s="3"/>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4.25" customHeight="1">
      <c r="A637" s="129"/>
      <c r="B637" s="3"/>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4.25" customHeight="1">
      <c r="A638" s="129"/>
      <c r="B638" s="3"/>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4.25" customHeight="1">
      <c r="A639" s="129"/>
      <c r="B639" s="3"/>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4.25" customHeight="1">
      <c r="A640" s="129"/>
      <c r="B640" s="3"/>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4.25" customHeight="1">
      <c r="A641" s="129"/>
      <c r="B641" s="3"/>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4.25" customHeight="1">
      <c r="A642" s="129"/>
      <c r="B642" s="3"/>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4.25" customHeight="1">
      <c r="A643" s="129"/>
      <c r="B643" s="3"/>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4.25" customHeight="1">
      <c r="A644" s="129"/>
      <c r="B644" s="3"/>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4.25" customHeight="1">
      <c r="A645" s="129"/>
      <c r="B645" s="3"/>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4.25" customHeight="1">
      <c r="A646" s="129"/>
      <c r="B646" s="3"/>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4.25" customHeight="1">
      <c r="A647" s="129"/>
      <c r="B647" s="3"/>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4.25" customHeight="1">
      <c r="A648" s="129"/>
      <c r="B648" s="3"/>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4.25" customHeight="1">
      <c r="A649" s="129"/>
      <c r="B649" s="3"/>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4.25" customHeight="1">
      <c r="A650" s="129"/>
      <c r="B650" s="3"/>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4.25" customHeight="1">
      <c r="A651" s="129"/>
      <c r="B651" s="3"/>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4.25" customHeight="1">
      <c r="A652" s="129"/>
      <c r="B652" s="3"/>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4.25" customHeight="1">
      <c r="A653" s="129"/>
      <c r="B653" s="3"/>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4.25" customHeight="1">
      <c r="A654" s="129"/>
      <c r="B654" s="3"/>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4.25" customHeight="1">
      <c r="A655" s="129"/>
      <c r="B655" s="3"/>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4.25" customHeight="1">
      <c r="A656" s="129"/>
      <c r="B656" s="3"/>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4.25" customHeight="1">
      <c r="A657" s="129"/>
      <c r="B657" s="3"/>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4.25" customHeight="1">
      <c r="A658" s="129"/>
      <c r="B658" s="3"/>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4.25" customHeight="1">
      <c r="A659" s="129"/>
      <c r="B659" s="3"/>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4.25" customHeight="1">
      <c r="A660" s="129"/>
      <c r="B660" s="3"/>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4.25" customHeight="1">
      <c r="A661" s="129"/>
      <c r="B661" s="3"/>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4.25" customHeight="1">
      <c r="A662" s="129"/>
      <c r="B662" s="3"/>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4.25" customHeight="1">
      <c r="A663" s="129"/>
      <c r="B663" s="3"/>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4.25" customHeight="1">
      <c r="A664" s="129"/>
      <c r="B664" s="3"/>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4.25" customHeight="1">
      <c r="A665" s="129"/>
      <c r="B665" s="3"/>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4.25" customHeight="1">
      <c r="A666" s="129"/>
      <c r="B666" s="3"/>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4.25" customHeight="1">
      <c r="A667" s="129"/>
      <c r="B667" s="3"/>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4.25" customHeight="1">
      <c r="A668" s="129"/>
      <c r="B668" s="3"/>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4.25" customHeight="1">
      <c r="A669" s="129"/>
      <c r="B669" s="3"/>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4.25" customHeight="1">
      <c r="A670" s="129"/>
      <c r="B670" s="3"/>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4.25" customHeight="1">
      <c r="A671" s="129"/>
      <c r="B671" s="3"/>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4.25" customHeight="1">
      <c r="A672" s="129"/>
      <c r="B672" s="3"/>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4.25" customHeight="1">
      <c r="A673" s="129"/>
      <c r="B673" s="3"/>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4.25" customHeight="1">
      <c r="A674" s="129"/>
      <c r="B674" s="3"/>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4.25" customHeight="1">
      <c r="A675" s="129"/>
      <c r="B675" s="3"/>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4.25" customHeight="1">
      <c r="A676" s="129"/>
      <c r="B676" s="3"/>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4.25" customHeight="1">
      <c r="A677" s="129"/>
      <c r="B677" s="3"/>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4.25" customHeight="1">
      <c r="A678" s="129"/>
      <c r="B678" s="3"/>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4.25" customHeight="1">
      <c r="A679" s="129"/>
      <c r="B679" s="3"/>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4.25" customHeight="1">
      <c r="A680" s="129"/>
      <c r="B680" s="3"/>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4.25" customHeight="1">
      <c r="A681" s="129"/>
      <c r="B681" s="3"/>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4.25" customHeight="1">
      <c r="A682" s="129"/>
      <c r="B682" s="3"/>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4.25" customHeight="1">
      <c r="A683" s="129"/>
      <c r="B683" s="3"/>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4.25" customHeight="1">
      <c r="A684" s="129"/>
      <c r="B684" s="3"/>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4.25" customHeight="1">
      <c r="A685" s="129"/>
      <c r="B685" s="3"/>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4.25" customHeight="1">
      <c r="A686" s="129"/>
      <c r="B686" s="3"/>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4.25" customHeight="1">
      <c r="A687" s="129"/>
      <c r="B687" s="3"/>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4.25" customHeight="1">
      <c r="A688" s="129"/>
      <c r="B688" s="3"/>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4.25" customHeight="1">
      <c r="A689" s="129"/>
      <c r="B689" s="3"/>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4.25" customHeight="1">
      <c r="A690" s="129"/>
      <c r="B690" s="3"/>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4.25" customHeight="1">
      <c r="A691" s="129"/>
      <c r="B691" s="3"/>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4.25" customHeight="1">
      <c r="A692" s="129"/>
      <c r="B692" s="3"/>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4.25" customHeight="1">
      <c r="A693" s="129"/>
      <c r="B693" s="3"/>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4.25" customHeight="1">
      <c r="A694" s="129"/>
      <c r="B694" s="3"/>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4.25" customHeight="1">
      <c r="A695" s="129"/>
      <c r="B695" s="3"/>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4.25" customHeight="1">
      <c r="A696" s="129"/>
      <c r="B696" s="3"/>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4.25" customHeight="1">
      <c r="A697" s="129"/>
      <c r="B697" s="3"/>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4.25" customHeight="1">
      <c r="A698" s="129"/>
      <c r="B698" s="3"/>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4.25" customHeight="1">
      <c r="A699" s="129"/>
      <c r="B699" s="3"/>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4.25" customHeight="1">
      <c r="A700" s="129"/>
      <c r="B700" s="3"/>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4.25" customHeight="1">
      <c r="A701" s="129"/>
      <c r="B701" s="3"/>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4.25" customHeight="1">
      <c r="A702" s="129"/>
      <c r="B702" s="3"/>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4.25" customHeight="1">
      <c r="A703" s="129"/>
      <c r="B703" s="3"/>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4.25" customHeight="1">
      <c r="A704" s="129"/>
      <c r="B704" s="3"/>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4.25" customHeight="1">
      <c r="A705" s="129"/>
      <c r="B705" s="3"/>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4.25" customHeight="1">
      <c r="A706" s="129"/>
      <c r="B706" s="3"/>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4.25" customHeight="1">
      <c r="A707" s="129"/>
      <c r="B707" s="3"/>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4.25" customHeight="1">
      <c r="A708" s="129"/>
      <c r="B708" s="3"/>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4.25" customHeight="1">
      <c r="A709" s="129"/>
      <c r="B709" s="3"/>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4.25" customHeight="1">
      <c r="A710" s="129"/>
      <c r="B710" s="3"/>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4.25" customHeight="1">
      <c r="A711" s="129"/>
      <c r="B711" s="3"/>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4.25" customHeight="1">
      <c r="A712" s="129"/>
      <c r="B712" s="3"/>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4.25" customHeight="1">
      <c r="A713" s="129"/>
      <c r="B713" s="3"/>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4.25" customHeight="1">
      <c r="A714" s="129"/>
      <c r="B714" s="3"/>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4.25" customHeight="1">
      <c r="A715" s="129"/>
      <c r="B715" s="3"/>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4.25" customHeight="1">
      <c r="A716" s="129"/>
      <c r="B716" s="3"/>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4.25" customHeight="1">
      <c r="A717" s="129"/>
      <c r="B717" s="3"/>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4.25" customHeight="1">
      <c r="A718" s="129"/>
      <c r="B718" s="3"/>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4.25" customHeight="1">
      <c r="A719" s="129"/>
      <c r="B719" s="3"/>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4.25" customHeight="1">
      <c r="A720" s="129"/>
      <c r="B720" s="3"/>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4.25" customHeight="1">
      <c r="A721" s="129"/>
      <c r="B721" s="3"/>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4.25" customHeight="1">
      <c r="A722" s="129"/>
      <c r="B722" s="3"/>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4.25" customHeight="1">
      <c r="A723" s="129"/>
      <c r="B723" s="3"/>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4.25" customHeight="1">
      <c r="A724" s="129"/>
      <c r="B724" s="3"/>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4.25" customHeight="1">
      <c r="A725" s="129"/>
      <c r="B725" s="3"/>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4.25" customHeight="1">
      <c r="A726" s="129"/>
      <c r="B726" s="3"/>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4.25" customHeight="1">
      <c r="A727" s="129"/>
      <c r="B727" s="3"/>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4.25" customHeight="1">
      <c r="A728" s="129"/>
      <c r="B728" s="3"/>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4.25" customHeight="1">
      <c r="A729" s="129"/>
      <c r="B729" s="3"/>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4.25" customHeight="1">
      <c r="A730" s="129"/>
      <c r="B730" s="3"/>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4.25" customHeight="1">
      <c r="A731" s="129"/>
      <c r="B731" s="3"/>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4.25" customHeight="1">
      <c r="A732" s="129"/>
      <c r="B732" s="3"/>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4.25" customHeight="1">
      <c r="A733" s="129"/>
      <c r="B733" s="3"/>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4.25" customHeight="1">
      <c r="A734" s="129"/>
      <c r="B734" s="3"/>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4.25" customHeight="1">
      <c r="A735" s="129"/>
      <c r="B735" s="3"/>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4.25" customHeight="1">
      <c r="A736" s="129"/>
      <c r="B736" s="3"/>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4.25" customHeight="1">
      <c r="A737" s="129"/>
      <c r="B737" s="3"/>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4.25" customHeight="1">
      <c r="A738" s="129"/>
      <c r="B738" s="3"/>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4.25" customHeight="1">
      <c r="A739" s="129"/>
      <c r="B739" s="3"/>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4.25" customHeight="1">
      <c r="A740" s="129"/>
      <c r="B740" s="3"/>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4.25" customHeight="1">
      <c r="A741" s="129"/>
      <c r="B741" s="3"/>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4.25" customHeight="1">
      <c r="A742" s="129"/>
      <c r="B742" s="3"/>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4.25" customHeight="1">
      <c r="A743" s="129"/>
      <c r="B743" s="3"/>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4.25" customHeight="1">
      <c r="A744" s="129"/>
      <c r="B744" s="3"/>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4.25" customHeight="1">
      <c r="A745" s="129"/>
      <c r="B745" s="3"/>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4.25" customHeight="1">
      <c r="A746" s="129"/>
      <c r="B746" s="3"/>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4.25" customHeight="1">
      <c r="A747" s="129"/>
      <c r="B747" s="3"/>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4.25" customHeight="1">
      <c r="A748" s="129"/>
      <c r="B748" s="3"/>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4.25" customHeight="1">
      <c r="A749" s="129"/>
      <c r="B749" s="3"/>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4.25" customHeight="1">
      <c r="A750" s="129"/>
      <c r="B750" s="3"/>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4.25" customHeight="1">
      <c r="A751" s="129"/>
      <c r="B751" s="3"/>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4.25" customHeight="1">
      <c r="A752" s="129"/>
      <c r="B752" s="3"/>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4.25" customHeight="1">
      <c r="A753" s="129"/>
      <c r="B753" s="3"/>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4.25" customHeight="1">
      <c r="A754" s="129"/>
      <c r="B754" s="3"/>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4.25" customHeight="1">
      <c r="A755" s="129"/>
      <c r="B755" s="3"/>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4.25" customHeight="1">
      <c r="A756" s="129"/>
      <c r="B756" s="3"/>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4.25" customHeight="1">
      <c r="A757" s="129"/>
      <c r="B757" s="3"/>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4.25" customHeight="1">
      <c r="A758" s="129"/>
      <c r="B758" s="3"/>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4.25" customHeight="1">
      <c r="A759" s="129"/>
      <c r="B759" s="3"/>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4.25" customHeight="1">
      <c r="A760" s="129"/>
      <c r="B760" s="3"/>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4.25" customHeight="1">
      <c r="A761" s="129"/>
      <c r="B761" s="3"/>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4.25" customHeight="1">
      <c r="A762" s="129"/>
      <c r="B762" s="3"/>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4.25" customHeight="1">
      <c r="A763" s="129"/>
      <c r="B763" s="3"/>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4.25" customHeight="1">
      <c r="A764" s="129"/>
      <c r="B764" s="3"/>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4.25" customHeight="1">
      <c r="A765" s="129"/>
      <c r="B765" s="3"/>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4.25" customHeight="1">
      <c r="A766" s="129"/>
      <c r="B766" s="3"/>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4.25" customHeight="1">
      <c r="A767" s="129"/>
      <c r="B767" s="3"/>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4.25" customHeight="1">
      <c r="A768" s="129"/>
      <c r="B768" s="3"/>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4.25" customHeight="1">
      <c r="A769" s="129"/>
      <c r="B769" s="3"/>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4.25" customHeight="1">
      <c r="A770" s="129"/>
      <c r="B770" s="3"/>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4.25" customHeight="1">
      <c r="A771" s="129"/>
      <c r="B771" s="3"/>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4.25" customHeight="1">
      <c r="A772" s="129"/>
      <c r="B772" s="3"/>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4.25" customHeight="1">
      <c r="A773" s="129"/>
      <c r="B773" s="3"/>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4.25" customHeight="1">
      <c r="A774" s="129"/>
      <c r="B774" s="3"/>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4.25" customHeight="1">
      <c r="A775" s="129"/>
      <c r="B775" s="3"/>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4.25" customHeight="1">
      <c r="A776" s="129"/>
      <c r="B776" s="3"/>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4.25" customHeight="1">
      <c r="A777" s="129"/>
      <c r="B777" s="3"/>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4.25" customHeight="1">
      <c r="A778" s="129"/>
      <c r="B778" s="3"/>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4.25" customHeight="1">
      <c r="A779" s="129"/>
      <c r="B779" s="3"/>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4.25" customHeight="1">
      <c r="A780" s="129"/>
      <c r="B780" s="3"/>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4.25" customHeight="1">
      <c r="A781" s="129"/>
      <c r="B781" s="3"/>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4.25" customHeight="1">
      <c r="A782" s="129"/>
      <c r="B782" s="3"/>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4.25" customHeight="1">
      <c r="A783" s="129"/>
      <c r="B783" s="3"/>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4.25" customHeight="1">
      <c r="A784" s="129"/>
      <c r="B784" s="3"/>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4.25" customHeight="1">
      <c r="A785" s="129"/>
      <c r="B785" s="3"/>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4.25" customHeight="1">
      <c r="A786" s="129"/>
      <c r="B786" s="3"/>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4.25" customHeight="1">
      <c r="A787" s="129"/>
      <c r="B787" s="3"/>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4.25" customHeight="1">
      <c r="A788" s="129"/>
      <c r="B788" s="3"/>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4.25" customHeight="1">
      <c r="A789" s="129"/>
      <c r="B789" s="3"/>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4.25" customHeight="1">
      <c r="A790" s="129"/>
      <c r="B790" s="3"/>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4.25" customHeight="1">
      <c r="A791" s="129"/>
      <c r="B791" s="3"/>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4.25" customHeight="1">
      <c r="A792" s="129"/>
      <c r="B792" s="3"/>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4.25" customHeight="1">
      <c r="A793" s="129"/>
      <c r="B793" s="3"/>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4.25" customHeight="1">
      <c r="A794" s="129"/>
      <c r="B794" s="3"/>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4.25" customHeight="1">
      <c r="A795" s="129"/>
      <c r="B795" s="3"/>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4.25" customHeight="1">
      <c r="A796" s="129"/>
      <c r="B796" s="3"/>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4.25" customHeight="1">
      <c r="A797" s="129"/>
      <c r="B797" s="3"/>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4.25" customHeight="1">
      <c r="A798" s="129"/>
      <c r="B798" s="3"/>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4.25" customHeight="1">
      <c r="A799" s="129"/>
      <c r="B799" s="3"/>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4.25" customHeight="1">
      <c r="A800" s="129"/>
      <c r="B800" s="3"/>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4.25" customHeight="1">
      <c r="A801" s="129"/>
      <c r="B801" s="3"/>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4.25" customHeight="1">
      <c r="A802" s="129"/>
      <c r="B802" s="3"/>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4.25" customHeight="1">
      <c r="A803" s="129"/>
      <c r="B803" s="3"/>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4.25" customHeight="1">
      <c r="A804" s="129"/>
      <c r="B804" s="3"/>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4.25" customHeight="1">
      <c r="A805" s="129"/>
      <c r="B805" s="3"/>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4.25" customHeight="1">
      <c r="A806" s="129"/>
      <c r="B806" s="3"/>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4.25" customHeight="1">
      <c r="A807" s="129"/>
      <c r="B807" s="3"/>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4.25" customHeight="1">
      <c r="A808" s="129"/>
      <c r="B808" s="3"/>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4.25" customHeight="1">
      <c r="A809" s="129"/>
      <c r="B809" s="3"/>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4.25" customHeight="1">
      <c r="A810" s="129"/>
      <c r="B810" s="3"/>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4.25" customHeight="1">
      <c r="A811" s="129"/>
      <c r="B811" s="3"/>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4.25" customHeight="1">
      <c r="A812" s="129"/>
      <c r="B812" s="3"/>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4.25" customHeight="1">
      <c r="A813" s="129"/>
      <c r="B813" s="3"/>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4.25" customHeight="1">
      <c r="A814" s="129"/>
      <c r="B814" s="3"/>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4.25" customHeight="1">
      <c r="A815" s="129"/>
      <c r="B815" s="3"/>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4.25" customHeight="1">
      <c r="A816" s="129"/>
      <c r="B816" s="3"/>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4.25" customHeight="1">
      <c r="A817" s="129"/>
      <c r="B817" s="3"/>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4.25" customHeight="1">
      <c r="A818" s="129"/>
      <c r="B818" s="3"/>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4.25" customHeight="1">
      <c r="A819" s="129"/>
      <c r="B819" s="3"/>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4.25" customHeight="1">
      <c r="A820" s="129"/>
      <c r="B820" s="3"/>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4.25" customHeight="1">
      <c r="A821" s="129"/>
      <c r="B821" s="3"/>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4.25" customHeight="1">
      <c r="A822" s="129"/>
      <c r="B822" s="3"/>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4.25" customHeight="1">
      <c r="A823" s="129"/>
      <c r="B823" s="3"/>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4.25" customHeight="1">
      <c r="A824" s="129"/>
      <c r="B824" s="3"/>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4.25" customHeight="1">
      <c r="A825" s="129"/>
      <c r="B825" s="3"/>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4.25" customHeight="1">
      <c r="A826" s="129"/>
      <c r="B826" s="3"/>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4.25" customHeight="1">
      <c r="A827" s="129"/>
      <c r="B827" s="3"/>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4.25" customHeight="1">
      <c r="A828" s="129"/>
      <c r="B828" s="3"/>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4.25" customHeight="1">
      <c r="A829" s="129"/>
      <c r="B829" s="3"/>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4.25" customHeight="1">
      <c r="A830" s="129"/>
      <c r="B830" s="3"/>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4.25" customHeight="1">
      <c r="A831" s="129"/>
      <c r="B831" s="3"/>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4.25" customHeight="1">
      <c r="A832" s="129"/>
      <c r="B832" s="3"/>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4.25" customHeight="1">
      <c r="A833" s="129"/>
      <c r="B833" s="3"/>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4.25" customHeight="1">
      <c r="A834" s="129"/>
      <c r="B834" s="3"/>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4.25" customHeight="1">
      <c r="A835" s="129"/>
      <c r="B835" s="3"/>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4.25" customHeight="1">
      <c r="A836" s="129"/>
      <c r="B836" s="3"/>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4.25" customHeight="1">
      <c r="A837" s="129"/>
      <c r="B837" s="3"/>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4.25" customHeight="1">
      <c r="A838" s="129"/>
      <c r="B838" s="3"/>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4.25" customHeight="1">
      <c r="A839" s="129"/>
      <c r="B839" s="3"/>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4.25" customHeight="1">
      <c r="A840" s="129"/>
      <c r="B840" s="3"/>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4.25" customHeight="1">
      <c r="A841" s="129"/>
      <c r="B841" s="3"/>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4.25" customHeight="1">
      <c r="A842" s="129"/>
      <c r="B842" s="3"/>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4.25" customHeight="1">
      <c r="A843" s="129"/>
      <c r="B843" s="3"/>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4.25" customHeight="1">
      <c r="A844" s="129"/>
      <c r="B844" s="3"/>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4.25" customHeight="1">
      <c r="A845" s="129"/>
      <c r="B845" s="3"/>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4.25" customHeight="1">
      <c r="A846" s="129"/>
      <c r="B846" s="3"/>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4.25" customHeight="1">
      <c r="A847" s="129"/>
      <c r="B847" s="3"/>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4.25" customHeight="1">
      <c r="A848" s="129"/>
      <c r="B848" s="3"/>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4.25" customHeight="1">
      <c r="A849" s="129"/>
      <c r="B849" s="3"/>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4.25" customHeight="1">
      <c r="A850" s="129"/>
      <c r="B850" s="3"/>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4.25" customHeight="1">
      <c r="A851" s="129"/>
      <c r="B851" s="3"/>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4.25" customHeight="1">
      <c r="A852" s="129"/>
      <c r="B852" s="3"/>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4.25" customHeight="1">
      <c r="A853" s="129"/>
      <c r="B853" s="3"/>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4.25" customHeight="1">
      <c r="A854" s="129"/>
      <c r="B854" s="3"/>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4.25" customHeight="1">
      <c r="A855" s="129"/>
      <c r="B855" s="3"/>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4.25" customHeight="1">
      <c r="A856" s="129"/>
      <c r="B856" s="3"/>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4.25" customHeight="1">
      <c r="A857" s="129"/>
      <c r="B857" s="3"/>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4.25" customHeight="1">
      <c r="A858" s="129"/>
      <c r="B858" s="3"/>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4.25" customHeight="1">
      <c r="A859" s="129"/>
      <c r="B859" s="3"/>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4.25" customHeight="1">
      <c r="A860" s="129"/>
      <c r="B860" s="3"/>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4.25" customHeight="1">
      <c r="A861" s="129"/>
      <c r="B861" s="3"/>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4.25" customHeight="1">
      <c r="A862" s="129"/>
      <c r="B862" s="3"/>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4.25" customHeight="1">
      <c r="A863" s="129"/>
      <c r="B863" s="3"/>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4.25" customHeight="1">
      <c r="A864" s="129"/>
      <c r="B864" s="3"/>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4.25" customHeight="1">
      <c r="A865" s="129"/>
      <c r="B865" s="3"/>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4.25" customHeight="1">
      <c r="A866" s="129"/>
      <c r="B866" s="3"/>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4.25" customHeight="1">
      <c r="A867" s="129"/>
      <c r="B867" s="3"/>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4.25" customHeight="1">
      <c r="A868" s="129"/>
      <c r="B868" s="3"/>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4.25" customHeight="1">
      <c r="A869" s="129"/>
      <c r="B869" s="3"/>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4.25" customHeight="1">
      <c r="A870" s="129"/>
      <c r="B870" s="3"/>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4.25" customHeight="1">
      <c r="A871" s="129"/>
      <c r="B871" s="3"/>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4.25" customHeight="1">
      <c r="A872" s="129"/>
      <c r="B872" s="3"/>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4.25" customHeight="1">
      <c r="A873" s="129"/>
      <c r="B873" s="3"/>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4.25" customHeight="1">
      <c r="A874" s="129"/>
      <c r="B874" s="3"/>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4.25" customHeight="1">
      <c r="A875" s="129"/>
      <c r="B875" s="3"/>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4.25" customHeight="1">
      <c r="A876" s="129"/>
      <c r="B876" s="3"/>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4.25" customHeight="1">
      <c r="A877" s="129"/>
      <c r="B877" s="3"/>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4.25" customHeight="1">
      <c r="A878" s="129"/>
      <c r="B878" s="3"/>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4.25" customHeight="1">
      <c r="A879" s="129"/>
      <c r="B879" s="3"/>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4.25" customHeight="1">
      <c r="A880" s="129"/>
      <c r="B880" s="3"/>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4.25" customHeight="1">
      <c r="A881" s="129"/>
      <c r="B881" s="3"/>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4.25" customHeight="1">
      <c r="A882" s="129"/>
      <c r="B882" s="3"/>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4.25" customHeight="1">
      <c r="A883" s="129"/>
      <c r="B883" s="3"/>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4.25" customHeight="1">
      <c r="A884" s="129"/>
      <c r="B884" s="3"/>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4.25" customHeight="1">
      <c r="A885" s="129"/>
      <c r="B885" s="3"/>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4.25" customHeight="1">
      <c r="A886" s="129"/>
      <c r="B886" s="3"/>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4.25" customHeight="1">
      <c r="A887" s="129"/>
      <c r="B887" s="3"/>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4.25" customHeight="1">
      <c r="A888" s="129"/>
      <c r="B888" s="3"/>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4.25" customHeight="1">
      <c r="A889" s="129"/>
      <c r="B889" s="3"/>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4.25" customHeight="1">
      <c r="A890" s="129"/>
      <c r="B890" s="3"/>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4.25" customHeight="1">
      <c r="A891" s="129"/>
      <c r="B891" s="3"/>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4.25" customHeight="1">
      <c r="A892" s="129"/>
      <c r="B892" s="3"/>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4.25" customHeight="1">
      <c r="A893" s="129"/>
      <c r="B893" s="3"/>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4.25" customHeight="1">
      <c r="A894" s="129"/>
      <c r="B894" s="3"/>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4.25" customHeight="1">
      <c r="A895" s="129"/>
      <c r="B895" s="3"/>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4.25" customHeight="1">
      <c r="A896" s="129"/>
      <c r="B896" s="3"/>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4.25" customHeight="1">
      <c r="A897" s="129"/>
      <c r="B897" s="3"/>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4.25" customHeight="1">
      <c r="A898" s="129"/>
      <c r="B898" s="3"/>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4.25" customHeight="1">
      <c r="A899" s="129"/>
      <c r="B899" s="3"/>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4.25" customHeight="1">
      <c r="A900" s="129"/>
      <c r="B900" s="3"/>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4.25" customHeight="1">
      <c r="A901" s="129"/>
      <c r="B901" s="3"/>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4.25" customHeight="1">
      <c r="A902" s="129"/>
      <c r="B902" s="3"/>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4.25" customHeight="1">
      <c r="A903" s="129"/>
      <c r="B903" s="3"/>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4.25" customHeight="1">
      <c r="A904" s="129"/>
      <c r="B904" s="3"/>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4.25" customHeight="1">
      <c r="A905" s="129"/>
      <c r="B905" s="3"/>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4.25" customHeight="1">
      <c r="A906" s="129"/>
      <c r="B906" s="3"/>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4.25" customHeight="1">
      <c r="A907" s="129"/>
      <c r="B907" s="3"/>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4.25" customHeight="1">
      <c r="A908" s="129"/>
      <c r="B908" s="3"/>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4.25" customHeight="1">
      <c r="A909" s="129"/>
      <c r="B909" s="3"/>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4.25" customHeight="1">
      <c r="A910" s="129"/>
      <c r="B910" s="3"/>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4.25" customHeight="1">
      <c r="A911" s="129"/>
      <c r="B911" s="3"/>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4.25" customHeight="1">
      <c r="A912" s="129"/>
      <c r="B912" s="3"/>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4.25" customHeight="1">
      <c r="A913" s="129"/>
      <c r="B913" s="3"/>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4.25" customHeight="1">
      <c r="A914" s="129"/>
      <c r="B914" s="3"/>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4.25" customHeight="1">
      <c r="A915" s="129"/>
      <c r="B915" s="3"/>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4.25" customHeight="1">
      <c r="A916" s="129"/>
      <c r="B916" s="3"/>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4.25" customHeight="1">
      <c r="A917" s="129"/>
      <c r="B917" s="3"/>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4.25" customHeight="1">
      <c r="A918" s="129"/>
      <c r="B918" s="3"/>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4.25" customHeight="1">
      <c r="A919" s="129"/>
      <c r="B919" s="3"/>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4.25" customHeight="1">
      <c r="A920" s="129"/>
      <c r="B920" s="3"/>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4.25" customHeight="1">
      <c r="A921" s="129"/>
      <c r="B921" s="3"/>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4.25" customHeight="1">
      <c r="A922" s="129"/>
      <c r="B922" s="3"/>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4.25" customHeight="1">
      <c r="A923" s="129"/>
      <c r="B923" s="3"/>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4.25" customHeight="1">
      <c r="A924" s="129"/>
      <c r="B924" s="3"/>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4.25" customHeight="1">
      <c r="A925" s="129"/>
      <c r="B925" s="3"/>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4.25" customHeight="1">
      <c r="A926" s="129"/>
      <c r="B926" s="3"/>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4.25" customHeight="1">
      <c r="A927" s="129"/>
      <c r="B927" s="3"/>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4.25" customHeight="1">
      <c r="A928" s="129"/>
      <c r="B928" s="3"/>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4.25" customHeight="1">
      <c r="A929" s="129"/>
      <c r="B929" s="3"/>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4.25" customHeight="1">
      <c r="A930" s="129"/>
      <c r="B930" s="3"/>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4.25" customHeight="1">
      <c r="A931" s="129"/>
      <c r="B931" s="3"/>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4.25" customHeight="1">
      <c r="A932" s="129"/>
      <c r="B932" s="3"/>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4.25" customHeight="1">
      <c r="A933" s="129"/>
      <c r="B933" s="3"/>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4.25" customHeight="1">
      <c r="A934" s="129"/>
      <c r="B934" s="3"/>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4.25" customHeight="1">
      <c r="A935" s="129"/>
      <c r="B935" s="3"/>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4.25" customHeight="1">
      <c r="A936" s="129"/>
      <c r="B936" s="3"/>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4.25" customHeight="1">
      <c r="A937" s="129"/>
      <c r="B937" s="3"/>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4.25" customHeight="1">
      <c r="A938" s="129"/>
      <c r="B938" s="3"/>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4.25" customHeight="1">
      <c r="A939" s="129"/>
      <c r="B939" s="3"/>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4.25" customHeight="1">
      <c r="A940" s="129"/>
      <c r="B940" s="3"/>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4.25" customHeight="1">
      <c r="A941" s="129"/>
      <c r="B941" s="3"/>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4.25" customHeight="1">
      <c r="A942" s="129"/>
      <c r="B942" s="3"/>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4.25" customHeight="1">
      <c r="A943" s="129"/>
      <c r="B943" s="3"/>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4.25" customHeight="1">
      <c r="A944" s="129"/>
      <c r="B944" s="3"/>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4.25" customHeight="1">
      <c r="A945" s="129"/>
      <c r="B945" s="3"/>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4.25" customHeight="1">
      <c r="A946" s="129"/>
      <c r="B946" s="3"/>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4.25" customHeight="1">
      <c r="A947" s="129"/>
      <c r="B947" s="3"/>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4.25" customHeight="1">
      <c r="A948" s="129"/>
      <c r="B948" s="3"/>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4.25" customHeight="1">
      <c r="A949" s="129"/>
      <c r="B949" s="3"/>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4.25" customHeight="1">
      <c r="A950" s="129"/>
      <c r="B950" s="3"/>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4.25" customHeight="1">
      <c r="A951" s="129"/>
      <c r="B951" s="3"/>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4.25" customHeight="1">
      <c r="A952" s="129"/>
      <c r="B952" s="3"/>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4.25" customHeight="1">
      <c r="A953" s="129"/>
      <c r="B953" s="3"/>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4.25" customHeight="1">
      <c r="A954" s="129"/>
      <c r="B954" s="3"/>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4.25" customHeight="1">
      <c r="A955" s="129"/>
      <c r="B955" s="3"/>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4.25" customHeight="1">
      <c r="A956" s="129"/>
      <c r="B956" s="3"/>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4.25" customHeight="1">
      <c r="A957" s="129"/>
      <c r="B957" s="3"/>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4.25" customHeight="1">
      <c r="A958" s="129"/>
      <c r="B958" s="3"/>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4.25" customHeight="1">
      <c r="A959" s="129"/>
      <c r="B959" s="3"/>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4.25" customHeight="1">
      <c r="A960" s="129"/>
      <c r="B960" s="3"/>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4.25" customHeight="1">
      <c r="A961" s="129"/>
      <c r="B961" s="3"/>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4.25" customHeight="1">
      <c r="A962" s="129"/>
      <c r="B962" s="3"/>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4.25" customHeight="1">
      <c r="A963" s="129"/>
      <c r="B963" s="3"/>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4.25" customHeight="1">
      <c r="A964" s="129"/>
      <c r="B964" s="3"/>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4.25" customHeight="1">
      <c r="A965" s="129"/>
      <c r="B965" s="3"/>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4.25" customHeight="1">
      <c r="A966" s="129"/>
      <c r="B966" s="3"/>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4.25" customHeight="1">
      <c r="A967" s="129"/>
      <c r="B967" s="3"/>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4.25" customHeight="1">
      <c r="A968" s="129"/>
      <c r="B968" s="3"/>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4.25" customHeight="1">
      <c r="A969" s="129"/>
      <c r="B969" s="3"/>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4.25" customHeight="1">
      <c r="A970" s="129"/>
      <c r="B970" s="3"/>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4.25" customHeight="1">
      <c r="A971" s="129"/>
      <c r="B971" s="3"/>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4.25" customHeight="1">
      <c r="A972" s="129"/>
      <c r="B972" s="3"/>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4.25" customHeight="1">
      <c r="A973" s="129"/>
      <c r="B973" s="3"/>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4.25" customHeight="1">
      <c r="A974" s="129"/>
      <c r="B974" s="3"/>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4.25" customHeight="1">
      <c r="A975" s="129"/>
      <c r="B975" s="3"/>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4.25" customHeight="1">
      <c r="A976" s="129"/>
      <c r="B976" s="3"/>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4.25" customHeight="1">
      <c r="A977" s="129"/>
      <c r="B977" s="3"/>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4.25" customHeight="1">
      <c r="A978" s="129"/>
      <c r="B978" s="3"/>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4.25" customHeight="1">
      <c r="A979" s="129"/>
      <c r="B979" s="3"/>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4.25" customHeight="1">
      <c r="A980" s="129"/>
      <c r="B980" s="3"/>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4.25" customHeight="1">
      <c r="A981" s="129"/>
      <c r="B981" s="3"/>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4.25" customHeight="1">
      <c r="A982" s="129"/>
      <c r="B982" s="3"/>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4.25" customHeight="1">
      <c r="A983" s="129"/>
      <c r="B983" s="3"/>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4.25" customHeight="1">
      <c r="A984" s="129"/>
      <c r="B984" s="3"/>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4.25" customHeight="1">
      <c r="A985" s="129"/>
      <c r="B985" s="3"/>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4.25" customHeight="1">
      <c r="A986" s="129"/>
      <c r="B986" s="3"/>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4.25" customHeight="1">
      <c r="A987" s="129"/>
      <c r="B987" s="3"/>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4.25" customHeight="1">
      <c r="A988" s="129"/>
      <c r="B988" s="3"/>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4.25" customHeight="1">
      <c r="A989" s="129"/>
      <c r="B989" s="3"/>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4.25" customHeight="1">
      <c r="A990" s="129"/>
      <c r="B990" s="3"/>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4.25" customHeight="1">
      <c r="A991" s="129"/>
      <c r="B991" s="3"/>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4.25" customHeight="1">
      <c r="A992" s="129"/>
      <c r="B992" s="3"/>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4.25" customHeight="1">
      <c r="A993" s="129"/>
      <c r="B993" s="3"/>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4.25" customHeight="1">
      <c r="A994" s="129"/>
      <c r="B994" s="3"/>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4.25" customHeight="1">
      <c r="A995" s="129"/>
      <c r="B995" s="3"/>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4.25" customHeight="1">
      <c r="A996" s="129"/>
      <c r="B996" s="3"/>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4.25" customHeight="1">
      <c r="A997" s="129"/>
      <c r="B997" s="3"/>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4.25" customHeight="1">
      <c r="A998" s="129"/>
      <c r="B998" s="3"/>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4.25" customHeight="1">
      <c r="A999" s="129"/>
      <c r="B999" s="3"/>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4.25" customHeight="1">
      <c r="A1000" s="129"/>
      <c r="B1000" s="3"/>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13</vt:i4>
      </vt:variant>
    </vt:vector>
  </HeadingPairs>
  <TitlesOfParts>
    <vt:vector size="41"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lpstr>'F1'!Print_Area</vt:lpstr>
      <vt:lpstr>'F1LDF'!Print_Area</vt:lpstr>
      <vt:lpstr>Balanza!Print_Titles</vt:lpstr>
      <vt:lpstr>'F1'!Print_Titles</vt:lpstr>
      <vt:lpstr>'F13'!Print_Titles</vt:lpstr>
      <vt:lpstr>'F18A'!Print_Titles</vt:lpstr>
      <vt:lpstr>'F1LDF'!Print_Titles</vt:lpstr>
      <vt:lpstr>'F23'!Print_Titles</vt:lpstr>
      <vt:lpstr>'F5'!Print_Titles</vt:lpstr>
      <vt:lpstr>'F6'!Print_Titles</vt:lpstr>
      <vt:lpstr>'F7B'!Print_Titles</vt:lpstr>
      <vt:lpstr>'F8B'!Print_Titles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2025-08-01T22:35:58Z</dcterms:modified>
</cp:coreProperties>
</file>